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namedSheetViews/namedSheetView1.xml" ContentType="application/vnd.ms-excel.namedsheetviews+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drawings/drawing3.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https://capgemini.sharepoint.com/sites/RAKCeramics-RUN/Shared Documents/General/Tickets Tracker Backup/"/>
    </mc:Choice>
  </mc:AlternateContent>
  <xr:revisionPtr revIDLastSave="13670" documentId="8_{C5327126-66C4-42D8-9EDB-D0C63E89CAF7}" xr6:coauthVersionLast="47" xr6:coauthVersionMax="47" xr10:uidLastSave="{D7A9A1D9-AF0C-437B-A49A-7FCE4370D35A}"/>
  <bookViews>
    <workbookView xWindow="-110" yWindow="-110" windowWidth="19420" windowHeight="10300" xr2:uid="{E12A0BB1-63F7-425C-9D96-915D80D6DE07}"/>
  </bookViews>
  <sheets>
    <sheet name="CG Internal Tracker" sheetId="6" r:id="rId1"/>
    <sheet name="HelpMe Extract" sheetId="4" r:id="rId2"/>
    <sheet name="Reference Data" sheetId="5" r:id="rId3"/>
    <sheet name="WSR Report" sheetId="14" r:id="rId4"/>
    <sheet name="Incidents Reports" sheetId="7" r:id="rId5"/>
    <sheet name="SRs Reports" sheetId="8" r:id="rId6"/>
    <sheet name="Incidents Monthly View" sheetId="10" r:id="rId7"/>
    <sheet name="SR Monthly View" sheetId="11" r:id="rId8"/>
    <sheet name="Leads DStum" sheetId="2" r:id="rId9"/>
    <sheet name="HelpMe Extract (2)" sheetId="13" r:id="rId10"/>
    <sheet name="Backup - DONT USE" sheetId="1" r:id="rId11"/>
  </sheets>
  <definedNames>
    <definedName name="_xlnm._FilterDatabase" localSheetId="10" hidden="1">'Backup - DONT USE'!$A$1:$W$107</definedName>
    <definedName name="_xlnm._FilterDatabase" localSheetId="0" hidden="1">'CG Internal Tracker'!$G$204:$G$204</definedName>
    <definedName name="Incident">'Reference Data'!$I$3:$I$17</definedName>
    <definedName name="IncidentStatus">'Reference Data'!$I$3:$I$17</definedName>
    <definedName name="Nums">'Reference Data'!#REF!</definedName>
    <definedName name="ServiceRequest">'Reference Data'!$I$22:$I$36</definedName>
    <definedName name="SRStatus">'Reference Data'!$I$22:$I$36</definedName>
  </definedNames>
  <calcPr calcId="191029"/>
  <pivotCaches>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0" i="6" l="1"/>
  <c r="D220" i="6"/>
  <c r="E220" i="6"/>
  <c r="F220" i="6"/>
  <c r="G220" i="6"/>
  <c r="I220" i="6"/>
  <c r="J220" i="6"/>
  <c r="K220" i="6"/>
  <c r="N220" i="6"/>
  <c r="R220" i="6"/>
  <c r="U220" i="6"/>
  <c r="V220" i="6"/>
  <c r="V219" i="6"/>
  <c r="R219" i="6"/>
  <c r="N219" i="6"/>
  <c r="E219" i="6"/>
  <c r="D219" i="6"/>
  <c r="R8" i="6"/>
  <c r="R16" i="6"/>
  <c r="R25" i="6"/>
  <c r="R51" i="6"/>
  <c r="R56" i="6"/>
  <c r="R80" i="6"/>
  <c r="R100" i="6"/>
  <c r="R101" i="6"/>
  <c r="R137" i="6"/>
  <c r="R204" i="6"/>
  <c r="R213" i="6"/>
  <c r="R214" i="6"/>
  <c r="R215" i="6"/>
  <c r="R216" i="6"/>
  <c r="R217" i="6"/>
  <c r="R218" i="6"/>
  <c r="V218" i="6"/>
  <c r="E218" i="6"/>
  <c r="N8" i="6"/>
  <c r="N16" i="6"/>
  <c r="N25" i="6"/>
  <c r="N51" i="6"/>
  <c r="N56" i="6"/>
  <c r="N80" i="6"/>
  <c r="N100" i="6"/>
  <c r="N101" i="6"/>
  <c r="N137" i="6"/>
  <c r="N213" i="6"/>
  <c r="N214" i="6"/>
  <c r="N215" i="6"/>
  <c r="N216" i="6"/>
  <c r="N217" i="6"/>
  <c r="V217" i="6" l="1"/>
  <c r="E217" i="6"/>
  <c r="D217" i="6"/>
  <c r="K190" i="6" l="1"/>
  <c r="K181" i="6"/>
  <c r="I181" i="14" s="1"/>
  <c r="K178" i="6"/>
  <c r="I178" i="14" s="1"/>
  <c r="K179" i="6"/>
  <c r="I179" i="14" s="1"/>
  <c r="K171" i="6"/>
  <c r="K133" i="6"/>
  <c r="V216" i="6"/>
  <c r="K216" i="6"/>
  <c r="J216" i="6"/>
  <c r="I216" i="6"/>
  <c r="G216" i="6"/>
  <c r="F216" i="6"/>
  <c r="E216" i="6"/>
  <c r="D216" i="6"/>
  <c r="B216" i="6"/>
  <c r="V215" i="6"/>
  <c r="E215" i="6"/>
  <c r="D215" i="6"/>
  <c r="J25" i="14"/>
  <c r="J206" i="14"/>
  <c r="J215" i="14"/>
  <c r="J216" i="14"/>
  <c r="I25" i="14"/>
  <c r="I69" i="14"/>
  <c r="I130" i="14"/>
  <c r="I152" i="14"/>
  <c r="I206" i="14"/>
  <c r="I215" i="14"/>
  <c r="I216" i="14"/>
  <c r="B3" i="14"/>
  <c r="C3" i="14"/>
  <c r="F3" i="14"/>
  <c r="G3" i="14"/>
  <c r="H3" i="14"/>
  <c r="B4" i="14"/>
  <c r="C4" i="14"/>
  <c r="F4" i="14"/>
  <c r="G4" i="14"/>
  <c r="H4" i="14"/>
  <c r="B5" i="14"/>
  <c r="C5" i="14"/>
  <c r="F5" i="14"/>
  <c r="G5" i="14"/>
  <c r="H5" i="14"/>
  <c r="B6" i="14"/>
  <c r="C6" i="14"/>
  <c r="F6" i="14"/>
  <c r="G6" i="14"/>
  <c r="H6" i="14"/>
  <c r="B7" i="14"/>
  <c r="C7" i="14"/>
  <c r="F7" i="14"/>
  <c r="G7" i="14"/>
  <c r="H7" i="14"/>
  <c r="B8" i="14"/>
  <c r="C8" i="14"/>
  <c r="F8" i="14"/>
  <c r="G8" i="14"/>
  <c r="H8" i="14"/>
  <c r="B9" i="14"/>
  <c r="C9" i="14"/>
  <c r="F9" i="14"/>
  <c r="G9" i="14"/>
  <c r="H9" i="14"/>
  <c r="B10" i="14"/>
  <c r="C10" i="14"/>
  <c r="F10" i="14"/>
  <c r="G10" i="14"/>
  <c r="H10" i="14"/>
  <c r="B11" i="14"/>
  <c r="C11" i="14"/>
  <c r="F11" i="14"/>
  <c r="G11" i="14"/>
  <c r="H11" i="14"/>
  <c r="B12" i="14"/>
  <c r="C12" i="14"/>
  <c r="F12" i="14"/>
  <c r="G12" i="14"/>
  <c r="H12" i="14"/>
  <c r="B13" i="14"/>
  <c r="C13" i="14"/>
  <c r="F13" i="14"/>
  <c r="G13" i="14"/>
  <c r="H13" i="14"/>
  <c r="B14" i="14"/>
  <c r="C14" i="14"/>
  <c r="F14" i="14"/>
  <c r="G14" i="14"/>
  <c r="H14" i="14"/>
  <c r="B15" i="14"/>
  <c r="C15" i="14"/>
  <c r="F15" i="14"/>
  <c r="G15" i="14"/>
  <c r="H15" i="14"/>
  <c r="B16" i="14"/>
  <c r="C16" i="14"/>
  <c r="F16" i="14"/>
  <c r="G16" i="14"/>
  <c r="H16" i="14"/>
  <c r="B17" i="14"/>
  <c r="C17" i="14"/>
  <c r="F17" i="14"/>
  <c r="G17" i="14"/>
  <c r="H17" i="14"/>
  <c r="B18" i="14"/>
  <c r="C18" i="14"/>
  <c r="F18" i="14"/>
  <c r="G18" i="14"/>
  <c r="H18" i="14"/>
  <c r="B19" i="14"/>
  <c r="C19" i="14"/>
  <c r="F19" i="14"/>
  <c r="G19" i="14"/>
  <c r="H19" i="14"/>
  <c r="B20" i="14"/>
  <c r="C20" i="14"/>
  <c r="F20" i="14"/>
  <c r="G20" i="14"/>
  <c r="H20" i="14"/>
  <c r="B21" i="14"/>
  <c r="C21" i="14"/>
  <c r="F21" i="14"/>
  <c r="G21" i="14"/>
  <c r="H21" i="14"/>
  <c r="B22" i="14"/>
  <c r="C22" i="14"/>
  <c r="F22" i="14"/>
  <c r="G22" i="14"/>
  <c r="H22" i="14"/>
  <c r="B23" i="14"/>
  <c r="C23" i="14"/>
  <c r="F23" i="14"/>
  <c r="G23" i="14"/>
  <c r="H23" i="14"/>
  <c r="B24" i="14"/>
  <c r="C24" i="14"/>
  <c r="F24" i="14"/>
  <c r="G24" i="14"/>
  <c r="H24" i="14"/>
  <c r="B25" i="14"/>
  <c r="C25" i="14"/>
  <c r="F25" i="14"/>
  <c r="G25" i="14"/>
  <c r="H25" i="14"/>
  <c r="B26" i="14"/>
  <c r="C26" i="14"/>
  <c r="F26" i="14"/>
  <c r="G26" i="14"/>
  <c r="H26" i="14"/>
  <c r="B27" i="14"/>
  <c r="C27" i="14"/>
  <c r="F27" i="14"/>
  <c r="G27" i="14"/>
  <c r="H27" i="14"/>
  <c r="B28" i="14"/>
  <c r="C28" i="14"/>
  <c r="F28" i="14"/>
  <c r="G28" i="14"/>
  <c r="H28" i="14"/>
  <c r="B29" i="14"/>
  <c r="C29" i="14"/>
  <c r="F29" i="14"/>
  <c r="G29" i="14"/>
  <c r="H29" i="14"/>
  <c r="B30" i="14"/>
  <c r="C30" i="14"/>
  <c r="F30" i="14"/>
  <c r="G30" i="14"/>
  <c r="H30" i="14"/>
  <c r="B31" i="14"/>
  <c r="C31" i="14"/>
  <c r="F31" i="14"/>
  <c r="G31" i="14"/>
  <c r="H31" i="14"/>
  <c r="B32" i="14"/>
  <c r="C32" i="14"/>
  <c r="F32" i="14"/>
  <c r="G32" i="14"/>
  <c r="H32" i="14"/>
  <c r="B33" i="14"/>
  <c r="C33" i="14"/>
  <c r="F33" i="14"/>
  <c r="G33" i="14"/>
  <c r="H33" i="14"/>
  <c r="B34" i="14"/>
  <c r="C34" i="14"/>
  <c r="F34" i="14"/>
  <c r="G34" i="14"/>
  <c r="H34" i="14"/>
  <c r="B35" i="14"/>
  <c r="C35" i="14"/>
  <c r="F35" i="14"/>
  <c r="G35" i="14"/>
  <c r="H35" i="14"/>
  <c r="B36" i="14"/>
  <c r="C36" i="14"/>
  <c r="F36" i="14"/>
  <c r="G36" i="14"/>
  <c r="H36" i="14"/>
  <c r="B37" i="14"/>
  <c r="C37" i="14"/>
  <c r="F37" i="14"/>
  <c r="G37" i="14"/>
  <c r="H37" i="14"/>
  <c r="B38" i="14"/>
  <c r="C38" i="14"/>
  <c r="F38" i="14"/>
  <c r="G38" i="14"/>
  <c r="H38" i="14"/>
  <c r="B39" i="14"/>
  <c r="C39" i="14"/>
  <c r="F39" i="14"/>
  <c r="G39" i="14"/>
  <c r="H39" i="14"/>
  <c r="B40" i="14"/>
  <c r="C40" i="14"/>
  <c r="F40" i="14"/>
  <c r="G40" i="14"/>
  <c r="H40" i="14"/>
  <c r="B41" i="14"/>
  <c r="C41" i="14"/>
  <c r="F41" i="14"/>
  <c r="G41" i="14"/>
  <c r="H41" i="14"/>
  <c r="B42" i="14"/>
  <c r="C42" i="14"/>
  <c r="F42" i="14"/>
  <c r="G42" i="14"/>
  <c r="H42" i="14"/>
  <c r="B43" i="14"/>
  <c r="C43" i="14"/>
  <c r="F43" i="14"/>
  <c r="G43" i="14"/>
  <c r="H43" i="14"/>
  <c r="B44" i="14"/>
  <c r="C44" i="14"/>
  <c r="F44" i="14"/>
  <c r="G44" i="14"/>
  <c r="H44" i="14"/>
  <c r="B45" i="14"/>
  <c r="C45" i="14"/>
  <c r="F45" i="14"/>
  <c r="G45" i="14"/>
  <c r="H45" i="14"/>
  <c r="B46" i="14"/>
  <c r="C46" i="14"/>
  <c r="F46" i="14"/>
  <c r="G46" i="14"/>
  <c r="H46" i="14"/>
  <c r="B47" i="14"/>
  <c r="C47" i="14"/>
  <c r="F47" i="14"/>
  <c r="G47" i="14"/>
  <c r="H47" i="14"/>
  <c r="B48" i="14"/>
  <c r="C48" i="14"/>
  <c r="F48" i="14"/>
  <c r="G48" i="14"/>
  <c r="H48" i="14"/>
  <c r="B49" i="14"/>
  <c r="C49" i="14"/>
  <c r="F49" i="14"/>
  <c r="G49" i="14"/>
  <c r="H49" i="14"/>
  <c r="B50" i="14"/>
  <c r="C50" i="14"/>
  <c r="F50" i="14"/>
  <c r="G50" i="14"/>
  <c r="H50" i="14"/>
  <c r="B51" i="14"/>
  <c r="C51" i="14"/>
  <c r="F51" i="14"/>
  <c r="G51" i="14"/>
  <c r="H51" i="14"/>
  <c r="B52" i="14"/>
  <c r="C52" i="14"/>
  <c r="F52" i="14"/>
  <c r="G52" i="14"/>
  <c r="H52" i="14"/>
  <c r="B53" i="14"/>
  <c r="C53" i="14"/>
  <c r="F53" i="14"/>
  <c r="G53" i="14"/>
  <c r="H53" i="14"/>
  <c r="B54" i="14"/>
  <c r="C54" i="14"/>
  <c r="F54" i="14"/>
  <c r="G54" i="14"/>
  <c r="H54" i="14"/>
  <c r="B55" i="14"/>
  <c r="C55" i="14"/>
  <c r="F55" i="14"/>
  <c r="G55" i="14"/>
  <c r="H55" i="14"/>
  <c r="B56" i="14"/>
  <c r="C56" i="14"/>
  <c r="F56" i="14"/>
  <c r="G56" i="14"/>
  <c r="H56" i="14"/>
  <c r="B57" i="14"/>
  <c r="C57" i="14"/>
  <c r="F57" i="14"/>
  <c r="G57" i="14"/>
  <c r="H57" i="14"/>
  <c r="B58" i="14"/>
  <c r="C58" i="14"/>
  <c r="F58" i="14"/>
  <c r="G58" i="14"/>
  <c r="H58" i="14"/>
  <c r="B59" i="14"/>
  <c r="C59" i="14"/>
  <c r="F59" i="14"/>
  <c r="G59" i="14"/>
  <c r="H59" i="14"/>
  <c r="B60" i="14"/>
  <c r="C60" i="14"/>
  <c r="F60" i="14"/>
  <c r="G60" i="14"/>
  <c r="H60" i="14"/>
  <c r="B61" i="14"/>
  <c r="C61" i="14"/>
  <c r="F61" i="14"/>
  <c r="G61" i="14"/>
  <c r="H61" i="14"/>
  <c r="B62" i="14"/>
  <c r="C62" i="14"/>
  <c r="F62" i="14"/>
  <c r="G62" i="14"/>
  <c r="H62" i="14"/>
  <c r="B63" i="14"/>
  <c r="C63" i="14"/>
  <c r="F63" i="14"/>
  <c r="G63" i="14"/>
  <c r="H63" i="14"/>
  <c r="B64" i="14"/>
  <c r="C64" i="14"/>
  <c r="F64" i="14"/>
  <c r="G64" i="14"/>
  <c r="H64" i="14"/>
  <c r="B65" i="14"/>
  <c r="C65" i="14"/>
  <c r="F65" i="14"/>
  <c r="G65" i="14"/>
  <c r="H65" i="14"/>
  <c r="B66" i="14"/>
  <c r="C66" i="14"/>
  <c r="F66" i="14"/>
  <c r="G66" i="14"/>
  <c r="H66" i="14"/>
  <c r="B67" i="14"/>
  <c r="C67" i="14"/>
  <c r="F67" i="14"/>
  <c r="G67" i="14"/>
  <c r="H67" i="14"/>
  <c r="B68" i="14"/>
  <c r="C68" i="14"/>
  <c r="F68" i="14"/>
  <c r="G68" i="14"/>
  <c r="H68" i="14"/>
  <c r="B69" i="14"/>
  <c r="C69" i="14"/>
  <c r="F69" i="14"/>
  <c r="G69" i="14"/>
  <c r="H69" i="14"/>
  <c r="B70" i="14"/>
  <c r="C70" i="14"/>
  <c r="F70" i="14"/>
  <c r="G70" i="14"/>
  <c r="H70" i="14"/>
  <c r="B71" i="14"/>
  <c r="C71" i="14"/>
  <c r="F71" i="14"/>
  <c r="G71" i="14"/>
  <c r="H71" i="14"/>
  <c r="B72" i="14"/>
  <c r="C72" i="14"/>
  <c r="F72" i="14"/>
  <c r="G72" i="14"/>
  <c r="H72" i="14"/>
  <c r="B73" i="14"/>
  <c r="C73" i="14"/>
  <c r="F73" i="14"/>
  <c r="G73" i="14"/>
  <c r="H73" i="14"/>
  <c r="B74" i="14"/>
  <c r="C74" i="14"/>
  <c r="F74" i="14"/>
  <c r="G74" i="14"/>
  <c r="H74" i="14"/>
  <c r="B75" i="14"/>
  <c r="C75" i="14"/>
  <c r="F75" i="14"/>
  <c r="G75" i="14"/>
  <c r="H75" i="14"/>
  <c r="B76" i="14"/>
  <c r="C76" i="14"/>
  <c r="F76" i="14"/>
  <c r="G76" i="14"/>
  <c r="H76" i="14"/>
  <c r="B77" i="14"/>
  <c r="C77" i="14"/>
  <c r="F77" i="14"/>
  <c r="G77" i="14"/>
  <c r="H77" i="14"/>
  <c r="B78" i="14"/>
  <c r="C78" i="14"/>
  <c r="F78" i="14"/>
  <c r="G78" i="14"/>
  <c r="H78" i="14"/>
  <c r="B79" i="14"/>
  <c r="C79" i="14"/>
  <c r="F79" i="14"/>
  <c r="G79" i="14"/>
  <c r="H79" i="14"/>
  <c r="B80" i="14"/>
  <c r="C80" i="14"/>
  <c r="F80" i="14"/>
  <c r="G80" i="14"/>
  <c r="H80" i="14"/>
  <c r="B81" i="14"/>
  <c r="C81" i="14"/>
  <c r="F81" i="14"/>
  <c r="G81" i="14"/>
  <c r="H81" i="14"/>
  <c r="B82" i="14"/>
  <c r="C82" i="14"/>
  <c r="F82" i="14"/>
  <c r="G82" i="14"/>
  <c r="H82" i="14"/>
  <c r="B83" i="14"/>
  <c r="C83" i="14"/>
  <c r="F83" i="14"/>
  <c r="G83" i="14"/>
  <c r="H83" i="14"/>
  <c r="B84" i="14"/>
  <c r="C84" i="14"/>
  <c r="F84" i="14"/>
  <c r="G84" i="14"/>
  <c r="H84" i="14"/>
  <c r="B85" i="14"/>
  <c r="C85" i="14"/>
  <c r="F85" i="14"/>
  <c r="G85" i="14"/>
  <c r="H85" i="14"/>
  <c r="B86" i="14"/>
  <c r="C86" i="14"/>
  <c r="F86" i="14"/>
  <c r="G86" i="14"/>
  <c r="H86" i="14"/>
  <c r="B87" i="14"/>
  <c r="C87" i="14"/>
  <c r="F87" i="14"/>
  <c r="G87" i="14"/>
  <c r="H87" i="14"/>
  <c r="B88" i="14"/>
  <c r="C88" i="14"/>
  <c r="F88" i="14"/>
  <c r="G88" i="14"/>
  <c r="H88" i="14"/>
  <c r="B89" i="14"/>
  <c r="C89" i="14"/>
  <c r="F89" i="14"/>
  <c r="G89" i="14"/>
  <c r="H89" i="14"/>
  <c r="B90" i="14"/>
  <c r="C90" i="14"/>
  <c r="F90" i="14"/>
  <c r="G90" i="14"/>
  <c r="H90" i="14"/>
  <c r="B91" i="14"/>
  <c r="C91" i="14"/>
  <c r="F91" i="14"/>
  <c r="G91" i="14"/>
  <c r="H91" i="14"/>
  <c r="B92" i="14"/>
  <c r="C92" i="14"/>
  <c r="F92" i="14"/>
  <c r="G92" i="14"/>
  <c r="H92" i="14"/>
  <c r="B93" i="14"/>
  <c r="C93" i="14"/>
  <c r="F93" i="14"/>
  <c r="G93" i="14"/>
  <c r="H93" i="14"/>
  <c r="B94" i="14"/>
  <c r="C94" i="14"/>
  <c r="F94" i="14"/>
  <c r="G94" i="14"/>
  <c r="H94" i="14"/>
  <c r="B95" i="14"/>
  <c r="C95" i="14"/>
  <c r="F95" i="14"/>
  <c r="G95" i="14"/>
  <c r="H95" i="14"/>
  <c r="B96" i="14"/>
  <c r="C96" i="14"/>
  <c r="F96" i="14"/>
  <c r="G96" i="14"/>
  <c r="H96" i="14"/>
  <c r="B97" i="14"/>
  <c r="C97" i="14"/>
  <c r="F97" i="14"/>
  <c r="G97" i="14"/>
  <c r="H97" i="14"/>
  <c r="B98" i="14"/>
  <c r="C98" i="14"/>
  <c r="F98" i="14"/>
  <c r="G98" i="14"/>
  <c r="H98" i="14"/>
  <c r="B99" i="14"/>
  <c r="C99" i="14"/>
  <c r="F99" i="14"/>
  <c r="G99" i="14"/>
  <c r="H99" i="14"/>
  <c r="B100" i="14"/>
  <c r="C100" i="14"/>
  <c r="F100" i="14"/>
  <c r="G100" i="14"/>
  <c r="H100" i="14"/>
  <c r="B101" i="14"/>
  <c r="C101" i="14"/>
  <c r="F101" i="14"/>
  <c r="G101" i="14"/>
  <c r="H101" i="14"/>
  <c r="B102" i="14"/>
  <c r="C102" i="14"/>
  <c r="F102" i="14"/>
  <c r="G102" i="14"/>
  <c r="H102" i="14"/>
  <c r="B103" i="14"/>
  <c r="C103" i="14"/>
  <c r="F103" i="14"/>
  <c r="G103" i="14"/>
  <c r="H103" i="14"/>
  <c r="B104" i="14"/>
  <c r="C104" i="14"/>
  <c r="F104" i="14"/>
  <c r="G104" i="14"/>
  <c r="H104" i="14"/>
  <c r="B105" i="14"/>
  <c r="C105" i="14"/>
  <c r="F105" i="14"/>
  <c r="G105" i="14"/>
  <c r="H105" i="14"/>
  <c r="B106" i="14"/>
  <c r="C106" i="14"/>
  <c r="F106" i="14"/>
  <c r="G106" i="14"/>
  <c r="H106" i="14"/>
  <c r="B107" i="14"/>
  <c r="C107" i="14"/>
  <c r="F107" i="14"/>
  <c r="G107" i="14"/>
  <c r="H107" i="14"/>
  <c r="B108" i="14"/>
  <c r="C108" i="14"/>
  <c r="F108" i="14"/>
  <c r="G108" i="14"/>
  <c r="H108" i="14"/>
  <c r="B109" i="14"/>
  <c r="C109" i="14"/>
  <c r="F109" i="14"/>
  <c r="G109" i="14"/>
  <c r="H109" i="14"/>
  <c r="B110" i="14"/>
  <c r="C110" i="14"/>
  <c r="F110" i="14"/>
  <c r="G110" i="14"/>
  <c r="H110" i="14"/>
  <c r="B111" i="14"/>
  <c r="C111" i="14"/>
  <c r="F111" i="14"/>
  <c r="G111" i="14"/>
  <c r="H111" i="14"/>
  <c r="B112" i="14"/>
  <c r="C112" i="14"/>
  <c r="F112" i="14"/>
  <c r="G112" i="14"/>
  <c r="H112" i="14"/>
  <c r="B113" i="14"/>
  <c r="C113" i="14"/>
  <c r="G113" i="14"/>
  <c r="H113" i="14"/>
  <c r="B114" i="14"/>
  <c r="C114" i="14"/>
  <c r="F114" i="14"/>
  <c r="G114" i="14"/>
  <c r="H114" i="14"/>
  <c r="B115" i="14"/>
  <c r="C115" i="14"/>
  <c r="F115" i="14"/>
  <c r="G115" i="14"/>
  <c r="H115" i="14"/>
  <c r="B116" i="14"/>
  <c r="C116" i="14"/>
  <c r="F116" i="14"/>
  <c r="G116" i="14"/>
  <c r="H116" i="14"/>
  <c r="B117" i="14"/>
  <c r="C117" i="14"/>
  <c r="F117" i="14"/>
  <c r="G117" i="14"/>
  <c r="H117" i="14"/>
  <c r="B118" i="14"/>
  <c r="C118" i="14"/>
  <c r="F118" i="14"/>
  <c r="G118" i="14"/>
  <c r="H118" i="14"/>
  <c r="B119" i="14"/>
  <c r="C119" i="14"/>
  <c r="F119" i="14"/>
  <c r="G119" i="14"/>
  <c r="H119" i="14"/>
  <c r="B120" i="14"/>
  <c r="C120" i="14"/>
  <c r="F120" i="14"/>
  <c r="G120" i="14"/>
  <c r="H120" i="14"/>
  <c r="B121" i="14"/>
  <c r="C121" i="14"/>
  <c r="F121" i="14"/>
  <c r="G121" i="14"/>
  <c r="H121" i="14"/>
  <c r="B122" i="14"/>
  <c r="C122" i="14"/>
  <c r="F122" i="14"/>
  <c r="G122" i="14"/>
  <c r="H122" i="14"/>
  <c r="B123" i="14"/>
  <c r="C123" i="14"/>
  <c r="F123" i="14"/>
  <c r="G123" i="14"/>
  <c r="H123" i="14"/>
  <c r="B124" i="14"/>
  <c r="C124" i="14"/>
  <c r="F124" i="14"/>
  <c r="G124" i="14"/>
  <c r="H124" i="14"/>
  <c r="B125" i="14"/>
  <c r="C125" i="14"/>
  <c r="F125" i="14"/>
  <c r="G125" i="14"/>
  <c r="H125" i="14"/>
  <c r="B126" i="14"/>
  <c r="C126" i="14"/>
  <c r="F126" i="14"/>
  <c r="G126" i="14"/>
  <c r="H126" i="14"/>
  <c r="B127" i="14"/>
  <c r="C127" i="14"/>
  <c r="F127" i="14"/>
  <c r="G127" i="14"/>
  <c r="H127" i="14"/>
  <c r="B128" i="14"/>
  <c r="C128" i="14"/>
  <c r="F128" i="14"/>
  <c r="G128" i="14"/>
  <c r="H128" i="14"/>
  <c r="B129" i="14"/>
  <c r="C129" i="14"/>
  <c r="F129" i="14"/>
  <c r="G129" i="14"/>
  <c r="H129" i="14"/>
  <c r="B130" i="14"/>
  <c r="C130" i="14"/>
  <c r="F130" i="14"/>
  <c r="G130" i="14"/>
  <c r="H130" i="14"/>
  <c r="B131" i="14"/>
  <c r="C131" i="14"/>
  <c r="F131" i="14"/>
  <c r="G131" i="14"/>
  <c r="H131" i="14"/>
  <c r="B132" i="14"/>
  <c r="C132" i="14"/>
  <c r="F132" i="14"/>
  <c r="G132" i="14"/>
  <c r="H132" i="14"/>
  <c r="B133" i="14"/>
  <c r="C133" i="14"/>
  <c r="F133" i="14"/>
  <c r="G133" i="14"/>
  <c r="H133" i="14"/>
  <c r="B134" i="14"/>
  <c r="C134" i="14"/>
  <c r="F134" i="14"/>
  <c r="G134" i="14"/>
  <c r="H134" i="14"/>
  <c r="B135" i="14"/>
  <c r="C135" i="14"/>
  <c r="F135" i="14"/>
  <c r="G135" i="14"/>
  <c r="H135" i="14"/>
  <c r="B136" i="14"/>
  <c r="C136" i="14"/>
  <c r="F136" i="14"/>
  <c r="G136" i="14"/>
  <c r="H136" i="14"/>
  <c r="B137" i="14"/>
  <c r="C137" i="14"/>
  <c r="F137" i="14"/>
  <c r="G137" i="14"/>
  <c r="H137" i="14"/>
  <c r="B138" i="14"/>
  <c r="C138" i="14"/>
  <c r="F138" i="14"/>
  <c r="G138" i="14"/>
  <c r="H138" i="14"/>
  <c r="B139" i="14"/>
  <c r="C139" i="14"/>
  <c r="F139" i="14"/>
  <c r="G139" i="14"/>
  <c r="H139" i="14"/>
  <c r="B140" i="14"/>
  <c r="C140" i="14"/>
  <c r="F140" i="14"/>
  <c r="G140" i="14"/>
  <c r="H140" i="14"/>
  <c r="B141" i="14"/>
  <c r="C141" i="14"/>
  <c r="F141" i="14"/>
  <c r="G141" i="14"/>
  <c r="H141" i="14"/>
  <c r="B142" i="14"/>
  <c r="C142" i="14"/>
  <c r="F142" i="14"/>
  <c r="G142" i="14"/>
  <c r="H142" i="14"/>
  <c r="B143" i="14"/>
  <c r="C143" i="14"/>
  <c r="F143" i="14"/>
  <c r="G143" i="14"/>
  <c r="H143" i="14"/>
  <c r="B144" i="14"/>
  <c r="C144" i="14"/>
  <c r="F144" i="14"/>
  <c r="G144" i="14"/>
  <c r="H144" i="14"/>
  <c r="B145" i="14"/>
  <c r="C145" i="14"/>
  <c r="F145" i="14"/>
  <c r="G145" i="14"/>
  <c r="H145" i="14"/>
  <c r="B146" i="14"/>
  <c r="C146" i="14"/>
  <c r="F146" i="14"/>
  <c r="G146" i="14"/>
  <c r="H146" i="14"/>
  <c r="B147" i="14"/>
  <c r="C147" i="14"/>
  <c r="F147" i="14"/>
  <c r="G147" i="14"/>
  <c r="H147" i="14"/>
  <c r="B148" i="14"/>
  <c r="C148" i="14"/>
  <c r="F148" i="14"/>
  <c r="G148" i="14"/>
  <c r="H148" i="14"/>
  <c r="B149" i="14"/>
  <c r="C149" i="14"/>
  <c r="F149" i="14"/>
  <c r="G149" i="14"/>
  <c r="H149" i="14"/>
  <c r="B150" i="14"/>
  <c r="C150" i="14"/>
  <c r="F150" i="14"/>
  <c r="G150" i="14"/>
  <c r="H150" i="14"/>
  <c r="B151" i="14"/>
  <c r="C151" i="14"/>
  <c r="F151" i="14"/>
  <c r="G151" i="14"/>
  <c r="H151" i="14"/>
  <c r="B152" i="14"/>
  <c r="C152" i="14"/>
  <c r="F152" i="14"/>
  <c r="G152" i="14"/>
  <c r="H152" i="14"/>
  <c r="B153" i="14"/>
  <c r="C153" i="14"/>
  <c r="F153" i="14"/>
  <c r="G153" i="14"/>
  <c r="H153" i="14"/>
  <c r="B154" i="14"/>
  <c r="C154" i="14"/>
  <c r="F154" i="14"/>
  <c r="G154" i="14"/>
  <c r="H154" i="14"/>
  <c r="B155" i="14"/>
  <c r="C155" i="14"/>
  <c r="F155" i="14"/>
  <c r="G155" i="14"/>
  <c r="H155" i="14"/>
  <c r="B156" i="14"/>
  <c r="C156" i="14"/>
  <c r="F156" i="14"/>
  <c r="G156" i="14"/>
  <c r="H156" i="14"/>
  <c r="B157" i="14"/>
  <c r="C157" i="14"/>
  <c r="F157" i="14"/>
  <c r="G157" i="14"/>
  <c r="H157" i="14"/>
  <c r="B158" i="14"/>
  <c r="C158" i="14"/>
  <c r="F158" i="14"/>
  <c r="G158" i="14"/>
  <c r="H158" i="14"/>
  <c r="B159" i="14"/>
  <c r="C159" i="14"/>
  <c r="F159" i="14"/>
  <c r="G159" i="14"/>
  <c r="H159" i="14"/>
  <c r="B160" i="14"/>
  <c r="C160" i="14"/>
  <c r="F160" i="14"/>
  <c r="G160" i="14"/>
  <c r="H160" i="14"/>
  <c r="B161" i="14"/>
  <c r="C161" i="14"/>
  <c r="F161" i="14"/>
  <c r="G161" i="14"/>
  <c r="H161" i="14"/>
  <c r="B162" i="14"/>
  <c r="C162" i="14"/>
  <c r="F162" i="14"/>
  <c r="G162" i="14"/>
  <c r="H162" i="14"/>
  <c r="B163" i="14"/>
  <c r="C163" i="14"/>
  <c r="F163" i="14"/>
  <c r="G163" i="14"/>
  <c r="H163" i="14"/>
  <c r="B164" i="14"/>
  <c r="C164" i="14"/>
  <c r="F164" i="14"/>
  <c r="G164" i="14"/>
  <c r="H164" i="14"/>
  <c r="B165" i="14"/>
  <c r="C165" i="14"/>
  <c r="F165" i="14"/>
  <c r="G165" i="14"/>
  <c r="H165" i="14"/>
  <c r="B166" i="14"/>
  <c r="C166" i="14"/>
  <c r="F166" i="14"/>
  <c r="G166" i="14"/>
  <c r="H166" i="14"/>
  <c r="B167" i="14"/>
  <c r="C167" i="14"/>
  <c r="F167" i="14"/>
  <c r="G167" i="14"/>
  <c r="H167" i="14"/>
  <c r="B168" i="14"/>
  <c r="C168" i="14"/>
  <c r="F168" i="14"/>
  <c r="G168" i="14"/>
  <c r="H168" i="14"/>
  <c r="B169" i="14"/>
  <c r="C169" i="14"/>
  <c r="F169" i="14"/>
  <c r="G169" i="14"/>
  <c r="H169" i="14"/>
  <c r="B170" i="14"/>
  <c r="C170" i="14"/>
  <c r="F170" i="14"/>
  <c r="G170" i="14"/>
  <c r="H170" i="14"/>
  <c r="B171" i="14"/>
  <c r="C171" i="14"/>
  <c r="F171" i="14"/>
  <c r="G171" i="14"/>
  <c r="H171" i="14"/>
  <c r="B172" i="14"/>
  <c r="C172" i="14"/>
  <c r="F172" i="14"/>
  <c r="G172" i="14"/>
  <c r="H172" i="14"/>
  <c r="B173" i="14"/>
  <c r="C173" i="14"/>
  <c r="F173" i="14"/>
  <c r="G173" i="14"/>
  <c r="H173" i="14"/>
  <c r="B174" i="14"/>
  <c r="C174" i="14"/>
  <c r="F174" i="14"/>
  <c r="G174" i="14"/>
  <c r="H174" i="14"/>
  <c r="B175" i="14"/>
  <c r="C175" i="14"/>
  <c r="F175" i="14"/>
  <c r="G175" i="14"/>
  <c r="H175" i="14"/>
  <c r="B176" i="14"/>
  <c r="C176" i="14"/>
  <c r="F176" i="14"/>
  <c r="G176" i="14"/>
  <c r="H176" i="14"/>
  <c r="B177" i="14"/>
  <c r="C177" i="14"/>
  <c r="F177" i="14"/>
  <c r="G177" i="14"/>
  <c r="H177" i="14"/>
  <c r="B178" i="14"/>
  <c r="C178" i="14"/>
  <c r="F178" i="14"/>
  <c r="G178" i="14"/>
  <c r="H178" i="14"/>
  <c r="B179" i="14"/>
  <c r="C179" i="14"/>
  <c r="F179" i="14"/>
  <c r="G179" i="14"/>
  <c r="H179" i="14"/>
  <c r="B180" i="14"/>
  <c r="C180" i="14"/>
  <c r="F180" i="14"/>
  <c r="G180" i="14"/>
  <c r="H180" i="14"/>
  <c r="B181" i="14"/>
  <c r="C181" i="14"/>
  <c r="F181" i="14"/>
  <c r="G181" i="14"/>
  <c r="H181" i="14"/>
  <c r="B182" i="14"/>
  <c r="C182" i="14"/>
  <c r="F182" i="14"/>
  <c r="G182" i="14"/>
  <c r="H182" i="14"/>
  <c r="B183" i="14"/>
  <c r="C183" i="14"/>
  <c r="F183" i="14"/>
  <c r="G183" i="14"/>
  <c r="H183" i="14"/>
  <c r="B184" i="14"/>
  <c r="C184" i="14"/>
  <c r="F184" i="14"/>
  <c r="G184" i="14"/>
  <c r="H184" i="14"/>
  <c r="B185" i="14"/>
  <c r="C185" i="14"/>
  <c r="F185" i="14"/>
  <c r="G185" i="14"/>
  <c r="H185" i="14"/>
  <c r="B186" i="14"/>
  <c r="C186" i="14"/>
  <c r="F186" i="14"/>
  <c r="G186" i="14"/>
  <c r="H186" i="14"/>
  <c r="B187" i="14"/>
  <c r="C187" i="14"/>
  <c r="F187" i="14"/>
  <c r="G187" i="14"/>
  <c r="H187" i="14"/>
  <c r="B188" i="14"/>
  <c r="C188" i="14"/>
  <c r="F188" i="14"/>
  <c r="G188" i="14"/>
  <c r="H188" i="14"/>
  <c r="B189" i="14"/>
  <c r="C189" i="14"/>
  <c r="F189" i="14"/>
  <c r="G189" i="14"/>
  <c r="H189" i="14"/>
  <c r="B190" i="14"/>
  <c r="C190" i="14"/>
  <c r="F190" i="14"/>
  <c r="G190" i="14"/>
  <c r="H190" i="14"/>
  <c r="B191" i="14"/>
  <c r="C191" i="14"/>
  <c r="F191" i="14"/>
  <c r="G191" i="14"/>
  <c r="H191" i="14"/>
  <c r="B192" i="14"/>
  <c r="C192" i="14"/>
  <c r="F192" i="14"/>
  <c r="G192" i="14"/>
  <c r="H192" i="14"/>
  <c r="B193" i="14"/>
  <c r="C193" i="14"/>
  <c r="F193" i="14"/>
  <c r="G193" i="14"/>
  <c r="H193" i="14"/>
  <c r="B194" i="14"/>
  <c r="C194" i="14"/>
  <c r="F194" i="14"/>
  <c r="G194" i="14"/>
  <c r="H194" i="14"/>
  <c r="B195" i="14"/>
  <c r="C195" i="14"/>
  <c r="F195" i="14"/>
  <c r="G195" i="14"/>
  <c r="H195" i="14"/>
  <c r="B196" i="14"/>
  <c r="C196" i="14"/>
  <c r="F196" i="14"/>
  <c r="G196" i="14"/>
  <c r="H196" i="14"/>
  <c r="B197" i="14"/>
  <c r="C197" i="14"/>
  <c r="F197" i="14"/>
  <c r="G197" i="14"/>
  <c r="H197" i="14"/>
  <c r="B198" i="14"/>
  <c r="C198" i="14"/>
  <c r="F198" i="14"/>
  <c r="G198" i="14"/>
  <c r="H198" i="14"/>
  <c r="B199" i="14"/>
  <c r="C199" i="14"/>
  <c r="F199" i="14"/>
  <c r="G199" i="14"/>
  <c r="H199" i="14"/>
  <c r="B200" i="14"/>
  <c r="C200" i="14"/>
  <c r="F200" i="14"/>
  <c r="G200" i="14"/>
  <c r="H200" i="14"/>
  <c r="B201" i="14"/>
  <c r="C201" i="14"/>
  <c r="F201" i="14"/>
  <c r="G201" i="14"/>
  <c r="H201" i="14"/>
  <c r="B202" i="14"/>
  <c r="C202" i="14"/>
  <c r="F202" i="14"/>
  <c r="G202" i="14"/>
  <c r="H202" i="14"/>
  <c r="B203" i="14"/>
  <c r="C203" i="14"/>
  <c r="F203" i="14"/>
  <c r="G203" i="14"/>
  <c r="H203" i="14"/>
  <c r="B204" i="14"/>
  <c r="C204" i="14"/>
  <c r="F204" i="14"/>
  <c r="G204" i="14"/>
  <c r="H204" i="14"/>
  <c r="B205" i="14"/>
  <c r="C205" i="14"/>
  <c r="F205" i="14"/>
  <c r="G205" i="14"/>
  <c r="H205" i="14"/>
  <c r="B206" i="14"/>
  <c r="C206" i="14"/>
  <c r="F206" i="14"/>
  <c r="G206" i="14"/>
  <c r="H206" i="14"/>
  <c r="B207" i="14"/>
  <c r="C207" i="14"/>
  <c r="F207" i="14"/>
  <c r="G207" i="14"/>
  <c r="H207" i="14"/>
  <c r="B208" i="14"/>
  <c r="C208" i="14"/>
  <c r="F208" i="14"/>
  <c r="G208" i="14"/>
  <c r="H208" i="14"/>
  <c r="B209" i="14"/>
  <c r="C209" i="14"/>
  <c r="F209" i="14"/>
  <c r="G209" i="14"/>
  <c r="H209" i="14"/>
  <c r="B210" i="14"/>
  <c r="C210" i="14"/>
  <c r="F210" i="14"/>
  <c r="G210" i="14"/>
  <c r="H210" i="14"/>
  <c r="B211" i="14"/>
  <c r="C211" i="14"/>
  <c r="F211" i="14"/>
  <c r="G211" i="14"/>
  <c r="H211" i="14"/>
  <c r="B212" i="14"/>
  <c r="C212" i="14"/>
  <c r="F212" i="14"/>
  <c r="G212" i="14"/>
  <c r="H212" i="14"/>
  <c r="B213" i="14"/>
  <c r="C213" i="14"/>
  <c r="F213" i="14"/>
  <c r="G213" i="14"/>
  <c r="H213" i="14"/>
  <c r="B214" i="14"/>
  <c r="C214" i="14"/>
  <c r="F214" i="14"/>
  <c r="G214" i="14"/>
  <c r="H214" i="14"/>
  <c r="A215" i="14"/>
  <c r="B215" i="14"/>
  <c r="C215" i="14"/>
  <c r="F215" i="14"/>
  <c r="G215" i="14"/>
  <c r="H215" i="14"/>
  <c r="A216" i="14"/>
  <c r="B216" i="14"/>
  <c r="C216" i="14"/>
  <c r="F216" i="14"/>
  <c r="G216" i="14"/>
  <c r="H216" i="14"/>
  <c r="H2" i="14"/>
  <c r="G2" i="14"/>
  <c r="F2" i="14"/>
  <c r="C2" i="14"/>
  <c r="B2" i="14"/>
  <c r="D214" i="6"/>
  <c r="D216" i="14" s="1"/>
  <c r="J8" i="6"/>
  <c r="J16" i="6"/>
  <c r="J25" i="6"/>
  <c r="J51" i="6"/>
  <c r="J56" i="6"/>
  <c r="J80" i="6"/>
  <c r="J100" i="6"/>
  <c r="J101" i="6"/>
  <c r="J137" i="6"/>
  <c r="J204"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E2" i="6"/>
  <c r="E2" i="14" s="1"/>
  <c r="E3" i="6"/>
  <c r="E3" i="14" s="1"/>
  <c r="E4" i="6"/>
  <c r="E4" i="14" s="1"/>
  <c r="E5" i="6"/>
  <c r="E5" i="14" s="1"/>
  <c r="E6" i="6"/>
  <c r="E6" i="14" s="1"/>
  <c r="E7" i="6"/>
  <c r="E7" i="14" s="1"/>
  <c r="E8" i="6"/>
  <c r="E8" i="14" s="1"/>
  <c r="E9" i="6"/>
  <c r="E9" i="14" s="1"/>
  <c r="E10" i="6"/>
  <c r="E10" i="14" s="1"/>
  <c r="E11" i="6"/>
  <c r="E11" i="14" s="1"/>
  <c r="E12" i="6"/>
  <c r="E12" i="14" s="1"/>
  <c r="E13" i="6"/>
  <c r="E13" i="14" s="1"/>
  <c r="E14" i="6"/>
  <c r="E14" i="14" s="1"/>
  <c r="E15" i="6"/>
  <c r="E15" i="14" s="1"/>
  <c r="E16" i="6"/>
  <c r="E16" i="14" s="1"/>
  <c r="E17" i="6"/>
  <c r="E17" i="14" s="1"/>
  <c r="E18" i="6"/>
  <c r="E18" i="14" s="1"/>
  <c r="E19" i="6"/>
  <c r="E19" i="14" s="1"/>
  <c r="E20" i="6"/>
  <c r="E20" i="14" s="1"/>
  <c r="E21" i="6"/>
  <c r="E21" i="14" s="1"/>
  <c r="E22" i="6"/>
  <c r="E22" i="14" s="1"/>
  <c r="E23" i="6"/>
  <c r="E23" i="14" s="1"/>
  <c r="E24" i="6"/>
  <c r="E24" i="14" s="1"/>
  <c r="E25" i="6"/>
  <c r="E25" i="14" s="1"/>
  <c r="E26" i="6"/>
  <c r="E26" i="14" s="1"/>
  <c r="E27" i="6"/>
  <c r="E27" i="14" s="1"/>
  <c r="E28" i="6"/>
  <c r="E28" i="14" s="1"/>
  <c r="E29" i="6"/>
  <c r="E29" i="14" s="1"/>
  <c r="E30" i="6"/>
  <c r="E30" i="14" s="1"/>
  <c r="E31" i="6"/>
  <c r="E31" i="14" s="1"/>
  <c r="E32" i="6"/>
  <c r="E32" i="14" s="1"/>
  <c r="E33" i="6"/>
  <c r="E33" i="14" s="1"/>
  <c r="E34" i="6"/>
  <c r="E34" i="14" s="1"/>
  <c r="E35" i="6"/>
  <c r="E35" i="14" s="1"/>
  <c r="E36" i="6"/>
  <c r="E36" i="14" s="1"/>
  <c r="E37" i="6"/>
  <c r="E37" i="14" s="1"/>
  <c r="E38" i="6"/>
  <c r="E38" i="14" s="1"/>
  <c r="E39" i="6"/>
  <c r="E39" i="14" s="1"/>
  <c r="E40" i="6"/>
  <c r="E40" i="14" s="1"/>
  <c r="E41" i="6"/>
  <c r="E41" i="14" s="1"/>
  <c r="E42" i="6"/>
  <c r="E42" i="14" s="1"/>
  <c r="E43" i="6"/>
  <c r="E43" i="14" s="1"/>
  <c r="E44" i="6"/>
  <c r="E44" i="14" s="1"/>
  <c r="E45" i="6"/>
  <c r="E45" i="14" s="1"/>
  <c r="E46" i="6"/>
  <c r="E46" i="14" s="1"/>
  <c r="E47" i="6"/>
  <c r="E47" i="14" s="1"/>
  <c r="E48" i="6"/>
  <c r="E48" i="14" s="1"/>
  <c r="E49" i="6"/>
  <c r="E49" i="14" s="1"/>
  <c r="E50" i="6"/>
  <c r="E50" i="14" s="1"/>
  <c r="E51" i="6"/>
  <c r="E51" i="14" s="1"/>
  <c r="E52" i="6"/>
  <c r="E52" i="14" s="1"/>
  <c r="E53" i="6"/>
  <c r="E53" i="14" s="1"/>
  <c r="E54" i="6"/>
  <c r="E54" i="14" s="1"/>
  <c r="E55" i="6"/>
  <c r="E55" i="14" s="1"/>
  <c r="E56" i="6"/>
  <c r="E56" i="14" s="1"/>
  <c r="E57" i="6"/>
  <c r="E57" i="14" s="1"/>
  <c r="E58" i="6"/>
  <c r="E58" i="14" s="1"/>
  <c r="E59" i="6"/>
  <c r="E59" i="14" s="1"/>
  <c r="E60" i="6"/>
  <c r="E60" i="14" s="1"/>
  <c r="E61" i="6"/>
  <c r="E61" i="14" s="1"/>
  <c r="E62" i="6"/>
  <c r="E62" i="14" s="1"/>
  <c r="E63" i="6"/>
  <c r="E63" i="14" s="1"/>
  <c r="E64" i="6"/>
  <c r="E64" i="14" s="1"/>
  <c r="E65" i="6"/>
  <c r="E65" i="14" s="1"/>
  <c r="E66" i="6"/>
  <c r="E66" i="14" s="1"/>
  <c r="E67" i="6"/>
  <c r="E67" i="14" s="1"/>
  <c r="E68" i="6"/>
  <c r="E68" i="14" s="1"/>
  <c r="E69" i="6"/>
  <c r="E69" i="14" s="1"/>
  <c r="E70" i="6"/>
  <c r="E70" i="14" s="1"/>
  <c r="E71" i="6"/>
  <c r="E71" i="14" s="1"/>
  <c r="E72" i="6"/>
  <c r="E72" i="14" s="1"/>
  <c r="E73" i="6"/>
  <c r="E73" i="14" s="1"/>
  <c r="E74" i="6"/>
  <c r="E74" i="14" s="1"/>
  <c r="E75" i="6"/>
  <c r="E75" i="14" s="1"/>
  <c r="E76" i="6"/>
  <c r="E76" i="14" s="1"/>
  <c r="E77" i="6"/>
  <c r="E77" i="14" s="1"/>
  <c r="E78" i="6"/>
  <c r="E78" i="14" s="1"/>
  <c r="E79" i="6"/>
  <c r="E79" i="14" s="1"/>
  <c r="E80" i="6"/>
  <c r="E80" i="14" s="1"/>
  <c r="E81" i="6"/>
  <c r="E81" i="14" s="1"/>
  <c r="E82" i="6"/>
  <c r="E82" i="14" s="1"/>
  <c r="E83" i="6"/>
  <c r="E83" i="14" s="1"/>
  <c r="E84" i="6"/>
  <c r="E84" i="14" s="1"/>
  <c r="E85" i="6"/>
  <c r="E85" i="14" s="1"/>
  <c r="E86" i="6"/>
  <c r="E86" i="14" s="1"/>
  <c r="E87" i="6"/>
  <c r="E87" i="14" s="1"/>
  <c r="E88" i="6"/>
  <c r="E88" i="14" s="1"/>
  <c r="E89" i="6"/>
  <c r="E89" i="14" s="1"/>
  <c r="E90" i="6"/>
  <c r="E90" i="14" s="1"/>
  <c r="E91" i="6"/>
  <c r="E91" i="14" s="1"/>
  <c r="E92" i="6"/>
  <c r="E92" i="14" s="1"/>
  <c r="E93" i="6"/>
  <c r="E93" i="14" s="1"/>
  <c r="E94" i="6"/>
  <c r="E94" i="14" s="1"/>
  <c r="E95" i="6"/>
  <c r="E95" i="14" s="1"/>
  <c r="E96" i="6"/>
  <c r="E96" i="14" s="1"/>
  <c r="E97" i="6"/>
  <c r="E97" i="14" s="1"/>
  <c r="E98" i="6"/>
  <c r="E98" i="14" s="1"/>
  <c r="E99" i="6"/>
  <c r="E99" i="14" s="1"/>
  <c r="E100" i="6"/>
  <c r="E100" i="14" s="1"/>
  <c r="E101" i="6"/>
  <c r="E101" i="14" s="1"/>
  <c r="E102" i="6"/>
  <c r="E102" i="14" s="1"/>
  <c r="E103" i="6"/>
  <c r="E103" i="14" s="1"/>
  <c r="E104" i="6"/>
  <c r="E104" i="14" s="1"/>
  <c r="E105" i="6"/>
  <c r="E105" i="14" s="1"/>
  <c r="E106" i="6"/>
  <c r="E106" i="14" s="1"/>
  <c r="E107" i="6"/>
  <c r="E107" i="14" s="1"/>
  <c r="E108" i="6"/>
  <c r="E108" i="14" s="1"/>
  <c r="E109" i="6"/>
  <c r="E109" i="14" s="1"/>
  <c r="E110" i="6"/>
  <c r="E110" i="14" s="1"/>
  <c r="E111" i="6"/>
  <c r="E111" i="14" s="1"/>
  <c r="E112" i="6"/>
  <c r="E112" i="14" s="1"/>
  <c r="E113" i="6"/>
  <c r="E113" i="14" s="1"/>
  <c r="E114" i="6"/>
  <c r="E114" i="14" s="1"/>
  <c r="E115" i="6"/>
  <c r="E115" i="14" s="1"/>
  <c r="E116" i="6"/>
  <c r="E116" i="14" s="1"/>
  <c r="E117" i="6"/>
  <c r="E117" i="14" s="1"/>
  <c r="E118" i="6"/>
  <c r="E118" i="14" s="1"/>
  <c r="E119" i="6"/>
  <c r="E119" i="14" s="1"/>
  <c r="E120" i="6"/>
  <c r="E120" i="14" s="1"/>
  <c r="E121" i="6"/>
  <c r="E121" i="14" s="1"/>
  <c r="E122" i="6"/>
  <c r="E122" i="14" s="1"/>
  <c r="E123" i="6"/>
  <c r="E123" i="14" s="1"/>
  <c r="E124" i="6"/>
  <c r="E124" i="14" s="1"/>
  <c r="E125" i="6"/>
  <c r="E125" i="14" s="1"/>
  <c r="E126" i="6"/>
  <c r="E126" i="14" s="1"/>
  <c r="E127" i="6"/>
  <c r="E127" i="14" s="1"/>
  <c r="E128" i="6"/>
  <c r="E128" i="14" s="1"/>
  <c r="E129" i="6"/>
  <c r="E129" i="14" s="1"/>
  <c r="E130" i="6"/>
  <c r="E130" i="14" s="1"/>
  <c r="E131" i="6"/>
  <c r="E131" i="14" s="1"/>
  <c r="E132" i="6"/>
  <c r="E132" i="14" s="1"/>
  <c r="E133" i="6"/>
  <c r="E133" i="14" s="1"/>
  <c r="E134" i="6"/>
  <c r="E134" i="14" s="1"/>
  <c r="E135" i="6"/>
  <c r="E135" i="14" s="1"/>
  <c r="E136" i="6"/>
  <c r="E136" i="14" s="1"/>
  <c r="E137" i="6"/>
  <c r="E137" i="14" s="1"/>
  <c r="E138" i="6"/>
  <c r="E138" i="14" s="1"/>
  <c r="E139" i="6"/>
  <c r="E139" i="14" s="1"/>
  <c r="E140" i="6"/>
  <c r="E140" i="14" s="1"/>
  <c r="E141" i="6"/>
  <c r="E141" i="14" s="1"/>
  <c r="E142" i="6"/>
  <c r="E142" i="14" s="1"/>
  <c r="E143" i="6"/>
  <c r="E143" i="14" s="1"/>
  <c r="E144" i="6"/>
  <c r="E144" i="14" s="1"/>
  <c r="E145" i="6"/>
  <c r="E145" i="14" s="1"/>
  <c r="E146" i="6"/>
  <c r="E146" i="14" s="1"/>
  <c r="E147" i="6"/>
  <c r="E147" i="14" s="1"/>
  <c r="E148" i="6"/>
  <c r="E148" i="14" s="1"/>
  <c r="E149" i="6"/>
  <c r="E149" i="14" s="1"/>
  <c r="E150" i="6"/>
  <c r="E150" i="14" s="1"/>
  <c r="E151" i="6"/>
  <c r="E151" i="14" s="1"/>
  <c r="E152" i="6"/>
  <c r="E152" i="14" s="1"/>
  <c r="E153" i="6"/>
  <c r="E153" i="14" s="1"/>
  <c r="E154" i="6"/>
  <c r="E154" i="14" s="1"/>
  <c r="E155" i="6"/>
  <c r="E155" i="14" s="1"/>
  <c r="E156" i="6"/>
  <c r="E156" i="14" s="1"/>
  <c r="E157" i="6"/>
  <c r="E157" i="14" s="1"/>
  <c r="E158" i="6"/>
  <c r="E158" i="14" s="1"/>
  <c r="E159" i="6"/>
  <c r="E159" i="14" s="1"/>
  <c r="E160" i="6"/>
  <c r="E160" i="14" s="1"/>
  <c r="E161" i="6"/>
  <c r="E161" i="14" s="1"/>
  <c r="E162" i="6"/>
  <c r="E162" i="14" s="1"/>
  <c r="E163" i="6"/>
  <c r="E163" i="14" s="1"/>
  <c r="E164" i="6"/>
  <c r="E164" i="14" s="1"/>
  <c r="E165" i="6"/>
  <c r="E165" i="14" s="1"/>
  <c r="E166" i="6"/>
  <c r="E166" i="14" s="1"/>
  <c r="E167" i="6"/>
  <c r="E167" i="14" s="1"/>
  <c r="E168" i="6"/>
  <c r="E168" i="14" s="1"/>
  <c r="E169" i="6"/>
  <c r="E169" i="14" s="1"/>
  <c r="E170" i="6"/>
  <c r="E170" i="14" s="1"/>
  <c r="E171" i="6"/>
  <c r="E171" i="14" s="1"/>
  <c r="E172" i="6"/>
  <c r="E172" i="14" s="1"/>
  <c r="E173" i="6"/>
  <c r="E173" i="14" s="1"/>
  <c r="E174" i="6"/>
  <c r="E174" i="14" s="1"/>
  <c r="E175" i="6"/>
  <c r="E175" i="14" s="1"/>
  <c r="E176" i="6"/>
  <c r="E176" i="14" s="1"/>
  <c r="E177" i="6"/>
  <c r="E177" i="14" s="1"/>
  <c r="E178" i="6"/>
  <c r="E178" i="14" s="1"/>
  <c r="E179" i="6"/>
  <c r="E179" i="14" s="1"/>
  <c r="E180" i="6"/>
  <c r="E180" i="14" s="1"/>
  <c r="E181" i="6"/>
  <c r="E181" i="14" s="1"/>
  <c r="E182" i="6"/>
  <c r="E182" i="14" s="1"/>
  <c r="E183" i="6"/>
  <c r="E183" i="14" s="1"/>
  <c r="E184" i="6"/>
  <c r="E184" i="14" s="1"/>
  <c r="E185" i="6"/>
  <c r="E185" i="14" s="1"/>
  <c r="E186" i="6"/>
  <c r="E186" i="14" s="1"/>
  <c r="E187" i="6"/>
  <c r="E187" i="14" s="1"/>
  <c r="E188" i="14"/>
  <c r="E189" i="14"/>
  <c r="E188" i="6"/>
  <c r="E190" i="14" s="1"/>
  <c r="E189" i="6"/>
  <c r="E191" i="14" s="1"/>
  <c r="E190" i="6"/>
  <c r="E192" i="14" s="1"/>
  <c r="E191" i="6"/>
  <c r="E193" i="14" s="1"/>
  <c r="E192" i="6"/>
  <c r="E194" i="14" s="1"/>
  <c r="E193" i="6"/>
  <c r="E195" i="14" s="1"/>
  <c r="E194" i="6"/>
  <c r="E196" i="14" s="1"/>
  <c r="E195" i="6"/>
  <c r="E197" i="14" s="1"/>
  <c r="E196" i="6"/>
  <c r="E198" i="14" s="1"/>
  <c r="E197" i="6"/>
  <c r="E199" i="14" s="1"/>
  <c r="E198" i="6"/>
  <c r="E200" i="14" s="1"/>
  <c r="E199" i="6"/>
  <c r="E201" i="14" s="1"/>
  <c r="E200" i="6"/>
  <c r="E202" i="14" s="1"/>
  <c r="E201" i="6"/>
  <c r="E203" i="14" s="1"/>
  <c r="E202" i="6"/>
  <c r="E204" i="14" s="1"/>
  <c r="E203" i="6"/>
  <c r="E205" i="14" s="1"/>
  <c r="E204" i="6"/>
  <c r="E206" i="14" s="1"/>
  <c r="E205" i="6"/>
  <c r="E207" i="14" s="1"/>
  <c r="E206" i="6"/>
  <c r="E208" i="14" s="1"/>
  <c r="E207" i="6"/>
  <c r="E209" i="14" s="1"/>
  <c r="E208" i="6"/>
  <c r="E210" i="14" s="1"/>
  <c r="E209" i="6"/>
  <c r="E211" i="14" s="1"/>
  <c r="E210" i="6"/>
  <c r="E212" i="14" s="1"/>
  <c r="E211" i="6"/>
  <c r="E213" i="14" s="1"/>
  <c r="E212" i="6"/>
  <c r="E214" i="14" s="1"/>
  <c r="E213" i="6"/>
  <c r="E215" i="14" s="1"/>
  <c r="E214" i="6"/>
  <c r="E216" i="14" s="1"/>
  <c r="D2" i="6"/>
  <c r="D2" i="14" s="1"/>
  <c r="D3" i="6"/>
  <c r="D3" i="14" s="1"/>
  <c r="D4" i="6"/>
  <c r="D4" i="14" s="1"/>
  <c r="D5" i="6"/>
  <c r="D5" i="14" s="1"/>
  <c r="D6" i="6"/>
  <c r="D6" i="14" s="1"/>
  <c r="D7" i="6"/>
  <c r="D7" i="14" s="1"/>
  <c r="D8" i="6"/>
  <c r="D8" i="14" s="1"/>
  <c r="D9" i="6"/>
  <c r="D9" i="14" s="1"/>
  <c r="D10" i="6"/>
  <c r="D10" i="14" s="1"/>
  <c r="D11" i="6"/>
  <c r="D11" i="14" s="1"/>
  <c r="D12" i="6"/>
  <c r="D12" i="14" s="1"/>
  <c r="D13" i="6"/>
  <c r="D13" i="14" s="1"/>
  <c r="D14" i="6"/>
  <c r="D14" i="14" s="1"/>
  <c r="D15" i="6"/>
  <c r="D15" i="14" s="1"/>
  <c r="D16" i="6"/>
  <c r="D16" i="14" s="1"/>
  <c r="D17" i="6"/>
  <c r="D17" i="14" s="1"/>
  <c r="D18" i="6"/>
  <c r="D18" i="14" s="1"/>
  <c r="D19" i="6"/>
  <c r="D19" i="14" s="1"/>
  <c r="D20" i="6"/>
  <c r="D20" i="14" s="1"/>
  <c r="D21" i="6"/>
  <c r="D21" i="14" s="1"/>
  <c r="D22" i="6"/>
  <c r="D22" i="14" s="1"/>
  <c r="D23" i="6"/>
  <c r="D23" i="14" s="1"/>
  <c r="D24" i="6"/>
  <c r="D24" i="14" s="1"/>
  <c r="D25" i="6"/>
  <c r="D25" i="14" s="1"/>
  <c r="D26" i="6"/>
  <c r="D26" i="14" s="1"/>
  <c r="D27" i="6"/>
  <c r="D27" i="14" s="1"/>
  <c r="D28" i="6"/>
  <c r="D28" i="14" s="1"/>
  <c r="D29" i="6"/>
  <c r="D29" i="14" s="1"/>
  <c r="D30" i="6"/>
  <c r="D30" i="14" s="1"/>
  <c r="D31" i="6"/>
  <c r="D31" i="14" s="1"/>
  <c r="D32" i="6"/>
  <c r="D32" i="14" s="1"/>
  <c r="D33" i="6"/>
  <c r="D33" i="14" s="1"/>
  <c r="D34" i="6"/>
  <c r="D34" i="14" s="1"/>
  <c r="D35" i="6"/>
  <c r="D35" i="14" s="1"/>
  <c r="D36" i="6"/>
  <c r="D36" i="14" s="1"/>
  <c r="D37" i="6"/>
  <c r="D37" i="14" s="1"/>
  <c r="D38" i="6"/>
  <c r="D38" i="14" s="1"/>
  <c r="D39" i="6"/>
  <c r="D39" i="14" s="1"/>
  <c r="D40" i="6"/>
  <c r="D40" i="14" s="1"/>
  <c r="D41" i="6"/>
  <c r="D41" i="14" s="1"/>
  <c r="D42" i="6"/>
  <c r="D42" i="14" s="1"/>
  <c r="D43" i="6"/>
  <c r="D43" i="14" s="1"/>
  <c r="D44" i="6"/>
  <c r="D44" i="14" s="1"/>
  <c r="D45" i="6"/>
  <c r="D45" i="14" s="1"/>
  <c r="D46" i="6"/>
  <c r="D46" i="14" s="1"/>
  <c r="D47" i="6"/>
  <c r="D47" i="14" s="1"/>
  <c r="D48" i="6"/>
  <c r="D48" i="14" s="1"/>
  <c r="D49" i="6"/>
  <c r="D49" i="14" s="1"/>
  <c r="D50" i="6"/>
  <c r="D50" i="14" s="1"/>
  <c r="D51" i="6"/>
  <c r="D51" i="14" s="1"/>
  <c r="D52" i="6"/>
  <c r="D52" i="14" s="1"/>
  <c r="D53" i="6"/>
  <c r="D53" i="14" s="1"/>
  <c r="D54" i="6"/>
  <c r="D54" i="14" s="1"/>
  <c r="D55" i="6"/>
  <c r="D55" i="14" s="1"/>
  <c r="D56" i="6"/>
  <c r="D56" i="14" s="1"/>
  <c r="D57" i="6"/>
  <c r="D57" i="14" s="1"/>
  <c r="D58" i="6"/>
  <c r="D58" i="14" s="1"/>
  <c r="D59" i="6"/>
  <c r="D59" i="14" s="1"/>
  <c r="D60" i="6"/>
  <c r="D60" i="14" s="1"/>
  <c r="D61" i="6"/>
  <c r="D61" i="14" s="1"/>
  <c r="D62" i="6"/>
  <c r="D62" i="14" s="1"/>
  <c r="D63" i="6"/>
  <c r="D63" i="14" s="1"/>
  <c r="D64" i="6"/>
  <c r="D64" i="14" s="1"/>
  <c r="D65" i="6"/>
  <c r="D65" i="14" s="1"/>
  <c r="D66" i="6"/>
  <c r="D66" i="14" s="1"/>
  <c r="D67" i="6"/>
  <c r="D67" i="14" s="1"/>
  <c r="D68" i="6"/>
  <c r="D68" i="14" s="1"/>
  <c r="D69" i="6"/>
  <c r="D69" i="14" s="1"/>
  <c r="D70" i="6"/>
  <c r="D70" i="14" s="1"/>
  <c r="D71" i="6"/>
  <c r="D71" i="14" s="1"/>
  <c r="D72" i="6"/>
  <c r="D72" i="14" s="1"/>
  <c r="D73" i="6"/>
  <c r="D73" i="14" s="1"/>
  <c r="D74" i="6"/>
  <c r="D74" i="14" s="1"/>
  <c r="D75" i="6"/>
  <c r="D75" i="14" s="1"/>
  <c r="D76" i="6"/>
  <c r="D76" i="14" s="1"/>
  <c r="D77" i="6"/>
  <c r="D77" i="14" s="1"/>
  <c r="D78" i="6"/>
  <c r="D78" i="14" s="1"/>
  <c r="D79" i="6"/>
  <c r="D79" i="14" s="1"/>
  <c r="D80" i="6"/>
  <c r="D80" i="14" s="1"/>
  <c r="D81" i="6"/>
  <c r="D81" i="14" s="1"/>
  <c r="D82" i="6"/>
  <c r="D82" i="14" s="1"/>
  <c r="D83" i="6"/>
  <c r="D83" i="14" s="1"/>
  <c r="D84" i="6"/>
  <c r="D84" i="14" s="1"/>
  <c r="D85" i="6"/>
  <c r="D85" i="14" s="1"/>
  <c r="D86" i="6"/>
  <c r="D86" i="14" s="1"/>
  <c r="D87" i="6"/>
  <c r="D87" i="14" s="1"/>
  <c r="D88" i="6"/>
  <c r="D88" i="14" s="1"/>
  <c r="D89" i="6"/>
  <c r="D89" i="14" s="1"/>
  <c r="D90" i="6"/>
  <c r="D90" i="14" s="1"/>
  <c r="D91" i="6"/>
  <c r="D91" i="14" s="1"/>
  <c r="D92" i="6"/>
  <c r="D92" i="14" s="1"/>
  <c r="D93" i="6"/>
  <c r="D93" i="14" s="1"/>
  <c r="D94" i="6"/>
  <c r="D94" i="14" s="1"/>
  <c r="D95" i="6"/>
  <c r="D95" i="14" s="1"/>
  <c r="D96" i="6"/>
  <c r="D96" i="14" s="1"/>
  <c r="D97" i="6"/>
  <c r="D97" i="14" s="1"/>
  <c r="D98" i="6"/>
  <c r="D98" i="14" s="1"/>
  <c r="D99" i="6"/>
  <c r="D99" i="14" s="1"/>
  <c r="D100" i="6"/>
  <c r="D100" i="14" s="1"/>
  <c r="D101" i="6"/>
  <c r="D101" i="14" s="1"/>
  <c r="D102" i="6"/>
  <c r="D102" i="14" s="1"/>
  <c r="D103" i="6"/>
  <c r="D103" i="14" s="1"/>
  <c r="D104" i="6"/>
  <c r="D104" i="14" s="1"/>
  <c r="D105" i="6"/>
  <c r="D105" i="14" s="1"/>
  <c r="D106" i="6"/>
  <c r="D106" i="14" s="1"/>
  <c r="D107" i="6"/>
  <c r="D107" i="14" s="1"/>
  <c r="D108" i="6"/>
  <c r="D108" i="14" s="1"/>
  <c r="D109" i="6"/>
  <c r="D109" i="14" s="1"/>
  <c r="D110" i="6"/>
  <c r="D110" i="14" s="1"/>
  <c r="D111" i="6"/>
  <c r="D111" i="14" s="1"/>
  <c r="D112" i="6"/>
  <c r="D112" i="14" s="1"/>
  <c r="D113" i="6"/>
  <c r="D113" i="14" s="1"/>
  <c r="D114" i="6"/>
  <c r="D114" i="14" s="1"/>
  <c r="D115" i="6"/>
  <c r="D115" i="14" s="1"/>
  <c r="D116" i="6"/>
  <c r="D116" i="14" s="1"/>
  <c r="D117" i="6"/>
  <c r="D117" i="14" s="1"/>
  <c r="D118" i="6"/>
  <c r="D118" i="14" s="1"/>
  <c r="D119" i="6"/>
  <c r="D119" i="14" s="1"/>
  <c r="D120" i="6"/>
  <c r="D120" i="14" s="1"/>
  <c r="D121" i="6"/>
  <c r="D121" i="14" s="1"/>
  <c r="D122" i="6"/>
  <c r="D122" i="14" s="1"/>
  <c r="D123" i="6"/>
  <c r="D123" i="14" s="1"/>
  <c r="D124" i="6"/>
  <c r="D124" i="14" s="1"/>
  <c r="D125" i="6"/>
  <c r="D125" i="14" s="1"/>
  <c r="D126" i="6"/>
  <c r="D126" i="14" s="1"/>
  <c r="D127" i="6"/>
  <c r="D127" i="14" s="1"/>
  <c r="D128" i="6"/>
  <c r="D128" i="14" s="1"/>
  <c r="D129" i="6"/>
  <c r="D129" i="14" s="1"/>
  <c r="D130" i="6"/>
  <c r="D130" i="14" s="1"/>
  <c r="D131" i="6"/>
  <c r="D131" i="14" s="1"/>
  <c r="D132" i="6"/>
  <c r="D132" i="14" s="1"/>
  <c r="D133" i="6"/>
  <c r="D133" i="14" s="1"/>
  <c r="D134" i="6"/>
  <c r="D134" i="14" s="1"/>
  <c r="D135" i="6"/>
  <c r="D135" i="14" s="1"/>
  <c r="D136" i="6"/>
  <c r="D136" i="14" s="1"/>
  <c r="D137" i="6"/>
  <c r="D137" i="14" s="1"/>
  <c r="D138" i="6"/>
  <c r="D138" i="14" s="1"/>
  <c r="D139" i="6"/>
  <c r="D139" i="14" s="1"/>
  <c r="D140" i="6"/>
  <c r="D140" i="14" s="1"/>
  <c r="D141" i="6"/>
  <c r="D141" i="14" s="1"/>
  <c r="D142" i="6"/>
  <c r="D142" i="14" s="1"/>
  <c r="D143" i="6"/>
  <c r="D143" i="14" s="1"/>
  <c r="D144" i="6"/>
  <c r="D144" i="14" s="1"/>
  <c r="D145" i="6"/>
  <c r="D145" i="14" s="1"/>
  <c r="D146" i="6"/>
  <c r="D146" i="14" s="1"/>
  <c r="D147" i="6"/>
  <c r="D147" i="14" s="1"/>
  <c r="D148" i="6"/>
  <c r="D148" i="14" s="1"/>
  <c r="D149" i="6"/>
  <c r="D149" i="14" s="1"/>
  <c r="D150" i="6"/>
  <c r="D150" i="14" s="1"/>
  <c r="D151" i="6"/>
  <c r="D151" i="14" s="1"/>
  <c r="D152" i="6"/>
  <c r="D152" i="14" s="1"/>
  <c r="D153" i="6"/>
  <c r="D153" i="14" s="1"/>
  <c r="D154" i="6"/>
  <c r="D154" i="14" s="1"/>
  <c r="D155" i="6"/>
  <c r="D155" i="14" s="1"/>
  <c r="D156" i="6"/>
  <c r="D156" i="14" s="1"/>
  <c r="D157" i="6"/>
  <c r="D157" i="14" s="1"/>
  <c r="D158" i="6"/>
  <c r="D158" i="14" s="1"/>
  <c r="D159" i="6"/>
  <c r="D159" i="14" s="1"/>
  <c r="D160" i="6"/>
  <c r="D160" i="14" s="1"/>
  <c r="D161" i="6"/>
  <c r="D161" i="14" s="1"/>
  <c r="D162" i="6"/>
  <c r="D162" i="14" s="1"/>
  <c r="D163" i="6"/>
  <c r="D163" i="14" s="1"/>
  <c r="D164" i="6"/>
  <c r="D164" i="14" s="1"/>
  <c r="D165" i="6"/>
  <c r="D165" i="14" s="1"/>
  <c r="D166" i="6"/>
  <c r="D166" i="14" s="1"/>
  <c r="D167" i="6"/>
  <c r="D167" i="14" s="1"/>
  <c r="D168" i="6"/>
  <c r="D168" i="14" s="1"/>
  <c r="D169" i="6"/>
  <c r="D169" i="14" s="1"/>
  <c r="D170" i="6"/>
  <c r="D170" i="14" s="1"/>
  <c r="D171" i="6"/>
  <c r="D171" i="14" s="1"/>
  <c r="D172" i="6"/>
  <c r="D172" i="14" s="1"/>
  <c r="D173" i="6"/>
  <c r="D173" i="14" s="1"/>
  <c r="D174" i="6"/>
  <c r="D174" i="14" s="1"/>
  <c r="D175" i="6"/>
  <c r="D175" i="14" s="1"/>
  <c r="D176" i="6"/>
  <c r="D176" i="14" s="1"/>
  <c r="D177" i="6"/>
  <c r="D177" i="14" s="1"/>
  <c r="D178" i="6"/>
  <c r="D178" i="14" s="1"/>
  <c r="D179" i="6"/>
  <c r="D179" i="14" s="1"/>
  <c r="D180" i="6"/>
  <c r="D180" i="14" s="1"/>
  <c r="D181" i="6"/>
  <c r="D181" i="14" s="1"/>
  <c r="D182" i="6"/>
  <c r="D182" i="14" s="1"/>
  <c r="D183" i="6"/>
  <c r="D183" i="14" s="1"/>
  <c r="D184" i="6"/>
  <c r="D184" i="14" s="1"/>
  <c r="D185" i="6"/>
  <c r="D185" i="14" s="1"/>
  <c r="D186" i="6"/>
  <c r="D186" i="14" s="1"/>
  <c r="D187" i="6"/>
  <c r="D187" i="14" s="1"/>
  <c r="D188" i="14"/>
  <c r="D189" i="14"/>
  <c r="D188" i="6"/>
  <c r="D190" i="14" s="1"/>
  <c r="D189" i="6"/>
  <c r="D191" i="14" s="1"/>
  <c r="D190" i="6"/>
  <c r="D192" i="14" s="1"/>
  <c r="D191" i="6"/>
  <c r="D193" i="14" s="1"/>
  <c r="D192" i="6"/>
  <c r="D194" i="14" s="1"/>
  <c r="D193" i="6"/>
  <c r="D195" i="14" s="1"/>
  <c r="D194" i="6"/>
  <c r="D196" i="14" s="1"/>
  <c r="D195" i="6"/>
  <c r="D197" i="14" s="1"/>
  <c r="D196" i="6"/>
  <c r="D198" i="14" s="1"/>
  <c r="D197" i="6"/>
  <c r="D199" i="14" s="1"/>
  <c r="D198" i="6"/>
  <c r="D200" i="14" s="1"/>
  <c r="D199" i="6"/>
  <c r="D201" i="14" s="1"/>
  <c r="D200" i="6"/>
  <c r="D202" i="14" s="1"/>
  <c r="D201" i="6"/>
  <c r="D203" i="14" s="1"/>
  <c r="D202" i="6"/>
  <c r="D204" i="14" s="1"/>
  <c r="D203" i="6"/>
  <c r="D205" i="14" s="1"/>
  <c r="D204" i="6"/>
  <c r="D206" i="14" s="1"/>
  <c r="D205" i="6"/>
  <c r="D207" i="14" s="1"/>
  <c r="D206" i="6"/>
  <c r="D208" i="14" s="1"/>
  <c r="D207" i="6"/>
  <c r="D209" i="14" s="1"/>
  <c r="D208" i="6"/>
  <c r="D210" i="14" s="1"/>
  <c r="D209" i="6"/>
  <c r="D211" i="14" s="1"/>
  <c r="D210" i="6"/>
  <c r="D212" i="14" s="1"/>
  <c r="D211" i="6"/>
  <c r="D213" i="14" s="1"/>
  <c r="D212" i="6"/>
  <c r="D214" i="14" s="1"/>
  <c r="D213" i="6"/>
  <c r="D215" i="14" s="1"/>
  <c r="V8" i="6"/>
  <c r="A8" i="14" s="1"/>
  <c r="V16" i="6"/>
  <c r="A16" i="14" s="1"/>
  <c r="V25" i="6"/>
  <c r="A25" i="14" s="1"/>
  <c r="V51" i="6"/>
  <c r="A51" i="14" s="1"/>
  <c r="V56" i="6"/>
  <c r="A56" i="14" s="1"/>
  <c r="V80" i="6"/>
  <c r="A80" i="14" s="1"/>
  <c r="V100" i="6"/>
  <c r="A100" i="14" s="1"/>
  <c r="V101" i="6"/>
  <c r="A101" i="14" s="1"/>
  <c r="V137" i="6"/>
  <c r="A137" i="14" s="1"/>
  <c r="V204" i="6"/>
  <c r="A206" i="14" s="1"/>
  <c r="B205" i="6"/>
  <c r="J207" i="14" s="1"/>
  <c r="B206" i="6"/>
  <c r="J208" i="14" s="1"/>
  <c r="B207" i="6"/>
  <c r="J209" i="14" s="1"/>
  <c r="B208" i="6"/>
  <c r="J210" i="14" s="1"/>
  <c r="B209" i="6"/>
  <c r="J211" i="14" s="1"/>
  <c r="B210" i="6"/>
  <c r="J212" i="14" s="1"/>
  <c r="B211" i="6"/>
  <c r="J213" i="14" s="1"/>
  <c r="B212" i="6"/>
  <c r="J214" i="14" s="1"/>
  <c r="F205" i="6"/>
  <c r="F206" i="6"/>
  <c r="F207" i="6"/>
  <c r="F208" i="6"/>
  <c r="F209" i="6"/>
  <c r="F210" i="6"/>
  <c r="F211" i="6"/>
  <c r="F212" i="6"/>
  <c r="G205" i="6"/>
  <c r="G206" i="6"/>
  <c r="G207" i="6"/>
  <c r="G208" i="6"/>
  <c r="G209" i="6"/>
  <c r="G210" i="6"/>
  <c r="G211" i="6"/>
  <c r="G212" i="6"/>
  <c r="K205" i="6"/>
  <c r="I207" i="14" s="1"/>
  <c r="K206" i="6"/>
  <c r="I208" i="14" s="1"/>
  <c r="K207" i="6"/>
  <c r="I209" i="14" s="1"/>
  <c r="K208" i="6"/>
  <c r="I210" i="14" s="1"/>
  <c r="K209" i="6"/>
  <c r="I211" i="14" s="1"/>
  <c r="K210" i="6"/>
  <c r="I212" i="14" s="1"/>
  <c r="K211" i="6"/>
  <c r="I213" i="14" s="1"/>
  <c r="K212" i="6"/>
  <c r="U205" i="6"/>
  <c r="U206" i="6"/>
  <c r="U207" i="6"/>
  <c r="U208" i="6"/>
  <c r="U209" i="6"/>
  <c r="U210" i="6"/>
  <c r="U211" i="6"/>
  <c r="U212" i="6"/>
  <c r="U203" i="6"/>
  <c r="I205" i="14"/>
  <c r="G203" i="6"/>
  <c r="B203" i="6"/>
  <c r="J205" i="14" s="1"/>
  <c r="G58" i="6"/>
  <c r="AK1076" i="4"/>
  <c r="AK1077" i="4"/>
  <c r="AK1078" i="4"/>
  <c r="R32" i="6" s="1"/>
  <c r="AK1079" i="4"/>
  <c r="R212" i="6" s="1"/>
  <c r="AJ1076" i="4"/>
  <c r="AJ1077" i="4"/>
  <c r="AJ1078" i="4"/>
  <c r="N32" i="6" s="1"/>
  <c r="AJ1079" i="4"/>
  <c r="AG1076" i="4"/>
  <c r="AG1077" i="4"/>
  <c r="AG1078" i="4"/>
  <c r="AG1079" i="4"/>
  <c r="AF1076" i="4"/>
  <c r="AF1077" i="4"/>
  <c r="AD1076" i="4"/>
  <c r="AD1077" i="4"/>
  <c r="AD1078" i="4"/>
  <c r="AD1079" i="4"/>
  <c r="AC1076" i="4"/>
  <c r="AC1077" i="4"/>
  <c r="AC1078" i="4"/>
  <c r="AC1079" i="4"/>
  <c r="AB1076" i="4"/>
  <c r="AI1076" i="4" s="1"/>
  <c r="AB1077" i="4"/>
  <c r="AI1077" i="4" s="1"/>
  <c r="AB1078" i="4"/>
  <c r="AI1078" i="4" s="1"/>
  <c r="AB1079" i="4"/>
  <c r="AI1079" i="4" s="1"/>
  <c r="AA1076" i="4"/>
  <c r="AA1077" i="4"/>
  <c r="AA1078" i="4"/>
  <c r="J32" i="6" s="1"/>
  <c r="AA1079" i="4"/>
  <c r="J212" i="6" s="1"/>
  <c r="Z1076" i="4"/>
  <c r="Z1077" i="4"/>
  <c r="Z1078" i="4"/>
  <c r="Z1079" i="4"/>
  <c r="Y1076" i="4"/>
  <c r="Y1077" i="4"/>
  <c r="Y1078" i="4"/>
  <c r="Y1079" i="4"/>
  <c r="B2" i="6"/>
  <c r="J2" i="14" s="1"/>
  <c r="AK1066" i="4"/>
  <c r="R156" i="6" s="1"/>
  <c r="AK1067" i="4"/>
  <c r="AK1068" i="4"/>
  <c r="AK1069" i="4"/>
  <c r="AK1070" i="4"/>
  <c r="AK1071" i="4"/>
  <c r="AK1072" i="4"/>
  <c r="AK1073" i="4"/>
  <c r="R70" i="6" s="1"/>
  <c r="AK1074" i="4"/>
  <c r="R110" i="6" s="1"/>
  <c r="AK1075" i="4"/>
  <c r="R40" i="6" s="1"/>
  <c r="AJ1066" i="4"/>
  <c r="N156" i="6" s="1"/>
  <c r="AJ1067" i="4"/>
  <c r="AJ1068" i="4"/>
  <c r="AJ1069" i="4"/>
  <c r="AJ1070" i="4"/>
  <c r="AJ1071" i="4"/>
  <c r="AJ1072" i="4"/>
  <c r="AJ1073" i="4"/>
  <c r="N70" i="6" s="1"/>
  <c r="AJ1074" i="4"/>
  <c r="N110" i="6" s="1"/>
  <c r="AJ1075" i="4"/>
  <c r="N40" i="6" s="1"/>
  <c r="AG1066" i="4"/>
  <c r="AG1067" i="4"/>
  <c r="AG1068" i="4"/>
  <c r="AG1069" i="4"/>
  <c r="AG1070" i="4"/>
  <c r="AG1071" i="4"/>
  <c r="AG1072" i="4"/>
  <c r="AG1073" i="4"/>
  <c r="AG1074" i="4"/>
  <c r="AG1075" i="4"/>
  <c r="AF1067" i="4"/>
  <c r="AF1068" i="4"/>
  <c r="AF1069" i="4"/>
  <c r="AF1070" i="4"/>
  <c r="AF1071" i="4"/>
  <c r="AF1072" i="4"/>
  <c r="AD1066" i="4"/>
  <c r="AD1067" i="4"/>
  <c r="AD1068" i="4"/>
  <c r="AD1069" i="4"/>
  <c r="AD1070" i="4"/>
  <c r="AD1071" i="4"/>
  <c r="AD1072" i="4"/>
  <c r="AD1073" i="4"/>
  <c r="AD1074" i="4"/>
  <c r="AD1075" i="4"/>
  <c r="AC1066" i="4"/>
  <c r="AC1067" i="4"/>
  <c r="AC1068" i="4"/>
  <c r="AC1069" i="4"/>
  <c r="AC1070" i="4"/>
  <c r="AC1071" i="4"/>
  <c r="AC1072" i="4"/>
  <c r="AC1073" i="4"/>
  <c r="AC1074" i="4"/>
  <c r="AC1075" i="4"/>
  <c r="AB1066" i="4"/>
  <c r="AI1066" i="4" s="1"/>
  <c r="AB1067" i="4"/>
  <c r="AI1067" i="4" s="1"/>
  <c r="AB1068" i="4"/>
  <c r="AI1068" i="4" s="1"/>
  <c r="AB1069" i="4"/>
  <c r="AI1069" i="4" s="1"/>
  <c r="AB1070" i="4"/>
  <c r="AI1070" i="4" s="1"/>
  <c r="AB1071" i="4"/>
  <c r="AI1071" i="4" s="1"/>
  <c r="AB1072" i="4"/>
  <c r="AI1072" i="4" s="1"/>
  <c r="AB1073" i="4"/>
  <c r="AI1073" i="4" s="1"/>
  <c r="AB1074" i="4"/>
  <c r="AI1074" i="4" s="1"/>
  <c r="AB1075" i="4"/>
  <c r="AI1075" i="4" s="1"/>
  <c r="AA1066" i="4"/>
  <c r="J156" i="6" s="1"/>
  <c r="AA1067" i="4"/>
  <c r="AA1068" i="4"/>
  <c r="AA1069" i="4"/>
  <c r="AA1070" i="4"/>
  <c r="AA1071" i="4"/>
  <c r="AA1072" i="4"/>
  <c r="AA1073" i="4"/>
  <c r="J70" i="6" s="1"/>
  <c r="AA1074" i="4"/>
  <c r="J110" i="6" s="1"/>
  <c r="AA1075" i="4"/>
  <c r="J40" i="6" s="1"/>
  <c r="Z1066" i="4"/>
  <c r="Z1067" i="4"/>
  <c r="Z1068" i="4"/>
  <c r="Z1069" i="4"/>
  <c r="Z1070" i="4"/>
  <c r="Z1071" i="4"/>
  <c r="Z1072" i="4"/>
  <c r="Z1073" i="4"/>
  <c r="Z1074" i="4"/>
  <c r="Z1075" i="4"/>
  <c r="Y1066" i="4"/>
  <c r="Y1067" i="4"/>
  <c r="Y1068" i="4"/>
  <c r="Y1069" i="4"/>
  <c r="Y1070" i="4"/>
  <c r="Y1071" i="4"/>
  <c r="Y1072" i="4"/>
  <c r="Y1073" i="4"/>
  <c r="Y1074" i="4"/>
  <c r="Y1075" i="4"/>
  <c r="B202" i="6"/>
  <c r="J204" i="14" s="1"/>
  <c r="F202" i="6"/>
  <c r="G202" i="6"/>
  <c r="K202" i="6"/>
  <c r="I204" i="14" s="1"/>
  <c r="U202" i="6"/>
  <c r="B200" i="6"/>
  <c r="J202" i="14" s="1"/>
  <c r="B201" i="6"/>
  <c r="J203" i="14" s="1"/>
  <c r="F200" i="6"/>
  <c r="F201" i="6"/>
  <c r="G200" i="6"/>
  <c r="G201" i="6"/>
  <c r="K200" i="6"/>
  <c r="I202" i="14" s="1"/>
  <c r="K201" i="6"/>
  <c r="I203" i="14" s="1"/>
  <c r="U200" i="6"/>
  <c r="U201" i="6"/>
  <c r="B199" i="6"/>
  <c r="J201" i="14" s="1"/>
  <c r="F199" i="6"/>
  <c r="G199" i="6"/>
  <c r="K199" i="6"/>
  <c r="I201" i="14" s="1"/>
  <c r="U199" i="6"/>
  <c r="AK2" i="4"/>
  <c r="AK3" i="4"/>
  <c r="AK4" i="4"/>
  <c r="AK5" i="4"/>
  <c r="AK6" i="4"/>
  <c r="R111" i="6" s="1"/>
  <c r="AK7" i="4"/>
  <c r="R103" i="6" s="1"/>
  <c r="AK8" i="4"/>
  <c r="R113" i="6" s="1"/>
  <c r="AK9" i="4"/>
  <c r="AK10" i="4"/>
  <c r="R175" i="6" s="1"/>
  <c r="AK11" i="4"/>
  <c r="AK12" i="4"/>
  <c r="AK13" i="4"/>
  <c r="AK14" i="4"/>
  <c r="R200" i="6" s="1"/>
  <c r="AK15" i="4"/>
  <c r="R201" i="6" s="1"/>
  <c r="AK16" i="4"/>
  <c r="AK17" i="4"/>
  <c r="AK18" i="4"/>
  <c r="AK19" i="4"/>
  <c r="AK20" i="4"/>
  <c r="AK21" i="4"/>
  <c r="AK22" i="4"/>
  <c r="AK23" i="4"/>
  <c r="AK24" i="4"/>
  <c r="AK25" i="4"/>
  <c r="AK26" i="4"/>
  <c r="AK27" i="4"/>
  <c r="AK28" i="4"/>
  <c r="AK29" i="4"/>
  <c r="AK30" i="4"/>
  <c r="R205" i="6" s="1"/>
  <c r="AK31" i="4"/>
  <c r="AK32" i="4"/>
  <c r="AK33" i="4"/>
  <c r="AK34" i="4"/>
  <c r="AK35" i="4"/>
  <c r="AK36" i="4"/>
  <c r="AK37" i="4"/>
  <c r="AK38" i="4"/>
  <c r="AK39" i="4"/>
  <c r="AK40" i="4"/>
  <c r="R185" i="6" s="1"/>
  <c r="AK41" i="4"/>
  <c r="R141" i="6" s="1"/>
  <c r="AK42" i="4"/>
  <c r="AK43" i="4"/>
  <c r="R191" i="6" s="1"/>
  <c r="AK44" i="4"/>
  <c r="R14" i="6" s="1"/>
  <c r="AK45" i="4"/>
  <c r="AK46" i="4"/>
  <c r="AK47" i="4"/>
  <c r="R109" i="6" s="1"/>
  <c r="AK48" i="4"/>
  <c r="AK49" i="4"/>
  <c r="AK50" i="4"/>
  <c r="AK51" i="4"/>
  <c r="AK52" i="4"/>
  <c r="AK53" i="4"/>
  <c r="AK54" i="4"/>
  <c r="AK55" i="4"/>
  <c r="AK56" i="4"/>
  <c r="AK57" i="4"/>
  <c r="AK58" i="4"/>
  <c r="AK59" i="4"/>
  <c r="AK60" i="4"/>
  <c r="AK61" i="4"/>
  <c r="R99" i="6" s="1"/>
  <c r="AK62" i="4"/>
  <c r="AK63" i="4"/>
  <c r="R4" i="6" s="1"/>
  <c r="AK64" i="4"/>
  <c r="AK65" i="4"/>
  <c r="AK66" i="4"/>
  <c r="AK67" i="4"/>
  <c r="R20" i="6" s="1"/>
  <c r="AK68" i="4"/>
  <c r="AK69" i="4"/>
  <c r="AK70" i="4"/>
  <c r="AK71" i="4"/>
  <c r="R171" i="6" s="1"/>
  <c r="AK72" i="4"/>
  <c r="AK73" i="4"/>
  <c r="AK74" i="4"/>
  <c r="R181" i="6" s="1"/>
  <c r="AK75" i="4"/>
  <c r="R179" i="6" s="1"/>
  <c r="AK76" i="4"/>
  <c r="AK77" i="4"/>
  <c r="R194" i="6" s="1"/>
  <c r="AK78" i="4"/>
  <c r="AK79" i="4"/>
  <c r="R153" i="6" s="1"/>
  <c r="AK80" i="4"/>
  <c r="AK81" i="4"/>
  <c r="R89" i="6" s="1"/>
  <c r="AK82" i="4"/>
  <c r="AK83" i="4"/>
  <c r="AK84" i="4"/>
  <c r="AK85" i="4"/>
  <c r="AK86" i="4"/>
  <c r="R105" i="6" s="1"/>
  <c r="AK87" i="4"/>
  <c r="AK88" i="4"/>
  <c r="AK89" i="4"/>
  <c r="AK90" i="4"/>
  <c r="AK91" i="4"/>
  <c r="R21" i="6" s="1"/>
  <c r="AK92" i="4"/>
  <c r="R60" i="6" s="1"/>
  <c r="AK93" i="4"/>
  <c r="R65" i="6" s="1"/>
  <c r="AK94" i="4"/>
  <c r="AK95" i="4"/>
  <c r="AK96" i="4"/>
  <c r="AK97" i="4"/>
  <c r="R134" i="6" s="1"/>
  <c r="AK98" i="4"/>
  <c r="AK99" i="4"/>
  <c r="AK100" i="4"/>
  <c r="AK101" i="4"/>
  <c r="AK102" i="4"/>
  <c r="AK103" i="4"/>
  <c r="AK104" i="4"/>
  <c r="AK105" i="4"/>
  <c r="AK106" i="4"/>
  <c r="R180" i="6" s="1"/>
  <c r="AK107" i="4"/>
  <c r="R57" i="6" s="1"/>
  <c r="AK108" i="4"/>
  <c r="R186" i="6" s="1"/>
  <c r="AK109" i="4"/>
  <c r="R53" i="6" s="1"/>
  <c r="AK110" i="4"/>
  <c r="R78" i="6" s="1"/>
  <c r="AK111" i="4"/>
  <c r="AK112" i="4"/>
  <c r="AK113" i="4"/>
  <c r="AK114" i="4"/>
  <c r="R29" i="6" s="1"/>
  <c r="AK115" i="4"/>
  <c r="R142" i="6" s="1"/>
  <c r="AK116" i="4"/>
  <c r="AK117" i="4"/>
  <c r="AK118" i="4"/>
  <c r="AK119" i="4"/>
  <c r="R206" i="6" s="1"/>
  <c r="AK120" i="4"/>
  <c r="AK121" i="4"/>
  <c r="R47" i="6" s="1"/>
  <c r="AK122" i="4"/>
  <c r="AK123" i="4"/>
  <c r="R6" i="6" s="1"/>
  <c r="AK124" i="4"/>
  <c r="AK125" i="4"/>
  <c r="R68" i="6" s="1"/>
  <c r="AK126" i="4"/>
  <c r="R36" i="6" s="1"/>
  <c r="AK127" i="4"/>
  <c r="R54" i="6" s="1"/>
  <c r="AK128" i="4"/>
  <c r="AK129" i="4"/>
  <c r="R193" i="6" s="1"/>
  <c r="AK130" i="4"/>
  <c r="AK131" i="4"/>
  <c r="R189" i="6" s="1"/>
  <c r="AK132" i="4"/>
  <c r="AK133" i="4"/>
  <c r="AK134" i="4"/>
  <c r="R140" i="6" s="1"/>
  <c r="AK135" i="4"/>
  <c r="AK136" i="4"/>
  <c r="AK137" i="4"/>
  <c r="AK138" i="4"/>
  <c r="AK139" i="4"/>
  <c r="AK140" i="4"/>
  <c r="AK141" i="4"/>
  <c r="R92" i="6" s="1"/>
  <c r="AK142" i="4"/>
  <c r="AK143" i="4"/>
  <c r="AK144" i="4"/>
  <c r="R62" i="6" s="1"/>
  <c r="AK145" i="4"/>
  <c r="R190" i="6" s="1"/>
  <c r="AK146" i="4"/>
  <c r="R159" i="6" s="1"/>
  <c r="AK147" i="4"/>
  <c r="R2" i="6" s="1"/>
  <c r="AK148" i="4"/>
  <c r="AK149" i="4"/>
  <c r="R22" i="6" s="1"/>
  <c r="AK150" i="4"/>
  <c r="R26" i="6" s="1"/>
  <c r="AK151" i="4"/>
  <c r="AK152" i="4"/>
  <c r="R71" i="6" s="1"/>
  <c r="AK153" i="4"/>
  <c r="AK154" i="4"/>
  <c r="AK155" i="4"/>
  <c r="R107" i="6" s="1"/>
  <c r="AK156" i="4"/>
  <c r="AK157" i="4"/>
  <c r="AK158" i="4"/>
  <c r="AK159" i="4"/>
  <c r="AK160" i="4"/>
  <c r="AK161" i="4"/>
  <c r="R39" i="6" s="1"/>
  <c r="AK162" i="4"/>
  <c r="AK163" i="4"/>
  <c r="AK164" i="4"/>
  <c r="AK165" i="4"/>
  <c r="AK166" i="4"/>
  <c r="R3" i="6" s="1"/>
  <c r="AK167" i="4"/>
  <c r="AK168" i="4"/>
  <c r="AK169" i="4"/>
  <c r="R17" i="6" s="1"/>
  <c r="AK170" i="4"/>
  <c r="R24" i="6" s="1"/>
  <c r="AK171" i="4"/>
  <c r="R28" i="6" s="1"/>
  <c r="AK172" i="4"/>
  <c r="AK173" i="4"/>
  <c r="AK174" i="4"/>
  <c r="AK175" i="4"/>
  <c r="AK176" i="4"/>
  <c r="AK177" i="4"/>
  <c r="AK178" i="4"/>
  <c r="AK179" i="4"/>
  <c r="AK180" i="4"/>
  <c r="R136" i="6" s="1"/>
  <c r="AK181" i="4"/>
  <c r="AK182" i="4"/>
  <c r="R143" i="6" s="1"/>
  <c r="AK183" i="4"/>
  <c r="AK184" i="4"/>
  <c r="AK185" i="4"/>
  <c r="R67" i="6" s="1"/>
  <c r="AK186" i="4"/>
  <c r="R35" i="6" s="1"/>
  <c r="AK187" i="4"/>
  <c r="AK188" i="4"/>
  <c r="AK189" i="4"/>
  <c r="AK190" i="4"/>
  <c r="AK191" i="4"/>
  <c r="AK192" i="4"/>
  <c r="AK193" i="4"/>
  <c r="AK194" i="4"/>
  <c r="AK195" i="4"/>
  <c r="AK196" i="4"/>
  <c r="AK197" i="4"/>
  <c r="AK198" i="4"/>
  <c r="R31" i="6" s="1"/>
  <c r="AK199" i="4"/>
  <c r="R161" i="6" s="1"/>
  <c r="AK200" i="4"/>
  <c r="AK201" i="4"/>
  <c r="R178" i="6" s="1"/>
  <c r="AK202" i="4"/>
  <c r="AK203" i="4"/>
  <c r="R132" i="6" s="1"/>
  <c r="AK204" i="4"/>
  <c r="AK205" i="4"/>
  <c r="AK206" i="4"/>
  <c r="AK207" i="4"/>
  <c r="AK208" i="4"/>
  <c r="AK209" i="4"/>
  <c r="AK210" i="4"/>
  <c r="AK211" i="4"/>
  <c r="AK212" i="4"/>
  <c r="AK213" i="4"/>
  <c r="R30" i="6" s="1"/>
  <c r="AK214" i="4"/>
  <c r="AK215" i="4"/>
  <c r="AK216" i="4"/>
  <c r="R96" i="6" s="1"/>
  <c r="AK217" i="4"/>
  <c r="AK218" i="4"/>
  <c r="R98" i="6" s="1"/>
  <c r="AK219" i="4"/>
  <c r="AK220" i="4"/>
  <c r="AK221" i="4"/>
  <c r="R15" i="6" s="1"/>
  <c r="AK222" i="4"/>
  <c r="R176" i="6" s="1"/>
  <c r="AK223" i="4"/>
  <c r="AK224" i="4"/>
  <c r="R55" i="6" s="1"/>
  <c r="AK225" i="4"/>
  <c r="R154" i="6" s="1"/>
  <c r="AK226" i="4"/>
  <c r="AK227" i="4"/>
  <c r="AK228" i="4"/>
  <c r="R11" i="6" s="1"/>
  <c r="AK229" i="4"/>
  <c r="AK230" i="4"/>
  <c r="AK231" i="4"/>
  <c r="R9" i="6" s="1"/>
  <c r="AK232" i="4"/>
  <c r="AK233" i="4"/>
  <c r="R27" i="6" s="1"/>
  <c r="AK234" i="4"/>
  <c r="AK235" i="4"/>
  <c r="AK236" i="4"/>
  <c r="AK237" i="4"/>
  <c r="AK238" i="4"/>
  <c r="AK239" i="4"/>
  <c r="R93" i="6" s="1"/>
  <c r="AK240" i="4"/>
  <c r="R10" i="6" s="1"/>
  <c r="AK241" i="4"/>
  <c r="AK242" i="4"/>
  <c r="R74" i="6" s="1"/>
  <c r="AK243" i="4"/>
  <c r="R197" i="6" s="1"/>
  <c r="AK244" i="4"/>
  <c r="AK245" i="4"/>
  <c r="AK246" i="4"/>
  <c r="AK247" i="4"/>
  <c r="R199" i="6" s="1"/>
  <c r="AK248" i="4"/>
  <c r="AK249" i="4"/>
  <c r="AK250" i="4"/>
  <c r="AK251" i="4"/>
  <c r="R97" i="6" s="1"/>
  <c r="AK252" i="4"/>
  <c r="R77" i="6" s="1"/>
  <c r="AK253" i="4"/>
  <c r="AK254" i="4"/>
  <c r="AK255" i="4"/>
  <c r="AK256" i="4"/>
  <c r="R81" i="6" s="1"/>
  <c r="AK257" i="4"/>
  <c r="AK258" i="4"/>
  <c r="AK259" i="4"/>
  <c r="AK260" i="4"/>
  <c r="AK261" i="4"/>
  <c r="R82" i="6" s="1"/>
  <c r="AK262" i="4"/>
  <c r="AK263" i="4"/>
  <c r="AK264" i="4"/>
  <c r="AK265" i="4"/>
  <c r="AK266" i="4"/>
  <c r="AK267" i="4"/>
  <c r="R177" i="6" s="1"/>
  <c r="AK268" i="4"/>
  <c r="AK269" i="4"/>
  <c r="AK270" i="4"/>
  <c r="AK271" i="4"/>
  <c r="AK272" i="4"/>
  <c r="AK273" i="4"/>
  <c r="AK274" i="4"/>
  <c r="AK275" i="4"/>
  <c r="AK276" i="4"/>
  <c r="AK277" i="4"/>
  <c r="R91" i="6" s="1"/>
  <c r="AK278" i="4"/>
  <c r="R50" i="6" s="1"/>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R95" i="6" s="1"/>
  <c r="AK305" i="4"/>
  <c r="AK306" i="4"/>
  <c r="AK307" i="4"/>
  <c r="R43" i="6" s="1"/>
  <c r="AK308" i="4"/>
  <c r="AK309" i="4"/>
  <c r="AK310" i="4"/>
  <c r="AK311" i="4"/>
  <c r="AK312" i="4"/>
  <c r="R104" i="6" s="1"/>
  <c r="AK313" i="4"/>
  <c r="AK314" i="4"/>
  <c r="AK315" i="4"/>
  <c r="AK316" i="4"/>
  <c r="AK317" i="4"/>
  <c r="AK318" i="4"/>
  <c r="AK319" i="4"/>
  <c r="AK320" i="4"/>
  <c r="R182" i="6" s="1"/>
  <c r="AK321" i="4"/>
  <c r="R41" i="6" s="1"/>
  <c r="AK322" i="4"/>
  <c r="AK323" i="4"/>
  <c r="AK324" i="4"/>
  <c r="AK325" i="4"/>
  <c r="AK326" i="4"/>
  <c r="R44" i="6" s="1"/>
  <c r="AK327" i="4"/>
  <c r="AK328" i="4"/>
  <c r="AK329" i="4"/>
  <c r="R106" i="6" s="1"/>
  <c r="AK330" i="4"/>
  <c r="AK331" i="4"/>
  <c r="AK332" i="4"/>
  <c r="AK333" i="4"/>
  <c r="AK334" i="4"/>
  <c r="AK335" i="4"/>
  <c r="R45" i="6" s="1"/>
  <c r="AK336" i="4"/>
  <c r="AK337" i="4"/>
  <c r="AK338" i="4"/>
  <c r="AK339" i="4"/>
  <c r="AK340" i="4"/>
  <c r="AK341" i="4"/>
  <c r="AK342" i="4"/>
  <c r="AK343" i="4"/>
  <c r="AK344" i="4"/>
  <c r="AK345" i="4"/>
  <c r="AK346" i="4"/>
  <c r="R90" i="6" s="1"/>
  <c r="AK347" i="4"/>
  <c r="AK348" i="4"/>
  <c r="AK349" i="4"/>
  <c r="R84" i="6" s="1"/>
  <c r="AK350" i="4"/>
  <c r="AK351" i="4"/>
  <c r="AK352" i="4"/>
  <c r="AK353" i="4"/>
  <c r="R46" i="6" s="1"/>
  <c r="AK354" i="4"/>
  <c r="AK355" i="4"/>
  <c r="AK356" i="4"/>
  <c r="AK357" i="4"/>
  <c r="AK358" i="4"/>
  <c r="AK359" i="4"/>
  <c r="AK360" i="4"/>
  <c r="AK361" i="4"/>
  <c r="AK362" i="4"/>
  <c r="AK363" i="4"/>
  <c r="AK364" i="4"/>
  <c r="AK365" i="4"/>
  <c r="AK366" i="4"/>
  <c r="AK367" i="4"/>
  <c r="AK368" i="4"/>
  <c r="AK369" i="4"/>
  <c r="AK370" i="4"/>
  <c r="AK371" i="4"/>
  <c r="AK372" i="4"/>
  <c r="AK373" i="4"/>
  <c r="AK374" i="4"/>
  <c r="AK375" i="4"/>
  <c r="R207" i="6" s="1"/>
  <c r="AK376" i="4"/>
  <c r="AK377" i="4"/>
  <c r="AK378" i="4"/>
  <c r="R58" i="6" s="1"/>
  <c r="AK379" i="4"/>
  <c r="AK380" i="4"/>
  <c r="AK381" i="4"/>
  <c r="R128" i="6" s="1"/>
  <c r="AK382" i="4"/>
  <c r="AK383" i="4"/>
  <c r="AK384" i="4"/>
  <c r="AK385" i="4"/>
  <c r="AK386" i="4"/>
  <c r="AK387" i="4"/>
  <c r="AK388" i="4"/>
  <c r="R38" i="6" s="1"/>
  <c r="AK389" i="4"/>
  <c r="AK390" i="4"/>
  <c r="R174" i="6" s="1"/>
  <c r="AK391" i="4"/>
  <c r="AK392" i="4"/>
  <c r="AK393" i="4"/>
  <c r="R118" i="6" s="1"/>
  <c r="AK394" i="4"/>
  <c r="AK395" i="4"/>
  <c r="R208" i="6" s="1"/>
  <c r="AK396" i="4"/>
  <c r="AK397" i="4"/>
  <c r="AK398" i="4"/>
  <c r="AK399" i="4"/>
  <c r="R152" i="6" s="1"/>
  <c r="AK400" i="4"/>
  <c r="R42" i="6" s="1"/>
  <c r="AK401" i="4"/>
  <c r="R87" i="6" s="1"/>
  <c r="AK402" i="4"/>
  <c r="AK403" i="4"/>
  <c r="AK404" i="4"/>
  <c r="AK405" i="4"/>
  <c r="R173" i="6" s="1"/>
  <c r="AK406" i="4"/>
  <c r="AK407" i="4"/>
  <c r="AK408" i="4"/>
  <c r="AK409" i="4"/>
  <c r="AK410" i="4"/>
  <c r="AK411" i="4"/>
  <c r="AK412" i="4"/>
  <c r="AK413" i="4"/>
  <c r="AK414" i="4"/>
  <c r="R203" i="6" s="1"/>
  <c r="AK415" i="4"/>
  <c r="R209" i="6" s="1"/>
  <c r="AK416" i="4"/>
  <c r="R83" i="6" s="1"/>
  <c r="AK417" i="4"/>
  <c r="AK418" i="4"/>
  <c r="AK419" i="4"/>
  <c r="AK420" i="4"/>
  <c r="AK421" i="4"/>
  <c r="AK422" i="4"/>
  <c r="AK423" i="4"/>
  <c r="R157" i="6" s="1"/>
  <c r="AK424" i="4"/>
  <c r="AK425" i="4"/>
  <c r="AK426" i="4"/>
  <c r="R172" i="6" s="1"/>
  <c r="AK427" i="4"/>
  <c r="R158" i="6" s="1"/>
  <c r="AK428" i="4"/>
  <c r="AK429" i="4"/>
  <c r="R121" i="6" s="1"/>
  <c r="AK430" i="4"/>
  <c r="AK431" i="4"/>
  <c r="AK432" i="4"/>
  <c r="R73" i="6" s="1"/>
  <c r="AK433" i="4"/>
  <c r="R23" i="6" s="1"/>
  <c r="AK434" i="4"/>
  <c r="AK435" i="4"/>
  <c r="AK436" i="4"/>
  <c r="R126" i="6" s="1"/>
  <c r="AK437" i="4"/>
  <c r="AK438" i="4"/>
  <c r="AK439" i="4"/>
  <c r="AK440" i="4"/>
  <c r="AK441" i="4"/>
  <c r="R162" i="6" s="1"/>
  <c r="AK442" i="4"/>
  <c r="R145" i="6" s="1"/>
  <c r="AK443" i="4"/>
  <c r="AK444" i="4"/>
  <c r="AK445" i="4"/>
  <c r="AK446" i="4"/>
  <c r="AK447" i="4"/>
  <c r="R169" i="6" s="1"/>
  <c r="AK448" i="4"/>
  <c r="R19" i="6" s="1"/>
  <c r="AK449" i="4"/>
  <c r="AK450" i="4"/>
  <c r="AK451" i="4"/>
  <c r="AK452" i="4"/>
  <c r="AK453" i="4"/>
  <c r="AK454" i="4"/>
  <c r="R86" i="6" s="1"/>
  <c r="AK455" i="4"/>
  <c r="R117" i="6" s="1"/>
  <c r="AK456" i="4"/>
  <c r="AK457" i="4"/>
  <c r="R37" i="6" s="1"/>
  <c r="AK458" i="4"/>
  <c r="AK459" i="4"/>
  <c r="AK460" i="4"/>
  <c r="AK461" i="4"/>
  <c r="AK462" i="4"/>
  <c r="AK463" i="4"/>
  <c r="AK464" i="4"/>
  <c r="AK465" i="4"/>
  <c r="AK466" i="4"/>
  <c r="R75" i="6" s="1"/>
  <c r="AK467" i="4"/>
  <c r="R12" i="6" s="1"/>
  <c r="AK468" i="4"/>
  <c r="R34" i="6" s="1"/>
  <c r="AK469" i="4"/>
  <c r="AK470" i="4"/>
  <c r="AK471" i="4"/>
  <c r="R160" i="6" s="1"/>
  <c r="AK472" i="4"/>
  <c r="R138" i="6" s="1"/>
  <c r="AK473" i="4"/>
  <c r="R108" i="6" s="1"/>
  <c r="AK474" i="4"/>
  <c r="AK475" i="4"/>
  <c r="AK476" i="4"/>
  <c r="AK477" i="4"/>
  <c r="AK478" i="4"/>
  <c r="AK479" i="4"/>
  <c r="AK480" i="4"/>
  <c r="AK481" i="4"/>
  <c r="AK482" i="4"/>
  <c r="R196" i="6" s="1"/>
  <c r="AK483" i="4"/>
  <c r="AK484" i="4"/>
  <c r="AK485" i="4"/>
  <c r="R102" i="6" s="1"/>
  <c r="AK486" i="4"/>
  <c r="AK487" i="4"/>
  <c r="R151" i="6" s="1"/>
  <c r="AK488" i="4"/>
  <c r="R187" i="6" s="1"/>
  <c r="AK489" i="4"/>
  <c r="AK490" i="4"/>
  <c r="AK491" i="4"/>
  <c r="AK492" i="4"/>
  <c r="AK493" i="4"/>
  <c r="AK494" i="4"/>
  <c r="R183" i="6" s="1"/>
  <c r="AK495" i="4"/>
  <c r="R146" i="6" s="1"/>
  <c r="AK496" i="4"/>
  <c r="R125" i="6" s="1"/>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R184" i="6" s="1"/>
  <c r="AK525" i="4"/>
  <c r="AK526" i="4"/>
  <c r="AK527" i="4"/>
  <c r="AK528" i="4"/>
  <c r="AK529" i="4"/>
  <c r="AK530" i="4"/>
  <c r="AK531" i="4"/>
  <c r="AK532" i="4"/>
  <c r="AK533" i="4"/>
  <c r="AK534" i="4"/>
  <c r="AK535" i="4"/>
  <c r="AK536" i="4"/>
  <c r="AK537" i="4"/>
  <c r="AK538" i="4"/>
  <c r="AK539" i="4"/>
  <c r="AK540" i="4"/>
  <c r="AK541" i="4"/>
  <c r="AK542" i="4"/>
  <c r="AK543" i="4"/>
  <c r="AK544" i="4"/>
  <c r="AK545" i="4"/>
  <c r="R164" i="6" s="1"/>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R52" i="6" s="1"/>
  <c r="AK582" i="4"/>
  <c r="AK583" i="4"/>
  <c r="AK584" i="4"/>
  <c r="AK585" i="4"/>
  <c r="AK586" i="4"/>
  <c r="R13" i="6" s="1"/>
  <c r="AK587" i="4"/>
  <c r="AK588" i="4"/>
  <c r="AK589" i="4"/>
  <c r="AK590" i="4"/>
  <c r="R85" i="6" s="1"/>
  <c r="AK591" i="4"/>
  <c r="R112" i="6" s="1"/>
  <c r="AK592" i="4"/>
  <c r="AK593" i="4"/>
  <c r="R79" i="6" s="1"/>
  <c r="AK594" i="4"/>
  <c r="AK595" i="4"/>
  <c r="AK596" i="4"/>
  <c r="R130" i="6" s="1"/>
  <c r="AK597" i="4"/>
  <c r="AK598" i="4"/>
  <c r="AK599" i="4"/>
  <c r="AK600" i="4"/>
  <c r="AK601" i="4"/>
  <c r="AK602" i="4"/>
  <c r="AK603" i="4"/>
  <c r="R69" i="6" s="1"/>
  <c r="AK604" i="4"/>
  <c r="AK605" i="4"/>
  <c r="AK606" i="4"/>
  <c r="AK607" i="4"/>
  <c r="AK608" i="4"/>
  <c r="AK609" i="4"/>
  <c r="AK610" i="4"/>
  <c r="AK611" i="4"/>
  <c r="R49" i="6" s="1"/>
  <c r="AK612" i="4"/>
  <c r="AK613" i="4"/>
  <c r="AK614" i="4"/>
  <c r="AK615" i="4"/>
  <c r="AK616" i="4"/>
  <c r="AK617" i="4"/>
  <c r="AK618" i="4"/>
  <c r="AK619" i="4"/>
  <c r="AK620" i="4"/>
  <c r="AK621" i="4"/>
  <c r="AK622" i="4"/>
  <c r="AK623" i="4"/>
  <c r="R127" i="6" s="1"/>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R76" i="6" s="1"/>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R94" i="6" s="1"/>
  <c r="AK815" i="4"/>
  <c r="AK816" i="4"/>
  <c r="R192" i="6" s="1"/>
  <c r="AK817" i="4"/>
  <c r="AK818" i="4"/>
  <c r="AK819" i="4"/>
  <c r="AK820" i="4"/>
  <c r="AK821" i="4"/>
  <c r="AK822" i="4"/>
  <c r="AK823" i="4"/>
  <c r="AK824" i="4"/>
  <c r="AK825" i="4"/>
  <c r="AK826" i="4"/>
  <c r="AK827" i="4"/>
  <c r="AK828" i="4"/>
  <c r="AK829" i="4"/>
  <c r="AK830" i="4"/>
  <c r="AK831" i="4"/>
  <c r="AK832" i="4"/>
  <c r="AK833" i="4"/>
  <c r="AK834" i="4"/>
  <c r="AK835" i="4"/>
  <c r="AK836" i="4"/>
  <c r="AK837" i="4"/>
  <c r="AK838" i="4"/>
  <c r="R167" i="6" s="1"/>
  <c r="AK839" i="4"/>
  <c r="AK840" i="4"/>
  <c r="AK841" i="4"/>
  <c r="R133" i="6" s="1"/>
  <c r="AK842" i="4"/>
  <c r="AK843" i="4"/>
  <c r="AK844" i="4"/>
  <c r="AK845" i="4"/>
  <c r="R88" i="6" s="1"/>
  <c r="AK846" i="4"/>
  <c r="AK847" i="4"/>
  <c r="AK848" i="4"/>
  <c r="R165" i="6" s="1"/>
  <c r="AK849" i="4"/>
  <c r="R210" i="6" s="1"/>
  <c r="AK850" i="4"/>
  <c r="AK851" i="4"/>
  <c r="AK852" i="4"/>
  <c r="R120" i="6" s="1"/>
  <c r="AK853" i="4"/>
  <c r="AK854" i="4"/>
  <c r="AK855" i="4"/>
  <c r="R198" i="6" s="1"/>
  <c r="AK856" i="4"/>
  <c r="R59" i="6" s="1"/>
  <c r="AK857" i="4"/>
  <c r="R166" i="6" s="1"/>
  <c r="AK858" i="4"/>
  <c r="R123" i="6" s="1"/>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R170" i="6" s="1"/>
  <c r="AK909" i="4"/>
  <c r="AK910" i="4"/>
  <c r="AK911" i="4"/>
  <c r="R63" i="6" s="1"/>
  <c r="AK912" i="4"/>
  <c r="AK913" i="4"/>
  <c r="AK914" i="4"/>
  <c r="AK915" i="4"/>
  <c r="AK916" i="4"/>
  <c r="AK917" i="4"/>
  <c r="AK918" i="4"/>
  <c r="AK919" i="4"/>
  <c r="AK920" i="4"/>
  <c r="R168" i="6" s="1"/>
  <c r="AK921" i="4"/>
  <c r="AK922" i="4"/>
  <c r="AK923" i="4"/>
  <c r="AK924" i="4"/>
  <c r="R116" i="6" s="1"/>
  <c r="AK925" i="4"/>
  <c r="AK926" i="4"/>
  <c r="AK927" i="4"/>
  <c r="AK928" i="4"/>
  <c r="AK929" i="4"/>
  <c r="AK930" i="4"/>
  <c r="AK931" i="4"/>
  <c r="AK932" i="4"/>
  <c r="R72" i="6" s="1"/>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R211" i="6" s="1"/>
  <c r="AK980" i="4"/>
  <c r="AK981" i="4"/>
  <c r="AK982" i="4"/>
  <c r="AK983" i="4"/>
  <c r="R115" i="6" s="1"/>
  <c r="AK984" i="4"/>
  <c r="AK985" i="4"/>
  <c r="AK986" i="4"/>
  <c r="R149" i="6" s="1"/>
  <c r="AK987" i="4"/>
  <c r="AK988" i="4"/>
  <c r="AK989" i="4"/>
  <c r="AK990" i="4"/>
  <c r="AK991" i="4"/>
  <c r="AK992" i="4"/>
  <c r="AK993" i="4"/>
  <c r="AK994" i="4"/>
  <c r="AK995" i="4"/>
  <c r="AK996" i="4"/>
  <c r="AK997" i="4"/>
  <c r="R124" i="6" s="1"/>
  <c r="AK998" i="4"/>
  <c r="AK999" i="4"/>
  <c r="AK1000" i="4"/>
  <c r="AK1001" i="4"/>
  <c r="AK1002" i="4"/>
  <c r="AK1003" i="4"/>
  <c r="R18" i="6" s="1"/>
  <c r="AK1004" i="4"/>
  <c r="AK1005" i="4"/>
  <c r="AK1006" i="4"/>
  <c r="AK1007" i="4"/>
  <c r="AK1008" i="4"/>
  <c r="AK1009" i="4"/>
  <c r="AK1010" i="4"/>
  <c r="R195" i="6" s="1"/>
  <c r="AK1011" i="4"/>
  <c r="R131" i="6" s="1"/>
  <c r="AK1012" i="4"/>
  <c r="AK1013" i="4"/>
  <c r="AK1014" i="4"/>
  <c r="AK1015" i="4"/>
  <c r="AK1016" i="4"/>
  <c r="AK1017" i="4"/>
  <c r="AK1018" i="4"/>
  <c r="AK1019" i="4"/>
  <c r="AK1020" i="4"/>
  <c r="AK1021" i="4"/>
  <c r="R66" i="6" s="1"/>
  <c r="AK1022" i="4"/>
  <c r="AK1023" i="4"/>
  <c r="AK1024" i="4"/>
  <c r="AK1025" i="4"/>
  <c r="AK1026" i="4"/>
  <c r="AK1027" i="4"/>
  <c r="AK1028" i="4"/>
  <c r="AK1029" i="4"/>
  <c r="AK1030" i="4"/>
  <c r="R61" i="6" s="1"/>
  <c r="AK1031" i="4"/>
  <c r="AK1032" i="4"/>
  <c r="AK1033" i="4"/>
  <c r="R114" i="6" s="1"/>
  <c r="AK1034" i="4"/>
  <c r="AK1035" i="4"/>
  <c r="AK1036" i="4"/>
  <c r="AK1037" i="4"/>
  <c r="R147" i="6" s="1"/>
  <c r="AK1038" i="4"/>
  <c r="AK1039" i="4"/>
  <c r="AK1040" i="4"/>
  <c r="R139" i="6" s="1"/>
  <c r="AK1041" i="4"/>
  <c r="AK1042" i="4"/>
  <c r="AK1043" i="4"/>
  <c r="AK1044" i="4"/>
  <c r="AK1045" i="4"/>
  <c r="R202" i="6" s="1"/>
  <c r="AK1046" i="4"/>
  <c r="AK1047" i="4"/>
  <c r="AK1048" i="4"/>
  <c r="AK1049" i="4"/>
  <c r="R48" i="6" s="1"/>
  <c r="AK1050" i="4"/>
  <c r="R33" i="6" s="1"/>
  <c r="AK1051" i="4"/>
  <c r="AK1052" i="4"/>
  <c r="AK1053" i="4"/>
  <c r="R150" i="6" s="1"/>
  <c r="AK1054" i="4"/>
  <c r="AK1055" i="4"/>
  <c r="AK1056" i="4"/>
  <c r="R64" i="6" s="1"/>
  <c r="AK1057" i="4"/>
  <c r="AK1058" i="4"/>
  <c r="R129" i="6" s="1"/>
  <c r="AK1059" i="4"/>
  <c r="R5" i="6" s="1"/>
  <c r="AK1060" i="4"/>
  <c r="AK1061" i="4"/>
  <c r="AK1062" i="4"/>
  <c r="AK1063" i="4"/>
  <c r="AK1064" i="4"/>
  <c r="R135" i="6" s="1"/>
  <c r="AK1065" i="4"/>
  <c r="AJ2" i="4"/>
  <c r="AJ3" i="4"/>
  <c r="AJ4" i="4"/>
  <c r="AJ5" i="4"/>
  <c r="AJ6" i="4"/>
  <c r="N111" i="6" s="1"/>
  <c r="AJ7" i="4"/>
  <c r="N103" i="6" s="1"/>
  <c r="AJ8" i="4"/>
  <c r="N113" i="6" s="1"/>
  <c r="AJ9" i="4"/>
  <c r="AJ10" i="4"/>
  <c r="N175" i="6" s="1"/>
  <c r="AJ11" i="4"/>
  <c r="AJ12" i="4"/>
  <c r="AJ13" i="4"/>
  <c r="AJ14" i="4"/>
  <c r="N200" i="6" s="1"/>
  <c r="AJ15" i="4"/>
  <c r="N201" i="6" s="1"/>
  <c r="AJ16" i="4"/>
  <c r="AJ17" i="4"/>
  <c r="AJ18" i="4"/>
  <c r="AJ19" i="4"/>
  <c r="AJ20" i="4"/>
  <c r="AJ21" i="4"/>
  <c r="AJ22" i="4"/>
  <c r="AJ23" i="4"/>
  <c r="AJ24" i="4"/>
  <c r="AJ25" i="4"/>
  <c r="AJ26" i="4"/>
  <c r="AJ27" i="4"/>
  <c r="AJ28" i="4"/>
  <c r="AJ29" i="4"/>
  <c r="AJ30" i="4"/>
  <c r="AJ31" i="4"/>
  <c r="AJ32" i="4"/>
  <c r="AJ33" i="4"/>
  <c r="AJ34" i="4"/>
  <c r="AJ35" i="4"/>
  <c r="AJ36" i="4"/>
  <c r="AJ37" i="4"/>
  <c r="AJ38" i="4"/>
  <c r="AJ39" i="4"/>
  <c r="AJ40" i="4"/>
  <c r="N185" i="6" s="1"/>
  <c r="AJ41" i="4"/>
  <c r="N141" i="6" s="1"/>
  <c r="AJ42" i="4"/>
  <c r="AJ43" i="4"/>
  <c r="N191" i="6" s="1"/>
  <c r="AJ44" i="4"/>
  <c r="N14" i="6" s="1"/>
  <c r="AJ45" i="4"/>
  <c r="AJ46" i="4"/>
  <c r="AJ47" i="4"/>
  <c r="N109" i="6" s="1"/>
  <c r="AJ48" i="4"/>
  <c r="AJ49" i="4"/>
  <c r="AJ50" i="4"/>
  <c r="AJ51" i="4"/>
  <c r="AJ52" i="4"/>
  <c r="AJ53" i="4"/>
  <c r="AJ54" i="4"/>
  <c r="AJ55" i="4"/>
  <c r="AJ56" i="4"/>
  <c r="AJ57" i="4"/>
  <c r="AJ58" i="4"/>
  <c r="AJ59" i="4"/>
  <c r="AJ60" i="4"/>
  <c r="AJ61" i="4"/>
  <c r="N99" i="6" s="1"/>
  <c r="AJ62" i="4"/>
  <c r="AJ63" i="4"/>
  <c r="N4" i="6" s="1"/>
  <c r="AJ64" i="4"/>
  <c r="AJ65" i="4"/>
  <c r="AJ66" i="4"/>
  <c r="AJ67" i="4"/>
  <c r="N20" i="6" s="1"/>
  <c r="AJ68" i="4"/>
  <c r="AJ69" i="4"/>
  <c r="AJ70" i="4"/>
  <c r="AJ71" i="4"/>
  <c r="N171" i="6" s="1"/>
  <c r="AJ72" i="4"/>
  <c r="AJ73" i="4"/>
  <c r="AJ74" i="4"/>
  <c r="N181" i="6" s="1"/>
  <c r="AJ75" i="4"/>
  <c r="N179" i="6" s="1"/>
  <c r="AJ76" i="4"/>
  <c r="AJ77" i="4"/>
  <c r="N194" i="6" s="1"/>
  <c r="AJ78" i="4"/>
  <c r="AJ79" i="4"/>
  <c r="N153" i="6" s="1"/>
  <c r="AJ80" i="4"/>
  <c r="AJ81" i="4"/>
  <c r="N89" i="6" s="1"/>
  <c r="AJ82" i="4"/>
  <c r="AJ83" i="4"/>
  <c r="AJ84" i="4"/>
  <c r="AJ85" i="4"/>
  <c r="AJ86" i="4"/>
  <c r="N105" i="6" s="1"/>
  <c r="AJ87" i="4"/>
  <c r="AJ88" i="4"/>
  <c r="AJ89" i="4"/>
  <c r="AJ90" i="4"/>
  <c r="AJ91" i="4"/>
  <c r="N21" i="6" s="1"/>
  <c r="AJ92" i="4"/>
  <c r="N60" i="6" s="1"/>
  <c r="AJ93" i="4"/>
  <c r="N65" i="6" s="1"/>
  <c r="AJ94" i="4"/>
  <c r="AJ95" i="4"/>
  <c r="AJ96" i="4"/>
  <c r="AJ97" i="4"/>
  <c r="N134" i="6" s="1"/>
  <c r="AJ98" i="4"/>
  <c r="AJ99" i="4"/>
  <c r="AJ100" i="4"/>
  <c r="AJ101" i="4"/>
  <c r="AJ102" i="4"/>
  <c r="AJ103" i="4"/>
  <c r="AJ104" i="4"/>
  <c r="AJ105" i="4"/>
  <c r="AJ106" i="4"/>
  <c r="N180" i="6" s="1"/>
  <c r="AJ107" i="4"/>
  <c r="N57" i="6" s="1"/>
  <c r="AJ108" i="4"/>
  <c r="N186" i="6" s="1"/>
  <c r="AJ109" i="4"/>
  <c r="N53" i="6" s="1"/>
  <c r="AJ110" i="4"/>
  <c r="N78" i="6" s="1"/>
  <c r="AJ111" i="4"/>
  <c r="AJ112" i="4"/>
  <c r="AJ113" i="4"/>
  <c r="AJ114" i="4"/>
  <c r="N29" i="6" s="1"/>
  <c r="AJ115" i="4"/>
  <c r="N142" i="6" s="1"/>
  <c r="AJ116" i="4"/>
  <c r="AJ117" i="4"/>
  <c r="AJ118" i="4"/>
  <c r="AJ119" i="4"/>
  <c r="AJ120" i="4"/>
  <c r="AJ121" i="4"/>
  <c r="N47" i="6" s="1"/>
  <c r="AJ122" i="4"/>
  <c r="AJ123" i="4"/>
  <c r="N6" i="6" s="1"/>
  <c r="AJ124" i="4"/>
  <c r="AJ125" i="4"/>
  <c r="N68" i="6" s="1"/>
  <c r="AJ126" i="4"/>
  <c r="N36" i="6" s="1"/>
  <c r="AJ127" i="4"/>
  <c r="N54" i="6" s="1"/>
  <c r="AJ128" i="4"/>
  <c r="AJ129" i="4"/>
  <c r="N193" i="6" s="1"/>
  <c r="AJ130" i="4"/>
  <c r="AJ131" i="4"/>
  <c r="N189" i="6" s="1"/>
  <c r="AJ132" i="4"/>
  <c r="AJ133" i="4"/>
  <c r="AJ134" i="4"/>
  <c r="N140" i="6" s="1"/>
  <c r="AJ135" i="4"/>
  <c r="AJ136" i="4"/>
  <c r="AJ137" i="4"/>
  <c r="AJ138" i="4"/>
  <c r="AJ139" i="4"/>
  <c r="AJ140" i="4"/>
  <c r="AJ141" i="4"/>
  <c r="N92" i="6" s="1"/>
  <c r="AJ142" i="4"/>
  <c r="AJ143" i="4"/>
  <c r="AJ144" i="4"/>
  <c r="N62" i="6" s="1"/>
  <c r="AJ145" i="4"/>
  <c r="N190" i="6" s="1"/>
  <c r="AJ146" i="4"/>
  <c r="N159" i="6" s="1"/>
  <c r="AJ147" i="4"/>
  <c r="N2" i="6" s="1"/>
  <c r="AJ148" i="4"/>
  <c r="AJ149" i="4"/>
  <c r="N22" i="6" s="1"/>
  <c r="AJ150" i="4"/>
  <c r="N26" i="6" s="1"/>
  <c r="AJ151" i="4"/>
  <c r="AJ152" i="4"/>
  <c r="N71" i="6" s="1"/>
  <c r="AJ153" i="4"/>
  <c r="AJ154" i="4"/>
  <c r="AJ155" i="4"/>
  <c r="N107" i="6" s="1"/>
  <c r="AJ156" i="4"/>
  <c r="AJ157" i="4"/>
  <c r="AJ158" i="4"/>
  <c r="AJ159" i="4"/>
  <c r="AJ160" i="4"/>
  <c r="AJ161" i="4"/>
  <c r="N39" i="6" s="1"/>
  <c r="AJ162" i="4"/>
  <c r="AJ163" i="4"/>
  <c r="AJ164" i="4"/>
  <c r="AJ165" i="4"/>
  <c r="AJ166" i="4"/>
  <c r="N3" i="6" s="1"/>
  <c r="AJ167" i="4"/>
  <c r="AJ168" i="4"/>
  <c r="AJ169" i="4"/>
  <c r="N17" i="6" s="1"/>
  <c r="AJ170" i="4"/>
  <c r="N24" i="6" s="1"/>
  <c r="AJ171" i="4"/>
  <c r="N28" i="6" s="1"/>
  <c r="AJ172" i="4"/>
  <c r="AJ173" i="4"/>
  <c r="AJ174" i="4"/>
  <c r="AJ175" i="4"/>
  <c r="AJ176" i="4"/>
  <c r="AJ177" i="4"/>
  <c r="AJ178" i="4"/>
  <c r="AJ179" i="4"/>
  <c r="AJ180" i="4"/>
  <c r="N136" i="6" s="1"/>
  <c r="AJ181" i="4"/>
  <c r="AJ182" i="4"/>
  <c r="N143" i="6" s="1"/>
  <c r="AJ183" i="4"/>
  <c r="AJ184" i="4"/>
  <c r="AJ185" i="4"/>
  <c r="N67" i="6" s="1"/>
  <c r="AJ186" i="4"/>
  <c r="N35" i="6" s="1"/>
  <c r="AJ187" i="4"/>
  <c r="AJ188" i="4"/>
  <c r="AJ189" i="4"/>
  <c r="AJ190" i="4"/>
  <c r="AJ191" i="4"/>
  <c r="AJ192" i="4"/>
  <c r="AJ193" i="4"/>
  <c r="AJ194" i="4"/>
  <c r="AJ195" i="4"/>
  <c r="AJ196" i="4"/>
  <c r="AJ197" i="4"/>
  <c r="AJ198" i="4"/>
  <c r="N31" i="6" s="1"/>
  <c r="AJ199" i="4"/>
  <c r="N161" i="6" s="1"/>
  <c r="AJ200" i="4"/>
  <c r="AJ201" i="4"/>
  <c r="N178" i="6" s="1"/>
  <c r="AJ202" i="4"/>
  <c r="AJ203" i="4"/>
  <c r="N132" i="6" s="1"/>
  <c r="AJ204" i="4"/>
  <c r="AJ205" i="4"/>
  <c r="AJ206" i="4"/>
  <c r="AJ207" i="4"/>
  <c r="AJ208" i="4"/>
  <c r="AJ209" i="4"/>
  <c r="AJ210" i="4"/>
  <c r="AJ211" i="4"/>
  <c r="AJ212" i="4"/>
  <c r="AJ213" i="4"/>
  <c r="N30" i="6" s="1"/>
  <c r="AJ214" i="4"/>
  <c r="AJ215" i="4"/>
  <c r="AJ216" i="4"/>
  <c r="N96" i="6" s="1"/>
  <c r="AJ217" i="4"/>
  <c r="AJ218" i="4"/>
  <c r="N98" i="6" s="1"/>
  <c r="AJ219" i="4"/>
  <c r="AJ220" i="4"/>
  <c r="AJ221" i="4"/>
  <c r="N15" i="6" s="1"/>
  <c r="AJ222" i="4"/>
  <c r="N176" i="6" s="1"/>
  <c r="AJ223" i="4"/>
  <c r="AJ224" i="4"/>
  <c r="N55" i="6" s="1"/>
  <c r="AJ225" i="4"/>
  <c r="N154" i="6" s="1"/>
  <c r="AJ226" i="4"/>
  <c r="AJ227" i="4"/>
  <c r="AJ228" i="4"/>
  <c r="N11" i="6" s="1"/>
  <c r="AJ229" i="4"/>
  <c r="AJ230" i="4"/>
  <c r="AJ231" i="4"/>
  <c r="N9" i="6" s="1"/>
  <c r="AJ232" i="4"/>
  <c r="AJ233" i="4"/>
  <c r="N27" i="6" s="1"/>
  <c r="AJ234" i="4"/>
  <c r="AJ235" i="4"/>
  <c r="AJ236" i="4"/>
  <c r="AJ237" i="4"/>
  <c r="AJ238" i="4"/>
  <c r="AJ239" i="4"/>
  <c r="N93" i="6" s="1"/>
  <c r="AJ240" i="4"/>
  <c r="N10" i="6" s="1"/>
  <c r="AJ241" i="4"/>
  <c r="AJ242" i="4"/>
  <c r="N74" i="6" s="1"/>
  <c r="AJ243" i="4"/>
  <c r="N197" i="6" s="1"/>
  <c r="AJ244" i="4"/>
  <c r="AJ245" i="4"/>
  <c r="AJ246" i="4"/>
  <c r="AJ247" i="4"/>
  <c r="N199" i="6" s="1"/>
  <c r="AJ248" i="4"/>
  <c r="AJ249" i="4"/>
  <c r="AJ250" i="4"/>
  <c r="AJ251" i="4"/>
  <c r="N97" i="6" s="1"/>
  <c r="AJ252" i="4"/>
  <c r="N77" i="6" s="1"/>
  <c r="AJ253" i="4"/>
  <c r="AJ254" i="4"/>
  <c r="AJ255" i="4"/>
  <c r="AJ256" i="4"/>
  <c r="N81" i="6" s="1"/>
  <c r="AJ257" i="4"/>
  <c r="AJ258" i="4"/>
  <c r="AJ259" i="4"/>
  <c r="AJ260" i="4"/>
  <c r="AJ261" i="4"/>
  <c r="N82" i="6" s="1"/>
  <c r="AJ262" i="4"/>
  <c r="AJ263" i="4"/>
  <c r="AJ264" i="4"/>
  <c r="AJ265" i="4"/>
  <c r="AJ266" i="4"/>
  <c r="AJ267" i="4"/>
  <c r="N177" i="6" s="1"/>
  <c r="AJ268" i="4"/>
  <c r="AJ269" i="4"/>
  <c r="AJ270" i="4"/>
  <c r="AJ271" i="4"/>
  <c r="AJ272" i="4"/>
  <c r="AJ273" i="4"/>
  <c r="AJ274" i="4"/>
  <c r="AJ275" i="4"/>
  <c r="AJ276" i="4"/>
  <c r="AJ277" i="4"/>
  <c r="N91" i="6" s="1"/>
  <c r="AJ278" i="4"/>
  <c r="N50" i="6" s="1"/>
  <c r="AJ279" i="4"/>
  <c r="AJ280" i="4"/>
  <c r="AJ281" i="4"/>
  <c r="AJ282" i="4"/>
  <c r="AJ283" i="4"/>
  <c r="AJ284" i="4"/>
  <c r="AJ285" i="4"/>
  <c r="AJ286" i="4"/>
  <c r="AJ287" i="4"/>
  <c r="AJ288" i="4"/>
  <c r="AJ289" i="4"/>
  <c r="AJ290" i="4"/>
  <c r="AJ291" i="4"/>
  <c r="AJ292" i="4"/>
  <c r="AJ293" i="4"/>
  <c r="AJ294" i="4"/>
  <c r="AJ295" i="4"/>
  <c r="AJ296" i="4"/>
  <c r="AJ297" i="4"/>
  <c r="AJ298" i="4"/>
  <c r="AJ299" i="4"/>
  <c r="AJ300" i="4"/>
  <c r="AJ301" i="4"/>
  <c r="AJ302" i="4"/>
  <c r="AJ303" i="4"/>
  <c r="AJ304" i="4"/>
  <c r="N95" i="6" s="1"/>
  <c r="AJ305" i="4"/>
  <c r="AJ306" i="4"/>
  <c r="AJ307" i="4"/>
  <c r="N43" i="6" s="1"/>
  <c r="AJ308" i="4"/>
  <c r="AJ309" i="4"/>
  <c r="AJ310" i="4"/>
  <c r="AJ311" i="4"/>
  <c r="AJ312" i="4"/>
  <c r="N104" i="6" s="1"/>
  <c r="AJ313" i="4"/>
  <c r="AJ314" i="4"/>
  <c r="AJ315" i="4"/>
  <c r="AJ316" i="4"/>
  <c r="AJ317" i="4"/>
  <c r="AJ318" i="4"/>
  <c r="AJ319" i="4"/>
  <c r="AJ320" i="4"/>
  <c r="N182" i="6" s="1"/>
  <c r="AJ321" i="4"/>
  <c r="N41" i="6" s="1"/>
  <c r="AJ322" i="4"/>
  <c r="AJ323" i="4"/>
  <c r="AJ324" i="4"/>
  <c r="AJ325" i="4"/>
  <c r="AJ326" i="4"/>
  <c r="N44" i="6" s="1"/>
  <c r="AJ327" i="4"/>
  <c r="AJ328" i="4"/>
  <c r="AJ329" i="4"/>
  <c r="N106" i="6" s="1"/>
  <c r="AJ330" i="4"/>
  <c r="AJ331" i="4"/>
  <c r="AJ332" i="4"/>
  <c r="AJ333" i="4"/>
  <c r="AJ334" i="4"/>
  <c r="AJ335" i="4"/>
  <c r="N45" i="6" s="1"/>
  <c r="AJ336" i="4"/>
  <c r="AJ337" i="4"/>
  <c r="AJ338" i="4"/>
  <c r="AJ339" i="4"/>
  <c r="AJ340" i="4"/>
  <c r="AJ341" i="4"/>
  <c r="AJ342" i="4"/>
  <c r="AJ343" i="4"/>
  <c r="AJ344" i="4"/>
  <c r="AJ345" i="4"/>
  <c r="AJ346" i="4"/>
  <c r="N90" i="6" s="1"/>
  <c r="AJ347" i="4"/>
  <c r="AJ348" i="4"/>
  <c r="AJ349" i="4"/>
  <c r="N84" i="6" s="1"/>
  <c r="AJ350" i="4"/>
  <c r="AJ351" i="4"/>
  <c r="AJ352" i="4"/>
  <c r="AJ353" i="4"/>
  <c r="N46" i="6" s="1"/>
  <c r="AJ354" i="4"/>
  <c r="AJ355" i="4"/>
  <c r="AJ356" i="4"/>
  <c r="AJ357" i="4"/>
  <c r="AJ358" i="4"/>
  <c r="AJ359" i="4"/>
  <c r="AJ360" i="4"/>
  <c r="AJ361" i="4"/>
  <c r="AJ362" i="4"/>
  <c r="AJ363" i="4"/>
  <c r="AJ364" i="4"/>
  <c r="AJ365" i="4"/>
  <c r="AJ366" i="4"/>
  <c r="AJ367" i="4"/>
  <c r="AJ368" i="4"/>
  <c r="AJ369" i="4"/>
  <c r="AJ370" i="4"/>
  <c r="AJ371" i="4"/>
  <c r="AJ372" i="4"/>
  <c r="AJ373" i="4"/>
  <c r="AJ374" i="4"/>
  <c r="AJ375" i="4"/>
  <c r="AJ376" i="4"/>
  <c r="AJ377" i="4"/>
  <c r="AJ378" i="4"/>
  <c r="N58" i="6" s="1"/>
  <c r="AJ379" i="4"/>
  <c r="AJ380" i="4"/>
  <c r="AJ381" i="4"/>
  <c r="N128" i="6" s="1"/>
  <c r="AJ382" i="4"/>
  <c r="AJ383" i="4"/>
  <c r="AJ384" i="4"/>
  <c r="AJ385" i="4"/>
  <c r="AJ386" i="4"/>
  <c r="AJ387" i="4"/>
  <c r="AJ388" i="4"/>
  <c r="N38" i="6" s="1"/>
  <c r="AJ389" i="4"/>
  <c r="AJ390" i="4"/>
  <c r="N174" i="6" s="1"/>
  <c r="AJ391" i="4"/>
  <c r="AJ392" i="4"/>
  <c r="AJ393" i="4"/>
  <c r="N118" i="6" s="1"/>
  <c r="AJ394" i="4"/>
  <c r="AJ395" i="4"/>
  <c r="AJ396" i="4"/>
  <c r="AJ397" i="4"/>
  <c r="AJ398" i="4"/>
  <c r="AJ399" i="4"/>
  <c r="N152" i="6" s="1"/>
  <c r="AJ400" i="4"/>
  <c r="N42" i="6" s="1"/>
  <c r="AJ401" i="4"/>
  <c r="N87" i="6" s="1"/>
  <c r="AJ402" i="4"/>
  <c r="AJ403" i="4"/>
  <c r="AJ404" i="4"/>
  <c r="AJ405" i="4"/>
  <c r="N173" i="6" s="1"/>
  <c r="AJ406" i="4"/>
  <c r="AJ407" i="4"/>
  <c r="AJ408" i="4"/>
  <c r="AJ409" i="4"/>
  <c r="AJ410" i="4"/>
  <c r="AJ411" i="4"/>
  <c r="AJ412" i="4"/>
  <c r="AJ413" i="4"/>
  <c r="AJ414" i="4"/>
  <c r="N203" i="6" s="1"/>
  <c r="AJ415" i="4"/>
  <c r="AJ416" i="4"/>
  <c r="N83" i="6" s="1"/>
  <c r="AJ417" i="4"/>
  <c r="AJ418" i="4"/>
  <c r="AJ419" i="4"/>
  <c r="AJ420" i="4"/>
  <c r="AJ421" i="4"/>
  <c r="AJ422" i="4"/>
  <c r="AJ423" i="4"/>
  <c r="N157" i="6" s="1"/>
  <c r="AJ424" i="4"/>
  <c r="AJ425" i="4"/>
  <c r="AJ426" i="4"/>
  <c r="N172" i="6" s="1"/>
  <c r="AJ427" i="4"/>
  <c r="N158" i="6" s="1"/>
  <c r="AJ428" i="4"/>
  <c r="AJ429" i="4"/>
  <c r="N121" i="6" s="1"/>
  <c r="AJ430" i="4"/>
  <c r="AJ431" i="4"/>
  <c r="AJ432" i="4"/>
  <c r="N73" i="6" s="1"/>
  <c r="AJ433" i="4"/>
  <c r="N23" i="6" s="1"/>
  <c r="AJ434" i="4"/>
  <c r="AJ435" i="4"/>
  <c r="AJ436" i="4"/>
  <c r="N126" i="6" s="1"/>
  <c r="AJ437" i="4"/>
  <c r="AJ438" i="4"/>
  <c r="AJ439" i="4"/>
  <c r="AJ440" i="4"/>
  <c r="AJ441" i="4"/>
  <c r="N162" i="6" s="1"/>
  <c r="AJ442" i="4"/>
  <c r="N145" i="6" s="1"/>
  <c r="AJ443" i="4"/>
  <c r="AJ444" i="4"/>
  <c r="AJ445" i="4"/>
  <c r="AJ446" i="4"/>
  <c r="AJ447" i="4"/>
  <c r="N169" i="6" s="1"/>
  <c r="AJ448" i="4"/>
  <c r="N19" i="6" s="1"/>
  <c r="AJ449" i="4"/>
  <c r="AJ450" i="4"/>
  <c r="AJ451" i="4"/>
  <c r="AJ452" i="4"/>
  <c r="AJ453" i="4"/>
  <c r="AJ454" i="4"/>
  <c r="N86" i="6" s="1"/>
  <c r="AJ455" i="4"/>
  <c r="N117" i="6" s="1"/>
  <c r="AJ456" i="4"/>
  <c r="AJ457" i="4"/>
  <c r="N37" i="6" s="1"/>
  <c r="AJ458" i="4"/>
  <c r="AJ459" i="4"/>
  <c r="AJ460" i="4"/>
  <c r="AJ461" i="4"/>
  <c r="AJ462" i="4"/>
  <c r="AJ463" i="4"/>
  <c r="AJ464" i="4"/>
  <c r="AJ465" i="4"/>
  <c r="AJ466" i="4"/>
  <c r="N75" i="6" s="1"/>
  <c r="AJ467" i="4"/>
  <c r="N12" i="6" s="1"/>
  <c r="AJ468" i="4"/>
  <c r="N34" i="6" s="1"/>
  <c r="AJ469" i="4"/>
  <c r="AJ470" i="4"/>
  <c r="AJ471" i="4"/>
  <c r="N160" i="6" s="1"/>
  <c r="AJ472" i="4"/>
  <c r="N138" i="6" s="1"/>
  <c r="AJ473" i="4"/>
  <c r="N108" i="6" s="1"/>
  <c r="AJ474" i="4"/>
  <c r="AJ475" i="4"/>
  <c r="AJ476" i="4"/>
  <c r="AJ477" i="4"/>
  <c r="AJ478" i="4"/>
  <c r="AJ479" i="4"/>
  <c r="AJ480" i="4"/>
  <c r="AJ481" i="4"/>
  <c r="AJ482" i="4"/>
  <c r="N196" i="6" s="1"/>
  <c r="AJ483" i="4"/>
  <c r="AJ484" i="4"/>
  <c r="AJ485" i="4"/>
  <c r="N102" i="6" s="1"/>
  <c r="AJ486" i="4"/>
  <c r="AJ487" i="4"/>
  <c r="N151" i="6" s="1"/>
  <c r="AJ488" i="4"/>
  <c r="N187" i="6" s="1"/>
  <c r="AJ489" i="4"/>
  <c r="AJ490" i="4"/>
  <c r="AJ491" i="4"/>
  <c r="AJ492" i="4"/>
  <c r="AJ493" i="4"/>
  <c r="AJ494" i="4"/>
  <c r="N183" i="6" s="1"/>
  <c r="AJ495" i="4"/>
  <c r="N146" i="6" s="1"/>
  <c r="AJ496" i="4"/>
  <c r="N125" i="6" s="1"/>
  <c r="AJ497" i="4"/>
  <c r="AJ498" i="4"/>
  <c r="AJ499" i="4"/>
  <c r="AJ500" i="4"/>
  <c r="AJ501" i="4"/>
  <c r="AJ502" i="4"/>
  <c r="AJ503" i="4"/>
  <c r="AJ504" i="4"/>
  <c r="AJ505" i="4"/>
  <c r="AJ506" i="4"/>
  <c r="AJ507" i="4"/>
  <c r="AJ508" i="4"/>
  <c r="AJ509" i="4"/>
  <c r="AJ510" i="4"/>
  <c r="AJ511" i="4"/>
  <c r="AJ512" i="4"/>
  <c r="AJ513" i="4"/>
  <c r="AJ514" i="4"/>
  <c r="AJ515" i="4"/>
  <c r="AJ516" i="4"/>
  <c r="AJ517" i="4"/>
  <c r="AJ518" i="4"/>
  <c r="AJ519" i="4"/>
  <c r="AJ520" i="4"/>
  <c r="AJ521" i="4"/>
  <c r="AJ522" i="4"/>
  <c r="AJ523" i="4"/>
  <c r="AJ524" i="4"/>
  <c r="N184" i="6" s="1"/>
  <c r="AJ525" i="4"/>
  <c r="AJ526" i="4"/>
  <c r="AJ527" i="4"/>
  <c r="AJ528" i="4"/>
  <c r="AJ529" i="4"/>
  <c r="AJ530" i="4"/>
  <c r="AJ531" i="4"/>
  <c r="AJ532" i="4"/>
  <c r="AJ533" i="4"/>
  <c r="AJ534" i="4"/>
  <c r="AJ535" i="4"/>
  <c r="AJ536" i="4"/>
  <c r="AJ537" i="4"/>
  <c r="AJ538" i="4"/>
  <c r="AJ539" i="4"/>
  <c r="AJ540" i="4"/>
  <c r="AJ541" i="4"/>
  <c r="AJ542" i="4"/>
  <c r="AJ543" i="4"/>
  <c r="AJ544" i="4"/>
  <c r="AJ545" i="4"/>
  <c r="N164" i="6" s="1"/>
  <c r="AJ546" i="4"/>
  <c r="AJ547" i="4"/>
  <c r="AJ548" i="4"/>
  <c r="AJ549" i="4"/>
  <c r="AJ550" i="4"/>
  <c r="AJ551" i="4"/>
  <c r="AJ552" i="4"/>
  <c r="AJ553" i="4"/>
  <c r="AJ554" i="4"/>
  <c r="AJ555" i="4"/>
  <c r="AJ556" i="4"/>
  <c r="AJ557" i="4"/>
  <c r="AJ558" i="4"/>
  <c r="AJ559" i="4"/>
  <c r="AJ560" i="4"/>
  <c r="AJ561" i="4"/>
  <c r="AJ562" i="4"/>
  <c r="AJ563" i="4"/>
  <c r="AJ564" i="4"/>
  <c r="AJ565" i="4"/>
  <c r="AJ566" i="4"/>
  <c r="AJ567" i="4"/>
  <c r="AJ568" i="4"/>
  <c r="AJ569" i="4"/>
  <c r="AJ570" i="4"/>
  <c r="AJ571" i="4"/>
  <c r="AJ572" i="4"/>
  <c r="AJ573" i="4"/>
  <c r="AJ574" i="4"/>
  <c r="AJ575" i="4"/>
  <c r="AJ576" i="4"/>
  <c r="AJ577" i="4"/>
  <c r="AJ578" i="4"/>
  <c r="AJ579" i="4"/>
  <c r="AJ580" i="4"/>
  <c r="AJ581" i="4"/>
  <c r="N52" i="6" s="1"/>
  <c r="AJ582" i="4"/>
  <c r="AJ583" i="4"/>
  <c r="AJ584" i="4"/>
  <c r="AJ585" i="4"/>
  <c r="AJ586" i="4"/>
  <c r="N13" i="6" s="1"/>
  <c r="AJ587" i="4"/>
  <c r="AJ588" i="4"/>
  <c r="AJ589" i="4"/>
  <c r="AJ590" i="4"/>
  <c r="N85" i="6" s="1"/>
  <c r="AJ591" i="4"/>
  <c r="N112" i="6" s="1"/>
  <c r="AJ592" i="4"/>
  <c r="AJ593" i="4"/>
  <c r="N79" i="6" s="1"/>
  <c r="AJ594" i="4"/>
  <c r="AJ595" i="4"/>
  <c r="AJ596" i="4"/>
  <c r="N130" i="6" s="1"/>
  <c r="AJ597" i="4"/>
  <c r="AJ598" i="4"/>
  <c r="AJ599" i="4"/>
  <c r="AJ600" i="4"/>
  <c r="AJ601" i="4"/>
  <c r="AJ602" i="4"/>
  <c r="AJ603" i="4"/>
  <c r="N69" i="6" s="1"/>
  <c r="AJ604" i="4"/>
  <c r="AJ605" i="4"/>
  <c r="AJ606" i="4"/>
  <c r="AJ607" i="4"/>
  <c r="AJ608" i="4"/>
  <c r="AJ609" i="4"/>
  <c r="AJ610" i="4"/>
  <c r="AJ611" i="4"/>
  <c r="N49" i="6" s="1"/>
  <c r="AJ612" i="4"/>
  <c r="AJ613" i="4"/>
  <c r="AJ614" i="4"/>
  <c r="AJ615" i="4"/>
  <c r="AJ616" i="4"/>
  <c r="AJ617" i="4"/>
  <c r="AJ618" i="4"/>
  <c r="AJ619" i="4"/>
  <c r="AJ620" i="4"/>
  <c r="AJ621" i="4"/>
  <c r="AJ622" i="4"/>
  <c r="AJ623" i="4"/>
  <c r="N127" i="6" s="1"/>
  <c r="AJ624" i="4"/>
  <c r="AJ625" i="4"/>
  <c r="AJ626" i="4"/>
  <c r="AJ627" i="4"/>
  <c r="AJ628" i="4"/>
  <c r="AJ629" i="4"/>
  <c r="AJ630" i="4"/>
  <c r="AJ631" i="4"/>
  <c r="AJ632" i="4"/>
  <c r="AJ633" i="4"/>
  <c r="AJ634" i="4"/>
  <c r="AJ635" i="4"/>
  <c r="AJ636" i="4"/>
  <c r="AJ637" i="4"/>
  <c r="AJ638" i="4"/>
  <c r="AJ639" i="4"/>
  <c r="AJ640" i="4"/>
  <c r="AJ641" i="4"/>
  <c r="AJ642" i="4"/>
  <c r="AJ643" i="4"/>
  <c r="AJ644" i="4"/>
  <c r="AJ645" i="4"/>
  <c r="AJ646" i="4"/>
  <c r="AJ647" i="4"/>
  <c r="AJ648" i="4"/>
  <c r="AJ649" i="4"/>
  <c r="AJ650" i="4"/>
  <c r="AJ651" i="4"/>
  <c r="AJ652" i="4"/>
  <c r="AJ653" i="4"/>
  <c r="AJ654" i="4"/>
  <c r="AJ655" i="4"/>
  <c r="AJ656" i="4"/>
  <c r="AJ657" i="4"/>
  <c r="AJ658" i="4"/>
  <c r="AJ659" i="4"/>
  <c r="AJ660" i="4"/>
  <c r="AJ661" i="4"/>
  <c r="AJ662" i="4"/>
  <c r="AJ663" i="4"/>
  <c r="AJ664" i="4"/>
  <c r="AJ665" i="4"/>
  <c r="AJ666" i="4"/>
  <c r="AJ667" i="4"/>
  <c r="AJ668" i="4"/>
  <c r="AJ669" i="4"/>
  <c r="AJ670" i="4"/>
  <c r="AJ671" i="4"/>
  <c r="AJ672" i="4"/>
  <c r="AJ673" i="4"/>
  <c r="AJ674" i="4"/>
  <c r="AJ675" i="4"/>
  <c r="AJ676" i="4"/>
  <c r="AJ677" i="4"/>
  <c r="AJ678" i="4"/>
  <c r="AJ679" i="4"/>
  <c r="AJ680" i="4"/>
  <c r="AJ681" i="4"/>
  <c r="AJ682" i="4"/>
  <c r="AJ683" i="4"/>
  <c r="AJ684" i="4"/>
  <c r="AJ685" i="4"/>
  <c r="AJ686" i="4"/>
  <c r="AJ687" i="4"/>
  <c r="N76" i="6" s="1"/>
  <c r="AJ688" i="4"/>
  <c r="AJ689" i="4"/>
  <c r="AJ690" i="4"/>
  <c r="AJ691" i="4"/>
  <c r="AJ692" i="4"/>
  <c r="AJ693" i="4"/>
  <c r="AJ694" i="4"/>
  <c r="AJ695" i="4"/>
  <c r="AJ696" i="4"/>
  <c r="AJ697" i="4"/>
  <c r="AJ698" i="4"/>
  <c r="AJ699" i="4"/>
  <c r="AJ700" i="4"/>
  <c r="AJ701" i="4"/>
  <c r="AJ702" i="4"/>
  <c r="AJ703" i="4"/>
  <c r="AJ704" i="4"/>
  <c r="AJ705" i="4"/>
  <c r="AJ706" i="4"/>
  <c r="AJ707" i="4"/>
  <c r="AJ708" i="4"/>
  <c r="AJ709" i="4"/>
  <c r="AJ710" i="4"/>
  <c r="AJ711" i="4"/>
  <c r="AJ712" i="4"/>
  <c r="AJ713" i="4"/>
  <c r="AJ714" i="4"/>
  <c r="AJ715" i="4"/>
  <c r="AJ716" i="4"/>
  <c r="AJ717" i="4"/>
  <c r="AJ718" i="4"/>
  <c r="AJ719" i="4"/>
  <c r="AJ720" i="4"/>
  <c r="AJ721" i="4"/>
  <c r="AJ722" i="4"/>
  <c r="AJ723" i="4"/>
  <c r="AJ724" i="4"/>
  <c r="AJ725" i="4"/>
  <c r="AJ726" i="4"/>
  <c r="AJ727" i="4"/>
  <c r="AJ728" i="4"/>
  <c r="AJ729" i="4"/>
  <c r="AJ730" i="4"/>
  <c r="AJ731" i="4"/>
  <c r="AJ732" i="4"/>
  <c r="AJ733" i="4"/>
  <c r="AJ734" i="4"/>
  <c r="AJ735" i="4"/>
  <c r="AJ736" i="4"/>
  <c r="AJ737" i="4"/>
  <c r="AJ738" i="4"/>
  <c r="AJ739" i="4"/>
  <c r="AJ740" i="4"/>
  <c r="AJ741" i="4"/>
  <c r="AJ742" i="4"/>
  <c r="AJ743" i="4"/>
  <c r="AJ744" i="4"/>
  <c r="AJ745" i="4"/>
  <c r="AJ746" i="4"/>
  <c r="AJ747" i="4"/>
  <c r="AJ748" i="4"/>
  <c r="AJ749" i="4"/>
  <c r="AJ750" i="4"/>
  <c r="AJ751" i="4"/>
  <c r="AJ752" i="4"/>
  <c r="AJ753" i="4"/>
  <c r="AJ754" i="4"/>
  <c r="AJ755" i="4"/>
  <c r="AJ756" i="4"/>
  <c r="AJ757" i="4"/>
  <c r="AJ758" i="4"/>
  <c r="AJ759" i="4"/>
  <c r="AJ760" i="4"/>
  <c r="AJ761" i="4"/>
  <c r="AJ762" i="4"/>
  <c r="AJ763" i="4"/>
  <c r="AJ764" i="4"/>
  <c r="AJ765" i="4"/>
  <c r="AJ766" i="4"/>
  <c r="AJ767" i="4"/>
  <c r="AJ768" i="4"/>
  <c r="AJ769" i="4"/>
  <c r="AJ770" i="4"/>
  <c r="AJ771" i="4"/>
  <c r="AJ772" i="4"/>
  <c r="AJ773" i="4"/>
  <c r="AJ774" i="4"/>
  <c r="AJ775" i="4"/>
  <c r="AJ776" i="4"/>
  <c r="AJ777" i="4"/>
  <c r="AJ778" i="4"/>
  <c r="AJ779" i="4"/>
  <c r="AJ780" i="4"/>
  <c r="AJ781" i="4"/>
  <c r="AJ782" i="4"/>
  <c r="AJ783" i="4"/>
  <c r="AJ784" i="4"/>
  <c r="AJ785" i="4"/>
  <c r="AJ786" i="4"/>
  <c r="AJ787" i="4"/>
  <c r="AJ788" i="4"/>
  <c r="AJ789" i="4"/>
  <c r="AJ790" i="4"/>
  <c r="AJ791" i="4"/>
  <c r="AJ792" i="4"/>
  <c r="AJ793" i="4"/>
  <c r="AJ794" i="4"/>
  <c r="AJ795" i="4"/>
  <c r="AJ796" i="4"/>
  <c r="AJ797" i="4"/>
  <c r="AJ798" i="4"/>
  <c r="AJ799" i="4"/>
  <c r="AJ800" i="4"/>
  <c r="AJ801" i="4"/>
  <c r="AJ802" i="4"/>
  <c r="AJ803" i="4"/>
  <c r="AJ804" i="4"/>
  <c r="AJ805" i="4"/>
  <c r="AJ806" i="4"/>
  <c r="AJ807" i="4"/>
  <c r="AJ808" i="4"/>
  <c r="AJ809" i="4"/>
  <c r="AJ810" i="4"/>
  <c r="AJ811" i="4"/>
  <c r="AJ812" i="4"/>
  <c r="AJ813" i="4"/>
  <c r="AJ814" i="4"/>
  <c r="N94" i="6" s="1"/>
  <c r="AJ815" i="4"/>
  <c r="AJ816" i="4"/>
  <c r="N192" i="6" s="1"/>
  <c r="AJ817" i="4"/>
  <c r="AJ818" i="4"/>
  <c r="AJ819" i="4"/>
  <c r="AJ820" i="4"/>
  <c r="AJ821" i="4"/>
  <c r="AJ822" i="4"/>
  <c r="AJ823" i="4"/>
  <c r="AJ824" i="4"/>
  <c r="AJ825" i="4"/>
  <c r="AJ826" i="4"/>
  <c r="AJ827" i="4"/>
  <c r="AJ828" i="4"/>
  <c r="AJ829" i="4"/>
  <c r="AJ830" i="4"/>
  <c r="AJ831" i="4"/>
  <c r="AJ832" i="4"/>
  <c r="AJ833" i="4"/>
  <c r="AJ834" i="4"/>
  <c r="AJ835" i="4"/>
  <c r="AJ836" i="4"/>
  <c r="AJ837" i="4"/>
  <c r="AJ838" i="4"/>
  <c r="N167" i="6" s="1"/>
  <c r="AJ839" i="4"/>
  <c r="AJ840" i="4"/>
  <c r="AJ841" i="4"/>
  <c r="N133" i="6" s="1"/>
  <c r="AJ842" i="4"/>
  <c r="AJ843" i="4"/>
  <c r="AJ844" i="4"/>
  <c r="AJ845" i="4"/>
  <c r="N88" i="6" s="1"/>
  <c r="AJ846" i="4"/>
  <c r="AJ847" i="4"/>
  <c r="AJ848" i="4"/>
  <c r="N165" i="6" s="1"/>
  <c r="AJ849" i="4"/>
  <c r="AJ850" i="4"/>
  <c r="AJ851" i="4"/>
  <c r="AJ852" i="4"/>
  <c r="N120" i="6" s="1"/>
  <c r="AJ853" i="4"/>
  <c r="AJ854" i="4"/>
  <c r="AJ855" i="4"/>
  <c r="N198" i="6" s="1"/>
  <c r="AJ856" i="4"/>
  <c r="N59" i="6" s="1"/>
  <c r="AJ857" i="4"/>
  <c r="N166" i="6" s="1"/>
  <c r="AJ858" i="4"/>
  <c r="N123" i="6" s="1"/>
  <c r="AJ859" i="4"/>
  <c r="AJ860" i="4"/>
  <c r="AJ861" i="4"/>
  <c r="AJ862" i="4"/>
  <c r="AJ863" i="4"/>
  <c r="AJ864" i="4"/>
  <c r="AJ865" i="4"/>
  <c r="AJ866" i="4"/>
  <c r="AJ867" i="4"/>
  <c r="AJ868" i="4"/>
  <c r="AJ869" i="4"/>
  <c r="AJ870" i="4"/>
  <c r="AJ871" i="4"/>
  <c r="AJ872" i="4"/>
  <c r="AJ873" i="4"/>
  <c r="AJ874" i="4"/>
  <c r="AJ875" i="4"/>
  <c r="AJ876" i="4"/>
  <c r="AJ877" i="4"/>
  <c r="AJ878" i="4"/>
  <c r="AJ879" i="4"/>
  <c r="AJ880" i="4"/>
  <c r="AJ881" i="4"/>
  <c r="AJ882" i="4"/>
  <c r="AJ883" i="4"/>
  <c r="AJ884" i="4"/>
  <c r="AJ885" i="4"/>
  <c r="AJ886" i="4"/>
  <c r="AJ887" i="4"/>
  <c r="AJ888" i="4"/>
  <c r="AJ889" i="4"/>
  <c r="AJ890" i="4"/>
  <c r="AJ891" i="4"/>
  <c r="AJ892" i="4"/>
  <c r="AJ893" i="4"/>
  <c r="AJ894" i="4"/>
  <c r="AJ895" i="4"/>
  <c r="AJ896" i="4"/>
  <c r="AJ897" i="4"/>
  <c r="AJ898" i="4"/>
  <c r="AJ899" i="4"/>
  <c r="AJ900" i="4"/>
  <c r="AJ901" i="4"/>
  <c r="AJ902" i="4"/>
  <c r="AJ903" i="4"/>
  <c r="AJ904" i="4"/>
  <c r="AJ905" i="4"/>
  <c r="AJ906" i="4"/>
  <c r="AJ907" i="4"/>
  <c r="AJ908" i="4"/>
  <c r="N170" i="6" s="1"/>
  <c r="AJ909" i="4"/>
  <c r="AJ910" i="4"/>
  <c r="AJ911" i="4"/>
  <c r="N63" i="6" s="1"/>
  <c r="AJ912" i="4"/>
  <c r="AJ913" i="4"/>
  <c r="AJ914" i="4"/>
  <c r="AJ915" i="4"/>
  <c r="AJ916" i="4"/>
  <c r="AJ917" i="4"/>
  <c r="AJ918" i="4"/>
  <c r="AJ919" i="4"/>
  <c r="AJ920" i="4"/>
  <c r="N168" i="6" s="1"/>
  <c r="AJ921" i="4"/>
  <c r="AJ922" i="4"/>
  <c r="AJ923" i="4"/>
  <c r="AJ924" i="4"/>
  <c r="N116" i="6" s="1"/>
  <c r="AJ925" i="4"/>
  <c r="AJ926" i="4"/>
  <c r="AJ927" i="4"/>
  <c r="AJ928" i="4"/>
  <c r="AJ929" i="4"/>
  <c r="AJ930" i="4"/>
  <c r="AJ931" i="4"/>
  <c r="AJ932" i="4"/>
  <c r="N72" i="6" s="1"/>
  <c r="AJ933" i="4"/>
  <c r="AJ934" i="4"/>
  <c r="AJ935" i="4"/>
  <c r="AJ936" i="4"/>
  <c r="AJ937" i="4"/>
  <c r="AJ938" i="4"/>
  <c r="AJ939" i="4"/>
  <c r="AJ940" i="4"/>
  <c r="AJ941" i="4"/>
  <c r="AJ942" i="4"/>
  <c r="AJ943" i="4"/>
  <c r="AJ944" i="4"/>
  <c r="AJ945" i="4"/>
  <c r="AJ946" i="4"/>
  <c r="AJ947" i="4"/>
  <c r="AJ948" i="4"/>
  <c r="AJ949" i="4"/>
  <c r="AJ950" i="4"/>
  <c r="AJ951" i="4"/>
  <c r="AJ952" i="4"/>
  <c r="AJ953" i="4"/>
  <c r="AJ954" i="4"/>
  <c r="AJ955" i="4"/>
  <c r="AJ956" i="4"/>
  <c r="AJ957" i="4"/>
  <c r="AJ958" i="4"/>
  <c r="AJ959" i="4"/>
  <c r="AJ960" i="4"/>
  <c r="AJ961" i="4"/>
  <c r="AJ962" i="4"/>
  <c r="AJ963" i="4"/>
  <c r="AJ964" i="4"/>
  <c r="AJ965" i="4"/>
  <c r="AJ966" i="4"/>
  <c r="AJ967" i="4"/>
  <c r="AJ968" i="4"/>
  <c r="AJ969" i="4"/>
  <c r="AJ970" i="4"/>
  <c r="AJ971" i="4"/>
  <c r="AJ972" i="4"/>
  <c r="AJ973" i="4"/>
  <c r="AJ974" i="4"/>
  <c r="AJ975" i="4"/>
  <c r="AJ976" i="4"/>
  <c r="AJ977" i="4"/>
  <c r="AJ978" i="4"/>
  <c r="AJ979" i="4"/>
  <c r="AJ980" i="4"/>
  <c r="AJ981" i="4"/>
  <c r="AJ982" i="4"/>
  <c r="AJ983" i="4"/>
  <c r="N115" i="6" s="1"/>
  <c r="AJ984" i="4"/>
  <c r="AJ985" i="4"/>
  <c r="AJ986" i="4"/>
  <c r="N149" i="6" s="1"/>
  <c r="AJ987" i="4"/>
  <c r="AJ988" i="4"/>
  <c r="AJ989" i="4"/>
  <c r="AJ990" i="4"/>
  <c r="AJ991" i="4"/>
  <c r="AJ992" i="4"/>
  <c r="AJ993" i="4"/>
  <c r="AJ994" i="4"/>
  <c r="AJ995" i="4"/>
  <c r="AJ996" i="4"/>
  <c r="AJ997" i="4"/>
  <c r="N124" i="6" s="1"/>
  <c r="AJ998" i="4"/>
  <c r="AJ999" i="4"/>
  <c r="AJ1000" i="4"/>
  <c r="AJ1001" i="4"/>
  <c r="AJ1002" i="4"/>
  <c r="AJ1003" i="4"/>
  <c r="N18" i="6" s="1"/>
  <c r="AJ1004" i="4"/>
  <c r="AJ1005" i="4"/>
  <c r="AJ1006" i="4"/>
  <c r="AJ1007" i="4"/>
  <c r="AJ1008" i="4"/>
  <c r="AJ1009" i="4"/>
  <c r="AJ1010" i="4"/>
  <c r="N195" i="6" s="1"/>
  <c r="AJ1011" i="4"/>
  <c r="N131" i="6" s="1"/>
  <c r="AJ1012" i="4"/>
  <c r="AJ1013" i="4"/>
  <c r="AJ1014" i="4"/>
  <c r="AJ1015" i="4"/>
  <c r="AJ1016" i="4"/>
  <c r="AJ1017" i="4"/>
  <c r="AJ1018" i="4"/>
  <c r="AJ1019" i="4"/>
  <c r="AJ1020" i="4"/>
  <c r="AJ1021" i="4"/>
  <c r="N66" i="6" s="1"/>
  <c r="AJ1022" i="4"/>
  <c r="AJ1023" i="4"/>
  <c r="AJ1024" i="4"/>
  <c r="AJ1025" i="4"/>
  <c r="AJ1026" i="4"/>
  <c r="AJ1027" i="4"/>
  <c r="AJ1028" i="4"/>
  <c r="AJ1029" i="4"/>
  <c r="AJ1030" i="4"/>
  <c r="N61" i="6" s="1"/>
  <c r="AJ1031" i="4"/>
  <c r="AJ1032" i="4"/>
  <c r="AJ1033" i="4"/>
  <c r="N114" i="6" s="1"/>
  <c r="AJ1034" i="4"/>
  <c r="AJ1035" i="4"/>
  <c r="AJ1036" i="4"/>
  <c r="AJ1037" i="4"/>
  <c r="N147" i="6" s="1"/>
  <c r="AJ1038" i="4"/>
  <c r="AJ1039" i="4"/>
  <c r="AJ1040" i="4"/>
  <c r="N139" i="6" s="1"/>
  <c r="AJ1041" i="4"/>
  <c r="AJ1042" i="4"/>
  <c r="AJ1043" i="4"/>
  <c r="AJ1044" i="4"/>
  <c r="AJ1045" i="4"/>
  <c r="N202" i="6" s="1"/>
  <c r="AJ1046" i="4"/>
  <c r="AJ1047" i="4"/>
  <c r="AJ1048" i="4"/>
  <c r="AJ1049" i="4"/>
  <c r="N48" i="6" s="1"/>
  <c r="AJ1050" i="4"/>
  <c r="N33" i="6" s="1"/>
  <c r="AJ1051" i="4"/>
  <c r="AJ1052" i="4"/>
  <c r="AJ1053" i="4"/>
  <c r="N150" i="6" s="1"/>
  <c r="AJ1054" i="4"/>
  <c r="AJ1055" i="4"/>
  <c r="AJ1056" i="4"/>
  <c r="N64" i="6" s="1"/>
  <c r="AJ1057" i="4"/>
  <c r="AJ1058" i="4"/>
  <c r="N129" i="6" s="1"/>
  <c r="AJ1059" i="4"/>
  <c r="N5" i="6" s="1"/>
  <c r="AJ1060" i="4"/>
  <c r="AJ1061" i="4"/>
  <c r="AJ1062" i="4"/>
  <c r="AJ1063" i="4"/>
  <c r="AJ1064" i="4"/>
  <c r="N135" i="6" s="1"/>
  <c r="AJ1065" i="4"/>
  <c r="R144" i="6" l="1"/>
  <c r="R148" i="6"/>
  <c r="R119" i="6"/>
  <c r="R122" i="6"/>
  <c r="R7" i="6"/>
  <c r="R188" i="6"/>
  <c r="R155" i="6"/>
  <c r="R163" i="6"/>
  <c r="N211" i="6"/>
  <c r="N210" i="6"/>
  <c r="N144" i="6"/>
  <c r="N148" i="6"/>
  <c r="N209" i="6"/>
  <c r="N208" i="6"/>
  <c r="N207" i="6"/>
  <c r="N119" i="6"/>
  <c r="N122" i="6"/>
  <c r="N7" i="6"/>
  <c r="N188" i="6"/>
  <c r="N206" i="6"/>
  <c r="N155" i="6"/>
  <c r="N163" i="6"/>
  <c r="N205" i="6"/>
  <c r="N212" i="6"/>
  <c r="AF1079" i="4"/>
  <c r="I214" i="14"/>
  <c r="AE1079" i="4"/>
  <c r="AE1077" i="4"/>
  <c r="AE1076" i="4"/>
  <c r="AE1078" i="4"/>
  <c r="V32" i="6" s="1"/>
  <c r="A32" i="14" s="1"/>
  <c r="AH1079" i="4"/>
  <c r="AH1078" i="4"/>
  <c r="AH1077" i="4"/>
  <c r="AH1076" i="4"/>
  <c r="AE1070" i="4"/>
  <c r="AE1071" i="4"/>
  <c r="AE1075" i="4"/>
  <c r="V40" i="6" s="1"/>
  <c r="A40" i="14" s="1"/>
  <c r="AE1067" i="4"/>
  <c r="AE1074" i="4"/>
  <c r="V110" i="6" s="1"/>
  <c r="A110" i="14" s="1"/>
  <c r="AE1066" i="4"/>
  <c r="V156" i="6" s="1"/>
  <c r="A156" i="14" s="1"/>
  <c r="AH1068" i="4"/>
  <c r="AE1072" i="4"/>
  <c r="AH1069" i="4"/>
  <c r="AE1073" i="4"/>
  <c r="V70" i="6" s="1"/>
  <c r="A70" i="14" s="1"/>
  <c r="AE1069" i="4"/>
  <c r="AH1075" i="4"/>
  <c r="AH1067" i="4"/>
  <c r="AE1068" i="4"/>
  <c r="AH1074" i="4"/>
  <c r="AH1066" i="4"/>
  <c r="AH1073" i="4"/>
  <c r="AH1072" i="4"/>
  <c r="AH1071" i="4"/>
  <c r="AH1070" i="4"/>
  <c r="I200" i="14"/>
  <c r="G198" i="6"/>
  <c r="F198" i="6"/>
  <c r="B198" i="6"/>
  <c r="J200" i="14" s="1"/>
  <c r="AG1050" i="4"/>
  <c r="AG1051" i="4"/>
  <c r="AG1052" i="4"/>
  <c r="AG1053" i="4"/>
  <c r="AG1054" i="4"/>
  <c r="AG1055" i="4"/>
  <c r="AG1056" i="4"/>
  <c r="AG1057" i="4"/>
  <c r="AG1058" i="4"/>
  <c r="AG1059" i="4"/>
  <c r="AG1060" i="4"/>
  <c r="AG1061" i="4"/>
  <c r="AG1062" i="4"/>
  <c r="AG1063" i="4"/>
  <c r="AG1064" i="4"/>
  <c r="AG1065" i="4"/>
  <c r="AF1051" i="4"/>
  <c r="AF1052" i="4"/>
  <c r="AF1054" i="4"/>
  <c r="AF1055" i="4"/>
  <c r="AF1057" i="4"/>
  <c r="AF1060" i="4"/>
  <c r="AF1061" i="4"/>
  <c r="AF1062" i="4"/>
  <c r="AF1063" i="4"/>
  <c r="AF1065" i="4"/>
  <c r="AD1050" i="4"/>
  <c r="AD1051" i="4"/>
  <c r="AD1052" i="4"/>
  <c r="AD1053" i="4"/>
  <c r="AD1054" i="4"/>
  <c r="AD1055" i="4"/>
  <c r="AD1056" i="4"/>
  <c r="AD1057" i="4"/>
  <c r="AD1058" i="4"/>
  <c r="AD1059" i="4"/>
  <c r="AD1060" i="4"/>
  <c r="AD1061" i="4"/>
  <c r="AD1062" i="4"/>
  <c r="AD1063" i="4"/>
  <c r="AD1064" i="4"/>
  <c r="AD1065" i="4"/>
  <c r="AC1050" i="4"/>
  <c r="AE1050" i="4" s="1"/>
  <c r="V33" i="6" s="1"/>
  <c r="A33" i="14" s="1"/>
  <c r="AC1051" i="4"/>
  <c r="AC1052" i="4"/>
  <c r="AH1052" i="4" s="1"/>
  <c r="AC1053" i="4"/>
  <c r="AC1054" i="4"/>
  <c r="AC1055" i="4"/>
  <c r="AC1056" i="4"/>
  <c r="AH1056" i="4" s="1"/>
  <c r="AC1057" i="4"/>
  <c r="AC1058" i="4"/>
  <c r="AC1059" i="4"/>
  <c r="AC1060" i="4"/>
  <c r="AH1060" i="4" s="1"/>
  <c r="AC1061" i="4"/>
  <c r="AC1062" i="4"/>
  <c r="AC1063" i="4"/>
  <c r="AH1063" i="4" s="1"/>
  <c r="AC1064" i="4"/>
  <c r="AH1064" i="4" s="1"/>
  <c r="AC1065" i="4"/>
  <c r="AB1050" i="4"/>
  <c r="AI1050" i="4" s="1"/>
  <c r="AB1051" i="4"/>
  <c r="AI1051" i="4" s="1"/>
  <c r="AB1052" i="4"/>
  <c r="AI1052" i="4" s="1"/>
  <c r="AB1053" i="4"/>
  <c r="AI1053" i="4" s="1"/>
  <c r="AB1054" i="4"/>
  <c r="AI1054" i="4" s="1"/>
  <c r="AB1055" i="4"/>
  <c r="AI1055" i="4" s="1"/>
  <c r="AB1056" i="4"/>
  <c r="AI1056" i="4" s="1"/>
  <c r="AB1057" i="4"/>
  <c r="AI1057" i="4" s="1"/>
  <c r="AB1058" i="4"/>
  <c r="AI1058" i="4" s="1"/>
  <c r="AB1059" i="4"/>
  <c r="AI1059" i="4" s="1"/>
  <c r="AB1060" i="4"/>
  <c r="AI1060" i="4" s="1"/>
  <c r="AB1061" i="4"/>
  <c r="AI1061" i="4" s="1"/>
  <c r="AB1062" i="4"/>
  <c r="AI1062" i="4" s="1"/>
  <c r="AB1063" i="4"/>
  <c r="AI1063" i="4" s="1"/>
  <c r="AB1064" i="4"/>
  <c r="AI1064" i="4" s="1"/>
  <c r="AB1065" i="4"/>
  <c r="AI1065" i="4" s="1"/>
  <c r="AA1050" i="4"/>
  <c r="J33" i="6" s="1"/>
  <c r="AA1051" i="4"/>
  <c r="AA1052" i="4"/>
  <c r="AA1053" i="4"/>
  <c r="J150" i="6" s="1"/>
  <c r="AA1054" i="4"/>
  <c r="AA1055" i="4"/>
  <c r="AA1056" i="4"/>
  <c r="J64" i="6" s="1"/>
  <c r="AA1057" i="4"/>
  <c r="AA1058" i="4"/>
  <c r="J129" i="6" s="1"/>
  <c r="AA1059" i="4"/>
  <c r="AA1060" i="4"/>
  <c r="AA1061" i="4"/>
  <c r="AA1062" i="4"/>
  <c r="AA1063" i="4"/>
  <c r="AA1064" i="4"/>
  <c r="J135" i="6" s="1"/>
  <c r="AA1065" i="4"/>
  <c r="Z1050" i="4"/>
  <c r="Z1051" i="4"/>
  <c r="Z1052" i="4"/>
  <c r="Z1053" i="4"/>
  <c r="Z1054" i="4"/>
  <c r="Z1055" i="4"/>
  <c r="Z1056" i="4"/>
  <c r="Z1057" i="4"/>
  <c r="Z1058" i="4"/>
  <c r="Z1059" i="4"/>
  <c r="Z1060" i="4"/>
  <c r="Z1061" i="4"/>
  <c r="Z1062" i="4"/>
  <c r="Z1063" i="4"/>
  <c r="Z1064" i="4"/>
  <c r="Z1065" i="4"/>
  <c r="Y1050" i="4"/>
  <c r="Y1051" i="4"/>
  <c r="Y1052" i="4"/>
  <c r="Y1053" i="4"/>
  <c r="Y1054" i="4"/>
  <c r="Y1055" i="4"/>
  <c r="Y1056" i="4"/>
  <c r="Y1057" i="4"/>
  <c r="Y1058" i="4"/>
  <c r="Y1059" i="4"/>
  <c r="Y1060" i="4"/>
  <c r="Y1061" i="4"/>
  <c r="Y1062" i="4"/>
  <c r="Y1063" i="4"/>
  <c r="Y1064" i="4"/>
  <c r="Y1065" i="4"/>
  <c r="K120" i="6"/>
  <c r="I120" i="14" s="1"/>
  <c r="AH1054" i="4" l="1"/>
  <c r="AH1059" i="4"/>
  <c r="AH1051" i="4"/>
  <c r="J5" i="6"/>
  <c r="AH1061" i="4"/>
  <c r="AH1053" i="4"/>
  <c r="AH1065" i="4"/>
  <c r="AH1057" i="4"/>
  <c r="V212" i="6"/>
  <c r="A214" i="14" s="1"/>
  <c r="AH1062" i="4"/>
  <c r="AH1055" i="4"/>
  <c r="AH1058" i="4"/>
  <c r="AH1050" i="4"/>
  <c r="AE1058" i="4"/>
  <c r="V129" i="6" s="1"/>
  <c r="A129" i="14" s="1"/>
  <c r="AE1065" i="4"/>
  <c r="AE1057" i="4"/>
  <c r="AE1064" i="4"/>
  <c r="V135" i="6" s="1"/>
  <c r="A135" i="14" s="1"/>
  <c r="AE1056" i="4"/>
  <c r="V64" i="6" s="1"/>
  <c r="A64" i="14" s="1"/>
  <c r="AE1063" i="4"/>
  <c r="AE1055" i="4"/>
  <c r="AE1062" i="4"/>
  <c r="AE1054" i="4"/>
  <c r="AE1061" i="4"/>
  <c r="AE1053" i="4"/>
  <c r="V150" i="6" s="1"/>
  <c r="A150" i="14" s="1"/>
  <c r="AE1060" i="4"/>
  <c r="AE1052" i="4"/>
  <c r="AE1059" i="4"/>
  <c r="AE1051" i="4"/>
  <c r="V5" i="6" l="1"/>
  <c r="A5" i="14" s="1"/>
  <c r="A189" i="14"/>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9" i="6"/>
  <c r="U100" i="6"/>
  <c r="U101" i="6"/>
  <c r="U102" i="6"/>
  <c r="U103" i="6"/>
  <c r="U104" i="6"/>
  <c r="U105" i="6"/>
  <c r="U106" i="6"/>
  <c r="U107" i="6"/>
  <c r="U108" i="6"/>
  <c r="U109" i="6"/>
  <c r="U110" i="6"/>
  <c r="U111" i="6"/>
  <c r="U112" i="6"/>
  <c r="U113"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3" i="6"/>
  <c r="U184" i="6"/>
  <c r="U185" i="6"/>
  <c r="U186" i="6"/>
  <c r="U187" i="6"/>
  <c r="U188" i="6"/>
  <c r="U189" i="6"/>
  <c r="U190" i="6"/>
  <c r="U191" i="6"/>
  <c r="U192" i="6"/>
  <c r="U193" i="6"/>
  <c r="U194" i="6"/>
  <c r="U195" i="6"/>
  <c r="U196" i="6"/>
  <c r="U197" i="6"/>
  <c r="K3" i="6"/>
  <c r="I3" i="14" s="1"/>
  <c r="K4" i="6"/>
  <c r="I4" i="14" s="1"/>
  <c r="K5" i="6"/>
  <c r="K6" i="6"/>
  <c r="I6" i="14" s="1"/>
  <c r="K7" i="6"/>
  <c r="I7" i="14" s="1"/>
  <c r="K8" i="6"/>
  <c r="I8" i="14" s="1"/>
  <c r="K9" i="6"/>
  <c r="I9" i="14" s="1"/>
  <c r="K10" i="6"/>
  <c r="I10" i="14" s="1"/>
  <c r="K11" i="6"/>
  <c r="I11" i="14" s="1"/>
  <c r="K12" i="6"/>
  <c r="I12" i="14" s="1"/>
  <c r="K13" i="6"/>
  <c r="I13" i="14" s="1"/>
  <c r="K14" i="6"/>
  <c r="I14" i="14" s="1"/>
  <c r="K15" i="6"/>
  <c r="I15" i="14" s="1"/>
  <c r="K16" i="6"/>
  <c r="I16" i="14" s="1"/>
  <c r="K17" i="6"/>
  <c r="I17" i="14" s="1"/>
  <c r="K18" i="6"/>
  <c r="I18" i="14" s="1"/>
  <c r="K19" i="6"/>
  <c r="I19" i="14" s="1"/>
  <c r="K20" i="6"/>
  <c r="I20" i="14" s="1"/>
  <c r="K21" i="6"/>
  <c r="I21" i="14" s="1"/>
  <c r="K22" i="6"/>
  <c r="I22" i="14" s="1"/>
  <c r="K23" i="6"/>
  <c r="I23" i="14" s="1"/>
  <c r="K24" i="6"/>
  <c r="I24" i="14" s="1"/>
  <c r="K26" i="6"/>
  <c r="I26" i="14" s="1"/>
  <c r="K27" i="6"/>
  <c r="I27" i="14" s="1"/>
  <c r="K28" i="6"/>
  <c r="I28" i="14" s="1"/>
  <c r="K29" i="6"/>
  <c r="I29" i="14" s="1"/>
  <c r="K30" i="6"/>
  <c r="I30" i="14" s="1"/>
  <c r="K31" i="6"/>
  <c r="I31" i="14" s="1"/>
  <c r="K32" i="6"/>
  <c r="K33" i="6"/>
  <c r="K34" i="6"/>
  <c r="I34" i="14" s="1"/>
  <c r="K35" i="6"/>
  <c r="I35" i="14" s="1"/>
  <c r="K36" i="6"/>
  <c r="I36" i="14" s="1"/>
  <c r="K37" i="6"/>
  <c r="I37" i="14" s="1"/>
  <c r="K38" i="6"/>
  <c r="I38" i="14" s="1"/>
  <c r="K39" i="6"/>
  <c r="I39" i="14" s="1"/>
  <c r="K40" i="6"/>
  <c r="K41" i="6"/>
  <c r="I41" i="14" s="1"/>
  <c r="K42" i="6"/>
  <c r="I42" i="14" s="1"/>
  <c r="K43" i="6"/>
  <c r="I43" i="14" s="1"/>
  <c r="K44" i="6"/>
  <c r="I44" i="14" s="1"/>
  <c r="K45" i="6"/>
  <c r="I45" i="14" s="1"/>
  <c r="K46" i="6"/>
  <c r="I46" i="14" s="1"/>
  <c r="K47" i="6"/>
  <c r="I47" i="14" s="1"/>
  <c r="K48" i="6"/>
  <c r="I48" i="14" s="1"/>
  <c r="K49" i="6"/>
  <c r="I49" i="14" s="1"/>
  <c r="K50" i="6"/>
  <c r="I50" i="14" s="1"/>
  <c r="K51" i="6"/>
  <c r="I51" i="14" s="1"/>
  <c r="K52" i="6"/>
  <c r="I52" i="14" s="1"/>
  <c r="K53" i="6"/>
  <c r="I53" i="14" s="1"/>
  <c r="K54" i="6"/>
  <c r="I54" i="14" s="1"/>
  <c r="K55" i="6"/>
  <c r="I55" i="14" s="1"/>
  <c r="K56" i="6"/>
  <c r="I56" i="14" s="1"/>
  <c r="K57" i="6"/>
  <c r="I57" i="14" s="1"/>
  <c r="K58" i="6"/>
  <c r="I58" i="14" s="1"/>
  <c r="K59" i="6"/>
  <c r="I59" i="14" s="1"/>
  <c r="K60" i="6"/>
  <c r="I60" i="14" s="1"/>
  <c r="K61" i="6"/>
  <c r="I61" i="14" s="1"/>
  <c r="K62" i="6"/>
  <c r="I62" i="14" s="1"/>
  <c r="K63" i="6"/>
  <c r="I63" i="14" s="1"/>
  <c r="K64" i="6"/>
  <c r="K65" i="6"/>
  <c r="I65" i="14" s="1"/>
  <c r="K66" i="6"/>
  <c r="I66" i="14" s="1"/>
  <c r="K67" i="6"/>
  <c r="I67" i="14" s="1"/>
  <c r="K68" i="6"/>
  <c r="I68" i="14" s="1"/>
  <c r="K70" i="6"/>
  <c r="K71" i="6"/>
  <c r="I71" i="14" s="1"/>
  <c r="K72" i="6"/>
  <c r="I72" i="14" s="1"/>
  <c r="K73" i="6"/>
  <c r="I73" i="14" s="1"/>
  <c r="K74" i="6"/>
  <c r="I74" i="14" s="1"/>
  <c r="K75" i="6"/>
  <c r="I75" i="14" s="1"/>
  <c r="K76" i="6"/>
  <c r="I76" i="14" s="1"/>
  <c r="K77" i="6"/>
  <c r="I77" i="14" s="1"/>
  <c r="K78" i="6"/>
  <c r="I78" i="14" s="1"/>
  <c r="K79" i="6"/>
  <c r="I79" i="14" s="1"/>
  <c r="K80" i="6"/>
  <c r="I80" i="14" s="1"/>
  <c r="K81" i="6"/>
  <c r="I81" i="14" s="1"/>
  <c r="K82" i="6"/>
  <c r="I82" i="14" s="1"/>
  <c r="K83" i="6"/>
  <c r="I83" i="14" s="1"/>
  <c r="K84" i="6"/>
  <c r="I84" i="14" s="1"/>
  <c r="K85" i="6"/>
  <c r="I85" i="14" s="1"/>
  <c r="K86" i="6"/>
  <c r="I86" i="14" s="1"/>
  <c r="K87" i="6"/>
  <c r="I87" i="14" s="1"/>
  <c r="K88" i="6"/>
  <c r="I88" i="14" s="1"/>
  <c r="K89" i="6"/>
  <c r="I89" i="14" s="1"/>
  <c r="K90" i="6"/>
  <c r="I90" i="14" s="1"/>
  <c r="K91" i="6"/>
  <c r="I91" i="14" s="1"/>
  <c r="K92" i="6"/>
  <c r="I92" i="14" s="1"/>
  <c r="K93" i="6"/>
  <c r="I93" i="14" s="1"/>
  <c r="K94" i="6"/>
  <c r="I94" i="14" s="1"/>
  <c r="K95" i="6"/>
  <c r="I95" i="14" s="1"/>
  <c r="K96" i="6"/>
  <c r="I96" i="14" s="1"/>
  <c r="K97" i="6"/>
  <c r="I97" i="14" s="1"/>
  <c r="K98" i="6"/>
  <c r="I98" i="14" s="1"/>
  <c r="K99" i="6"/>
  <c r="I99" i="14" s="1"/>
  <c r="K100" i="6"/>
  <c r="I100" i="14" s="1"/>
  <c r="K101" i="6"/>
  <c r="I101" i="14" s="1"/>
  <c r="K102" i="6"/>
  <c r="I102" i="14" s="1"/>
  <c r="K103" i="6"/>
  <c r="I103" i="14" s="1"/>
  <c r="K104" i="6"/>
  <c r="I104" i="14" s="1"/>
  <c r="K105" i="6"/>
  <c r="I105" i="14" s="1"/>
  <c r="K106" i="6"/>
  <c r="I106" i="14" s="1"/>
  <c r="K107" i="6"/>
  <c r="I107" i="14" s="1"/>
  <c r="K108" i="6"/>
  <c r="I108" i="14" s="1"/>
  <c r="K109" i="6"/>
  <c r="I109" i="14" s="1"/>
  <c r="K110" i="6"/>
  <c r="K111" i="6"/>
  <c r="I111" i="14" s="1"/>
  <c r="K112" i="6"/>
  <c r="I112" i="14" s="1"/>
  <c r="K113" i="6"/>
  <c r="I113" i="14" s="1"/>
  <c r="K114" i="6"/>
  <c r="I114" i="14" s="1"/>
  <c r="K115" i="6"/>
  <c r="I115" i="14" s="1"/>
  <c r="K116" i="6"/>
  <c r="I116" i="14" s="1"/>
  <c r="K117" i="6"/>
  <c r="I117" i="14" s="1"/>
  <c r="K118" i="6"/>
  <c r="I118" i="14" s="1"/>
  <c r="K119" i="6"/>
  <c r="I119" i="14" s="1"/>
  <c r="K121" i="6"/>
  <c r="I121" i="14" s="1"/>
  <c r="K122" i="6"/>
  <c r="I122" i="14" s="1"/>
  <c r="K123" i="6"/>
  <c r="I123" i="14" s="1"/>
  <c r="K124" i="6"/>
  <c r="I124" i="14" s="1"/>
  <c r="K125" i="6"/>
  <c r="I125" i="14" s="1"/>
  <c r="K126" i="6"/>
  <c r="I126" i="14" s="1"/>
  <c r="K127" i="6"/>
  <c r="I127" i="14" s="1"/>
  <c r="K128" i="6"/>
  <c r="I128" i="14" s="1"/>
  <c r="K129" i="6"/>
  <c r="K131" i="6"/>
  <c r="I131" i="14" s="1"/>
  <c r="K132" i="6"/>
  <c r="I132" i="14" s="1"/>
  <c r="I133" i="14"/>
  <c r="K134" i="6"/>
  <c r="I134" i="14" s="1"/>
  <c r="K135" i="6"/>
  <c r="K136" i="6"/>
  <c r="I136" i="14" s="1"/>
  <c r="K137" i="6"/>
  <c r="I137" i="14" s="1"/>
  <c r="K138" i="6"/>
  <c r="I138" i="14" s="1"/>
  <c r="K139" i="6"/>
  <c r="I139" i="14" s="1"/>
  <c r="I140" i="14"/>
  <c r="K141" i="6"/>
  <c r="I141" i="14" s="1"/>
  <c r="K142" i="6"/>
  <c r="I142" i="14" s="1"/>
  <c r="K143" i="6"/>
  <c r="I143" i="14" s="1"/>
  <c r="K144" i="6"/>
  <c r="I144" i="14" s="1"/>
  <c r="K145" i="6"/>
  <c r="I145" i="14" s="1"/>
  <c r="K146" i="6"/>
  <c r="I146" i="14" s="1"/>
  <c r="K147" i="6"/>
  <c r="I147" i="14" s="1"/>
  <c r="K148" i="6"/>
  <c r="I148" i="14" s="1"/>
  <c r="K149" i="6"/>
  <c r="I149" i="14" s="1"/>
  <c r="K150" i="6"/>
  <c r="K151" i="6"/>
  <c r="I151" i="14" s="1"/>
  <c r="K153" i="6"/>
  <c r="I153" i="14" s="1"/>
  <c r="K154" i="6"/>
  <c r="I154" i="14" s="1"/>
  <c r="K155" i="6"/>
  <c r="I155" i="14" s="1"/>
  <c r="K156" i="6"/>
  <c r="K157" i="6"/>
  <c r="I157" i="14" s="1"/>
  <c r="K158" i="6"/>
  <c r="I158" i="14" s="1"/>
  <c r="K159" i="6"/>
  <c r="I159" i="14" s="1"/>
  <c r="K160" i="6"/>
  <c r="I160" i="14" s="1"/>
  <c r="K161" i="6"/>
  <c r="I161" i="14" s="1"/>
  <c r="K162" i="6"/>
  <c r="I162" i="14" s="1"/>
  <c r="K163" i="6"/>
  <c r="I163" i="14" s="1"/>
  <c r="K164" i="6"/>
  <c r="I164" i="14" s="1"/>
  <c r="K165" i="6"/>
  <c r="I165" i="14" s="1"/>
  <c r="K166" i="6"/>
  <c r="I166" i="14" s="1"/>
  <c r="K167" i="6"/>
  <c r="I167" i="14" s="1"/>
  <c r="K168" i="6"/>
  <c r="I168" i="14" s="1"/>
  <c r="K169" i="6"/>
  <c r="I169" i="14" s="1"/>
  <c r="K170" i="6"/>
  <c r="I170" i="14" s="1"/>
  <c r="I171" i="14"/>
  <c r="K172" i="6"/>
  <c r="I172" i="14" s="1"/>
  <c r="K173" i="6"/>
  <c r="I173" i="14" s="1"/>
  <c r="K174" i="6"/>
  <c r="I174" i="14" s="1"/>
  <c r="K175" i="6"/>
  <c r="I175" i="14" s="1"/>
  <c r="K176" i="6"/>
  <c r="I176" i="14" s="1"/>
  <c r="K177" i="6"/>
  <c r="I177" i="14" s="1"/>
  <c r="K180" i="6"/>
  <c r="I180" i="14" s="1"/>
  <c r="K182" i="6"/>
  <c r="I182" i="14" s="1"/>
  <c r="K183" i="6"/>
  <c r="I183" i="14" s="1"/>
  <c r="K184" i="6"/>
  <c r="I184" i="14" s="1"/>
  <c r="K185" i="6"/>
  <c r="I185" i="14" s="1"/>
  <c r="K186" i="6"/>
  <c r="I186" i="14" s="1"/>
  <c r="K187" i="6"/>
  <c r="I187" i="14" s="1"/>
  <c r="I188" i="14"/>
  <c r="I189" i="14"/>
  <c r="K188" i="6"/>
  <c r="I190" i="14" s="1"/>
  <c r="K189" i="6"/>
  <c r="I191" i="14" s="1"/>
  <c r="I192" i="14"/>
  <c r="K191" i="6"/>
  <c r="I193" i="14" s="1"/>
  <c r="K192" i="6"/>
  <c r="I194" i="14" s="1"/>
  <c r="K193" i="6"/>
  <c r="I195" i="14" s="1"/>
  <c r="K194" i="6"/>
  <c r="I196" i="14" s="1"/>
  <c r="K195" i="6"/>
  <c r="I197" i="14" s="1"/>
  <c r="K196" i="6"/>
  <c r="I198" i="14" s="1"/>
  <c r="K197" i="6"/>
  <c r="I199" i="14" s="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F99" i="6"/>
  <c r="F100" i="6"/>
  <c r="F101" i="6"/>
  <c r="F102" i="6"/>
  <c r="F103" i="6"/>
  <c r="F104" i="6"/>
  <c r="F105" i="6"/>
  <c r="F106" i="6"/>
  <c r="F107" i="6"/>
  <c r="F108" i="6"/>
  <c r="F109" i="6"/>
  <c r="F110" i="6"/>
  <c r="F111" i="6"/>
  <c r="F112" i="6"/>
  <c r="F113"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3" i="6"/>
  <c r="F184" i="6"/>
  <c r="F185" i="6"/>
  <c r="F186" i="6"/>
  <c r="F187" i="6"/>
  <c r="F188" i="6"/>
  <c r="F189" i="6"/>
  <c r="F190" i="6"/>
  <c r="F191" i="6"/>
  <c r="F192" i="6"/>
  <c r="F193" i="6"/>
  <c r="F194" i="6"/>
  <c r="F195" i="6"/>
  <c r="F196" i="6"/>
  <c r="F197" i="6"/>
  <c r="B99" i="6"/>
  <c r="J99" i="14" s="1"/>
  <c r="B100" i="6"/>
  <c r="J100" i="14" s="1"/>
  <c r="B101" i="6"/>
  <c r="J101" i="14" s="1"/>
  <c r="B102" i="6"/>
  <c r="J102" i="14" s="1"/>
  <c r="B103" i="6"/>
  <c r="J103" i="14" s="1"/>
  <c r="B104" i="6"/>
  <c r="J104" i="14" s="1"/>
  <c r="B105" i="6"/>
  <c r="J105" i="14" s="1"/>
  <c r="B106" i="6"/>
  <c r="J106" i="14" s="1"/>
  <c r="B107" i="6"/>
  <c r="J107" i="14" s="1"/>
  <c r="B108" i="6"/>
  <c r="J108" i="14" s="1"/>
  <c r="B109" i="6"/>
  <c r="J109" i="14" s="1"/>
  <c r="B110" i="6"/>
  <c r="J110" i="14" s="1"/>
  <c r="B111" i="6"/>
  <c r="J111" i="14" s="1"/>
  <c r="B112" i="6"/>
  <c r="J112" i="14" s="1"/>
  <c r="B113" i="6"/>
  <c r="J113" i="14" s="1"/>
  <c r="B114" i="6"/>
  <c r="J114" i="14" s="1"/>
  <c r="B115" i="6"/>
  <c r="J115" i="14" s="1"/>
  <c r="B116" i="6"/>
  <c r="J116" i="14" s="1"/>
  <c r="B117" i="6"/>
  <c r="J117" i="14" s="1"/>
  <c r="B118" i="6"/>
  <c r="J118" i="14" s="1"/>
  <c r="B119" i="6"/>
  <c r="J119" i="14" s="1"/>
  <c r="B120" i="6"/>
  <c r="J120" i="14" s="1"/>
  <c r="B121" i="6"/>
  <c r="J121" i="14" s="1"/>
  <c r="B122" i="6"/>
  <c r="J122" i="14" s="1"/>
  <c r="B123" i="6"/>
  <c r="J123" i="14" s="1"/>
  <c r="B124" i="6"/>
  <c r="J124" i="14" s="1"/>
  <c r="B125" i="6"/>
  <c r="J125" i="14" s="1"/>
  <c r="B126" i="6"/>
  <c r="J126" i="14" s="1"/>
  <c r="B127" i="6"/>
  <c r="J127" i="14" s="1"/>
  <c r="B128" i="6"/>
  <c r="J128" i="14" s="1"/>
  <c r="B129" i="6"/>
  <c r="J129" i="14" s="1"/>
  <c r="B130" i="6"/>
  <c r="J130" i="14" s="1"/>
  <c r="B131" i="6"/>
  <c r="J131" i="14" s="1"/>
  <c r="B132" i="6"/>
  <c r="J132" i="14" s="1"/>
  <c r="B133" i="6"/>
  <c r="J133" i="14" s="1"/>
  <c r="B134" i="6"/>
  <c r="J134" i="14" s="1"/>
  <c r="B135" i="6"/>
  <c r="J135" i="14" s="1"/>
  <c r="B136" i="6"/>
  <c r="J136" i="14" s="1"/>
  <c r="B137" i="6"/>
  <c r="J137" i="14" s="1"/>
  <c r="B138" i="6"/>
  <c r="J138" i="14" s="1"/>
  <c r="B139" i="6"/>
  <c r="J139" i="14" s="1"/>
  <c r="B140" i="6"/>
  <c r="J140" i="14" s="1"/>
  <c r="B141" i="6"/>
  <c r="J141" i="14" s="1"/>
  <c r="B142" i="6"/>
  <c r="J142" i="14" s="1"/>
  <c r="B143" i="6"/>
  <c r="J143" i="14" s="1"/>
  <c r="B144" i="6"/>
  <c r="J144" i="14" s="1"/>
  <c r="B145" i="6"/>
  <c r="J145" i="14" s="1"/>
  <c r="B146" i="6"/>
  <c r="J146" i="14" s="1"/>
  <c r="B147" i="6"/>
  <c r="J147" i="14" s="1"/>
  <c r="B148" i="6"/>
  <c r="J148" i="14" s="1"/>
  <c r="B149" i="6"/>
  <c r="J149" i="14" s="1"/>
  <c r="B150" i="6"/>
  <c r="J150" i="14" s="1"/>
  <c r="B151" i="6"/>
  <c r="J151" i="14" s="1"/>
  <c r="B152" i="6"/>
  <c r="J152" i="14" s="1"/>
  <c r="B153" i="6"/>
  <c r="J153" i="14" s="1"/>
  <c r="B154" i="6"/>
  <c r="J154" i="14" s="1"/>
  <c r="B155" i="6"/>
  <c r="J155" i="14" s="1"/>
  <c r="B156" i="6"/>
  <c r="J156" i="14" s="1"/>
  <c r="B157" i="6"/>
  <c r="J157" i="14" s="1"/>
  <c r="B158" i="6"/>
  <c r="J158" i="14" s="1"/>
  <c r="B159" i="6"/>
  <c r="J159" i="14" s="1"/>
  <c r="B160" i="6"/>
  <c r="J160" i="14" s="1"/>
  <c r="B161" i="6"/>
  <c r="J161" i="14" s="1"/>
  <c r="B162" i="6"/>
  <c r="J162" i="14" s="1"/>
  <c r="B163" i="6"/>
  <c r="J163" i="14" s="1"/>
  <c r="B164" i="6"/>
  <c r="J164" i="14" s="1"/>
  <c r="B165" i="6"/>
  <c r="J165" i="14" s="1"/>
  <c r="B166" i="6"/>
  <c r="J166" i="14" s="1"/>
  <c r="B167" i="6"/>
  <c r="J167" i="14" s="1"/>
  <c r="B168" i="6"/>
  <c r="J168" i="14" s="1"/>
  <c r="B169" i="6"/>
  <c r="J169" i="14" s="1"/>
  <c r="B170" i="6"/>
  <c r="J170" i="14" s="1"/>
  <c r="B171" i="6"/>
  <c r="J171" i="14" s="1"/>
  <c r="B172" i="6"/>
  <c r="J172" i="14" s="1"/>
  <c r="B173" i="6"/>
  <c r="J173" i="14" s="1"/>
  <c r="B174" i="6"/>
  <c r="J174" i="14" s="1"/>
  <c r="B175" i="6"/>
  <c r="J175" i="14" s="1"/>
  <c r="B176" i="6"/>
  <c r="J176" i="14" s="1"/>
  <c r="B177" i="6"/>
  <c r="J177" i="14" s="1"/>
  <c r="B178" i="6"/>
  <c r="J178" i="14" s="1"/>
  <c r="B179" i="6"/>
  <c r="J179" i="14" s="1"/>
  <c r="B180" i="6"/>
  <c r="J180" i="14" s="1"/>
  <c r="B181" i="6"/>
  <c r="J181" i="14" s="1"/>
  <c r="B182" i="6"/>
  <c r="J182" i="14" s="1"/>
  <c r="B183" i="6"/>
  <c r="J183" i="14" s="1"/>
  <c r="B184" i="6"/>
  <c r="J184" i="14" s="1"/>
  <c r="B185" i="6"/>
  <c r="J185" i="14" s="1"/>
  <c r="B186" i="6"/>
  <c r="J186" i="14" s="1"/>
  <c r="B187" i="6"/>
  <c r="J187" i="14" s="1"/>
  <c r="J188" i="14"/>
  <c r="J189" i="14"/>
  <c r="B188" i="6"/>
  <c r="J190" i="14" s="1"/>
  <c r="B189" i="6"/>
  <c r="J191" i="14" s="1"/>
  <c r="B190" i="6"/>
  <c r="J192" i="14" s="1"/>
  <c r="B191" i="6"/>
  <c r="J193" i="14" s="1"/>
  <c r="B192" i="6"/>
  <c r="J194" i="14" s="1"/>
  <c r="B193" i="6"/>
  <c r="J195" i="14" s="1"/>
  <c r="B194" i="6"/>
  <c r="J196" i="14" s="1"/>
  <c r="B195" i="6"/>
  <c r="J197" i="14" s="1"/>
  <c r="B196" i="6"/>
  <c r="J198" i="14" s="1"/>
  <c r="B197" i="6"/>
  <c r="J199" i="14" s="1"/>
  <c r="AF1058" i="4" l="1"/>
  <c r="I129" i="14"/>
  <c r="AF1059" i="4"/>
  <c r="I5" i="14"/>
  <c r="AF1064" i="4"/>
  <c r="I135" i="14"/>
  <c r="AF1074" i="4"/>
  <c r="I110" i="14"/>
  <c r="AF1053" i="4"/>
  <c r="I150" i="14"/>
  <c r="AF1073" i="4"/>
  <c r="I70" i="14"/>
  <c r="AF1050" i="4"/>
  <c r="I33" i="14"/>
  <c r="AF1066" i="4"/>
  <c r="I156" i="14"/>
  <c r="AF1056" i="4"/>
  <c r="I64" i="14"/>
  <c r="AF1075" i="4"/>
  <c r="I40" i="14"/>
  <c r="AF1078" i="4"/>
  <c r="I32" i="14"/>
  <c r="F98" i="6"/>
  <c r="F96" i="6"/>
  <c r="F92" i="6"/>
  <c r="F93" i="6"/>
  <c r="F94" i="6"/>
  <c r="F88" i="6"/>
  <c r="F89" i="6"/>
  <c r="F82" i="6"/>
  <c r="F83" i="6"/>
  <c r="F78" i="6"/>
  <c r="F76" i="6"/>
  <c r="F70" i="6"/>
  <c r="F71" i="6"/>
  <c r="F72" i="6"/>
  <c r="F66" i="6"/>
  <c r="F61" i="6"/>
  <c r="F62" i="6"/>
  <c r="F63" i="6"/>
  <c r="F64" i="6"/>
  <c r="F39" i="6"/>
  <c r="F40" i="6"/>
  <c r="F26" i="6"/>
  <c r="F27" i="6"/>
  <c r="F28" i="6"/>
  <c r="F29" i="6"/>
  <c r="F30" i="6"/>
  <c r="F31" i="6"/>
  <c r="F32" i="6"/>
  <c r="F33" i="6"/>
  <c r="F34" i="6"/>
  <c r="F35" i="6"/>
  <c r="F36" i="6"/>
  <c r="F37" i="6"/>
  <c r="F23" i="6"/>
  <c r="F24" i="6"/>
  <c r="F19" i="6"/>
  <c r="F20" i="6"/>
  <c r="F21" i="6"/>
  <c r="F17" i="6"/>
  <c r="F14" i="6"/>
  <c r="F15" i="6"/>
  <c r="F9" i="6"/>
  <c r="F10" i="6"/>
  <c r="F11" i="6"/>
  <c r="F12" i="6"/>
  <c r="F5" i="6"/>
  <c r="F6" i="6"/>
  <c r="F7" i="6"/>
  <c r="F3" i="6"/>
  <c r="B98" i="6"/>
  <c r="J98" i="14" s="1"/>
  <c r="B96" i="6"/>
  <c r="J96" i="14" s="1"/>
  <c r="B92" i="6"/>
  <c r="J92" i="14" s="1"/>
  <c r="B93" i="6"/>
  <c r="J93" i="14" s="1"/>
  <c r="B94" i="6"/>
  <c r="J94" i="14" s="1"/>
  <c r="B88" i="6"/>
  <c r="J88" i="14" s="1"/>
  <c r="B89" i="6"/>
  <c r="J89" i="14" s="1"/>
  <c r="B82" i="6"/>
  <c r="J82" i="14" s="1"/>
  <c r="B83" i="6"/>
  <c r="J83" i="14" s="1"/>
  <c r="B78" i="6"/>
  <c r="J78" i="14" s="1"/>
  <c r="B76" i="6"/>
  <c r="J76" i="14" s="1"/>
  <c r="B70" i="6"/>
  <c r="J70" i="14" s="1"/>
  <c r="B71" i="6"/>
  <c r="J71" i="14" s="1"/>
  <c r="B72" i="6"/>
  <c r="J72" i="14" s="1"/>
  <c r="B66" i="6"/>
  <c r="J66" i="14" s="1"/>
  <c r="B61" i="6"/>
  <c r="J61" i="14" s="1"/>
  <c r="B62" i="6"/>
  <c r="J62" i="14" s="1"/>
  <c r="B63" i="6"/>
  <c r="J63" i="14" s="1"/>
  <c r="B64" i="6"/>
  <c r="J64" i="14" s="1"/>
  <c r="B39" i="6"/>
  <c r="J39" i="14" s="1"/>
  <c r="B40" i="6"/>
  <c r="J40" i="14" s="1"/>
  <c r="B26" i="6"/>
  <c r="J26" i="14" s="1"/>
  <c r="B27" i="6"/>
  <c r="J27" i="14" s="1"/>
  <c r="B28" i="6"/>
  <c r="J28" i="14" s="1"/>
  <c r="B29" i="6"/>
  <c r="J29" i="14" s="1"/>
  <c r="B30" i="6"/>
  <c r="J30" i="14" s="1"/>
  <c r="B31" i="6"/>
  <c r="J31" i="14" s="1"/>
  <c r="B32" i="6"/>
  <c r="J32" i="14" s="1"/>
  <c r="B33" i="6"/>
  <c r="J33" i="14" s="1"/>
  <c r="B34" i="6"/>
  <c r="J34" i="14" s="1"/>
  <c r="B35" i="6"/>
  <c r="J35" i="14" s="1"/>
  <c r="B36" i="6"/>
  <c r="J36" i="14" s="1"/>
  <c r="B37" i="6"/>
  <c r="J37" i="14" s="1"/>
  <c r="B23" i="6"/>
  <c r="J23" i="14" s="1"/>
  <c r="B24" i="6"/>
  <c r="J24" i="14" s="1"/>
  <c r="B19" i="6"/>
  <c r="J19" i="14" s="1"/>
  <c r="B20" i="6"/>
  <c r="J20" i="14" s="1"/>
  <c r="B21" i="6"/>
  <c r="J21" i="14" s="1"/>
  <c r="B17" i="6"/>
  <c r="J17" i="14" s="1"/>
  <c r="B14" i="6"/>
  <c r="J14" i="14" s="1"/>
  <c r="B15" i="6"/>
  <c r="J15" i="14" s="1"/>
  <c r="B9" i="6"/>
  <c r="J9" i="14" s="1"/>
  <c r="B10" i="6"/>
  <c r="J10" i="14" s="1"/>
  <c r="B11" i="6"/>
  <c r="J11" i="14" s="1"/>
  <c r="B12" i="6"/>
  <c r="J12" i="14" s="1"/>
  <c r="B5" i="6"/>
  <c r="J5" i="14" s="1"/>
  <c r="B6" i="6"/>
  <c r="J6" i="14" s="1"/>
  <c r="B7" i="6"/>
  <c r="J7" i="14" s="1"/>
  <c r="B3" i="6"/>
  <c r="J3" i="14" s="1"/>
  <c r="AB2" i="4"/>
  <c r="G196" i="6"/>
  <c r="G197" i="6"/>
  <c r="G195" i="6"/>
  <c r="G194" i="6"/>
  <c r="G193" i="6"/>
  <c r="G192" i="6"/>
  <c r="G190" i="6"/>
  <c r="G191" i="6"/>
  <c r="G189" i="6"/>
  <c r="G188" i="6"/>
  <c r="G187" i="6"/>
  <c r="G186" i="6"/>
  <c r="G185" i="6"/>
  <c r="G184" i="6"/>
  <c r="G183" i="6"/>
  <c r="G182" i="6"/>
  <c r="AG2"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D2" i="4"/>
  <c r="AD3" i="4"/>
  <c r="AD4" i="4"/>
  <c r="AD5" i="4"/>
  <c r="AD6" i="4"/>
  <c r="AD7" i="4"/>
  <c r="AD8" i="4"/>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102" i="4"/>
  <c r="AD103" i="4"/>
  <c r="AD104" i="4"/>
  <c r="AD105" i="4"/>
  <c r="AD106" i="4"/>
  <c r="AD107" i="4"/>
  <c r="AD108" i="4"/>
  <c r="AD109" i="4"/>
  <c r="AD110" i="4"/>
  <c r="AD111" i="4"/>
  <c r="AD112" i="4"/>
  <c r="AD113" i="4"/>
  <c r="AD114" i="4"/>
  <c r="AD115" i="4"/>
  <c r="AD116" i="4"/>
  <c r="AD117" i="4"/>
  <c r="AD118" i="4"/>
  <c r="AD119" i="4"/>
  <c r="AD120" i="4"/>
  <c r="AD121" i="4"/>
  <c r="AD122" i="4"/>
  <c r="AD123" i="4"/>
  <c r="AD124" i="4"/>
  <c r="AD125" i="4"/>
  <c r="AD126" i="4"/>
  <c r="AD127" i="4"/>
  <c r="AD128" i="4"/>
  <c r="AD129" i="4"/>
  <c r="AD130" i="4"/>
  <c r="AD131" i="4"/>
  <c r="AD132" i="4"/>
  <c r="AD133" i="4"/>
  <c r="AD134" i="4"/>
  <c r="AD135" i="4"/>
  <c r="AD136" i="4"/>
  <c r="AD137" i="4"/>
  <c r="AD138" i="4"/>
  <c r="AD139" i="4"/>
  <c r="AD140" i="4"/>
  <c r="AD141" i="4"/>
  <c r="AD142" i="4"/>
  <c r="AD143" i="4"/>
  <c r="AD144" i="4"/>
  <c r="AD145" i="4"/>
  <c r="AD146" i="4"/>
  <c r="AD147" i="4"/>
  <c r="AD148" i="4"/>
  <c r="AD149" i="4"/>
  <c r="AD150" i="4"/>
  <c r="AD151" i="4"/>
  <c r="AD152" i="4"/>
  <c r="AD153" i="4"/>
  <c r="AD154" i="4"/>
  <c r="AD155" i="4"/>
  <c r="AD156" i="4"/>
  <c r="AD157" i="4"/>
  <c r="AD158" i="4"/>
  <c r="AD159" i="4"/>
  <c r="AD160" i="4"/>
  <c r="AD161" i="4"/>
  <c r="AD162" i="4"/>
  <c r="AD163" i="4"/>
  <c r="AD164" i="4"/>
  <c r="AD165" i="4"/>
  <c r="AD166" i="4"/>
  <c r="AD167" i="4"/>
  <c r="AD168" i="4"/>
  <c r="AD169" i="4"/>
  <c r="AD170" i="4"/>
  <c r="AD171" i="4"/>
  <c r="AD172" i="4"/>
  <c r="AD173" i="4"/>
  <c r="AD174" i="4"/>
  <c r="AD175" i="4"/>
  <c r="AD176" i="4"/>
  <c r="AD177" i="4"/>
  <c r="AD178" i="4"/>
  <c r="AD179" i="4"/>
  <c r="AD180" i="4"/>
  <c r="AD181" i="4"/>
  <c r="AD182" i="4"/>
  <c r="AD183" i="4"/>
  <c r="AD184" i="4"/>
  <c r="AD185" i="4"/>
  <c r="AD186" i="4"/>
  <c r="AD187" i="4"/>
  <c r="AD188" i="4"/>
  <c r="AD189" i="4"/>
  <c r="AD190" i="4"/>
  <c r="AD191" i="4"/>
  <c r="AD192" i="4"/>
  <c r="AD193" i="4"/>
  <c r="AD194" i="4"/>
  <c r="AD195" i="4"/>
  <c r="AD196" i="4"/>
  <c r="AD197" i="4"/>
  <c r="AD198" i="4"/>
  <c r="AD199" i="4"/>
  <c r="AD200" i="4"/>
  <c r="AD201" i="4"/>
  <c r="AD202" i="4"/>
  <c r="AD203" i="4"/>
  <c r="AD204" i="4"/>
  <c r="AD205" i="4"/>
  <c r="AD206" i="4"/>
  <c r="AD207" i="4"/>
  <c r="AD208" i="4"/>
  <c r="AD209" i="4"/>
  <c r="AD210" i="4"/>
  <c r="AD211" i="4"/>
  <c r="AD212" i="4"/>
  <c r="AD213" i="4"/>
  <c r="AD214" i="4"/>
  <c r="AD215" i="4"/>
  <c r="AD216" i="4"/>
  <c r="AD217" i="4"/>
  <c r="AD218" i="4"/>
  <c r="AD219" i="4"/>
  <c r="AD220" i="4"/>
  <c r="AD221" i="4"/>
  <c r="AD222" i="4"/>
  <c r="AD223" i="4"/>
  <c r="AD224" i="4"/>
  <c r="AD225" i="4"/>
  <c r="AD226" i="4"/>
  <c r="AD227" i="4"/>
  <c r="AD228" i="4"/>
  <c r="AD229" i="4"/>
  <c r="AD230" i="4"/>
  <c r="AD231" i="4"/>
  <c r="AD232" i="4"/>
  <c r="AD233" i="4"/>
  <c r="AD234" i="4"/>
  <c r="AD235" i="4"/>
  <c r="AD236" i="4"/>
  <c r="AD237" i="4"/>
  <c r="AD238" i="4"/>
  <c r="AD239" i="4"/>
  <c r="AD240" i="4"/>
  <c r="AD241" i="4"/>
  <c r="AD242" i="4"/>
  <c r="AD243" i="4"/>
  <c r="AD244" i="4"/>
  <c r="AD245" i="4"/>
  <c r="AD246" i="4"/>
  <c r="AD247" i="4"/>
  <c r="AD248" i="4"/>
  <c r="AD249" i="4"/>
  <c r="AD250" i="4"/>
  <c r="AD251" i="4"/>
  <c r="AD252" i="4"/>
  <c r="AD253" i="4"/>
  <c r="AD254" i="4"/>
  <c r="AD255" i="4"/>
  <c r="AD256" i="4"/>
  <c r="AD257" i="4"/>
  <c r="AD258" i="4"/>
  <c r="AD259" i="4"/>
  <c r="AD260" i="4"/>
  <c r="AD261" i="4"/>
  <c r="AD262" i="4"/>
  <c r="AD263" i="4"/>
  <c r="AD264" i="4"/>
  <c r="AD265" i="4"/>
  <c r="AD266" i="4"/>
  <c r="AD267" i="4"/>
  <c r="AD268" i="4"/>
  <c r="AD269" i="4"/>
  <c r="AD270" i="4"/>
  <c r="AD271" i="4"/>
  <c r="AD272" i="4"/>
  <c r="AD273" i="4"/>
  <c r="AD274" i="4"/>
  <c r="AD275" i="4"/>
  <c r="AD276" i="4"/>
  <c r="AD277" i="4"/>
  <c r="AD278" i="4"/>
  <c r="AD279" i="4"/>
  <c r="AD280" i="4"/>
  <c r="AD281" i="4"/>
  <c r="AD282" i="4"/>
  <c r="AD283" i="4"/>
  <c r="AD284" i="4"/>
  <c r="AD285" i="4"/>
  <c r="AD286" i="4"/>
  <c r="AD287" i="4"/>
  <c r="AD288" i="4"/>
  <c r="AD289" i="4"/>
  <c r="AD290" i="4"/>
  <c r="AD291" i="4"/>
  <c r="AD292" i="4"/>
  <c r="AD293" i="4"/>
  <c r="AD294" i="4"/>
  <c r="AD295" i="4"/>
  <c r="AD296" i="4"/>
  <c r="AD297" i="4"/>
  <c r="AD298" i="4"/>
  <c r="AD299" i="4"/>
  <c r="AD300" i="4"/>
  <c r="AD301" i="4"/>
  <c r="AD302" i="4"/>
  <c r="AD303" i="4"/>
  <c r="AD304" i="4"/>
  <c r="AD305" i="4"/>
  <c r="AD306" i="4"/>
  <c r="AD307" i="4"/>
  <c r="AD308" i="4"/>
  <c r="AD309" i="4"/>
  <c r="AD310" i="4"/>
  <c r="AD311" i="4"/>
  <c r="AD312" i="4"/>
  <c r="AD313" i="4"/>
  <c r="AD314" i="4"/>
  <c r="AD315" i="4"/>
  <c r="AD316" i="4"/>
  <c r="AD317" i="4"/>
  <c r="AD318" i="4"/>
  <c r="AD319" i="4"/>
  <c r="AD320" i="4"/>
  <c r="AD321" i="4"/>
  <c r="AD322" i="4"/>
  <c r="AD323" i="4"/>
  <c r="AD324" i="4"/>
  <c r="AD325" i="4"/>
  <c r="AD326" i="4"/>
  <c r="AD327" i="4"/>
  <c r="AD328" i="4"/>
  <c r="AD329" i="4"/>
  <c r="AD330" i="4"/>
  <c r="AD331" i="4"/>
  <c r="AD332" i="4"/>
  <c r="AD333" i="4"/>
  <c r="AD334" i="4"/>
  <c r="AD335" i="4"/>
  <c r="AD336" i="4"/>
  <c r="AD337" i="4"/>
  <c r="AD338" i="4"/>
  <c r="AD339" i="4"/>
  <c r="AD340" i="4"/>
  <c r="AD341" i="4"/>
  <c r="AD342" i="4"/>
  <c r="AD343" i="4"/>
  <c r="AD344" i="4"/>
  <c r="AD345" i="4"/>
  <c r="AD346" i="4"/>
  <c r="AD347" i="4"/>
  <c r="AD348" i="4"/>
  <c r="AD349" i="4"/>
  <c r="AD350" i="4"/>
  <c r="AD351" i="4"/>
  <c r="AD352" i="4"/>
  <c r="AD353" i="4"/>
  <c r="AD354" i="4"/>
  <c r="AD355" i="4"/>
  <c r="AD356" i="4"/>
  <c r="AD357" i="4"/>
  <c r="AD358" i="4"/>
  <c r="AD359" i="4"/>
  <c r="AD360" i="4"/>
  <c r="AD361" i="4"/>
  <c r="AD362" i="4"/>
  <c r="AD363" i="4"/>
  <c r="AD364" i="4"/>
  <c r="AD365" i="4"/>
  <c r="AD366" i="4"/>
  <c r="AD367" i="4"/>
  <c r="AD368" i="4"/>
  <c r="AD369" i="4"/>
  <c r="AD370" i="4"/>
  <c r="AD371" i="4"/>
  <c r="AD372" i="4"/>
  <c r="AD373" i="4"/>
  <c r="AD374" i="4"/>
  <c r="AD375" i="4"/>
  <c r="AD376" i="4"/>
  <c r="AD377" i="4"/>
  <c r="AD378" i="4"/>
  <c r="AD379" i="4"/>
  <c r="AD380" i="4"/>
  <c r="AD381" i="4"/>
  <c r="AD382" i="4"/>
  <c r="AD383" i="4"/>
  <c r="AD384" i="4"/>
  <c r="AD385" i="4"/>
  <c r="AD386" i="4"/>
  <c r="AD387" i="4"/>
  <c r="AD388" i="4"/>
  <c r="AD389" i="4"/>
  <c r="AD390" i="4"/>
  <c r="AD391" i="4"/>
  <c r="AD392" i="4"/>
  <c r="AD393" i="4"/>
  <c r="AD394" i="4"/>
  <c r="AD395" i="4"/>
  <c r="AD396" i="4"/>
  <c r="AD397" i="4"/>
  <c r="AD398" i="4"/>
  <c r="AD399" i="4"/>
  <c r="AD400" i="4"/>
  <c r="AD401" i="4"/>
  <c r="AD402" i="4"/>
  <c r="AD403" i="4"/>
  <c r="AD404" i="4"/>
  <c r="AD405" i="4"/>
  <c r="AD406" i="4"/>
  <c r="AD407" i="4"/>
  <c r="AD408" i="4"/>
  <c r="AD409" i="4"/>
  <c r="AD410" i="4"/>
  <c r="AD411" i="4"/>
  <c r="AD412" i="4"/>
  <c r="AD413" i="4"/>
  <c r="AD414" i="4"/>
  <c r="AD415" i="4"/>
  <c r="AD416" i="4"/>
  <c r="AD417" i="4"/>
  <c r="AD418" i="4"/>
  <c r="AD419" i="4"/>
  <c r="AD420" i="4"/>
  <c r="AD421" i="4"/>
  <c r="AD422" i="4"/>
  <c r="AD423" i="4"/>
  <c r="AD424" i="4"/>
  <c r="AD425" i="4"/>
  <c r="AD426" i="4"/>
  <c r="AD427" i="4"/>
  <c r="AD428" i="4"/>
  <c r="AD429" i="4"/>
  <c r="AD430" i="4"/>
  <c r="AD431" i="4"/>
  <c r="AD432" i="4"/>
  <c r="AD433" i="4"/>
  <c r="AD434" i="4"/>
  <c r="AD435" i="4"/>
  <c r="AD436" i="4"/>
  <c r="AD437" i="4"/>
  <c r="AD438" i="4"/>
  <c r="AD439" i="4"/>
  <c r="AD440" i="4"/>
  <c r="AD441" i="4"/>
  <c r="AD442" i="4"/>
  <c r="AD443" i="4"/>
  <c r="AD444" i="4"/>
  <c r="AD445" i="4"/>
  <c r="AD446" i="4"/>
  <c r="AD447" i="4"/>
  <c r="AD448" i="4"/>
  <c r="AD449" i="4"/>
  <c r="AD450" i="4"/>
  <c r="AD451" i="4"/>
  <c r="AD452" i="4"/>
  <c r="AD453" i="4"/>
  <c r="AD454" i="4"/>
  <c r="AD455" i="4"/>
  <c r="AD456" i="4"/>
  <c r="AD457" i="4"/>
  <c r="AD458" i="4"/>
  <c r="AD459" i="4"/>
  <c r="AD460" i="4"/>
  <c r="AD461" i="4"/>
  <c r="AD462" i="4"/>
  <c r="AD463" i="4"/>
  <c r="AD464" i="4"/>
  <c r="AD465" i="4"/>
  <c r="AD466" i="4"/>
  <c r="AD467" i="4"/>
  <c r="AD468" i="4"/>
  <c r="AD469" i="4"/>
  <c r="AD470" i="4"/>
  <c r="AD471" i="4"/>
  <c r="AD472" i="4"/>
  <c r="AD473" i="4"/>
  <c r="AD474" i="4"/>
  <c r="AD475" i="4"/>
  <c r="AD476" i="4"/>
  <c r="AD477" i="4"/>
  <c r="AD478" i="4"/>
  <c r="AD479" i="4"/>
  <c r="AD480" i="4"/>
  <c r="AD481" i="4"/>
  <c r="AD482" i="4"/>
  <c r="AD483" i="4"/>
  <c r="AD484" i="4"/>
  <c r="AD485" i="4"/>
  <c r="AD486" i="4"/>
  <c r="AD487" i="4"/>
  <c r="AD488" i="4"/>
  <c r="AD489" i="4"/>
  <c r="AD490" i="4"/>
  <c r="AD491" i="4"/>
  <c r="AD492" i="4"/>
  <c r="AD493" i="4"/>
  <c r="AD494" i="4"/>
  <c r="AD495" i="4"/>
  <c r="AD496" i="4"/>
  <c r="AD497" i="4"/>
  <c r="AD498" i="4"/>
  <c r="AD499" i="4"/>
  <c r="AD500" i="4"/>
  <c r="AD501" i="4"/>
  <c r="AD502" i="4"/>
  <c r="AD503" i="4"/>
  <c r="AD504" i="4"/>
  <c r="AD505" i="4"/>
  <c r="AD506" i="4"/>
  <c r="AD507" i="4"/>
  <c r="AD508" i="4"/>
  <c r="AD509" i="4"/>
  <c r="AD510" i="4"/>
  <c r="AD511" i="4"/>
  <c r="AD512" i="4"/>
  <c r="AD513" i="4"/>
  <c r="AD514" i="4"/>
  <c r="AD515" i="4"/>
  <c r="AD516" i="4"/>
  <c r="AD517" i="4"/>
  <c r="AD518" i="4"/>
  <c r="AD519" i="4"/>
  <c r="AD520" i="4"/>
  <c r="AD521" i="4"/>
  <c r="AD522" i="4"/>
  <c r="AD523" i="4"/>
  <c r="AD524" i="4"/>
  <c r="AD525" i="4"/>
  <c r="AD526" i="4"/>
  <c r="AD527" i="4"/>
  <c r="AD528" i="4"/>
  <c r="AD529" i="4"/>
  <c r="AD530" i="4"/>
  <c r="AD531" i="4"/>
  <c r="AD532" i="4"/>
  <c r="AD533" i="4"/>
  <c r="AD534" i="4"/>
  <c r="AD535" i="4"/>
  <c r="AD536" i="4"/>
  <c r="AD537" i="4"/>
  <c r="AD538" i="4"/>
  <c r="AD539" i="4"/>
  <c r="AD540" i="4"/>
  <c r="AD541" i="4"/>
  <c r="AD542" i="4"/>
  <c r="AD543" i="4"/>
  <c r="AD544" i="4"/>
  <c r="AD545" i="4"/>
  <c r="AD546" i="4"/>
  <c r="AD547" i="4"/>
  <c r="AD548" i="4"/>
  <c r="AD549" i="4"/>
  <c r="AD550" i="4"/>
  <c r="AD551" i="4"/>
  <c r="AD552" i="4"/>
  <c r="AD553" i="4"/>
  <c r="AD554" i="4"/>
  <c r="AD555" i="4"/>
  <c r="AD556" i="4"/>
  <c r="AD557" i="4"/>
  <c r="AD558" i="4"/>
  <c r="AD559" i="4"/>
  <c r="AD560" i="4"/>
  <c r="AD561" i="4"/>
  <c r="AD562" i="4"/>
  <c r="AD563" i="4"/>
  <c r="AD564" i="4"/>
  <c r="AD565" i="4"/>
  <c r="AD566" i="4"/>
  <c r="AD567" i="4"/>
  <c r="AD568" i="4"/>
  <c r="AD569" i="4"/>
  <c r="AD570" i="4"/>
  <c r="AD571" i="4"/>
  <c r="AD572" i="4"/>
  <c r="AD573" i="4"/>
  <c r="AD574" i="4"/>
  <c r="AD575" i="4"/>
  <c r="AD576" i="4"/>
  <c r="AD577" i="4"/>
  <c r="AD578" i="4"/>
  <c r="AD579" i="4"/>
  <c r="AD580" i="4"/>
  <c r="AD581" i="4"/>
  <c r="AD582" i="4"/>
  <c r="AD583" i="4"/>
  <c r="AD584" i="4"/>
  <c r="AD585" i="4"/>
  <c r="AD586" i="4"/>
  <c r="AD587" i="4"/>
  <c r="AD588" i="4"/>
  <c r="AD589" i="4"/>
  <c r="AD590" i="4"/>
  <c r="AD591" i="4"/>
  <c r="AD592" i="4"/>
  <c r="AD593" i="4"/>
  <c r="AD594" i="4"/>
  <c r="AD595" i="4"/>
  <c r="AD596" i="4"/>
  <c r="AD597" i="4"/>
  <c r="AD598" i="4"/>
  <c r="AD599" i="4"/>
  <c r="AD600" i="4"/>
  <c r="AD601" i="4"/>
  <c r="AD602" i="4"/>
  <c r="AD603" i="4"/>
  <c r="AD604" i="4"/>
  <c r="AD605" i="4"/>
  <c r="AD606" i="4"/>
  <c r="AD607" i="4"/>
  <c r="AD608" i="4"/>
  <c r="AD609" i="4"/>
  <c r="AD610" i="4"/>
  <c r="AD611" i="4"/>
  <c r="AD612" i="4"/>
  <c r="AD613" i="4"/>
  <c r="AD614" i="4"/>
  <c r="AD615" i="4"/>
  <c r="AD616" i="4"/>
  <c r="AD617" i="4"/>
  <c r="AD618" i="4"/>
  <c r="AD619" i="4"/>
  <c r="AD620" i="4"/>
  <c r="AD621" i="4"/>
  <c r="AD622" i="4"/>
  <c r="AD623" i="4"/>
  <c r="AD624" i="4"/>
  <c r="AD625" i="4"/>
  <c r="AD626" i="4"/>
  <c r="AD627" i="4"/>
  <c r="AD628" i="4"/>
  <c r="AD629" i="4"/>
  <c r="AD630" i="4"/>
  <c r="AD631" i="4"/>
  <c r="AD632" i="4"/>
  <c r="AD633" i="4"/>
  <c r="AD634" i="4"/>
  <c r="AD635" i="4"/>
  <c r="AD636" i="4"/>
  <c r="AD637" i="4"/>
  <c r="AD638" i="4"/>
  <c r="AD639" i="4"/>
  <c r="AD640" i="4"/>
  <c r="AD641" i="4"/>
  <c r="AD642" i="4"/>
  <c r="AD643" i="4"/>
  <c r="AD644" i="4"/>
  <c r="AD645" i="4"/>
  <c r="AD646" i="4"/>
  <c r="AD647" i="4"/>
  <c r="AD648" i="4"/>
  <c r="AD649" i="4"/>
  <c r="AD650" i="4"/>
  <c r="AD651" i="4"/>
  <c r="AD652" i="4"/>
  <c r="AD653" i="4"/>
  <c r="AD654" i="4"/>
  <c r="AD655" i="4"/>
  <c r="AD656" i="4"/>
  <c r="AD657" i="4"/>
  <c r="AD658" i="4"/>
  <c r="AD659" i="4"/>
  <c r="AD660" i="4"/>
  <c r="AD661" i="4"/>
  <c r="AD662" i="4"/>
  <c r="AD663" i="4"/>
  <c r="AD664" i="4"/>
  <c r="AD665" i="4"/>
  <c r="AD666" i="4"/>
  <c r="AD667" i="4"/>
  <c r="AD668" i="4"/>
  <c r="AD669" i="4"/>
  <c r="AD670" i="4"/>
  <c r="AD671" i="4"/>
  <c r="AD672" i="4"/>
  <c r="AD673" i="4"/>
  <c r="AD674" i="4"/>
  <c r="AD675" i="4"/>
  <c r="AD676" i="4"/>
  <c r="AD677" i="4"/>
  <c r="AD678" i="4"/>
  <c r="AD679" i="4"/>
  <c r="AD680" i="4"/>
  <c r="AD681" i="4"/>
  <c r="AD682" i="4"/>
  <c r="AD683" i="4"/>
  <c r="AD684" i="4"/>
  <c r="AD685" i="4"/>
  <c r="AD686" i="4"/>
  <c r="AD687" i="4"/>
  <c r="AD688" i="4"/>
  <c r="AD689" i="4"/>
  <c r="AD690" i="4"/>
  <c r="AD691" i="4"/>
  <c r="AD692" i="4"/>
  <c r="AD693" i="4"/>
  <c r="AD694" i="4"/>
  <c r="AD695" i="4"/>
  <c r="AD696" i="4"/>
  <c r="AD697" i="4"/>
  <c r="AD698" i="4"/>
  <c r="AD699" i="4"/>
  <c r="AD700" i="4"/>
  <c r="AD701" i="4"/>
  <c r="AD702" i="4"/>
  <c r="AD703" i="4"/>
  <c r="AD704" i="4"/>
  <c r="AD705" i="4"/>
  <c r="AD706" i="4"/>
  <c r="AD707" i="4"/>
  <c r="AD708" i="4"/>
  <c r="AD709" i="4"/>
  <c r="AD710" i="4"/>
  <c r="AD711" i="4"/>
  <c r="AD712" i="4"/>
  <c r="AD713" i="4"/>
  <c r="AD714" i="4"/>
  <c r="AD715" i="4"/>
  <c r="AD716" i="4"/>
  <c r="AD717" i="4"/>
  <c r="AD718" i="4"/>
  <c r="AD719" i="4"/>
  <c r="AD720" i="4"/>
  <c r="AD721" i="4"/>
  <c r="AD722" i="4"/>
  <c r="AD723" i="4"/>
  <c r="AD724" i="4"/>
  <c r="AD725" i="4"/>
  <c r="AD726" i="4"/>
  <c r="AD727" i="4"/>
  <c r="AD728" i="4"/>
  <c r="AD729" i="4"/>
  <c r="AD730" i="4"/>
  <c r="AD731" i="4"/>
  <c r="AD732" i="4"/>
  <c r="AD733" i="4"/>
  <c r="AD734" i="4"/>
  <c r="AD735" i="4"/>
  <c r="AD736" i="4"/>
  <c r="AD737" i="4"/>
  <c r="AD738" i="4"/>
  <c r="AD739" i="4"/>
  <c r="AD740" i="4"/>
  <c r="AD741" i="4"/>
  <c r="AD742" i="4"/>
  <c r="AD743" i="4"/>
  <c r="AD744" i="4"/>
  <c r="AD745" i="4"/>
  <c r="AD746" i="4"/>
  <c r="AD747" i="4"/>
  <c r="AD748" i="4"/>
  <c r="AD749" i="4"/>
  <c r="AD750" i="4"/>
  <c r="AD751" i="4"/>
  <c r="AD752" i="4"/>
  <c r="AD753" i="4"/>
  <c r="AD754" i="4"/>
  <c r="AD755" i="4"/>
  <c r="AD756" i="4"/>
  <c r="AD757" i="4"/>
  <c r="AD758" i="4"/>
  <c r="AD759" i="4"/>
  <c r="AD760" i="4"/>
  <c r="AD761" i="4"/>
  <c r="AD762" i="4"/>
  <c r="AD763" i="4"/>
  <c r="AD764" i="4"/>
  <c r="AD765" i="4"/>
  <c r="AD766" i="4"/>
  <c r="AD767" i="4"/>
  <c r="AD768" i="4"/>
  <c r="AD769" i="4"/>
  <c r="AD770" i="4"/>
  <c r="AD771" i="4"/>
  <c r="AD772" i="4"/>
  <c r="AD773" i="4"/>
  <c r="AD774" i="4"/>
  <c r="AD775" i="4"/>
  <c r="AD776" i="4"/>
  <c r="AD777" i="4"/>
  <c r="AD778" i="4"/>
  <c r="AD779" i="4"/>
  <c r="AD780" i="4"/>
  <c r="AD781" i="4"/>
  <c r="AD782" i="4"/>
  <c r="AD783" i="4"/>
  <c r="AD784" i="4"/>
  <c r="AD785" i="4"/>
  <c r="AD786" i="4"/>
  <c r="AD787" i="4"/>
  <c r="AD788" i="4"/>
  <c r="AD789" i="4"/>
  <c r="AD790" i="4"/>
  <c r="AD791" i="4"/>
  <c r="AD792" i="4"/>
  <c r="AD793" i="4"/>
  <c r="AD794" i="4"/>
  <c r="AD795" i="4"/>
  <c r="AD796" i="4"/>
  <c r="AD797" i="4"/>
  <c r="AD798" i="4"/>
  <c r="AD799" i="4"/>
  <c r="AD800" i="4"/>
  <c r="AD801" i="4"/>
  <c r="AD802" i="4"/>
  <c r="AD803" i="4"/>
  <c r="AD804" i="4"/>
  <c r="AD805" i="4"/>
  <c r="AD806" i="4"/>
  <c r="AD807" i="4"/>
  <c r="AD808" i="4"/>
  <c r="AD809" i="4"/>
  <c r="AD810" i="4"/>
  <c r="AD811" i="4"/>
  <c r="AD812" i="4"/>
  <c r="AD813" i="4"/>
  <c r="AD814" i="4"/>
  <c r="AD815" i="4"/>
  <c r="AD816" i="4"/>
  <c r="AD817" i="4"/>
  <c r="AD818" i="4"/>
  <c r="AD819" i="4"/>
  <c r="AD820" i="4"/>
  <c r="AD821" i="4"/>
  <c r="AD822" i="4"/>
  <c r="AD823" i="4"/>
  <c r="AD824" i="4"/>
  <c r="AD825" i="4"/>
  <c r="AD826" i="4"/>
  <c r="AD827" i="4"/>
  <c r="AD828" i="4"/>
  <c r="AD829" i="4"/>
  <c r="AD830" i="4"/>
  <c r="AD831" i="4"/>
  <c r="AD832" i="4"/>
  <c r="AD833" i="4"/>
  <c r="AD834" i="4"/>
  <c r="AD835" i="4"/>
  <c r="AD836" i="4"/>
  <c r="AD837" i="4"/>
  <c r="AD838" i="4"/>
  <c r="AD839" i="4"/>
  <c r="AD840" i="4"/>
  <c r="AD841" i="4"/>
  <c r="AD842" i="4"/>
  <c r="AD843" i="4"/>
  <c r="AD844" i="4"/>
  <c r="AD845" i="4"/>
  <c r="AD846" i="4"/>
  <c r="AD847" i="4"/>
  <c r="AD848" i="4"/>
  <c r="AD849" i="4"/>
  <c r="AD850" i="4"/>
  <c r="AD851" i="4"/>
  <c r="AD852" i="4"/>
  <c r="AD853" i="4"/>
  <c r="AD854" i="4"/>
  <c r="AD855" i="4"/>
  <c r="AD856" i="4"/>
  <c r="AD857" i="4"/>
  <c r="AD858" i="4"/>
  <c r="AD859" i="4"/>
  <c r="AD860" i="4"/>
  <c r="AD861" i="4"/>
  <c r="AD862" i="4"/>
  <c r="AD863" i="4"/>
  <c r="AD864" i="4"/>
  <c r="AD865" i="4"/>
  <c r="AD866" i="4"/>
  <c r="AD867" i="4"/>
  <c r="AD868" i="4"/>
  <c r="AD869" i="4"/>
  <c r="AD870" i="4"/>
  <c r="AD871" i="4"/>
  <c r="AD872" i="4"/>
  <c r="AD873" i="4"/>
  <c r="AD874" i="4"/>
  <c r="AD875" i="4"/>
  <c r="AD876" i="4"/>
  <c r="AD877" i="4"/>
  <c r="AD878" i="4"/>
  <c r="AD879" i="4"/>
  <c r="AD880" i="4"/>
  <c r="AD881" i="4"/>
  <c r="AD882" i="4"/>
  <c r="AD883" i="4"/>
  <c r="AD884" i="4"/>
  <c r="AD885" i="4"/>
  <c r="AD886" i="4"/>
  <c r="AD887" i="4"/>
  <c r="AD888" i="4"/>
  <c r="AD889" i="4"/>
  <c r="AD890" i="4"/>
  <c r="AD891" i="4"/>
  <c r="AD892" i="4"/>
  <c r="AD893" i="4"/>
  <c r="AD894" i="4"/>
  <c r="AD895" i="4"/>
  <c r="AD896" i="4"/>
  <c r="AD897" i="4"/>
  <c r="AD898" i="4"/>
  <c r="AD899" i="4"/>
  <c r="AD900" i="4"/>
  <c r="AD901" i="4"/>
  <c r="AD902" i="4"/>
  <c r="AD903" i="4"/>
  <c r="AD904" i="4"/>
  <c r="AD905" i="4"/>
  <c r="AD906" i="4"/>
  <c r="AD907" i="4"/>
  <c r="AD908" i="4"/>
  <c r="AD909" i="4"/>
  <c r="AD910" i="4"/>
  <c r="AD911" i="4"/>
  <c r="AD912" i="4"/>
  <c r="AD913" i="4"/>
  <c r="AD914" i="4"/>
  <c r="AD915" i="4"/>
  <c r="AD916" i="4"/>
  <c r="AD917" i="4"/>
  <c r="AD918" i="4"/>
  <c r="AD919" i="4"/>
  <c r="AD920" i="4"/>
  <c r="AD921" i="4"/>
  <c r="AD922" i="4"/>
  <c r="AD923" i="4"/>
  <c r="AD924" i="4"/>
  <c r="AD925" i="4"/>
  <c r="AD926" i="4"/>
  <c r="AD927" i="4"/>
  <c r="AD928" i="4"/>
  <c r="AD929" i="4"/>
  <c r="AD930" i="4"/>
  <c r="AD931" i="4"/>
  <c r="AD932" i="4"/>
  <c r="AD933" i="4"/>
  <c r="AD934" i="4"/>
  <c r="AD935" i="4"/>
  <c r="AD936" i="4"/>
  <c r="AD937" i="4"/>
  <c r="AD938" i="4"/>
  <c r="AD939" i="4"/>
  <c r="AD940" i="4"/>
  <c r="AD941" i="4"/>
  <c r="AD942" i="4"/>
  <c r="AD943" i="4"/>
  <c r="AD944" i="4"/>
  <c r="AD945" i="4"/>
  <c r="AD946" i="4"/>
  <c r="AD947" i="4"/>
  <c r="AD948" i="4"/>
  <c r="AD949" i="4"/>
  <c r="AD950" i="4"/>
  <c r="AD951" i="4"/>
  <c r="AD952" i="4"/>
  <c r="AD953" i="4"/>
  <c r="AD954" i="4"/>
  <c r="AD955" i="4"/>
  <c r="AD956" i="4"/>
  <c r="AD957" i="4"/>
  <c r="AD958" i="4"/>
  <c r="AD959" i="4"/>
  <c r="AD960" i="4"/>
  <c r="AD961" i="4"/>
  <c r="AD962" i="4"/>
  <c r="AD963" i="4"/>
  <c r="AD964" i="4"/>
  <c r="AD965" i="4"/>
  <c r="AD966" i="4"/>
  <c r="AD967" i="4"/>
  <c r="AD968" i="4"/>
  <c r="AD969" i="4"/>
  <c r="AD970" i="4"/>
  <c r="AD971" i="4"/>
  <c r="AD972" i="4"/>
  <c r="AD973" i="4"/>
  <c r="AD974" i="4"/>
  <c r="AD975" i="4"/>
  <c r="AD976" i="4"/>
  <c r="AD977" i="4"/>
  <c r="AD978" i="4"/>
  <c r="AD979" i="4"/>
  <c r="AD980" i="4"/>
  <c r="AD981" i="4"/>
  <c r="AD982" i="4"/>
  <c r="AD983" i="4"/>
  <c r="AD984" i="4"/>
  <c r="AD985" i="4"/>
  <c r="AD986" i="4"/>
  <c r="AD987" i="4"/>
  <c r="AD988" i="4"/>
  <c r="AD989" i="4"/>
  <c r="AD990" i="4"/>
  <c r="AD991" i="4"/>
  <c r="AD992" i="4"/>
  <c r="AD993" i="4"/>
  <c r="AD994" i="4"/>
  <c r="AD995" i="4"/>
  <c r="AD996" i="4"/>
  <c r="AD997" i="4"/>
  <c r="AD998" i="4"/>
  <c r="AD999" i="4"/>
  <c r="AD1000" i="4"/>
  <c r="AD1001" i="4"/>
  <c r="AD1002" i="4"/>
  <c r="AD1003" i="4"/>
  <c r="AD1004" i="4"/>
  <c r="AD1005" i="4"/>
  <c r="AD1006" i="4"/>
  <c r="AD1007" i="4"/>
  <c r="AD1008" i="4"/>
  <c r="AD1009" i="4"/>
  <c r="AD1010" i="4"/>
  <c r="AD1011" i="4"/>
  <c r="AD1012" i="4"/>
  <c r="AD1013" i="4"/>
  <c r="AD1014" i="4"/>
  <c r="AD1015" i="4"/>
  <c r="AD1016" i="4"/>
  <c r="AD1017" i="4"/>
  <c r="AD1018" i="4"/>
  <c r="AD1019" i="4"/>
  <c r="AD1020" i="4"/>
  <c r="AD1021" i="4"/>
  <c r="AD1022" i="4"/>
  <c r="AD1023" i="4"/>
  <c r="AD1024" i="4"/>
  <c r="AD1025" i="4"/>
  <c r="AD1026" i="4"/>
  <c r="AD1027" i="4"/>
  <c r="AD1028" i="4"/>
  <c r="AD1029" i="4"/>
  <c r="AD1030" i="4"/>
  <c r="AD1031" i="4"/>
  <c r="AD1032" i="4"/>
  <c r="AD1033" i="4"/>
  <c r="AD1034" i="4"/>
  <c r="AD1035" i="4"/>
  <c r="AD1036" i="4"/>
  <c r="AD1037" i="4"/>
  <c r="AD1038" i="4"/>
  <c r="AD1039" i="4"/>
  <c r="AD1040" i="4"/>
  <c r="AD1041" i="4"/>
  <c r="AD1042" i="4"/>
  <c r="AD1043" i="4"/>
  <c r="AD1044" i="4"/>
  <c r="AD1045" i="4"/>
  <c r="AD1046" i="4"/>
  <c r="AD1047" i="4"/>
  <c r="AD1048" i="4"/>
  <c r="AD1049" i="4"/>
  <c r="AC2" i="4"/>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A2" i="4"/>
  <c r="AA3" i="4"/>
  <c r="AA4" i="4"/>
  <c r="AA5" i="4"/>
  <c r="AA6" i="4"/>
  <c r="J111" i="6" s="1"/>
  <c r="AA7" i="4"/>
  <c r="J103" i="6" s="1"/>
  <c r="AA8" i="4"/>
  <c r="J113" i="6" s="1"/>
  <c r="AA9" i="4"/>
  <c r="AA10" i="4"/>
  <c r="J175" i="6" s="1"/>
  <c r="AA11" i="4"/>
  <c r="AA12" i="4"/>
  <c r="AA13" i="4"/>
  <c r="AA14" i="4"/>
  <c r="J200" i="6" s="1"/>
  <c r="AA15" i="4"/>
  <c r="J201" i="6" s="1"/>
  <c r="AA16" i="4"/>
  <c r="AA17" i="4"/>
  <c r="AA18" i="4"/>
  <c r="AA19" i="4"/>
  <c r="AA20" i="4"/>
  <c r="AA21" i="4"/>
  <c r="AA22" i="4"/>
  <c r="AA23" i="4"/>
  <c r="AA24" i="4"/>
  <c r="AA25" i="4"/>
  <c r="AA26" i="4"/>
  <c r="AA27" i="4"/>
  <c r="AA28" i="4"/>
  <c r="AA29" i="4"/>
  <c r="AA30" i="4"/>
  <c r="J205" i="6" s="1"/>
  <c r="AA31" i="4"/>
  <c r="AA32" i="4"/>
  <c r="AA33" i="4"/>
  <c r="AA34" i="4"/>
  <c r="AA35" i="4"/>
  <c r="AA36" i="4"/>
  <c r="AA37" i="4"/>
  <c r="AA38" i="4"/>
  <c r="AA39" i="4"/>
  <c r="AA40" i="4"/>
  <c r="J185" i="6" s="1"/>
  <c r="AA41" i="4"/>
  <c r="J141" i="6" s="1"/>
  <c r="AA42" i="4"/>
  <c r="AA43" i="4"/>
  <c r="J191" i="6" s="1"/>
  <c r="AA44" i="4"/>
  <c r="J14" i="6" s="1"/>
  <c r="AA45" i="4"/>
  <c r="AA46" i="4"/>
  <c r="AA47" i="4"/>
  <c r="J109" i="6" s="1"/>
  <c r="AA48" i="4"/>
  <c r="AA49" i="4"/>
  <c r="AA50" i="4"/>
  <c r="AA51" i="4"/>
  <c r="AA52" i="4"/>
  <c r="AA53" i="4"/>
  <c r="AA54" i="4"/>
  <c r="AA55" i="4"/>
  <c r="AA56" i="4"/>
  <c r="AA57" i="4"/>
  <c r="AA58" i="4"/>
  <c r="AA59" i="4"/>
  <c r="AA60" i="4"/>
  <c r="AA61" i="4"/>
  <c r="J99" i="6" s="1"/>
  <c r="AA62" i="4"/>
  <c r="AA63" i="4"/>
  <c r="J4" i="6" s="1"/>
  <c r="AA64" i="4"/>
  <c r="AA65" i="4"/>
  <c r="AA66" i="4"/>
  <c r="AA67" i="4"/>
  <c r="J20" i="6" s="1"/>
  <c r="AA68" i="4"/>
  <c r="AA69" i="4"/>
  <c r="AA70" i="4"/>
  <c r="AA71" i="4"/>
  <c r="J171" i="6" s="1"/>
  <c r="AA72" i="4"/>
  <c r="AA73" i="4"/>
  <c r="AA74" i="4"/>
  <c r="J181" i="6" s="1"/>
  <c r="AA75" i="4"/>
  <c r="J179" i="6" s="1"/>
  <c r="AA76" i="4"/>
  <c r="AA77" i="4"/>
  <c r="J194" i="6" s="1"/>
  <c r="AA78" i="4"/>
  <c r="AA79" i="4"/>
  <c r="J153" i="6" s="1"/>
  <c r="AA80" i="4"/>
  <c r="AA81" i="4"/>
  <c r="J89" i="6" s="1"/>
  <c r="AA82" i="4"/>
  <c r="AA83" i="4"/>
  <c r="AA84" i="4"/>
  <c r="AA85" i="4"/>
  <c r="AA86" i="4"/>
  <c r="J105" i="6" s="1"/>
  <c r="AA87" i="4"/>
  <c r="AA88" i="4"/>
  <c r="AA89" i="4"/>
  <c r="AA90" i="4"/>
  <c r="AA91" i="4"/>
  <c r="J21" i="6" s="1"/>
  <c r="AA92" i="4"/>
  <c r="J60" i="6" s="1"/>
  <c r="AA93" i="4"/>
  <c r="J65" i="6" s="1"/>
  <c r="AA94" i="4"/>
  <c r="AA95" i="4"/>
  <c r="AA96" i="4"/>
  <c r="AA97" i="4"/>
  <c r="J134" i="6" s="1"/>
  <c r="AA98" i="4"/>
  <c r="AA99" i="4"/>
  <c r="AA100" i="4"/>
  <c r="AA101" i="4"/>
  <c r="AA102" i="4"/>
  <c r="AA103" i="4"/>
  <c r="AA104" i="4"/>
  <c r="AA105" i="4"/>
  <c r="AA106" i="4"/>
  <c r="J180" i="6" s="1"/>
  <c r="AA107" i="4"/>
  <c r="J57" i="6" s="1"/>
  <c r="AA108" i="4"/>
  <c r="J186" i="6" s="1"/>
  <c r="AA109" i="4"/>
  <c r="J53" i="6" s="1"/>
  <c r="AA110" i="4"/>
  <c r="J78" i="6" s="1"/>
  <c r="AA111" i="4"/>
  <c r="AA112" i="4"/>
  <c r="AA113" i="4"/>
  <c r="AA114" i="4"/>
  <c r="J29" i="6" s="1"/>
  <c r="AA115" i="4"/>
  <c r="J142" i="6" s="1"/>
  <c r="AA116" i="4"/>
  <c r="AA117" i="4"/>
  <c r="AA118" i="4"/>
  <c r="AA119" i="4"/>
  <c r="J206" i="6" s="1"/>
  <c r="AA120" i="4"/>
  <c r="AA121" i="4"/>
  <c r="J47" i="6" s="1"/>
  <c r="AA122" i="4"/>
  <c r="AA123" i="4"/>
  <c r="J6" i="6" s="1"/>
  <c r="AA124" i="4"/>
  <c r="AA125" i="4"/>
  <c r="J68" i="6" s="1"/>
  <c r="AA126" i="4"/>
  <c r="J36" i="6" s="1"/>
  <c r="AA127" i="4"/>
  <c r="J54" i="6" s="1"/>
  <c r="AA128" i="4"/>
  <c r="AA129" i="4"/>
  <c r="J193" i="6" s="1"/>
  <c r="AA130" i="4"/>
  <c r="AA131" i="4"/>
  <c r="J189" i="6" s="1"/>
  <c r="AA132" i="4"/>
  <c r="AA133" i="4"/>
  <c r="AA134" i="4"/>
  <c r="J140" i="6" s="1"/>
  <c r="AA135" i="4"/>
  <c r="AA136" i="4"/>
  <c r="AA137" i="4"/>
  <c r="AA138" i="4"/>
  <c r="AA139" i="4"/>
  <c r="AA140" i="4"/>
  <c r="AA141" i="4"/>
  <c r="J92" i="6" s="1"/>
  <c r="AA142" i="4"/>
  <c r="AA143" i="4"/>
  <c r="AA144" i="4"/>
  <c r="J62" i="6" s="1"/>
  <c r="AA145" i="4"/>
  <c r="J190" i="6" s="1"/>
  <c r="AA146" i="4"/>
  <c r="J159" i="6" s="1"/>
  <c r="AA147" i="4"/>
  <c r="AA148" i="4"/>
  <c r="AA149" i="4"/>
  <c r="J22" i="6" s="1"/>
  <c r="AA150" i="4"/>
  <c r="J26" i="6" s="1"/>
  <c r="AA151" i="4"/>
  <c r="AA152" i="4"/>
  <c r="J71" i="6" s="1"/>
  <c r="AA153" i="4"/>
  <c r="AA154" i="4"/>
  <c r="AA155" i="4"/>
  <c r="J107" i="6" s="1"/>
  <c r="AA156" i="4"/>
  <c r="AA157" i="4"/>
  <c r="AA158" i="4"/>
  <c r="AA159" i="4"/>
  <c r="AA160" i="4"/>
  <c r="AA161" i="4"/>
  <c r="J39" i="6" s="1"/>
  <c r="AA162" i="4"/>
  <c r="AA163" i="4"/>
  <c r="AA164" i="4"/>
  <c r="AA165" i="4"/>
  <c r="AA166" i="4"/>
  <c r="J3" i="6" s="1"/>
  <c r="AA167" i="4"/>
  <c r="AA168" i="4"/>
  <c r="AA169" i="4"/>
  <c r="J17" i="6" s="1"/>
  <c r="AA170" i="4"/>
  <c r="J24" i="6" s="1"/>
  <c r="AA171" i="4"/>
  <c r="J28" i="6" s="1"/>
  <c r="AA172" i="4"/>
  <c r="AA173" i="4"/>
  <c r="AA174" i="4"/>
  <c r="AA175" i="4"/>
  <c r="AA176" i="4"/>
  <c r="AA177" i="4"/>
  <c r="AA178" i="4"/>
  <c r="AA179" i="4"/>
  <c r="AA180" i="4"/>
  <c r="J136" i="6" s="1"/>
  <c r="AA181" i="4"/>
  <c r="AA182" i="4"/>
  <c r="J143" i="6" s="1"/>
  <c r="AA183" i="4"/>
  <c r="AA184" i="4"/>
  <c r="AA185" i="4"/>
  <c r="J67" i="6" s="1"/>
  <c r="AA186" i="4"/>
  <c r="J35" i="6" s="1"/>
  <c r="AA187" i="4"/>
  <c r="AA188" i="4"/>
  <c r="AA189" i="4"/>
  <c r="AA190" i="4"/>
  <c r="AA191" i="4"/>
  <c r="AA192" i="4"/>
  <c r="AA193" i="4"/>
  <c r="AA194" i="4"/>
  <c r="AA195" i="4"/>
  <c r="AA196" i="4"/>
  <c r="AA197" i="4"/>
  <c r="AA198" i="4"/>
  <c r="J31" i="6" s="1"/>
  <c r="AA199" i="4"/>
  <c r="J161" i="6" s="1"/>
  <c r="AA200" i="4"/>
  <c r="AA201" i="4"/>
  <c r="J178" i="6" s="1"/>
  <c r="AA202" i="4"/>
  <c r="AA203" i="4"/>
  <c r="J132" i="6" s="1"/>
  <c r="AA204" i="4"/>
  <c r="AA205" i="4"/>
  <c r="AA206" i="4"/>
  <c r="AA207" i="4"/>
  <c r="AA208" i="4"/>
  <c r="AA209" i="4"/>
  <c r="AA210" i="4"/>
  <c r="AA211" i="4"/>
  <c r="AA212" i="4"/>
  <c r="AA213" i="4"/>
  <c r="J30" i="6" s="1"/>
  <c r="AA214" i="4"/>
  <c r="AA215" i="4"/>
  <c r="AA216" i="4"/>
  <c r="J96" i="6" s="1"/>
  <c r="AA217" i="4"/>
  <c r="AA218" i="4"/>
  <c r="J98" i="6" s="1"/>
  <c r="AA219" i="4"/>
  <c r="AA220" i="4"/>
  <c r="AA221" i="4"/>
  <c r="J15" i="6" s="1"/>
  <c r="AA222" i="4"/>
  <c r="J176" i="6" s="1"/>
  <c r="AA223" i="4"/>
  <c r="AA224" i="4"/>
  <c r="J55" i="6" s="1"/>
  <c r="AA225" i="4"/>
  <c r="J154" i="6" s="1"/>
  <c r="AA226" i="4"/>
  <c r="AA227" i="4"/>
  <c r="AA228" i="4"/>
  <c r="J11" i="6" s="1"/>
  <c r="AA229" i="4"/>
  <c r="AA230" i="4"/>
  <c r="AA231" i="4"/>
  <c r="J9" i="6" s="1"/>
  <c r="AA232" i="4"/>
  <c r="AA233" i="4"/>
  <c r="J27" i="6" s="1"/>
  <c r="AA234" i="4"/>
  <c r="AA235" i="4"/>
  <c r="AA236" i="4"/>
  <c r="AA237" i="4"/>
  <c r="AA238" i="4"/>
  <c r="AA239" i="4"/>
  <c r="J93" i="6" s="1"/>
  <c r="AA240" i="4"/>
  <c r="J10" i="6" s="1"/>
  <c r="AA241" i="4"/>
  <c r="AA242" i="4"/>
  <c r="J74" i="6" s="1"/>
  <c r="AA243" i="4"/>
  <c r="J197" i="6" s="1"/>
  <c r="AA244" i="4"/>
  <c r="AA245" i="4"/>
  <c r="AA246" i="4"/>
  <c r="AA247" i="4"/>
  <c r="J199" i="6" s="1"/>
  <c r="AA248" i="4"/>
  <c r="AA249" i="4"/>
  <c r="AA250" i="4"/>
  <c r="AA251" i="4"/>
  <c r="J97" i="6" s="1"/>
  <c r="AA252" i="4"/>
  <c r="J77" i="6" s="1"/>
  <c r="AA253" i="4"/>
  <c r="AA254" i="4"/>
  <c r="AA255" i="4"/>
  <c r="AA256" i="4"/>
  <c r="J81" i="6" s="1"/>
  <c r="AA257" i="4"/>
  <c r="AA258" i="4"/>
  <c r="AA259" i="4"/>
  <c r="AA260" i="4"/>
  <c r="AA261" i="4"/>
  <c r="J82" i="6" s="1"/>
  <c r="AA262" i="4"/>
  <c r="AA263" i="4"/>
  <c r="AA264" i="4"/>
  <c r="AA265" i="4"/>
  <c r="AA266" i="4"/>
  <c r="AA267" i="4"/>
  <c r="J177" i="6" s="1"/>
  <c r="AA268" i="4"/>
  <c r="AA269" i="4"/>
  <c r="AA270" i="4"/>
  <c r="AA271" i="4"/>
  <c r="AA272" i="4"/>
  <c r="AA273" i="4"/>
  <c r="AA274" i="4"/>
  <c r="AA275" i="4"/>
  <c r="AA276" i="4"/>
  <c r="AA277" i="4"/>
  <c r="J91" i="6" s="1"/>
  <c r="AA278" i="4"/>
  <c r="J50" i="6" s="1"/>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J95" i="6" s="1"/>
  <c r="AA305" i="4"/>
  <c r="AA306" i="4"/>
  <c r="AA307" i="4"/>
  <c r="J43" i="6" s="1"/>
  <c r="AA308" i="4"/>
  <c r="AA309" i="4"/>
  <c r="AA310" i="4"/>
  <c r="AA311" i="4"/>
  <c r="AA312" i="4"/>
  <c r="J104" i="6" s="1"/>
  <c r="AA313" i="4"/>
  <c r="AA314" i="4"/>
  <c r="AA315" i="4"/>
  <c r="AA316" i="4"/>
  <c r="AA317" i="4"/>
  <c r="AA318" i="4"/>
  <c r="AA319" i="4"/>
  <c r="AA320" i="4"/>
  <c r="J182" i="6" s="1"/>
  <c r="AA321" i="4"/>
  <c r="J41" i="6" s="1"/>
  <c r="AA322" i="4"/>
  <c r="AA323" i="4"/>
  <c r="AA324" i="4"/>
  <c r="AA325" i="4"/>
  <c r="AA326" i="4"/>
  <c r="J44" i="6" s="1"/>
  <c r="AA327" i="4"/>
  <c r="AA328" i="4"/>
  <c r="AA329" i="4"/>
  <c r="J106" i="6" s="1"/>
  <c r="AA330" i="4"/>
  <c r="AA331" i="4"/>
  <c r="AA332" i="4"/>
  <c r="AA333" i="4"/>
  <c r="AA334" i="4"/>
  <c r="AA335" i="4"/>
  <c r="J45" i="6" s="1"/>
  <c r="AA336" i="4"/>
  <c r="AA337" i="4"/>
  <c r="AA338" i="4"/>
  <c r="AA339" i="4"/>
  <c r="AA340" i="4"/>
  <c r="AA341" i="4"/>
  <c r="AA342" i="4"/>
  <c r="AA343" i="4"/>
  <c r="AA344" i="4"/>
  <c r="AA345" i="4"/>
  <c r="AA346" i="4"/>
  <c r="J90" i="6" s="1"/>
  <c r="AA347" i="4"/>
  <c r="AA348" i="4"/>
  <c r="AA349" i="4"/>
  <c r="J84" i="6" s="1"/>
  <c r="AA350" i="4"/>
  <c r="AA351" i="4"/>
  <c r="AA352" i="4"/>
  <c r="AA353" i="4"/>
  <c r="J46" i="6" s="1"/>
  <c r="AA354" i="4"/>
  <c r="AA355" i="4"/>
  <c r="AA356" i="4"/>
  <c r="AA357" i="4"/>
  <c r="AA358" i="4"/>
  <c r="AA359" i="4"/>
  <c r="AA360" i="4"/>
  <c r="AA361" i="4"/>
  <c r="AA362" i="4"/>
  <c r="AA363" i="4"/>
  <c r="AA364" i="4"/>
  <c r="AA365" i="4"/>
  <c r="AA366" i="4"/>
  <c r="AA367" i="4"/>
  <c r="AA368" i="4"/>
  <c r="AA369" i="4"/>
  <c r="AA370" i="4"/>
  <c r="AA371" i="4"/>
  <c r="AA372" i="4"/>
  <c r="AA373" i="4"/>
  <c r="AA374" i="4"/>
  <c r="AA375" i="4"/>
  <c r="J207" i="6" s="1"/>
  <c r="AA376" i="4"/>
  <c r="AA377" i="4"/>
  <c r="AA378" i="4"/>
  <c r="J58" i="6" s="1"/>
  <c r="AA379" i="4"/>
  <c r="AA380" i="4"/>
  <c r="AA381" i="4"/>
  <c r="J128" i="6" s="1"/>
  <c r="AA382" i="4"/>
  <c r="AA383" i="4"/>
  <c r="AA384" i="4"/>
  <c r="AA385" i="4"/>
  <c r="AA386" i="4"/>
  <c r="AA387" i="4"/>
  <c r="AA388" i="4"/>
  <c r="J38" i="6" s="1"/>
  <c r="AA389" i="4"/>
  <c r="AA390" i="4"/>
  <c r="J174" i="6" s="1"/>
  <c r="AA391" i="4"/>
  <c r="AA392" i="4"/>
  <c r="AA393" i="4"/>
  <c r="J118" i="6" s="1"/>
  <c r="AA394" i="4"/>
  <c r="AA395" i="4"/>
  <c r="J208" i="6" s="1"/>
  <c r="AA396" i="4"/>
  <c r="AA397" i="4"/>
  <c r="AA398" i="4"/>
  <c r="AA399" i="4"/>
  <c r="J152" i="6" s="1"/>
  <c r="AA400" i="4"/>
  <c r="J42" i="6" s="1"/>
  <c r="AA401" i="4"/>
  <c r="J87" i="6" s="1"/>
  <c r="AA402" i="4"/>
  <c r="AA403" i="4"/>
  <c r="AA404" i="4"/>
  <c r="AA405" i="4"/>
  <c r="J173" i="6" s="1"/>
  <c r="AA406" i="4"/>
  <c r="AA407" i="4"/>
  <c r="AA408" i="4"/>
  <c r="AA409" i="4"/>
  <c r="AA410" i="4"/>
  <c r="AA411" i="4"/>
  <c r="AA412" i="4"/>
  <c r="AA413" i="4"/>
  <c r="AA414" i="4"/>
  <c r="J203" i="6" s="1"/>
  <c r="AA415" i="4"/>
  <c r="J209" i="6" s="1"/>
  <c r="AA416" i="4"/>
  <c r="J83" i="6" s="1"/>
  <c r="AA417" i="4"/>
  <c r="AA418" i="4"/>
  <c r="AA419" i="4"/>
  <c r="AA420" i="4"/>
  <c r="AA421" i="4"/>
  <c r="AA422" i="4"/>
  <c r="AA423" i="4"/>
  <c r="J157" i="6" s="1"/>
  <c r="AA424" i="4"/>
  <c r="AA425" i="4"/>
  <c r="AA426" i="4"/>
  <c r="J172" i="6" s="1"/>
  <c r="AA427" i="4"/>
  <c r="J158" i="6" s="1"/>
  <c r="AA428" i="4"/>
  <c r="AA429" i="4"/>
  <c r="J121" i="6" s="1"/>
  <c r="AA430" i="4"/>
  <c r="AA431" i="4"/>
  <c r="AA432" i="4"/>
  <c r="J73" i="6" s="1"/>
  <c r="AA433" i="4"/>
  <c r="J23" i="6" s="1"/>
  <c r="AA434" i="4"/>
  <c r="AA435" i="4"/>
  <c r="AA436" i="4"/>
  <c r="J126" i="6" s="1"/>
  <c r="AA437" i="4"/>
  <c r="AA438" i="4"/>
  <c r="AA439" i="4"/>
  <c r="AA440" i="4"/>
  <c r="AA441" i="4"/>
  <c r="J162" i="6" s="1"/>
  <c r="AA442" i="4"/>
  <c r="J145" i="6" s="1"/>
  <c r="AA443" i="4"/>
  <c r="AA444" i="4"/>
  <c r="AA445" i="4"/>
  <c r="AA446" i="4"/>
  <c r="AA447" i="4"/>
  <c r="J169" i="6" s="1"/>
  <c r="AA448" i="4"/>
  <c r="J19" i="6" s="1"/>
  <c r="AA449" i="4"/>
  <c r="AA450" i="4"/>
  <c r="AA451" i="4"/>
  <c r="AA452" i="4"/>
  <c r="AA453" i="4"/>
  <c r="AA454" i="4"/>
  <c r="J86" i="6" s="1"/>
  <c r="AA455" i="4"/>
  <c r="J117" i="6" s="1"/>
  <c r="AA456" i="4"/>
  <c r="AA457" i="4"/>
  <c r="J37" i="6" s="1"/>
  <c r="AA458" i="4"/>
  <c r="AA459" i="4"/>
  <c r="AA460" i="4"/>
  <c r="AA461" i="4"/>
  <c r="AA462" i="4"/>
  <c r="AA463" i="4"/>
  <c r="AA464" i="4"/>
  <c r="AA465" i="4"/>
  <c r="AA466" i="4"/>
  <c r="J75" i="6" s="1"/>
  <c r="AA467" i="4"/>
  <c r="J12" i="6" s="1"/>
  <c r="AA468" i="4"/>
  <c r="J34" i="6" s="1"/>
  <c r="AA469" i="4"/>
  <c r="AA470" i="4"/>
  <c r="AA471" i="4"/>
  <c r="J160" i="6" s="1"/>
  <c r="AA472" i="4"/>
  <c r="J138" i="6" s="1"/>
  <c r="AA473" i="4"/>
  <c r="J108" i="6" s="1"/>
  <c r="AA474" i="4"/>
  <c r="AA475" i="4"/>
  <c r="AA476" i="4"/>
  <c r="AA477" i="4"/>
  <c r="AA478" i="4"/>
  <c r="AA479" i="4"/>
  <c r="AA480" i="4"/>
  <c r="AA481" i="4"/>
  <c r="AA482" i="4"/>
  <c r="J196" i="6" s="1"/>
  <c r="AA483" i="4"/>
  <c r="AA484" i="4"/>
  <c r="AA485" i="4"/>
  <c r="J102" i="6" s="1"/>
  <c r="AA486" i="4"/>
  <c r="AA487" i="4"/>
  <c r="J151" i="6" s="1"/>
  <c r="AA488" i="4"/>
  <c r="J187" i="6" s="1"/>
  <c r="AA489" i="4"/>
  <c r="AA490" i="4"/>
  <c r="AA491" i="4"/>
  <c r="AA492" i="4"/>
  <c r="AA493" i="4"/>
  <c r="AA494" i="4"/>
  <c r="J183" i="6" s="1"/>
  <c r="AA495" i="4"/>
  <c r="J146" i="6" s="1"/>
  <c r="AA496" i="4"/>
  <c r="J125" i="6" s="1"/>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J184" i="6" s="1"/>
  <c r="AA525" i="4"/>
  <c r="AA526" i="4"/>
  <c r="AA527" i="4"/>
  <c r="AA528" i="4"/>
  <c r="AA529" i="4"/>
  <c r="AA530" i="4"/>
  <c r="AA531" i="4"/>
  <c r="AA532" i="4"/>
  <c r="AA533" i="4"/>
  <c r="AA534" i="4"/>
  <c r="AA535" i="4"/>
  <c r="AA536" i="4"/>
  <c r="AA537" i="4"/>
  <c r="AA538" i="4"/>
  <c r="AA539" i="4"/>
  <c r="AA540" i="4"/>
  <c r="AA541" i="4"/>
  <c r="AA542" i="4"/>
  <c r="AA543" i="4"/>
  <c r="AA544" i="4"/>
  <c r="AA545" i="4"/>
  <c r="J164" i="6" s="1"/>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J52" i="6" s="1"/>
  <c r="AA582" i="4"/>
  <c r="AA583" i="4"/>
  <c r="AA584" i="4"/>
  <c r="AA585" i="4"/>
  <c r="AA586" i="4"/>
  <c r="J13" i="6" s="1"/>
  <c r="AA587" i="4"/>
  <c r="AA588" i="4"/>
  <c r="AA589" i="4"/>
  <c r="AA590" i="4"/>
  <c r="J85" i="6" s="1"/>
  <c r="AA591" i="4"/>
  <c r="J112" i="6" s="1"/>
  <c r="AA592" i="4"/>
  <c r="AA593" i="4"/>
  <c r="J79" i="6" s="1"/>
  <c r="AA594" i="4"/>
  <c r="AA595" i="4"/>
  <c r="AA596" i="4"/>
  <c r="J130" i="6" s="1"/>
  <c r="AA597" i="4"/>
  <c r="AA598" i="4"/>
  <c r="AA599" i="4"/>
  <c r="AA600" i="4"/>
  <c r="AA601" i="4"/>
  <c r="AA602" i="4"/>
  <c r="AA603" i="4"/>
  <c r="J69" i="6" s="1"/>
  <c r="AA604" i="4"/>
  <c r="AA605" i="4"/>
  <c r="AA606" i="4"/>
  <c r="AA607" i="4"/>
  <c r="AA608" i="4"/>
  <c r="AA609" i="4"/>
  <c r="AA610" i="4"/>
  <c r="AA611" i="4"/>
  <c r="J49" i="6" s="1"/>
  <c r="AA612" i="4"/>
  <c r="AA613" i="4"/>
  <c r="AA614" i="4"/>
  <c r="AA615" i="4"/>
  <c r="AA616" i="4"/>
  <c r="AA617" i="4"/>
  <c r="AA618" i="4"/>
  <c r="AA619" i="4"/>
  <c r="AA620" i="4"/>
  <c r="AA621" i="4"/>
  <c r="AA622" i="4"/>
  <c r="AA623" i="4"/>
  <c r="J127" i="6" s="1"/>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J76" i="6" s="1"/>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J94" i="6" s="1"/>
  <c r="AA815" i="4"/>
  <c r="AA816" i="4"/>
  <c r="J192" i="6" s="1"/>
  <c r="AA817" i="4"/>
  <c r="AA818" i="4"/>
  <c r="AA819" i="4"/>
  <c r="AA820" i="4"/>
  <c r="AA821" i="4"/>
  <c r="AA822" i="4"/>
  <c r="AA823" i="4"/>
  <c r="AA824" i="4"/>
  <c r="AA825" i="4"/>
  <c r="AA826" i="4"/>
  <c r="AA827" i="4"/>
  <c r="AA828" i="4"/>
  <c r="AA829" i="4"/>
  <c r="AA830" i="4"/>
  <c r="AA831" i="4"/>
  <c r="AA832" i="4"/>
  <c r="AA833" i="4"/>
  <c r="AA834" i="4"/>
  <c r="AA835" i="4"/>
  <c r="AA836" i="4"/>
  <c r="AA837" i="4"/>
  <c r="AA838" i="4"/>
  <c r="J167" i="6" s="1"/>
  <c r="AA839" i="4"/>
  <c r="AA840" i="4"/>
  <c r="AA841" i="4"/>
  <c r="J133" i="6" s="1"/>
  <c r="AA842" i="4"/>
  <c r="AA843" i="4"/>
  <c r="AA844" i="4"/>
  <c r="AA845" i="4"/>
  <c r="J88" i="6" s="1"/>
  <c r="AA846" i="4"/>
  <c r="AA847" i="4"/>
  <c r="AA848" i="4"/>
  <c r="J165" i="6" s="1"/>
  <c r="AA849" i="4"/>
  <c r="J210" i="6" s="1"/>
  <c r="AA850" i="4"/>
  <c r="AA851" i="4"/>
  <c r="AA852" i="4"/>
  <c r="J120" i="6" s="1"/>
  <c r="AA853" i="4"/>
  <c r="AA854" i="4"/>
  <c r="AA855" i="4"/>
  <c r="J198" i="6" s="1"/>
  <c r="AA856" i="4"/>
  <c r="J59" i="6" s="1"/>
  <c r="AA857" i="4"/>
  <c r="J166" i="6" s="1"/>
  <c r="AA858" i="4"/>
  <c r="J123" i="6" s="1"/>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J170" i="6" s="1"/>
  <c r="AA909" i="4"/>
  <c r="AA910" i="4"/>
  <c r="AA911" i="4"/>
  <c r="J63" i="6" s="1"/>
  <c r="AA912" i="4"/>
  <c r="AA913" i="4"/>
  <c r="AA914" i="4"/>
  <c r="AA915" i="4"/>
  <c r="AA916" i="4"/>
  <c r="AA917" i="4"/>
  <c r="AA918" i="4"/>
  <c r="AA919" i="4"/>
  <c r="AA920" i="4"/>
  <c r="J168" i="6" s="1"/>
  <c r="AA921" i="4"/>
  <c r="AA922" i="4"/>
  <c r="AA923" i="4"/>
  <c r="AA924" i="4"/>
  <c r="J116" i="6" s="1"/>
  <c r="AA925" i="4"/>
  <c r="AA926" i="4"/>
  <c r="AA927" i="4"/>
  <c r="AA928" i="4"/>
  <c r="AA929" i="4"/>
  <c r="AA930" i="4"/>
  <c r="AA931" i="4"/>
  <c r="AA932" i="4"/>
  <c r="J72" i="6" s="1"/>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J211" i="6" s="1"/>
  <c r="AA980" i="4"/>
  <c r="AA981" i="4"/>
  <c r="AA982" i="4"/>
  <c r="AA983" i="4"/>
  <c r="J115" i="6" s="1"/>
  <c r="AA984" i="4"/>
  <c r="AA985" i="4"/>
  <c r="AA986" i="4"/>
  <c r="J149" i="6" s="1"/>
  <c r="AA987" i="4"/>
  <c r="AA988" i="4"/>
  <c r="AA989" i="4"/>
  <c r="AA990" i="4"/>
  <c r="AA991" i="4"/>
  <c r="AA992" i="4"/>
  <c r="AA993" i="4"/>
  <c r="AA994" i="4"/>
  <c r="AA995" i="4"/>
  <c r="AA996" i="4"/>
  <c r="AA997" i="4"/>
  <c r="J124" i="6" s="1"/>
  <c r="AA998" i="4"/>
  <c r="AA999" i="4"/>
  <c r="AA1000" i="4"/>
  <c r="AA1001" i="4"/>
  <c r="AA1002" i="4"/>
  <c r="AA1003" i="4"/>
  <c r="J18" i="6" s="1"/>
  <c r="AA1004" i="4"/>
  <c r="AA1005" i="4"/>
  <c r="AA1006" i="4"/>
  <c r="AA1007" i="4"/>
  <c r="AA1008" i="4"/>
  <c r="AA1009" i="4"/>
  <c r="AA1010" i="4"/>
  <c r="J195" i="6" s="1"/>
  <c r="AA1011" i="4"/>
  <c r="J131" i="6" s="1"/>
  <c r="AA1012" i="4"/>
  <c r="AA1013" i="4"/>
  <c r="AA1014" i="4"/>
  <c r="AA1015" i="4"/>
  <c r="AA1016" i="4"/>
  <c r="AA1017" i="4"/>
  <c r="AA1018" i="4"/>
  <c r="AA1019" i="4"/>
  <c r="AA1020" i="4"/>
  <c r="AA1021" i="4"/>
  <c r="J66" i="6" s="1"/>
  <c r="AA1022" i="4"/>
  <c r="AA1023" i="4"/>
  <c r="AA1024" i="4"/>
  <c r="AA1025" i="4"/>
  <c r="AA1026" i="4"/>
  <c r="AA1027" i="4"/>
  <c r="AA1028" i="4"/>
  <c r="AA1029" i="4"/>
  <c r="AA1030" i="4"/>
  <c r="J61" i="6" s="1"/>
  <c r="AA1031" i="4"/>
  <c r="AA1032" i="4"/>
  <c r="AA1033" i="4"/>
  <c r="J114" i="6" s="1"/>
  <c r="AA1034" i="4"/>
  <c r="AA1035" i="4"/>
  <c r="AA1036" i="4"/>
  <c r="AA1037" i="4"/>
  <c r="J147" i="6" s="1"/>
  <c r="AA1038" i="4"/>
  <c r="AA1039" i="4"/>
  <c r="AA1040" i="4"/>
  <c r="J139" i="6" s="1"/>
  <c r="AA1041" i="4"/>
  <c r="AA1042" i="4"/>
  <c r="AA1043" i="4"/>
  <c r="AA1044" i="4"/>
  <c r="AA1045" i="4"/>
  <c r="J202" i="6" s="1"/>
  <c r="AA1046" i="4"/>
  <c r="AA1047" i="4"/>
  <c r="AA1048" i="4"/>
  <c r="AA1049" i="4"/>
  <c r="J48" i="6" s="1"/>
  <c r="Y1043" i="4"/>
  <c r="Y1044" i="4"/>
  <c r="Y1045" i="4"/>
  <c r="Y1046" i="4"/>
  <c r="Y1047" i="4"/>
  <c r="Y1048" i="4"/>
  <c r="Y1049" i="4"/>
  <c r="Z1043" i="4"/>
  <c r="Z1044" i="4"/>
  <c r="Z1045" i="4"/>
  <c r="Z1046" i="4"/>
  <c r="Z1047" i="4"/>
  <c r="Z1048" i="4"/>
  <c r="Z1049" i="4"/>
  <c r="AF1043" i="4"/>
  <c r="AF1044" i="4"/>
  <c r="AF1045" i="4"/>
  <c r="AF1046" i="4"/>
  <c r="AF1047" i="4"/>
  <c r="AF1048" i="4"/>
  <c r="AF1049" i="4"/>
  <c r="AJ1042" i="13"/>
  <c r="AI1042" i="13"/>
  <c r="AB1042" i="13" s="1"/>
  <c r="AE1042" i="13"/>
  <c r="Y1042" i="13"/>
  <c r="X1042" i="13"/>
  <c r="AJ1041" i="13"/>
  <c r="AI1041" i="13"/>
  <c r="AC1041" i="13" s="1"/>
  <c r="AE1041" i="13"/>
  <c r="Y1041" i="13"/>
  <c r="X1041" i="13"/>
  <c r="AJ1040" i="13"/>
  <c r="AI1040" i="13"/>
  <c r="AF1040" i="13" s="1"/>
  <c r="AE1040" i="13"/>
  <c r="Y1040" i="13"/>
  <c r="X1040" i="13"/>
  <c r="AJ1039" i="13"/>
  <c r="AI1039" i="13"/>
  <c r="AC1039" i="13" s="1"/>
  <c r="AE1039" i="13"/>
  <c r="Y1039" i="13"/>
  <c r="X1039" i="13"/>
  <c r="AJ1038" i="13"/>
  <c r="AI1038" i="13"/>
  <c r="AF1038" i="13" s="1"/>
  <c r="AE1038" i="13"/>
  <c r="Y1038" i="13"/>
  <c r="X1038" i="13"/>
  <c r="AJ1037" i="13"/>
  <c r="AI1037" i="13"/>
  <c r="AC1037" i="13" s="1"/>
  <c r="AE1037" i="13"/>
  <c r="Y1037" i="13"/>
  <c r="X1037" i="13"/>
  <c r="AJ1036" i="13"/>
  <c r="AI1036" i="13"/>
  <c r="AE1036" i="13"/>
  <c r="Y1036" i="13"/>
  <c r="X1036" i="13"/>
  <c r="AJ1035" i="13"/>
  <c r="AI1035" i="13"/>
  <c r="AB1035" i="13" s="1"/>
  <c r="AE1035" i="13"/>
  <c r="Y1035" i="13"/>
  <c r="X1035" i="13"/>
  <c r="AJ1034" i="13"/>
  <c r="AI1034" i="13"/>
  <c r="AB1034" i="13" s="1"/>
  <c r="AE1034" i="13"/>
  <c r="Y1034" i="13"/>
  <c r="X1034" i="13"/>
  <c r="AJ1033" i="13"/>
  <c r="AI1033" i="13"/>
  <c r="Z1033" i="13" s="1"/>
  <c r="AE1033" i="13"/>
  <c r="Y1033" i="13"/>
  <c r="X1033" i="13"/>
  <c r="AJ1032" i="13"/>
  <c r="AI1032" i="13"/>
  <c r="AF1032" i="13" s="1"/>
  <c r="AE1032" i="13"/>
  <c r="Y1032" i="13"/>
  <c r="X1032" i="13"/>
  <c r="AJ1031" i="13"/>
  <c r="AI1031" i="13"/>
  <c r="AC1031" i="13" s="1"/>
  <c r="AE1031" i="13"/>
  <c r="Y1031" i="13"/>
  <c r="X1031" i="13"/>
  <c r="AJ1030" i="13"/>
  <c r="AI1030" i="13"/>
  <c r="AF1030" i="13" s="1"/>
  <c r="AE1030" i="13"/>
  <c r="Y1030" i="13"/>
  <c r="X1030" i="13"/>
  <c r="AJ1029" i="13"/>
  <c r="AI1029" i="13"/>
  <c r="AC1029" i="13" s="1"/>
  <c r="AE1029" i="13"/>
  <c r="Y1029" i="13"/>
  <c r="X1029" i="13"/>
  <c r="AJ1028" i="13"/>
  <c r="AI1028" i="13"/>
  <c r="AE1028" i="13"/>
  <c r="Y1028" i="13"/>
  <c r="X1028" i="13"/>
  <c r="AJ1027" i="13"/>
  <c r="AI1027" i="13"/>
  <c r="AC1027" i="13" s="1"/>
  <c r="AE1027" i="13"/>
  <c r="Y1027" i="13"/>
  <c r="X1027" i="13"/>
  <c r="AJ1026" i="13"/>
  <c r="AI1026" i="13"/>
  <c r="AB1026" i="13" s="1"/>
  <c r="AE1026" i="13"/>
  <c r="Y1026" i="13"/>
  <c r="X1026" i="13"/>
  <c r="AJ1025" i="13"/>
  <c r="AI1025" i="13"/>
  <c r="Z1025" i="13" s="1"/>
  <c r="AE1025" i="13"/>
  <c r="Y1025" i="13"/>
  <c r="X1025" i="13"/>
  <c r="AJ1024" i="13"/>
  <c r="AI1024" i="13"/>
  <c r="AF1024" i="13" s="1"/>
  <c r="AE1024" i="13"/>
  <c r="Y1024" i="13"/>
  <c r="X1024" i="13"/>
  <c r="AJ1023" i="13"/>
  <c r="AI1023" i="13"/>
  <c r="AC1023" i="13" s="1"/>
  <c r="AE1023" i="13"/>
  <c r="Y1023" i="13"/>
  <c r="X1023" i="13"/>
  <c r="AJ1022" i="13"/>
  <c r="AI1022" i="13"/>
  <c r="AF1022" i="13" s="1"/>
  <c r="AE1022" i="13"/>
  <c r="Y1022" i="13"/>
  <c r="X1022" i="13"/>
  <c r="AJ1021" i="13"/>
  <c r="AI1021" i="13"/>
  <c r="AC1021" i="13" s="1"/>
  <c r="AE1021" i="13"/>
  <c r="Y1021" i="13"/>
  <c r="X1021" i="13"/>
  <c r="AJ1020" i="13"/>
  <c r="AI1020" i="13"/>
  <c r="AE1020" i="13"/>
  <c r="Y1020" i="13"/>
  <c r="X1020" i="13"/>
  <c r="AJ1019" i="13"/>
  <c r="AI1019" i="13"/>
  <c r="AC1019" i="13" s="1"/>
  <c r="AE1019" i="13"/>
  <c r="Y1019" i="13"/>
  <c r="X1019" i="13"/>
  <c r="AJ1018" i="13"/>
  <c r="AI1018" i="13"/>
  <c r="AB1018" i="13" s="1"/>
  <c r="AE1018" i="13"/>
  <c r="Y1018" i="13"/>
  <c r="X1018" i="13"/>
  <c r="AJ1017" i="13"/>
  <c r="AI1017" i="13"/>
  <c r="AF1017" i="13" s="1"/>
  <c r="AE1017" i="13"/>
  <c r="Y1017" i="13"/>
  <c r="X1017" i="13"/>
  <c r="AJ1016" i="13"/>
  <c r="AI1016" i="13"/>
  <c r="AF1016" i="13" s="1"/>
  <c r="AE1016" i="13"/>
  <c r="Y1016" i="13"/>
  <c r="X1016" i="13"/>
  <c r="AJ1015" i="13"/>
  <c r="AI1015" i="13"/>
  <c r="AC1015" i="13" s="1"/>
  <c r="AE1015" i="13"/>
  <c r="Y1015" i="13"/>
  <c r="X1015" i="13"/>
  <c r="AJ1014" i="13"/>
  <c r="AI1014" i="13"/>
  <c r="AF1014" i="13" s="1"/>
  <c r="AE1014" i="13"/>
  <c r="Y1014" i="13"/>
  <c r="X1014" i="13"/>
  <c r="AJ1013" i="13"/>
  <c r="AI1013" i="13"/>
  <c r="AC1013" i="13" s="1"/>
  <c r="AE1013" i="13"/>
  <c r="Y1013" i="13"/>
  <c r="X1013" i="13"/>
  <c r="AJ1012" i="13"/>
  <c r="AI1012" i="13"/>
  <c r="AE1012" i="13"/>
  <c r="Y1012" i="13"/>
  <c r="X1012" i="13"/>
  <c r="AJ1011" i="13"/>
  <c r="AI1011" i="13"/>
  <c r="AC1011" i="13" s="1"/>
  <c r="AE1011" i="13"/>
  <c r="Y1011" i="13"/>
  <c r="X1011" i="13"/>
  <c r="AJ1010" i="13"/>
  <c r="AI1010" i="13"/>
  <c r="AC1010" i="13" s="1"/>
  <c r="AE1010" i="13"/>
  <c r="Y1010" i="13"/>
  <c r="X1010" i="13"/>
  <c r="AJ1009" i="13"/>
  <c r="AI1009" i="13"/>
  <c r="Z1009" i="13" s="1"/>
  <c r="AE1009" i="13"/>
  <c r="Y1009" i="13"/>
  <c r="X1009" i="13"/>
  <c r="AJ1008" i="13"/>
  <c r="AI1008" i="13"/>
  <c r="AF1008" i="13" s="1"/>
  <c r="AE1008" i="13"/>
  <c r="Y1008" i="13"/>
  <c r="X1008" i="13"/>
  <c r="AJ1007" i="13"/>
  <c r="AI1007" i="13"/>
  <c r="AC1007" i="13" s="1"/>
  <c r="AE1007" i="13"/>
  <c r="Y1007" i="13"/>
  <c r="X1007" i="13"/>
  <c r="AJ1006" i="13"/>
  <c r="AI1006" i="13"/>
  <c r="AF1006" i="13" s="1"/>
  <c r="AE1006" i="13"/>
  <c r="Y1006" i="13"/>
  <c r="X1006" i="13"/>
  <c r="AJ1005" i="13"/>
  <c r="AI1005" i="13"/>
  <c r="AC1005" i="13" s="1"/>
  <c r="AE1005" i="13"/>
  <c r="Y1005" i="13"/>
  <c r="X1005" i="13"/>
  <c r="AJ1004" i="13"/>
  <c r="AI1004" i="13"/>
  <c r="AE1004" i="13"/>
  <c r="Y1004" i="13"/>
  <c r="X1004" i="13"/>
  <c r="AJ1003" i="13"/>
  <c r="AI1003" i="13"/>
  <c r="AE1003" i="13"/>
  <c r="Y1003" i="13"/>
  <c r="X1003" i="13"/>
  <c r="AJ1002" i="13"/>
  <c r="AI1002" i="13"/>
  <c r="AE1002" i="13"/>
  <c r="Y1002" i="13"/>
  <c r="X1002" i="13"/>
  <c r="AJ1001" i="13"/>
  <c r="AI1001" i="13"/>
  <c r="Z1001" i="13" s="1"/>
  <c r="AE1001" i="13"/>
  <c r="Y1001" i="13"/>
  <c r="X1001" i="13"/>
  <c r="AJ1000" i="13"/>
  <c r="AI1000" i="13"/>
  <c r="AF1000" i="13" s="1"/>
  <c r="AE1000" i="13"/>
  <c r="Y1000" i="13"/>
  <c r="X1000" i="13"/>
  <c r="AJ999" i="13"/>
  <c r="AI999" i="13"/>
  <c r="AC999" i="13" s="1"/>
  <c r="AE999" i="13"/>
  <c r="Y999" i="13"/>
  <c r="X999" i="13"/>
  <c r="AJ998" i="13"/>
  <c r="AI998" i="13"/>
  <c r="AF998" i="13" s="1"/>
  <c r="AE998" i="13"/>
  <c r="Y998" i="13"/>
  <c r="X998" i="13"/>
  <c r="AJ997" i="13"/>
  <c r="AI997" i="13"/>
  <c r="AC997" i="13" s="1"/>
  <c r="AE997" i="13"/>
  <c r="Y997" i="13"/>
  <c r="X997" i="13"/>
  <c r="AJ996" i="13"/>
  <c r="AI996" i="13"/>
  <c r="AE996" i="13"/>
  <c r="Y996" i="13"/>
  <c r="X996" i="13"/>
  <c r="AJ995" i="13"/>
  <c r="AI995" i="13"/>
  <c r="AF995" i="13" s="1"/>
  <c r="AE995" i="13"/>
  <c r="Y995" i="13"/>
  <c r="X995" i="13"/>
  <c r="AJ994" i="13"/>
  <c r="AI994" i="13"/>
  <c r="AF994" i="13" s="1"/>
  <c r="AE994" i="13"/>
  <c r="Y994" i="13"/>
  <c r="X994" i="13"/>
  <c r="AJ993" i="13"/>
  <c r="AI993" i="13"/>
  <c r="AF993" i="13" s="1"/>
  <c r="AE993" i="13"/>
  <c r="Y993" i="13"/>
  <c r="X993" i="13"/>
  <c r="AJ992" i="13"/>
  <c r="AI992" i="13"/>
  <c r="AF992" i="13" s="1"/>
  <c r="AE992" i="13"/>
  <c r="Y992" i="13"/>
  <c r="X992" i="13"/>
  <c r="AJ991" i="13"/>
  <c r="AI991" i="13"/>
  <c r="AC991" i="13" s="1"/>
  <c r="AE991" i="13"/>
  <c r="Y991" i="13"/>
  <c r="X991" i="13"/>
  <c r="AJ990" i="13"/>
  <c r="AI990" i="13"/>
  <c r="AF990" i="13" s="1"/>
  <c r="AE990" i="13"/>
  <c r="Y990" i="13"/>
  <c r="X990" i="13"/>
  <c r="AJ989" i="13"/>
  <c r="AI989" i="13"/>
  <c r="AC989" i="13" s="1"/>
  <c r="AE989" i="13"/>
  <c r="Y989" i="13"/>
  <c r="X989" i="13"/>
  <c r="AJ988" i="13"/>
  <c r="AI988" i="13"/>
  <c r="AE988" i="13"/>
  <c r="Y988" i="13"/>
  <c r="X988" i="13"/>
  <c r="AJ987" i="13"/>
  <c r="AI987" i="13"/>
  <c r="AF987" i="13" s="1"/>
  <c r="AE987" i="13"/>
  <c r="Y987" i="13"/>
  <c r="X987" i="13"/>
  <c r="AJ986" i="13"/>
  <c r="AI986" i="13"/>
  <c r="AF986" i="13" s="1"/>
  <c r="AE986" i="13"/>
  <c r="Y986" i="13"/>
  <c r="X986" i="13"/>
  <c r="AJ985" i="13"/>
  <c r="AI985" i="13"/>
  <c r="Z985" i="13" s="1"/>
  <c r="AE985" i="13"/>
  <c r="Y985" i="13"/>
  <c r="X985" i="13"/>
  <c r="AJ984" i="13"/>
  <c r="AI984" i="13"/>
  <c r="AF984" i="13" s="1"/>
  <c r="AE984" i="13"/>
  <c r="Y984" i="13"/>
  <c r="X984" i="13"/>
  <c r="AJ983" i="13"/>
  <c r="AI983" i="13"/>
  <c r="AC983" i="13" s="1"/>
  <c r="AE983" i="13"/>
  <c r="Y983" i="13"/>
  <c r="X983" i="13"/>
  <c r="AJ982" i="13"/>
  <c r="AI982" i="13"/>
  <c r="AB982" i="13" s="1"/>
  <c r="AE982" i="13"/>
  <c r="Y982" i="13"/>
  <c r="X982" i="13"/>
  <c r="AJ981" i="13"/>
  <c r="AI981" i="13"/>
  <c r="AC981" i="13" s="1"/>
  <c r="AE981" i="13"/>
  <c r="Y981" i="13"/>
  <c r="X981" i="13"/>
  <c r="AJ980" i="13"/>
  <c r="AI980" i="13"/>
  <c r="AE980" i="13"/>
  <c r="Y980" i="13"/>
  <c r="X980" i="13"/>
  <c r="AJ979" i="13"/>
  <c r="AI979" i="13"/>
  <c r="AF979" i="13" s="1"/>
  <c r="AE979" i="13"/>
  <c r="Y979" i="13"/>
  <c r="X979" i="13"/>
  <c r="AJ978" i="13"/>
  <c r="AI978" i="13"/>
  <c r="AE978" i="13"/>
  <c r="Y978" i="13"/>
  <c r="X978" i="13"/>
  <c r="AJ977" i="13"/>
  <c r="AI977" i="13"/>
  <c r="Z977" i="13" s="1"/>
  <c r="AE977" i="13"/>
  <c r="Y977" i="13"/>
  <c r="X977" i="13"/>
  <c r="AJ976" i="13"/>
  <c r="AI976" i="13"/>
  <c r="AF976" i="13" s="1"/>
  <c r="AE976" i="13"/>
  <c r="Y976" i="13"/>
  <c r="X976" i="13"/>
  <c r="AJ975" i="13"/>
  <c r="AI975" i="13"/>
  <c r="AC975" i="13" s="1"/>
  <c r="AE975" i="13"/>
  <c r="Y975" i="13"/>
  <c r="X975" i="13"/>
  <c r="AJ974" i="13"/>
  <c r="AI974" i="13"/>
  <c r="AC974" i="13" s="1"/>
  <c r="AE974" i="13"/>
  <c r="Y974" i="13"/>
  <c r="X974" i="13"/>
  <c r="AJ973" i="13"/>
  <c r="AI973" i="13"/>
  <c r="AF973" i="13" s="1"/>
  <c r="AE973" i="13"/>
  <c r="Y973" i="13"/>
  <c r="X973" i="13"/>
  <c r="AJ972" i="13"/>
  <c r="AI972" i="13"/>
  <c r="AE972" i="13"/>
  <c r="Y972" i="13"/>
  <c r="X972" i="13"/>
  <c r="AJ971" i="13"/>
  <c r="AI971" i="13"/>
  <c r="Z971" i="13" s="1"/>
  <c r="AE971" i="13"/>
  <c r="Y971" i="13"/>
  <c r="X971" i="13"/>
  <c r="AJ970" i="13"/>
  <c r="AI970" i="13"/>
  <c r="AE970" i="13"/>
  <c r="Y970" i="13"/>
  <c r="X970" i="13"/>
  <c r="AJ969" i="13"/>
  <c r="AI969" i="13"/>
  <c r="Z969" i="13" s="1"/>
  <c r="AE969" i="13"/>
  <c r="Y969" i="13"/>
  <c r="X969" i="13"/>
  <c r="AJ968" i="13"/>
  <c r="AI968" i="13"/>
  <c r="AC968" i="13" s="1"/>
  <c r="AE968" i="13"/>
  <c r="Y968" i="13"/>
  <c r="X968" i="13"/>
  <c r="AJ967" i="13"/>
  <c r="AI967" i="13"/>
  <c r="AC967" i="13" s="1"/>
  <c r="AE967" i="13"/>
  <c r="Y967" i="13"/>
  <c r="X967" i="13"/>
  <c r="AJ966" i="13"/>
  <c r="AI966" i="13"/>
  <c r="AC966" i="13" s="1"/>
  <c r="AE966" i="13"/>
  <c r="Y966" i="13"/>
  <c r="X966" i="13"/>
  <c r="AJ965" i="13"/>
  <c r="AI965" i="13"/>
  <c r="AF965" i="13" s="1"/>
  <c r="AE965" i="13"/>
  <c r="Y965" i="13"/>
  <c r="X965" i="13"/>
  <c r="AJ964" i="13"/>
  <c r="AI964" i="13"/>
  <c r="AE964" i="13"/>
  <c r="Y964" i="13"/>
  <c r="X964" i="13"/>
  <c r="AJ963" i="13"/>
  <c r="AI963" i="13"/>
  <c r="Z963" i="13" s="1"/>
  <c r="AE963" i="13"/>
  <c r="Y963" i="13"/>
  <c r="X963" i="13"/>
  <c r="AJ962" i="13"/>
  <c r="AI962" i="13"/>
  <c r="AE962" i="13"/>
  <c r="Y962" i="13"/>
  <c r="X962" i="13"/>
  <c r="AJ961" i="13"/>
  <c r="AI961" i="13"/>
  <c r="AF961" i="13" s="1"/>
  <c r="AE961" i="13"/>
  <c r="Y961" i="13"/>
  <c r="X961" i="13"/>
  <c r="AJ960" i="13"/>
  <c r="AI960" i="13"/>
  <c r="Z960" i="13" s="1"/>
  <c r="AE960" i="13"/>
  <c r="Y960" i="13"/>
  <c r="X960" i="13"/>
  <c r="AJ959" i="13"/>
  <c r="AI959" i="13"/>
  <c r="AB959" i="13" s="1"/>
  <c r="AE959" i="13"/>
  <c r="Y959" i="13"/>
  <c r="X959" i="13"/>
  <c r="AJ958" i="13"/>
  <c r="AI958" i="13"/>
  <c r="AF958" i="13" s="1"/>
  <c r="AE958" i="13"/>
  <c r="Y958" i="13"/>
  <c r="X958" i="13"/>
  <c r="AJ957" i="13"/>
  <c r="AI957" i="13"/>
  <c r="AC957" i="13" s="1"/>
  <c r="AE957" i="13"/>
  <c r="Y957" i="13"/>
  <c r="X957" i="13"/>
  <c r="AJ956" i="13"/>
  <c r="AI956" i="13"/>
  <c r="AC956" i="13" s="1"/>
  <c r="AE956" i="13"/>
  <c r="Y956" i="13"/>
  <c r="X956" i="13"/>
  <c r="AJ955" i="13"/>
  <c r="AI955" i="13"/>
  <c r="AB955" i="13" s="1"/>
  <c r="AE955" i="13"/>
  <c r="Y955" i="13"/>
  <c r="X955" i="13"/>
  <c r="AJ954" i="13"/>
  <c r="AI954" i="13"/>
  <c r="AB954" i="13" s="1"/>
  <c r="AE954" i="13"/>
  <c r="Y954" i="13"/>
  <c r="X954" i="13"/>
  <c r="AJ953" i="13"/>
  <c r="AI953" i="13"/>
  <c r="AF953" i="13" s="1"/>
  <c r="AE953" i="13"/>
  <c r="Y953" i="13"/>
  <c r="X953" i="13"/>
  <c r="AJ952" i="13"/>
  <c r="AI952" i="13"/>
  <c r="AF952" i="13" s="1"/>
  <c r="AE952" i="13"/>
  <c r="Y952" i="13"/>
  <c r="X952" i="13"/>
  <c r="AJ951" i="13"/>
  <c r="AI951" i="13"/>
  <c r="AF951" i="13" s="1"/>
  <c r="AE951" i="13"/>
  <c r="Y951" i="13"/>
  <c r="X951" i="13"/>
  <c r="AJ950" i="13"/>
  <c r="AI950" i="13"/>
  <c r="AC950" i="13" s="1"/>
  <c r="AE950" i="13"/>
  <c r="Y950" i="13"/>
  <c r="X950" i="13"/>
  <c r="AJ949" i="13"/>
  <c r="AI949" i="13"/>
  <c r="AC949" i="13" s="1"/>
  <c r="AE949" i="13"/>
  <c r="Y949" i="13"/>
  <c r="X949" i="13"/>
  <c r="AJ948" i="13"/>
  <c r="AI948" i="13"/>
  <c r="AE948" i="13"/>
  <c r="Y948" i="13"/>
  <c r="X948" i="13"/>
  <c r="AJ947" i="13"/>
  <c r="AI947" i="13"/>
  <c r="AB947" i="13" s="1"/>
  <c r="AE947" i="13"/>
  <c r="Y947" i="13"/>
  <c r="X947" i="13"/>
  <c r="AJ946" i="13"/>
  <c r="AI946" i="13"/>
  <c r="AF946" i="13" s="1"/>
  <c r="AE946" i="13"/>
  <c r="Y946" i="13"/>
  <c r="X946" i="13"/>
  <c r="AJ945" i="13"/>
  <c r="AI945" i="13"/>
  <c r="AE945" i="13"/>
  <c r="Y945" i="13"/>
  <c r="X945" i="13"/>
  <c r="AJ944" i="13"/>
  <c r="AI944" i="13"/>
  <c r="AF944" i="13" s="1"/>
  <c r="AE944" i="13"/>
  <c r="Y944" i="13"/>
  <c r="X944" i="13"/>
  <c r="AJ943" i="13"/>
  <c r="AI943" i="13"/>
  <c r="AF943" i="13" s="1"/>
  <c r="AE943" i="13"/>
  <c r="Y943" i="13"/>
  <c r="X943" i="13"/>
  <c r="AJ942" i="13"/>
  <c r="AI942" i="13"/>
  <c r="AC942" i="13" s="1"/>
  <c r="AE942" i="13"/>
  <c r="Y942" i="13"/>
  <c r="X942" i="13"/>
  <c r="AJ941" i="13"/>
  <c r="AI941" i="13"/>
  <c r="AE941" i="13"/>
  <c r="Y941" i="13"/>
  <c r="X941" i="13"/>
  <c r="AJ940" i="13"/>
  <c r="AI940" i="13"/>
  <c r="AC940" i="13" s="1"/>
  <c r="AE940" i="13"/>
  <c r="Y940" i="13"/>
  <c r="X940" i="13"/>
  <c r="AJ939" i="13"/>
  <c r="AI939" i="13"/>
  <c r="AF939" i="13" s="1"/>
  <c r="AE939" i="13"/>
  <c r="Y939" i="13"/>
  <c r="X939" i="13"/>
  <c r="AJ938" i="13"/>
  <c r="AI938" i="13"/>
  <c r="AE938" i="13"/>
  <c r="Y938" i="13"/>
  <c r="X938" i="13"/>
  <c r="AJ937" i="13"/>
  <c r="AI937" i="13"/>
  <c r="AB937" i="13" s="1"/>
  <c r="AE937" i="13"/>
  <c r="Y937" i="13"/>
  <c r="X937" i="13"/>
  <c r="AJ936" i="13"/>
  <c r="AI936" i="13"/>
  <c r="Z936" i="13" s="1"/>
  <c r="AE936" i="13"/>
  <c r="Y936" i="13"/>
  <c r="X936" i="13"/>
  <c r="AJ935" i="13"/>
  <c r="AI935" i="13"/>
  <c r="AF935" i="13" s="1"/>
  <c r="AE935" i="13"/>
  <c r="Y935" i="13"/>
  <c r="X935" i="13"/>
  <c r="AJ934" i="13"/>
  <c r="AI934" i="13"/>
  <c r="AC934" i="13" s="1"/>
  <c r="AE934" i="13"/>
  <c r="Y934" i="13"/>
  <c r="X934" i="13"/>
  <c r="AJ933" i="13"/>
  <c r="AI933" i="13"/>
  <c r="AE933" i="13"/>
  <c r="Y933" i="13"/>
  <c r="X933" i="13"/>
  <c r="AJ932" i="13"/>
  <c r="AI932" i="13"/>
  <c r="AB932" i="13" s="1"/>
  <c r="AE932" i="13"/>
  <c r="Y932" i="13"/>
  <c r="X932" i="13"/>
  <c r="AJ931" i="13"/>
  <c r="AI931" i="13"/>
  <c r="AE931" i="13"/>
  <c r="Y931" i="13"/>
  <c r="X931" i="13"/>
  <c r="AJ930" i="13"/>
  <c r="AI930" i="13"/>
  <c r="AB930" i="13" s="1"/>
  <c r="AE930" i="13"/>
  <c r="Y930" i="13"/>
  <c r="X930" i="13"/>
  <c r="AJ929" i="13"/>
  <c r="AI929" i="13"/>
  <c r="AB929" i="13" s="1"/>
  <c r="AE929" i="13"/>
  <c r="Y929" i="13"/>
  <c r="X929" i="13"/>
  <c r="AJ928" i="13"/>
  <c r="AI928" i="13"/>
  <c r="Z928" i="13" s="1"/>
  <c r="AE928" i="13"/>
  <c r="Y928" i="13"/>
  <c r="X928" i="13"/>
  <c r="AJ927" i="13"/>
  <c r="AI927" i="13"/>
  <c r="AF927" i="13" s="1"/>
  <c r="AE927" i="13"/>
  <c r="Y927" i="13"/>
  <c r="X927" i="13"/>
  <c r="AJ926" i="13"/>
  <c r="AI926" i="13"/>
  <c r="AE926" i="13"/>
  <c r="Y926" i="13"/>
  <c r="X926" i="13"/>
  <c r="AJ925" i="13"/>
  <c r="AI925" i="13"/>
  <c r="AE925" i="13"/>
  <c r="Y925" i="13"/>
  <c r="X925" i="13"/>
  <c r="AJ924" i="13"/>
  <c r="AI924" i="13"/>
  <c r="AC924" i="13" s="1"/>
  <c r="AE924" i="13"/>
  <c r="Y924" i="13"/>
  <c r="X924" i="13"/>
  <c r="AJ923" i="13"/>
  <c r="AI923" i="13"/>
  <c r="AF923" i="13" s="1"/>
  <c r="AE923" i="13"/>
  <c r="Y923" i="13"/>
  <c r="X923" i="13"/>
  <c r="AJ922" i="13"/>
  <c r="AI922" i="13"/>
  <c r="AE922" i="13"/>
  <c r="Y922" i="13"/>
  <c r="X922" i="13"/>
  <c r="AJ921" i="13"/>
  <c r="AI921" i="13"/>
  <c r="Z921" i="13" s="1"/>
  <c r="AE921" i="13"/>
  <c r="Y921" i="13"/>
  <c r="X921" i="13"/>
  <c r="AJ920" i="13"/>
  <c r="AI920" i="13"/>
  <c r="Z920" i="13" s="1"/>
  <c r="AE920" i="13"/>
  <c r="Y920" i="13"/>
  <c r="X920" i="13"/>
  <c r="AJ919" i="13"/>
  <c r="AI919" i="13"/>
  <c r="AF919" i="13" s="1"/>
  <c r="AE919" i="13"/>
  <c r="Y919" i="13"/>
  <c r="X919" i="13"/>
  <c r="AJ918" i="13"/>
  <c r="AI918" i="13"/>
  <c r="Z918" i="13" s="1"/>
  <c r="AE918" i="13"/>
  <c r="Y918" i="13"/>
  <c r="X918" i="13"/>
  <c r="AJ917" i="13"/>
  <c r="AI917" i="13"/>
  <c r="Z917" i="13" s="1"/>
  <c r="AE917" i="13"/>
  <c r="Y917" i="13"/>
  <c r="X917" i="13"/>
  <c r="AJ916" i="13"/>
  <c r="AI916" i="13"/>
  <c r="Z916" i="13" s="1"/>
  <c r="AE916" i="13"/>
  <c r="Y916" i="13"/>
  <c r="X916" i="13"/>
  <c r="AJ915" i="13"/>
  <c r="AI915" i="13"/>
  <c r="AE915" i="13"/>
  <c r="Y915" i="13"/>
  <c r="X915" i="13"/>
  <c r="AJ914" i="13"/>
  <c r="AI914" i="13"/>
  <c r="AB914" i="13" s="1"/>
  <c r="AE914" i="13"/>
  <c r="Y914" i="13"/>
  <c r="X914" i="13"/>
  <c r="AJ913" i="13"/>
  <c r="AI913" i="13"/>
  <c r="Z913" i="13" s="1"/>
  <c r="AE913" i="13"/>
  <c r="Y913" i="13"/>
  <c r="X913" i="13"/>
  <c r="AJ912" i="13"/>
  <c r="AI912" i="13"/>
  <c r="Z912" i="13" s="1"/>
  <c r="AE912" i="13"/>
  <c r="Y912" i="13"/>
  <c r="X912" i="13"/>
  <c r="AJ911" i="13"/>
  <c r="AI911" i="13"/>
  <c r="AE911" i="13"/>
  <c r="Y911" i="13"/>
  <c r="X911" i="13"/>
  <c r="AJ910" i="13"/>
  <c r="AI910" i="13"/>
  <c r="AE910" i="13"/>
  <c r="Y910" i="13"/>
  <c r="X910" i="13"/>
  <c r="AJ909" i="13"/>
  <c r="AI909" i="13"/>
  <c r="AF909" i="13" s="1"/>
  <c r="AE909" i="13"/>
  <c r="Y909" i="13"/>
  <c r="X909" i="13"/>
  <c r="AJ908" i="13"/>
  <c r="AI908" i="13"/>
  <c r="Z908" i="13" s="1"/>
  <c r="AE908" i="13"/>
  <c r="Y908" i="13"/>
  <c r="X908" i="13"/>
  <c r="AJ907" i="13"/>
  <c r="AI907" i="13"/>
  <c r="Z907" i="13" s="1"/>
  <c r="AE907" i="13"/>
  <c r="Y907" i="13"/>
  <c r="X907" i="13"/>
  <c r="AJ906" i="13"/>
  <c r="AI906" i="13"/>
  <c r="AE906" i="13"/>
  <c r="Y906" i="13"/>
  <c r="X906" i="13"/>
  <c r="AJ905" i="13"/>
  <c r="AI905" i="13"/>
  <c r="AB905" i="13" s="1"/>
  <c r="AE905" i="13"/>
  <c r="Y905" i="13"/>
  <c r="X905" i="13"/>
  <c r="AJ904" i="13"/>
  <c r="AI904" i="13"/>
  <c r="Z904" i="13" s="1"/>
  <c r="AE904" i="13"/>
  <c r="Y904" i="13"/>
  <c r="X904" i="13"/>
  <c r="AJ903" i="13"/>
  <c r="AI903" i="13"/>
  <c r="AF903" i="13" s="1"/>
  <c r="AE903" i="13"/>
  <c r="Y903" i="13"/>
  <c r="X903" i="13"/>
  <c r="AJ902" i="13"/>
  <c r="AI902" i="13"/>
  <c r="AE902" i="13"/>
  <c r="Y902" i="13"/>
  <c r="X902" i="13"/>
  <c r="AJ901" i="13"/>
  <c r="AI901" i="13"/>
  <c r="AB901" i="13" s="1"/>
  <c r="AE901" i="13"/>
  <c r="Y901" i="13"/>
  <c r="X901" i="13"/>
  <c r="AJ900" i="13"/>
  <c r="AI900" i="13"/>
  <c r="AC900" i="13" s="1"/>
  <c r="AE900" i="13"/>
  <c r="Y900" i="13"/>
  <c r="X900" i="13"/>
  <c r="AJ899" i="13"/>
  <c r="AI899" i="13"/>
  <c r="AC899" i="13" s="1"/>
  <c r="AE899" i="13"/>
  <c r="Y899" i="13"/>
  <c r="X899" i="13"/>
  <c r="AJ898" i="13"/>
  <c r="AI898" i="13"/>
  <c r="AC898" i="13" s="1"/>
  <c r="AE898" i="13"/>
  <c r="Y898" i="13"/>
  <c r="X898" i="13"/>
  <c r="AJ897" i="13"/>
  <c r="AI897" i="13"/>
  <c r="AC897" i="13" s="1"/>
  <c r="AE897" i="13"/>
  <c r="Y897" i="13"/>
  <c r="X897" i="13"/>
  <c r="AJ896" i="13"/>
  <c r="AI896" i="13"/>
  <c r="AC896" i="13" s="1"/>
  <c r="AE896" i="13"/>
  <c r="Y896" i="13"/>
  <c r="X896" i="13"/>
  <c r="AJ895" i="13"/>
  <c r="AI895" i="13"/>
  <c r="Z895" i="13" s="1"/>
  <c r="AE895" i="13"/>
  <c r="Y895" i="13"/>
  <c r="X895" i="13"/>
  <c r="AJ894" i="13"/>
  <c r="AI894" i="13"/>
  <c r="AE894" i="13"/>
  <c r="Y894" i="13"/>
  <c r="X894" i="13"/>
  <c r="AJ893" i="13"/>
  <c r="AI893" i="13"/>
  <c r="AF893" i="13" s="1"/>
  <c r="AE893" i="13"/>
  <c r="Y893" i="13"/>
  <c r="X893" i="13"/>
  <c r="AJ892" i="13"/>
  <c r="AI892" i="13"/>
  <c r="AB892" i="13" s="1"/>
  <c r="AE892" i="13"/>
  <c r="Y892" i="13"/>
  <c r="X892" i="13"/>
  <c r="AJ891" i="13"/>
  <c r="AI891" i="13"/>
  <c r="AF891" i="13" s="1"/>
  <c r="AE891" i="13"/>
  <c r="Y891" i="13"/>
  <c r="X891" i="13"/>
  <c r="AJ890" i="13"/>
  <c r="AI890" i="13"/>
  <c r="AC890" i="13" s="1"/>
  <c r="AE890" i="13"/>
  <c r="Y890" i="13"/>
  <c r="X890" i="13"/>
  <c r="AJ889" i="13"/>
  <c r="AI889" i="13"/>
  <c r="AE889" i="13"/>
  <c r="Y889" i="13"/>
  <c r="X889" i="13"/>
  <c r="AJ888" i="13"/>
  <c r="AI888" i="13"/>
  <c r="Z888" i="13" s="1"/>
  <c r="AE888" i="13"/>
  <c r="Y888" i="13"/>
  <c r="X888" i="13"/>
  <c r="AJ887" i="13"/>
  <c r="AI887" i="13"/>
  <c r="AC887" i="13" s="1"/>
  <c r="AE887" i="13"/>
  <c r="Y887" i="13"/>
  <c r="X887" i="13"/>
  <c r="AJ886" i="13"/>
  <c r="AI886" i="13"/>
  <c r="AE886" i="13"/>
  <c r="Y886" i="13"/>
  <c r="X886" i="13"/>
  <c r="AJ885" i="13"/>
  <c r="AI885" i="13"/>
  <c r="AE885" i="13"/>
  <c r="Y885" i="13"/>
  <c r="X885" i="13"/>
  <c r="AJ884" i="13"/>
  <c r="AI884" i="13"/>
  <c r="AB884" i="13" s="1"/>
  <c r="AE884" i="13"/>
  <c r="Y884" i="13"/>
  <c r="X884" i="13"/>
  <c r="AJ883" i="13"/>
  <c r="AI883" i="13"/>
  <c r="Z883" i="13" s="1"/>
  <c r="AE883" i="13"/>
  <c r="Y883" i="13"/>
  <c r="X883" i="13"/>
  <c r="AJ882" i="13"/>
  <c r="AI882" i="13"/>
  <c r="AC882" i="13" s="1"/>
  <c r="AE882" i="13"/>
  <c r="Y882" i="13"/>
  <c r="X882" i="13"/>
  <c r="AJ881" i="13"/>
  <c r="AI881" i="13"/>
  <c r="AC881" i="13" s="1"/>
  <c r="AE881" i="13"/>
  <c r="Y881" i="13"/>
  <c r="X881" i="13"/>
  <c r="AJ880" i="13"/>
  <c r="AI880" i="13"/>
  <c r="AC880" i="13" s="1"/>
  <c r="AE880" i="13"/>
  <c r="Y880" i="13"/>
  <c r="X880" i="13"/>
  <c r="AJ879" i="13"/>
  <c r="AI879" i="13"/>
  <c r="AF879" i="13" s="1"/>
  <c r="AE879" i="13"/>
  <c r="Y879" i="13"/>
  <c r="X879" i="13"/>
  <c r="AJ878" i="13"/>
  <c r="AI878" i="13"/>
  <c r="AE878" i="13"/>
  <c r="Y878" i="13"/>
  <c r="X878" i="13"/>
  <c r="AJ877" i="13"/>
  <c r="AI877" i="13"/>
  <c r="AE877" i="13"/>
  <c r="Y877" i="13"/>
  <c r="X877" i="13"/>
  <c r="AJ876" i="13"/>
  <c r="AI876" i="13"/>
  <c r="AE876" i="13"/>
  <c r="Y876" i="13"/>
  <c r="X876" i="13"/>
  <c r="AJ875" i="13"/>
  <c r="AI875" i="13"/>
  <c r="AF875" i="13" s="1"/>
  <c r="AE875" i="13"/>
  <c r="Y875" i="13"/>
  <c r="X875" i="13"/>
  <c r="AJ874" i="13"/>
  <c r="AI874" i="13"/>
  <c r="AC874" i="13" s="1"/>
  <c r="AE874" i="13"/>
  <c r="Y874" i="13"/>
  <c r="X874" i="13"/>
  <c r="AJ873" i="13"/>
  <c r="AI873" i="13"/>
  <c r="AC873" i="13" s="1"/>
  <c r="AE873" i="13"/>
  <c r="Y873" i="13"/>
  <c r="X873" i="13"/>
  <c r="AJ872" i="13"/>
  <c r="AI872" i="13"/>
  <c r="AC872" i="13" s="1"/>
  <c r="AE872" i="13"/>
  <c r="Y872" i="13"/>
  <c r="X872" i="13"/>
  <c r="AJ871" i="13"/>
  <c r="AI871" i="13"/>
  <c r="AF871" i="13" s="1"/>
  <c r="AE871" i="13"/>
  <c r="Y871" i="13"/>
  <c r="X871" i="13"/>
  <c r="AJ870" i="13"/>
  <c r="AI870" i="13"/>
  <c r="AE870" i="13"/>
  <c r="Y870" i="13"/>
  <c r="X870" i="13"/>
  <c r="AJ869" i="13"/>
  <c r="AI869" i="13"/>
  <c r="Z869" i="13" s="1"/>
  <c r="AE869" i="13"/>
  <c r="Y869" i="13"/>
  <c r="X869" i="13"/>
  <c r="AJ868" i="13"/>
  <c r="AI868" i="13"/>
  <c r="AE868" i="13"/>
  <c r="Y868" i="13"/>
  <c r="X868" i="13"/>
  <c r="AJ867" i="13"/>
  <c r="AI867" i="13"/>
  <c r="Z867" i="13" s="1"/>
  <c r="AE867" i="13"/>
  <c r="Y867" i="13"/>
  <c r="X867" i="13"/>
  <c r="AJ866" i="13"/>
  <c r="AI866" i="13"/>
  <c r="AC866" i="13" s="1"/>
  <c r="AE866" i="13"/>
  <c r="Y866" i="13"/>
  <c r="X866" i="13"/>
  <c r="AJ865" i="13"/>
  <c r="AI865" i="13"/>
  <c r="AB865" i="13" s="1"/>
  <c r="AE865" i="13"/>
  <c r="Y865" i="13"/>
  <c r="X865" i="13"/>
  <c r="AJ864" i="13"/>
  <c r="AI864" i="13"/>
  <c r="AF864" i="13" s="1"/>
  <c r="AE864" i="13"/>
  <c r="Y864" i="13"/>
  <c r="X864" i="13"/>
  <c r="AJ863" i="13"/>
  <c r="AI863" i="13"/>
  <c r="AC863" i="13" s="1"/>
  <c r="AE863" i="13"/>
  <c r="Y863" i="13"/>
  <c r="X863" i="13"/>
  <c r="AJ862" i="13"/>
  <c r="AI862" i="13"/>
  <c r="AE862" i="13"/>
  <c r="Y862" i="13"/>
  <c r="X862" i="13"/>
  <c r="AJ861" i="13"/>
  <c r="AI861" i="13"/>
  <c r="Z861" i="13" s="1"/>
  <c r="AE861" i="13"/>
  <c r="Y861" i="13"/>
  <c r="X861" i="13"/>
  <c r="AJ860" i="13"/>
  <c r="AI860" i="13"/>
  <c r="AC860" i="13" s="1"/>
  <c r="AE860" i="13"/>
  <c r="Y860" i="13"/>
  <c r="X860" i="13"/>
  <c r="AJ859" i="13"/>
  <c r="AI859" i="13"/>
  <c r="AB859" i="13" s="1"/>
  <c r="AE859" i="13"/>
  <c r="Y859" i="13"/>
  <c r="X859" i="13"/>
  <c r="AJ858" i="13"/>
  <c r="AI858" i="13"/>
  <c r="Z858" i="13" s="1"/>
  <c r="AE858" i="13"/>
  <c r="Y858" i="13"/>
  <c r="X858" i="13"/>
  <c r="AJ857" i="13"/>
  <c r="AI857" i="13"/>
  <c r="Z857" i="13" s="1"/>
  <c r="AE857" i="13"/>
  <c r="Y857" i="13"/>
  <c r="X857" i="13"/>
  <c r="AJ856" i="13"/>
  <c r="AI856" i="13"/>
  <c r="AF856" i="13" s="1"/>
  <c r="AE856" i="13"/>
  <c r="Y856" i="13"/>
  <c r="X856" i="13"/>
  <c r="AJ855" i="13"/>
  <c r="AI855" i="13"/>
  <c r="AF855" i="13" s="1"/>
  <c r="AE855" i="13"/>
  <c r="Y855" i="13"/>
  <c r="X855" i="13"/>
  <c r="AJ854" i="13"/>
  <c r="AI854" i="13"/>
  <c r="AF854" i="13" s="1"/>
  <c r="AE854" i="13"/>
  <c r="Y854" i="13"/>
  <c r="X854" i="13"/>
  <c r="AJ853" i="13"/>
  <c r="AI853" i="13"/>
  <c r="AF853" i="13" s="1"/>
  <c r="AE853" i="13"/>
  <c r="Y853" i="13"/>
  <c r="X853" i="13"/>
  <c r="AJ852" i="13"/>
  <c r="AI852" i="13"/>
  <c r="Z852" i="13" s="1"/>
  <c r="AE852" i="13"/>
  <c r="Y852" i="13"/>
  <c r="X852" i="13"/>
  <c r="AJ851" i="13"/>
  <c r="AI851" i="13"/>
  <c r="AB851" i="13" s="1"/>
  <c r="AE851" i="13"/>
  <c r="Y851" i="13"/>
  <c r="X851" i="13"/>
  <c r="AJ850" i="13"/>
  <c r="AI850" i="13"/>
  <c r="AB850" i="13" s="1"/>
  <c r="AE850" i="13"/>
  <c r="Y850" i="13"/>
  <c r="X850" i="13"/>
  <c r="AJ849" i="13"/>
  <c r="AI849" i="13"/>
  <c r="AB849" i="13" s="1"/>
  <c r="AE849" i="13"/>
  <c r="Y849" i="13"/>
  <c r="X849" i="13"/>
  <c r="AJ848" i="13"/>
  <c r="AI848" i="13"/>
  <c r="AC848" i="13" s="1"/>
  <c r="AE848" i="13"/>
  <c r="Y848" i="13"/>
  <c r="X848" i="13"/>
  <c r="AJ847" i="13"/>
  <c r="AI847" i="13"/>
  <c r="AF847" i="13" s="1"/>
  <c r="AE847" i="13"/>
  <c r="Y847" i="13"/>
  <c r="X847" i="13"/>
  <c r="AJ846" i="13"/>
  <c r="AI846" i="13"/>
  <c r="AF846" i="13" s="1"/>
  <c r="AE846" i="13"/>
  <c r="Y846" i="13"/>
  <c r="X846" i="13"/>
  <c r="AJ845" i="13"/>
  <c r="AI845" i="13"/>
  <c r="AF845" i="13" s="1"/>
  <c r="AE845" i="13"/>
  <c r="Y845" i="13"/>
  <c r="X845" i="13"/>
  <c r="AJ844" i="13"/>
  <c r="AI844" i="13"/>
  <c r="AC844" i="13" s="1"/>
  <c r="AE844" i="13"/>
  <c r="Y844" i="13"/>
  <c r="X844" i="13"/>
  <c r="AJ843" i="13"/>
  <c r="AI843" i="13"/>
  <c r="AB843" i="13" s="1"/>
  <c r="AE843" i="13"/>
  <c r="Y843" i="13"/>
  <c r="X843" i="13"/>
  <c r="AJ842" i="13"/>
  <c r="AI842" i="13"/>
  <c r="AB842" i="13" s="1"/>
  <c r="AE842" i="13"/>
  <c r="Y842" i="13"/>
  <c r="X842" i="13"/>
  <c r="AJ841" i="13"/>
  <c r="AI841" i="13"/>
  <c r="AB841" i="13" s="1"/>
  <c r="AE841" i="13"/>
  <c r="Y841" i="13"/>
  <c r="X841" i="13"/>
  <c r="AJ840" i="13"/>
  <c r="AI840" i="13"/>
  <c r="AF840" i="13" s="1"/>
  <c r="AE840" i="13"/>
  <c r="Y840" i="13"/>
  <c r="X840" i="13"/>
  <c r="AJ839" i="13"/>
  <c r="AI839" i="13"/>
  <c r="Z839" i="13" s="1"/>
  <c r="AE839" i="13"/>
  <c r="Y839" i="13"/>
  <c r="X839" i="13"/>
  <c r="AJ838" i="13"/>
  <c r="AI838" i="13"/>
  <c r="AE838" i="13"/>
  <c r="Y838" i="13"/>
  <c r="X838" i="13"/>
  <c r="AJ837" i="13"/>
  <c r="AI837" i="13"/>
  <c r="AE837" i="13"/>
  <c r="Y837" i="13"/>
  <c r="X837" i="13"/>
  <c r="AJ836" i="13"/>
  <c r="AI836" i="13"/>
  <c r="AB836" i="13" s="1"/>
  <c r="AE836" i="13"/>
  <c r="Y836" i="13"/>
  <c r="X836" i="13"/>
  <c r="AJ835" i="13"/>
  <c r="AI835" i="13"/>
  <c r="AF835" i="13" s="1"/>
  <c r="AE835" i="13"/>
  <c r="Y835" i="13"/>
  <c r="X835" i="13"/>
  <c r="AJ834" i="13"/>
  <c r="AI834" i="13"/>
  <c r="Z834" i="13" s="1"/>
  <c r="AE834" i="13"/>
  <c r="Y834" i="13"/>
  <c r="X834" i="13"/>
  <c r="AJ833" i="13"/>
  <c r="AI833" i="13"/>
  <c r="AF833" i="13" s="1"/>
  <c r="AE833" i="13"/>
  <c r="Y833" i="13"/>
  <c r="X833" i="13"/>
  <c r="AJ832" i="13"/>
  <c r="AI832" i="13"/>
  <c r="Z832" i="13" s="1"/>
  <c r="AE832" i="13"/>
  <c r="Y832" i="13"/>
  <c r="X832" i="13"/>
  <c r="AJ831" i="13"/>
  <c r="AI831" i="13"/>
  <c r="Z831" i="13" s="1"/>
  <c r="AE831" i="13"/>
  <c r="Y831" i="13"/>
  <c r="X831" i="13"/>
  <c r="AJ830" i="13"/>
  <c r="AI830" i="13"/>
  <c r="AF830" i="13" s="1"/>
  <c r="AE830" i="13"/>
  <c r="Y830" i="13"/>
  <c r="X830" i="13"/>
  <c r="AJ829" i="13"/>
  <c r="AI829" i="13"/>
  <c r="AE829" i="13"/>
  <c r="Y829" i="13"/>
  <c r="X829" i="13"/>
  <c r="AJ828" i="13"/>
  <c r="AI828" i="13"/>
  <c r="Z828" i="13" s="1"/>
  <c r="AE828" i="13"/>
  <c r="Y828" i="13"/>
  <c r="X828" i="13"/>
  <c r="AJ827" i="13"/>
  <c r="AI827" i="13"/>
  <c r="AF827" i="13" s="1"/>
  <c r="AE827" i="13"/>
  <c r="Y827" i="13"/>
  <c r="X827" i="13"/>
  <c r="AJ826" i="13"/>
  <c r="AI826" i="13"/>
  <c r="Z826" i="13" s="1"/>
  <c r="AE826" i="13"/>
  <c r="Y826" i="13"/>
  <c r="X826" i="13"/>
  <c r="AJ825" i="13"/>
  <c r="AI825" i="13"/>
  <c r="AF825" i="13" s="1"/>
  <c r="AE825" i="13"/>
  <c r="Y825" i="13"/>
  <c r="X825" i="13"/>
  <c r="AJ824" i="13"/>
  <c r="AI824" i="13"/>
  <c r="AF824" i="13" s="1"/>
  <c r="AE824" i="13"/>
  <c r="Y824" i="13"/>
  <c r="X824" i="13"/>
  <c r="AJ823" i="13"/>
  <c r="AI823" i="13"/>
  <c r="AB823" i="13" s="1"/>
  <c r="AE823" i="13"/>
  <c r="Y823" i="13"/>
  <c r="X823" i="13"/>
  <c r="AJ822" i="13"/>
  <c r="AI822" i="13"/>
  <c r="AF822" i="13" s="1"/>
  <c r="AE822" i="13"/>
  <c r="Y822" i="13"/>
  <c r="X822" i="13"/>
  <c r="AJ821" i="13"/>
  <c r="AI821" i="13"/>
  <c r="AE821" i="13"/>
  <c r="Y821" i="13"/>
  <c r="X821" i="13"/>
  <c r="AJ820" i="13"/>
  <c r="AI820" i="13"/>
  <c r="Z820" i="13" s="1"/>
  <c r="AE820" i="13"/>
  <c r="Y820" i="13"/>
  <c r="X820" i="13"/>
  <c r="AJ819" i="13"/>
  <c r="AI819" i="13"/>
  <c r="AB819" i="13" s="1"/>
  <c r="AE819" i="13"/>
  <c r="Y819" i="13"/>
  <c r="X819" i="13"/>
  <c r="AJ818" i="13"/>
  <c r="AI818" i="13"/>
  <c r="AF818" i="13" s="1"/>
  <c r="AE818" i="13"/>
  <c r="Y818" i="13"/>
  <c r="X818" i="13"/>
  <c r="AJ817" i="13"/>
  <c r="AI817" i="13"/>
  <c r="AC817" i="13" s="1"/>
  <c r="AE817" i="13"/>
  <c r="Y817" i="13"/>
  <c r="X817" i="13"/>
  <c r="AJ816" i="13"/>
  <c r="AI816" i="13"/>
  <c r="AF816" i="13" s="1"/>
  <c r="AE816" i="13"/>
  <c r="Y816" i="13"/>
  <c r="X816" i="13"/>
  <c r="AJ815" i="13"/>
  <c r="AI815" i="13"/>
  <c r="AE815" i="13"/>
  <c r="Y815" i="13"/>
  <c r="X815" i="13"/>
  <c r="AJ814" i="13"/>
  <c r="AI814" i="13"/>
  <c r="Z814" i="13" s="1"/>
  <c r="AE814" i="13"/>
  <c r="Y814" i="13"/>
  <c r="X814" i="13"/>
  <c r="AJ813" i="13"/>
  <c r="AI813" i="13"/>
  <c r="AE813" i="13"/>
  <c r="Y813" i="13"/>
  <c r="X813" i="13"/>
  <c r="AJ812" i="13"/>
  <c r="AI812" i="13"/>
  <c r="AE812" i="13"/>
  <c r="Y812" i="13"/>
  <c r="X812" i="13"/>
  <c r="AJ811" i="13"/>
  <c r="AI811" i="13"/>
  <c r="AB811" i="13" s="1"/>
  <c r="AE811" i="13"/>
  <c r="Y811" i="13"/>
  <c r="X811" i="13"/>
  <c r="AJ810" i="13"/>
  <c r="AI810" i="13"/>
  <c r="AF810" i="13" s="1"/>
  <c r="AE810" i="13"/>
  <c r="Y810" i="13"/>
  <c r="X810" i="13"/>
  <c r="AJ809" i="13"/>
  <c r="AI809" i="13"/>
  <c r="AC809" i="13" s="1"/>
  <c r="AE809" i="13"/>
  <c r="Y809" i="13"/>
  <c r="X809" i="13"/>
  <c r="AJ808" i="13"/>
  <c r="AI808" i="13"/>
  <c r="AF808" i="13" s="1"/>
  <c r="AE808" i="13"/>
  <c r="Y808" i="13"/>
  <c r="X808" i="13"/>
  <c r="AJ807" i="13"/>
  <c r="AI807" i="13"/>
  <c r="Z807" i="13" s="1"/>
  <c r="AE807" i="13"/>
  <c r="Y807" i="13"/>
  <c r="X807" i="13"/>
  <c r="AJ806" i="13"/>
  <c r="AI806" i="13"/>
  <c r="AE806" i="13"/>
  <c r="Y806" i="13"/>
  <c r="X806" i="13"/>
  <c r="AJ805" i="13"/>
  <c r="AI805" i="13"/>
  <c r="AB805" i="13" s="1"/>
  <c r="AE805" i="13"/>
  <c r="Y805" i="13"/>
  <c r="X805" i="13"/>
  <c r="AJ804" i="13"/>
  <c r="AI804" i="13"/>
  <c r="AF804" i="13" s="1"/>
  <c r="AE804" i="13"/>
  <c r="Y804" i="13"/>
  <c r="X804" i="13"/>
  <c r="AJ803" i="13"/>
  <c r="AI803" i="13"/>
  <c r="AB803" i="13" s="1"/>
  <c r="AE803" i="13"/>
  <c r="Y803" i="13"/>
  <c r="X803" i="13"/>
  <c r="AJ802" i="13"/>
  <c r="AI802" i="13"/>
  <c r="AF802" i="13" s="1"/>
  <c r="AE802" i="13"/>
  <c r="Y802" i="13"/>
  <c r="X802" i="13"/>
  <c r="AJ801" i="13"/>
  <c r="AI801" i="13"/>
  <c r="AC801" i="13" s="1"/>
  <c r="AE801" i="13"/>
  <c r="Y801" i="13"/>
  <c r="X801" i="13"/>
  <c r="AJ800" i="13"/>
  <c r="AI800" i="13"/>
  <c r="AF800" i="13" s="1"/>
  <c r="AE800" i="13"/>
  <c r="Y800" i="13"/>
  <c r="X800" i="13"/>
  <c r="AJ799" i="13"/>
  <c r="AI799" i="13"/>
  <c r="AE799" i="13"/>
  <c r="Y799" i="13"/>
  <c r="X799" i="13"/>
  <c r="AJ798" i="13"/>
  <c r="AI798" i="13"/>
  <c r="AF798" i="13" s="1"/>
  <c r="AE798" i="13"/>
  <c r="Y798" i="13"/>
  <c r="X798" i="13"/>
  <c r="AJ797" i="13"/>
  <c r="AI797" i="13"/>
  <c r="Z797" i="13" s="1"/>
  <c r="AE797" i="13"/>
  <c r="Y797" i="13"/>
  <c r="X797" i="13"/>
  <c r="AJ796" i="13"/>
  <c r="AI796" i="13"/>
  <c r="AE796" i="13"/>
  <c r="Y796" i="13"/>
  <c r="X796" i="13"/>
  <c r="AJ795" i="13"/>
  <c r="AI795" i="13"/>
  <c r="Z795" i="13" s="1"/>
  <c r="AE795" i="13"/>
  <c r="Y795" i="13"/>
  <c r="X795" i="13"/>
  <c r="AJ794" i="13"/>
  <c r="AI794" i="13"/>
  <c r="Z794" i="13" s="1"/>
  <c r="AE794" i="13"/>
  <c r="Y794" i="13"/>
  <c r="X794" i="13"/>
  <c r="AJ793" i="13"/>
  <c r="AI793" i="13"/>
  <c r="AF793" i="13" s="1"/>
  <c r="AE793" i="13"/>
  <c r="Y793" i="13"/>
  <c r="X793" i="13"/>
  <c r="AJ792" i="13"/>
  <c r="AI792" i="13"/>
  <c r="AF792" i="13" s="1"/>
  <c r="AE792" i="13"/>
  <c r="Y792" i="13"/>
  <c r="X792" i="13"/>
  <c r="AJ791" i="13"/>
  <c r="AI791" i="13"/>
  <c r="AB791" i="13" s="1"/>
  <c r="AE791" i="13"/>
  <c r="Y791" i="13"/>
  <c r="X791" i="13"/>
  <c r="AJ790" i="13"/>
  <c r="AI790" i="13"/>
  <c r="AF790" i="13" s="1"/>
  <c r="AE790" i="13"/>
  <c r="Y790" i="13"/>
  <c r="X790" i="13"/>
  <c r="AJ789" i="13"/>
  <c r="AI789" i="13"/>
  <c r="Z789" i="13" s="1"/>
  <c r="AE789" i="13"/>
  <c r="Y789" i="13"/>
  <c r="X789" i="13"/>
  <c r="AJ788" i="13"/>
  <c r="AI788" i="13"/>
  <c r="AC788" i="13" s="1"/>
  <c r="AE788" i="13"/>
  <c r="Y788" i="13"/>
  <c r="X788" i="13"/>
  <c r="AJ787" i="13"/>
  <c r="AI787" i="13"/>
  <c r="AF787" i="13" s="1"/>
  <c r="AE787" i="13"/>
  <c r="Y787" i="13"/>
  <c r="X787" i="13"/>
  <c r="AJ786" i="13"/>
  <c r="AI786" i="13"/>
  <c r="Z786" i="13" s="1"/>
  <c r="AE786" i="13"/>
  <c r="Y786" i="13"/>
  <c r="X786" i="13"/>
  <c r="AJ785" i="13"/>
  <c r="AI785" i="13"/>
  <c r="AF785" i="13" s="1"/>
  <c r="AE785" i="13"/>
  <c r="Y785" i="13"/>
  <c r="X785" i="13"/>
  <c r="AJ784" i="13"/>
  <c r="AI784" i="13"/>
  <c r="AF784" i="13" s="1"/>
  <c r="AE784" i="13"/>
  <c r="Y784" i="13"/>
  <c r="X784" i="13"/>
  <c r="AJ783" i="13"/>
  <c r="AI783" i="13"/>
  <c r="AF783" i="13" s="1"/>
  <c r="AE783" i="13"/>
  <c r="Y783" i="13"/>
  <c r="X783" i="13"/>
  <c r="AJ782" i="13"/>
  <c r="AI782" i="13"/>
  <c r="AC782" i="13" s="1"/>
  <c r="AE782" i="13"/>
  <c r="Y782" i="13"/>
  <c r="X782" i="13"/>
  <c r="AJ781" i="13"/>
  <c r="AI781" i="13"/>
  <c r="Z781" i="13" s="1"/>
  <c r="AE781" i="13"/>
  <c r="Y781" i="13"/>
  <c r="X781" i="13"/>
  <c r="AJ780" i="13"/>
  <c r="AI780" i="13"/>
  <c r="AF780" i="13" s="1"/>
  <c r="AE780" i="13"/>
  <c r="Y780" i="13"/>
  <c r="X780" i="13"/>
  <c r="AJ779" i="13"/>
  <c r="AI779" i="13"/>
  <c r="AE779" i="13"/>
  <c r="Y779" i="13"/>
  <c r="X779" i="13"/>
  <c r="AJ778" i="13"/>
  <c r="AI778" i="13"/>
  <c r="Z778" i="13" s="1"/>
  <c r="AE778" i="13"/>
  <c r="Y778" i="13"/>
  <c r="X778" i="13"/>
  <c r="AJ777" i="13"/>
  <c r="AI777" i="13"/>
  <c r="AC777" i="13" s="1"/>
  <c r="AE777" i="13"/>
  <c r="Y777" i="13"/>
  <c r="X777" i="13"/>
  <c r="AJ776" i="13"/>
  <c r="AI776" i="13"/>
  <c r="AF776" i="13" s="1"/>
  <c r="AE776" i="13"/>
  <c r="Y776" i="13"/>
  <c r="X776" i="13"/>
  <c r="AJ775" i="13"/>
  <c r="AI775" i="13"/>
  <c r="AF775" i="13" s="1"/>
  <c r="AE775" i="13"/>
  <c r="Y775" i="13"/>
  <c r="X775" i="13"/>
  <c r="AJ774" i="13"/>
  <c r="AI774" i="13"/>
  <c r="AC774" i="13" s="1"/>
  <c r="AE774" i="13"/>
  <c r="Y774" i="13"/>
  <c r="X774" i="13"/>
  <c r="AJ773" i="13"/>
  <c r="AI773" i="13"/>
  <c r="Z773" i="13" s="1"/>
  <c r="AE773" i="13"/>
  <c r="Y773" i="13"/>
  <c r="X773" i="13"/>
  <c r="AJ772" i="13"/>
  <c r="AI772" i="13"/>
  <c r="AF772" i="13" s="1"/>
  <c r="AE772" i="13"/>
  <c r="Y772" i="13"/>
  <c r="X772" i="13"/>
  <c r="AJ771" i="13"/>
  <c r="AI771" i="13"/>
  <c r="AB771" i="13" s="1"/>
  <c r="AE771" i="13"/>
  <c r="Y771" i="13"/>
  <c r="X771" i="13"/>
  <c r="AJ770" i="13"/>
  <c r="AI770" i="13"/>
  <c r="AF770" i="13" s="1"/>
  <c r="AE770" i="13"/>
  <c r="Y770" i="13"/>
  <c r="X770" i="13"/>
  <c r="AJ769" i="13"/>
  <c r="AI769" i="13"/>
  <c r="AC769" i="13" s="1"/>
  <c r="AE769" i="13"/>
  <c r="Y769" i="13"/>
  <c r="X769" i="13"/>
  <c r="AJ768" i="13"/>
  <c r="AI768" i="13"/>
  <c r="AF768" i="13" s="1"/>
  <c r="AE768" i="13"/>
  <c r="Y768" i="13"/>
  <c r="X768" i="13"/>
  <c r="AJ767" i="13"/>
  <c r="AI767" i="13"/>
  <c r="AF767" i="13" s="1"/>
  <c r="AE767" i="13"/>
  <c r="Y767" i="13"/>
  <c r="X767" i="13"/>
  <c r="AJ766" i="13"/>
  <c r="AI766" i="13"/>
  <c r="AC766" i="13" s="1"/>
  <c r="AE766" i="13"/>
  <c r="Y766" i="13"/>
  <c r="X766" i="13"/>
  <c r="AJ765" i="13"/>
  <c r="AI765" i="13"/>
  <c r="Z765" i="13" s="1"/>
  <c r="AE765" i="13"/>
  <c r="Y765" i="13"/>
  <c r="X765" i="13"/>
  <c r="AJ764" i="13"/>
  <c r="AI764" i="13"/>
  <c r="AF764" i="13" s="1"/>
  <c r="AE764" i="13"/>
  <c r="Y764" i="13"/>
  <c r="X764" i="13"/>
  <c r="AJ763" i="13"/>
  <c r="AI763" i="13"/>
  <c r="AC763" i="13" s="1"/>
  <c r="AE763" i="13"/>
  <c r="Y763" i="13"/>
  <c r="X763" i="13"/>
  <c r="AJ762" i="13"/>
  <c r="AI762" i="13"/>
  <c r="Z762" i="13" s="1"/>
  <c r="AE762" i="13"/>
  <c r="Y762" i="13"/>
  <c r="X762" i="13"/>
  <c r="AJ761" i="13"/>
  <c r="AI761" i="13"/>
  <c r="AF761" i="13" s="1"/>
  <c r="AE761" i="13"/>
  <c r="Y761" i="13"/>
  <c r="X761" i="13"/>
  <c r="AJ760" i="13"/>
  <c r="AI760" i="13"/>
  <c r="AC760" i="13" s="1"/>
  <c r="AE760" i="13"/>
  <c r="Y760" i="13"/>
  <c r="X760" i="13"/>
  <c r="AJ759" i="13"/>
  <c r="AI759" i="13"/>
  <c r="AE759" i="13"/>
  <c r="Y759" i="13"/>
  <c r="X759" i="13"/>
  <c r="AJ758" i="13"/>
  <c r="AI758" i="13"/>
  <c r="AC758" i="13" s="1"/>
  <c r="AE758" i="13"/>
  <c r="Y758" i="13"/>
  <c r="X758" i="13"/>
  <c r="AJ757" i="13"/>
  <c r="AI757" i="13"/>
  <c r="Z757" i="13" s="1"/>
  <c r="AE757" i="13"/>
  <c r="Y757" i="13"/>
  <c r="X757" i="13"/>
  <c r="AJ756" i="13"/>
  <c r="AI756" i="13"/>
  <c r="AF756" i="13" s="1"/>
  <c r="AE756" i="13"/>
  <c r="Y756" i="13"/>
  <c r="X756" i="13"/>
  <c r="AJ755" i="13"/>
  <c r="AI755" i="13"/>
  <c r="AC755" i="13" s="1"/>
  <c r="AE755" i="13"/>
  <c r="Y755" i="13"/>
  <c r="X755" i="13"/>
  <c r="AJ754" i="13"/>
  <c r="AI754" i="13"/>
  <c r="Z754" i="13" s="1"/>
  <c r="AE754" i="13"/>
  <c r="Y754" i="13"/>
  <c r="X754" i="13"/>
  <c r="AJ753" i="13"/>
  <c r="AI753" i="13"/>
  <c r="AC753" i="13" s="1"/>
  <c r="AE753" i="13"/>
  <c r="Y753" i="13"/>
  <c r="X753" i="13"/>
  <c r="AJ752" i="13"/>
  <c r="AI752" i="13"/>
  <c r="AC752" i="13" s="1"/>
  <c r="AE752" i="13"/>
  <c r="Y752" i="13"/>
  <c r="X752" i="13"/>
  <c r="AJ751" i="13"/>
  <c r="AI751" i="13"/>
  <c r="AE751" i="13"/>
  <c r="Y751" i="13"/>
  <c r="X751" i="13"/>
  <c r="AJ750" i="13"/>
  <c r="AI750" i="13"/>
  <c r="AF750" i="13" s="1"/>
  <c r="AE750" i="13"/>
  <c r="Y750" i="13"/>
  <c r="X750" i="13"/>
  <c r="AJ749" i="13"/>
  <c r="AI749" i="13"/>
  <c r="Z749" i="13" s="1"/>
  <c r="AE749" i="13"/>
  <c r="Y749" i="13"/>
  <c r="X749" i="13"/>
  <c r="AJ748" i="13"/>
  <c r="AI748" i="13"/>
  <c r="AF748" i="13" s="1"/>
  <c r="AE748" i="13"/>
  <c r="Y748" i="13"/>
  <c r="X748" i="13"/>
  <c r="AJ747" i="13"/>
  <c r="AI747" i="13"/>
  <c r="Z747" i="13" s="1"/>
  <c r="AE747" i="13"/>
  <c r="Y747" i="13"/>
  <c r="X747" i="13"/>
  <c r="AJ746" i="13"/>
  <c r="AI746" i="13"/>
  <c r="Z746" i="13" s="1"/>
  <c r="AE746" i="13"/>
  <c r="Y746" i="13"/>
  <c r="X746" i="13"/>
  <c r="AJ745" i="13"/>
  <c r="AI745" i="13"/>
  <c r="AF745" i="13" s="1"/>
  <c r="AE745" i="13"/>
  <c r="Y745" i="13"/>
  <c r="X745" i="13"/>
  <c r="AJ744" i="13"/>
  <c r="AI744" i="13"/>
  <c r="AC744" i="13" s="1"/>
  <c r="AE744" i="13"/>
  <c r="Y744" i="13"/>
  <c r="X744" i="13"/>
  <c r="AJ743" i="13"/>
  <c r="AI743" i="13"/>
  <c r="AE743" i="13"/>
  <c r="Y743" i="13"/>
  <c r="X743" i="13"/>
  <c r="AJ742" i="13"/>
  <c r="AI742" i="13"/>
  <c r="AB742" i="13" s="1"/>
  <c r="AE742" i="13"/>
  <c r="Y742" i="13"/>
  <c r="X742" i="13"/>
  <c r="AJ741" i="13"/>
  <c r="AI741" i="13"/>
  <c r="AB741" i="13" s="1"/>
  <c r="AE741" i="13"/>
  <c r="Y741" i="13"/>
  <c r="X741" i="13"/>
  <c r="AJ740" i="13"/>
  <c r="AI740" i="13"/>
  <c r="AF740" i="13" s="1"/>
  <c r="AE740" i="13"/>
  <c r="Y740" i="13"/>
  <c r="X740" i="13"/>
  <c r="AJ739" i="13"/>
  <c r="AI739" i="13"/>
  <c r="Z739" i="13" s="1"/>
  <c r="AE739" i="13"/>
  <c r="Y739" i="13"/>
  <c r="X739" i="13"/>
  <c r="AJ738" i="13"/>
  <c r="AI738" i="13"/>
  <c r="Z738" i="13" s="1"/>
  <c r="AE738" i="13"/>
  <c r="Y738" i="13"/>
  <c r="X738" i="13"/>
  <c r="AJ737" i="13"/>
  <c r="AI737" i="13"/>
  <c r="Z737" i="13" s="1"/>
  <c r="AE737" i="13"/>
  <c r="Y737" i="13"/>
  <c r="X737" i="13"/>
  <c r="AJ736" i="13"/>
  <c r="AI736" i="13"/>
  <c r="AC736" i="13" s="1"/>
  <c r="AE736" i="13"/>
  <c r="Y736" i="13"/>
  <c r="X736" i="13"/>
  <c r="AJ735" i="13"/>
  <c r="AI735" i="13"/>
  <c r="AE735" i="13"/>
  <c r="Y735" i="13"/>
  <c r="X735" i="13"/>
  <c r="AJ734" i="13"/>
  <c r="AI734" i="13"/>
  <c r="AF734" i="13" s="1"/>
  <c r="AE734" i="13"/>
  <c r="Y734" i="13"/>
  <c r="X734" i="13"/>
  <c r="AJ733" i="13"/>
  <c r="AI733" i="13"/>
  <c r="AB733" i="13" s="1"/>
  <c r="AE733" i="13"/>
  <c r="Y733" i="13"/>
  <c r="X733" i="13"/>
  <c r="AJ732" i="13"/>
  <c r="AI732" i="13"/>
  <c r="AF732" i="13" s="1"/>
  <c r="AE732" i="13"/>
  <c r="Y732" i="13"/>
  <c r="X732" i="13"/>
  <c r="AJ731" i="13"/>
  <c r="AI731" i="13"/>
  <c r="Z731" i="13" s="1"/>
  <c r="AE731" i="13"/>
  <c r="Y731" i="13"/>
  <c r="X731" i="13"/>
  <c r="AJ730" i="13"/>
  <c r="AI730" i="13"/>
  <c r="AF730" i="13" s="1"/>
  <c r="AE730" i="13"/>
  <c r="Y730" i="13"/>
  <c r="X730" i="13"/>
  <c r="AJ729" i="13"/>
  <c r="AI729" i="13"/>
  <c r="AC729" i="13" s="1"/>
  <c r="AE729" i="13"/>
  <c r="Y729" i="13"/>
  <c r="X729" i="13"/>
  <c r="AJ728" i="13"/>
  <c r="AI728" i="13"/>
  <c r="AC728" i="13" s="1"/>
  <c r="AE728" i="13"/>
  <c r="Y728" i="13"/>
  <c r="X728" i="13"/>
  <c r="AJ727" i="13"/>
  <c r="AI727" i="13"/>
  <c r="AE727" i="13"/>
  <c r="Y727" i="13"/>
  <c r="X727" i="13"/>
  <c r="AJ726" i="13"/>
  <c r="AI726" i="13"/>
  <c r="AF726" i="13" s="1"/>
  <c r="AE726" i="13"/>
  <c r="Y726" i="13"/>
  <c r="X726" i="13"/>
  <c r="AJ725" i="13"/>
  <c r="AI725" i="13"/>
  <c r="AB725" i="13" s="1"/>
  <c r="AE725" i="13"/>
  <c r="Y725" i="13"/>
  <c r="X725" i="13"/>
  <c r="AJ724" i="13"/>
  <c r="AI724" i="13"/>
  <c r="AF724" i="13" s="1"/>
  <c r="AE724" i="13"/>
  <c r="Y724" i="13"/>
  <c r="X724" i="13"/>
  <c r="AJ723" i="13"/>
  <c r="AI723" i="13"/>
  <c r="Z723" i="13" s="1"/>
  <c r="AE723" i="13"/>
  <c r="Y723" i="13"/>
  <c r="X723" i="13"/>
  <c r="AJ722" i="13"/>
  <c r="AI722" i="13"/>
  <c r="AF722" i="13" s="1"/>
  <c r="AE722" i="13"/>
  <c r="Y722" i="13"/>
  <c r="X722" i="13"/>
  <c r="AJ721" i="13"/>
  <c r="AI721" i="13"/>
  <c r="AC721" i="13" s="1"/>
  <c r="AE721" i="13"/>
  <c r="Y721" i="13"/>
  <c r="X721" i="13"/>
  <c r="AJ720" i="13"/>
  <c r="AI720" i="13"/>
  <c r="AC720" i="13" s="1"/>
  <c r="AE720" i="13"/>
  <c r="Y720" i="13"/>
  <c r="X720" i="13"/>
  <c r="AJ719" i="13"/>
  <c r="AI719" i="13"/>
  <c r="AB719" i="13" s="1"/>
  <c r="AE719" i="13"/>
  <c r="Y719" i="13"/>
  <c r="X719" i="13"/>
  <c r="AJ718" i="13"/>
  <c r="AI718" i="13"/>
  <c r="AF718" i="13" s="1"/>
  <c r="AE718" i="13"/>
  <c r="Y718" i="13"/>
  <c r="X718" i="13"/>
  <c r="AJ717" i="13"/>
  <c r="AI717" i="13"/>
  <c r="AB717" i="13" s="1"/>
  <c r="AE717" i="13"/>
  <c r="Y717" i="13"/>
  <c r="X717" i="13"/>
  <c r="AJ716" i="13"/>
  <c r="AI716" i="13"/>
  <c r="AC716" i="13" s="1"/>
  <c r="AE716" i="13"/>
  <c r="Y716" i="13"/>
  <c r="X716" i="13"/>
  <c r="AJ715" i="13"/>
  <c r="AI715" i="13"/>
  <c r="AF715" i="13" s="1"/>
  <c r="AE715" i="13"/>
  <c r="Y715" i="13"/>
  <c r="X715" i="13"/>
  <c r="AJ714" i="13"/>
  <c r="AI714" i="13"/>
  <c r="Z714" i="13" s="1"/>
  <c r="AE714" i="13"/>
  <c r="Y714" i="13"/>
  <c r="X714" i="13"/>
  <c r="AJ713" i="13"/>
  <c r="AI713" i="13"/>
  <c r="Z713" i="13" s="1"/>
  <c r="AE713" i="13"/>
  <c r="Y713" i="13"/>
  <c r="X713" i="13"/>
  <c r="AJ712" i="13"/>
  <c r="AI712" i="13"/>
  <c r="AC712" i="13" s="1"/>
  <c r="AE712" i="13"/>
  <c r="Y712" i="13"/>
  <c r="X712" i="13"/>
  <c r="AJ711" i="13"/>
  <c r="AI711" i="13"/>
  <c r="AB711" i="13" s="1"/>
  <c r="AE711" i="13"/>
  <c r="Y711" i="13"/>
  <c r="X711" i="13"/>
  <c r="AJ710" i="13"/>
  <c r="AI710" i="13"/>
  <c r="AF710" i="13" s="1"/>
  <c r="AE710" i="13"/>
  <c r="Y710" i="13"/>
  <c r="X710" i="13"/>
  <c r="AJ709" i="13"/>
  <c r="AI709" i="13"/>
  <c r="AB709" i="13" s="1"/>
  <c r="AE709" i="13"/>
  <c r="Y709" i="13"/>
  <c r="X709" i="13"/>
  <c r="AJ708" i="13"/>
  <c r="AI708" i="13"/>
  <c r="AC708" i="13" s="1"/>
  <c r="AE708" i="13"/>
  <c r="Y708" i="13"/>
  <c r="X708" i="13"/>
  <c r="AJ707" i="13"/>
  <c r="AI707" i="13"/>
  <c r="AC707" i="13" s="1"/>
  <c r="AE707" i="13"/>
  <c r="Y707" i="13"/>
  <c r="X707" i="13"/>
  <c r="AJ706" i="13"/>
  <c r="AI706" i="13"/>
  <c r="AF706" i="13" s="1"/>
  <c r="AE706" i="13"/>
  <c r="Y706" i="13"/>
  <c r="X706" i="13"/>
  <c r="AJ705" i="13"/>
  <c r="AI705" i="13"/>
  <c r="AF705" i="13" s="1"/>
  <c r="AE705" i="13"/>
  <c r="Y705" i="13"/>
  <c r="X705" i="13"/>
  <c r="AJ704" i="13"/>
  <c r="AI704" i="13"/>
  <c r="AE704" i="13"/>
  <c r="Y704" i="13"/>
  <c r="X704" i="13"/>
  <c r="AJ703" i="13"/>
  <c r="AI703" i="13"/>
  <c r="AF703" i="13" s="1"/>
  <c r="AE703" i="13"/>
  <c r="Y703" i="13"/>
  <c r="X703" i="13"/>
  <c r="AJ702" i="13"/>
  <c r="AI702" i="13"/>
  <c r="Z702" i="13" s="1"/>
  <c r="AE702" i="13"/>
  <c r="Y702" i="13"/>
  <c r="X702" i="13"/>
  <c r="AJ701" i="13"/>
  <c r="AI701" i="13"/>
  <c r="AB701" i="13" s="1"/>
  <c r="AE701" i="13"/>
  <c r="Y701" i="13"/>
  <c r="X701" i="13"/>
  <c r="AJ700" i="13"/>
  <c r="AI700" i="13"/>
  <c r="AC700" i="13" s="1"/>
  <c r="AE700" i="13"/>
  <c r="Y700" i="13"/>
  <c r="X700" i="13"/>
  <c r="AJ699" i="13"/>
  <c r="AI699" i="13"/>
  <c r="AC699" i="13" s="1"/>
  <c r="AE699" i="13"/>
  <c r="Y699" i="13"/>
  <c r="X699" i="13"/>
  <c r="AJ698" i="13"/>
  <c r="AI698" i="13"/>
  <c r="AF698" i="13" s="1"/>
  <c r="AE698" i="13"/>
  <c r="Y698" i="13"/>
  <c r="X698" i="13"/>
  <c r="AJ697" i="13"/>
  <c r="AI697" i="13"/>
  <c r="AF697" i="13" s="1"/>
  <c r="AE697" i="13"/>
  <c r="Y697" i="13"/>
  <c r="X697" i="13"/>
  <c r="AJ696" i="13"/>
  <c r="AI696" i="13"/>
  <c r="AE696" i="13"/>
  <c r="Y696" i="13"/>
  <c r="X696" i="13"/>
  <c r="AJ695" i="13"/>
  <c r="AI695" i="13"/>
  <c r="AF695" i="13" s="1"/>
  <c r="AE695" i="13"/>
  <c r="Y695" i="13"/>
  <c r="X695" i="13"/>
  <c r="AJ694" i="13"/>
  <c r="AI694" i="13"/>
  <c r="Z694" i="13" s="1"/>
  <c r="AE694" i="13"/>
  <c r="Y694" i="13"/>
  <c r="X694" i="13"/>
  <c r="AJ693" i="13"/>
  <c r="AI693" i="13"/>
  <c r="AB693" i="13" s="1"/>
  <c r="AE693" i="13"/>
  <c r="Y693" i="13"/>
  <c r="X693" i="13"/>
  <c r="AJ692" i="13"/>
  <c r="AI692" i="13"/>
  <c r="AC692" i="13" s="1"/>
  <c r="AE692" i="13"/>
  <c r="Y692" i="13"/>
  <c r="X692" i="13"/>
  <c r="AJ691" i="13"/>
  <c r="AI691" i="13"/>
  <c r="AC691" i="13" s="1"/>
  <c r="AE691" i="13"/>
  <c r="Y691" i="13"/>
  <c r="X691" i="13"/>
  <c r="AJ690" i="13"/>
  <c r="AI690" i="13"/>
  <c r="Z690" i="13" s="1"/>
  <c r="AE690" i="13"/>
  <c r="Y690" i="13"/>
  <c r="X690" i="13"/>
  <c r="AJ689" i="13"/>
  <c r="AI689" i="13"/>
  <c r="AF689" i="13" s="1"/>
  <c r="AE689" i="13"/>
  <c r="Y689" i="13"/>
  <c r="X689" i="13"/>
  <c r="AJ688" i="13"/>
  <c r="AI688" i="13"/>
  <c r="AB688" i="13" s="1"/>
  <c r="AE688" i="13"/>
  <c r="Y688" i="13"/>
  <c r="X688" i="13"/>
  <c r="AJ687" i="13"/>
  <c r="AI687" i="13"/>
  <c r="AF687" i="13" s="1"/>
  <c r="AE687" i="13"/>
  <c r="Y687" i="13"/>
  <c r="X687" i="13"/>
  <c r="AJ686" i="13"/>
  <c r="AI686" i="13"/>
  <c r="Z686" i="13" s="1"/>
  <c r="AE686" i="13"/>
  <c r="Y686" i="13"/>
  <c r="X686" i="13"/>
  <c r="AJ685" i="13"/>
  <c r="AI685" i="13"/>
  <c r="AB685" i="13" s="1"/>
  <c r="AE685" i="13"/>
  <c r="Y685" i="13"/>
  <c r="X685" i="13"/>
  <c r="AJ684" i="13"/>
  <c r="AI684" i="13"/>
  <c r="AF684" i="13" s="1"/>
  <c r="AE684" i="13"/>
  <c r="Y684" i="13"/>
  <c r="X684" i="13"/>
  <c r="AJ683" i="13"/>
  <c r="AI683" i="13"/>
  <c r="Z683" i="13" s="1"/>
  <c r="AE683" i="13"/>
  <c r="Y683" i="13"/>
  <c r="X683" i="13"/>
  <c r="AJ682" i="13"/>
  <c r="AI682" i="13"/>
  <c r="Z682" i="13" s="1"/>
  <c r="AE682" i="13"/>
  <c r="Y682" i="13"/>
  <c r="X682" i="13"/>
  <c r="AJ681" i="13"/>
  <c r="AI681" i="13"/>
  <c r="Z681" i="13" s="1"/>
  <c r="AE681" i="13"/>
  <c r="Y681" i="13"/>
  <c r="X681" i="13"/>
  <c r="AJ680" i="13"/>
  <c r="AI680" i="13"/>
  <c r="AB680" i="13" s="1"/>
  <c r="AE680" i="13"/>
  <c r="Y680" i="13"/>
  <c r="X680" i="13"/>
  <c r="AJ679" i="13"/>
  <c r="AI679" i="13"/>
  <c r="AF679" i="13" s="1"/>
  <c r="AE679" i="13"/>
  <c r="Y679" i="13"/>
  <c r="X679" i="13"/>
  <c r="AJ678" i="13"/>
  <c r="AI678" i="13"/>
  <c r="AF678" i="13" s="1"/>
  <c r="AE678" i="13"/>
  <c r="Y678" i="13"/>
  <c r="X678" i="13"/>
  <c r="AJ677" i="13"/>
  <c r="AI677" i="13"/>
  <c r="AC677" i="13" s="1"/>
  <c r="AE677" i="13"/>
  <c r="Y677" i="13"/>
  <c r="X677" i="13"/>
  <c r="AJ676" i="13"/>
  <c r="AI676" i="13"/>
  <c r="AB676" i="13" s="1"/>
  <c r="AE676" i="13"/>
  <c r="Y676" i="13"/>
  <c r="X676" i="13"/>
  <c r="AJ675" i="13"/>
  <c r="AI675" i="13"/>
  <c r="AC675" i="13" s="1"/>
  <c r="AE675" i="13"/>
  <c r="Y675" i="13"/>
  <c r="X675" i="13"/>
  <c r="AJ674" i="13"/>
  <c r="AI674" i="13"/>
  <c r="AF674" i="13" s="1"/>
  <c r="AE674" i="13"/>
  <c r="Y674" i="13"/>
  <c r="X674" i="13"/>
  <c r="AJ673" i="13"/>
  <c r="AI673" i="13"/>
  <c r="Z673" i="13" s="1"/>
  <c r="AE673" i="13"/>
  <c r="Y673" i="13"/>
  <c r="X673" i="13"/>
  <c r="AJ672" i="13"/>
  <c r="AI672" i="13"/>
  <c r="Z672" i="13" s="1"/>
  <c r="AE672" i="13"/>
  <c r="Y672" i="13"/>
  <c r="X672" i="13"/>
  <c r="AJ671" i="13"/>
  <c r="AI671" i="13"/>
  <c r="AC671" i="13" s="1"/>
  <c r="AE671" i="13"/>
  <c r="Y671" i="13"/>
  <c r="X671" i="13"/>
  <c r="AJ670" i="13"/>
  <c r="AI670" i="13"/>
  <c r="AF670" i="13" s="1"/>
  <c r="AE670" i="13"/>
  <c r="Y670" i="13"/>
  <c r="X670" i="13"/>
  <c r="AJ669" i="13"/>
  <c r="AI669" i="13"/>
  <c r="AC669" i="13" s="1"/>
  <c r="AE669" i="13"/>
  <c r="Y669" i="13"/>
  <c r="X669" i="13"/>
  <c r="AJ668" i="13"/>
  <c r="AI668" i="13"/>
  <c r="AB668" i="13" s="1"/>
  <c r="AE668" i="13"/>
  <c r="Y668" i="13"/>
  <c r="X668" i="13"/>
  <c r="AJ667" i="13"/>
  <c r="AI667" i="13"/>
  <c r="AC667" i="13" s="1"/>
  <c r="AE667" i="13"/>
  <c r="Y667" i="13"/>
  <c r="X667" i="13"/>
  <c r="AJ666" i="13"/>
  <c r="AI666" i="13"/>
  <c r="AC666" i="13" s="1"/>
  <c r="AE666" i="13"/>
  <c r="Y666" i="13"/>
  <c r="X666" i="13"/>
  <c r="AJ665" i="13"/>
  <c r="AI665" i="13"/>
  <c r="Z665" i="13" s="1"/>
  <c r="AE665" i="13"/>
  <c r="Y665" i="13"/>
  <c r="X665" i="13"/>
  <c r="AJ664" i="13"/>
  <c r="AI664" i="13"/>
  <c r="AE664" i="13"/>
  <c r="Y664" i="13"/>
  <c r="X664" i="13"/>
  <c r="AJ663" i="13"/>
  <c r="AI663" i="13"/>
  <c r="AC663" i="13" s="1"/>
  <c r="AE663" i="13"/>
  <c r="Y663" i="13"/>
  <c r="X663" i="13"/>
  <c r="AJ662" i="13"/>
  <c r="AI662" i="13"/>
  <c r="AF662" i="13" s="1"/>
  <c r="AE662" i="13"/>
  <c r="Y662" i="13"/>
  <c r="X662" i="13"/>
  <c r="AJ661" i="13"/>
  <c r="AI661" i="13"/>
  <c r="AC661" i="13" s="1"/>
  <c r="AE661" i="13"/>
  <c r="Y661" i="13"/>
  <c r="X661" i="13"/>
  <c r="AJ660" i="13"/>
  <c r="AI660" i="13"/>
  <c r="AB660" i="13" s="1"/>
  <c r="AE660" i="13"/>
  <c r="Y660" i="13"/>
  <c r="X660" i="13"/>
  <c r="AJ659" i="13"/>
  <c r="AI659" i="13"/>
  <c r="AC659" i="13" s="1"/>
  <c r="AE659" i="13"/>
  <c r="Y659" i="13"/>
  <c r="X659" i="13"/>
  <c r="AJ658" i="13"/>
  <c r="AI658" i="13"/>
  <c r="AC658" i="13" s="1"/>
  <c r="AE658" i="13"/>
  <c r="Y658" i="13"/>
  <c r="X658" i="13"/>
  <c r="AJ657" i="13"/>
  <c r="AI657" i="13"/>
  <c r="AE657" i="13"/>
  <c r="Y657" i="13"/>
  <c r="X657" i="13"/>
  <c r="AJ656" i="13"/>
  <c r="AI656" i="13"/>
  <c r="Z656" i="13" s="1"/>
  <c r="AE656" i="13"/>
  <c r="Y656" i="13"/>
  <c r="X656" i="13"/>
  <c r="AJ655" i="13"/>
  <c r="AI655" i="13"/>
  <c r="AC655" i="13" s="1"/>
  <c r="AE655" i="13"/>
  <c r="Y655" i="13"/>
  <c r="X655" i="13"/>
  <c r="AJ654" i="13"/>
  <c r="AI654" i="13"/>
  <c r="AF654" i="13" s="1"/>
  <c r="AE654" i="13"/>
  <c r="Y654" i="13"/>
  <c r="X654" i="13"/>
  <c r="AJ653" i="13"/>
  <c r="AI653" i="13"/>
  <c r="AC653" i="13" s="1"/>
  <c r="AE653" i="13"/>
  <c r="Y653" i="13"/>
  <c r="X653" i="13"/>
  <c r="AJ652" i="13"/>
  <c r="AI652" i="13"/>
  <c r="AC652" i="13" s="1"/>
  <c r="AE652" i="13"/>
  <c r="Y652" i="13"/>
  <c r="X652" i="13"/>
  <c r="AJ651" i="13"/>
  <c r="AI651" i="13"/>
  <c r="AC651" i="13" s="1"/>
  <c r="AE651" i="13"/>
  <c r="Y651" i="13"/>
  <c r="X651" i="13"/>
  <c r="AJ650" i="13"/>
  <c r="AI650" i="13"/>
  <c r="AF650" i="13" s="1"/>
  <c r="AE650" i="13"/>
  <c r="Y650" i="13"/>
  <c r="X650" i="13"/>
  <c r="AJ649" i="13"/>
  <c r="AI649" i="13"/>
  <c r="Z649" i="13" s="1"/>
  <c r="AE649" i="13"/>
  <c r="Y649" i="13"/>
  <c r="X649" i="13"/>
  <c r="AJ648" i="13"/>
  <c r="AI648" i="13"/>
  <c r="Z648" i="13" s="1"/>
  <c r="AE648" i="13"/>
  <c r="Y648" i="13"/>
  <c r="X648" i="13"/>
  <c r="AJ647" i="13"/>
  <c r="AI647" i="13"/>
  <c r="AC647" i="13" s="1"/>
  <c r="AE647" i="13"/>
  <c r="Y647" i="13"/>
  <c r="X647" i="13"/>
  <c r="AJ646" i="13"/>
  <c r="AI646" i="13"/>
  <c r="AB646" i="13" s="1"/>
  <c r="AE646" i="13"/>
  <c r="Y646" i="13"/>
  <c r="X646" i="13"/>
  <c r="AJ645" i="13"/>
  <c r="AI645" i="13"/>
  <c r="AC645" i="13" s="1"/>
  <c r="AE645" i="13"/>
  <c r="Y645" i="13"/>
  <c r="X645" i="13"/>
  <c r="AJ644" i="13"/>
  <c r="AI644" i="13"/>
  <c r="AB644" i="13" s="1"/>
  <c r="AE644" i="13"/>
  <c r="Y644" i="13"/>
  <c r="X644" i="13"/>
  <c r="AJ643" i="13"/>
  <c r="AI643" i="13"/>
  <c r="AE643" i="13"/>
  <c r="Y643" i="13"/>
  <c r="X643" i="13"/>
  <c r="AJ642" i="13"/>
  <c r="AI642" i="13"/>
  <c r="AE642" i="13"/>
  <c r="Y642" i="13"/>
  <c r="X642" i="13"/>
  <c r="AJ641" i="13"/>
  <c r="AI641" i="13"/>
  <c r="AE641" i="13"/>
  <c r="Y641" i="13"/>
  <c r="X641" i="13"/>
  <c r="AJ640" i="13"/>
  <c r="AI640" i="13"/>
  <c r="AB640" i="13" s="1"/>
  <c r="AE640" i="13"/>
  <c r="Y640" i="13"/>
  <c r="X640" i="13"/>
  <c r="AJ639" i="13"/>
  <c r="AI639" i="13"/>
  <c r="AC639" i="13" s="1"/>
  <c r="AE639" i="13"/>
  <c r="Y639" i="13"/>
  <c r="X639" i="13"/>
  <c r="AJ638" i="13"/>
  <c r="AI638" i="13"/>
  <c r="AF638" i="13" s="1"/>
  <c r="AE638" i="13"/>
  <c r="Y638" i="13"/>
  <c r="X638" i="13"/>
  <c r="AJ637" i="13"/>
  <c r="AI637" i="13"/>
  <c r="AE637" i="13"/>
  <c r="Y637" i="13"/>
  <c r="X637" i="13"/>
  <c r="AJ636" i="13"/>
  <c r="AI636" i="13"/>
  <c r="AE636" i="13"/>
  <c r="Y636" i="13"/>
  <c r="X636" i="13"/>
  <c r="AJ635" i="13"/>
  <c r="AI635" i="13"/>
  <c r="AE635" i="13"/>
  <c r="Y635" i="13"/>
  <c r="X635" i="13"/>
  <c r="AJ634" i="13"/>
  <c r="AI634" i="13"/>
  <c r="AE634" i="13"/>
  <c r="Y634" i="13"/>
  <c r="X634" i="13"/>
  <c r="AJ633" i="13"/>
  <c r="AI633" i="13"/>
  <c r="AC633" i="13" s="1"/>
  <c r="AE633" i="13"/>
  <c r="Y633" i="13"/>
  <c r="X633" i="13"/>
  <c r="AJ632" i="13"/>
  <c r="AI632" i="13"/>
  <c r="AB632" i="13" s="1"/>
  <c r="AE632" i="13"/>
  <c r="Y632" i="13"/>
  <c r="X632" i="13"/>
  <c r="AJ631" i="13"/>
  <c r="AI631" i="13"/>
  <c r="AE631" i="13"/>
  <c r="Y631" i="13"/>
  <c r="X631" i="13"/>
  <c r="AJ630" i="13"/>
  <c r="AI630" i="13"/>
  <c r="AE630" i="13"/>
  <c r="Y630" i="13"/>
  <c r="X630" i="13"/>
  <c r="AJ629" i="13"/>
  <c r="AI629" i="13"/>
  <c r="Z629" i="13" s="1"/>
  <c r="AE629" i="13"/>
  <c r="Y629" i="13"/>
  <c r="X629" i="13"/>
  <c r="AJ628" i="13"/>
  <c r="AI628" i="13"/>
  <c r="AE628" i="13"/>
  <c r="Y628" i="13"/>
  <c r="X628" i="13"/>
  <c r="AJ627" i="13"/>
  <c r="AI627" i="13"/>
  <c r="AC627" i="13" s="1"/>
  <c r="AE627" i="13"/>
  <c r="Y627" i="13"/>
  <c r="X627" i="13"/>
  <c r="AJ626" i="13"/>
  <c r="AI626" i="13"/>
  <c r="AB626" i="13" s="1"/>
  <c r="AE626" i="13"/>
  <c r="Y626" i="13"/>
  <c r="X626" i="13"/>
  <c r="AJ625" i="13"/>
  <c r="AI625" i="13"/>
  <c r="AF625" i="13" s="1"/>
  <c r="AE625" i="13"/>
  <c r="Y625" i="13"/>
  <c r="X625" i="13"/>
  <c r="AJ624" i="13"/>
  <c r="AI624" i="13"/>
  <c r="AF624" i="13" s="1"/>
  <c r="AE624" i="13"/>
  <c r="Y624" i="13"/>
  <c r="X624" i="13"/>
  <c r="AJ623" i="13"/>
  <c r="AI623" i="13"/>
  <c r="AC623" i="13" s="1"/>
  <c r="AE623" i="13"/>
  <c r="Y623" i="13"/>
  <c r="X623" i="13"/>
  <c r="AJ622" i="13"/>
  <c r="AI622" i="13"/>
  <c r="AF622" i="13" s="1"/>
  <c r="AE622" i="13"/>
  <c r="Y622" i="13"/>
  <c r="X622" i="13"/>
  <c r="AJ621" i="13"/>
  <c r="AI621" i="13"/>
  <c r="AF621" i="13" s="1"/>
  <c r="AE621" i="13"/>
  <c r="Y621" i="13"/>
  <c r="X621" i="13"/>
  <c r="AJ620" i="13"/>
  <c r="AI620" i="13"/>
  <c r="AC620" i="13" s="1"/>
  <c r="AE620" i="13"/>
  <c r="Y620" i="13"/>
  <c r="X620" i="13"/>
  <c r="AJ619" i="13"/>
  <c r="AI619" i="13"/>
  <c r="AC619" i="13" s="1"/>
  <c r="AE619" i="13"/>
  <c r="Y619" i="13"/>
  <c r="X619" i="13"/>
  <c r="AJ618" i="13"/>
  <c r="AI618" i="13"/>
  <c r="AC618" i="13" s="1"/>
  <c r="AE618" i="13"/>
  <c r="Y618" i="13"/>
  <c r="X618" i="13"/>
  <c r="AJ617" i="13"/>
  <c r="AI617" i="13"/>
  <c r="Z617" i="13" s="1"/>
  <c r="AE617" i="13"/>
  <c r="Y617" i="13"/>
  <c r="X617" i="13"/>
  <c r="AJ616" i="13"/>
  <c r="AI616" i="13"/>
  <c r="AC616" i="13" s="1"/>
  <c r="AE616" i="13"/>
  <c r="Y616" i="13"/>
  <c r="X616" i="13"/>
  <c r="AJ615" i="13"/>
  <c r="AI615" i="13"/>
  <c r="AC615" i="13" s="1"/>
  <c r="AE615" i="13"/>
  <c r="Y615" i="13"/>
  <c r="X615" i="13"/>
  <c r="AJ614" i="13"/>
  <c r="AI614" i="13"/>
  <c r="Z614" i="13" s="1"/>
  <c r="AE614" i="13"/>
  <c r="Y614" i="13"/>
  <c r="X614" i="13"/>
  <c r="AJ613" i="13"/>
  <c r="AI613" i="13"/>
  <c r="Z613" i="13" s="1"/>
  <c r="AE613" i="13"/>
  <c r="Y613" i="13"/>
  <c r="X613" i="13"/>
  <c r="AJ612" i="13"/>
  <c r="AI612" i="13"/>
  <c r="AC612" i="13" s="1"/>
  <c r="AE612" i="13"/>
  <c r="Y612" i="13"/>
  <c r="X612" i="13"/>
  <c r="AJ611" i="13"/>
  <c r="AI611" i="13"/>
  <c r="AC611" i="13" s="1"/>
  <c r="AE611" i="13"/>
  <c r="Y611" i="13"/>
  <c r="X611" i="13"/>
  <c r="AJ610" i="13"/>
  <c r="AI610" i="13"/>
  <c r="Z610" i="13" s="1"/>
  <c r="AE610" i="13"/>
  <c r="Y610" i="13"/>
  <c r="X610" i="13"/>
  <c r="AJ609" i="13"/>
  <c r="AI609" i="13"/>
  <c r="AF609" i="13" s="1"/>
  <c r="AE609" i="13"/>
  <c r="Y609" i="13"/>
  <c r="X609" i="13"/>
  <c r="AJ608" i="13"/>
  <c r="AI608" i="13"/>
  <c r="AC608" i="13" s="1"/>
  <c r="AE608" i="13"/>
  <c r="Y608" i="13"/>
  <c r="X608" i="13"/>
  <c r="AJ607" i="13"/>
  <c r="AI607" i="13"/>
  <c r="AC607" i="13" s="1"/>
  <c r="AE607" i="13"/>
  <c r="Y607" i="13"/>
  <c r="X607" i="13"/>
  <c r="AJ606" i="13"/>
  <c r="AI606" i="13"/>
  <c r="Z606" i="13" s="1"/>
  <c r="AE606" i="13"/>
  <c r="Y606" i="13"/>
  <c r="X606" i="13"/>
  <c r="AJ605" i="13"/>
  <c r="AI605" i="13"/>
  <c r="AF605" i="13" s="1"/>
  <c r="AE605" i="13"/>
  <c r="Y605" i="13"/>
  <c r="X605" i="13"/>
  <c r="AJ604" i="13"/>
  <c r="AI604" i="13"/>
  <c r="Z604" i="13" s="1"/>
  <c r="AE604" i="13"/>
  <c r="Y604" i="13"/>
  <c r="X604" i="13"/>
  <c r="AJ603" i="13"/>
  <c r="AI603" i="13"/>
  <c r="Z603" i="13" s="1"/>
  <c r="AE603" i="13"/>
  <c r="Y603" i="13"/>
  <c r="X603" i="13"/>
  <c r="AJ602" i="13"/>
  <c r="AI602" i="13"/>
  <c r="AC602" i="13" s="1"/>
  <c r="AE602" i="13"/>
  <c r="Y602" i="13"/>
  <c r="X602" i="13"/>
  <c r="AJ601" i="13"/>
  <c r="AI601" i="13"/>
  <c r="AE601" i="13"/>
  <c r="Y601" i="13"/>
  <c r="X601" i="13"/>
  <c r="AJ600" i="13"/>
  <c r="AI600" i="13"/>
  <c r="AE600" i="13"/>
  <c r="Y600" i="13"/>
  <c r="X600" i="13"/>
  <c r="AJ599" i="13"/>
  <c r="AI599" i="13"/>
  <c r="AE599" i="13"/>
  <c r="Y599" i="13"/>
  <c r="X599" i="13"/>
  <c r="AJ598" i="13"/>
  <c r="AI598" i="13"/>
  <c r="AC598" i="13" s="1"/>
  <c r="AE598" i="13"/>
  <c r="Y598" i="13"/>
  <c r="X598" i="13"/>
  <c r="AJ597" i="13"/>
  <c r="AI597" i="13"/>
  <c r="Z597" i="13" s="1"/>
  <c r="AE597" i="13"/>
  <c r="Y597" i="13"/>
  <c r="X597" i="13"/>
  <c r="AJ596" i="13"/>
  <c r="AI596" i="13"/>
  <c r="AF596" i="13" s="1"/>
  <c r="AE596" i="13"/>
  <c r="Y596" i="13"/>
  <c r="X596" i="13"/>
  <c r="AJ595" i="13"/>
  <c r="AI595" i="13"/>
  <c r="AE595" i="13"/>
  <c r="Y595" i="13"/>
  <c r="X595" i="13"/>
  <c r="AJ594" i="13"/>
  <c r="AI594" i="13"/>
  <c r="AE594" i="13"/>
  <c r="Y594" i="13"/>
  <c r="X594" i="13"/>
  <c r="AJ593" i="13"/>
  <c r="AI593" i="13"/>
  <c r="AB593" i="13" s="1"/>
  <c r="AE593" i="13"/>
  <c r="Y593" i="13"/>
  <c r="X593" i="13"/>
  <c r="AJ592" i="13"/>
  <c r="AI592" i="13"/>
  <c r="AF592" i="13" s="1"/>
  <c r="AE592" i="13"/>
  <c r="Y592" i="13"/>
  <c r="X592" i="13"/>
  <c r="AJ591" i="13"/>
  <c r="AI591" i="13"/>
  <c r="AB591" i="13" s="1"/>
  <c r="AE591" i="13"/>
  <c r="Y591" i="13"/>
  <c r="X591" i="13"/>
  <c r="AJ590" i="13"/>
  <c r="AI590" i="13"/>
  <c r="AF590" i="13" s="1"/>
  <c r="AE590" i="13"/>
  <c r="Y590" i="13"/>
  <c r="X590" i="13"/>
  <c r="AJ589" i="13"/>
  <c r="AI589" i="13"/>
  <c r="AF589" i="13" s="1"/>
  <c r="AE589" i="13"/>
  <c r="Y589" i="13"/>
  <c r="X589" i="13"/>
  <c r="AJ588" i="13"/>
  <c r="AI588" i="13"/>
  <c r="AE588" i="13"/>
  <c r="Y588" i="13"/>
  <c r="X588" i="13"/>
  <c r="AJ587" i="13"/>
  <c r="AI587" i="13"/>
  <c r="AB587" i="13" s="1"/>
  <c r="AE587" i="13"/>
  <c r="Y587" i="13"/>
  <c r="X587" i="13"/>
  <c r="AJ586" i="13"/>
  <c r="AI586" i="13"/>
  <c r="AF586" i="13" s="1"/>
  <c r="AE586" i="13"/>
  <c r="Y586" i="13"/>
  <c r="X586" i="13"/>
  <c r="AJ585" i="13"/>
  <c r="AI585" i="13"/>
  <c r="Z585" i="13" s="1"/>
  <c r="AE585" i="13"/>
  <c r="Y585" i="13"/>
  <c r="X585" i="13"/>
  <c r="AJ584" i="13"/>
  <c r="AI584" i="13"/>
  <c r="AE584" i="13"/>
  <c r="Y584" i="13"/>
  <c r="X584" i="13"/>
  <c r="AJ583" i="13"/>
  <c r="AI583" i="13"/>
  <c r="AE583" i="13"/>
  <c r="Y583" i="13"/>
  <c r="X583" i="13"/>
  <c r="AJ582" i="13"/>
  <c r="AI582" i="13"/>
  <c r="AE582" i="13"/>
  <c r="Y582" i="13"/>
  <c r="X582" i="13"/>
  <c r="AJ581" i="13"/>
  <c r="AI581" i="13"/>
  <c r="AE581" i="13"/>
  <c r="Y581" i="13"/>
  <c r="X581" i="13"/>
  <c r="AJ580" i="13"/>
  <c r="AI580" i="13"/>
  <c r="AE580" i="13"/>
  <c r="Y580" i="13"/>
  <c r="X580" i="13"/>
  <c r="AJ579" i="13"/>
  <c r="AI579" i="13"/>
  <c r="AB579" i="13" s="1"/>
  <c r="AE579" i="13"/>
  <c r="Y579" i="13"/>
  <c r="X579" i="13"/>
  <c r="AJ578" i="13"/>
  <c r="AI578" i="13"/>
  <c r="AF578" i="13" s="1"/>
  <c r="AE578" i="13"/>
  <c r="Y578" i="13"/>
  <c r="X578" i="13"/>
  <c r="AJ577" i="13"/>
  <c r="AI577" i="13"/>
  <c r="AE577" i="13"/>
  <c r="Y577" i="13"/>
  <c r="X577" i="13"/>
  <c r="AJ576" i="13"/>
  <c r="AI576" i="13"/>
  <c r="AE576" i="13"/>
  <c r="Y576" i="13"/>
  <c r="X576" i="13"/>
  <c r="AJ575" i="13"/>
  <c r="AI575" i="13"/>
  <c r="Z575" i="13" s="1"/>
  <c r="AE575" i="13"/>
  <c r="Y575" i="13"/>
  <c r="X575" i="13"/>
  <c r="AJ574" i="13"/>
  <c r="AI574" i="13"/>
  <c r="AF574" i="13" s="1"/>
  <c r="AE574" i="13"/>
  <c r="Y574" i="13"/>
  <c r="X574" i="13"/>
  <c r="AJ573" i="13"/>
  <c r="AI573" i="13"/>
  <c r="AC573" i="13" s="1"/>
  <c r="AE573" i="13"/>
  <c r="Y573" i="13"/>
  <c r="X573" i="13"/>
  <c r="AJ572" i="13"/>
  <c r="AI572" i="13"/>
  <c r="AE572" i="13"/>
  <c r="Y572" i="13"/>
  <c r="X572" i="13"/>
  <c r="AJ571" i="13"/>
  <c r="AI571" i="13"/>
  <c r="AC571" i="13" s="1"/>
  <c r="AE571" i="13"/>
  <c r="Y571" i="13"/>
  <c r="X571" i="13"/>
  <c r="AJ570" i="13"/>
  <c r="AI570" i="13"/>
  <c r="AC570" i="13" s="1"/>
  <c r="AE570" i="13"/>
  <c r="Y570" i="13"/>
  <c r="X570" i="13"/>
  <c r="AJ569" i="13"/>
  <c r="AI569" i="13"/>
  <c r="Z569" i="13" s="1"/>
  <c r="AE569" i="13"/>
  <c r="Y569" i="13"/>
  <c r="X569" i="13"/>
  <c r="AJ568" i="13"/>
  <c r="AI568" i="13"/>
  <c r="AE568" i="13"/>
  <c r="Y568" i="13"/>
  <c r="X568" i="13"/>
  <c r="AJ567" i="13"/>
  <c r="AI567" i="13"/>
  <c r="AB567" i="13" s="1"/>
  <c r="AE567" i="13"/>
  <c r="Y567" i="13"/>
  <c r="X567" i="13"/>
  <c r="AJ566" i="13"/>
  <c r="AI566" i="13"/>
  <c r="Z566" i="13" s="1"/>
  <c r="AE566" i="13"/>
  <c r="Y566" i="13"/>
  <c r="X566" i="13"/>
  <c r="AJ565" i="13"/>
  <c r="AI565" i="13"/>
  <c r="AB565" i="13" s="1"/>
  <c r="AE565" i="13"/>
  <c r="Y565" i="13"/>
  <c r="X565" i="13"/>
  <c r="AJ564" i="13"/>
  <c r="AI564" i="13"/>
  <c r="AC564" i="13" s="1"/>
  <c r="AE564" i="13"/>
  <c r="Y564" i="13"/>
  <c r="X564" i="13"/>
  <c r="AJ563" i="13"/>
  <c r="AI563" i="13"/>
  <c r="AB563" i="13" s="1"/>
  <c r="AE563" i="13"/>
  <c r="Y563" i="13"/>
  <c r="X563" i="13"/>
  <c r="AJ562" i="13"/>
  <c r="AI562" i="13"/>
  <c r="Z562" i="13" s="1"/>
  <c r="AE562" i="13"/>
  <c r="Y562" i="13"/>
  <c r="X562" i="13"/>
  <c r="AJ561" i="13"/>
  <c r="AI561" i="13"/>
  <c r="Z561" i="13" s="1"/>
  <c r="AE561" i="13"/>
  <c r="Y561" i="13"/>
  <c r="X561" i="13"/>
  <c r="AJ560" i="13"/>
  <c r="AI560" i="13"/>
  <c r="AB560" i="13" s="1"/>
  <c r="AE560" i="13"/>
  <c r="Y560" i="13"/>
  <c r="X560" i="13"/>
  <c r="AJ559" i="13"/>
  <c r="AI559" i="13"/>
  <c r="AB559" i="13" s="1"/>
  <c r="AE559" i="13"/>
  <c r="Y559" i="13"/>
  <c r="X559" i="13"/>
  <c r="AJ558" i="13"/>
  <c r="AI558" i="13"/>
  <c r="Z558" i="13" s="1"/>
  <c r="AE558" i="13"/>
  <c r="Y558" i="13"/>
  <c r="X558" i="13"/>
  <c r="AJ557" i="13"/>
  <c r="AI557" i="13"/>
  <c r="AE557" i="13"/>
  <c r="Y557" i="13"/>
  <c r="X557" i="13"/>
  <c r="AJ556" i="13"/>
  <c r="AI556" i="13"/>
  <c r="Z556" i="13" s="1"/>
  <c r="AE556" i="13"/>
  <c r="Y556" i="13"/>
  <c r="X556" i="13"/>
  <c r="AJ555" i="13"/>
  <c r="AI555" i="13"/>
  <c r="AF555" i="13" s="1"/>
  <c r="AE555" i="13"/>
  <c r="Y555" i="13"/>
  <c r="X555" i="13"/>
  <c r="AJ554" i="13"/>
  <c r="AI554" i="13"/>
  <c r="AF554" i="13" s="1"/>
  <c r="AE554" i="13"/>
  <c r="Y554" i="13"/>
  <c r="X554" i="13"/>
  <c r="AJ553" i="13"/>
  <c r="AI553" i="13"/>
  <c r="Z553" i="13" s="1"/>
  <c r="AE553" i="13"/>
  <c r="Y553" i="13"/>
  <c r="X553" i="13"/>
  <c r="AJ552" i="13"/>
  <c r="AI552" i="13"/>
  <c r="AC552" i="13" s="1"/>
  <c r="AE552" i="13"/>
  <c r="Y552" i="13"/>
  <c r="X552" i="13"/>
  <c r="AJ551" i="13"/>
  <c r="AI551" i="13"/>
  <c r="Z551" i="13" s="1"/>
  <c r="AE551" i="13"/>
  <c r="Y551" i="13"/>
  <c r="X551" i="13"/>
  <c r="AJ550" i="13"/>
  <c r="AI550" i="13"/>
  <c r="AC550" i="13" s="1"/>
  <c r="AE550" i="13"/>
  <c r="Y550" i="13"/>
  <c r="X550" i="13"/>
  <c r="AJ549" i="13"/>
  <c r="AI549" i="13"/>
  <c r="AB549" i="13" s="1"/>
  <c r="AE549" i="13"/>
  <c r="Y549" i="13"/>
  <c r="X549" i="13"/>
  <c r="AJ548" i="13"/>
  <c r="AI548" i="13"/>
  <c r="AE548" i="13"/>
  <c r="Y548" i="13"/>
  <c r="X548" i="13"/>
  <c r="AJ547" i="13"/>
  <c r="AI547" i="13"/>
  <c r="AF547" i="13" s="1"/>
  <c r="AE547" i="13"/>
  <c r="Y547" i="13"/>
  <c r="X547" i="13"/>
  <c r="AJ546" i="13"/>
  <c r="AI546" i="13"/>
  <c r="Z546" i="13" s="1"/>
  <c r="AE546" i="13"/>
  <c r="Y546" i="13"/>
  <c r="X546" i="13"/>
  <c r="AJ545" i="13"/>
  <c r="AI545" i="13"/>
  <c r="AF545" i="13" s="1"/>
  <c r="AE545" i="13"/>
  <c r="Y545" i="13"/>
  <c r="X545" i="13"/>
  <c r="AJ544" i="13"/>
  <c r="AI544" i="13"/>
  <c r="AC544" i="13" s="1"/>
  <c r="AE544" i="13"/>
  <c r="Y544" i="13"/>
  <c r="X544" i="13"/>
  <c r="AJ543" i="13"/>
  <c r="AI543" i="13"/>
  <c r="Z543" i="13" s="1"/>
  <c r="AE543" i="13"/>
  <c r="Y543" i="13"/>
  <c r="X543" i="13"/>
  <c r="AJ542" i="13"/>
  <c r="AI542" i="13"/>
  <c r="AC542" i="13" s="1"/>
  <c r="AE542" i="13"/>
  <c r="Y542" i="13"/>
  <c r="X542" i="13"/>
  <c r="AJ541" i="13"/>
  <c r="AI541" i="13"/>
  <c r="AB541" i="13" s="1"/>
  <c r="AE541" i="13"/>
  <c r="Y541" i="13"/>
  <c r="X541" i="13"/>
  <c r="AJ540" i="13"/>
  <c r="AI540" i="13"/>
  <c r="AB540" i="13" s="1"/>
  <c r="AE540" i="13"/>
  <c r="Y540" i="13"/>
  <c r="X540" i="13"/>
  <c r="AJ539" i="13"/>
  <c r="AI539" i="13"/>
  <c r="AE539" i="13"/>
  <c r="Y539" i="13"/>
  <c r="X539" i="13"/>
  <c r="AJ538" i="13"/>
  <c r="AI538" i="13"/>
  <c r="Z538" i="13" s="1"/>
  <c r="AE538" i="13"/>
  <c r="Y538" i="13"/>
  <c r="X538" i="13"/>
  <c r="AJ537" i="13"/>
  <c r="AI537" i="13"/>
  <c r="AF537" i="13" s="1"/>
  <c r="AE537" i="13"/>
  <c r="Y537" i="13"/>
  <c r="X537" i="13"/>
  <c r="AJ536" i="13"/>
  <c r="AI536" i="13"/>
  <c r="Z536" i="13" s="1"/>
  <c r="AE536" i="13"/>
  <c r="Y536" i="13"/>
  <c r="X536" i="13"/>
  <c r="AJ535" i="13"/>
  <c r="AI535" i="13"/>
  <c r="AF535" i="13" s="1"/>
  <c r="AE535" i="13"/>
  <c r="Y535" i="13"/>
  <c r="X535" i="13"/>
  <c r="AJ534" i="13"/>
  <c r="AI534" i="13"/>
  <c r="AF534" i="13" s="1"/>
  <c r="AE534" i="13"/>
  <c r="Y534" i="13"/>
  <c r="X534" i="13"/>
  <c r="AJ533" i="13"/>
  <c r="AI533" i="13"/>
  <c r="Z533" i="13" s="1"/>
  <c r="AE533" i="13"/>
  <c r="Y533" i="13"/>
  <c r="X533" i="13"/>
  <c r="AJ532" i="13"/>
  <c r="AI532" i="13"/>
  <c r="AC532" i="13" s="1"/>
  <c r="AE532" i="13"/>
  <c r="Y532" i="13"/>
  <c r="X532" i="13"/>
  <c r="AJ531" i="13"/>
  <c r="AI531" i="13"/>
  <c r="AE531" i="13"/>
  <c r="Y531" i="13"/>
  <c r="X531" i="13"/>
  <c r="AJ530" i="13"/>
  <c r="AI530" i="13"/>
  <c r="AF530" i="13" s="1"/>
  <c r="AE530" i="13"/>
  <c r="Y530" i="13"/>
  <c r="X530" i="13"/>
  <c r="AJ529" i="13"/>
  <c r="AI529" i="13"/>
  <c r="AB529" i="13" s="1"/>
  <c r="AE529" i="13"/>
  <c r="Y529" i="13"/>
  <c r="X529" i="13"/>
  <c r="AJ528" i="13"/>
  <c r="AI528" i="13"/>
  <c r="Z528" i="13" s="1"/>
  <c r="AE528" i="13"/>
  <c r="Y528" i="13"/>
  <c r="X528" i="13"/>
  <c r="AJ527" i="13"/>
  <c r="AI527" i="13"/>
  <c r="AF527" i="13" s="1"/>
  <c r="AE527" i="13"/>
  <c r="Y527" i="13"/>
  <c r="X527" i="13"/>
  <c r="AJ526" i="13"/>
  <c r="AI526" i="13"/>
  <c r="Z526" i="13" s="1"/>
  <c r="AE526" i="13"/>
  <c r="Y526" i="13"/>
  <c r="X526" i="13"/>
  <c r="AJ525" i="13"/>
  <c r="AI525" i="13"/>
  <c r="Z525" i="13" s="1"/>
  <c r="AE525" i="13"/>
  <c r="Y525" i="13"/>
  <c r="X525" i="13"/>
  <c r="AJ524" i="13"/>
  <c r="AI524" i="13"/>
  <c r="AC524" i="13" s="1"/>
  <c r="AE524" i="13"/>
  <c r="Y524" i="13"/>
  <c r="X524" i="13"/>
  <c r="AJ523" i="13"/>
  <c r="AI523" i="13"/>
  <c r="AE523" i="13"/>
  <c r="Y523" i="13"/>
  <c r="X523" i="13"/>
  <c r="AJ522" i="13"/>
  <c r="AI522" i="13"/>
  <c r="AF522" i="13" s="1"/>
  <c r="AE522" i="13"/>
  <c r="Y522" i="13"/>
  <c r="X522" i="13"/>
  <c r="AJ521" i="13"/>
  <c r="AI521" i="13"/>
  <c r="AB521" i="13" s="1"/>
  <c r="AE521" i="13"/>
  <c r="Y521" i="13"/>
  <c r="X521" i="13"/>
  <c r="AJ520" i="13"/>
  <c r="AI520" i="13"/>
  <c r="AF520" i="13" s="1"/>
  <c r="AE520" i="13"/>
  <c r="Y520" i="13"/>
  <c r="X520" i="13"/>
  <c r="AJ519" i="13"/>
  <c r="AI519" i="13"/>
  <c r="AF519" i="13" s="1"/>
  <c r="AE519" i="13"/>
  <c r="Y519" i="13"/>
  <c r="X519" i="13"/>
  <c r="AJ518" i="13"/>
  <c r="AI518" i="13"/>
  <c r="AF518" i="13" s="1"/>
  <c r="AE518" i="13"/>
  <c r="Y518" i="13"/>
  <c r="X518" i="13"/>
  <c r="AJ517" i="13"/>
  <c r="AI517" i="13"/>
  <c r="Z517" i="13" s="1"/>
  <c r="AE517" i="13"/>
  <c r="Y517" i="13"/>
  <c r="X517" i="13"/>
  <c r="AJ516" i="13"/>
  <c r="AI516" i="13"/>
  <c r="AC516" i="13" s="1"/>
  <c r="AE516" i="13"/>
  <c r="Y516" i="13"/>
  <c r="X516" i="13"/>
  <c r="AJ515" i="13"/>
  <c r="AI515" i="13"/>
  <c r="AE515" i="13"/>
  <c r="Y515" i="13"/>
  <c r="X515" i="13"/>
  <c r="AJ514" i="13"/>
  <c r="AI514" i="13"/>
  <c r="AF514" i="13" s="1"/>
  <c r="AE514" i="13"/>
  <c r="Y514" i="13"/>
  <c r="X514" i="13"/>
  <c r="AJ513" i="13"/>
  <c r="AI513" i="13"/>
  <c r="AF513" i="13" s="1"/>
  <c r="AE513" i="13"/>
  <c r="Y513" i="13"/>
  <c r="X513" i="13"/>
  <c r="AJ512" i="13"/>
  <c r="AI512" i="13"/>
  <c r="AF512" i="13" s="1"/>
  <c r="AE512" i="13"/>
  <c r="Y512" i="13"/>
  <c r="X512" i="13"/>
  <c r="AJ511" i="13"/>
  <c r="AI511" i="13"/>
  <c r="AC511" i="13" s="1"/>
  <c r="AE511" i="13"/>
  <c r="Y511" i="13"/>
  <c r="X511" i="13"/>
  <c r="AJ510" i="13"/>
  <c r="AI510" i="13"/>
  <c r="AF510" i="13" s="1"/>
  <c r="AE510" i="13"/>
  <c r="Y510" i="13"/>
  <c r="X510" i="13"/>
  <c r="AJ509" i="13"/>
  <c r="AI509" i="13"/>
  <c r="Z509" i="13" s="1"/>
  <c r="AE509" i="13"/>
  <c r="Y509" i="13"/>
  <c r="X509" i="13"/>
  <c r="AJ508" i="13"/>
  <c r="AI508" i="13"/>
  <c r="AC508" i="13" s="1"/>
  <c r="AE508" i="13"/>
  <c r="Y508" i="13"/>
  <c r="X508" i="13"/>
  <c r="AJ507" i="13"/>
  <c r="AI507" i="13"/>
  <c r="AE507" i="13"/>
  <c r="Y507" i="13"/>
  <c r="X507" i="13"/>
  <c r="AJ506" i="13"/>
  <c r="AI506" i="13"/>
  <c r="AF506" i="13" s="1"/>
  <c r="AE506" i="13"/>
  <c r="Y506" i="13"/>
  <c r="X506" i="13"/>
  <c r="AJ505" i="13"/>
  <c r="AI505" i="13"/>
  <c r="AF505" i="13" s="1"/>
  <c r="AE505" i="13"/>
  <c r="Y505" i="13"/>
  <c r="X505" i="13"/>
  <c r="AJ504" i="13"/>
  <c r="AI504" i="13"/>
  <c r="Z504" i="13" s="1"/>
  <c r="AE504" i="13"/>
  <c r="Y504" i="13"/>
  <c r="X504" i="13"/>
  <c r="AJ503" i="13"/>
  <c r="AI503" i="13"/>
  <c r="Z503" i="13" s="1"/>
  <c r="AE503" i="13"/>
  <c r="Y503" i="13"/>
  <c r="X503" i="13"/>
  <c r="AJ502" i="13"/>
  <c r="AI502" i="13"/>
  <c r="Z502" i="13" s="1"/>
  <c r="AE502" i="13"/>
  <c r="Y502" i="13"/>
  <c r="X502" i="13"/>
  <c r="AJ501" i="13"/>
  <c r="AI501" i="13"/>
  <c r="Z501" i="13" s="1"/>
  <c r="AE501" i="13"/>
  <c r="Y501" i="13"/>
  <c r="X501" i="13"/>
  <c r="AJ500" i="13"/>
  <c r="AI500" i="13"/>
  <c r="AC500" i="13" s="1"/>
  <c r="AE500" i="13"/>
  <c r="Y500" i="13"/>
  <c r="X500" i="13"/>
  <c r="AJ499" i="13"/>
  <c r="AI499" i="13"/>
  <c r="AE499" i="13"/>
  <c r="Y499" i="13"/>
  <c r="X499" i="13"/>
  <c r="AJ498" i="13"/>
  <c r="AI498" i="13"/>
  <c r="AF498" i="13" s="1"/>
  <c r="AE498" i="13"/>
  <c r="Y498" i="13"/>
  <c r="X498" i="13"/>
  <c r="AJ497" i="13"/>
  <c r="AI497" i="13"/>
  <c r="AF497" i="13" s="1"/>
  <c r="AE497" i="13"/>
  <c r="Y497" i="13"/>
  <c r="X497" i="13"/>
  <c r="AJ496" i="13"/>
  <c r="AI496" i="13"/>
  <c r="AF496" i="13" s="1"/>
  <c r="AE496" i="13"/>
  <c r="Y496" i="13"/>
  <c r="X496" i="13"/>
  <c r="AJ495" i="13"/>
  <c r="AI495" i="13"/>
  <c r="AC495" i="13" s="1"/>
  <c r="AE495" i="13"/>
  <c r="Y495" i="13"/>
  <c r="X495" i="13"/>
  <c r="AJ494" i="13"/>
  <c r="AI494" i="13"/>
  <c r="AF494" i="13" s="1"/>
  <c r="AE494" i="13"/>
  <c r="Y494" i="13"/>
  <c r="X494" i="13"/>
  <c r="AJ493" i="13"/>
  <c r="AI493" i="13"/>
  <c r="Z493" i="13" s="1"/>
  <c r="AE493" i="13"/>
  <c r="Y493" i="13"/>
  <c r="X493" i="13"/>
  <c r="AJ492" i="13"/>
  <c r="AI492" i="13"/>
  <c r="AE492" i="13"/>
  <c r="Y492" i="13"/>
  <c r="X492" i="13"/>
  <c r="AJ491" i="13"/>
  <c r="AI491" i="13"/>
  <c r="AE491" i="13"/>
  <c r="Y491" i="13"/>
  <c r="X491" i="13"/>
  <c r="AJ490" i="13"/>
  <c r="AI490" i="13"/>
  <c r="AF490" i="13" s="1"/>
  <c r="AE490" i="13"/>
  <c r="Y490" i="13"/>
  <c r="X490" i="13"/>
  <c r="AJ489" i="13"/>
  <c r="AI489" i="13"/>
  <c r="AE489" i="13"/>
  <c r="Y489" i="13"/>
  <c r="X489" i="13"/>
  <c r="AJ488" i="13"/>
  <c r="AI488" i="13"/>
  <c r="AE488" i="13"/>
  <c r="Y488" i="13"/>
  <c r="X488" i="13"/>
  <c r="AJ487" i="13"/>
  <c r="AI487" i="13"/>
  <c r="AC487" i="13" s="1"/>
  <c r="AE487" i="13"/>
  <c r="Y487" i="13"/>
  <c r="X487" i="13"/>
  <c r="AJ486" i="13"/>
  <c r="AI486" i="13"/>
  <c r="Z486" i="13" s="1"/>
  <c r="AE486" i="13"/>
  <c r="Y486" i="13"/>
  <c r="X486" i="13"/>
  <c r="AJ485" i="13"/>
  <c r="AI485" i="13"/>
  <c r="Z485" i="13" s="1"/>
  <c r="AE485" i="13"/>
  <c r="Y485" i="13"/>
  <c r="X485" i="13"/>
  <c r="AJ484" i="13"/>
  <c r="AI484" i="13"/>
  <c r="AC484" i="13" s="1"/>
  <c r="AE484" i="13"/>
  <c r="Y484" i="13"/>
  <c r="X484" i="13"/>
  <c r="AJ483" i="13"/>
  <c r="AI483" i="13"/>
  <c r="AE483" i="13"/>
  <c r="Y483" i="13"/>
  <c r="X483" i="13"/>
  <c r="AJ482" i="13"/>
  <c r="AI482" i="13"/>
  <c r="AF482" i="13" s="1"/>
  <c r="AE482" i="13"/>
  <c r="Y482" i="13"/>
  <c r="X482" i="13"/>
  <c r="AJ481" i="13"/>
  <c r="AI481" i="13"/>
  <c r="AF481" i="13" s="1"/>
  <c r="AE481" i="13"/>
  <c r="Y481" i="13"/>
  <c r="X481" i="13"/>
  <c r="AJ480" i="13"/>
  <c r="AI480" i="13"/>
  <c r="AE480" i="13"/>
  <c r="Y480" i="13"/>
  <c r="X480" i="13"/>
  <c r="AJ479" i="13"/>
  <c r="AI479" i="13"/>
  <c r="AC479" i="13" s="1"/>
  <c r="AE479" i="13"/>
  <c r="Y479" i="13"/>
  <c r="X479" i="13"/>
  <c r="AJ478" i="13"/>
  <c r="AI478" i="13"/>
  <c r="Z478" i="13" s="1"/>
  <c r="AE478" i="13"/>
  <c r="Y478" i="13"/>
  <c r="X478" i="13"/>
  <c r="AJ477" i="13"/>
  <c r="AI477" i="13"/>
  <c r="Z477" i="13" s="1"/>
  <c r="AE477" i="13"/>
  <c r="Y477" i="13"/>
  <c r="X477" i="13"/>
  <c r="AJ476" i="13"/>
  <c r="AI476" i="13"/>
  <c r="AC476" i="13" s="1"/>
  <c r="AE476" i="13"/>
  <c r="Y476" i="13"/>
  <c r="X476" i="13"/>
  <c r="AJ475" i="13"/>
  <c r="AI475" i="13"/>
  <c r="AE475" i="13"/>
  <c r="Y475" i="13"/>
  <c r="X475" i="13"/>
  <c r="AJ474" i="13"/>
  <c r="AI474" i="13"/>
  <c r="AE474" i="13"/>
  <c r="Y474" i="13"/>
  <c r="X474" i="13"/>
  <c r="AJ473" i="13"/>
  <c r="AI473" i="13"/>
  <c r="AF473" i="13" s="1"/>
  <c r="AE473" i="13"/>
  <c r="Y473" i="13"/>
  <c r="X473" i="13"/>
  <c r="AJ472" i="13"/>
  <c r="AI472" i="13"/>
  <c r="AE472" i="13"/>
  <c r="Y472" i="13"/>
  <c r="X472" i="13"/>
  <c r="AJ471" i="13"/>
  <c r="AI471" i="13"/>
  <c r="AC471" i="13" s="1"/>
  <c r="AE471" i="13"/>
  <c r="Y471" i="13"/>
  <c r="X471" i="13"/>
  <c r="AJ470" i="13"/>
  <c r="AI470" i="13"/>
  <c r="Z470" i="13" s="1"/>
  <c r="AE470" i="13"/>
  <c r="Y470" i="13"/>
  <c r="X470" i="13"/>
  <c r="AJ469" i="13"/>
  <c r="AI469" i="13"/>
  <c r="AC469" i="13" s="1"/>
  <c r="AE469" i="13"/>
  <c r="Y469" i="13"/>
  <c r="X469" i="13"/>
  <c r="AJ468" i="13"/>
  <c r="AI468" i="13"/>
  <c r="AC468" i="13" s="1"/>
  <c r="AE468" i="13"/>
  <c r="Y468" i="13"/>
  <c r="X468" i="13"/>
  <c r="AJ467" i="13"/>
  <c r="AI467" i="13"/>
  <c r="AC467" i="13" s="1"/>
  <c r="AE467" i="13"/>
  <c r="Y467" i="13"/>
  <c r="X467" i="13"/>
  <c r="AJ466" i="13"/>
  <c r="AI466" i="13"/>
  <c r="AC466" i="13" s="1"/>
  <c r="AE466" i="13"/>
  <c r="Y466" i="13"/>
  <c r="X466" i="13"/>
  <c r="AJ465" i="13"/>
  <c r="AI465" i="13"/>
  <c r="AF465" i="13" s="1"/>
  <c r="AE465" i="13"/>
  <c r="Y465" i="13"/>
  <c r="X465" i="13"/>
  <c r="AJ464" i="13"/>
  <c r="AI464" i="13"/>
  <c r="Z464" i="13" s="1"/>
  <c r="AE464" i="13"/>
  <c r="Y464" i="13"/>
  <c r="X464" i="13"/>
  <c r="AJ463" i="13"/>
  <c r="AI463" i="13"/>
  <c r="AC463" i="13" s="1"/>
  <c r="AE463" i="13"/>
  <c r="Y463" i="13"/>
  <c r="X463" i="13"/>
  <c r="AJ462" i="13"/>
  <c r="AI462" i="13"/>
  <c r="Z462" i="13" s="1"/>
  <c r="AE462" i="13"/>
  <c r="Y462" i="13"/>
  <c r="X462" i="13"/>
  <c r="AJ461" i="13"/>
  <c r="AI461" i="13"/>
  <c r="AC461" i="13" s="1"/>
  <c r="AE461" i="13"/>
  <c r="Y461" i="13"/>
  <c r="X461" i="13"/>
  <c r="AJ460" i="13"/>
  <c r="AI460" i="13"/>
  <c r="AC460" i="13" s="1"/>
  <c r="AE460" i="13"/>
  <c r="Y460" i="13"/>
  <c r="X460" i="13"/>
  <c r="AJ459" i="13"/>
  <c r="AI459" i="13"/>
  <c r="AC459" i="13" s="1"/>
  <c r="AE459" i="13"/>
  <c r="Y459" i="13"/>
  <c r="X459" i="13"/>
  <c r="AJ458" i="13"/>
  <c r="AI458" i="13"/>
  <c r="AE458" i="13"/>
  <c r="Y458" i="13"/>
  <c r="X458" i="13"/>
  <c r="AJ457" i="13"/>
  <c r="AI457" i="13"/>
  <c r="AE457" i="13"/>
  <c r="Y457" i="13"/>
  <c r="X457" i="13"/>
  <c r="AJ456" i="13"/>
  <c r="AI456" i="13"/>
  <c r="AE456" i="13"/>
  <c r="Y456" i="13"/>
  <c r="X456" i="13"/>
  <c r="AJ455" i="13"/>
  <c r="AI455" i="13"/>
  <c r="AE455" i="13"/>
  <c r="Y455" i="13"/>
  <c r="X455" i="13"/>
  <c r="AJ454" i="13"/>
  <c r="AI454" i="13"/>
  <c r="AE454" i="13"/>
  <c r="Y454" i="13"/>
  <c r="X454" i="13"/>
  <c r="AJ453" i="13"/>
  <c r="AI453" i="13"/>
  <c r="AC453" i="13" s="1"/>
  <c r="AE453" i="13"/>
  <c r="Y453" i="13"/>
  <c r="X453" i="13"/>
  <c r="AJ452" i="13"/>
  <c r="AI452" i="13"/>
  <c r="AE452" i="13"/>
  <c r="Y452" i="13"/>
  <c r="X452" i="13"/>
  <c r="AJ451" i="13"/>
  <c r="AI451" i="13"/>
  <c r="AC451" i="13" s="1"/>
  <c r="AE451" i="13"/>
  <c r="Y451" i="13"/>
  <c r="X451" i="13"/>
  <c r="AJ450" i="13"/>
  <c r="AI450" i="13"/>
  <c r="AE450" i="13"/>
  <c r="Y450" i="13"/>
  <c r="X450" i="13"/>
  <c r="AJ449" i="13"/>
  <c r="AI449" i="13"/>
  <c r="AE449" i="13"/>
  <c r="Y449" i="13"/>
  <c r="X449" i="13"/>
  <c r="AJ448" i="13"/>
  <c r="AI448" i="13"/>
  <c r="AC448" i="13" s="1"/>
  <c r="AE448" i="13"/>
  <c r="Y448" i="13"/>
  <c r="X448" i="13"/>
  <c r="AJ447" i="13"/>
  <c r="AI447" i="13"/>
  <c r="AC447" i="13" s="1"/>
  <c r="AE447" i="13"/>
  <c r="Y447" i="13"/>
  <c r="X447" i="13"/>
  <c r="AJ446" i="13"/>
  <c r="AI446" i="13"/>
  <c r="AB446" i="13" s="1"/>
  <c r="AE446" i="13"/>
  <c r="Y446" i="13"/>
  <c r="X446" i="13"/>
  <c r="AJ445" i="13"/>
  <c r="AI445" i="13"/>
  <c r="AC445" i="13" s="1"/>
  <c r="AE445" i="13"/>
  <c r="Y445" i="13"/>
  <c r="X445" i="13"/>
  <c r="AJ444" i="13"/>
  <c r="AI444" i="13"/>
  <c r="AC444" i="13" s="1"/>
  <c r="AE444" i="13"/>
  <c r="Y444" i="13"/>
  <c r="X444" i="13"/>
  <c r="AJ443" i="13"/>
  <c r="AI443" i="13"/>
  <c r="AE443" i="13"/>
  <c r="Y443" i="13"/>
  <c r="X443" i="13"/>
  <c r="AJ442" i="13"/>
  <c r="AI442" i="13"/>
  <c r="Z442" i="13" s="1"/>
  <c r="AE442" i="13"/>
  <c r="Y442" i="13"/>
  <c r="X442" i="13"/>
  <c r="AJ441" i="13"/>
  <c r="AI441" i="13"/>
  <c r="AF441" i="13" s="1"/>
  <c r="AE441" i="13"/>
  <c r="Y441" i="13"/>
  <c r="X441" i="13"/>
  <c r="AJ440" i="13"/>
  <c r="AI440" i="13"/>
  <c r="AE440" i="13"/>
  <c r="Y440" i="13"/>
  <c r="X440" i="13"/>
  <c r="AJ439" i="13"/>
  <c r="AI439" i="13"/>
  <c r="AE439" i="13"/>
  <c r="Y439" i="13"/>
  <c r="X439" i="13"/>
  <c r="AJ438" i="13"/>
  <c r="AI438" i="13"/>
  <c r="AE438" i="13"/>
  <c r="Y438" i="13"/>
  <c r="X438" i="13"/>
  <c r="AJ437" i="13"/>
  <c r="AI437" i="13"/>
  <c r="AB437" i="13" s="1"/>
  <c r="AE437" i="13"/>
  <c r="Y437" i="13"/>
  <c r="X437" i="13"/>
  <c r="AJ436" i="13"/>
  <c r="AI436" i="13"/>
  <c r="AE436" i="13"/>
  <c r="Y436" i="13"/>
  <c r="X436" i="13"/>
  <c r="AJ435" i="13"/>
  <c r="AI435" i="13"/>
  <c r="AC435" i="13" s="1"/>
  <c r="AE435" i="13"/>
  <c r="Y435" i="13"/>
  <c r="X435" i="13"/>
  <c r="AJ434" i="13"/>
  <c r="AI434" i="13"/>
  <c r="AC434" i="13" s="1"/>
  <c r="AE434" i="13"/>
  <c r="Y434" i="13"/>
  <c r="X434" i="13"/>
  <c r="AJ433" i="13"/>
  <c r="AI433" i="13"/>
  <c r="AF433" i="13" s="1"/>
  <c r="AE433" i="13"/>
  <c r="Y433" i="13"/>
  <c r="X433" i="13"/>
  <c r="AJ432" i="13"/>
  <c r="AI432" i="13"/>
  <c r="AC432" i="13" s="1"/>
  <c r="AE432" i="13"/>
  <c r="Y432" i="13"/>
  <c r="X432" i="13"/>
  <c r="AJ431" i="13"/>
  <c r="AI431" i="13"/>
  <c r="AC431" i="13" s="1"/>
  <c r="AE431" i="13"/>
  <c r="Y431" i="13"/>
  <c r="X431" i="13"/>
  <c r="AJ430" i="13"/>
  <c r="AI430" i="13"/>
  <c r="AC430" i="13" s="1"/>
  <c r="AE430" i="13"/>
  <c r="Y430" i="13"/>
  <c r="X430" i="13"/>
  <c r="AJ429" i="13"/>
  <c r="AI429" i="13"/>
  <c r="AC429" i="13" s="1"/>
  <c r="AE429" i="13"/>
  <c r="Y429" i="13"/>
  <c r="X429" i="13"/>
  <c r="AJ428" i="13"/>
  <c r="AI428" i="13"/>
  <c r="AC428" i="13" s="1"/>
  <c r="AE428" i="13"/>
  <c r="Y428" i="13"/>
  <c r="X428" i="13"/>
  <c r="AJ427" i="13"/>
  <c r="AI427" i="13"/>
  <c r="AE427" i="13"/>
  <c r="Y427" i="13"/>
  <c r="X427" i="13"/>
  <c r="AJ426" i="13"/>
  <c r="AI426" i="13"/>
  <c r="AC426" i="13" s="1"/>
  <c r="AE426" i="13"/>
  <c r="Y426" i="13"/>
  <c r="X426" i="13"/>
  <c r="AJ425" i="13"/>
  <c r="AI425" i="13"/>
  <c r="AE425" i="13"/>
  <c r="Y425" i="13"/>
  <c r="X425" i="13"/>
  <c r="AJ424" i="13"/>
  <c r="AI424" i="13"/>
  <c r="AC424" i="13" s="1"/>
  <c r="AE424" i="13"/>
  <c r="Y424" i="13"/>
  <c r="X424" i="13"/>
  <c r="AJ423" i="13"/>
  <c r="AI423" i="13"/>
  <c r="AE423" i="13"/>
  <c r="Y423" i="13"/>
  <c r="X423" i="13"/>
  <c r="AJ422" i="13"/>
  <c r="AI422" i="13"/>
  <c r="AF422" i="13" s="1"/>
  <c r="AE422" i="13"/>
  <c r="Y422" i="13"/>
  <c r="X422" i="13"/>
  <c r="AJ421" i="13"/>
  <c r="AI421" i="13"/>
  <c r="AF421" i="13" s="1"/>
  <c r="AE421" i="13"/>
  <c r="Y421" i="13"/>
  <c r="X421" i="13"/>
  <c r="AJ420" i="13"/>
  <c r="AI420" i="13"/>
  <c r="AE420" i="13"/>
  <c r="Y420" i="13"/>
  <c r="X420" i="13"/>
  <c r="AJ419" i="13"/>
  <c r="AI419" i="13"/>
  <c r="AC419" i="13" s="1"/>
  <c r="AE419" i="13"/>
  <c r="Y419" i="13"/>
  <c r="X419" i="13"/>
  <c r="AJ418" i="13"/>
  <c r="AI418" i="13"/>
  <c r="AC418" i="13" s="1"/>
  <c r="AE418" i="13"/>
  <c r="Y418" i="13"/>
  <c r="X418" i="13"/>
  <c r="AJ417" i="13"/>
  <c r="AI417" i="13"/>
  <c r="AE417" i="13"/>
  <c r="Y417" i="13"/>
  <c r="X417" i="13"/>
  <c r="AJ416" i="13"/>
  <c r="AI416" i="13"/>
  <c r="Z416" i="13" s="1"/>
  <c r="AE416" i="13"/>
  <c r="Y416" i="13"/>
  <c r="X416" i="13"/>
  <c r="AJ415" i="13"/>
  <c r="AI415" i="13"/>
  <c r="AE415" i="13"/>
  <c r="Y415" i="13"/>
  <c r="X415" i="13"/>
  <c r="AJ414" i="13"/>
  <c r="AI414" i="13"/>
  <c r="Z414" i="13" s="1"/>
  <c r="AE414" i="13"/>
  <c r="Y414" i="13"/>
  <c r="X414" i="13"/>
  <c r="AJ413" i="13"/>
  <c r="AI413" i="13"/>
  <c r="AB413" i="13" s="1"/>
  <c r="AE413" i="13"/>
  <c r="Y413" i="13"/>
  <c r="X413" i="13"/>
  <c r="AJ412" i="13"/>
  <c r="AI412" i="13"/>
  <c r="AE412" i="13"/>
  <c r="Y412" i="13"/>
  <c r="X412" i="13"/>
  <c r="AJ411" i="13"/>
  <c r="AI411" i="13"/>
  <c r="AC411" i="13" s="1"/>
  <c r="AE411" i="13"/>
  <c r="Y411" i="13"/>
  <c r="X411" i="13"/>
  <c r="AJ410" i="13"/>
  <c r="AI410" i="13"/>
  <c r="AC410" i="13" s="1"/>
  <c r="AE410" i="13"/>
  <c r="Y410" i="13"/>
  <c r="X410" i="13"/>
  <c r="AJ409" i="13"/>
  <c r="AI409" i="13"/>
  <c r="AF409" i="13" s="1"/>
  <c r="AE409" i="13"/>
  <c r="Y409" i="13"/>
  <c r="X409" i="13"/>
  <c r="AJ408" i="13"/>
  <c r="AI408" i="13"/>
  <c r="AC408" i="13" s="1"/>
  <c r="AE408" i="13"/>
  <c r="Y408" i="13"/>
  <c r="X408" i="13"/>
  <c r="AJ407" i="13"/>
  <c r="AI407" i="13"/>
  <c r="AB407" i="13" s="1"/>
  <c r="AE407" i="13"/>
  <c r="Y407" i="13"/>
  <c r="X407" i="13"/>
  <c r="AJ406" i="13"/>
  <c r="AI406" i="13"/>
  <c r="AF406" i="13" s="1"/>
  <c r="AE406" i="13"/>
  <c r="Y406" i="13"/>
  <c r="X406" i="13"/>
  <c r="AJ405" i="13"/>
  <c r="AI405" i="13"/>
  <c r="AF405" i="13" s="1"/>
  <c r="AE405" i="13"/>
  <c r="Y405" i="13"/>
  <c r="X405" i="13"/>
  <c r="AJ404" i="13"/>
  <c r="AI404" i="13"/>
  <c r="AB404" i="13" s="1"/>
  <c r="AE404" i="13"/>
  <c r="Y404" i="13"/>
  <c r="X404" i="13"/>
  <c r="AJ403" i="13"/>
  <c r="AI403" i="13"/>
  <c r="AE403" i="13"/>
  <c r="Y403" i="13"/>
  <c r="X403" i="13"/>
  <c r="AJ402" i="13"/>
  <c r="AI402" i="13"/>
  <c r="AE402" i="13"/>
  <c r="Y402" i="13"/>
  <c r="X402" i="13"/>
  <c r="AJ401" i="13"/>
  <c r="AI401" i="13"/>
  <c r="AF401" i="13" s="1"/>
  <c r="AE401" i="13"/>
  <c r="Y401" i="13"/>
  <c r="X401" i="13"/>
  <c r="AJ400" i="13"/>
  <c r="AI400" i="13"/>
  <c r="AE400" i="13"/>
  <c r="Y400" i="13"/>
  <c r="X400" i="13"/>
  <c r="AJ399" i="13"/>
  <c r="AI399" i="13"/>
  <c r="AE399" i="13"/>
  <c r="Y399" i="13"/>
  <c r="X399" i="13"/>
  <c r="AJ398" i="13"/>
  <c r="AI398" i="13"/>
  <c r="Z398" i="13" s="1"/>
  <c r="AE398" i="13"/>
  <c r="Y398" i="13"/>
  <c r="X398" i="13"/>
  <c r="AJ397" i="13"/>
  <c r="AI397" i="13"/>
  <c r="AF397" i="13" s="1"/>
  <c r="AE397" i="13"/>
  <c r="Y397" i="13"/>
  <c r="X397" i="13"/>
  <c r="AJ396" i="13"/>
  <c r="AI396" i="13"/>
  <c r="AC396" i="13" s="1"/>
  <c r="AE396" i="13"/>
  <c r="Y396" i="13"/>
  <c r="X396" i="13"/>
  <c r="AJ395" i="13"/>
  <c r="AI395" i="13"/>
  <c r="AE395" i="13"/>
  <c r="Y395" i="13"/>
  <c r="X395" i="13"/>
  <c r="AJ394" i="13"/>
  <c r="AI394" i="13"/>
  <c r="AC394" i="13" s="1"/>
  <c r="AE394" i="13"/>
  <c r="Y394" i="13"/>
  <c r="X394" i="13"/>
  <c r="AJ393" i="13"/>
  <c r="AI393" i="13"/>
  <c r="AB393" i="13" s="1"/>
  <c r="AE393" i="13"/>
  <c r="Y393" i="13"/>
  <c r="X393" i="13"/>
  <c r="AJ392" i="13"/>
  <c r="AI392" i="13"/>
  <c r="AC392" i="13" s="1"/>
  <c r="AE392" i="13"/>
  <c r="Y392" i="13"/>
  <c r="X392" i="13"/>
  <c r="AJ391" i="13"/>
  <c r="AI391" i="13"/>
  <c r="AF391" i="13" s="1"/>
  <c r="AE391" i="13"/>
  <c r="Y391" i="13"/>
  <c r="X391" i="13"/>
  <c r="AJ390" i="13"/>
  <c r="AI390" i="13"/>
  <c r="Z390" i="13" s="1"/>
  <c r="AE390" i="13"/>
  <c r="Y390" i="13"/>
  <c r="X390" i="13"/>
  <c r="AJ389" i="13"/>
  <c r="AI389" i="13"/>
  <c r="AF389" i="13" s="1"/>
  <c r="AE389" i="13"/>
  <c r="Y389" i="13"/>
  <c r="X389" i="13"/>
  <c r="AJ388" i="13"/>
  <c r="AI388" i="13"/>
  <c r="AC388" i="13" s="1"/>
  <c r="AE388" i="13"/>
  <c r="Y388" i="13"/>
  <c r="X388" i="13"/>
  <c r="AJ387" i="13"/>
  <c r="AI387" i="13"/>
  <c r="AF387" i="13" s="1"/>
  <c r="AE387" i="13"/>
  <c r="Y387" i="13"/>
  <c r="X387" i="13"/>
  <c r="AJ386" i="13"/>
  <c r="AI386" i="13"/>
  <c r="AE386" i="13"/>
  <c r="Y386" i="13"/>
  <c r="X386" i="13"/>
  <c r="AJ385" i="13"/>
  <c r="AI385" i="13"/>
  <c r="AE385" i="13"/>
  <c r="Y385" i="13"/>
  <c r="X385" i="13"/>
  <c r="AJ384" i="13"/>
  <c r="AI384" i="13"/>
  <c r="AC384" i="13" s="1"/>
  <c r="AE384" i="13"/>
  <c r="Y384" i="13"/>
  <c r="X384" i="13"/>
  <c r="AJ383" i="13"/>
  <c r="AI383" i="13"/>
  <c r="AC383" i="13" s="1"/>
  <c r="AE383" i="13"/>
  <c r="Y383" i="13"/>
  <c r="X383" i="13"/>
  <c r="AJ382" i="13"/>
  <c r="AI382" i="13"/>
  <c r="AE382" i="13"/>
  <c r="Y382" i="13"/>
  <c r="X382" i="13"/>
  <c r="AJ381" i="13"/>
  <c r="AI381" i="13"/>
  <c r="AC381" i="13" s="1"/>
  <c r="AE381" i="13"/>
  <c r="Y381" i="13"/>
  <c r="X381" i="13"/>
  <c r="AJ380" i="13"/>
  <c r="AI380" i="13"/>
  <c r="AB380" i="13" s="1"/>
  <c r="AE380" i="13"/>
  <c r="Y380" i="13"/>
  <c r="X380" i="13"/>
  <c r="AJ379" i="13"/>
  <c r="AI379" i="13"/>
  <c r="AF379" i="13" s="1"/>
  <c r="AE379" i="13"/>
  <c r="Y379" i="13"/>
  <c r="X379" i="13"/>
  <c r="AJ378" i="13"/>
  <c r="AI378" i="13"/>
  <c r="AC378" i="13" s="1"/>
  <c r="AE378" i="13"/>
  <c r="Y378" i="13"/>
  <c r="X378" i="13"/>
  <c r="AJ377" i="13"/>
  <c r="AI377" i="13"/>
  <c r="Z377" i="13" s="1"/>
  <c r="AE377" i="13"/>
  <c r="Y377" i="13"/>
  <c r="X377" i="13"/>
  <c r="AJ376" i="13"/>
  <c r="AI376" i="13"/>
  <c r="AE376" i="13"/>
  <c r="Y376" i="13"/>
  <c r="X376" i="13"/>
  <c r="AJ375" i="13"/>
  <c r="AI375" i="13"/>
  <c r="AC375" i="13" s="1"/>
  <c r="AE375" i="13"/>
  <c r="Y375" i="13"/>
  <c r="X375" i="13"/>
  <c r="AJ374" i="13"/>
  <c r="AI374" i="13"/>
  <c r="AF374" i="13" s="1"/>
  <c r="AE374" i="13"/>
  <c r="Y374" i="13"/>
  <c r="X374" i="13"/>
  <c r="AJ373" i="13"/>
  <c r="AI373" i="13"/>
  <c r="AE373" i="13"/>
  <c r="Y373" i="13"/>
  <c r="X373" i="13"/>
  <c r="AJ372" i="13"/>
  <c r="AI372" i="13"/>
  <c r="Z372" i="13" s="1"/>
  <c r="AE372" i="13"/>
  <c r="Y372" i="13"/>
  <c r="X372" i="13"/>
  <c r="AJ371" i="13"/>
  <c r="AI371" i="13"/>
  <c r="AE371" i="13"/>
  <c r="Y371" i="13"/>
  <c r="X371" i="13"/>
  <c r="AJ370" i="13"/>
  <c r="AI370" i="13"/>
  <c r="AE370" i="13"/>
  <c r="Y370" i="13"/>
  <c r="X370" i="13"/>
  <c r="AJ369" i="13"/>
  <c r="AI369" i="13"/>
  <c r="AE369" i="13"/>
  <c r="Y369" i="13"/>
  <c r="X369" i="13"/>
  <c r="AJ368" i="13"/>
  <c r="AI368" i="13"/>
  <c r="AE368" i="13"/>
  <c r="Y368" i="13"/>
  <c r="X368" i="13"/>
  <c r="AJ367" i="13"/>
  <c r="AI367" i="13"/>
  <c r="AE367" i="13"/>
  <c r="Y367" i="13"/>
  <c r="X367" i="13"/>
  <c r="AJ366" i="13"/>
  <c r="AI366" i="13"/>
  <c r="AE366" i="13"/>
  <c r="Y366" i="13"/>
  <c r="X366" i="13"/>
  <c r="AJ365" i="13"/>
  <c r="AI365" i="13"/>
  <c r="AC365" i="13" s="1"/>
  <c r="AE365" i="13"/>
  <c r="Y365" i="13"/>
  <c r="X365" i="13"/>
  <c r="AJ364" i="13"/>
  <c r="AI364" i="13"/>
  <c r="AF364" i="13" s="1"/>
  <c r="AE364" i="13"/>
  <c r="Y364" i="13"/>
  <c r="X364" i="13"/>
  <c r="AJ363" i="13"/>
  <c r="AI363" i="13"/>
  <c r="AF363" i="13" s="1"/>
  <c r="AE363" i="13"/>
  <c r="Y363" i="13"/>
  <c r="X363" i="13"/>
  <c r="AJ362" i="13"/>
  <c r="AI362" i="13"/>
  <c r="AC362" i="13" s="1"/>
  <c r="AE362" i="13"/>
  <c r="Y362" i="13"/>
  <c r="X362" i="13"/>
  <c r="AJ361" i="13"/>
  <c r="AI361" i="13"/>
  <c r="Z361" i="13" s="1"/>
  <c r="AE361" i="13"/>
  <c r="Y361" i="13"/>
  <c r="X361" i="13"/>
  <c r="AJ360" i="13"/>
  <c r="AI360" i="13"/>
  <c r="AB360" i="13" s="1"/>
  <c r="AE360" i="13"/>
  <c r="Y360" i="13"/>
  <c r="X360" i="13"/>
  <c r="AJ359" i="13"/>
  <c r="AI359" i="13"/>
  <c r="AC359" i="13" s="1"/>
  <c r="AE359" i="13"/>
  <c r="Y359" i="13"/>
  <c r="X359" i="13"/>
  <c r="AJ358" i="13"/>
  <c r="AI358" i="13"/>
  <c r="AE358" i="13"/>
  <c r="Y358" i="13"/>
  <c r="X358" i="13"/>
  <c r="AJ357" i="13"/>
  <c r="AI357" i="13"/>
  <c r="AE357" i="13"/>
  <c r="Y357" i="13"/>
  <c r="X357" i="13"/>
  <c r="AJ356" i="13"/>
  <c r="AI356" i="13"/>
  <c r="AB356" i="13" s="1"/>
  <c r="AE356" i="13"/>
  <c r="Y356" i="13"/>
  <c r="X356" i="13"/>
  <c r="AJ355" i="13"/>
  <c r="AI355" i="13"/>
  <c r="AF355" i="13" s="1"/>
  <c r="AE355" i="13"/>
  <c r="Y355" i="13"/>
  <c r="X355" i="13"/>
  <c r="AJ354" i="13"/>
  <c r="AI354" i="13"/>
  <c r="AC354" i="13" s="1"/>
  <c r="AE354" i="13"/>
  <c r="Y354" i="13"/>
  <c r="X354" i="13"/>
  <c r="AJ353" i="13"/>
  <c r="AI353" i="13"/>
  <c r="AE353" i="13"/>
  <c r="Y353" i="13"/>
  <c r="X353" i="13"/>
  <c r="AJ352" i="13"/>
  <c r="AI352" i="13"/>
  <c r="AE352" i="13"/>
  <c r="Y352" i="13"/>
  <c r="X352" i="13"/>
  <c r="AJ351" i="13"/>
  <c r="AI351" i="13"/>
  <c r="AE351" i="13"/>
  <c r="Y351" i="13"/>
  <c r="X351" i="13"/>
  <c r="AJ350" i="13"/>
  <c r="AI350" i="13"/>
  <c r="Z350" i="13" s="1"/>
  <c r="AE350" i="13"/>
  <c r="Y350" i="13"/>
  <c r="X350" i="13"/>
  <c r="AJ349" i="13"/>
  <c r="AI349" i="13"/>
  <c r="AC349" i="13" s="1"/>
  <c r="AE349" i="13"/>
  <c r="Y349" i="13"/>
  <c r="X349" i="13"/>
  <c r="AJ348" i="13"/>
  <c r="AI348" i="13"/>
  <c r="AF348" i="13" s="1"/>
  <c r="AE348" i="13"/>
  <c r="Y348" i="13"/>
  <c r="X348" i="13"/>
  <c r="AJ347" i="13"/>
  <c r="AI347" i="13"/>
  <c r="AF347" i="13" s="1"/>
  <c r="AE347" i="13"/>
  <c r="Y347" i="13"/>
  <c r="X347" i="13"/>
  <c r="AJ346" i="13"/>
  <c r="AI346" i="13"/>
  <c r="AE346" i="13"/>
  <c r="Y346" i="13"/>
  <c r="X346" i="13"/>
  <c r="AJ345" i="13"/>
  <c r="AI345" i="13"/>
  <c r="Z345" i="13" s="1"/>
  <c r="AE345" i="13"/>
  <c r="Y345" i="13"/>
  <c r="X345" i="13"/>
  <c r="AJ344" i="13"/>
  <c r="AI344" i="13"/>
  <c r="AB344" i="13" s="1"/>
  <c r="AE344" i="13"/>
  <c r="Y344" i="13"/>
  <c r="X344" i="13"/>
  <c r="AJ343" i="13"/>
  <c r="AI343" i="13"/>
  <c r="AC343" i="13" s="1"/>
  <c r="AE343" i="13"/>
  <c r="Y343" i="13"/>
  <c r="X343" i="13"/>
  <c r="AJ342" i="13"/>
  <c r="AI342" i="13"/>
  <c r="AC342" i="13" s="1"/>
  <c r="AE342" i="13"/>
  <c r="Y342" i="13"/>
  <c r="X342" i="13"/>
  <c r="AJ341" i="13"/>
  <c r="AI341" i="13"/>
  <c r="AE341" i="13"/>
  <c r="Y341" i="13"/>
  <c r="X341" i="13"/>
  <c r="AJ340" i="13"/>
  <c r="AI340" i="13"/>
  <c r="AE340" i="13"/>
  <c r="Y340" i="13"/>
  <c r="X340" i="13"/>
  <c r="AJ339" i="13"/>
  <c r="AI339" i="13"/>
  <c r="AC339" i="13" s="1"/>
  <c r="AE339" i="13"/>
  <c r="Y339" i="13"/>
  <c r="X339" i="13"/>
  <c r="AJ338" i="13"/>
  <c r="AI338" i="13"/>
  <c r="AC338" i="13" s="1"/>
  <c r="AE338" i="13"/>
  <c r="Y338" i="13"/>
  <c r="X338" i="13"/>
  <c r="AJ337" i="13"/>
  <c r="AI337" i="13"/>
  <c r="AB337" i="13" s="1"/>
  <c r="AE337" i="13"/>
  <c r="Y337" i="13"/>
  <c r="X337" i="13"/>
  <c r="AJ336" i="13"/>
  <c r="AI336" i="13"/>
  <c r="AF336" i="13" s="1"/>
  <c r="AE336" i="13"/>
  <c r="Y336" i="13"/>
  <c r="X336" i="13"/>
  <c r="AJ335" i="13"/>
  <c r="AI335" i="13"/>
  <c r="AE335" i="13"/>
  <c r="Y335" i="13"/>
  <c r="X335" i="13"/>
  <c r="AJ334" i="13"/>
  <c r="AI334" i="13"/>
  <c r="AB334" i="13" s="1"/>
  <c r="AE334" i="13"/>
  <c r="Y334" i="13"/>
  <c r="X334" i="13"/>
  <c r="AJ333" i="13"/>
  <c r="AI333" i="13"/>
  <c r="Z333" i="13" s="1"/>
  <c r="AE333" i="13"/>
  <c r="Y333" i="13"/>
  <c r="X333" i="13"/>
  <c r="AJ332" i="13"/>
  <c r="AI332" i="13"/>
  <c r="Z332" i="13" s="1"/>
  <c r="AE332" i="13"/>
  <c r="Y332" i="13"/>
  <c r="X332" i="13"/>
  <c r="AJ331" i="13"/>
  <c r="AI331" i="13"/>
  <c r="AF331" i="13" s="1"/>
  <c r="AE331" i="13"/>
  <c r="Y331" i="13"/>
  <c r="X331" i="13"/>
  <c r="AJ330" i="13"/>
  <c r="AI330" i="13"/>
  <c r="AB330" i="13" s="1"/>
  <c r="AE330" i="13"/>
  <c r="Y330" i="13"/>
  <c r="X330" i="13"/>
  <c r="AJ329" i="13"/>
  <c r="AI329" i="13"/>
  <c r="AE329" i="13"/>
  <c r="Y329" i="13"/>
  <c r="X329" i="13"/>
  <c r="AJ328" i="13"/>
  <c r="AI328" i="13"/>
  <c r="AE328" i="13"/>
  <c r="Y328" i="13"/>
  <c r="X328" i="13"/>
  <c r="AJ327" i="13"/>
  <c r="AI327" i="13"/>
  <c r="Z327" i="13" s="1"/>
  <c r="AE327" i="13"/>
  <c r="Y327" i="13"/>
  <c r="X327" i="13"/>
  <c r="AJ326" i="13"/>
  <c r="AI326" i="13"/>
  <c r="AC326" i="13" s="1"/>
  <c r="AE326" i="13"/>
  <c r="Y326" i="13"/>
  <c r="X326" i="13"/>
  <c r="AJ325" i="13"/>
  <c r="AI325" i="13"/>
  <c r="Z325" i="13" s="1"/>
  <c r="AE325" i="13"/>
  <c r="Y325" i="13"/>
  <c r="X325" i="13"/>
  <c r="AJ324" i="13"/>
  <c r="AI324" i="13"/>
  <c r="Z324" i="13" s="1"/>
  <c r="AE324" i="13"/>
  <c r="Y324" i="13"/>
  <c r="X324" i="13"/>
  <c r="AJ323" i="13"/>
  <c r="AI323" i="13"/>
  <c r="AF323" i="13" s="1"/>
  <c r="AE323" i="13"/>
  <c r="Y323" i="13"/>
  <c r="X323" i="13"/>
  <c r="AJ322" i="13"/>
  <c r="AI322" i="13"/>
  <c r="AB322" i="13" s="1"/>
  <c r="AE322" i="13"/>
  <c r="Y322" i="13"/>
  <c r="X322" i="13"/>
  <c r="AJ321" i="13"/>
  <c r="AI321" i="13"/>
  <c r="AE321" i="13"/>
  <c r="Y321" i="13"/>
  <c r="X321" i="13"/>
  <c r="AJ320" i="13"/>
  <c r="AI320" i="13"/>
  <c r="Z320" i="13" s="1"/>
  <c r="AE320" i="13"/>
  <c r="Y320" i="13"/>
  <c r="X320" i="13"/>
  <c r="AJ319" i="13"/>
  <c r="AI319" i="13"/>
  <c r="AB319" i="13" s="1"/>
  <c r="AE319" i="13"/>
  <c r="Y319" i="13"/>
  <c r="X319" i="13"/>
  <c r="AJ318" i="13"/>
  <c r="AI318" i="13"/>
  <c r="AF318" i="13" s="1"/>
  <c r="AE318" i="13"/>
  <c r="Y318" i="13"/>
  <c r="X318" i="13"/>
  <c r="AJ317" i="13"/>
  <c r="AI317" i="13"/>
  <c r="AF317" i="13" s="1"/>
  <c r="AE317" i="13"/>
  <c r="Y317" i="13"/>
  <c r="X317" i="13"/>
  <c r="AJ316" i="13"/>
  <c r="AI316" i="13"/>
  <c r="Z316" i="13" s="1"/>
  <c r="AE316" i="13"/>
  <c r="Y316" i="13"/>
  <c r="X316" i="13"/>
  <c r="AJ315" i="13"/>
  <c r="AI315" i="13"/>
  <c r="AF315" i="13" s="1"/>
  <c r="AE315" i="13"/>
  <c r="Y315" i="13"/>
  <c r="X315" i="13"/>
  <c r="AJ314" i="13"/>
  <c r="AI314" i="13"/>
  <c r="AC314" i="13" s="1"/>
  <c r="AE314" i="13"/>
  <c r="Y314" i="13"/>
  <c r="X314" i="13"/>
  <c r="AJ313" i="13"/>
  <c r="AI313" i="13"/>
  <c r="Z313" i="13" s="1"/>
  <c r="AE313" i="13"/>
  <c r="Y313" i="13"/>
  <c r="X313" i="13"/>
  <c r="AJ312" i="13"/>
  <c r="AI312" i="13"/>
  <c r="Z312" i="13" s="1"/>
  <c r="AE312" i="13"/>
  <c r="Y312" i="13"/>
  <c r="X312" i="13"/>
  <c r="AJ311" i="13"/>
  <c r="AI311" i="13"/>
  <c r="AB311" i="13" s="1"/>
  <c r="AE311" i="13"/>
  <c r="Y311" i="13"/>
  <c r="X311" i="13"/>
  <c r="AJ310" i="13"/>
  <c r="AI310" i="13"/>
  <c r="AF310" i="13" s="1"/>
  <c r="AE310" i="13"/>
  <c r="Y310" i="13"/>
  <c r="X310" i="13"/>
  <c r="AJ309" i="13"/>
  <c r="AI309" i="13"/>
  <c r="AC309" i="13" s="1"/>
  <c r="AE309" i="13"/>
  <c r="Y309" i="13"/>
  <c r="X309" i="13"/>
  <c r="AJ308" i="13"/>
  <c r="AI308" i="13"/>
  <c r="AF308" i="13" s="1"/>
  <c r="AE308" i="13"/>
  <c r="Y308" i="13"/>
  <c r="X308" i="13"/>
  <c r="AJ307" i="13"/>
  <c r="AI307" i="13"/>
  <c r="AF307" i="13" s="1"/>
  <c r="AE307" i="13"/>
  <c r="Y307" i="13"/>
  <c r="X307" i="13"/>
  <c r="AJ306" i="13"/>
  <c r="AI306" i="13"/>
  <c r="AE306" i="13"/>
  <c r="Y306" i="13"/>
  <c r="X306" i="13"/>
  <c r="AJ305" i="13"/>
  <c r="AI305" i="13"/>
  <c r="AE305" i="13"/>
  <c r="Y305" i="13"/>
  <c r="X305" i="13"/>
  <c r="AJ304" i="13"/>
  <c r="AI304" i="13"/>
  <c r="AE304" i="13"/>
  <c r="Y304" i="13"/>
  <c r="X304" i="13"/>
  <c r="AJ303" i="13"/>
  <c r="AI303" i="13"/>
  <c r="AE303" i="13"/>
  <c r="Y303" i="13"/>
  <c r="X303" i="13"/>
  <c r="AJ302" i="13"/>
  <c r="AI302" i="13"/>
  <c r="Z302" i="13" s="1"/>
  <c r="AE302" i="13"/>
  <c r="Y302" i="13"/>
  <c r="X302" i="13"/>
  <c r="AJ301" i="13"/>
  <c r="AI301" i="13"/>
  <c r="AC301" i="13" s="1"/>
  <c r="AE301" i="13"/>
  <c r="Y301" i="13"/>
  <c r="X301" i="13"/>
  <c r="AJ300" i="13"/>
  <c r="AI300" i="13"/>
  <c r="AC300" i="13" s="1"/>
  <c r="AE300" i="13"/>
  <c r="Y300" i="13"/>
  <c r="X300" i="13"/>
  <c r="AJ299" i="13"/>
  <c r="AI299" i="13"/>
  <c r="AF299" i="13" s="1"/>
  <c r="AE299" i="13"/>
  <c r="Y299" i="13"/>
  <c r="X299" i="13"/>
  <c r="AJ298" i="13"/>
  <c r="AI298" i="13"/>
  <c r="AC298" i="13" s="1"/>
  <c r="AE298" i="13"/>
  <c r="Y298" i="13"/>
  <c r="X298" i="13"/>
  <c r="AJ297" i="13"/>
  <c r="AI297" i="13"/>
  <c r="Z297" i="13" s="1"/>
  <c r="AE297" i="13"/>
  <c r="Y297" i="13"/>
  <c r="X297" i="13"/>
  <c r="AJ296" i="13"/>
  <c r="AI296" i="13"/>
  <c r="AF296" i="13" s="1"/>
  <c r="AE296" i="13"/>
  <c r="Y296" i="13"/>
  <c r="X296" i="13"/>
  <c r="AJ295" i="13"/>
  <c r="AI295" i="13"/>
  <c r="AB295" i="13" s="1"/>
  <c r="AE295" i="13"/>
  <c r="Y295" i="13"/>
  <c r="X295" i="13"/>
  <c r="AJ294" i="13"/>
  <c r="AI294" i="13"/>
  <c r="AF294" i="13" s="1"/>
  <c r="AE294" i="13"/>
  <c r="Y294" i="13"/>
  <c r="X294" i="13"/>
  <c r="AJ293" i="13"/>
  <c r="AI293" i="13"/>
  <c r="AC293" i="13" s="1"/>
  <c r="AE293" i="13"/>
  <c r="Y293" i="13"/>
  <c r="X293" i="13"/>
  <c r="AJ292" i="13"/>
  <c r="AI292" i="13"/>
  <c r="AF292" i="13" s="1"/>
  <c r="AE292" i="13"/>
  <c r="Y292" i="13"/>
  <c r="X292" i="13"/>
  <c r="AJ291" i="13"/>
  <c r="AI291" i="13"/>
  <c r="AF291" i="13" s="1"/>
  <c r="AE291" i="13"/>
  <c r="Y291" i="13"/>
  <c r="X291" i="13"/>
  <c r="AJ290" i="13"/>
  <c r="AI290" i="13"/>
  <c r="AC290" i="13" s="1"/>
  <c r="AE290" i="13"/>
  <c r="Y290" i="13"/>
  <c r="X290" i="13"/>
  <c r="AJ289" i="13"/>
  <c r="AI289" i="13"/>
  <c r="AE289" i="13"/>
  <c r="Y289" i="13"/>
  <c r="X289" i="13"/>
  <c r="AJ288" i="13"/>
  <c r="AI288" i="13"/>
  <c r="AF288" i="13" s="1"/>
  <c r="AE288" i="13"/>
  <c r="Y288" i="13"/>
  <c r="X288" i="13"/>
  <c r="AJ287" i="13"/>
  <c r="AI287" i="13"/>
  <c r="Z287" i="13" s="1"/>
  <c r="AE287" i="13"/>
  <c r="Y287" i="13"/>
  <c r="X287" i="13"/>
  <c r="AJ286" i="13"/>
  <c r="AI286" i="13"/>
  <c r="Z286" i="13" s="1"/>
  <c r="AE286" i="13"/>
  <c r="Y286" i="13"/>
  <c r="X286" i="13"/>
  <c r="AJ285" i="13"/>
  <c r="AI285" i="13"/>
  <c r="AE285" i="13"/>
  <c r="Y285" i="13"/>
  <c r="X285" i="13"/>
  <c r="AJ284" i="13"/>
  <c r="AI284" i="13"/>
  <c r="AE284" i="13"/>
  <c r="Y284" i="13"/>
  <c r="X284" i="13"/>
  <c r="AJ283" i="13"/>
  <c r="AI283" i="13"/>
  <c r="AE283" i="13"/>
  <c r="Y283" i="13"/>
  <c r="X283" i="13"/>
  <c r="AJ282" i="13"/>
  <c r="AI282" i="13"/>
  <c r="AE282" i="13"/>
  <c r="Y282" i="13"/>
  <c r="X282" i="13"/>
  <c r="AJ281" i="13"/>
  <c r="AI281" i="13"/>
  <c r="Z281" i="13" s="1"/>
  <c r="AE281" i="13"/>
  <c r="Y281" i="13"/>
  <c r="X281" i="13"/>
  <c r="AJ280" i="13"/>
  <c r="AI280" i="13"/>
  <c r="AF280" i="13" s="1"/>
  <c r="AE280" i="13"/>
  <c r="Y280" i="13"/>
  <c r="X280" i="13"/>
  <c r="AJ279" i="13"/>
  <c r="AI279" i="13"/>
  <c r="Z279" i="13" s="1"/>
  <c r="AE279" i="13"/>
  <c r="Y279" i="13"/>
  <c r="X279" i="13"/>
  <c r="AJ278" i="13"/>
  <c r="AI278" i="13"/>
  <c r="AE278" i="13"/>
  <c r="Y278" i="13"/>
  <c r="X278" i="13"/>
  <c r="AJ277" i="13"/>
  <c r="AI277" i="13"/>
  <c r="AC277" i="13" s="1"/>
  <c r="AE277" i="13"/>
  <c r="Y277" i="13"/>
  <c r="X277" i="13"/>
  <c r="AJ276" i="13"/>
  <c r="AI276" i="13"/>
  <c r="AB276" i="13" s="1"/>
  <c r="AE276" i="13"/>
  <c r="Y276" i="13"/>
  <c r="X276" i="13"/>
  <c r="AJ275" i="13"/>
  <c r="AI275" i="13"/>
  <c r="AF275" i="13" s="1"/>
  <c r="AE275" i="13"/>
  <c r="Y275" i="13"/>
  <c r="X275" i="13"/>
  <c r="AJ274" i="13"/>
  <c r="AI274" i="13"/>
  <c r="AE274" i="13"/>
  <c r="Y274" i="13"/>
  <c r="X274" i="13"/>
  <c r="AJ273" i="13"/>
  <c r="AI273" i="13"/>
  <c r="Z273" i="13" s="1"/>
  <c r="AE273" i="13"/>
  <c r="Y273" i="13"/>
  <c r="X273" i="13"/>
  <c r="AJ272" i="13"/>
  <c r="AI272" i="13"/>
  <c r="AF272" i="13" s="1"/>
  <c r="AE272" i="13"/>
  <c r="Y272" i="13"/>
  <c r="X272" i="13"/>
  <c r="AJ271" i="13"/>
  <c r="AI271" i="13"/>
  <c r="Z271" i="13" s="1"/>
  <c r="AE271" i="13"/>
  <c r="Y271" i="13"/>
  <c r="X271" i="13"/>
  <c r="AJ270" i="13"/>
  <c r="AI270" i="13"/>
  <c r="AC270" i="13" s="1"/>
  <c r="AE270" i="13"/>
  <c r="Y270" i="13"/>
  <c r="X270" i="13"/>
  <c r="AJ269" i="13"/>
  <c r="AI269" i="13"/>
  <c r="AC269" i="13" s="1"/>
  <c r="AE269" i="13"/>
  <c r="Y269" i="13"/>
  <c r="X269" i="13"/>
  <c r="AJ268" i="13"/>
  <c r="AI268" i="13"/>
  <c r="AB268" i="13" s="1"/>
  <c r="AE268" i="13"/>
  <c r="Y268" i="13"/>
  <c r="X268" i="13"/>
  <c r="AJ267" i="13"/>
  <c r="AI267" i="13"/>
  <c r="AF267" i="13" s="1"/>
  <c r="AE267" i="13"/>
  <c r="Y267" i="13"/>
  <c r="X267" i="13"/>
  <c r="AJ266" i="13"/>
  <c r="AI266" i="13"/>
  <c r="AE266" i="13"/>
  <c r="Y266" i="13"/>
  <c r="X266" i="13"/>
  <c r="AJ265" i="13"/>
  <c r="AI265" i="13"/>
  <c r="Z265" i="13" s="1"/>
  <c r="AE265" i="13"/>
  <c r="Y265" i="13"/>
  <c r="X265" i="13"/>
  <c r="AJ264" i="13"/>
  <c r="AI264" i="13"/>
  <c r="AC264" i="13" s="1"/>
  <c r="AE264" i="13"/>
  <c r="Y264" i="13"/>
  <c r="X264" i="13"/>
  <c r="AJ263" i="13"/>
  <c r="AI263" i="13"/>
  <c r="AB263" i="13" s="1"/>
  <c r="AE263" i="13"/>
  <c r="Y263" i="13"/>
  <c r="X263" i="13"/>
  <c r="AJ262" i="13"/>
  <c r="AI262" i="13"/>
  <c r="AC262" i="13" s="1"/>
  <c r="AE262" i="13"/>
  <c r="Y262" i="13"/>
  <c r="X262" i="13"/>
  <c r="AJ261" i="13"/>
  <c r="AI261" i="13"/>
  <c r="AC261" i="13" s="1"/>
  <c r="AE261" i="13"/>
  <c r="Y261" i="13"/>
  <c r="X261" i="13"/>
  <c r="AJ260" i="13"/>
  <c r="AI260" i="13"/>
  <c r="AB260" i="13" s="1"/>
  <c r="AE260" i="13"/>
  <c r="Y260" i="13"/>
  <c r="X260" i="13"/>
  <c r="AJ259" i="13"/>
  <c r="AI259" i="13"/>
  <c r="AF259" i="13" s="1"/>
  <c r="AE259" i="13"/>
  <c r="Y259" i="13"/>
  <c r="X259" i="13"/>
  <c r="AJ258" i="13"/>
  <c r="AI258" i="13"/>
  <c r="AE258" i="13"/>
  <c r="Y258" i="13"/>
  <c r="X258" i="13"/>
  <c r="AJ257" i="13"/>
  <c r="AI257" i="13"/>
  <c r="AB257" i="13" s="1"/>
  <c r="AE257" i="13"/>
  <c r="Y257" i="13"/>
  <c r="X257" i="13"/>
  <c r="AJ256" i="13"/>
  <c r="AI256" i="13"/>
  <c r="AC256" i="13" s="1"/>
  <c r="AE256" i="13"/>
  <c r="Y256" i="13"/>
  <c r="X256" i="13"/>
  <c r="AJ255" i="13"/>
  <c r="AI255" i="13"/>
  <c r="AF255" i="13" s="1"/>
  <c r="AE255" i="13"/>
  <c r="Y255" i="13"/>
  <c r="X255" i="13"/>
  <c r="AJ254" i="13"/>
  <c r="AI254" i="13"/>
  <c r="AE254" i="13"/>
  <c r="Y254" i="13"/>
  <c r="X254" i="13"/>
  <c r="AJ253" i="13"/>
  <c r="AI253" i="13"/>
  <c r="AC253" i="13" s="1"/>
  <c r="AE253" i="13"/>
  <c r="Y253" i="13"/>
  <c r="X253" i="13"/>
  <c r="AJ252" i="13"/>
  <c r="AI252" i="13"/>
  <c r="AB252" i="13" s="1"/>
  <c r="AE252" i="13"/>
  <c r="Y252" i="13"/>
  <c r="X252" i="13"/>
  <c r="AJ251" i="13"/>
  <c r="AI251" i="13"/>
  <c r="AF251" i="13" s="1"/>
  <c r="AE251" i="13"/>
  <c r="Y251" i="13"/>
  <c r="X251" i="13"/>
  <c r="AJ250" i="13"/>
  <c r="AI250" i="13"/>
  <c r="AE250" i="13"/>
  <c r="Y250" i="13"/>
  <c r="X250" i="13"/>
  <c r="AJ249" i="13"/>
  <c r="AI249" i="13"/>
  <c r="AF249" i="13" s="1"/>
  <c r="AE249" i="13"/>
  <c r="Y249" i="13"/>
  <c r="X249" i="13"/>
  <c r="AJ248" i="13"/>
  <c r="AI248" i="13"/>
  <c r="AC248" i="13" s="1"/>
  <c r="AE248" i="13"/>
  <c r="Y248" i="13"/>
  <c r="X248" i="13"/>
  <c r="AJ247" i="13"/>
  <c r="AI247" i="13"/>
  <c r="AF247" i="13" s="1"/>
  <c r="AE247" i="13"/>
  <c r="Y247" i="13"/>
  <c r="X247" i="13"/>
  <c r="AJ246" i="13"/>
  <c r="AI246" i="13"/>
  <c r="AC246" i="13" s="1"/>
  <c r="AE246" i="13"/>
  <c r="Y246" i="13"/>
  <c r="X246" i="13"/>
  <c r="AJ245" i="13"/>
  <c r="AI245" i="13"/>
  <c r="AC245" i="13" s="1"/>
  <c r="AE245" i="13"/>
  <c r="Y245" i="13"/>
  <c r="X245" i="13"/>
  <c r="AJ244" i="13"/>
  <c r="AI244" i="13"/>
  <c r="AB244" i="13" s="1"/>
  <c r="AE244" i="13"/>
  <c r="Y244" i="13"/>
  <c r="X244" i="13"/>
  <c r="AJ243" i="13"/>
  <c r="AI243" i="13"/>
  <c r="AB243" i="13" s="1"/>
  <c r="AE243" i="13"/>
  <c r="Y243" i="13"/>
  <c r="X243" i="13"/>
  <c r="AJ242" i="13"/>
  <c r="AI242" i="13"/>
  <c r="AF242" i="13" s="1"/>
  <c r="AE242" i="13"/>
  <c r="Y242" i="13"/>
  <c r="X242" i="13"/>
  <c r="AJ241" i="13"/>
  <c r="AI241" i="13"/>
  <c r="AB241" i="13" s="1"/>
  <c r="AE241" i="13"/>
  <c r="Y241" i="13"/>
  <c r="X241" i="13"/>
  <c r="AJ240" i="13"/>
  <c r="AI240" i="13"/>
  <c r="AC240" i="13" s="1"/>
  <c r="AE240" i="13"/>
  <c r="Y240" i="13"/>
  <c r="X240" i="13"/>
  <c r="AJ239" i="13"/>
  <c r="AI239" i="13"/>
  <c r="AF239" i="13" s="1"/>
  <c r="AE239" i="13"/>
  <c r="Y239" i="13"/>
  <c r="X239" i="13"/>
  <c r="AJ238" i="13"/>
  <c r="AI238" i="13"/>
  <c r="AC238" i="13" s="1"/>
  <c r="AE238" i="13"/>
  <c r="Y238" i="13"/>
  <c r="X238" i="13"/>
  <c r="AJ237" i="13"/>
  <c r="AI237" i="13"/>
  <c r="AC237" i="13" s="1"/>
  <c r="AE237" i="13"/>
  <c r="Y237" i="13"/>
  <c r="X237" i="13"/>
  <c r="AJ236" i="13"/>
  <c r="AI236" i="13"/>
  <c r="AB236" i="13" s="1"/>
  <c r="AE236" i="13"/>
  <c r="Y236" i="13"/>
  <c r="X236" i="13"/>
  <c r="AJ235" i="13"/>
  <c r="AI235" i="13"/>
  <c r="AB235" i="13" s="1"/>
  <c r="AE235" i="13"/>
  <c r="Y235" i="13"/>
  <c r="X235" i="13"/>
  <c r="AJ234" i="13"/>
  <c r="AI234" i="13"/>
  <c r="AE234" i="13"/>
  <c r="Y234" i="13"/>
  <c r="X234" i="13"/>
  <c r="AJ233" i="13"/>
  <c r="AI233" i="13"/>
  <c r="Z233" i="13" s="1"/>
  <c r="AE233" i="13"/>
  <c r="Y233" i="13"/>
  <c r="X233" i="13"/>
  <c r="AJ232" i="13"/>
  <c r="AI232" i="13"/>
  <c r="AC232" i="13" s="1"/>
  <c r="AE232" i="13"/>
  <c r="Y232" i="13"/>
  <c r="X232" i="13"/>
  <c r="AJ231" i="13"/>
  <c r="AI231" i="13"/>
  <c r="Z231" i="13" s="1"/>
  <c r="AE231" i="13"/>
  <c r="Y231" i="13"/>
  <c r="X231" i="13"/>
  <c r="AJ230" i="13"/>
  <c r="AI230" i="13"/>
  <c r="AC230" i="13" s="1"/>
  <c r="AE230" i="13"/>
  <c r="Y230" i="13"/>
  <c r="X230" i="13"/>
  <c r="AJ229" i="13"/>
  <c r="AI229" i="13"/>
  <c r="AC229" i="13" s="1"/>
  <c r="AE229" i="13"/>
  <c r="Y229" i="13"/>
  <c r="X229" i="13"/>
  <c r="AJ228" i="13"/>
  <c r="AI228" i="13"/>
  <c r="AB228" i="13" s="1"/>
  <c r="AE228" i="13"/>
  <c r="Y228" i="13"/>
  <c r="X228" i="13"/>
  <c r="AJ227" i="13"/>
  <c r="AI227" i="13"/>
  <c r="AB227" i="13" s="1"/>
  <c r="AE227" i="13"/>
  <c r="Y227" i="13"/>
  <c r="X227" i="13"/>
  <c r="AJ226" i="13"/>
  <c r="AI226" i="13"/>
  <c r="AF226" i="13" s="1"/>
  <c r="AE226" i="13"/>
  <c r="Y226" i="13"/>
  <c r="X226" i="13"/>
  <c r="AJ225" i="13"/>
  <c r="AI225" i="13"/>
  <c r="AF225" i="13" s="1"/>
  <c r="AE225" i="13"/>
  <c r="Y225" i="13"/>
  <c r="X225" i="13"/>
  <c r="AJ224" i="13"/>
  <c r="AI224" i="13"/>
  <c r="AC224" i="13" s="1"/>
  <c r="AE224" i="13"/>
  <c r="Y224" i="13"/>
  <c r="X224" i="13"/>
  <c r="AJ223" i="13"/>
  <c r="AI223" i="13"/>
  <c r="AB223" i="13" s="1"/>
  <c r="AE223" i="13"/>
  <c r="Y223" i="13"/>
  <c r="X223" i="13"/>
  <c r="AJ222" i="13"/>
  <c r="AI222" i="13"/>
  <c r="AC222" i="13" s="1"/>
  <c r="AE222" i="13"/>
  <c r="Y222" i="13"/>
  <c r="X222" i="13"/>
  <c r="AJ221" i="13"/>
  <c r="AI221" i="13"/>
  <c r="AC221" i="13" s="1"/>
  <c r="AE221" i="13"/>
  <c r="Y221" i="13"/>
  <c r="X221" i="13"/>
  <c r="AJ220" i="13"/>
  <c r="AI220" i="13"/>
  <c r="AE220" i="13"/>
  <c r="Y220" i="13"/>
  <c r="X220" i="13"/>
  <c r="AJ219" i="13"/>
  <c r="AI219" i="13"/>
  <c r="AC219" i="13" s="1"/>
  <c r="AE219" i="13"/>
  <c r="Y219" i="13"/>
  <c r="X219" i="13"/>
  <c r="AJ218" i="13"/>
  <c r="AI218" i="13"/>
  <c r="AF218" i="13" s="1"/>
  <c r="AE218" i="13"/>
  <c r="Y218" i="13"/>
  <c r="X218" i="13"/>
  <c r="AJ217" i="13"/>
  <c r="AI217" i="13"/>
  <c r="AF217" i="13" s="1"/>
  <c r="AE217" i="13"/>
  <c r="Y217" i="13"/>
  <c r="X217" i="13"/>
  <c r="AJ216" i="13"/>
  <c r="AI216" i="13"/>
  <c r="AE216" i="13"/>
  <c r="Y216" i="13"/>
  <c r="X216" i="13"/>
  <c r="AJ215" i="13"/>
  <c r="AI215" i="13"/>
  <c r="AF215" i="13" s="1"/>
  <c r="AE215" i="13"/>
  <c r="Y215" i="13"/>
  <c r="X215" i="13"/>
  <c r="AJ214" i="13"/>
  <c r="AI214" i="13"/>
  <c r="AC214" i="13" s="1"/>
  <c r="AE214" i="13"/>
  <c r="Y214" i="13"/>
  <c r="X214" i="13"/>
  <c r="AJ213" i="13"/>
  <c r="AI213" i="13"/>
  <c r="AC213" i="13" s="1"/>
  <c r="AE213" i="13"/>
  <c r="Y213" i="13"/>
  <c r="X213" i="13"/>
  <c r="AJ212" i="13"/>
  <c r="AI212" i="13"/>
  <c r="AE212" i="13"/>
  <c r="Y212" i="13"/>
  <c r="X212" i="13"/>
  <c r="AJ211" i="13"/>
  <c r="AI211" i="13"/>
  <c r="AC211" i="13" s="1"/>
  <c r="AE211" i="13"/>
  <c r="Y211" i="13"/>
  <c r="X211" i="13"/>
  <c r="AJ210" i="13"/>
  <c r="AI210" i="13"/>
  <c r="AF210" i="13" s="1"/>
  <c r="AE210" i="13"/>
  <c r="Y210" i="13"/>
  <c r="X210" i="13"/>
  <c r="AJ209" i="13"/>
  <c r="AI209" i="13"/>
  <c r="AF209" i="13" s="1"/>
  <c r="AE209" i="13"/>
  <c r="Y209" i="13"/>
  <c r="X209" i="13"/>
  <c r="AJ208" i="13"/>
  <c r="AI208" i="13"/>
  <c r="AF208" i="13" s="1"/>
  <c r="AE208" i="13"/>
  <c r="Y208" i="13"/>
  <c r="X208" i="13"/>
  <c r="AJ207" i="13"/>
  <c r="AI207" i="13"/>
  <c r="AB207" i="13" s="1"/>
  <c r="AE207" i="13"/>
  <c r="Y207" i="13"/>
  <c r="X207" i="13"/>
  <c r="AJ206" i="13"/>
  <c r="AI206" i="13"/>
  <c r="AE206" i="13"/>
  <c r="Y206" i="13"/>
  <c r="X206" i="13"/>
  <c r="AJ205" i="13"/>
  <c r="AI205" i="13"/>
  <c r="AC205" i="13" s="1"/>
  <c r="AE205" i="13"/>
  <c r="Y205" i="13"/>
  <c r="X205" i="13"/>
  <c r="AJ204" i="13"/>
  <c r="AI204" i="13"/>
  <c r="AF204" i="13" s="1"/>
  <c r="AE204" i="13"/>
  <c r="Y204" i="13"/>
  <c r="X204" i="13"/>
  <c r="AJ203" i="13"/>
  <c r="AI203" i="13"/>
  <c r="AC203" i="13" s="1"/>
  <c r="AE203" i="13"/>
  <c r="Y203" i="13"/>
  <c r="X203" i="13"/>
  <c r="AJ202" i="13"/>
  <c r="AI202" i="13"/>
  <c r="AB202" i="13" s="1"/>
  <c r="AE202" i="13"/>
  <c r="Y202" i="13"/>
  <c r="X202" i="13"/>
  <c r="AJ201" i="13"/>
  <c r="AI201" i="13"/>
  <c r="AF201" i="13" s="1"/>
  <c r="AE201" i="13"/>
  <c r="Y201" i="13"/>
  <c r="X201" i="13"/>
  <c r="AJ200" i="13"/>
  <c r="AI200" i="13"/>
  <c r="AF200" i="13" s="1"/>
  <c r="AE200" i="13"/>
  <c r="Y200" i="13"/>
  <c r="X200" i="13"/>
  <c r="AJ199" i="13"/>
  <c r="AI199" i="13"/>
  <c r="AC199" i="13" s="1"/>
  <c r="AE199" i="13"/>
  <c r="Y199" i="13"/>
  <c r="X199" i="13"/>
  <c r="AJ198" i="13"/>
  <c r="AI198" i="13"/>
  <c r="AE198" i="13"/>
  <c r="Y198" i="13"/>
  <c r="X198" i="13"/>
  <c r="AJ197" i="13"/>
  <c r="AI197" i="13"/>
  <c r="AE197" i="13"/>
  <c r="Y197" i="13"/>
  <c r="X197" i="13"/>
  <c r="AJ196" i="13"/>
  <c r="AI196" i="13"/>
  <c r="Z196" i="13" s="1"/>
  <c r="AE196" i="13"/>
  <c r="Y196" i="13"/>
  <c r="X196" i="13"/>
  <c r="AJ195" i="13"/>
  <c r="AI195" i="13"/>
  <c r="AB195" i="13" s="1"/>
  <c r="AE195" i="13"/>
  <c r="Y195" i="13"/>
  <c r="X195" i="13"/>
  <c r="AJ194" i="13"/>
  <c r="AI194" i="13"/>
  <c r="AB194" i="13" s="1"/>
  <c r="AE194" i="13"/>
  <c r="Y194" i="13"/>
  <c r="X194" i="13"/>
  <c r="AJ193" i="13"/>
  <c r="AI193" i="13"/>
  <c r="AE193" i="13"/>
  <c r="Y193" i="13"/>
  <c r="X193" i="13"/>
  <c r="AJ192" i="13"/>
  <c r="AI192" i="13"/>
  <c r="AF192" i="13" s="1"/>
  <c r="AE192" i="13"/>
  <c r="Y192" i="13"/>
  <c r="X192" i="13"/>
  <c r="AJ191" i="13"/>
  <c r="AI191" i="13"/>
  <c r="Z191" i="13" s="1"/>
  <c r="AE191" i="13"/>
  <c r="Y191" i="13"/>
  <c r="X191" i="13"/>
  <c r="AJ190" i="13"/>
  <c r="AI190" i="13"/>
  <c r="AF190" i="13" s="1"/>
  <c r="AE190" i="13"/>
  <c r="Y190" i="13"/>
  <c r="X190" i="13"/>
  <c r="AJ189" i="13"/>
  <c r="AI189" i="13"/>
  <c r="AC189" i="13" s="1"/>
  <c r="AE189" i="13"/>
  <c r="Y189" i="13"/>
  <c r="X189" i="13"/>
  <c r="AJ188" i="13"/>
  <c r="AI188" i="13"/>
  <c r="Z188" i="13" s="1"/>
  <c r="AE188" i="13"/>
  <c r="Y188" i="13"/>
  <c r="X188" i="13"/>
  <c r="AJ187" i="13"/>
  <c r="AI187" i="13"/>
  <c r="AB187" i="13" s="1"/>
  <c r="AE187" i="13"/>
  <c r="Y187" i="13"/>
  <c r="X187" i="13"/>
  <c r="AJ186" i="13"/>
  <c r="AI186" i="13"/>
  <c r="AE186" i="13"/>
  <c r="Y186" i="13"/>
  <c r="X186" i="13"/>
  <c r="AJ185" i="13"/>
  <c r="AI185" i="13"/>
  <c r="AE185" i="13"/>
  <c r="Y185" i="13"/>
  <c r="X185" i="13"/>
  <c r="AJ184" i="13"/>
  <c r="AI184" i="13"/>
  <c r="Z184" i="13" s="1"/>
  <c r="AE184" i="13"/>
  <c r="Y184" i="13"/>
  <c r="X184" i="13"/>
  <c r="AJ183" i="13"/>
  <c r="AI183" i="13"/>
  <c r="AC183" i="13" s="1"/>
  <c r="AE183" i="13"/>
  <c r="Y183" i="13"/>
  <c r="X183" i="13"/>
  <c r="AJ182" i="13"/>
  <c r="AI182" i="13"/>
  <c r="Z182" i="13" s="1"/>
  <c r="AE182" i="13"/>
  <c r="Y182" i="13"/>
  <c r="X182" i="13"/>
  <c r="AJ181" i="13"/>
  <c r="AI181" i="13"/>
  <c r="Z181" i="13" s="1"/>
  <c r="AE181" i="13"/>
  <c r="Y181" i="13"/>
  <c r="X181" i="13"/>
  <c r="AJ180" i="13"/>
  <c r="AI180" i="13"/>
  <c r="AE180" i="13"/>
  <c r="Y180" i="13"/>
  <c r="X180" i="13"/>
  <c r="AJ179" i="13"/>
  <c r="AI179" i="13"/>
  <c r="AE179" i="13"/>
  <c r="Y179" i="13"/>
  <c r="X179" i="13"/>
  <c r="AJ178" i="13"/>
  <c r="AI178" i="13"/>
  <c r="Z178" i="13" s="1"/>
  <c r="AE178" i="13"/>
  <c r="Y178" i="13"/>
  <c r="X178" i="13"/>
  <c r="AJ177" i="13"/>
  <c r="AI177" i="13"/>
  <c r="Z177" i="13" s="1"/>
  <c r="AE177" i="13"/>
  <c r="Y177" i="13"/>
  <c r="X177" i="13"/>
  <c r="AJ176" i="13"/>
  <c r="AI176" i="13"/>
  <c r="Z176" i="13" s="1"/>
  <c r="AE176" i="13"/>
  <c r="Y176" i="13"/>
  <c r="X176" i="13"/>
  <c r="AJ175" i="13"/>
  <c r="AI175" i="13"/>
  <c r="AC175" i="13" s="1"/>
  <c r="AE175" i="13"/>
  <c r="Y175" i="13"/>
  <c r="X175" i="13"/>
  <c r="AJ174" i="13"/>
  <c r="AI174" i="13"/>
  <c r="Z174" i="13" s="1"/>
  <c r="AE174" i="13"/>
  <c r="Y174" i="13"/>
  <c r="X174" i="13"/>
  <c r="AJ173" i="13"/>
  <c r="AI173" i="13"/>
  <c r="AF173" i="13" s="1"/>
  <c r="AE173" i="13"/>
  <c r="Y173" i="13"/>
  <c r="X173" i="13"/>
  <c r="AJ172" i="13"/>
  <c r="AI172" i="13"/>
  <c r="AE172" i="13"/>
  <c r="Y172" i="13"/>
  <c r="X172" i="13"/>
  <c r="AJ171" i="13"/>
  <c r="AI171" i="13"/>
  <c r="AE171" i="13"/>
  <c r="Y171" i="13"/>
  <c r="X171" i="13"/>
  <c r="AJ170" i="13"/>
  <c r="AI170" i="13"/>
  <c r="Z170" i="13" s="1"/>
  <c r="AE170" i="13"/>
  <c r="Y170" i="13"/>
  <c r="X170" i="13"/>
  <c r="AJ169" i="13"/>
  <c r="AI169" i="13"/>
  <c r="Z169" i="13" s="1"/>
  <c r="AE169" i="13"/>
  <c r="Y169" i="13"/>
  <c r="X169" i="13"/>
  <c r="AJ168" i="13"/>
  <c r="AI168" i="13"/>
  <c r="AF168" i="13" s="1"/>
  <c r="AE168" i="13"/>
  <c r="Y168" i="13"/>
  <c r="X168" i="13"/>
  <c r="AJ167" i="13"/>
  <c r="AI167" i="13"/>
  <c r="AC167" i="13" s="1"/>
  <c r="AE167" i="13"/>
  <c r="Y167" i="13"/>
  <c r="X167" i="13"/>
  <c r="AJ166" i="13"/>
  <c r="AI166" i="13"/>
  <c r="AC166" i="13" s="1"/>
  <c r="AE166" i="13"/>
  <c r="Y166" i="13"/>
  <c r="X166" i="13"/>
  <c r="AJ165" i="13"/>
  <c r="AI165" i="13"/>
  <c r="Z165" i="13" s="1"/>
  <c r="AE165" i="13"/>
  <c r="Y165" i="13"/>
  <c r="X165" i="13"/>
  <c r="AJ164" i="13"/>
  <c r="AI164" i="13"/>
  <c r="AF164" i="13" s="1"/>
  <c r="AE164" i="13"/>
  <c r="Y164" i="13"/>
  <c r="X164" i="13"/>
  <c r="AJ163" i="13"/>
  <c r="AI163" i="13"/>
  <c r="Z163" i="13" s="1"/>
  <c r="AE163" i="13"/>
  <c r="Y163" i="13"/>
  <c r="X163" i="13"/>
  <c r="AJ162" i="13"/>
  <c r="AI162" i="13"/>
  <c r="AC162" i="13" s="1"/>
  <c r="AE162" i="13"/>
  <c r="Y162" i="13"/>
  <c r="X162" i="13"/>
  <c r="AJ161" i="13"/>
  <c r="AI161" i="13"/>
  <c r="Z161" i="13" s="1"/>
  <c r="AE161" i="13"/>
  <c r="Y161" i="13"/>
  <c r="X161" i="13"/>
  <c r="AJ160" i="13"/>
  <c r="AI160" i="13"/>
  <c r="AF160" i="13" s="1"/>
  <c r="AE160" i="13"/>
  <c r="Y160" i="13"/>
  <c r="X160" i="13"/>
  <c r="AJ159" i="13"/>
  <c r="AI159" i="13"/>
  <c r="Z159" i="13" s="1"/>
  <c r="AE159" i="13"/>
  <c r="Y159" i="13"/>
  <c r="X159" i="13"/>
  <c r="AJ158" i="13"/>
  <c r="AI158" i="13"/>
  <c r="Z158" i="13" s="1"/>
  <c r="AE158" i="13"/>
  <c r="Y158" i="13"/>
  <c r="X158" i="13"/>
  <c r="AJ157" i="13"/>
  <c r="AI157" i="13"/>
  <c r="AE157" i="13"/>
  <c r="Y157" i="13"/>
  <c r="X157" i="13"/>
  <c r="AJ156" i="13"/>
  <c r="AI156" i="13"/>
  <c r="AF156" i="13" s="1"/>
  <c r="AE156" i="13"/>
  <c r="Y156" i="13"/>
  <c r="X156" i="13"/>
  <c r="AJ155" i="13"/>
  <c r="AI155" i="13"/>
  <c r="Z155" i="13" s="1"/>
  <c r="AE155" i="13"/>
  <c r="Y155" i="13"/>
  <c r="X155" i="13"/>
  <c r="AJ154" i="13"/>
  <c r="AI154" i="13"/>
  <c r="AC154" i="13" s="1"/>
  <c r="AE154" i="13"/>
  <c r="Y154" i="13"/>
  <c r="X154" i="13"/>
  <c r="AJ153" i="13"/>
  <c r="AI153" i="13"/>
  <c r="Z153" i="13" s="1"/>
  <c r="AE153" i="13"/>
  <c r="Y153" i="13"/>
  <c r="X153" i="13"/>
  <c r="AJ152" i="13"/>
  <c r="AI152" i="13"/>
  <c r="AF152" i="13" s="1"/>
  <c r="AE152" i="13"/>
  <c r="Y152" i="13"/>
  <c r="X152" i="13"/>
  <c r="AJ151" i="13"/>
  <c r="AI151" i="13"/>
  <c r="AC151" i="13" s="1"/>
  <c r="AE151" i="13"/>
  <c r="Y151" i="13"/>
  <c r="X151" i="13"/>
  <c r="AJ150" i="13"/>
  <c r="AI150" i="13"/>
  <c r="AC150" i="13" s="1"/>
  <c r="AE150" i="13"/>
  <c r="Y150" i="13"/>
  <c r="X150" i="13"/>
  <c r="AJ149" i="13"/>
  <c r="AI149" i="13"/>
  <c r="Z149" i="13" s="1"/>
  <c r="AE149" i="13"/>
  <c r="Y149" i="13"/>
  <c r="X149" i="13"/>
  <c r="AJ148" i="13"/>
  <c r="AI148" i="13"/>
  <c r="AF148" i="13" s="1"/>
  <c r="AE148" i="13"/>
  <c r="Y148" i="13"/>
  <c r="X148" i="13"/>
  <c r="AJ147" i="13"/>
  <c r="AI147" i="13"/>
  <c r="Z147" i="13" s="1"/>
  <c r="AE147" i="13"/>
  <c r="Y147" i="13"/>
  <c r="X147" i="13"/>
  <c r="AJ146" i="13"/>
  <c r="AI146" i="13"/>
  <c r="AC146" i="13" s="1"/>
  <c r="AE146" i="13"/>
  <c r="Y146" i="13"/>
  <c r="X146" i="13"/>
  <c r="AJ145" i="13"/>
  <c r="AI145" i="13"/>
  <c r="Z145" i="13" s="1"/>
  <c r="AE145" i="13"/>
  <c r="Y145" i="13"/>
  <c r="X145" i="13"/>
  <c r="AJ144" i="13"/>
  <c r="AI144" i="13"/>
  <c r="AF144" i="13" s="1"/>
  <c r="AE144" i="13"/>
  <c r="Y144" i="13"/>
  <c r="X144" i="13"/>
  <c r="AJ143" i="13"/>
  <c r="AI143" i="13"/>
  <c r="Z143" i="13" s="1"/>
  <c r="AE143" i="13"/>
  <c r="Y143" i="13"/>
  <c r="X143" i="13"/>
  <c r="AJ142" i="13"/>
  <c r="AI142" i="13"/>
  <c r="Z142" i="13" s="1"/>
  <c r="AE142" i="13"/>
  <c r="Y142" i="13"/>
  <c r="X142" i="13"/>
  <c r="AJ141" i="13"/>
  <c r="AI141" i="13"/>
  <c r="AC141" i="13" s="1"/>
  <c r="AE141" i="13"/>
  <c r="Y141" i="13"/>
  <c r="X141" i="13"/>
  <c r="AJ140" i="13"/>
  <c r="AI140" i="13"/>
  <c r="AC140" i="13" s="1"/>
  <c r="AE140" i="13"/>
  <c r="Y140" i="13"/>
  <c r="X140" i="13"/>
  <c r="AJ139" i="13"/>
  <c r="AI139" i="13"/>
  <c r="AE139" i="13"/>
  <c r="Y139" i="13"/>
  <c r="X139" i="13"/>
  <c r="AJ138" i="13"/>
  <c r="AI138" i="13"/>
  <c r="Z138" i="13" s="1"/>
  <c r="AE138" i="13"/>
  <c r="Y138" i="13"/>
  <c r="X138" i="13"/>
  <c r="AJ137" i="13"/>
  <c r="AI137" i="13"/>
  <c r="AE137" i="13"/>
  <c r="Y137" i="13"/>
  <c r="X137" i="13"/>
  <c r="AJ136" i="13"/>
  <c r="AI136" i="13"/>
  <c r="AB136" i="13" s="1"/>
  <c r="AE136" i="13"/>
  <c r="Y136" i="13"/>
  <c r="X136" i="13"/>
  <c r="AJ135" i="13"/>
  <c r="AI135" i="13"/>
  <c r="Z135" i="13" s="1"/>
  <c r="AE135" i="13"/>
  <c r="Y135" i="13"/>
  <c r="X135" i="13"/>
  <c r="AJ134" i="13"/>
  <c r="AI134" i="13"/>
  <c r="Z134" i="13" s="1"/>
  <c r="AE134" i="13"/>
  <c r="Y134" i="13"/>
  <c r="X134" i="13"/>
  <c r="AJ133" i="13"/>
  <c r="AI133" i="13"/>
  <c r="Z133" i="13" s="1"/>
  <c r="AE133" i="13"/>
  <c r="Y133" i="13"/>
  <c r="X133" i="13"/>
  <c r="AJ132" i="13"/>
  <c r="AI132" i="13"/>
  <c r="AC132" i="13" s="1"/>
  <c r="AE132" i="13"/>
  <c r="Y132" i="13"/>
  <c r="X132" i="13"/>
  <c r="AJ131" i="13"/>
  <c r="AI131" i="13"/>
  <c r="Z131" i="13" s="1"/>
  <c r="AE131" i="13"/>
  <c r="Y131" i="13"/>
  <c r="X131" i="13"/>
  <c r="AJ130" i="13"/>
  <c r="AI130" i="13"/>
  <c r="AC130" i="13" s="1"/>
  <c r="AE130" i="13"/>
  <c r="Y130" i="13"/>
  <c r="X130" i="13"/>
  <c r="AJ129" i="13"/>
  <c r="AI129" i="13"/>
  <c r="Z129" i="13" s="1"/>
  <c r="AE129" i="13"/>
  <c r="Y129" i="13"/>
  <c r="X129" i="13"/>
  <c r="AJ128" i="13"/>
  <c r="AI128" i="13"/>
  <c r="AB128" i="13" s="1"/>
  <c r="AE128" i="13"/>
  <c r="Y128" i="13"/>
  <c r="X128" i="13"/>
  <c r="AJ127" i="13"/>
  <c r="AI127" i="13"/>
  <c r="Z127" i="13" s="1"/>
  <c r="AE127" i="13"/>
  <c r="Y127" i="13"/>
  <c r="X127" i="13"/>
  <c r="AJ126" i="13"/>
  <c r="AI126" i="13"/>
  <c r="AF126" i="13" s="1"/>
  <c r="AE126" i="13"/>
  <c r="Y126" i="13"/>
  <c r="X126" i="13"/>
  <c r="AJ125" i="13"/>
  <c r="AI125" i="13"/>
  <c r="Z125" i="13" s="1"/>
  <c r="AE125" i="13"/>
  <c r="Y125" i="13"/>
  <c r="X125" i="13"/>
  <c r="AJ124" i="13"/>
  <c r="AI124" i="13"/>
  <c r="AC124" i="13" s="1"/>
  <c r="AE124" i="13"/>
  <c r="Y124" i="13"/>
  <c r="X124" i="13"/>
  <c r="AJ123" i="13"/>
  <c r="AI123" i="13"/>
  <c r="Z123" i="13" s="1"/>
  <c r="AE123" i="13"/>
  <c r="Y123" i="13"/>
  <c r="X123" i="13"/>
  <c r="AJ122" i="13"/>
  <c r="AI122" i="13"/>
  <c r="AC122" i="13" s="1"/>
  <c r="AE122" i="13"/>
  <c r="Y122" i="13"/>
  <c r="X122" i="13"/>
  <c r="AJ121" i="13"/>
  <c r="AI121" i="13"/>
  <c r="Z121" i="13" s="1"/>
  <c r="AE121" i="13"/>
  <c r="Y121" i="13"/>
  <c r="X121" i="13"/>
  <c r="AJ120" i="13"/>
  <c r="AI120" i="13"/>
  <c r="AB120" i="13" s="1"/>
  <c r="AE120" i="13"/>
  <c r="Y120" i="13"/>
  <c r="X120" i="13"/>
  <c r="AJ119" i="13"/>
  <c r="AI119" i="13"/>
  <c r="Z119" i="13" s="1"/>
  <c r="AE119" i="13"/>
  <c r="Y119" i="13"/>
  <c r="X119" i="13"/>
  <c r="AJ118" i="13"/>
  <c r="AI118" i="13"/>
  <c r="Z118" i="13" s="1"/>
  <c r="AE118" i="13"/>
  <c r="Y118" i="13"/>
  <c r="X118" i="13"/>
  <c r="AJ117" i="13"/>
  <c r="AI117" i="13"/>
  <c r="Z117" i="13" s="1"/>
  <c r="AE117" i="13"/>
  <c r="Y117" i="13"/>
  <c r="X117" i="13"/>
  <c r="AJ116" i="13"/>
  <c r="AI116" i="13"/>
  <c r="AC116" i="13" s="1"/>
  <c r="AE116" i="13"/>
  <c r="Y116" i="13"/>
  <c r="X116" i="13"/>
  <c r="AJ115" i="13"/>
  <c r="AI115" i="13"/>
  <c r="Z115" i="13" s="1"/>
  <c r="AE115" i="13"/>
  <c r="Y115" i="13"/>
  <c r="X115" i="13"/>
  <c r="AJ114" i="13"/>
  <c r="AI114" i="13"/>
  <c r="Z114" i="13" s="1"/>
  <c r="AE114" i="13"/>
  <c r="Y114" i="13"/>
  <c r="X114" i="13"/>
  <c r="AJ113" i="13"/>
  <c r="AI113" i="13"/>
  <c r="Z113" i="13" s="1"/>
  <c r="AE113" i="13"/>
  <c r="Y113" i="13"/>
  <c r="X113" i="13"/>
  <c r="AJ112" i="13"/>
  <c r="AI112" i="13"/>
  <c r="AC112" i="13" s="1"/>
  <c r="AE112" i="13"/>
  <c r="Y112" i="13"/>
  <c r="X112" i="13"/>
  <c r="AJ111" i="13"/>
  <c r="AI111" i="13"/>
  <c r="Z111" i="13" s="1"/>
  <c r="AE111" i="13"/>
  <c r="Y111" i="13"/>
  <c r="X111" i="13"/>
  <c r="AJ110" i="13"/>
  <c r="AI110" i="13"/>
  <c r="Z110" i="13" s="1"/>
  <c r="AE110" i="13"/>
  <c r="Y110" i="13"/>
  <c r="X110" i="13"/>
  <c r="AJ109" i="13"/>
  <c r="AI109" i="13"/>
  <c r="AB109" i="13" s="1"/>
  <c r="AE109" i="13"/>
  <c r="Y109" i="13"/>
  <c r="X109" i="13"/>
  <c r="AJ108" i="13"/>
  <c r="AI108" i="13"/>
  <c r="Z108" i="13" s="1"/>
  <c r="AE108" i="13"/>
  <c r="Y108" i="13"/>
  <c r="X108" i="13"/>
  <c r="AJ107" i="13"/>
  <c r="AI107" i="13"/>
  <c r="AB107" i="13" s="1"/>
  <c r="AE107" i="13"/>
  <c r="Y107" i="13"/>
  <c r="X107" i="13"/>
  <c r="AJ106" i="13"/>
  <c r="AI106" i="13"/>
  <c r="AC106" i="13" s="1"/>
  <c r="AE106" i="13"/>
  <c r="Y106" i="13"/>
  <c r="X106" i="13"/>
  <c r="AJ105" i="13"/>
  <c r="AI105" i="13"/>
  <c r="AE105" i="13"/>
  <c r="Y105" i="13"/>
  <c r="X105" i="13"/>
  <c r="AJ104" i="13"/>
  <c r="AI104" i="13"/>
  <c r="AE104" i="13"/>
  <c r="Y104" i="13"/>
  <c r="X104" i="13"/>
  <c r="AJ103" i="13"/>
  <c r="AI103" i="13"/>
  <c r="AE103" i="13"/>
  <c r="Y103" i="13"/>
  <c r="X103" i="13"/>
  <c r="AJ102" i="13"/>
  <c r="AI102" i="13"/>
  <c r="Z102" i="13" s="1"/>
  <c r="AE102" i="13"/>
  <c r="Y102" i="13"/>
  <c r="X102" i="13"/>
  <c r="AJ101" i="13"/>
  <c r="AI101" i="13"/>
  <c r="AF101" i="13" s="1"/>
  <c r="AE101" i="13"/>
  <c r="Y101" i="13"/>
  <c r="X101" i="13"/>
  <c r="AJ100" i="13"/>
  <c r="AI100" i="13"/>
  <c r="AC100" i="13" s="1"/>
  <c r="AE100" i="13"/>
  <c r="Y100" i="13"/>
  <c r="X100" i="13"/>
  <c r="AJ99" i="13"/>
  <c r="AI99" i="13"/>
  <c r="Z99" i="13" s="1"/>
  <c r="AE99" i="13"/>
  <c r="Y99" i="13"/>
  <c r="X99" i="13"/>
  <c r="AJ98" i="13"/>
  <c r="AI98" i="13"/>
  <c r="AC98" i="13" s="1"/>
  <c r="AE98" i="13"/>
  <c r="Y98" i="13"/>
  <c r="X98" i="13"/>
  <c r="AJ97" i="13"/>
  <c r="AI97" i="13"/>
  <c r="AB97" i="13" s="1"/>
  <c r="AE97" i="13"/>
  <c r="Y97" i="13"/>
  <c r="X97" i="13"/>
  <c r="AJ96" i="13"/>
  <c r="AI96" i="13"/>
  <c r="AC96" i="13" s="1"/>
  <c r="AE96" i="13"/>
  <c r="Y96" i="13"/>
  <c r="X96" i="13"/>
  <c r="AJ95" i="13"/>
  <c r="AI95" i="13"/>
  <c r="AC95" i="13" s="1"/>
  <c r="AE95" i="13"/>
  <c r="Y95" i="13"/>
  <c r="X95" i="13"/>
  <c r="AJ94" i="13"/>
  <c r="AI94" i="13"/>
  <c r="Z94" i="13" s="1"/>
  <c r="AE94" i="13"/>
  <c r="Y94" i="13"/>
  <c r="X94" i="13"/>
  <c r="AJ93" i="13"/>
  <c r="AI93" i="13"/>
  <c r="AF93" i="13" s="1"/>
  <c r="AE93" i="13"/>
  <c r="Y93" i="13"/>
  <c r="X93" i="13"/>
  <c r="AJ92" i="13"/>
  <c r="AI92" i="13"/>
  <c r="AC92" i="13" s="1"/>
  <c r="AE92" i="13"/>
  <c r="Y92" i="13"/>
  <c r="X92" i="13"/>
  <c r="AJ91" i="13"/>
  <c r="AI91" i="13"/>
  <c r="AE91" i="13"/>
  <c r="Y91" i="13"/>
  <c r="X91" i="13"/>
  <c r="AJ90" i="13"/>
  <c r="AI90" i="13"/>
  <c r="AC90" i="13" s="1"/>
  <c r="AE90" i="13"/>
  <c r="Y90" i="13"/>
  <c r="X90" i="13"/>
  <c r="AJ89" i="13"/>
  <c r="AI89" i="13"/>
  <c r="AB89" i="13" s="1"/>
  <c r="AE89" i="13"/>
  <c r="Y89" i="13"/>
  <c r="X89" i="13"/>
  <c r="AJ88" i="13"/>
  <c r="AI88" i="13"/>
  <c r="AC88" i="13" s="1"/>
  <c r="AE88" i="13"/>
  <c r="Y88" i="13"/>
  <c r="X88" i="13"/>
  <c r="AJ87" i="13"/>
  <c r="AI87" i="13"/>
  <c r="AE87" i="13"/>
  <c r="Y87" i="13"/>
  <c r="X87" i="13"/>
  <c r="AJ86" i="13"/>
  <c r="AI86" i="13"/>
  <c r="Z86" i="13" s="1"/>
  <c r="AE86" i="13"/>
  <c r="Y86" i="13"/>
  <c r="X86" i="13"/>
  <c r="AJ85" i="13"/>
  <c r="AI85" i="13"/>
  <c r="AF85" i="13" s="1"/>
  <c r="AE85" i="13"/>
  <c r="Y85" i="13"/>
  <c r="X85" i="13"/>
  <c r="AJ84" i="13"/>
  <c r="AI84" i="13"/>
  <c r="AC84" i="13" s="1"/>
  <c r="AE84" i="13"/>
  <c r="Y84" i="13"/>
  <c r="X84" i="13"/>
  <c r="AJ83" i="13"/>
  <c r="AI83" i="13"/>
  <c r="Z83" i="13" s="1"/>
  <c r="AE83" i="13"/>
  <c r="Y83" i="13"/>
  <c r="X83" i="13"/>
  <c r="AJ82" i="13"/>
  <c r="AI82" i="13"/>
  <c r="AC82" i="13" s="1"/>
  <c r="AE82" i="13"/>
  <c r="Y82" i="13"/>
  <c r="X82" i="13"/>
  <c r="AJ81" i="13"/>
  <c r="AI81" i="13"/>
  <c r="AB81" i="13" s="1"/>
  <c r="AE81" i="13"/>
  <c r="Y81" i="13"/>
  <c r="X81" i="13"/>
  <c r="AJ80" i="13"/>
  <c r="AI80" i="13"/>
  <c r="AC80" i="13" s="1"/>
  <c r="AE80" i="13"/>
  <c r="Y80" i="13"/>
  <c r="X80" i="13"/>
  <c r="AJ79" i="13"/>
  <c r="AI79" i="13"/>
  <c r="Z79" i="13" s="1"/>
  <c r="AE79" i="13"/>
  <c r="Y79" i="13"/>
  <c r="X79" i="13"/>
  <c r="AJ78" i="13"/>
  <c r="AI78" i="13"/>
  <c r="Z78" i="13" s="1"/>
  <c r="AE78" i="13"/>
  <c r="Y78" i="13"/>
  <c r="X78" i="13"/>
  <c r="AJ77" i="13"/>
  <c r="AI77" i="13"/>
  <c r="AF77" i="13" s="1"/>
  <c r="AE77" i="13"/>
  <c r="Y77" i="13"/>
  <c r="X77" i="13"/>
  <c r="AJ76" i="13"/>
  <c r="AI76" i="13"/>
  <c r="AC76" i="13" s="1"/>
  <c r="AE76" i="13"/>
  <c r="Y76" i="13"/>
  <c r="X76" i="13"/>
  <c r="AJ75" i="13"/>
  <c r="AI75" i="13"/>
  <c r="Z75" i="13" s="1"/>
  <c r="AE75" i="13"/>
  <c r="Y75" i="13"/>
  <c r="X75" i="13"/>
  <c r="AJ74" i="13"/>
  <c r="AI74" i="13"/>
  <c r="AC74" i="13" s="1"/>
  <c r="AE74" i="13"/>
  <c r="Y74" i="13"/>
  <c r="X74" i="13"/>
  <c r="AJ73" i="13"/>
  <c r="AI73" i="13"/>
  <c r="AB73" i="13" s="1"/>
  <c r="AE73" i="13"/>
  <c r="Y73" i="13"/>
  <c r="X73" i="13"/>
  <c r="AJ72" i="13"/>
  <c r="AI72" i="13"/>
  <c r="AC72" i="13" s="1"/>
  <c r="AE72" i="13"/>
  <c r="Y72" i="13"/>
  <c r="X72" i="13"/>
  <c r="AJ71" i="13"/>
  <c r="AI71" i="13"/>
  <c r="AF71" i="13" s="1"/>
  <c r="AE71" i="13"/>
  <c r="Y71" i="13"/>
  <c r="X71" i="13"/>
  <c r="AJ70" i="13"/>
  <c r="AI70" i="13"/>
  <c r="AC70" i="13" s="1"/>
  <c r="AE70" i="13"/>
  <c r="Y70" i="13"/>
  <c r="X70" i="13"/>
  <c r="AJ69" i="13"/>
  <c r="AI69" i="13"/>
  <c r="AF69" i="13" s="1"/>
  <c r="AE69" i="13"/>
  <c r="Y69" i="13"/>
  <c r="X69" i="13"/>
  <c r="AJ68" i="13"/>
  <c r="AI68" i="13"/>
  <c r="AC68" i="13" s="1"/>
  <c r="AE68" i="13"/>
  <c r="Y68" i="13"/>
  <c r="X68" i="13"/>
  <c r="AJ67" i="13"/>
  <c r="AI67" i="13"/>
  <c r="Z67" i="13" s="1"/>
  <c r="AE67" i="13"/>
  <c r="Y67" i="13"/>
  <c r="X67" i="13"/>
  <c r="AJ66" i="13"/>
  <c r="AI66" i="13"/>
  <c r="AC66" i="13" s="1"/>
  <c r="AE66" i="13"/>
  <c r="Y66" i="13"/>
  <c r="X66" i="13"/>
  <c r="AJ65" i="13"/>
  <c r="AI65" i="13"/>
  <c r="AB65" i="13" s="1"/>
  <c r="AE65" i="13"/>
  <c r="Y65" i="13"/>
  <c r="X65" i="13"/>
  <c r="AJ64" i="13"/>
  <c r="AI64" i="13"/>
  <c r="AC64" i="13" s="1"/>
  <c r="AE64" i="13"/>
  <c r="Y64" i="13"/>
  <c r="X64" i="13"/>
  <c r="AJ63" i="13"/>
  <c r="AI63" i="13"/>
  <c r="Z63" i="13" s="1"/>
  <c r="AE63" i="13"/>
  <c r="Y63" i="13"/>
  <c r="X63" i="13"/>
  <c r="AJ62" i="13"/>
  <c r="AI62" i="13"/>
  <c r="Z62" i="13" s="1"/>
  <c r="AE62" i="13"/>
  <c r="Y62" i="13"/>
  <c r="X62" i="13"/>
  <c r="AJ61" i="13"/>
  <c r="AI61" i="13"/>
  <c r="AB61" i="13" s="1"/>
  <c r="AE61" i="13"/>
  <c r="Y61" i="13"/>
  <c r="X61" i="13"/>
  <c r="AJ60" i="13"/>
  <c r="AI60" i="13"/>
  <c r="AC60" i="13" s="1"/>
  <c r="AE60" i="13"/>
  <c r="Y60" i="13"/>
  <c r="X60" i="13"/>
  <c r="AJ59" i="13"/>
  <c r="AI59" i="13"/>
  <c r="AC59" i="13" s="1"/>
  <c r="AE59" i="13"/>
  <c r="Y59" i="13"/>
  <c r="X59" i="13"/>
  <c r="AJ58" i="13"/>
  <c r="AI58" i="13"/>
  <c r="AF58" i="13" s="1"/>
  <c r="AE58" i="13"/>
  <c r="Y58" i="13"/>
  <c r="X58" i="13"/>
  <c r="AJ57" i="13"/>
  <c r="AI57" i="13"/>
  <c r="AF57" i="13" s="1"/>
  <c r="AE57" i="13"/>
  <c r="Y57" i="13"/>
  <c r="X57" i="13"/>
  <c r="AJ56" i="13"/>
  <c r="AI56" i="13"/>
  <c r="AC56" i="13" s="1"/>
  <c r="AE56" i="13"/>
  <c r="Y56" i="13"/>
  <c r="X56" i="13"/>
  <c r="AJ55" i="13"/>
  <c r="AI55" i="13"/>
  <c r="Z55" i="13" s="1"/>
  <c r="AE55" i="13"/>
  <c r="Y55" i="13"/>
  <c r="X55" i="13"/>
  <c r="AJ54" i="13"/>
  <c r="AI54" i="13"/>
  <c r="Z54" i="13" s="1"/>
  <c r="AE54" i="13"/>
  <c r="Y54" i="13"/>
  <c r="X54" i="13"/>
  <c r="AJ53" i="13"/>
  <c r="AI53" i="13"/>
  <c r="AB53" i="13" s="1"/>
  <c r="AE53" i="13"/>
  <c r="Y53" i="13"/>
  <c r="X53" i="13"/>
  <c r="AJ52" i="13"/>
  <c r="AI52" i="13"/>
  <c r="AC52" i="13" s="1"/>
  <c r="AE52" i="13"/>
  <c r="Y52" i="13"/>
  <c r="X52" i="13"/>
  <c r="AJ51" i="13"/>
  <c r="AI51" i="13"/>
  <c r="AC51" i="13" s="1"/>
  <c r="AE51" i="13"/>
  <c r="Y51" i="13"/>
  <c r="X51" i="13"/>
  <c r="AJ50" i="13"/>
  <c r="AI50" i="13"/>
  <c r="Z50" i="13" s="1"/>
  <c r="AE50" i="13"/>
  <c r="Y50" i="13"/>
  <c r="X50" i="13"/>
  <c r="AJ49" i="13"/>
  <c r="AI49" i="13"/>
  <c r="AF49" i="13" s="1"/>
  <c r="AE49" i="13"/>
  <c r="Y49" i="13"/>
  <c r="X49" i="13"/>
  <c r="AJ48" i="13"/>
  <c r="AI48" i="13"/>
  <c r="AC48" i="13" s="1"/>
  <c r="AE48" i="13"/>
  <c r="Y48" i="13"/>
  <c r="X48" i="13"/>
  <c r="AJ47" i="13"/>
  <c r="AI47" i="13"/>
  <c r="Z47" i="13" s="1"/>
  <c r="AE47" i="13"/>
  <c r="Y47" i="13"/>
  <c r="X47" i="13"/>
  <c r="AJ46" i="13"/>
  <c r="AI46" i="13"/>
  <c r="Z46" i="13" s="1"/>
  <c r="AE46" i="13"/>
  <c r="Y46" i="13"/>
  <c r="X46" i="13"/>
  <c r="AJ45" i="13"/>
  <c r="AI45" i="13"/>
  <c r="AB45" i="13" s="1"/>
  <c r="AE45" i="13"/>
  <c r="Y45" i="13"/>
  <c r="X45" i="13"/>
  <c r="AJ44" i="13"/>
  <c r="AI44" i="13"/>
  <c r="AC44" i="13" s="1"/>
  <c r="AE44" i="13"/>
  <c r="Y44" i="13"/>
  <c r="X44" i="13"/>
  <c r="AJ43" i="13"/>
  <c r="AI43" i="13"/>
  <c r="AC43" i="13" s="1"/>
  <c r="AE43" i="13"/>
  <c r="Y43" i="13"/>
  <c r="X43" i="13"/>
  <c r="AJ42" i="13"/>
  <c r="AI42" i="13"/>
  <c r="Z42" i="13" s="1"/>
  <c r="AE42" i="13"/>
  <c r="Y42" i="13"/>
  <c r="X42" i="13"/>
  <c r="AJ41" i="13"/>
  <c r="AI41" i="13"/>
  <c r="AF41" i="13" s="1"/>
  <c r="AE41" i="13"/>
  <c r="Y41" i="13"/>
  <c r="X41" i="13"/>
  <c r="AJ40" i="13"/>
  <c r="AI40" i="13"/>
  <c r="AC40" i="13" s="1"/>
  <c r="AE40" i="13"/>
  <c r="Y40" i="13"/>
  <c r="X40" i="13"/>
  <c r="AJ39" i="13"/>
  <c r="AI39" i="13"/>
  <c r="Z39" i="13" s="1"/>
  <c r="AE39" i="13"/>
  <c r="Y39" i="13"/>
  <c r="X39" i="13"/>
  <c r="AJ38" i="13"/>
  <c r="AI38" i="13"/>
  <c r="Z38" i="13" s="1"/>
  <c r="AE38" i="13"/>
  <c r="Y38" i="13"/>
  <c r="X38" i="13"/>
  <c r="AJ37" i="13"/>
  <c r="AI37" i="13"/>
  <c r="AB37" i="13" s="1"/>
  <c r="AE37" i="13"/>
  <c r="Y37" i="13"/>
  <c r="X37" i="13"/>
  <c r="AJ36" i="13"/>
  <c r="AI36" i="13"/>
  <c r="AC36" i="13" s="1"/>
  <c r="AE36" i="13"/>
  <c r="Y36" i="13"/>
  <c r="X36" i="13"/>
  <c r="AJ35" i="13"/>
  <c r="AI35" i="13"/>
  <c r="AC35" i="13" s="1"/>
  <c r="AE35" i="13"/>
  <c r="Y35" i="13"/>
  <c r="X35" i="13"/>
  <c r="AJ34" i="13"/>
  <c r="AI34" i="13"/>
  <c r="AF34" i="13" s="1"/>
  <c r="AE34" i="13"/>
  <c r="Y34" i="13"/>
  <c r="X34" i="13"/>
  <c r="AJ33" i="13"/>
  <c r="AI33" i="13"/>
  <c r="AF33" i="13" s="1"/>
  <c r="AE33" i="13"/>
  <c r="Y33" i="13"/>
  <c r="X33" i="13"/>
  <c r="AJ32" i="13"/>
  <c r="AI32" i="13"/>
  <c r="AC32" i="13" s="1"/>
  <c r="AE32" i="13"/>
  <c r="Y32" i="13"/>
  <c r="X32" i="13"/>
  <c r="AJ31" i="13"/>
  <c r="AI31" i="13"/>
  <c r="Z31" i="13" s="1"/>
  <c r="AE31" i="13"/>
  <c r="Y31" i="13"/>
  <c r="X31" i="13"/>
  <c r="AJ30" i="13"/>
  <c r="AI30" i="13"/>
  <c r="AF30" i="13" s="1"/>
  <c r="AE30" i="13"/>
  <c r="Y30" i="13"/>
  <c r="X30" i="13"/>
  <c r="AJ29" i="13"/>
  <c r="AI29" i="13"/>
  <c r="AB29" i="13" s="1"/>
  <c r="AE29" i="13"/>
  <c r="Y29" i="13"/>
  <c r="X29" i="13"/>
  <c r="AJ28" i="13"/>
  <c r="AI28" i="13"/>
  <c r="AC28" i="13" s="1"/>
  <c r="AE28" i="13"/>
  <c r="Y28" i="13"/>
  <c r="X28" i="13"/>
  <c r="AJ27" i="13"/>
  <c r="AI27" i="13"/>
  <c r="AC27" i="13" s="1"/>
  <c r="AE27" i="13"/>
  <c r="Y27" i="13"/>
  <c r="X27" i="13"/>
  <c r="AJ26" i="13"/>
  <c r="AI26" i="13"/>
  <c r="Z26" i="13" s="1"/>
  <c r="AE26" i="13"/>
  <c r="Y26" i="13"/>
  <c r="X26" i="13"/>
  <c r="AJ25" i="13"/>
  <c r="AI25" i="13"/>
  <c r="AF25" i="13" s="1"/>
  <c r="AE25" i="13"/>
  <c r="Y25" i="13"/>
  <c r="X25" i="13"/>
  <c r="AJ24" i="13"/>
  <c r="AI24" i="13"/>
  <c r="AC24" i="13" s="1"/>
  <c r="AE24" i="13"/>
  <c r="Y24" i="13"/>
  <c r="X24" i="13"/>
  <c r="AJ23" i="13"/>
  <c r="AI23" i="13"/>
  <c r="Z23" i="13" s="1"/>
  <c r="AE23" i="13"/>
  <c r="Y23" i="13"/>
  <c r="X23" i="13"/>
  <c r="AJ22" i="13"/>
  <c r="AI22" i="13"/>
  <c r="Z22" i="13" s="1"/>
  <c r="AE22" i="13"/>
  <c r="Y22" i="13"/>
  <c r="X22" i="13"/>
  <c r="AJ21" i="13"/>
  <c r="AI21" i="13"/>
  <c r="AB21" i="13" s="1"/>
  <c r="AE21" i="13"/>
  <c r="Y21" i="13"/>
  <c r="X21" i="13"/>
  <c r="AJ20" i="13"/>
  <c r="AI20" i="13"/>
  <c r="AC20" i="13" s="1"/>
  <c r="AE20" i="13"/>
  <c r="Y20" i="13"/>
  <c r="X20" i="13"/>
  <c r="AJ19" i="13"/>
  <c r="AI19" i="13"/>
  <c r="AC19" i="13" s="1"/>
  <c r="AE19" i="13"/>
  <c r="Y19" i="13"/>
  <c r="X19" i="13"/>
  <c r="AJ18" i="13"/>
  <c r="AI18" i="13"/>
  <c r="Z18" i="13" s="1"/>
  <c r="AE18" i="13"/>
  <c r="Y18" i="13"/>
  <c r="X18" i="13"/>
  <c r="AJ17" i="13"/>
  <c r="AI17" i="13"/>
  <c r="AF17" i="13" s="1"/>
  <c r="AE17" i="13"/>
  <c r="Y17" i="13"/>
  <c r="X17" i="13"/>
  <c r="AJ16" i="13"/>
  <c r="AI16" i="13"/>
  <c r="AC16" i="13" s="1"/>
  <c r="AE16" i="13"/>
  <c r="Y16" i="13"/>
  <c r="X16" i="13"/>
  <c r="AJ15" i="13"/>
  <c r="AI15" i="13"/>
  <c r="Z15" i="13" s="1"/>
  <c r="AE15" i="13"/>
  <c r="Y15" i="13"/>
  <c r="X15" i="13"/>
  <c r="AJ14" i="13"/>
  <c r="AI14" i="13"/>
  <c r="Z14" i="13" s="1"/>
  <c r="AE14" i="13"/>
  <c r="Y14" i="13"/>
  <c r="X14" i="13"/>
  <c r="AJ13" i="13"/>
  <c r="AI13" i="13"/>
  <c r="AB13" i="13" s="1"/>
  <c r="AE13" i="13"/>
  <c r="Y13" i="13"/>
  <c r="X13" i="13"/>
  <c r="AJ12" i="13"/>
  <c r="AI12" i="13"/>
  <c r="AC12" i="13" s="1"/>
  <c r="AE12" i="13"/>
  <c r="Y12" i="13"/>
  <c r="X12" i="13"/>
  <c r="AJ11" i="13"/>
  <c r="AI11" i="13"/>
  <c r="AB11" i="13" s="1"/>
  <c r="AE11" i="13"/>
  <c r="Y11" i="13"/>
  <c r="X11" i="13"/>
  <c r="AJ10" i="13"/>
  <c r="AI10" i="13"/>
  <c r="Z10" i="13" s="1"/>
  <c r="AE10" i="13"/>
  <c r="Y10" i="13"/>
  <c r="X10" i="13"/>
  <c r="AJ9" i="13"/>
  <c r="AI9" i="13"/>
  <c r="AF9" i="13" s="1"/>
  <c r="AE9" i="13"/>
  <c r="Y9" i="13"/>
  <c r="X9" i="13"/>
  <c r="AJ8" i="13"/>
  <c r="AI8" i="13"/>
  <c r="AC8" i="13" s="1"/>
  <c r="AE8" i="13"/>
  <c r="Y8" i="13"/>
  <c r="X8" i="13"/>
  <c r="AJ7" i="13"/>
  <c r="AI7" i="13"/>
  <c r="Z7" i="13" s="1"/>
  <c r="AE7" i="13"/>
  <c r="Y7" i="13"/>
  <c r="X7" i="13"/>
  <c r="AJ6" i="13"/>
  <c r="AI6" i="13"/>
  <c r="Z6" i="13" s="1"/>
  <c r="AE6" i="13"/>
  <c r="Y6" i="13"/>
  <c r="X6" i="13"/>
  <c r="AJ5" i="13"/>
  <c r="AI5" i="13"/>
  <c r="AB5" i="13" s="1"/>
  <c r="AE5" i="13"/>
  <c r="Y5" i="13"/>
  <c r="X5" i="13"/>
  <c r="AJ4" i="13"/>
  <c r="AI4" i="13"/>
  <c r="AF4" i="13" s="1"/>
  <c r="AE4" i="13"/>
  <c r="Y4" i="13"/>
  <c r="X4" i="13"/>
  <c r="AJ3" i="13"/>
  <c r="AI3" i="13"/>
  <c r="AC3" i="13" s="1"/>
  <c r="AE3" i="13"/>
  <c r="Y3" i="13"/>
  <c r="X3" i="13"/>
  <c r="AJ2" i="13"/>
  <c r="AI2" i="13"/>
  <c r="AF2" i="13" s="1"/>
  <c r="AE2" i="13"/>
  <c r="Y2" i="13"/>
  <c r="X2" i="13"/>
  <c r="B4" i="6"/>
  <c r="J4" i="14" s="1"/>
  <c r="B8" i="6"/>
  <c r="J8" i="14" s="1"/>
  <c r="B13" i="6"/>
  <c r="J13" i="14" s="1"/>
  <c r="B16" i="6"/>
  <c r="J16" i="14" s="1"/>
  <c r="B18" i="6"/>
  <c r="J18" i="14" s="1"/>
  <c r="B22" i="6"/>
  <c r="J22" i="14" s="1"/>
  <c r="B38" i="6"/>
  <c r="J38" i="14" s="1"/>
  <c r="B41" i="6"/>
  <c r="J41" i="14" s="1"/>
  <c r="B42" i="6"/>
  <c r="J42" i="14" s="1"/>
  <c r="B43" i="6"/>
  <c r="J43" i="14" s="1"/>
  <c r="B44" i="6"/>
  <c r="J44" i="14" s="1"/>
  <c r="B45" i="6"/>
  <c r="J45" i="14" s="1"/>
  <c r="B46" i="6"/>
  <c r="J46" i="14" s="1"/>
  <c r="B47" i="6"/>
  <c r="J47" i="14" s="1"/>
  <c r="B48" i="6"/>
  <c r="J48" i="14" s="1"/>
  <c r="B49" i="6"/>
  <c r="J49" i="14" s="1"/>
  <c r="B50" i="6"/>
  <c r="J50" i="14" s="1"/>
  <c r="B51" i="6"/>
  <c r="J51" i="14" s="1"/>
  <c r="B52" i="6"/>
  <c r="J52" i="14" s="1"/>
  <c r="B53" i="6"/>
  <c r="J53" i="14" s="1"/>
  <c r="B54" i="6"/>
  <c r="J54" i="14" s="1"/>
  <c r="B55" i="6"/>
  <c r="J55" i="14" s="1"/>
  <c r="B56" i="6"/>
  <c r="J56" i="14" s="1"/>
  <c r="B57" i="6"/>
  <c r="J57" i="14" s="1"/>
  <c r="B58" i="6"/>
  <c r="J58" i="14" s="1"/>
  <c r="B59" i="6"/>
  <c r="J59" i="14" s="1"/>
  <c r="B60" i="6"/>
  <c r="J60" i="14" s="1"/>
  <c r="B65" i="6"/>
  <c r="J65" i="14" s="1"/>
  <c r="B67" i="6"/>
  <c r="J67" i="14" s="1"/>
  <c r="B68" i="6"/>
  <c r="J68" i="14" s="1"/>
  <c r="B69" i="6"/>
  <c r="J69" i="14" s="1"/>
  <c r="B73" i="6"/>
  <c r="J73" i="14" s="1"/>
  <c r="B74" i="6"/>
  <c r="J74" i="14" s="1"/>
  <c r="B75" i="6"/>
  <c r="J75" i="14" s="1"/>
  <c r="B77" i="6"/>
  <c r="J77" i="14" s="1"/>
  <c r="B79" i="6"/>
  <c r="J79" i="14" s="1"/>
  <c r="B80" i="6"/>
  <c r="J80" i="14" s="1"/>
  <c r="B81" i="6"/>
  <c r="J81" i="14" s="1"/>
  <c r="B84" i="6"/>
  <c r="J84" i="14" s="1"/>
  <c r="B85" i="6"/>
  <c r="J85" i="14" s="1"/>
  <c r="B86" i="6"/>
  <c r="J86" i="14" s="1"/>
  <c r="B87" i="6"/>
  <c r="J87" i="14" s="1"/>
  <c r="B90" i="6"/>
  <c r="J90" i="14" s="1"/>
  <c r="B91" i="6"/>
  <c r="J91" i="14" s="1"/>
  <c r="B95" i="6"/>
  <c r="J95" i="14" s="1"/>
  <c r="B97" i="6"/>
  <c r="J97" i="14" s="1"/>
  <c r="G2" i="6"/>
  <c r="AF116" i="4"/>
  <c r="Y633" i="4"/>
  <c r="G180" i="6"/>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G177" i="6"/>
  <c r="G174" i="6"/>
  <c r="G173" i="6"/>
  <c r="G172" i="6"/>
  <c r="G171" i="6"/>
  <c r="G170" i="6"/>
  <c r="AF945" i="4"/>
  <c r="J188" i="6" l="1"/>
  <c r="J7" i="6"/>
  <c r="J148" i="6"/>
  <c r="J144" i="6"/>
  <c r="J155" i="6"/>
  <c r="J163" i="6"/>
  <c r="J122" i="6"/>
  <c r="J119" i="6"/>
  <c r="J2" i="6"/>
  <c r="AC1025" i="13"/>
  <c r="Z903" i="13"/>
  <c r="Z973" i="13"/>
  <c r="AB974" i="13"/>
  <c r="AB975" i="13"/>
  <c r="AB1023" i="13"/>
  <c r="Z1024" i="13"/>
  <c r="AB1025" i="13"/>
  <c r="AF1025" i="13"/>
  <c r="Z705" i="13"/>
  <c r="AC903" i="13"/>
  <c r="AC904" i="13"/>
  <c r="AC916" i="13"/>
  <c r="Z958" i="13"/>
  <c r="Z959" i="13"/>
  <c r="AC963" i="13"/>
  <c r="AB881" i="13"/>
  <c r="AD881" i="13" s="1"/>
  <c r="Z882" i="13"/>
  <c r="AC908" i="13"/>
  <c r="AC928" i="13"/>
  <c r="AB950" i="13"/>
  <c r="AD950" i="13" s="1"/>
  <c r="AC705" i="13"/>
  <c r="Z706" i="13"/>
  <c r="AC737" i="13"/>
  <c r="AB873" i="13"/>
  <c r="AD873" i="13" s="1"/>
  <c r="Z874" i="13"/>
  <c r="Z875" i="13"/>
  <c r="Z879" i="13"/>
  <c r="AB924" i="13"/>
  <c r="AB928" i="13"/>
  <c r="AF928" i="13"/>
  <c r="Z1017" i="13"/>
  <c r="AF1019" i="13"/>
  <c r="AB1024" i="13"/>
  <c r="AB893" i="13"/>
  <c r="Z924" i="13"/>
  <c r="AF924" i="13"/>
  <c r="AB942" i="13"/>
  <c r="AD942" i="13" s="1"/>
  <c r="Z950" i="13"/>
  <c r="AF950" i="13"/>
  <c r="AB956" i="13"/>
  <c r="AD956" i="13" s="1"/>
  <c r="AC994" i="13"/>
  <c r="AC1033" i="13"/>
  <c r="AB1037" i="13"/>
  <c r="AD1037" i="13" s="1"/>
  <c r="AB1038" i="13"/>
  <c r="AB1039" i="13"/>
  <c r="AB916" i="13"/>
  <c r="AF916" i="13"/>
  <c r="AF917" i="13"/>
  <c r="AC971" i="13"/>
  <c r="Z975" i="13"/>
  <c r="AF975" i="13"/>
  <c r="Z793" i="13"/>
  <c r="AC794" i="13"/>
  <c r="AB790" i="13"/>
  <c r="AG790" i="13" s="1"/>
  <c r="Z859" i="13"/>
  <c r="Z863" i="13"/>
  <c r="AC867" i="13"/>
  <c r="Z871" i="13"/>
  <c r="Z890" i="13"/>
  <c r="AB908" i="13"/>
  <c r="AF908" i="13"/>
  <c r="AC920" i="13"/>
  <c r="Z927" i="13"/>
  <c r="AB971" i="13"/>
  <c r="AF971" i="13"/>
  <c r="AC977" i="13"/>
  <c r="AC1009" i="13"/>
  <c r="AB1016" i="13"/>
  <c r="AB1040" i="13"/>
  <c r="AB1041" i="13"/>
  <c r="AD1041" i="13" s="1"/>
  <c r="AC936" i="13"/>
  <c r="AB983" i="13"/>
  <c r="Z984" i="13"/>
  <c r="AC985" i="13"/>
  <c r="AC1017" i="13"/>
  <c r="AC1018" i="13"/>
  <c r="AB1032" i="13"/>
  <c r="Z1039" i="13"/>
  <c r="AF1039" i="13"/>
  <c r="AB737" i="13"/>
  <c r="AD737" i="13" s="1"/>
  <c r="AF737" i="13"/>
  <c r="Z389" i="13"/>
  <c r="AF1027" i="13"/>
  <c r="AB999" i="13"/>
  <c r="Z1000" i="13"/>
  <c r="AC1001" i="13"/>
  <c r="AB1008" i="13"/>
  <c r="AC793" i="13"/>
  <c r="AB794" i="13"/>
  <c r="AF794" i="13"/>
  <c r="Z800" i="13"/>
  <c r="Z816" i="13"/>
  <c r="AC850" i="13"/>
  <c r="AD850" i="13" s="1"/>
  <c r="AB854" i="13"/>
  <c r="AC855" i="13"/>
  <c r="AC856" i="13"/>
  <c r="Z873" i="13"/>
  <c r="AF873" i="13"/>
  <c r="AC879" i="13"/>
  <c r="Z881" i="13"/>
  <c r="AF881" i="13"/>
  <c r="Z887" i="13"/>
  <c r="AC888" i="13"/>
  <c r="Z891" i="13"/>
  <c r="Z899" i="13"/>
  <c r="Z919" i="13"/>
  <c r="AB920" i="13"/>
  <c r="AF920" i="13"/>
  <c r="Z930" i="13"/>
  <c r="AB934" i="13"/>
  <c r="AD934" i="13" s="1"/>
  <c r="Z935" i="13"/>
  <c r="AB936" i="13"/>
  <c r="AF936" i="13"/>
  <c r="Z942" i="13"/>
  <c r="AF942" i="13"/>
  <c r="AC955" i="13"/>
  <c r="AD955" i="13" s="1"/>
  <c r="Z956" i="13"/>
  <c r="AF956" i="13"/>
  <c r="AG956" i="13" s="1"/>
  <c r="AC969" i="13"/>
  <c r="AB977" i="13"/>
  <c r="AF977" i="13"/>
  <c r="Z983" i="13"/>
  <c r="AF983" i="13"/>
  <c r="AB984" i="13"/>
  <c r="AG984" i="13" s="1"/>
  <c r="AB985" i="13"/>
  <c r="AF985" i="13"/>
  <c r="AB991" i="13"/>
  <c r="AC1016" i="13"/>
  <c r="AB118" i="13"/>
  <c r="AF118" i="13"/>
  <c r="AB320" i="13"/>
  <c r="AB638" i="13"/>
  <c r="AC738" i="13"/>
  <c r="Z745" i="13"/>
  <c r="Z764" i="13"/>
  <c r="AC768" i="13"/>
  <c r="Z772" i="13"/>
  <c r="AC776" i="13"/>
  <c r="Z780" i="13"/>
  <c r="AC781" i="13"/>
  <c r="Z788" i="13"/>
  <c r="Z791" i="13"/>
  <c r="Z792" i="13"/>
  <c r="AC811" i="13"/>
  <c r="AC816" i="13"/>
  <c r="AB817" i="13"/>
  <c r="Z818" i="13"/>
  <c r="Z819" i="13"/>
  <c r="AF841" i="13"/>
  <c r="Z847" i="13"/>
  <c r="AC859" i="13"/>
  <c r="AB860" i="13"/>
  <c r="AC875" i="13"/>
  <c r="AC895" i="13"/>
  <c r="AC919" i="13"/>
  <c r="Z934" i="13"/>
  <c r="AF934" i="13"/>
  <c r="AC935" i="13"/>
  <c r="AC937" i="13"/>
  <c r="AB943" i="13"/>
  <c r="AG943" i="13" s="1"/>
  <c r="AC944" i="13"/>
  <c r="AB951" i="13"/>
  <c r="AG951" i="13" s="1"/>
  <c r="AC952" i="13"/>
  <c r="AF955" i="13"/>
  <c r="AC961" i="13"/>
  <c r="AB963" i="13"/>
  <c r="AF963" i="13"/>
  <c r="AB966" i="13"/>
  <c r="AB967" i="13"/>
  <c r="AD967" i="13" s="1"/>
  <c r="AB969" i="13"/>
  <c r="AF969" i="13"/>
  <c r="AC979" i="13"/>
  <c r="AB989" i="13"/>
  <c r="AB990" i="13"/>
  <c r="AG990" i="13" s="1"/>
  <c r="Z991" i="13"/>
  <c r="AF991" i="13"/>
  <c r="Z999" i="13"/>
  <c r="AF999" i="13"/>
  <c r="AB1000" i="13"/>
  <c r="AB1001" i="13"/>
  <c r="AF1001" i="13"/>
  <c r="AB1007" i="13"/>
  <c r="Z1008" i="13"/>
  <c r="AB1009" i="13"/>
  <c r="AF1009" i="13"/>
  <c r="AF1011" i="13"/>
  <c r="AC1024" i="13"/>
  <c r="AC1026" i="13"/>
  <c r="AB1031" i="13"/>
  <c r="Z1032" i="13"/>
  <c r="AB1033" i="13"/>
  <c r="AF1033" i="13"/>
  <c r="Z1041" i="13"/>
  <c r="AF1041" i="13"/>
  <c r="AC118" i="13"/>
  <c r="Z2" i="13"/>
  <c r="Z33" i="13"/>
  <c r="AC34" i="13"/>
  <c r="Z122" i="13"/>
  <c r="AB123" i="13"/>
  <c r="Z130" i="13"/>
  <c r="Z317" i="13"/>
  <c r="AB509" i="13"/>
  <c r="AC649" i="13"/>
  <c r="AB671" i="13"/>
  <c r="AD671" i="13" s="1"/>
  <c r="Z675" i="13"/>
  <c r="AC824" i="13"/>
  <c r="Z835" i="13"/>
  <c r="Z840" i="13"/>
  <c r="AC871" i="13"/>
  <c r="AC891" i="13"/>
  <c r="AB897" i="13"/>
  <c r="Z898" i="13"/>
  <c r="AB940" i="13"/>
  <c r="AB946" i="13"/>
  <c r="AG946" i="13" s="1"/>
  <c r="AC947" i="13"/>
  <c r="AD947" i="13" s="1"/>
  <c r="Z981" i="13"/>
  <c r="AB992" i="13"/>
  <c r="AC993" i="13"/>
  <c r="AC1008" i="13"/>
  <c r="AB1015" i="13"/>
  <c r="Z1016" i="13"/>
  <c r="AB1017" i="13"/>
  <c r="AG1017" i="13" s="1"/>
  <c r="AC1032" i="13"/>
  <c r="AC1034" i="13"/>
  <c r="AD1034" i="13" s="1"/>
  <c r="AC1035" i="13"/>
  <c r="Z1042" i="13"/>
  <c r="AC717" i="13"/>
  <c r="AB721" i="13"/>
  <c r="Z722" i="13"/>
  <c r="Z356" i="13"/>
  <c r="Z360" i="13"/>
  <c r="AB364" i="13"/>
  <c r="AG364" i="13" s="1"/>
  <c r="AA373" i="13"/>
  <c r="AH373" i="13" s="1"/>
  <c r="Z374" i="13"/>
  <c r="Z518" i="13"/>
  <c r="AC97" i="13"/>
  <c r="AC279" i="13"/>
  <c r="Z338" i="13"/>
  <c r="Z342" i="13"/>
  <c r="Z383" i="13"/>
  <c r="Z384" i="13"/>
  <c r="AC389" i="13"/>
  <c r="AA389" i="13"/>
  <c r="AH389" i="13" s="1"/>
  <c r="AB394" i="13"/>
  <c r="AC414" i="13"/>
  <c r="AC478" i="13"/>
  <c r="AB482" i="13"/>
  <c r="AG482" i="13" s="1"/>
  <c r="AC504" i="13"/>
  <c r="AC509" i="13"/>
  <c r="AA509" i="13"/>
  <c r="AH509" i="13" s="1"/>
  <c r="Z510" i="13"/>
  <c r="AC518" i="13"/>
  <c r="AA518" i="13"/>
  <c r="AH518" i="13" s="1"/>
  <c r="Z519" i="13"/>
  <c r="AA519" i="13"/>
  <c r="AH519" i="13" s="1"/>
  <c r="Z520" i="13"/>
  <c r="AB649" i="13"/>
  <c r="AF649" i="13"/>
  <c r="Z667" i="13"/>
  <c r="Z671" i="13"/>
  <c r="AF671" i="13"/>
  <c r="AG671" i="13" s="1"/>
  <c r="AB678" i="13"/>
  <c r="AB679" i="13"/>
  <c r="AG679" i="13" s="1"/>
  <c r="Z680" i="13"/>
  <c r="AC681" i="13"/>
  <c r="AC682" i="13"/>
  <c r="AC683" i="13"/>
  <c r="Z701" i="13"/>
  <c r="Z708" i="13"/>
  <c r="AB782" i="13"/>
  <c r="AB783" i="13"/>
  <c r="AG783" i="13" s="1"/>
  <c r="AC784" i="13"/>
  <c r="AC785" i="13"/>
  <c r="Z803" i="13"/>
  <c r="Z804" i="13"/>
  <c r="Z808" i="13"/>
  <c r="AB816" i="13"/>
  <c r="AG816" i="13" s="1"/>
  <c r="AC847" i="13"/>
  <c r="AB852" i="13"/>
  <c r="AC864" i="13"/>
  <c r="Z866" i="13"/>
  <c r="AB867" i="13"/>
  <c r="AF867" i="13"/>
  <c r="AB871" i="13"/>
  <c r="AB875" i="13"/>
  <c r="AG875" i="13" s="1"/>
  <c r="AB879" i="13"/>
  <c r="AG879" i="13" s="1"/>
  <c r="AB888" i="13"/>
  <c r="AF888" i="13"/>
  <c r="AB891" i="13"/>
  <c r="Z897" i="13"/>
  <c r="AF897" i="13"/>
  <c r="AB903" i="13"/>
  <c r="AB781" i="13"/>
  <c r="AF781" i="13"/>
  <c r="Z811" i="13"/>
  <c r="AF811" i="13"/>
  <c r="AG811" i="13" s="1"/>
  <c r="AB895" i="13"/>
  <c r="AF895" i="13"/>
  <c r="AC2" i="13"/>
  <c r="AA2" i="13"/>
  <c r="AH2" i="13" s="1"/>
  <c r="AB99" i="13"/>
  <c r="AB140" i="13"/>
  <c r="AC147" i="13"/>
  <c r="AA147" i="13"/>
  <c r="AH147" i="13" s="1"/>
  <c r="AB148" i="13"/>
  <c r="AA148" i="13"/>
  <c r="AH148" i="13" s="1"/>
  <c r="Z150" i="13"/>
  <c r="Z309" i="13"/>
  <c r="AC317" i="13"/>
  <c r="Z318" i="13"/>
  <c r="AC319" i="13"/>
  <c r="AD319" i="13" s="1"/>
  <c r="Z697" i="13"/>
  <c r="Z698" i="13"/>
  <c r="AC754" i="13"/>
  <c r="Z755" i="13"/>
  <c r="Z756" i="13"/>
  <c r="AC757" i="13"/>
  <c r="Z761" i="13"/>
  <c r="AC762" i="13"/>
  <c r="Z57" i="13"/>
  <c r="AA63" i="13"/>
  <c r="AH63" i="13" s="1"/>
  <c r="Z64" i="13"/>
  <c r="Z65" i="13"/>
  <c r="Z66" i="13"/>
  <c r="AA66" i="13"/>
  <c r="AH66" i="13" s="1"/>
  <c r="Z70" i="13"/>
  <c r="Z95" i="13"/>
  <c r="Z96" i="13"/>
  <c r="Z97" i="13"/>
  <c r="AF97" i="13"/>
  <c r="AG97" i="13" s="1"/>
  <c r="AF99" i="13"/>
  <c r="AB418" i="13"/>
  <c r="AD418" i="13" s="1"/>
  <c r="AC528" i="13"/>
  <c r="AB532" i="13"/>
  <c r="AD532" i="13" s="1"/>
  <c r="Z542" i="13"/>
  <c r="Z549" i="13"/>
  <c r="Z550" i="13"/>
  <c r="Z554" i="13"/>
  <c r="AB570" i="13"/>
  <c r="AA570" i="13"/>
  <c r="AH570" i="13" s="1"/>
  <c r="AB571" i="13"/>
  <c r="AD571" i="13" s="1"/>
  <c r="Z587" i="13"/>
  <c r="Z644" i="13"/>
  <c r="Z645" i="13"/>
  <c r="AB658" i="13"/>
  <c r="Z659" i="13"/>
  <c r="AB670" i="13"/>
  <c r="AB675" i="13"/>
  <c r="AD675" i="13" s="1"/>
  <c r="Z676" i="13"/>
  <c r="AC698" i="13"/>
  <c r="AB699" i="13"/>
  <c r="AD699" i="13" s="1"/>
  <c r="Z700" i="13"/>
  <c r="AC706" i="13"/>
  <c r="AC709" i="13"/>
  <c r="AD709" i="13" s="1"/>
  <c r="AC745" i="13"/>
  <c r="AC746" i="13"/>
  <c r="Z760" i="13"/>
  <c r="Z763" i="13"/>
  <c r="Z766" i="13"/>
  <c r="Z767" i="13"/>
  <c r="Z768" i="13"/>
  <c r="Z769" i="13"/>
  <c r="Z770" i="13"/>
  <c r="Z771" i="13"/>
  <c r="Z774" i="13"/>
  <c r="Z775" i="13"/>
  <c r="Z776" i="13"/>
  <c r="Z777" i="13"/>
  <c r="AB778" i="13"/>
  <c r="AC780" i="13"/>
  <c r="AC783" i="13"/>
  <c r="Z784" i="13"/>
  <c r="Z785" i="13"/>
  <c r="AB786" i="13"/>
  <c r="Z787" i="13"/>
  <c r="AC797" i="13"/>
  <c r="AB798" i="13"/>
  <c r="AC800" i="13"/>
  <c r="AB801" i="13"/>
  <c r="Z810" i="13"/>
  <c r="Z824" i="13"/>
  <c r="Z825" i="13"/>
  <c r="Z827" i="13"/>
  <c r="AC832" i="13"/>
  <c r="AC839" i="13"/>
  <c r="AC851" i="13"/>
  <c r="AC854" i="13"/>
  <c r="Z855" i="13"/>
  <c r="Z856" i="13"/>
  <c r="AF859" i="13"/>
  <c r="AC158" i="13"/>
  <c r="AC252" i="13"/>
  <c r="AD252" i="13" s="1"/>
  <c r="AC409" i="13"/>
  <c r="Z413" i="13"/>
  <c r="AB414" i="13"/>
  <c r="AF414" i="13"/>
  <c r="AC617" i="13"/>
  <c r="AB618" i="13"/>
  <c r="Z625" i="13"/>
  <c r="Z685" i="13"/>
  <c r="Z689" i="13"/>
  <c r="AC690" i="13"/>
  <c r="AB691" i="13"/>
  <c r="AC701" i="13"/>
  <c r="AD701" i="13" s="1"/>
  <c r="AC761" i="13"/>
  <c r="AB762" i="13"/>
  <c r="AF762" i="13"/>
  <c r="AC764" i="13"/>
  <c r="AB768" i="13"/>
  <c r="AC772" i="13"/>
  <c r="AB776" i="13"/>
  <c r="AB784" i="13"/>
  <c r="AB785" i="13"/>
  <c r="AG785" i="13" s="1"/>
  <c r="AC789" i="13"/>
  <c r="AC792" i="13"/>
  <c r="AC808" i="13"/>
  <c r="AC819" i="13"/>
  <c r="AB824" i="13"/>
  <c r="AB840" i="13"/>
  <c r="AC842" i="13"/>
  <c r="AD842" i="13" s="1"/>
  <c r="Z843" i="13"/>
  <c r="Z845" i="13"/>
  <c r="AB846" i="13"/>
  <c r="AG846" i="13" s="1"/>
  <c r="Z849" i="13"/>
  <c r="Z850" i="13"/>
  <c r="AF850" i="13"/>
  <c r="AC852" i="13"/>
  <c r="Z853" i="13"/>
  <c r="Z854" i="13"/>
  <c r="AB855" i="13"/>
  <c r="AD855" i="13" s="1"/>
  <c r="AB856" i="13"/>
  <c r="AD856" i="13" s="1"/>
  <c r="AC446" i="13"/>
  <c r="AD446" i="13" s="1"/>
  <c r="Z447" i="13"/>
  <c r="Z570" i="13"/>
  <c r="AF570" i="13"/>
  <c r="AG570" i="13" s="1"/>
  <c r="Z596" i="13"/>
  <c r="Z612" i="13"/>
  <c r="AC625" i="13"/>
  <c r="AA625" i="13"/>
  <c r="AH625" i="13" s="1"/>
  <c r="AC626" i="13"/>
  <c r="AD626" i="13" s="1"/>
  <c r="Z627" i="13"/>
  <c r="AF95" i="13"/>
  <c r="AB101" i="13"/>
  <c r="AG101" i="13" s="1"/>
  <c r="AC163" i="13"/>
  <c r="AA163" i="13"/>
  <c r="AH163" i="13" s="1"/>
  <c r="AB164" i="13"/>
  <c r="AG164" i="13" s="1"/>
  <c r="AA164" i="13"/>
  <c r="AH164" i="13" s="1"/>
  <c r="AA165" i="13"/>
  <c r="AH165" i="13" s="1"/>
  <c r="AB168" i="13"/>
  <c r="Z175" i="13"/>
  <c r="AC233" i="13"/>
  <c r="AC249" i="13"/>
  <c r="AC260" i="13"/>
  <c r="AD260" i="13" s="1"/>
  <c r="AA260" i="13"/>
  <c r="AH260" i="13" s="1"/>
  <c r="AB261" i="13"/>
  <c r="AC281" i="13"/>
  <c r="Z288" i="13"/>
  <c r="AC292" i="13"/>
  <c r="Z296" i="13"/>
  <c r="AC318" i="13"/>
  <c r="AA318" i="13"/>
  <c r="AH318" i="13" s="1"/>
  <c r="Z319" i="13"/>
  <c r="AF319" i="13"/>
  <c r="AG319" i="13" s="1"/>
  <c r="Z323" i="13"/>
  <c r="AA329" i="13"/>
  <c r="AH329" i="13" s="1"/>
  <c r="AA330" i="13"/>
  <c r="AH330" i="13" s="1"/>
  <c r="AB331" i="13"/>
  <c r="AG331" i="13" s="1"/>
  <c r="AC332" i="13"/>
  <c r="AC333" i="13"/>
  <c r="AA342" i="13"/>
  <c r="AH342" i="13" s="1"/>
  <c r="Z343" i="13"/>
  <c r="Z344" i="13"/>
  <c r="AB348" i="13"/>
  <c r="AC374" i="13"/>
  <c r="AA374" i="13"/>
  <c r="AH374" i="13" s="1"/>
  <c r="AB378" i="13"/>
  <c r="Z407" i="13"/>
  <c r="AC462" i="13"/>
  <c r="AB466" i="13"/>
  <c r="AD466" i="13" s="1"/>
  <c r="AC470" i="13"/>
  <c r="AC520" i="13"/>
  <c r="AA520" i="13"/>
  <c r="AH520" i="13" s="1"/>
  <c r="AC521" i="13"/>
  <c r="AA521" i="13"/>
  <c r="AH521" i="13" s="1"/>
  <c r="AB525" i="13"/>
  <c r="AC526" i="13"/>
  <c r="AA530" i="13"/>
  <c r="AH530" i="13" s="1"/>
  <c r="AC554" i="13"/>
  <c r="AA554" i="13"/>
  <c r="AH554" i="13" s="1"/>
  <c r="Z555" i="13"/>
  <c r="AF252" i="13"/>
  <c r="AB279" i="13"/>
  <c r="AF279" i="13"/>
  <c r="AC596" i="13"/>
  <c r="Z605" i="13"/>
  <c r="AC86" i="13"/>
  <c r="AC102" i="13"/>
  <c r="Z112" i="13"/>
  <c r="Z126" i="13"/>
  <c r="Z28" i="13"/>
  <c r="Z29" i="13"/>
  <c r="Z30" i="13"/>
  <c r="Z36" i="13"/>
  <c r="AA74" i="13"/>
  <c r="AH74" i="13" s="1"/>
  <c r="AC78" i="13"/>
  <c r="Z100" i="13"/>
  <c r="Z101" i="13"/>
  <c r="AB115" i="13"/>
  <c r="AB131" i="13"/>
  <c r="AB158" i="13"/>
  <c r="AF158" i="13"/>
  <c r="Z201" i="13"/>
  <c r="Z217" i="13"/>
  <c r="Z224" i="13"/>
  <c r="Z267" i="13"/>
  <c r="AC268" i="13"/>
  <c r="AA268" i="13"/>
  <c r="AH268" i="13" s="1"/>
  <c r="AB269" i="13"/>
  <c r="AD269" i="13" s="1"/>
  <c r="AA279" i="13"/>
  <c r="AH279" i="13" s="1"/>
  <c r="AC280" i="13"/>
  <c r="AB281" i="13"/>
  <c r="AF281" i="13"/>
  <c r="AB396" i="13"/>
  <c r="AA396" i="13"/>
  <c r="AH396" i="13" s="1"/>
  <c r="AC397" i="13"/>
  <c r="AA397" i="13"/>
  <c r="AH397" i="13" s="1"/>
  <c r="AC398" i="13"/>
  <c r="AB426" i="13"/>
  <c r="AA426" i="13"/>
  <c r="AH426" i="13" s="1"/>
  <c r="AB460" i="13"/>
  <c r="AD460" i="13" s="1"/>
  <c r="AB484" i="13"/>
  <c r="AD484" i="13" s="1"/>
  <c r="AB485" i="13"/>
  <c r="AC486" i="13"/>
  <c r="AB490" i="13"/>
  <c r="AC510" i="13"/>
  <c r="AA510" i="13"/>
  <c r="AH510" i="13" s="1"/>
  <c r="Z511" i="13"/>
  <c r="Z512" i="13"/>
  <c r="AB516" i="13"/>
  <c r="AB517" i="13"/>
  <c r="AB607" i="13"/>
  <c r="AD607" i="13" s="1"/>
  <c r="AA607" i="13"/>
  <c r="AH607" i="13" s="1"/>
  <c r="Z608" i="13"/>
  <c r="Z609" i="13"/>
  <c r="AC610" i="13"/>
  <c r="AA610" i="13"/>
  <c r="AH610" i="13" s="1"/>
  <c r="AB615" i="13"/>
  <c r="AD615" i="13" s="1"/>
  <c r="Z621" i="13"/>
  <c r="AB645" i="13"/>
  <c r="AD645" i="13" s="1"/>
  <c r="AA645" i="13"/>
  <c r="AH645" i="13" s="1"/>
  <c r="AB647" i="13"/>
  <c r="AD647" i="13" s="1"/>
  <c r="AB662" i="13"/>
  <c r="AG662" i="13" s="1"/>
  <c r="AB666" i="13"/>
  <c r="AD666" i="13" s="1"/>
  <c r="AF283" i="13"/>
  <c r="AB283" i="13"/>
  <c r="AB303" i="13"/>
  <c r="Z303" i="13"/>
  <c r="AC306" i="13"/>
  <c r="Z306" i="13"/>
  <c r="AC346" i="13"/>
  <c r="Z346" i="13"/>
  <c r="AF371" i="13"/>
  <c r="AC371" i="13"/>
  <c r="Z5" i="13"/>
  <c r="Z9" i="13"/>
  <c r="AC10" i="13"/>
  <c r="AA19" i="13"/>
  <c r="AH19" i="13" s="1"/>
  <c r="Z20" i="13"/>
  <c r="Z21" i="13"/>
  <c r="AC22" i="13"/>
  <c r="AC29" i="13"/>
  <c r="AD29" i="13" s="1"/>
  <c r="AA29" i="13"/>
  <c r="AH29" i="13" s="1"/>
  <c r="AC33" i="13"/>
  <c r="AA33" i="13"/>
  <c r="AH33" i="13" s="1"/>
  <c r="Z34" i="13"/>
  <c r="AA34" i="13"/>
  <c r="AH34" i="13" s="1"/>
  <c r="AA36" i="13"/>
  <c r="AH36" i="13" s="1"/>
  <c r="Z37" i="13"/>
  <c r="AC46" i="13"/>
  <c r="AC50" i="13"/>
  <c r="Z60" i="13"/>
  <c r="AA60" i="13"/>
  <c r="AH60" i="13" s="1"/>
  <c r="Z61" i="13"/>
  <c r="AC62" i="13"/>
  <c r="AA70" i="13"/>
  <c r="AH70" i="13" s="1"/>
  <c r="Z71" i="13"/>
  <c r="Z72" i="13"/>
  <c r="AA72" i="13"/>
  <c r="AH72" i="13" s="1"/>
  <c r="Z73" i="13"/>
  <c r="Z81" i="13"/>
  <c r="Z89" i="13"/>
  <c r="AB96" i="13"/>
  <c r="AD96" i="13" s="1"/>
  <c r="AA96" i="13"/>
  <c r="AH96" i="13" s="1"/>
  <c r="AB100" i="13"/>
  <c r="AD100" i="13" s="1"/>
  <c r="AA100" i="13"/>
  <c r="AH100" i="13" s="1"/>
  <c r="AC134" i="13"/>
  <c r="AC138" i="13"/>
  <c r="Z194" i="13"/>
  <c r="AA200" i="13"/>
  <c r="AH200" i="13" s="1"/>
  <c r="AC231" i="13"/>
  <c r="AC241" i="13"/>
  <c r="AC265" i="13"/>
  <c r="AC273" i="13"/>
  <c r="AB277" i="13"/>
  <c r="AA277" i="13"/>
  <c r="AH277" i="13" s="1"/>
  <c r="Z283" i="13"/>
  <c r="AC285" i="13"/>
  <c r="AB285" i="13"/>
  <c r="AF302" i="13"/>
  <c r="AB302" i="13"/>
  <c r="Z305" i="13"/>
  <c r="AF305" i="13"/>
  <c r="AC370" i="13"/>
  <c r="AB370" i="13"/>
  <c r="Z25" i="13"/>
  <c r="AC30" i="13"/>
  <c r="AA30" i="13"/>
  <c r="AH30" i="13" s="1"/>
  <c r="AB34" i="13"/>
  <c r="AG34" i="13" s="1"/>
  <c r="AF36" i="13"/>
  <c r="Z40" i="13"/>
  <c r="AA40" i="13"/>
  <c r="AH40" i="13" s="1"/>
  <c r="Z41" i="13"/>
  <c r="AC57" i="13"/>
  <c r="AA57" i="13"/>
  <c r="AH57" i="13" s="1"/>
  <c r="Z58" i="13"/>
  <c r="AC115" i="13"/>
  <c r="AA115" i="13"/>
  <c r="AH115" i="13" s="1"/>
  <c r="Z116" i="13"/>
  <c r="AA116" i="13"/>
  <c r="AH116" i="13" s="1"/>
  <c r="AA117" i="13"/>
  <c r="AH117" i="13" s="1"/>
  <c r="AA118" i="13"/>
  <c r="AH118" i="13" s="1"/>
  <c r="AC126" i="13"/>
  <c r="AA126" i="13"/>
  <c r="AH126" i="13" s="1"/>
  <c r="AC155" i="13"/>
  <c r="AA155" i="13"/>
  <c r="AH155" i="13" s="1"/>
  <c r="AA158" i="13"/>
  <c r="AH158" i="13" s="1"/>
  <c r="AC159" i="13"/>
  <c r="AB160" i="13"/>
  <c r="Z189" i="13"/>
  <c r="AA196" i="13"/>
  <c r="AH196" i="13" s="1"/>
  <c r="AC201" i="13"/>
  <c r="AA201" i="13"/>
  <c r="AH201" i="13" s="1"/>
  <c r="Z205" i="13"/>
  <c r="AC217" i="13"/>
  <c r="AA217" i="13"/>
  <c r="AH217" i="13" s="1"/>
  <c r="AC218" i="13"/>
  <c r="AB219" i="13"/>
  <c r="AD219" i="13" s="1"/>
  <c r="AA224" i="13"/>
  <c r="AH224" i="13" s="1"/>
  <c r="Z225" i="13"/>
  <c r="AB229" i="13"/>
  <c r="AA229" i="13"/>
  <c r="AH229" i="13" s="1"/>
  <c r="Z235" i="13"/>
  <c r="Z239" i="13"/>
  <c r="AB253" i="13"/>
  <c r="AD253" i="13" s="1"/>
  <c r="AC257" i="13"/>
  <c r="AD257" i="13" s="1"/>
  <c r="AC263" i="13"/>
  <c r="AD263" i="13" s="1"/>
  <c r="AC271" i="13"/>
  <c r="AB284" i="13"/>
  <c r="AC284" i="13"/>
  <c r="Z300" i="13"/>
  <c r="AF300" i="13"/>
  <c r="AB300" i="13"/>
  <c r="Z304" i="13"/>
  <c r="AB304" i="13"/>
  <c r="Z366" i="13"/>
  <c r="AC366" i="13"/>
  <c r="AC386" i="13"/>
  <c r="AB386" i="13"/>
  <c r="AC713" i="13"/>
  <c r="AC714" i="13"/>
  <c r="Z724" i="13"/>
  <c r="AC725" i="13"/>
  <c r="AD725" i="13" s="1"/>
  <c r="AB729" i="13"/>
  <c r="Z730" i="13"/>
  <c r="Z740" i="13"/>
  <c r="AC741" i="13"/>
  <c r="AA280" i="13"/>
  <c r="AH280" i="13" s="1"/>
  <c r="AA281" i="13"/>
  <c r="AH281" i="13" s="1"/>
  <c r="AA283" i="13"/>
  <c r="AH283" i="13" s="1"/>
  <c r="AA302" i="13"/>
  <c r="AH302" i="13" s="1"/>
  <c r="AA304" i="13"/>
  <c r="AH304" i="13" s="1"/>
  <c r="AA339" i="13"/>
  <c r="AH339" i="13" s="1"/>
  <c r="AA371" i="13"/>
  <c r="AH371" i="13" s="1"/>
  <c r="AB374" i="13"/>
  <c r="AC387" i="13"/>
  <c r="AB388" i="13"/>
  <c r="AB392" i="13"/>
  <c r="Z393" i="13"/>
  <c r="AA393" i="13"/>
  <c r="AH393" i="13" s="1"/>
  <c r="Z394" i="13"/>
  <c r="AF394" i="13"/>
  <c r="AG394" i="13" s="1"/>
  <c r="AB410" i="13"/>
  <c r="AD410" i="13" s="1"/>
  <c r="AA418" i="13"/>
  <c r="AH418" i="13" s="1"/>
  <c r="AB419" i="13"/>
  <c r="AD419" i="13" s="1"/>
  <c r="Z426" i="13"/>
  <c r="AF426" i="13"/>
  <c r="AC464" i="13"/>
  <c r="AB476" i="13"/>
  <c r="AB477" i="13"/>
  <c r="AB478" i="13"/>
  <c r="AF478" i="13"/>
  <c r="AB498" i="13"/>
  <c r="AG498" i="13" s="1"/>
  <c r="AC512" i="13"/>
  <c r="AA512" i="13"/>
  <c r="AH512" i="13" s="1"/>
  <c r="AC513" i="13"/>
  <c r="AF516" i="13"/>
  <c r="AC517" i="13"/>
  <c r="AA517" i="13"/>
  <c r="AH517" i="13" s="1"/>
  <c r="Z540" i="13"/>
  <c r="AA542" i="13"/>
  <c r="AH542" i="13" s="1"/>
  <c r="AB543" i="13"/>
  <c r="Z544" i="13"/>
  <c r="Z545" i="13"/>
  <c r="AC558" i="13"/>
  <c r="AC562" i="13"/>
  <c r="AC566" i="13"/>
  <c r="AA566" i="13"/>
  <c r="AH566" i="13" s="1"/>
  <c r="AA567" i="13"/>
  <c r="AH567" i="13" s="1"/>
  <c r="AC605" i="13"/>
  <c r="AA605" i="13"/>
  <c r="AH605" i="13" s="1"/>
  <c r="AC621" i="13"/>
  <c r="AA621" i="13"/>
  <c r="AH621" i="13" s="1"/>
  <c r="AC622" i="13"/>
  <c r="AB623" i="13"/>
  <c r="AA623" i="13"/>
  <c r="AH623" i="13" s="1"/>
  <c r="Z624" i="13"/>
  <c r="AC644" i="13"/>
  <c r="AA644" i="13"/>
  <c r="AH644" i="13" s="1"/>
  <c r="AB659" i="13"/>
  <c r="AA659" i="13"/>
  <c r="AH659" i="13" s="1"/>
  <c r="AC693" i="13"/>
  <c r="AD693" i="13" s="1"/>
  <c r="AC694" i="13"/>
  <c r="AB695" i="13"/>
  <c r="AC697" i="13"/>
  <c r="AB702" i="13"/>
  <c r="Z709" i="13"/>
  <c r="AF709" i="13"/>
  <c r="AG709" i="13" s="1"/>
  <c r="AB398" i="13"/>
  <c r="AF398" i="13"/>
  <c r="AF407" i="13"/>
  <c r="AG407" i="13" s="1"/>
  <c r="Z418" i="13"/>
  <c r="AF418" i="13"/>
  <c r="Z647" i="13"/>
  <c r="AF647" i="13"/>
  <c r="AF701" i="13"/>
  <c r="AG701" i="13" s="1"/>
  <c r="Z732" i="13"/>
  <c r="AC733" i="13"/>
  <c r="AD733" i="13" s="1"/>
  <c r="AC749" i="13"/>
  <c r="AB6" i="13"/>
  <c r="AF6" i="13"/>
  <c r="AB22" i="13"/>
  <c r="AF22" i="13"/>
  <c r="AB26" i="13"/>
  <c r="AF26" i="13"/>
  <c r="AF28" i="13"/>
  <c r="Z219" i="13"/>
  <c r="AF219" i="13"/>
  <c r="AB231" i="13"/>
  <c r="AF231" i="13"/>
  <c r="AB233" i="13"/>
  <c r="AD233" i="13" s="1"/>
  <c r="AF233" i="13"/>
  <c r="Z257" i="13"/>
  <c r="AF257" i="13"/>
  <c r="Z263" i="13"/>
  <c r="AF263" i="13"/>
  <c r="AG263" i="13" s="1"/>
  <c r="Z269" i="13"/>
  <c r="AF269" i="13"/>
  <c r="AF309" i="13"/>
  <c r="Z378" i="13"/>
  <c r="AF378" i="13"/>
  <c r="AG378" i="13" s="1"/>
  <c r="Z388" i="13"/>
  <c r="AF388" i="13"/>
  <c r="AC400" i="13"/>
  <c r="Z400" i="13"/>
  <c r="AC404" i="13"/>
  <c r="AF404" i="13"/>
  <c r="AG404" i="13" s="1"/>
  <c r="Z404" i="13"/>
  <c r="Z410" i="13"/>
  <c r="AF410" i="13"/>
  <c r="AG410" i="13" s="1"/>
  <c r="AF413" i="13"/>
  <c r="AC413" i="13"/>
  <c r="AD413" i="13" s="1"/>
  <c r="Z432" i="13"/>
  <c r="AF432" i="13"/>
  <c r="AB432" i="13"/>
  <c r="AD432" i="13" s="1"/>
  <c r="AC442" i="13"/>
  <c r="AF442" i="13"/>
  <c r="Z448" i="13"/>
  <c r="AF448" i="13"/>
  <c r="AB448" i="13"/>
  <c r="AC455" i="13"/>
  <c r="Z455" i="13"/>
  <c r="AB472" i="13"/>
  <c r="AF472" i="13"/>
  <c r="Z472" i="13"/>
  <c r="Z480" i="13"/>
  <c r="AC480" i="13"/>
  <c r="AC492" i="13"/>
  <c r="AF492" i="13"/>
  <c r="Z492" i="13"/>
  <c r="AC6" i="13"/>
  <c r="AC26" i="13"/>
  <c r="AB399" i="13"/>
  <c r="Z399" i="13"/>
  <c r="AG413" i="13"/>
  <c r="AB415" i="13"/>
  <c r="Z415" i="13"/>
  <c r="AC420" i="13"/>
  <c r="AF420" i="13"/>
  <c r="Z420" i="13"/>
  <c r="AF440" i="13"/>
  <c r="AC440" i="13"/>
  <c r="AC450" i="13"/>
  <c r="AB450" i="13"/>
  <c r="Z454" i="13"/>
  <c r="AF454" i="13"/>
  <c r="AB454" i="13"/>
  <c r="AC458" i="13"/>
  <c r="AF458" i="13"/>
  <c r="AC472" i="13"/>
  <c r="AF474" i="13"/>
  <c r="AB474" i="13"/>
  <c r="AB492" i="13"/>
  <c r="AG492" i="13" s="1"/>
  <c r="AC5" i="13"/>
  <c r="AD5" i="13" s="1"/>
  <c r="AA5" i="13"/>
  <c r="AH5" i="13" s="1"/>
  <c r="AA6" i="13"/>
  <c r="AH6" i="13" s="1"/>
  <c r="Z12" i="13"/>
  <c r="Z16" i="13"/>
  <c r="AA16" i="13"/>
  <c r="AH16" i="13" s="1"/>
  <c r="Z17" i="13"/>
  <c r="Z52" i="13"/>
  <c r="Z53" i="13"/>
  <c r="AC54" i="13"/>
  <c r="AC58" i="13"/>
  <c r="AA58" i="13"/>
  <c r="AH58" i="13" s="1"/>
  <c r="AC114" i="13"/>
  <c r="AC123" i="13"/>
  <c r="AA123" i="13"/>
  <c r="AH123" i="13" s="1"/>
  <c r="Z124" i="13"/>
  <c r="AA124" i="13"/>
  <c r="AH124" i="13" s="1"/>
  <c r="AA125" i="13"/>
  <c r="AH125" i="13" s="1"/>
  <c r="AA128" i="13"/>
  <c r="AH128" i="13" s="1"/>
  <c r="AA129" i="13"/>
  <c r="AH129" i="13" s="1"/>
  <c r="AC142" i="13"/>
  <c r="AC143" i="13"/>
  <c r="AA143" i="13"/>
  <c r="AH143" i="13" s="1"/>
  <c r="AB144" i="13"/>
  <c r="AA144" i="13"/>
  <c r="AH144" i="13" s="1"/>
  <c r="AA145" i="13"/>
  <c r="AH145" i="13" s="1"/>
  <c r="AB146" i="13"/>
  <c r="AB147" i="13"/>
  <c r="AF147" i="13"/>
  <c r="AB152" i="13"/>
  <c r="AC191" i="13"/>
  <c r="AB201" i="13"/>
  <c r="AG201" i="13" s="1"/>
  <c r="AC209" i="13"/>
  <c r="AA212" i="13"/>
  <c r="AH212" i="13" s="1"/>
  <c r="AB213" i="13"/>
  <c r="AD213" i="13" s="1"/>
  <c r="AC223" i="13"/>
  <c r="AD223" i="13" s="1"/>
  <c r="AA231" i="13"/>
  <c r="AH231" i="13" s="1"/>
  <c r="Z232" i="13"/>
  <c r="AA232" i="13"/>
  <c r="AH232" i="13" s="1"/>
  <c r="AA233" i="13"/>
  <c r="AH233" i="13" s="1"/>
  <c r="AA235" i="13"/>
  <c r="AH235" i="13" s="1"/>
  <c r="AC236" i="13"/>
  <c r="AD236" i="13" s="1"/>
  <c r="AA236" i="13"/>
  <c r="AH236" i="13" s="1"/>
  <c r="AB237" i="13"/>
  <c r="AD237" i="13" s="1"/>
  <c r="AC239" i="13"/>
  <c r="AA239" i="13"/>
  <c r="AH239" i="13" s="1"/>
  <c r="Z240" i="13"/>
  <c r="Z241" i="13"/>
  <c r="AF241" i="13"/>
  <c r="AG241" i="13" s="1"/>
  <c r="Z247" i="13"/>
  <c r="AF260" i="13"/>
  <c r="Z275" i="13"/>
  <c r="AB310" i="13"/>
  <c r="AG310" i="13" s="1"/>
  <c r="Z311" i="13"/>
  <c r="AB312" i="13"/>
  <c r="AA312" i="13"/>
  <c r="AH312" i="13" s="1"/>
  <c r="AB313" i="13"/>
  <c r="Z314" i="13"/>
  <c r="AB315" i="13"/>
  <c r="AG315" i="13" s="1"/>
  <c r="AC316" i="13"/>
  <c r="AB323" i="13"/>
  <c r="AG323" i="13" s="1"/>
  <c r="AC324" i="13"/>
  <c r="AC325" i="13"/>
  <c r="AB336" i="13"/>
  <c r="AG336" i="13" s="1"/>
  <c r="AB338" i="13"/>
  <c r="AD338" i="13" s="1"/>
  <c r="AA338" i="13"/>
  <c r="AH338" i="13" s="1"/>
  <c r="AC350" i="13"/>
  <c r="AB354" i="13"/>
  <c r="AD354" i="13" s="1"/>
  <c r="AA354" i="13"/>
  <c r="AH354" i="13" s="1"/>
  <c r="AA361" i="13"/>
  <c r="AH361" i="13" s="1"/>
  <c r="AB362" i="13"/>
  <c r="AD362" i="13" s="1"/>
  <c r="AF370" i="13"/>
  <c r="AA378" i="13"/>
  <c r="AH378" i="13" s="1"/>
  <c r="Z392" i="13"/>
  <c r="AF392" i="13"/>
  <c r="Z396" i="13"/>
  <c r="AF396" i="13"/>
  <c r="AB420" i="13"/>
  <c r="AC436" i="13"/>
  <c r="Z436" i="13"/>
  <c r="AC449" i="13"/>
  <c r="AF449" i="13"/>
  <c r="AC454" i="13"/>
  <c r="AF456" i="13"/>
  <c r="AC456" i="13"/>
  <c r="AB458" i="13"/>
  <c r="AC465" i="13"/>
  <c r="Z488" i="13"/>
  <c r="AC488" i="13"/>
  <c r="Z532" i="13"/>
  <c r="AF532" i="13"/>
  <c r="AF615" i="13"/>
  <c r="AB639" i="13"/>
  <c r="AA647" i="13"/>
  <c r="AH647" i="13" s="1"/>
  <c r="AA649" i="13"/>
  <c r="AH649" i="13" s="1"/>
  <c r="AB650" i="13"/>
  <c r="Z651" i="13"/>
  <c r="AB655" i="13"/>
  <c r="AD655" i="13" s="1"/>
  <c r="AA655" i="13"/>
  <c r="AH655" i="13" s="1"/>
  <c r="AF658" i="13"/>
  <c r="AA398" i="13"/>
  <c r="AH398" i="13" s="1"/>
  <c r="AA413" i="13"/>
  <c r="AH413" i="13" s="1"/>
  <c r="AA414" i="13"/>
  <c r="AH414" i="13" s="1"/>
  <c r="AA432" i="13"/>
  <c r="AH432" i="13" s="1"/>
  <c r="Z446" i="13"/>
  <c r="AF446" i="13"/>
  <c r="AG446" i="13" s="1"/>
  <c r="AA447" i="13"/>
  <c r="AH447" i="13" s="1"/>
  <c r="AA448" i="13"/>
  <c r="AH448" i="13" s="1"/>
  <c r="AA449" i="13"/>
  <c r="AH449" i="13" s="1"/>
  <c r="AA454" i="13"/>
  <c r="AH454" i="13" s="1"/>
  <c r="AB464" i="13"/>
  <c r="AF464" i="13"/>
  <c r="Z466" i="13"/>
  <c r="AF466" i="13"/>
  <c r="Z500" i="13"/>
  <c r="AB501" i="13"/>
  <c r="AC502" i="13"/>
  <c r="AB510" i="13"/>
  <c r="AB512" i="13"/>
  <c r="AG512" i="13" s="1"/>
  <c r="AB518" i="13"/>
  <c r="AD518" i="13" s="1"/>
  <c r="AB520" i="13"/>
  <c r="AG520" i="13" s="1"/>
  <c r="AA532" i="13"/>
  <c r="AH532" i="13" s="1"/>
  <c r="AB533" i="13"/>
  <c r="Z534" i="13"/>
  <c r="AC538" i="13"/>
  <c r="AC540" i="13"/>
  <c r="Z541" i="13"/>
  <c r="AB554" i="13"/>
  <c r="AG554" i="13" s="1"/>
  <c r="AB558" i="13"/>
  <c r="AF558" i="13"/>
  <c r="AA573" i="13"/>
  <c r="AH573" i="13" s="1"/>
  <c r="Z574" i="13"/>
  <c r="AA583" i="13"/>
  <c r="AH583" i="13" s="1"/>
  <c r="AC589" i="13"/>
  <c r="AC590" i="13"/>
  <c r="AA591" i="13"/>
  <c r="AH591" i="13" s="1"/>
  <c r="Z592" i="13"/>
  <c r="AF607" i="13"/>
  <c r="AB609" i="13"/>
  <c r="AG609" i="13" s="1"/>
  <c r="AA609" i="13"/>
  <c r="AH609" i="13" s="1"/>
  <c r="AB610" i="13"/>
  <c r="AF610" i="13"/>
  <c r="AF611" i="13"/>
  <c r="AA618" i="13"/>
  <c r="AH618" i="13" s="1"/>
  <c r="Z619" i="13"/>
  <c r="AA619" i="13"/>
  <c r="AH619" i="13" s="1"/>
  <c r="Z620" i="13"/>
  <c r="AB663" i="13"/>
  <c r="AD663" i="13" s="1"/>
  <c r="AF666" i="13"/>
  <c r="AB667" i="13"/>
  <c r="AA667" i="13"/>
  <c r="AH667" i="13" s="1"/>
  <c r="Z668" i="13"/>
  <c r="AA668" i="13"/>
  <c r="AH668" i="13" s="1"/>
  <c r="AA675" i="13"/>
  <c r="AH675" i="13" s="1"/>
  <c r="AA676" i="13"/>
  <c r="AH676" i="13" s="1"/>
  <c r="AA678" i="13"/>
  <c r="AH678" i="13" s="1"/>
  <c r="AA679" i="13"/>
  <c r="AH679" i="13" s="1"/>
  <c r="AA697" i="13"/>
  <c r="AH697" i="13" s="1"/>
  <c r="AA698" i="13"/>
  <c r="AH698" i="13" s="1"/>
  <c r="AA699" i="13"/>
  <c r="AH699" i="13" s="1"/>
  <c r="AA700" i="13"/>
  <c r="AH700" i="13" s="1"/>
  <c r="AA701" i="13"/>
  <c r="AH701" i="13" s="1"/>
  <c r="AA705" i="13"/>
  <c r="AH705" i="13" s="1"/>
  <c r="AA706" i="13"/>
  <c r="AH706" i="13" s="1"/>
  <c r="AA709" i="13"/>
  <c r="AH709" i="13" s="1"/>
  <c r="AA721" i="13"/>
  <c r="AH721" i="13" s="1"/>
  <c r="AA729" i="13"/>
  <c r="AH729" i="13" s="1"/>
  <c r="AA754" i="13"/>
  <c r="AH754" i="13" s="1"/>
  <c r="AA755" i="13"/>
  <c r="AH755" i="13" s="1"/>
  <c r="AB10" i="13"/>
  <c r="AD10" i="13" s="1"/>
  <c r="AF10" i="13"/>
  <c r="AF12" i="13"/>
  <c r="AB54" i="13"/>
  <c r="AF54" i="13"/>
  <c r="AB78" i="13"/>
  <c r="AD78" i="13" s="1"/>
  <c r="AF78" i="13"/>
  <c r="AB86" i="13"/>
  <c r="AF86" i="13"/>
  <c r="AB114" i="13"/>
  <c r="AF114" i="13"/>
  <c r="AB134" i="13"/>
  <c r="AF134" i="13"/>
  <c r="AF135" i="13"/>
  <c r="AF136" i="13"/>
  <c r="AG136" i="13" s="1"/>
  <c r="Z140" i="13"/>
  <c r="AF140" i="13"/>
  <c r="AB142" i="13"/>
  <c r="AF142" i="13"/>
  <c r="AF189" i="13"/>
  <c r="AB191" i="13"/>
  <c r="AF191" i="13"/>
  <c r="AF194" i="13"/>
  <c r="AG194" i="13" s="1"/>
  <c r="Z213" i="13"/>
  <c r="AF213" i="13"/>
  <c r="Z223" i="13"/>
  <c r="AF223" i="13"/>
  <c r="AG223" i="13" s="1"/>
  <c r="Z237" i="13"/>
  <c r="AF237" i="13"/>
  <c r="Z261" i="13"/>
  <c r="AF261" i="13"/>
  <c r="AB271" i="13"/>
  <c r="AD271" i="13" s="1"/>
  <c r="AF271" i="13"/>
  <c r="AB273" i="13"/>
  <c r="AF273" i="13"/>
  <c r="Z285" i="13"/>
  <c r="AF285" i="13"/>
  <c r="AB325" i="13"/>
  <c r="AF325" i="13"/>
  <c r="Z331" i="13"/>
  <c r="AB332" i="13"/>
  <c r="AD332" i="13" s="1"/>
  <c r="AF332" i="13"/>
  <c r="AB333" i="13"/>
  <c r="AF333" i="13"/>
  <c r="Z348" i="13"/>
  <c r="AB350" i="13"/>
  <c r="AF350" i="13"/>
  <c r="Z362" i="13"/>
  <c r="AF362" i="13"/>
  <c r="AB366" i="13"/>
  <c r="AF366" i="13"/>
  <c r="AB376" i="13"/>
  <c r="Z376" i="13"/>
  <c r="AF417" i="13"/>
  <c r="AC417" i="13"/>
  <c r="AF425" i="13"/>
  <c r="AC425" i="13"/>
  <c r="Z438" i="13"/>
  <c r="AF438" i="13"/>
  <c r="AB438" i="13"/>
  <c r="AF390" i="13"/>
  <c r="AB390" i="13"/>
  <c r="AC401" i="13"/>
  <c r="AB416" i="13"/>
  <c r="AC416" i="13"/>
  <c r="Z424" i="13"/>
  <c r="AF424" i="13"/>
  <c r="AB424" i="13"/>
  <c r="AD424" i="13" s="1"/>
  <c r="AC438" i="13"/>
  <c r="AC452" i="13"/>
  <c r="AF452" i="13"/>
  <c r="Z452" i="13"/>
  <c r="AB2" i="13"/>
  <c r="AG2" i="13" s="1"/>
  <c r="AC9" i="13"/>
  <c r="AA9" i="13"/>
  <c r="AH9" i="13" s="1"/>
  <c r="AA10" i="13"/>
  <c r="AH10" i="13" s="1"/>
  <c r="AA12" i="13"/>
  <c r="AH12" i="13" s="1"/>
  <c r="Z13" i="13"/>
  <c r="AB30" i="13"/>
  <c r="AG30" i="13" s="1"/>
  <c r="AA43" i="13"/>
  <c r="AH43" i="13" s="1"/>
  <c r="Z44" i="13"/>
  <c r="Z45" i="13"/>
  <c r="AB46" i="13"/>
  <c r="AF46" i="13"/>
  <c r="Z49" i="13"/>
  <c r="AB50" i="13"/>
  <c r="AF50" i="13"/>
  <c r="AF52" i="13"/>
  <c r="AC53" i="13"/>
  <c r="AD53" i="13" s="1"/>
  <c r="AA53" i="13"/>
  <c r="AH53" i="13" s="1"/>
  <c r="AA54" i="13"/>
  <c r="AH54" i="13" s="1"/>
  <c r="AB58" i="13"/>
  <c r="AG58" i="13" s="1"/>
  <c r="AF60" i="13"/>
  <c r="Z76" i="13"/>
  <c r="AA76" i="13"/>
  <c r="AH76" i="13" s="1"/>
  <c r="Z77" i="13"/>
  <c r="AA78" i="13"/>
  <c r="AH78" i="13" s="1"/>
  <c r="AF81" i="13"/>
  <c r="AG81" i="13" s="1"/>
  <c r="Z84" i="13"/>
  <c r="AA84" i="13"/>
  <c r="AH84" i="13" s="1"/>
  <c r="Z85" i="13"/>
  <c r="AA86" i="13"/>
  <c r="AH86" i="13" s="1"/>
  <c r="AF89" i="13"/>
  <c r="AG89" i="13" s="1"/>
  <c r="Z92" i="13"/>
  <c r="AA92" i="13"/>
  <c r="AH92" i="13" s="1"/>
  <c r="Z93" i="13"/>
  <c r="AA106" i="13"/>
  <c r="AH106" i="13" s="1"/>
  <c r="AA107" i="13"/>
  <c r="AH107" i="13" s="1"/>
  <c r="AA109" i="13"/>
  <c r="AH109" i="13" s="1"/>
  <c r="AA120" i="13"/>
  <c r="AH120" i="13" s="1"/>
  <c r="AA121" i="13"/>
  <c r="AH121" i="13" s="1"/>
  <c r="AB126" i="13"/>
  <c r="AC131" i="13"/>
  <c r="AA131" i="13"/>
  <c r="AH131" i="13" s="1"/>
  <c r="Z132" i="13"/>
  <c r="AA132" i="13"/>
  <c r="AH132" i="13" s="1"/>
  <c r="AA133" i="13"/>
  <c r="AH133" i="13" s="1"/>
  <c r="AA134" i="13"/>
  <c r="AH134" i="13" s="1"/>
  <c r="AA135" i="13"/>
  <c r="AH135" i="13" s="1"/>
  <c r="AA136" i="13"/>
  <c r="AH136" i="13" s="1"/>
  <c r="AA140" i="13"/>
  <c r="AH140" i="13" s="1"/>
  <c r="Z141" i="13"/>
  <c r="AA142" i="13"/>
  <c r="AH142" i="13" s="1"/>
  <c r="AB143" i="13"/>
  <c r="AF143" i="13"/>
  <c r="AA152" i="13"/>
  <c r="AH152" i="13" s="1"/>
  <c r="AA153" i="13"/>
  <c r="AH153" i="13" s="1"/>
  <c r="AB154" i="13"/>
  <c r="AD154" i="13" s="1"/>
  <c r="AA154" i="13"/>
  <c r="AH154" i="13" s="1"/>
  <c r="AB155" i="13"/>
  <c r="AF155" i="13"/>
  <c r="AA160" i="13"/>
  <c r="AH160" i="13" s="1"/>
  <c r="AA161" i="13"/>
  <c r="AH161" i="13" s="1"/>
  <c r="AB162" i="13"/>
  <c r="AD162" i="13" s="1"/>
  <c r="AA162" i="13"/>
  <c r="AH162" i="13" s="1"/>
  <c r="AB163" i="13"/>
  <c r="AD163" i="13" s="1"/>
  <c r="AF163" i="13"/>
  <c r="AA168" i="13"/>
  <c r="AH168" i="13" s="1"/>
  <c r="AA169" i="13"/>
  <c r="AH169" i="13" s="1"/>
  <c r="AA175" i="13"/>
  <c r="AH175" i="13" s="1"/>
  <c r="AA176" i="13"/>
  <c r="AH176" i="13" s="1"/>
  <c r="AA180" i="13"/>
  <c r="AH180" i="13" s="1"/>
  <c r="AA187" i="13"/>
  <c r="AH187" i="13" s="1"/>
  <c r="AA189" i="13"/>
  <c r="AH189" i="13" s="1"/>
  <c r="Z190" i="13"/>
  <c r="AA190" i="13"/>
  <c r="AH190" i="13" s="1"/>
  <c r="AA191" i="13"/>
  <c r="AH191" i="13" s="1"/>
  <c r="Z192" i="13"/>
  <c r="AA192" i="13"/>
  <c r="AH192" i="13" s="1"/>
  <c r="AB205" i="13"/>
  <c r="AD205" i="13" s="1"/>
  <c r="AA205" i="13"/>
  <c r="AH205" i="13" s="1"/>
  <c r="AA213" i="13"/>
  <c r="AH213" i="13" s="1"/>
  <c r="AB214" i="13"/>
  <c r="AD214" i="13" s="1"/>
  <c r="AC215" i="13"/>
  <c r="AB217" i="13"/>
  <c r="AG217" i="13" s="1"/>
  <c r="AA226" i="13"/>
  <c r="AH226" i="13" s="1"/>
  <c r="Z227" i="13"/>
  <c r="AA227" i="13"/>
  <c r="AH227" i="13" s="1"/>
  <c r="AC228" i="13"/>
  <c r="AA228" i="13"/>
  <c r="AH228" i="13" s="1"/>
  <c r="Z229" i="13"/>
  <c r="AF229" i="13"/>
  <c r="AA237" i="13"/>
  <c r="AH237" i="13" s="1"/>
  <c r="AB239" i="13"/>
  <c r="AD239" i="13" s="1"/>
  <c r="Z251" i="13"/>
  <c r="Z255" i="13"/>
  <c r="Z259" i="13"/>
  <c r="AB265" i="13"/>
  <c r="AF265" i="13"/>
  <c r="AF268" i="13"/>
  <c r="AG268" i="13" s="1"/>
  <c r="AA271" i="13"/>
  <c r="AH271" i="13" s="1"/>
  <c r="AC272" i="13"/>
  <c r="AA272" i="13"/>
  <c r="AH272" i="13" s="1"/>
  <c r="AA273" i="13"/>
  <c r="AH273" i="13" s="1"/>
  <c r="AB275" i="13"/>
  <c r="AA275" i="13"/>
  <c r="AH275" i="13" s="1"/>
  <c r="AC276" i="13"/>
  <c r="AD276" i="13" s="1"/>
  <c r="Z277" i="13"/>
  <c r="AF277" i="13"/>
  <c r="AA285" i="13"/>
  <c r="AH285" i="13" s="1"/>
  <c r="Z298" i="13"/>
  <c r="AC308" i="13"/>
  <c r="AF311" i="13"/>
  <c r="AG311" i="13" s="1"/>
  <c r="AC315" i="13"/>
  <c r="AB316" i="13"/>
  <c r="AF316" i="13"/>
  <c r="AB317" i="13"/>
  <c r="AB318" i="13"/>
  <c r="AG318" i="13" s="1"/>
  <c r="AA321" i="13"/>
  <c r="AH321" i="13" s="1"/>
  <c r="AA322" i="13"/>
  <c r="AH322" i="13" s="1"/>
  <c r="AA326" i="13"/>
  <c r="AH326" i="13" s="1"/>
  <c r="AC331" i="13"/>
  <c r="AD331" i="13" s="1"/>
  <c r="AA331" i="13"/>
  <c r="AH331" i="13" s="1"/>
  <c r="AA332" i="13"/>
  <c r="AH332" i="13" s="1"/>
  <c r="AA333" i="13"/>
  <c r="AH333" i="13" s="1"/>
  <c r="AC334" i="13"/>
  <c r="AD334" i="13" s="1"/>
  <c r="AF339" i="13"/>
  <c r="AA349" i="13"/>
  <c r="AH349" i="13" s="1"/>
  <c r="AA350" i="13"/>
  <c r="AH350" i="13" s="1"/>
  <c r="Z354" i="13"/>
  <c r="AF354" i="13"/>
  <c r="AF356" i="13"/>
  <c r="AG356" i="13" s="1"/>
  <c r="Z359" i="13"/>
  <c r="AA362" i="13"/>
  <c r="AH362" i="13" s="1"/>
  <c r="Z364" i="13"/>
  <c r="AB384" i="13"/>
  <c r="AD384" i="13" s="1"/>
  <c r="AC390" i="13"/>
  <c r="AA390" i="13"/>
  <c r="AH390" i="13" s="1"/>
  <c r="Z391" i="13"/>
  <c r="AC402" i="13"/>
  <c r="AB402" i="13"/>
  <c r="AC412" i="13"/>
  <c r="AB412" i="13"/>
  <c r="Z430" i="13"/>
  <c r="AF430" i="13"/>
  <c r="AB430" i="13"/>
  <c r="AB452" i="13"/>
  <c r="AA375" i="13"/>
  <c r="AH375" i="13" s="1"/>
  <c r="AC405" i="13"/>
  <c r="AC406" i="13"/>
  <c r="AB421" i="13"/>
  <c r="AG421" i="13" s="1"/>
  <c r="AC422" i="13"/>
  <c r="AB428" i="13"/>
  <c r="AD428" i="13" s="1"/>
  <c r="AB429" i="13"/>
  <c r="AD429" i="13" s="1"/>
  <c r="Z460" i="13"/>
  <c r="AF460" i="13"/>
  <c r="AB462" i="13"/>
  <c r="AD462" i="13" s="1"/>
  <c r="AF462" i="13"/>
  <c r="AA466" i="13"/>
  <c r="AH466" i="13" s="1"/>
  <c r="AB470" i="13"/>
  <c r="AF470" i="13"/>
  <c r="AB480" i="13"/>
  <c r="AF480" i="13"/>
  <c r="AB486" i="13"/>
  <c r="AF486" i="13"/>
  <c r="AB488" i="13"/>
  <c r="AF488" i="13"/>
  <c r="AA492" i="13"/>
  <c r="AH492" i="13" s="1"/>
  <c r="AB493" i="13"/>
  <c r="AC494" i="13"/>
  <c r="AB502" i="13"/>
  <c r="AF502" i="13"/>
  <c r="AB504" i="13"/>
  <c r="AF504" i="13"/>
  <c r="Z508" i="13"/>
  <c r="AA514" i="13"/>
  <c r="AH514" i="13" s="1"/>
  <c r="AB526" i="13"/>
  <c r="AF526" i="13"/>
  <c r="AB528" i="13"/>
  <c r="AF528" i="13"/>
  <c r="AC534" i="13"/>
  <c r="AA534" i="13"/>
  <c r="AH534" i="13" s="1"/>
  <c r="Z535" i="13"/>
  <c r="AA535" i="13"/>
  <c r="AH535" i="13" s="1"/>
  <c r="Z537" i="13"/>
  <c r="AB538" i="13"/>
  <c r="AF538" i="13"/>
  <c r="AF539" i="13"/>
  <c r="Z539" i="13"/>
  <c r="AC541" i="13"/>
  <c r="AD541" i="13" s="1"/>
  <c r="AF542" i="13"/>
  <c r="AB542" i="13"/>
  <c r="AD542" i="13" s="1"/>
  <c r="AA550" i="13"/>
  <c r="AH550" i="13" s="1"/>
  <c r="AB551" i="13"/>
  <c r="Z552" i="13"/>
  <c r="AA560" i="13"/>
  <c r="AH560" i="13" s="1"/>
  <c r="AB562" i="13"/>
  <c r="AF562" i="13"/>
  <c r="Z567" i="13"/>
  <c r="AF567" i="13"/>
  <c r="AG567" i="13" s="1"/>
  <c r="Z571" i="13"/>
  <c r="AF571" i="13"/>
  <c r="AF572" i="13"/>
  <c r="AB572" i="13"/>
  <c r="AB573" i="13"/>
  <c r="AD573" i="13" s="1"/>
  <c r="AF573" i="13"/>
  <c r="Z573" i="13"/>
  <c r="AC580" i="13"/>
  <c r="Z580" i="13"/>
  <c r="AB600" i="13"/>
  <c r="AF600" i="13"/>
  <c r="AA602" i="13"/>
  <c r="AH602" i="13" s="1"/>
  <c r="AA603" i="13"/>
  <c r="AH603" i="13" s="1"/>
  <c r="AC630" i="13"/>
  <c r="AF630" i="13"/>
  <c r="AC634" i="13"/>
  <c r="AB634" i="13"/>
  <c r="AB637" i="13"/>
  <c r="Z637" i="13"/>
  <c r="AB643" i="13"/>
  <c r="Z643" i="13"/>
  <c r="AF546" i="13"/>
  <c r="AB546" i="13"/>
  <c r="AB557" i="13"/>
  <c r="AC557" i="13"/>
  <c r="AB574" i="13"/>
  <c r="AG574" i="13" s="1"/>
  <c r="AC574" i="13"/>
  <c r="AF597" i="13"/>
  <c r="AC597" i="13"/>
  <c r="AB598" i="13"/>
  <c r="AD598" i="13" s="1"/>
  <c r="AF598" i="13"/>
  <c r="Z598" i="13"/>
  <c r="Z600" i="13"/>
  <c r="AF613" i="13"/>
  <c r="AC613" i="13"/>
  <c r="AA614" i="13"/>
  <c r="AH614" i="13" s="1"/>
  <c r="AB617" i="13"/>
  <c r="AF617" i="13"/>
  <c r="AF629" i="13"/>
  <c r="AB629" i="13"/>
  <c r="AC629" i="13"/>
  <c r="Z633" i="13"/>
  <c r="AF633" i="13"/>
  <c r="AB633" i="13"/>
  <c r="AB636" i="13"/>
  <c r="AC636" i="13"/>
  <c r="AC642" i="13"/>
  <c r="AB642" i="13"/>
  <c r="AA424" i="13"/>
  <c r="AH424" i="13" s="1"/>
  <c r="AA452" i="13"/>
  <c r="AH452" i="13" s="1"/>
  <c r="AA460" i="13"/>
  <c r="AH460" i="13" s="1"/>
  <c r="AA461" i="13"/>
  <c r="AH461" i="13" s="1"/>
  <c r="AA462" i="13"/>
  <c r="AH462" i="13" s="1"/>
  <c r="AB468" i="13"/>
  <c r="AD468" i="13" s="1"/>
  <c r="AB469" i="13"/>
  <c r="AD469" i="13" s="1"/>
  <c r="AA470" i="13"/>
  <c r="AH470" i="13" s="1"/>
  <c r="Z471" i="13"/>
  <c r="AA474" i="13"/>
  <c r="AH474" i="13" s="1"/>
  <c r="AA480" i="13"/>
  <c r="AH480" i="13" s="1"/>
  <c r="AA482" i="13"/>
  <c r="AH482" i="13" s="1"/>
  <c r="AC485" i="13"/>
  <c r="AD485" i="13" s="1"/>
  <c r="AA485" i="13"/>
  <c r="AH485" i="13" s="1"/>
  <c r="AA486" i="13"/>
  <c r="AH486" i="13" s="1"/>
  <c r="Z487" i="13"/>
  <c r="AA487" i="13"/>
  <c r="AH487" i="13" s="1"/>
  <c r="AA488" i="13"/>
  <c r="AH488" i="13" s="1"/>
  <c r="AA490" i="13"/>
  <c r="AH490" i="13" s="1"/>
  <c r="AC496" i="13"/>
  <c r="AC501" i="13"/>
  <c r="AA501" i="13"/>
  <c r="AH501" i="13" s="1"/>
  <c r="AA502" i="13"/>
  <c r="AH502" i="13" s="1"/>
  <c r="AA504" i="13"/>
  <c r="AH504" i="13" s="1"/>
  <c r="AC505" i="13"/>
  <c r="AC525" i="13"/>
  <c r="AA525" i="13"/>
  <c r="AH525" i="13" s="1"/>
  <c r="AA526" i="13"/>
  <c r="AH526" i="13" s="1"/>
  <c r="Z527" i="13"/>
  <c r="AA527" i="13"/>
  <c r="AH527" i="13" s="1"/>
  <c r="AA528" i="13"/>
  <c r="AH528" i="13" s="1"/>
  <c r="AC529" i="13"/>
  <c r="AD529" i="13" s="1"/>
  <c r="AA529" i="13"/>
  <c r="AH529" i="13" s="1"/>
  <c r="AC533" i="13"/>
  <c r="AA533" i="13"/>
  <c r="AH533" i="13" s="1"/>
  <c r="AC546" i="13"/>
  <c r="AA546" i="13"/>
  <c r="AH546" i="13" s="1"/>
  <c r="Z547" i="13"/>
  <c r="AC549" i="13"/>
  <c r="AF550" i="13"/>
  <c r="AB550" i="13"/>
  <c r="AD550" i="13" s="1"/>
  <c r="AF553" i="13"/>
  <c r="AB553" i="13"/>
  <c r="AB555" i="13"/>
  <c r="AG555" i="13" s="1"/>
  <c r="Z557" i="13"/>
  <c r="AC560" i="13"/>
  <c r="AD560" i="13" s="1"/>
  <c r="AF560" i="13"/>
  <c r="AG560" i="13" s="1"/>
  <c r="Z560" i="13"/>
  <c r="AF561" i="13"/>
  <c r="AB561" i="13"/>
  <c r="AA562" i="13"/>
  <c r="AH562" i="13" s="1"/>
  <c r="AA574" i="13"/>
  <c r="AH574" i="13" s="1"/>
  <c r="AC575" i="13"/>
  <c r="AA575" i="13"/>
  <c r="AH575" i="13" s="1"/>
  <c r="Z579" i="13"/>
  <c r="AF581" i="13"/>
  <c r="AC581" i="13"/>
  <c r="AA587" i="13"/>
  <c r="AH587" i="13" s="1"/>
  <c r="Z602" i="13"/>
  <c r="AF602" i="13"/>
  <c r="AF604" i="13"/>
  <c r="AC604" i="13"/>
  <c r="AC631" i="13"/>
  <c r="AF631" i="13"/>
  <c r="AB635" i="13"/>
  <c r="Z635" i="13"/>
  <c r="AF641" i="13"/>
  <c r="AC641" i="13"/>
  <c r="Z657" i="13"/>
  <c r="AC657" i="13"/>
  <c r="AB681" i="13"/>
  <c r="AD681" i="13" s="1"/>
  <c r="AF681" i="13"/>
  <c r="AB682" i="13"/>
  <c r="AF682" i="13"/>
  <c r="AB683" i="13"/>
  <c r="AF683" i="13"/>
  <c r="Z693" i="13"/>
  <c r="AF693" i="13"/>
  <c r="AG693" i="13" s="1"/>
  <c r="AB713" i="13"/>
  <c r="AF713" i="13"/>
  <c r="Z717" i="13"/>
  <c r="AF717" i="13"/>
  <c r="AG717" i="13" s="1"/>
  <c r="AB738" i="13"/>
  <c r="AF738" i="13"/>
  <c r="AB757" i="13"/>
  <c r="AF757" i="13"/>
  <c r="AF758" i="13"/>
  <c r="Z782" i="13"/>
  <c r="AF782" i="13"/>
  <c r="AB789" i="13"/>
  <c r="AD789" i="13" s="1"/>
  <c r="AF789" i="13"/>
  <c r="Z817" i="13"/>
  <c r="AF817" i="13"/>
  <c r="AB832" i="13"/>
  <c r="AF832" i="13"/>
  <c r="AB839" i="13"/>
  <c r="AD839" i="13" s="1"/>
  <c r="AF839" i="13"/>
  <c r="AC865" i="13"/>
  <c r="AD865" i="13" s="1"/>
  <c r="AF865" i="13"/>
  <c r="Z865" i="13"/>
  <c r="Z880" i="13"/>
  <c r="AF880" i="13"/>
  <c r="AF899" i="13"/>
  <c r="AB899" i="13"/>
  <c r="AD899" i="13" s="1"/>
  <c r="AC905" i="13"/>
  <c r="AD905" i="13" s="1"/>
  <c r="AF905" i="13"/>
  <c r="AG905" i="13" s="1"/>
  <c r="Z905" i="13"/>
  <c r="AB915" i="13"/>
  <c r="Z915" i="13"/>
  <c r="AB858" i="13"/>
  <c r="AF858" i="13"/>
  <c r="AF883" i="13"/>
  <c r="AB883" i="13"/>
  <c r="AF912" i="13"/>
  <c r="AB912" i="13"/>
  <c r="AB922" i="13"/>
  <c r="Z922" i="13"/>
  <c r="AC926" i="13"/>
  <c r="AF926" i="13"/>
  <c r="Z926" i="13"/>
  <c r="AA538" i="13"/>
  <c r="AH538" i="13" s="1"/>
  <c r="AA558" i="13"/>
  <c r="AH558" i="13" s="1"/>
  <c r="AA561" i="13"/>
  <c r="AH561" i="13" s="1"/>
  <c r="AA571" i="13"/>
  <c r="AH571" i="13" s="1"/>
  <c r="AA572" i="13"/>
  <c r="AH572" i="13" s="1"/>
  <c r="AA577" i="13"/>
  <c r="AH577" i="13" s="1"/>
  <c r="AA579" i="13"/>
  <c r="AH579" i="13" s="1"/>
  <c r="AA597" i="13"/>
  <c r="AH597" i="13" s="1"/>
  <c r="AA604" i="13"/>
  <c r="AH604" i="13" s="1"/>
  <c r="AA606" i="13"/>
  <c r="AH606" i="13" s="1"/>
  <c r="AA613" i="13"/>
  <c r="AH613" i="13" s="1"/>
  <c r="AA615" i="13"/>
  <c r="AH615" i="13" s="1"/>
  <c r="AA616" i="13"/>
  <c r="AH616" i="13" s="1"/>
  <c r="AA617" i="13"/>
  <c r="AH617" i="13" s="1"/>
  <c r="AB625" i="13"/>
  <c r="AD625" i="13" s="1"/>
  <c r="AA627" i="13"/>
  <c r="AH627" i="13" s="1"/>
  <c r="AA629" i="13"/>
  <c r="AH629" i="13" s="1"/>
  <c r="AA633" i="13"/>
  <c r="AH633" i="13" s="1"/>
  <c r="AA636" i="13"/>
  <c r="AH636" i="13" s="1"/>
  <c r="AA642" i="13"/>
  <c r="AH642" i="13" s="1"/>
  <c r="AC673" i="13"/>
  <c r="AA682" i="13"/>
  <c r="AH682" i="13" s="1"/>
  <c r="AA683" i="13"/>
  <c r="AH683" i="13" s="1"/>
  <c r="AC685" i="13"/>
  <c r="AD685" i="13" s="1"/>
  <c r="AC686" i="13"/>
  <c r="AA686" i="13"/>
  <c r="AH686" i="13" s="1"/>
  <c r="AB687" i="13"/>
  <c r="AG687" i="13" s="1"/>
  <c r="AC689" i="13"/>
  <c r="AB690" i="13"/>
  <c r="AF690" i="13"/>
  <c r="AA693" i="13"/>
  <c r="AH693" i="13" s="1"/>
  <c r="AB694" i="13"/>
  <c r="AD694" i="13" s="1"/>
  <c r="AF694" i="13"/>
  <c r="AA695" i="13"/>
  <c r="AH695" i="13" s="1"/>
  <c r="AB697" i="13"/>
  <c r="AG697" i="13" s="1"/>
  <c r="AB698" i="13"/>
  <c r="AD698" i="13" s="1"/>
  <c r="AB705" i="13"/>
  <c r="AG705" i="13" s="1"/>
  <c r="AB706" i="13"/>
  <c r="AD706" i="13" s="1"/>
  <c r="AB714" i="13"/>
  <c r="AG714" i="13" s="1"/>
  <c r="AF714" i="13"/>
  <c r="AA717" i="13"/>
  <c r="AH717" i="13" s="1"/>
  <c r="AB718" i="13"/>
  <c r="AG718" i="13" s="1"/>
  <c r="AA718" i="13"/>
  <c r="AH718" i="13" s="1"/>
  <c r="AA719" i="13"/>
  <c r="AH719" i="13" s="1"/>
  <c r="Z720" i="13"/>
  <c r="AA720" i="13"/>
  <c r="AH720" i="13" s="1"/>
  <c r="Z721" i="13"/>
  <c r="AF721" i="13"/>
  <c r="AG721" i="13" s="1"/>
  <c r="AC722" i="13"/>
  <c r="AA727" i="13"/>
  <c r="AH727" i="13" s="1"/>
  <c r="Z728" i="13"/>
  <c r="AA728" i="13"/>
  <c r="AH728" i="13" s="1"/>
  <c r="Z729" i="13"/>
  <c r="AF729" i="13"/>
  <c r="AG729" i="13" s="1"/>
  <c r="AC730" i="13"/>
  <c r="AC740" i="13"/>
  <c r="AA740" i="13"/>
  <c r="AH740" i="13" s="1"/>
  <c r="Z741" i="13"/>
  <c r="AF741" i="13"/>
  <c r="AG741" i="13" s="1"/>
  <c r="AF742" i="13"/>
  <c r="AG742" i="13" s="1"/>
  <c r="Z748" i="13"/>
  <c r="AB749" i="13"/>
  <c r="AF749" i="13"/>
  <c r="AA751" i="13"/>
  <c r="AH751" i="13" s="1"/>
  <c r="Z752" i="13"/>
  <c r="AA752" i="13"/>
  <c r="AH752" i="13" s="1"/>
  <c r="Z753" i="13"/>
  <c r="AB754" i="13"/>
  <c r="AF754" i="13"/>
  <c r="AC756" i="13"/>
  <c r="AA756" i="13"/>
  <c r="AH756" i="13" s="1"/>
  <c r="AB761" i="13"/>
  <c r="AD761" i="13" s="1"/>
  <c r="AF778" i="13"/>
  <c r="AG778" i="13" s="1"/>
  <c r="AF786" i="13"/>
  <c r="AB792" i="13"/>
  <c r="AG792" i="13" s="1"/>
  <c r="AB793" i="13"/>
  <c r="AD793" i="13" s="1"/>
  <c r="AB797" i="13"/>
  <c r="AF797" i="13"/>
  <c r="AB800" i="13"/>
  <c r="AF803" i="13"/>
  <c r="AG803" i="13" s="1"/>
  <c r="AB808" i="13"/>
  <c r="Z830" i="13"/>
  <c r="AB847" i="13"/>
  <c r="AD847" i="13" s="1"/>
  <c r="AF849" i="13"/>
  <c r="AC858" i="13"/>
  <c r="AF863" i="13"/>
  <c r="AB863" i="13"/>
  <c r="AD863" i="13" s="1"/>
  <c r="AC883" i="13"/>
  <c r="AF887" i="13"/>
  <c r="AB887" i="13"/>
  <c r="AD887" i="13" s="1"/>
  <c r="Z896" i="13"/>
  <c r="AF896" i="13"/>
  <c r="AB896" i="13"/>
  <c r="AD896" i="13" s="1"/>
  <c r="Z901" i="13"/>
  <c r="AF901" i="13"/>
  <c r="AG901" i="13" s="1"/>
  <c r="AB904" i="13"/>
  <c r="AF904" i="13"/>
  <c r="AC912" i="13"/>
  <c r="Z914" i="13"/>
  <c r="AB921" i="13"/>
  <c r="AC921" i="13"/>
  <c r="AB926" i="13"/>
  <c r="AC932" i="13"/>
  <c r="AD932" i="13" s="1"/>
  <c r="AF932" i="13"/>
  <c r="AG932" i="13" s="1"/>
  <c r="Z932" i="13"/>
  <c r="AC943" i="13"/>
  <c r="Z944" i="13"/>
  <c r="AC951" i="13"/>
  <c r="Z952" i="13"/>
  <c r="Z961" i="13"/>
  <c r="Z979" i="13"/>
  <c r="AC992" i="13"/>
  <c r="AD992" i="13" s="1"/>
  <c r="Z993" i="13"/>
  <c r="AB997" i="13"/>
  <c r="AD997" i="13" s="1"/>
  <c r="AB998" i="13"/>
  <c r="AG998" i="13" s="1"/>
  <c r="AC1040" i="13"/>
  <c r="AD1040" i="13" s="1"/>
  <c r="AC1042" i="13"/>
  <c r="AD1042" i="13" s="1"/>
  <c r="AC927" i="13"/>
  <c r="AC929" i="13"/>
  <c r="AD929" i="13" s="1"/>
  <c r="Z940" i="13"/>
  <c r="AF940" i="13"/>
  <c r="Z943" i="13"/>
  <c r="AB944" i="13"/>
  <c r="AG944" i="13" s="1"/>
  <c r="AF947" i="13"/>
  <c r="AG947" i="13" s="1"/>
  <c r="Z951" i="13"/>
  <c r="AB952" i="13"/>
  <c r="AB961" i="13"/>
  <c r="AD961" i="13" s="1"/>
  <c r="Z967" i="13"/>
  <c r="AF967" i="13"/>
  <c r="AC976" i="13"/>
  <c r="AB979" i="13"/>
  <c r="AG979" i="13" s="1"/>
  <c r="AF981" i="13"/>
  <c r="AC984" i="13"/>
  <c r="AD984" i="13" s="1"/>
  <c r="AC986" i="13"/>
  <c r="Z992" i="13"/>
  <c r="AB993" i="13"/>
  <c r="AG993" i="13" s="1"/>
  <c r="AC1000" i="13"/>
  <c r="AB1005" i="13"/>
  <c r="AD1005" i="13" s="1"/>
  <c r="AB1006" i="13"/>
  <c r="AG1006" i="13" s="1"/>
  <c r="Z1007" i="13"/>
  <c r="AF1007" i="13"/>
  <c r="AB1013" i="13"/>
  <c r="AD1013" i="13" s="1"/>
  <c r="AB1014" i="13"/>
  <c r="AG1014" i="13" s="1"/>
  <c r="Z1015" i="13"/>
  <c r="AF1015" i="13"/>
  <c r="AD1016" i="13"/>
  <c r="AB1021" i="13"/>
  <c r="AD1021" i="13" s="1"/>
  <c r="AB1022" i="13"/>
  <c r="AG1022" i="13" s="1"/>
  <c r="Z1023" i="13"/>
  <c r="AF1023" i="13"/>
  <c r="AB1029" i="13"/>
  <c r="AD1029" i="13" s="1"/>
  <c r="AB1030" i="13"/>
  <c r="AG1030" i="13" s="1"/>
  <c r="Z1031" i="13"/>
  <c r="AF1031" i="13"/>
  <c r="AD1032" i="13"/>
  <c r="AF1035" i="13"/>
  <c r="Z1040" i="13"/>
  <c r="AC18" i="13"/>
  <c r="Z4" i="13"/>
  <c r="AA4" i="13"/>
  <c r="AH4" i="13" s="1"/>
  <c r="Z8" i="13"/>
  <c r="AA11" i="13"/>
  <c r="AH11" i="13" s="1"/>
  <c r="AB14" i="13"/>
  <c r="AF14" i="13"/>
  <c r="AB18" i="13"/>
  <c r="AF18" i="13"/>
  <c r="AF20" i="13"/>
  <c r="AC21" i="13"/>
  <c r="AD21" i="13" s="1"/>
  <c r="AA21" i="13"/>
  <c r="AH21" i="13" s="1"/>
  <c r="AA22" i="13"/>
  <c r="AH22" i="13" s="1"/>
  <c r="AC25" i="13"/>
  <c r="AA25" i="13"/>
  <c r="AH25" i="13" s="1"/>
  <c r="AA26" i="13"/>
  <c r="AH26" i="13" s="1"/>
  <c r="AA28" i="13"/>
  <c r="AH28" i="13" s="1"/>
  <c r="Z32" i="13"/>
  <c r="AA32" i="13"/>
  <c r="AH32" i="13" s="1"/>
  <c r="AA35" i="13"/>
  <c r="AH35" i="13" s="1"/>
  <c r="AB38" i="13"/>
  <c r="AF38" i="13"/>
  <c r="AB42" i="13"/>
  <c r="AF42" i="13"/>
  <c r="AF44" i="13"/>
  <c r="AC45" i="13"/>
  <c r="AD45" i="13" s="1"/>
  <c r="AA45" i="13"/>
  <c r="AH45" i="13" s="1"/>
  <c r="AA46" i="13"/>
  <c r="AH46" i="13" s="1"/>
  <c r="AC49" i="13"/>
  <c r="AA49" i="13"/>
  <c r="AH49" i="13" s="1"/>
  <c r="AA50" i="13"/>
  <c r="AH50" i="13" s="1"/>
  <c r="AA52" i="13"/>
  <c r="AH52" i="13" s="1"/>
  <c r="AA55" i="13"/>
  <c r="AH55" i="13" s="1"/>
  <c r="Z56" i="13"/>
  <c r="AA56" i="13"/>
  <c r="AH56" i="13" s="1"/>
  <c r="AA59" i="13"/>
  <c r="AH59" i="13" s="1"/>
  <c r="AB62" i="13"/>
  <c r="AF62" i="13"/>
  <c r="Z68" i="13"/>
  <c r="AA68" i="13"/>
  <c r="AH68" i="13" s="1"/>
  <c r="Z69" i="13"/>
  <c r="AF70" i="13"/>
  <c r="AB70" i="13"/>
  <c r="AD70" i="13" s="1"/>
  <c r="AF73" i="13"/>
  <c r="AG73" i="13" s="1"/>
  <c r="Z80" i="13"/>
  <c r="AA80" i="13"/>
  <c r="AH80" i="13" s="1"/>
  <c r="AA82" i="13"/>
  <c r="AH82" i="13" s="1"/>
  <c r="Z91" i="13"/>
  <c r="AF91" i="13"/>
  <c r="AB102" i="13"/>
  <c r="AD102" i="13" s="1"/>
  <c r="AF102" i="13"/>
  <c r="Z107" i="13"/>
  <c r="AF107" i="13"/>
  <c r="AG107" i="13" s="1"/>
  <c r="AC108" i="13"/>
  <c r="AB108" i="13"/>
  <c r="AF109" i="13"/>
  <c r="AG109" i="13" s="1"/>
  <c r="Z109" i="13"/>
  <c r="AC120" i="13"/>
  <c r="AD120" i="13" s="1"/>
  <c r="Z120" i="13"/>
  <c r="AC128" i="13"/>
  <c r="AD128" i="13" s="1"/>
  <c r="Z128" i="13"/>
  <c r="AB138" i="13"/>
  <c r="AF138" i="13"/>
  <c r="AA146" i="13"/>
  <c r="AH146" i="13" s="1"/>
  <c r="AF150" i="13"/>
  <c r="AB150" i="13"/>
  <c r="AD150" i="13" s="1"/>
  <c r="Z154" i="13"/>
  <c r="AF154" i="13"/>
  <c r="AF166" i="13"/>
  <c r="AB166" i="13"/>
  <c r="AD166" i="13" s="1"/>
  <c r="AF170" i="13"/>
  <c r="AC170" i="13"/>
  <c r="Z171" i="13"/>
  <c r="AF171" i="13"/>
  <c r="AB171" i="13"/>
  <c r="Z173" i="13"/>
  <c r="AA174" i="13"/>
  <c r="AH174" i="13" s="1"/>
  <c r="AF175" i="13"/>
  <c r="AB175" i="13"/>
  <c r="AD175" i="13" s="1"/>
  <c r="AC181" i="13"/>
  <c r="AF181" i="13"/>
  <c r="AB185" i="13"/>
  <c r="Z185" i="13"/>
  <c r="AC197" i="13"/>
  <c r="AF197" i="13"/>
  <c r="AC14" i="13"/>
  <c r="AC38" i="13"/>
  <c r="AC87" i="13"/>
  <c r="AF87" i="13"/>
  <c r="AF94" i="13"/>
  <c r="AB94" i="13"/>
  <c r="AC103" i="13"/>
  <c r="AF103" i="13"/>
  <c r="Z103" i="13"/>
  <c r="AC104" i="13"/>
  <c r="AB104" i="13"/>
  <c r="AB105" i="13"/>
  <c r="AF105" i="13"/>
  <c r="Z105" i="13"/>
  <c r="AF110" i="13"/>
  <c r="AB110" i="13"/>
  <c r="Z139" i="13"/>
  <c r="AF139" i="13"/>
  <c r="AB139" i="13"/>
  <c r="Z146" i="13"/>
  <c r="AF146" i="13"/>
  <c r="AG146" i="13" s="1"/>
  <c r="Z151" i="13"/>
  <c r="AF151" i="13"/>
  <c r="AB151" i="13"/>
  <c r="AD151" i="13" s="1"/>
  <c r="AB159" i="13"/>
  <c r="AF159" i="13"/>
  <c r="Z162" i="13"/>
  <c r="AF162" i="13"/>
  <c r="Z167" i="13"/>
  <c r="AF167" i="13"/>
  <c r="AB167" i="13"/>
  <c r="AB170" i="13"/>
  <c r="AC171" i="13"/>
  <c r="AA171" i="13"/>
  <c r="AH171" i="13" s="1"/>
  <c r="AB179" i="13"/>
  <c r="Z179" i="13"/>
  <c r="AB193" i="13"/>
  <c r="AC193" i="13"/>
  <c r="Z197" i="13"/>
  <c r="AD241" i="13"/>
  <c r="AG257" i="13"/>
  <c r="AC42" i="13"/>
  <c r="AC13" i="13"/>
  <c r="AD13" i="13" s="1"/>
  <c r="AA13" i="13"/>
  <c r="AH13" i="13" s="1"/>
  <c r="AA14" i="13"/>
  <c r="AH14" i="13" s="1"/>
  <c r="AC17" i="13"/>
  <c r="AA17" i="13"/>
  <c r="AH17" i="13" s="1"/>
  <c r="AA18" i="13"/>
  <c r="AH18" i="13" s="1"/>
  <c r="AA20" i="13"/>
  <c r="AH20" i="13" s="1"/>
  <c r="Z24" i="13"/>
  <c r="AA24" i="13"/>
  <c r="AH24" i="13" s="1"/>
  <c r="AA27" i="13"/>
  <c r="AH27" i="13" s="1"/>
  <c r="AC37" i="13"/>
  <c r="AD37" i="13" s="1"/>
  <c r="AA37" i="13"/>
  <c r="AH37" i="13" s="1"/>
  <c r="AA38" i="13"/>
  <c r="AH38" i="13" s="1"/>
  <c r="AC41" i="13"/>
  <c r="AA41" i="13"/>
  <c r="AH41" i="13" s="1"/>
  <c r="AA42" i="13"/>
  <c r="AH42" i="13" s="1"/>
  <c r="AA44" i="13"/>
  <c r="AH44" i="13" s="1"/>
  <c r="AA47" i="13"/>
  <c r="AH47" i="13" s="1"/>
  <c r="Z48" i="13"/>
  <c r="AA48" i="13"/>
  <c r="AH48" i="13" s="1"/>
  <c r="AA51" i="13"/>
  <c r="AH51" i="13" s="1"/>
  <c r="AC61" i="13"/>
  <c r="AD61" i="13" s="1"/>
  <c r="AA61" i="13"/>
  <c r="AH61" i="13" s="1"/>
  <c r="AA62" i="13"/>
  <c r="AH62" i="13" s="1"/>
  <c r="AC79" i="13"/>
  <c r="AF79" i="13"/>
  <c r="Z87" i="13"/>
  <c r="Z88" i="13"/>
  <c r="AA88" i="13"/>
  <c r="AH88" i="13" s="1"/>
  <c r="AA90" i="13"/>
  <c r="AH90" i="13" s="1"/>
  <c r="AC94" i="13"/>
  <c r="AA94" i="13"/>
  <c r="AH94" i="13" s="1"/>
  <c r="AD97" i="13"/>
  <c r="AA98" i="13"/>
  <c r="AH98" i="13" s="1"/>
  <c r="AB103" i="13"/>
  <c r="AA103" i="13"/>
  <c r="AH103" i="13" s="1"/>
  <c r="Z104" i="13"/>
  <c r="AC105" i="13"/>
  <c r="AA105" i="13"/>
  <c r="AH105" i="13" s="1"/>
  <c r="AC110" i="13"/>
  <c r="AA110" i="13"/>
  <c r="AH110" i="13" s="1"/>
  <c r="AB112" i="13"/>
  <c r="AD112" i="13" s="1"/>
  <c r="AF122" i="13"/>
  <c r="AB122" i="13"/>
  <c r="AF130" i="13"/>
  <c r="AB130" i="13"/>
  <c r="AC139" i="13"/>
  <c r="AA139" i="13"/>
  <c r="AH139" i="13" s="1"/>
  <c r="AA141" i="13"/>
  <c r="AH141" i="13" s="1"/>
  <c r="AD146" i="13"/>
  <c r="AA149" i="13"/>
  <c r="AH149" i="13" s="1"/>
  <c r="Z166" i="13"/>
  <c r="AF183" i="13"/>
  <c r="AB183" i="13"/>
  <c r="AD183" i="13" s="1"/>
  <c r="Z183" i="13"/>
  <c r="AB186" i="13"/>
  <c r="Z186" i="13"/>
  <c r="Z193" i="13"/>
  <c r="AF198" i="13"/>
  <c r="Z198" i="13"/>
  <c r="AF199" i="13"/>
  <c r="AB199" i="13"/>
  <c r="AD199" i="13" s="1"/>
  <c r="Z199" i="13"/>
  <c r="Z207" i="13"/>
  <c r="AF207" i="13"/>
  <c r="AG207" i="13" s="1"/>
  <c r="AC207" i="13"/>
  <c r="AD207" i="13" s="1"/>
  <c r="AB327" i="13"/>
  <c r="AC327" i="13"/>
  <c r="Z328" i="13"/>
  <c r="AC328" i="13"/>
  <c r="AB372" i="13"/>
  <c r="AF372" i="13"/>
  <c r="AA179" i="13"/>
  <c r="AH179" i="13" s="1"/>
  <c r="AA182" i="13"/>
  <c r="AH182" i="13" s="1"/>
  <c r="AA183" i="13"/>
  <c r="AH183" i="13" s="1"/>
  <c r="AA184" i="13"/>
  <c r="AH184" i="13" s="1"/>
  <c r="AA185" i="13"/>
  <c r="AH185" i="13" s="1"/>
  <c r="AA186" i="13"/>
  <c r="AH186" i="13" s="1"/>
  <c r="AA193" i="13"/>
  <c r="AH193" i="13" s="1"/>
  <c r="AA195" i="13"/>
  <c r="AH195" i="13" s="1"/>
  <c r="AA197" i="13"/>
  <c r="AH197" i="13" s="1"/>
  <c r="AA198" i="13"/>
  <c r="AH198" i="13" s="1"/>
  <c r="AA199" i="13"/>
  <c r="AH199" i="13" s="1"/>
  <c r="AA207" i="13"/>
  <c r="AH207" i="13" s="1"/>
  <c r="Z208" i="13"/>
  <c r="AA208" i="13"/>
  <c r="AH208" i="13" s="1"/>
  <c r="Z209" i="13"/>
  <c r="AA209" i="13"/>
  <c r="AH209" i="13" s="1"/>
  <c r="AC210" i="13"/>
  <c r="AA210" i="13"/>
  <c r="AH210" i="13" s="1"/>
  <c r="AA211" i="13"/>
  <c r="AH211" i="13" s="1"/>
  <c r="AA214" i="13"/>
  <c r="AH214" i="13" s="1"/>
  <c r="Z215" i="13"/>
  <c r="AA215" i="13"/>
  <c r="AH215" i="13" s="1"/>
  <c r="Z221" i="13"/>
  <c r="AA221" i="13"/>
  <c r="AH221" i="13" s="1"/>
  <c r="AB222" i="13"/>
  <c r="AD222" i="13" s="1"/>
  <c r="AB225" i="13"/>
  <c r="AA225" i="13"/>
  <c r="AH225" i="13" s="1"/>
  <c r="AA240" i="13"/>
  <c r="AH240" i="13" s="1"/>
  <c r="AA242" i="13"/>
  <c r="AH242" i="13" s="1"/>
  <c r="Z243" i="13"/>
  <c r="AA243" i="13"/>
  <c r="AH243" i="13" s="1"/>
  <c r="AC244" i="13"/>
  <c r="AD244" i="13" s="1"/>
  <c r="AA244" i="13"/>
  <c r="AH244" i="13" s="1"/>
  <c r="Z245" i="13"/>
  <c r="AF245" i="13"/>
  <c r="AA245" i="13"/>
  <c r="AH245" i="13" s="1"/>
  <c r="AB247" i="13"/>
  <c r="AA247" i="13"/>
  <c r="AH247" i="13" s="1"/>
  <c r="AA248" i="13"/>
  <c r="AH248" i="13" s="1"/>
  <c r="Z249" i="13"/>
  <c r="AA249" i="13"/>
  <c r="AH249" i="13" s="1"/>
  <c r="AB251" i="13"/>
  <c r="AG251" i="13" s="1"/>
  <c r="AA251" i="13"/>
  <c r="AH251" i="13" s="1"/>
  <c r="AA253" i="13"/>
  <c r="AH253" i="13" s="1"/>
  <c r="AB255" i="13"/>
  <c r="AG255" i="13" s="1"/>
  <c r="AA255" i="13"/>
  <c r="AH255" i="13" s="1"/>
  <c r="AA256" i="13"/>
  <c r="AH256" i="13" s="1"/>
  <c r="AA258" i="13"/>
  <c r="AH258" i="13" s="1"/>
  <c r="AA276" i="13"/>
  <c r="AH276" i="13" s="1"/>
  <c r="AA284" i="13"/>
  <c r="AH284" i="13" s="1"/>
  <c r="Z290" i="13"/>
  <c r="Z291" i="13"/>
  <c r="Z292" i="13"/>
  <c r="AA292" i="13"/>
  <c r="AH292" i="13" s="1"/>
  <c r="Z293" i="13"/>
  <c r="Z294" i="13"/>
  <c r="Z295" i="13"/>
  <c r="AB306" i="13"/>
  <c r="AD306" i="13" s="1"/>
  <c r="AA306" i="13"/>
  <c r="AH306" i="13" s="1"/>
  <c r="Z307" i="13"/>
  <c r="Z308" i="13"/>
  <c r="AA308" i="13"/>
  <c r="AH308" i="13" s="1"/>
  <c r="AC310" i="13"/>
  <c r="AA310" i="13"/>
  <c r="AH310" i="13" s="1"/>
  <c r="AC320" i="13"/>
  <c r="AB328" i="13"/>
  <c r="AF358" i="13"/>
  <c r="AB358" i="13"/>
  <c r="Z358" i="13"/>
  <c r="AF382" i="13"/>
  <c r="AB382" i="13"/>
  <c r="Z382" i="13"/>
  <c r="AA101" i="13"/>
  <c r="AH101" i="13" s="1"/>
  <c r="AA102" i="13"/>
  <c r="AH102" i="13" s="1"/>
  <c r="AA104" i="13"/>
  <c r="AH104" i="13" s="1"/>
  <c r="AA108" i="13"/>
  <c r="AH108" i="13" s="1"/>
  <c r="AA112" i="13"/>
  <c r="AH112" i="13" s="1"/>
  <c r="AA113" i="13"/>
  <c r="AH113" i="13" s="1"/>
  <c r="AA114" i="13"/>
  <c r="AH114" i="13" s="1"/>
  <c r="AA122" i="13"/>
  <c r="AH122" i="13" s="1"/>
  <c r="AA127" i="13"/>
  <c r="AH127" i="13" s="1"/>
  <c r="AA130" i="13"/>
  <c r="AH130" i="13" s="1"/>
  <c r="AA137" i="13"/>
  <c r="AH137" i="13" s="1"/>
  <c r="AA138" i="13"/>
  <c r="AH138" i="13" s="1"/>
  <c r="AA150" i="13"/>
  <c r="AH150" i="13" s="1"/>
  <c r="AA151" i="13"/>
  <c r="AH151" i="13" s="1"/>
  <c r="AA156" i="13"/>
  <c r="AH156" i="13" s="1"/>
  <c r="AA159" i="13"/>
  <c r="AH159" i="13" s="1"/>
  <c r="AA166" i="13"/>
  <c r="AH166" i="13" s="1"/>
  <c r="AA167" i="13"/>
  <c r="AH167" i="13" s="1"/>
  <c r="AA170" i="13"/>
  <c r="AH170" i="13" s="1"/>
  <c r="AA188" i="13"/>
  <c r="AH188" i="13" s="1"/>
  <c r="AA194" i="13"/>
  <c r="AH194" i="13" s="1"/>
  <c r="Z203" i="13"/>
  <c r="AA204" i="13"/>
  <c r="AH204" i="13" s="1"/>
  <c r="AB209" i="13"/>
  <c r="AF211" i="13"/>
  <c r="AB215" i="13"/>
  <c r="AG215" i="13" s="1"/>
  <c r="AA219" i="13"/>
  <c r="AH219" i="13" s="1"/>
  <c r="AB221" i="13"/>
  <c r="AF221" i="13"/>
  <c r="AA223" i="13"/>
  <c r="AH223" i="13" s="1"/>
  <c r="AC225" i="13"/>
  <c r="AA238" i="13"/>
  <c r="AH238" i="13" s="1"/>
  <c r="AA241" i="13"/>
  <c r="AH241" i="13" s="1"/>
  <c r="AB245" i="13"/>
  <c r="AD245" i="13" s="1"/>
  <c r="AC247" i="13"/>
  <c r="AB249" i="13"/>
  <c r="AG249" i="13" s="1"/>
  <c r="AA252" i="13"/>
  <c r="AH252" i="13" s="1"/>
  <c r="Z253" i="13"/>
  <c r="AF253" i="13"/>
  <c r="AG253" i="13" s="1"/>
  <c r="AC255" i="13"/>
  <c r="AA257" i="13"/>
  <c r="AH257" i="13" s="1"/>
  <c r="AB259" i="13"/>
  <c r="AG259" i="13" s="1"/>
  <c r="AA259" i="13"/>
  <c r="AH259" i="13" s="1"/>
  <c r="AG260" i="13"/>
  <c r="AA261" i="13"/>
  <c r="AH261" i="13" s="1"/>
  <c r="AA263" i="13"/>
  <c r="AH263" i="13" s="1"/>
  <c r="AA265" i="13"/>
  <c r="AH265" i="13" s="1"/>
  <c r="AB267" i="13"/>
  <c r="AG267" i="13" s="1"/>
  <c r="AA267" i="13"/>
  <c r="AH267" i="13" s="1"/>
  <c r="AA269" i="13"/>
  <c r="AH269" i="13" s="1"/>
  <c r="AF276" i="13"/>
  <c r="AG276" i="13" s="1"/>
  <c r="AA282" i="13"/>
  <c r="AH282" i="13" s="1"/>
  <c r="AF284" i="13"/>
  <c r="AA286" i="13"/>
  <c r="AH286" i="13" s="1"/>
  <c r="AB288" i="13"/>
  <c r="AG288" i="13" s="1"/>
  <c r="AA288" i="13"/>
  <c r="AH288" i="13" s="1"/>
  <c r="AB292" i="13"/>
  <c r="AG292" i="13" s="1"/>
  <c r="AB296" i="13"/>
  <c r="AG296" i="13" s="1"/>
  <c r="AA296" i="13"/>
  <c r="AH296" i="13" s="1"/>
  <c r="AB298" i="13"/>
  <c r="AD298" i="13" s="1"/>
  <c r="Z299" i="13"/>
  <c r="AA300" i="13"/>
  <c r="AH300" i="13" s="1"/>
  <c r="Z301" i="13"/>
  <c r="AB308" i="13"/>
  <c r="AG308" i="13" s="1"/>
  <c r="Z310" i="13"/>
  <c r="AF313" i="13"/>
  <c r="AB314" i="13"/>
  <c r="AD314" i="13" s="1"/>
  <c r="AA314" i="13"/>
  <c r="AH314" i="13" s="1"/>
  <c r="Z315" i="13"/>
  <c r="AA316" i="13"/>
  <c r="AH316" i="13" s="1"/>
  <c r="AC323" i="13"/>
  <c r="AB324" i="13"/>
  <c r="AF324" i="13"/>
  <c r="AB326" i="13"/>
  <c r="AD326" i="13" s="1"/>
  <c r="AF326" i="13"/>
  <c r="Z326" i="13"/>
  <c r="AF327" i="13"/>
  <c r="Z334" i="13"/>
  <c r="AF334" i="13"/>
  <c r="AG334" i="13" s="1"/>
  <c r="AF342" i="13"/>
  <c r="AB342" i="13"/>
  <c r="AB346" i="13"/>
  <c r="AA346" i="13"/>
  <c r="AH346" i="13" s="1"/>
  <c r="AC355" i="13"/>
  <c r="AC358" i="13"/>
  <c r="AC380" i="13"/>
  <c r="AD380" i="13" s="1"/>
  <c r="AF380" i="13"/>
  <c r="AG380" i="13" s="1"/>
  <c r="Z380" i="13"/>
  <c r="AC382" i="13"/>
  <c r="AA355" i="13"/>
  <c r="AH355" i="13" s="1"/>
  <c r="AA357" i="13"/>
  <c r="AH357" i="13" s="1"/>
  <c r="AA358" i="13"/>
  <c r="AH358" i="13" s="1"/>
  <c r="AA367" i="13"/>
  <c r="AH367" i="13" s="1"/>
  <c r="AG374" i="13"/>
  <c r="AA377" i="13"/>
  <c r="AH377" i="13" s="1"/>
  <c r="AA381" i="13"/>
  <c r="AH381" i="13" s="1"/>
  <c r="AA382" i="13"/>
  <c r="AH382" i="13" s="1"/>
  <c r="AC391" i="13"/>
  <c r="AA391" i="13"/>
  <c r="AH391" i="13" s="1"/>
  <c r="AA405" i="13"/>
  <c r="AH405" i="13" s="1"/>
  <c r="Z406" i="13"/>
  <c r="AA406" i="13"/>
  <c r="AH406" i="13" s="1"/>
  <c r="AA412" i="13"/>
  <c r="AH412" i="13" s="1"/>
  <c r="AC421" i="13"/>
  <c r="AA421" i="13"/>
  <c r="AH421" i="13" s="1"/>
  <c r="Z422" i="13"/>
  <c r="AA422" i="13"/>
  <c r="AH422" i="13" s="1"/>
  <c r="AA425" i="13"/>
  <c r="AH425" i="13" s="1"/>
  <c r="AA428" i="13"/>
  <c r="AH428" i="13" s="1"/>
  <c r="Z440" i="13"/>
  <c r="AA440" i="13"/>
  <c r="AH440" i="13" s="1"/>
  <c r="AC441" i="13"/>
  <c r="AA443" i="13"/>
  <c r="AH443" i="13" s="1"/>
  <c r="Z444" i="13"/>
  <c r="AA444" i="13"/>
  <c r="AH444" i="13" s="1"/>
  <c r="AB445" i="13"/>
  <c r="AD445" i="13" s="1"/>
  <c r="AA445" i="13"/>
  <c r="AH445" i="13" s="1"/>
  <c r="AA450" i="13"/>
  <c r="AH450" i="13" s="1"/>
  <c r="AA451" i="13"/>
  <c r="AH451" i="13" s="1"/>
  <c r="AA455" i="13"/>
  <c r="AH455" i="13" s="1"/>
  <c r="Z456" i="13"/>
  <c r="AA456" i="13"/>
  <c r="AH456" i="13" s="1"/>
  <c r="AA468" i="13"/>
  <c r="AH468" i="13" s="1"/>
  <c r="AA476" i="13"/>
  <c r="AH476" i="13" s="1"/>
  <c r="AC493" i="13"/>
  <c r="AA493" i="13"/>
  <c r="AH493" i="13" s="1"/>
  <c r="Z494" i="13"/>
  <c r="AA494" i="13"/>
  <c r="AH494" i="13" s="1"/>
  <c r="Z495" i="13"/>
  <c r="Z496" i="13"/>
  <c r="AA496" i="13"/>
  <c r="AH496" i="13" s="1"/>
  <c r="AC497" i="13"/>
  <c r="AA499" i="13"/>
  <c r="AH499" i="13" s="1"/>
  <c r="AA513" i="13"/>
  <c r="AH513" i="13" s="1"/>
  <c r="AD516" i="13"/>
  <c r="AB548" i="13"/>
  <c r="AC548" i="13"/>
  <c r="AA323" i="13"/>
  <c r="AH323" i="13" s="1"/>
  <c r="AA324" i="13"/>
  <c r="AH324" i="13" s="1"/>
  <c r="AA325" i="13"/>
  <c r="AH325" i="13" s="1"/>
  <c r="AA334" i="13"/>
  <c r="AH334" i="13" s="1"/>
  <c r="AA336" i="13"/>
  <c r="AH336" i="13" s="1"/>
  <c r="AA337" i="13"/>
  <c r="AH337" i="13" s="1"/>
  <c r="AA343" i="13"/>
  <c r="AH343" i="13" s="1"/>
  <c r="AA351" i="13"/>
  <c r="AH351" i="13" s="1"/>
  <c r="AA359" i="13"/>
  <c r="AH359" i="13" s="1"/>
  <c r="AA365" i="13"/>
  <c r="AH365" i="13" s="1"/>
  <c r="AA366" i="13"/>
  <c r="AH366" i="13" s="1"/>
  <c r="Z370" i="13"/>
  <c r="AA370" i="13"/>
  <c r="AH370" i="13" s="1"/>
  <c r="AD378" i="13"/>
  <c r="AA383" i="13"/>
  <c r="AH383" i="13" s="1"/>
  <c r="Z386" i="13"/>
  <c r="AF386" i="13"/>
  <c r="AG386" i="13" s="1"/>
  <c r="AA386" i="13"/>
  <c r="AH386" i="13" s="1"/>
  <c r="Z402" i="13"/>
  <c r="AF402" i="13"/>
  <c r="AA404" i="13"/>
  <c r="AH404" i="13" s="1"/>
  <c r="AB405" i="13"/>
  <c r="AG405" i="13" s="1"/>
  <c r="AB406" i="13"/>
  <c r="AG406" i="13" s="1"/>
  <c r="AA410" i="13"/>
  <c r="AH410" i="13" s="1"/>
  <c r="AB411" i="13"/>
  <c r="AD411" i="13" s="1"/>
  <c r="Z412" i="13"/>
  <c r="AF412" i="13"/>
  <c r="AF415" i="13"/>
  <c r="AA420" i="13"/>
  <c r="AH420" i="13" s="1"/>
  <c r="Z421" i="13"/>
  <c r="AB422" i="13"/>
  <c r="AG422" i="13" s="1"/>
  <c r="Z428" i="13"/>
  <c r="AF428" i="13"/>
  <c r="AA429" i="13"/>
  <c r="AH429" i="13" s="1"/>
  <c r="AA430" i="13"/>
  <c r="AH430" i="13" s="1"/>
  <c r="AA433" i="13"/>
  <c r="AH433" i="13" s="1"/>
  <c r="AB436" i="13"/>
  <c r="AF436" i="13"/>
  <c r="AA436" i="13"/>
  <c r="AH436" i="13" s="1"/>
  <c r="AC437" i="13"/>
  <c r="AD437" i="13" s="1"/>
  <c r="AA437" i="13"/>
  <c r="AH437" i="13" s="1"/>
  <c r="AA438" i="13"/>
  <c r="AH438" i="13" s="1"/>
  <c r="AB440" i="13"/>
  <c r="AA442" i="13"/>
  <c r="AH442" i="13" s="1"/>
  <c r="AB444" i="13"/>
  <c r="AF444" i="13"/>
  <c r="AA446" i="13"/>
  <c r="AH446" i="13" s="1"/>
  <c r="AF450" i="13"/>
  <c r="AA453" i="13"/>
  <c r="AH453" i="13" s="1"/>
  <c r="AB456" i="13"/>
  <c r="AA458" i="13"/>
  <c r="AH458" i="13" s="1"/>
  <c r="AA459" i="13"/>
  <c r="AH459" i="13" s="1"/>
  <c r="AA464" i="13"/>
  <c r="AH464" i="13" s="1"/>
  <c r="AA467" i="13"/>
  <c r="AH467" i="13" s="1"/>
  <c r="Z468" i="13"/>
  <c r="AF468" i="13"/>
  <c r="AA469" i="13"/>
  <c r="AH469" i="13" s="1"/>
  <c r="AA472" i="13"/>
  <c r="AH472" i="13" s="1"/>
  <c r="AA473" i="13"/>
  <c r="AH473" i="13" s="1"/>
  <c r="AA475" i="13"/>
  <c r="AH475" i="13" s="1"/>
  <c r="Z476" i="13"/>
  <c r="AF476" i="13"/>
  <c r="AG476" i="13" s="1"/>
  <c r="AC477" i="13"/>
  <c r="AA477" i="13"/>
  <c r="AH477" i="13" s="1"/>
  <c r="AA478" i="13"/>
  <c r="AH478" i="13" s="1"/>
  <c r="AA479" i="13"/>
  <c r="AH479" i="13" s="1"/>
  <c r="AA481" i="13"/>
  <c r="AH481" i="13" s="1"/>
  <c r="AA483" i="13"/>
  <c r="AH483" i="13" s="1"/>
  <c r="Z484" i="13"/>
  <c r="AF484" i="13"/>
  <c r="AG484" i="13" s="1"/>
  <c r="AA484" i="13"/>
  <c r="AH484" i="13" s="1"/>
  <c r="AA491" i="13"/>
  <c r="AH491" i="13" s="1"/>
  <c r="AB494" i="13"/>
  <c r="AB496" i="13"/>
  <c r="AA498" i="13"/>
  <c r="AH498" i="13" s="1"/>
  <c r="AB500" i="13"/>
  <c r="AF500" i="13"/>
  <c r="AA500" i="13"/>
  <c r="AH500" i="13" s="1"/>
  <c r="AA506" i="13"/>
  <c r="AH506" i="13" s="1"/>
  <c r="AB508" i="13"/>
  <c r="AF508" i="13"/>
  <c r="AA508" i="13"/>
  <c r="AH508" i="13" s="1"/>
  <c r="Z516" i="13"/>
  <c r="AA516" i="13"/>
  <c r="AH516" i="13" s="1"/>
  <c r="AF521" i="13"/>
  <c r="AG521" i="13" s="1"/>
  <c r="AA523" i="13"/>
  <c r="AH523" i="13" s="1"/>
  <c r="Z524" i="13"/>
  <c r="AF524" i="13"/>
  <c r="AA524" i="13"/>
  <c r="AH524" i="13" s="1"/>
  <c r="AF529" i="13"/>
  <c r="AG529" i="13" s="1"/>
  <c r="AA531" i="13"/>
  <c r="AH531" i="13" s="1"/>
  <c r="AB534" i="13"/>
  <c r="AB537" i="13"/>
  <c r="AG537" i="13" s="1"/>
  <c r="AB539" i="13"/>
  <c r="AB545" i="13"/>
  <c r="AG545" i="13" s="1"/>
  <c r="AB547" i="13"/>
  <c r="AG547" i="13" s="1"/>
  <c r="Z548" i="13"/>
  <c r="Z559" i="13"/>
  <c r="AF559" i="13"/>
  <c r="AG559" i="13" s="1"/>
  <c r="AB524" i="13"/>
  <c r="AB556" i="13"/>
  <c r="AC556" i="13"/>
  <c r="AC563" i="13"/>
  <c r="AD563" i="13" s="1"/>
  <c r="AF563" i="13"/>
  <c r="AG563" i="13" s="1"/>
  <c r="Z563" i="13"/>
  <c r="AF564" i="13"/>
  <c r="AB564" i="13"/>
  <c r="AD564" i="13" s="1"/>
  <c r="Z564" i="13"/>
  <c r="AF665" i="13"/>
  <c r="AB665" i="13"/>
  <c r="AA559" i="13"/>
  <c r="AH559" i="13" s="1"/>
  <c r="AA563" i="13"/>
  <c r="AH563" i="13" s="1"/>
  <c r="AA564" i="13"/>
  <c r="AH564" i="13" s="1"/>
  <c r="Z565" i="13"/>
  <c r="AF565" i="13"/>
  <c r="AG565" i="13" s="1"/>
  <c r="AA565" i="13"/>
  <c r="AH565" i="13" s="1"/>
  <c r="AB566" i="13"/>
  <c r="AD566" i="13" s="1"/>
  <c r="AF566" i="13"/>
  <c r="AA568" i="13"/>
  <c r="AH568" i="13" s="1"/>
  <c r="AA569" i="13"/>
  <c r="AH569" i="13" s="1"/>
  <c r="Z581" i="13"/>
  <c r="AA581" i="13"/>
  <c r="AH581" i="13" s="1"/>
  <c r="AA585" i="13"/>
  <c r="AH585" i="13" s="1"/>
  <c r="AC586" i="13"/>
  <c r="Z589" i="13"/>
  <c r="AA589" i="13"/>
  <c r="AH589" i="13" s="1"/>
  <c r="Z590" i="13"/>
  <c r="Z593" i="13"/>
  <c r="AB597" i="13"/>
  <c r="AA601" i="13"/>
  <c r="AH601" i="13" s="1"/>
  <c r="AB605" i="13"/>
  <c r="AD605" i="13" s="1"/>
  <c r="AF606" i="13"/>
  <c r="AC609" i="13"/>
  <c r="AB613" i="13"/>
  <c r="AF614" i="13"/>
  <c r="AB619" i="13"/>
  <c r="AF619" i="13"/>
  <c r="AB621" i="13"/>
  <c r="AG621" i="13" s="1"/>
  <c r="Z623" i="13"/>
  <c r="AF623" i="13"/>
  <c r="AG623" i="13" s="1"/>
  <c r="AC624" i="13"/>
  <c r="AA624" i="13"/>
  <c r="AH624" i="13" s="1"/>
  <c r="AA626" i="13"/>
  <c r="AH626" i="13" s="1"/>
  <c r="AA628" i="13"/>
  <c r="AH628" i="13" s="1"/>
  <c r="AF634" i="13"/>
  <c r="Z636" i="13"/>
  <c r="AF636" i="13"/>
  <c r="AA637" i="13"/>
  <c r="AH637" i="13" s="1"/>
  <c r="AA640" i="13"/>
  <c r="AH640" i="13" s="1"/>
  <c r="Z641" i="13"/>
  <c r="AA641" i="13"/>
  <c r="AH641" i="13" s="1"/>
  <c r="Z642" i="13"/>
  <c r="AF642" i="13"/>
  <c r="AA643" i="13"/>
  <c r="AH643" i="13" s="1"/>
  <c r="AB651" i="13"/>
  <c r="AD651" i="13" s="1"/>
  <c r="AA651" i="13"/>
  <c r="AH651" i="13" s="1"/>
  <c r="Z652" i="13"/>
  <c r="Z653" i="13"/>
  <c r="AA653" i="13"/>
  <c r="AH653" i="13" s="1"/>
  <c r="AB654" i="13"/>
  <c r="AG654" i="13" s="1"/>
  <c r="AA654" i="13"/>
  <c r="AH654" i="13" s="1"/>
  <c r="Z655" i="13"/>
  <c r="AF655" i="13"/>
  <c r="AC665" i="13"/>
  <c r="AA665" i="13"/>
  <c r="AH665" i="13" s="1"/>
  <c r="AB673" i="13"/>
  <c r="AF673" i="13"/>
  <c r="AC565" i="13"/>
  <c r="AD565" i="13" s="1"/>
  <c r="AD570" i="13"/>
  <c r="AB581" i="13"/>
  <c r="AB589" i="13"/>
  <c r="AG589" i="13" s="1"/>
  <c r="AD618" i="13"/>
  <c r="Z626" i="13"/>
  <c r="AF626" i="13"/>
  <c r="AG626" i="13" s="1"/>
  <c r="Z639" i="13"/>
  <c r="AF639" i="13"/>
  <c r="AB641" i="13"/>
  <c r="AB657" i="13"/>
  <c r="AF657" i="13"/>
  <c r="Z663" i="13"/>
  <c r="AF663" i="13"/>
  <c r="AC674" i="13"/>
  <c r="AB674" i="13"/>
  <c r="AA688" i="13"/>
  <c r="AH688" i="13" s="1"/>
  <c r="AC702" i="13"/>
  <c r="AD702" i="13" s="1"/>
  <c r="AA702" i="13"/>
  <c r="AH702" i="13" s="1"/>
  <c r="AD721" i="13"/>
  <c r="AA722" i="13"/>
  <c r="AH722" i="13" s="1"/>
  <c r="AA723" i="13"/>
  <c r="AH723" i="13" s="1"/>
  <c r="AA725" i="13"/>
  <c r="AH725" i="13" s="1"/>
  <c r="AB726" i="13"/>
  <c r="AG726" i="13" s="1"/>
  <c r="AA726" i="13"/>
  <c r="AH726" i="13" s="1"/>
  <c r="AD729" i="13"/>
  <c r="AA730" i="13"/>
  <c r="AH730" i="13" s="1"/>
  <c r="AA731" i="13"/>
  <c r="AH731" i="13" s="1"/>
  <c r="AA733" i="13"/>
  <c r="AH733" i="13" s="1"/>
  <c r="Z744" i="13"/>
  <c r="AA744" i="13"/>
  <c r="AH744" i="13" s="1"/>
  <c r="AA746" i="13"/>
  <c r="AH746" i="13" s="1"/>
  <c r="AA747" i="13"/>
  <c r="AH747" i="13" s="1"/>
  <c r="AA750" i="13"/>
  <c r="AH750" i="13" s="1"/>
  <c r="AB753" i="13"/>
  <c r="AF753" i="13"/>
  <c r="AA753" i="13"/>
  <c r="AH753" i="13" s="1"/>
  <c r="AA657" i="13"/>
  <c r="AH657" i="13" s="1"/>
  <c r="AA661" i="13"/>
  <c r="AH661" i="13" s="1"/>
  <c r="AA663" i="13"/>
  <c r="AH663" i="13" s="1"/>
  <c r="AA669" i="13"/>
  <c r="AH669" i="13" s="1"/>
  <c r="AA671" i="13"/>
  <c r="AH671" i="13" s="1"/>
  <c r="AA672" i="13"/>
  <c r="AH672" i="13" s="1"/>
  <c r="AA673" i="13"/>
  <c r="AH673" i="13" s="1"/>
  <c r="AA677" i="13"/>
  <c r="AH677" i="13" s="1"/>
  <c r="AA681" i="13"/>
  <c r="AH681" i="13" s="1"/>
  <c r="AA684" i="13"/>
  <c r="AH684" i="13" s="1"/>
  <c r="AA687" i="13"/>
  <c r="AH687" i="13" s="1"/>
  <c r="AB689" i="13"/>
  <c r="AG689" i="13" s="1"/>
  <c r="AA689" i="13"/>
  <c r="AH689" i="13" s="1"/>
  <c r="AA690" i="13"/>
  <c r="AH690" i="13" s="1"/>
  <c r="Z691" i="13"/>
  <c r="AF691" i="13"/>
  <c r="AG691" i="13" s="1"/>
  <c r="AA694" i="13"/>
  <c r="AH694" i="13" s="1"/>
  <c r="AA696" i="13"/>
  <c r="AH696" i="13" s="1"/>
  <c r="AA707" i="13"/>
  <c r="AH707" i="13" s="1"/>
  <c r="AA710" i="13"/>
  <c r="AH710" i="13" s="1"/>
  <c r="AA711" i="13"/>
  <c r="AH711" i="13" s="1"/>
  <c r="Z712" i="13"/>
  <c r="AA712" i="13"/>
  <c r="AH712" i="13" s="1"/>
  <c r="AA713" i="13"/>
  <c r="AH713" i="13" s="1"/>
  <c r="AA714" i="13"/>
  <c r="AH714" i="13" s="1"/>
  <c r="AB722" i="13"/>
  <c r="AG722" i="13" s="1"/>
  <c r="AC724" i="13"/>
  <c r="AA724" i="13"/>
  <c r="AH724" i="13" s="1"/>
  <c r="Z725" i="13"/>
  <c r="AF725" i="13"/>
  <c r="AG725" i="13" s="1"/>
  <c r="AB730" i="13"/>
  <c r="AG730" i="13" s="1"/>
  <c r="AC732" i="13"/>
  <c r="AA732" i="13"/>
  <c r="AH732" i="13" s="1"/>
  <c r="Z733" i="13"/>
  <c r="AF733" i="13"/>
  <c r="AG733" i="13" s="1"/>
  <c r="AA735" i="13"/>
  <c r="AH735" i="13" s="1"/>
  <c r="Z736" i="13"/>
  <c r="AA736" i="13"/>
  <c r="AH736" i="13" s="1"/>
  <c r="AA737" i="13"/>
  <c r="AH737" i="13" s="1"/>
  <c r="AA738" i="13"/>
  <c r="AH738" i="13" s="1"/>
  <c r="AA741" i="13"/>
  <c r="AH741" i="13" s="1"/>
  <c r="AB745" i="13"/>
  <c r="AG745" i="13" s="1"/>
  <c r="AA745" i="13"/>
  <c r="AH745" i="13" s="1"/>
  <c r="AB746" i="13"/>
  <c r="AD746" i="13" s="1"/>
  <c r="AF746" i="13"/>
  <c r="AC748" i="13"/>
  <c r="AA748" i="13"/>
  <c r="AH748" i="13" s="1"/>
  <c r="AA749" i="13"/>
  <c r="AH749" i="13" s="1"/>
  <c r="AA757" i="13"/>
  <c r="AH757" i="13" s="1"/>
  <c r="AA758" i="13"/>
  <c r="AH758" i="13" s="1"/>
  <c r="AA759" i="13"/>
  <c r="AH759" i="13" s="1"/>
  <c r="AA760" i="13"/>
  <c r="AH760" i="13" s="1"/>
  <c r="AA761" i="13"/>
  <c r="AH761" i="13" s="1"/>
  <c r="AA762" i="13"/>
  <c r="AH762" i="13" s="1"/>
  <c r="AA763" i="13"/>
  <c r="AH763" i="13" s="1"/>
  <c r="AA764" i="13"/>
  <c r="AH764" i="13" s="1"/>
  <c r="AG768" i="13"/>
  <c r="AD768" i="13"/>
  <c r="AA768" i="13"/>
  <c r="AH768" i="13" s="1"/>
  <c r="AA772" i="13"/>
  <c r="AH772" i="13" s="1"/>
  <c r="AG776" i="13"/>
  <c r="AD776" i="13"/>
  <c r="AA776" i="13"/>
  <c r="AH776" i="13" s="1"/>
  <c r="AA777" i="13"/>
  <c r="AH777" i="13" s="1"/>
  <c r="AA778" i="13"/>
  <c r="AH778" i="13" s="1"/>
  <c r="AA779" i="13"/>
  <c r="AH779" i="13" s="1"/>
  <c r="AA781" i="13"/>
  <c r="AH781" i="13" s="1"/>
  <c r="AD782" i="13"/>
  <c r="AA782" i="13"/>
  <c r="AH782" i="13" s="1"/>
  <c r="AG784" i="13"/>
  <c r="AA784" i="13"/>
  <c r="AH784" i="13" s="1"/>
  <c r="AA785" i="13"/>
  <c r="AH785" i="13" s="1"/>
  <c r="AA786" i="13"/>
  <c r="AH786" i="13" s="1"/>
  <c r="AA788" i="13"/>
  <c r="AH788" i="13" s="1"/>
  <c r="AA789" i="13"/>
  <c r="AH789" i="13" s="1"/>
  <c r="AA790" i="13"/>
  <c r="AH790" i="13" s="1"/>
  <c r="AA791" i="13"/>
  <c r="AH791" i="13" s="1"/>
  <c r="AA792" i="13"/>
  <c r="AH792" i="13" s="1"/>
  <c r="AA793" i="13"/>
  <c r="AH793" i="13" s="1"/>
  <c r="AA794" i="13"/>
  <c r="AH794" i="13" s="1"/>
  <c r="AA795" i="13"/>
  <c r="AH795" i="13" s="1"/>
  <c r="AA797" i="13"/>
  <c r="AH797" i="13" s="1"/>
  <c r="AA798" i="13"/>
  <c r="AH798" i="13" s="1"/>
  <c r="AA800" i="13"/>
  <c r="AH800" i="13" s="1"/>
  <c r="AA801" i="13"/>
  <c r="AH801" i="13" s="1"/>
  <c r="AA802" i="13"/>
  <c r="AH802" i="13" s="1"/>
  <c r="AA803" i="13"/>
  <c r="AH803" i="13" s="1"/>
  <c r="AA804" i="13"/>
  <c r="AH804" i="13" s="1"/>
  <c r="AA805" i="13"/>
  <c r="AH805" i="13" s="1"/>
  <c r="AA808" i="13"/>
  <c r="AH808" i="13" s="1"/>
  <c r="AA809" i="13"/>
  <c r="AH809" i="13" s="1"/>
  <c r="AA810" i="13"/>
  <c r="AH810" i="13" s="1"/>
  <c r="AA811" i="13"/>
  <c r="AH811" i="13" s="1"/>
  <c r="AA814" i="13"/>
  <c r="AH814" i="13" s="1"/>
  <c r="AA815" i="13"/>
  <c r="AH815" i="13" s="1"/>
  <c r="AA816" i="13"/>
  <c r="AH816" i="13" s="1"/>
  <c r="AA817" i="13"/>
  <c r="AH817" i="13" s="1"/>
  <c r="AA818" i="13"/>
  <c r="AH818" i="13" s="1"/>
  <c r="AA819" i="13"/>
  <c r="AH819" i="13" s="1"/>
  <c r="AA820" i="13"/>
  <c r="AH820" i="13" s="1"/>
  <c r="AA821" i="13"/>
  <c r="AH821" i="13" s="1"/>
  <c r="AA822" i="13"/>
  <c r="AH822" i="13" s="1"/>
  <c r="AA823" i="13"/>
  <c r="AH823" i="13" s="1"/>
  <c r="AA824" i="13"/>
  <c r="AH824" i="13" s="1"/>
  <c r="AA828" i="13"/>
  <c r="AH828" i="13" s="1"/>
  <c r="AA832" i="13"/>
  <c r="AH832" i="13" s="1"/>
  <c r="AA836" i="13"/>
  <c r="AH836" i="13" s="1"/>
  <c r="AA839" i="13"/>
  <c r="AH839" i="13" s="1"/>
  <c r="AA840" i="13"/>
  <c r="AH840" i="13" s="1"/>
  <c r="AA841" i="13"/>
  <c r="AH841" i="13" s="1"/>
  <c r="AA842" i="13"/>
  <c r="AH842" i="13" s="1"/>
  <c r="AA844" i="13"/>
  <c r="AH844" i="13" s="1"/>
  <c r="AA845" i="13"/>
  <c r="AH845" i="13" s="1"/>
  <c r="AA846" i="13"/>
  <c r="AH846" i="13" s="1"/>
  <c r="AA847" i="13"/>
  <c r="AH847" i="13" s="1"/>
  <c r="AA848" i="13"/>
  <c r="AH848" i="13" s="1"/>
  <c r="AA849" i="13"/>
  <c r="AH849" i="13" s="1"/>
  <c r="AA850" i="13"/>
  <c r="AH850" i="13" s="1"/>
  <c r="AA852" i="13"/>
  <c r="AH852" i="13" s="1"/>
  <c r="AA853" i="13"/>
  <c r="AH853" i="13" s="1"/>
  <c r="AA854" i="13"/>
  <c r="AH854" i="13" s="1"/>
  <c r="AG855" i="13"/>
  <c r="AA855" i="13"/>
  <c r="AH855" i="13" s="1"/>
  <c r="AA856" i="13"/>
  <c r="AH856" i="13" s="1"/>
  <c r="AA858" i="13"/>
  <c r="AH858" i="13" s="1"/>
  <c r="AG859" i="13"/>
  <c r="AA859" i="13"/>
  <c r="AH859" i="13" s="1"/>
  <c r="AA861" i="13"/>
  <c r="AH861" i="13" s="1"/>
  <c r="AA862" i="13"/>
  <c r="AH862" i="13" s="1"/>
  <c r="AA863" i="13"/>
  <c r="AH863" i="13" s="1"/>
  <c r="AA864" i="13"/>
  <c r="AH864" i="13" s="1"/>
  <c r="AA865" i="13"/>
  <c r="AH865" i="13" s="1"/>
  <c r="AA866" i="13"/>
  <c r="AH866" i="13" s="1"/>
  <c r="AA867" i="13"/>
  <c r="AH867" i="13" s="1"/>
  <c r="AA870" i="13"/>
  <c r="AH870" i="13" s="1"/>
  <c r="AG871" i="13"/>
  <c r="AD871" i="13"/>
  <c r="AA871" i="13"/>
  <c r="AH871" i="13" s="1"/>
  <c r="AA872" i="13"/>
  <c r="AH872" i="13" s="1"/>
  <c r="AA873" i="13"/>
  <c r="AH873" i="13" s="1"/>
  <c r="AA875" i="13"/>
  <c r="AH875" i="13" s="1"/>
  <c r="AA877" i="13"/>
  <c r="AH877" i="13" s="1"/>
  <c r="AA878" i="13"/>
  <c r="AH878" i="13" s="1"/>
  <c r="AA879" i="13"/>
  <c r="AH879" i="13" s="1"/>
  <c r="AA880" i="13"/>
  <c r="AH880" i="13" s="1"/>
  <c r="AA881" i="13"/>
  <c r="AH881" i="13" s="1"/>
  <c r="AA883" i="13"/>
  <c r="AH883" i="13" s="1"/>
  <c r="AA885" i="13"/>
  <c r="AH885" i="13" s="1"/>
  <c r="AA886" i="13"/>
  <c r="AH886" i="13" s="1"/>
  <c r="AA887" i="13"/>
  <c r="AH887" i="13" s="1"/>
  <c r="AA888" i="13"/>
  <c r="AH888" i="13" s="1"/>
  <c r="AA890" i="13"/>
  <c r="AH890" i="13" s="1"/>
  <c r="AD891" i="13"/>
  <c r="AG891" i="13"/>
  <c r="AA891" i="13"/>
  <c r="AH891" i="13" s="1"/>
  <c r="AA895" i="13"/>
  <c r="AH895" i="13" s="1"/>
  <c r="AA896" i="13"/>
  <c r="AH896" i="13" s="1"/>
  <c r="AA897" i="13"/>
  <c r="AH897" i="13" s="1"/>
  <c r="AA898" i="13"/>
  <c r="AH898" i="13" s="1"/>
  <c r="AA899" i="13"/>
  <c r="AH899" i="13" s="1"/>
  <c r="AA901" i="13"/>
  <c r="AH901" i="13" s="1"/>
  <c r="AA902" i="13"/>
  <c r="AH902" i="13" s="1"/>
  <c r="AG903" i="13"/>
  <c r="AD903" i="13"/>
  <c r="AA903" i="13"/>
  <c r="AH903" i="13" s="1"/>
  <c r="AA904" i="13"/>
  <c r="AH904" i="13" s="1"/>
  <c r="AA905" i="13"/>
  <c r="AH905" i="13" s="1"/>
  <c r="AG908" i="13"/>
  <c r="AD908" i="13"/>
  <c r="AA908" i="13"/>
  <c r="AH908" i="13" s="1"/>
  <c r="AA912" i="13"/>
  <c r="AH912" i="13" s="1"/>
  <c r="AA916" i="13"/>
  <c r="AH916" i="13" s="1"/>
  <c r="AA920" i="13"/>
  <c r="AH920" i="13" s="1"/>
  <c r="AA924" i="13"/>
  <c r="AH924" i="13" s="1"/>
  <c r="AA926" i="13"/>
  <c r="AH926" i="13" s="1"/>
  <c r="AA927" i="13"/>
  <c r="AH927" i="13" s="1"/>
  <c r="AA928" i="13"/>
  <c r="AH928" i="13" s="1"/>
  <c r="AA932" i="13"/>
  <c r="AH932" i="13" s="1"/>
  <c r="AA933" i="13"/>
  <c r="AH933" i="13" s="1"/>
  <c r="AA934" i="13"/>
  <c r="AH934" i="13" s="1"/>
  <c r="AA935" i="13"/>
  <c r="AH935" i="13" s="1"/>
  <c r="AA936" i="13"/>
  <c r="AH936" i="13" s="1"/>
  <c r="AA940" i="13"/>
  <c r="AH940" i="13" s="1"/>
  <c r="AA942" i="13"/>
  <c r="AH942" i="13" s="1"/>
  <c r="AA943" i="13"/>
  <c r="AH943" i="13" s="1"/>
  <c r="AA944" i="13"/>
  <c r="AH944" i="13" s="1"/>
  <c r="AA946" i="13"/>
  <c r="AH946" i="13" s="1"/>
  <c r="AA947" i="13"/>
  <c r="AH947" i="13" s="1"/>
  <c r="AA949" i="13"/>
  <c r="AH949" i="13" s="1"/>
  <c r="AG950" i="13"/>
  <c r="AA950" i="13"/>
  <c r="AH950" i="13" s="1"/>
  <c r="AA951" i="13"/>
  <c r="AH951" i="13" s="1"/>
  <c r="AA952" i="13"/>
  <c r="AH952" i="13" s="1"/>
  <c r="AA954" i="13"/>
  <c r="AH954" i="13" s="1"/>
  <c r="AG955" i="13"/>
  <c r="AA955" i="13"/>
  <c r="AH955" i="13" s="1"/>
  <c r="AA956" i="13"/>
  <c r="AH956" i="13" s="1"/>
  <c r="AA957" i="13"/>
  <c r="AH957" i="13" s="1"/>
  <c r="AA959" i="13"/>
  <c r="AH959" i="13" s="1"/>
  <c r="AA961" i="13"/>
  <c r="AH961" i="13" s="1"/>
  <c r="AA964" i="13"/>
  <c r="AH964" i="13" s="1"/>
  <c r="AA966" i="13"/>
  <c r="AH966" i="13" s="1"/>
  <c r="AA967" i="13"/>
  <c r="AH967" i="13" s="1"/>
  <c r="AA969" i="13"/>
  <c r="AH969" i="13" s="1"/>
  <c r="AA972" i="13"/>
  <c r="AH972" i="13" s="1"/>
  <c r="AA974" i="13"/>
  <c r="AH974" i="13" s="1"/>
  <c r="AD975" i="13"/>
  <c r="AA975" i="13"/>
  <c r="AH975" i="13" s="1"/>
  <c r="AA977" i="13"/>
  <c r="AH977" i="13" s="1"/>
  <c r="AA982" i="13"/>
  <c r="AH982" i="13" s="1"/>
  <c r="AA983" i="13"/>
  <c r="AH983" i="13" s="1"/>
  <c r="AA984" i="13"/>
  <c r="AH984" i="13" s="1"/>
  <c r="AA985" i="13"/>
  <c r="AH985" i="13" s="1"/>
  <c r="AA986" i="13"/>
  <c r="AH986" i="13" s="1"/>
  <c r="AA987" i="13"/>
  <c r="AH987" i="13" s="1"/>
  <c r="AA988" i="13"/>
  <c r="AH988" i="13" s="1"/>
  <c r="AA989" i="13"/>
  <c r="AH989" i="13" s="1"/>
  <c r="AA990" i="13"/>
  <c r="AH990" i="13" s="1"/>
  <c r="AA991" i="13"/>
  <c r="AH991" i="13" s="1"/>
  <c r="AA992" i="13"/>
  <c r="AH992" i="13" s="1"/>
  <c r="AA993" i="13"/>
  <c r="AH993" i="13" s="1"/>
  <c r="AA994" i="13"/>
  <c r="AH994" i="13" s="1"/>
  <c r="AA995" i="13"/>
  <c r="AH995" i="13" s="1"/>
  <c r="AA996" i="13"/>
  <c r="AH996" i="13" s="1"/>
  <c r="AA997" i="13"/>
  <c r="AH997" i="13" s="1"/>
  <c r="AA998" i="13"/>
  <c r="AH998" i="13" s="1"/>
  <c r="AA999" i="13"/>
  <c r="AH999" i="13" s="1"/>
  <c r="AA1000" i="13"/>
  <c r="AH1000" i="13" s="1"/>
  <c r="AA1001" i="13"/>
  <c r="AH1001" i="13" s="1"/>
  <c r="AA1005" i="13"/>
  <c r="AH1005" i="13" s="1"/>
  <c r="AA1006" i="13"/>
  <c r="AH1006" i="13" s="1"/>
  <c r="AA1007" i="13"/>
  <c r="AH1007" i="13" s="1"/>
  <c r="AA1008" i="13"/>
  <c r="AH1008" i="13" s="1"/>
  <c r="AA1009" i="13"/>
  <c r="AH1009" i="13" s="1"/>
  <c r="AA1010" i="13"/>
  <c r="AH1010" i="13" s="1"/>
  <c r="AA1011" i="13"/>
  <c r="AH1011" i="13" s="1"/>
  <c r="AA1013" i="13"/>
  <c r="AH1013" i="13" s="1"/>
  <c r="AA1014" i="13"/>
  <c r="AH1014" i="13" s="1"/>
  <c r="AA1015" i="13"/>
  <c r="AH1015" i="13" s="1"/>
  <c r="AA1016" i="13"/>
  <c r="AH1016" i="13" s="1"/>
  <c r="AA1017" i="13"/>
  <c r="AH1017" i="13" s="1"/>
  <c r="AA1018" i="13"/>
  <c r="AH1018" i="13" s="1"/>
  <c r="AA1019" i="13"/>
  <c r="AH1019" i="13" s="1"/>
  <c r="AA1020" i="13"/>
  <c r="AH1020" i="13" s="1"/>
  <c r="AA1021" i="13"/>
  <c r="AH1021" i="13" s="1"/>
  <c r="AA1022" i="13"/>
  <c r="AH1022" i="13" s="1"/>
  <c r="AA1023" i="13"/>
  <c r="AH1023" i="13" s="1"/>
  <c r="AA1024" i="13"/>
  <c r="AH1024" i="13" s="1"/>
  <c r="AA1025" i="13"/>
  <c r="AH1025" i="13" s="1"/>
  <c r="AA1026" i="13"/>
  <c r="AH1026" i="13" s="1"/>
  <c r="AA1027" i="13"/>
  <c r="AH1027" i="13" s="1"/>
  <c r="AA1028" i="13"/>
  <c r="AH1028" i="13" s="1"/>
  <c r="AA1029" i="13"/>
  <c r="AH1029" i="13" s="1"/>
  <c r="AA1030" i="13"/>
  <c r="AH1030" i="13" s="1"/>
  <c r="AA1031" i="13"/>
  <c r="AH1031" i="13" s="1"/>
  <c r="AA1032" i="13"/>
  <c r="AH1032" i="13" s="1"/>
  <c r="AA1033" i="13"/>
  <c r="AH1033" i="13" s="1"/>
  <c r="AA1034" i="13"/>
  <c r="AH1034" i="13" s="1"/>
  <c r="AA1035" i="13"/>
  <c r="AH1035" i="13" s="1"/>
  <c r="AA1036" i="13"/>
  <c r="AH1036" i="13" s="1"/>
  <c r="AA1037" i="13"/>
  <c r="AH1037" i="13" s="1"/>
  <c r="AG1038" i="13"/>
  <c r="AA1038" i="13"/>
  <c r="AH1038" i="13" s="1"/>
  <c r="AA1039" i="13"/>
  <c r="AH1039" i="13" s="1"/>
  <c r="AA1040" i="13"/>
  <c r="AH1040" i="13" s="1"/>
  <c r="AA1041" i="13"/>
  <c r="AH1041" i="13" s="1"/>
  <c r="AA1042" i="13"/>
  <c r="AH1042" i="13" s="1"/>
  <c r="AI1043" i="4"/>
  <c r="AI1047" i="4"/>
  <c r="AI1046" i="4"/>
  <c r="AI1049" i="4"/>
  <c r="AE1043" i="4"/>
  <c r="AH1043" i="4"/>
  <c r="AI1048" i="4"/>
  <c r="AH1046" i="4"/>
  <c r="AH1047" i="4"/>
  <c r="AE1047" i="4"/>
  <c r="AI1045" i="4"/>
  <c r="AI1044" i="4"/>
  <c r="AA670" i="13"/>
  <c r="AH670" i="13" s="1"/>
  <c r="AA971" i="13"/>
  <c r="AH971" i="13" s="1"/>
  <c r="AA401" i="13"/>
  <c r="AH401" i="13" s="1"/>
  <c r="AA743" i="13"/>
  <c r="AH743" i="13" s="1"/>
  <c r="AA980" i="13"/>
  <c r="AH980" i="13" s="1"/>
  <c r="AA250" i="13"/>
  <c r="AH250" i="13" s="1"/>
  <c r="AA471" i="13"/>
  <c r="AH471" i="13" s="1"/>
  <c r="AA274" i="13"/>
  <c r="AH274" i="13" s="1"/>
  <c r="AA317" i="13"/>
  <c r="AH317" i="13" s="1"/>
  <c r="AA963" i="13"/>
  <c r="AH963" i="13" s="1"/>
  <c r="AA270" i="13"/>
  <c r="AH270" i="13" s="1"/>
  <c r="AA826" i="13"/>
  <c r="AH826" i="13" s="1"/>
  <c r="AA868" i="13"/>
  <c r="AH868" i="13" s="1"/>
  <c r="AA507" i="13"/>
  <c r="AH507" i="13" s="1"/>
  <c r="AA632" i="13"/>
  <c r="AH632" i="13" s="1"/>
  <c r="AA662" i="13"/>
  <c r="AH662" i="13" s="1"/>
  <c r="AA708" i="13"/>
  <c r="AH708" i="13" s="1"/>
  <c r="AA787" i="13"/>
  <c r="AH787" i="13" s="1"/>
  <c r="AA178" i="13"/>
  <c r="AH178" i="13" s="1"/>
  <c r="AA345" i="13"/>
  <c r="AH345" i="13" s="1"/>
  <c r="AA831" i="13"/>
  <c r="AH831" i="13" s="1"/>
  <c r="AA970" i="13"/>
  <c r="AH970" i="13" s="1"/>
  <c r="AA278" i="13"/>
  <c r="AH278" i="13" s="1"/>
  <c r="AA409" i="13"/>
  <c r="AH409" i="13" s="1"/>
  <c r="AA941" i="13"/>
  <c r="AH941" i="13" s="1"/>
  <c r="AA157" i="13"/>
  <c r="AH157" i="13" s="1"/>
  <c r="AA417" i="13"/>
  <c r="AH417" i="13" s="1"/>
  <c r="AA829" i="13"/>
  <c r="AH829" i="13" s="1"/>
  <c r="AA834" i="13"/>
  <c r="AH834" i="13" s="1"/>
  <c r="AA979" i="13"/>
  <c r="AH979" i="13" s="1"/>
  <c r="AA39" i="13"/>
  <c r="AH39" i="13" s="1"/>
  <c r="AA111" i="13"/>
  <c r="AH111" i="13" s="1"/>
  <c r="AF115" i="13"/>
  <c r="AG115" i="13" s="1"/>
  <c r="AB116" i="13"/>
  <c r="AB117" i="13"/>
  <c r="AF117" i="13"/>
  <c r="AA119" i="13"/>
  <c r="AH119" i="13" s="1"/>
  <c r="AF123" i="13"/>
  <c r="AB124" i="13"/>
  <c r="AB125" i="13"/>
  <c r="AF125" i="13"/>
  <c r="AF131" i="13"/>
  <c r="AB132" i="13"/>
  <c r="AB133" i="13"/>
  <c r="AF133" i="13"/>
  <c r="AC148" i="13"/>
  <c r="AD148" i="13" s="1"/>
  <c r="Z148" i="13"/>
  <c r="Z157" i="13"/>
  <c r="AC164" i="13"/>
  <c r="AD164" i="13" s="1"/>
  <c r="Z164" i="13"/>
  <c r="AC173" i="13"/>
  <c r="AB173" i="13"/>
  <c r="AA173" i="13"/>
  <c r="AH173" i="13" s="1"/>
  <c r="AF174" i="13"/>
  <c r="AC174" i="13"/>
  <c r="AB174" i="13"/>
  <c r="AF176" i="13"/>
  <c r="AC176" i="13"/>
  <c r="AB176" i="13"/>
  <c r="AA7" i="13"/>
  <c r="AH7" i="13" s="1"/>
  <c r="AA15" i="13"/>
  <c r="AH15" i="13" s="1"/>
  <c r="AF3" i="13"/>
  <c r="AB7" i="13"/>
  <c r="AF11" i="13"/>
  <c r="AG11" i="13" s="1"/>
  <c r="AB15" i="13"/>
  <c r="AF19" i="13"/>
  <c r="AB23" i="13"/>
  <c r="AF27" i="13"/>
  <c r="AB31" i="13"/>
  <c r="AF35" i="13"/>
  <c r="AB39" i="13"/>
  <c r="AF43" i="13"/>
  <c r="AB47" i="13"/>
  <c r="AF51" i="13"/>
  <c r="AB55" i="13"/>
  <c r="AF59" i="13"/>
  <c r="AB63" i="13"/>
  <c r="AA65" i="13"/>
  <c r="AH65" i="13" s="1"/>
  <c r="AA67" i="13"/>
  <c r="AH67" i="13" s="1"/>
  <c r="AF68" i="13"/>
  <c r="AA69" i="13"/>
  <c r="AH69" i="13" s="1"/>
  <c r="AA71" i="13"/>
  <c r="AH71" i="13" s="1"/>
  <c r="AA73" i="13"/>
  <c r="AH73" i="13" s="1"/>
  <c r="AA75" i="13"/>
  <c r="AH75" i="13" s="1"/>
  <c r="AF76" i="13"/>
  <c r="AA77" i="13"/>
  <c r="AH77" i="13" s="1"/>
  <c r="AA79" i="13"/>
  <c r="AH79" i="13" s="1"/>
  <c r="AA81" i="13"/>
  <c r="AH81" i="13" s="1"/>
  <c r="AA83" i="13"/>
  <c r="AH83" i="13" s="1"/>
  <c r="AF84" i="13"/>
  <c r="AA85" i="13"/>
  <c r="AH85" i="13" s="1"/>
  <c r="AA87" i="13"/>
  <c r="AH87" i="13" s="1"/>
  <c r="AA89" i="13"/>
  <c r="AH89" i="13" s="1"/>
  <c r="AA91" i="13"/>
  <c r="AH91" i="13" s="1"/>
  <c r="AF92" i="13"/>
  <c r="AA93" i="13"/>
  <c r="AH93" i="13" s="1"/>
  <c r="AA95" i="13"/>
  <c r="AH95" i="13" s="1"/>
  <c r="AA97" i="13"/>
  <c r="AH97" i="13" s="1"/>
  <c r="AA99" i="13"/>
  <c r="AH99" i="13" s="1"/>
  <c r="AF100" i="13"/>
  <c r="AG100" i="13" s="1"/>
  <c r="AF108" i="13"/>
  <c r="AB111" i="13"/>
  <c r="AB119" i="13"/>
  <c r="AB127" i="13"/>
  <c r="AB135" i="13"/>
  <c r="AF137" i="13"/>
  <c r="AC137" i="13"/>
  <c r="AB137" i="13"/>
  <c r="AC144" i="13"/>
  <c r="Z144" i="13"/>
  <c r="AB149" i="13"/>
  <c r="AF149" i="13"/>
  <c r="AC149" i="13"/>
  <c r="AB156" i="13"/>
  <c r="AB165" i="13"/>
  <c r="AF165" i="13"/>
  <c r="AC165" i="13"/>
  <c r="AF172" i="13"/>
  <c r="AC172" i="13"/>
  <c r="Z172" i="13"/>
  <c r="AA31" i="13"/>
  <c r="AH31" i="13" s="1"/>
  <c r="AB4" i="13"/>
  <c r="AC7" i="13"/>
  <c r="AF8" i="13"/>
  <c r="AB12" i="13"/>
  <c r="AC15" i="13"/>
  <c r="AF16" i="13"/>
  <c r="AB20" i="13"/>
  <c r="AC23" i="13"/>
  <c r="AF24" i="13"/>
  <c r="AD26" i="13"/>
  <c r="AB28" i="13"/>
  <c r="AC31" i="13"/>
  <c r="AF32" i="13"/>
  <c r="AB36" i="13"/>
  <c r="AC39" i="13"/>
  <c r="AF40" i="13"/>
  <c r="AB44" i="13"/>
  <c r="AC47" i="13"/>
  <c r="AF48" i="13"/>
  <c r="AB52" i="13"/>
  <c r="AC55" i="13"/>
  <c r="AF56" i="13"/>
  <c r="AB60" i="13"/>
  <c r="AC63" i="13"/>
  <c r="AF64" i="13"/>
  <c r="AC65" i="13"/>
  <c r="AD65" i="13" s="1"/>
  <c r="AF66" i="13"/>
  <c r="AB67" i="13"/>
  <c r="AB69" i="13"/>
  <c r="AB71" i="13"/>
  <c r="AF72" i="13"/>
  <c r="AC73" i="13"/>
  <c r="AD73" i="13" s="1"/>
  <c r="AF74" i="13"/>
  <c r="AB75" i="13"/>
  <c r="AB77" i="13"/>
  <c r="AB79" i="13"/>
  <c r="AF80" i="13"/>
  <c r="AC81" i="13"/>
  <c r="AD81" i="13" s="1"/>
  <c r="AF82" i="13"/>
  <c r="AB83" i="13"/>
  <c r="AB85" i="13"/>
  <c r="AB87" i="13"/>
  <c r="AF88" i="13"/>
  <c r="AC89" i="13"/>
  <c r="AD89" i="13" s="1"/>
  <c r="AF90" i="13"/>
  <c r="AB91" i="13"/>
  <c r="AB93" i="13"/>
  <c r="AB95" i="13"/>
  <c r="AF96" i="13"/>
  <c r="AF98" i="13"/>
  <c r="AF104" i="13"/>
  <c r="AF106" i="13"/>
  <c r="AC111" i="13"/>
  <c r="AC119" i="13"/>
  <c r="AG126" i="13"/>
  <c r="AC127" i="13"/>
  <c r="AC135" i="13"/>
  <c r="AB141" i="13"/>
  <c r="AF141" i="13"/>
  <c r="AC160" i="13"/>
  <c r="Z160" i="13"/>
  <c r="AA23" i="13"/>
  <c r="AH23" i="13" s="1"/>
  <c r="Z3" i="13"/>
  <c r="AC4" i="13"/>
  <c r="AF5" i="13"/>
  <c r="AG5" i="13" s="1"/>
  <c r="AB9" i="13"/>
  <c r="Z11" i="13"/>
  <c r="AF13" i="13"/>
  <c r="AG13" i="13" s="1"/>
  <c r="AB17" i="13"/>
  <c r="Z19" i="13"/>
  <c r="AF21" i="13"/>
  <c r="AG21" i="13" s="1"/>
  <c r="AB25" i="13"/>
  <c r="Z27" i="13"/>
  <c r="AF29" i="13"/>
  <c r="AG29" i="13" s="1"/>
  <c r="AB33" i="13"/>
  <c r="Z35" i="13"/>
  <c r="AF37" i="13"/>
  <c r="AG37" i="13" s="1"/>
  <c r="AB41" i="13"/>
  <c r="Z43" i="13"/>
  <c r="AF45" i="13"/>
  <c r="AG45" i="13" s="1"/>
  <c r="AB49" i="13"/>
  <c r="Z51" i="13"/>
  <c r="AF53" i="13"/>
  <c r="AG53" i="13" s="1"/>
  <c r="AB57" i="13"/>
  <c r="Z59" i="13"/>
  <c r="AF61" i="13"/>
  <c r="AG61" i="13" s="1"/>
  <c r="AC67" i="13"/>
  <c r="AC69" i="13"/>
  <c r="AC71" i="13"/>
  <c r="AC75" i="13"/>
  <c r="AC77" i="13"/>
  <c r="AC83" i="13"/>
  <c r="AC85" i="13"/>
  <c r="AC91" i="13"/>
  <c r="AC93" i="13"/>
  <c r="AC99" i="13"/>
  <c r="AC101" i="13"/>
  <c r="AD101" i="13" s="1"/>
  <c r="AC107" i="13"/>
  <c r="AD107" i="13" s="1"/>
  <c r="AC109" i="13"/>
  <c r="AD109" i="13" s="1"/>
  <c r="AF116" i="13"/>
  <c r="AC117" i="13"/>
  <c r="AF124" i="13"/>
  <c r="AC125" i="13"/>
  <c r="AF132" i="13"/>
  <c r="AC133" i="13"/>
  <c r="Z137" i="13"/>
  <c r="AF145" i="13"/>
  <c r="AC145" i="13"/>
  <c r="AB145" i="13"/>
  <c r="AG152" i="13"/>
  <c r="AF161" i="13"/>
  <c r="AC161" i="13"/>
  <c r="AB161" i="13"/>
  <c r="AG168" i="13"/>
  <c r="Z74" i="13"/>
  <c r="Z82" i="13"/>
  <c r="Z90" i="13"/>
  <c r="Z98" i="13"/>
  <c r="Z106" i="13"/>
  <c r="AF111" i="13"/>
  <c r="AF113" i="13"/>
  <c r="AB113" i="13"/>
  <c r="AF119" i="13"/>
  <c r="AF121" i="13"/>
  <c r="AB121" i="13"/>
  <c r="AF127" i="13"/>
  <c r="AF129" i="13"/>
  <c r="AB129" i="13"/>
  <c r="AC156" i="13"/>
  <c r="Z156" i="13"/>
  <c r="AF182" i="13"/>
  <c r="AC182" i="13"/>
  <c r="AB182" i="13"/>
  <c r="AF184" i="13"/>
  <c r="AC184" i="13"/>
  <c r="AB184" i="13"/>
  <c r="AB3" i="13"/>
  <c r="AF7" i="13"/>
  <c r="AA8" i="13"/>
  <c r="AH8" i="13" s="1"/>
  <c r="AF15" i="13"/>
  <c r="AB19" i="13"/>
  <c r="AF23" i="13"/>
  <c r="AB27" i="13"/>
  <c r="AF31" i="13"/>
  <c r="AB35" i="13"/>
  <c r="AF39" i="13"/>
  <c r="AB43" i="13"/>
  <c r="AF47" i="13"/>
  <c r="AB51" i="13"/>
  <c r="AF55" i="13"/>
  <c r="AB59" i="13"/>
  <c r="AF63" i="13"/>
  <c r="AA64" i="13"/>
  <c r="AH64" i="13" s="1"/>
  <c r="AF65" i="13"/>
  <c r="AG65" i="13" s="1"/>
  <c r="AD123" i="13"/>
  <c r="AG144" i="13"/>
  <c r="AG148" i="13"/>
  <c r="AB157" i="13"/>
  <c r="AF157" i="13"/>
  <c r="AC157" i="13"/>
  <c r="AC11" i="13"/>
  <c r="AD11" i="13" s="1"/>
  <c r="AB16" i="13"/>
  <c r="AB24" i="13"/>
  <c r="AB32" i="13"/>
  <c r="AB40" i="13"/>
  <c r="AB48" i="13"/>
  <c r="AB56" i="13"/>
  <c r="AB64" i="13"/>
  <c r="AB66" i="13"/>
  <c r="AF67" i="13"/>
  <c r="AB68" i="13"/>
  <c r="AB72" i="13"/>
  <c r="AB74" i="13"/>
  <c r="AF75" i="13"/>
  <c r="AB76" i="13"/>
  <c r="AB80" i="13"/>
  <c r="AB82" i="13"/>
  <c r="AF83" i="13"/>
  <c r="AB84" i="13"/>
  <c r="AB88" i="13"/>
  <c r="AB90" i="13"/>
  <c r="AB92" i="13"/>
  <c r="AB98" i="13"/>
  <c r="AB106" i="13"/>
  <c r="AC152" i="13"/>
  <c r="AD152" i="13" s="1"/>
  <c r="Z152" i="13"/>
  <c r="AC168" i="13"/>
  <c r="AD168" i="13" s="1"/>
  <c r="Z168" i="13"/>
  <c r="AA172" i="13"/>
  <c r="AH172" i="13" s="1"/>
  <c r="AB178" i="13"/>
  <c r="AF178" i="13"/>
  <c r="AC178" i="13"/>
  <c r="Z180" i="13"/>
  <c r="AF180" i="13"/>
  <c r="AC180" i="13"/>
  <c r="AB180" i="13"/>
  <c r="AA3" i="13"/>
  <c r="AH3" i="13" s="1"/>
  <c r="AB8" i="13"/>
  <c r="AF112" i="13"/>
  <c r="AC113" i="13"/>
  <c r="AF120" i="13"/>
  <c r="AG120" i="13" s="1"/>
  <c r="AC121" i="13"/>
  <c r="AF128" i="13"/>
  <c r="AG128" i="13" s="1"/>
  <c r="AC129" i="13"/>
  <c r="AC136" i="13"/>
  <c r="AD136" i="13" s="1"/>
  <c r="Z136" i="13"/>
  <c r="AF153" i="13"/>
  <c r="AC153" i="13"/>
  <c r="AB153" i="13"/>
  <c r="AG160" i="13"/>
  <c r="AF169" i="13"/>
  <c r="AC169" i="13"/>
  <c r="AB169" i="13"/>
  <c r="AB172" i="13"/>
  <c r="AB177" i="13"/>
  <c r="AA177" i="13"/>
  <c r="AH177" i="13" s="1"/>
  <c r="AF177" i="13"/>
  <c r="AC177" i="13"/>
  <c r="AC179" i="13"/>
  <c r="AC185" i="13"/>
  <c r="AC187" i="13"/>
  <c r="AD187" i="13" s="1"/>
  <c r="AD191" i="13"/>
  <c r="AC195" i="13"/>
  <c r="AD195" i="13" s="1"/>
  <c r="AA202" i="13"/>
  <c r="AH202" i="13" s="1"/>
  <c r="AF203" i="13"/>
  <c r="Z254" i="13"/>
  <c r="AF254" i="13"/>
  <c r="AB254" i="13"/>
  <c r="AC282" i="13"/>
  <c r="AB282" i="13"/>
  <c r="Z282" i="13"/>
  <c r="AF282" i="13"/>
  <c r="Z200" i="13"/>
  <c r="AC202" i="13"/>
  <c r="AD202" i="13" s="1"/>
  <c r="Z211" i="13"/>
  <c r="AB212" i="13"/>
  <c r="Z212" i="13"/>
  <c r="AF212" i="13"/>
  <c r="AA218" i="13"/>
  <c r="AH218" i="13" s="1"/>
  <c r="AA222" i="13"/>
  <c r="AH222" i="13" s="1"/>
  <c r="AC234" i="13"/>
  <c r="AB234" i="13"/>
  <c r="Z234" i="13"/>
  <c r="AF264" i="13"/>
  <c r="AB264" i="13"/>
  <c r="Z264" i="13"/>
  <c r="Z206" i="13"/>
  <c r="AF206" i="13"/>
  <c r="AF216" i="13"/>
  <c r="AB216" i="13"/>
  <c r="AB220" i="13"/>
  <c r="Z220" i="13"/>
  <c r="AF220" i="13"/>
  <c r="Z230" i="13"/>
  <c r="AF230" i="13"/>
  <c r="Z246" i="13"/>
  <c r="AF246" i="13"/>
  <c r="AC266" i="13"/>
  <c r="AB266" i="13"/>
  <c r="Z266" i="13"/>
  <c r="AF266" i="13"/>
  <c r="AF179" i="13"/>
  <c r="AF185" i="13"/>
  <c r="AC186" i="13"/>
  <c r="AF187" i="13"/>
  <c r="AG187" i="13" s="1"/>
  <c r="AB188" i="13"/>
  <c r="AB190" i="13"/>
  <c r="AB192" i="13"/>
  <c r="AF193" i="13"/>
  <c r="AC194" i="13"/>
  <c r="AD194" i="13" s="1"/>
  <c r="AF195" i="13"/>
  <c r="AG195" i="13" s="1"/>
  <c r="AB196" i="13"/>
  <c r="AB198" i="13"/>
  <c r="AB200" i="13"/>
  <c r="AF202" i="13"/>
  <c r="AG202" i="13" s="1"/>
  <c r="AA203" i="13"/>
  <c r="AH203" i="13" s="1"/>
  <c r="AB211" i="13"/>
  <c r="AF224" i="13"/>
  <c r="AB224" i="13"/>
  <c r="AF235" i="13"/>
  <c r="AG235" i="13" s="1"/>
  <c r="AC235" i="13"/>
  <c r="AD235" i="13" s="1"/>
  <c r="AB238" i="13"/>
  <c r="AF240" i="13"/>
  <c r="AB240" i="13"/>
  <c r="AF256" i="13"/>
  <c r="AB256" i="13"/>
  <c r="Z256" i="13"/>
  <c r="AD261" i="13"/>
  <c r="AA262" i="13"/>
  <c r="AH262" i="13" s="1"/>
  <c r="AG275" i="13"/>
  <c r="Z289" i="13"/>
  <c r="AC289" i="13"/>
  <c r="AB289" i="13"/>
  <c r="AA289" i="13"/>
  <c r="AH289" i="13" s="1"/>
  <c r="AF289" i="13"/>
  <c r="AC188" i="13"/>
  <c r="AC190" i="13"/>
  <c r="AC192" i="13"/>
  <c r="AC196" i="13"/>
  <c r="AC198" i="13"/>
  <c r="AC200" i="13"/>
  <c r="AB203" i="13"/>
  <c r="AB204" i="13"/>
  <c r="Z204" i="13"/>
  <c r="AA206" i="13"/>
  <c r="AH206" i="13" s="1"/>
  <c r="AB208" i="13"/>
  <c r="Z216" i="13"/>
  <c r="AC258" i="13"/>
  <c r="AB258" i="13"/>
  <c r="Z258" i="13"/>
  <c r="AF258" i="13"/>
  <c r="AD268" i="13"/>
  <c r="Z270" i="13"/>
  <c r="AF270" i="13"/>
  <c r="AB270" i="13"/>
  <c r="Z187" i="13"/>
  <c r="Z195" i="13"/>
  <c r="AF205" i="13"/>
  <c r="AB206" i="13"/>
  <c r="AC208" i="13"/>
  <c r="AB210" i="13"/>
  <c r="Z210" i="13"/>
  <c r="AC212" i="13"/>
  <c r="Z214" i="13"/>
  <c r="AF214" i="13"/>
  <c r="AA216" i="13"/>
  <c r="AH216" i="13" s="1"/>
  <c r="AA220" i="13"/>
  <c r="AH220" i="13" s="1"/>
  <c r="AC226" i="13"/>
  <c r="AB226" i="13"/>
  <c r="Z226" i="13"/>
  <c r="AD228" i="13"/>
  <c r="AD229" i="13"/>
  <c r="AA234" i="13"/>
  <c r="AH234" i="13" s="1"/>
  <c r="AC242" i="13"/>
  <c r="AB242" i="13"/>
  <c r="Z242" i="13"/>
  <c r="AF248" i="13"/>
  <c r="AB248" i="13"/>
  <c r="Z248" i="13"/>
  <c r="AA254" i="13"/>
  <c r="AH254" i="13" s="1"/>
  <c r="AA264" i="13"/>
  <c r="AH264" i="13" s="1"/>
  <c r="AD277" i="13"/>
  <c r="AA181" i="13"/>
  <c r="AH181" i="13" s="1"/>
  <c r="AF186" i="13"/>
  <c r="AC206" i="13"/>
  <c r="AC216" i="13"/>
  <c r="AB218" i="13"/>
  <c r="Z218" i="13"/>
  <c r="AC220" i="13"/>
  <c r="Z222" i="13"/>
  <c r="AF222" i="13"/>
  <c r="AA230" i="13"/>
  <c r="AH230" i="13" s="1"/>
  <c r="Z238" i="13"/>
  <c r="AF238" i="13"/>
  <c r="AA246" i="13"/>
  <c r="AH246" i="13" s="1"/>
  <c r="AC250" i="13"/>
  <c r="AB250" i="13"/>
  <c r="Z250" i="13"/>
  <c r="AF250" i="13"/>
  <c r="AC254" i="13"/>
  <c r="Z262" i="13"/>
  <c r="AF262" i="13"/>
  <c r="AB262" i="13"/>
  <c r="AC274" i="13"/>
  <c r="AB274" i="13"/>
  <c r="Z274" i="13"/>
  <c r="AF274" i="13"/>
  <c r="Z278" i="13"/>
  <c r="AF278" i="13"/>
  <c r="AC278" i="13"/>
  <c r="AB278" i="13"/>
  <c r="AB287" i="13"/>
  <c r="AC287" i="13"/>
  <c r="AA287" i="13"/>
  <c r="AH287" i="13" s="1"/>
  <c r="AF287" i="13"/>
  <c r="AB181" i="13"/>
  <c r="AF188" i="13"/>
  <c r="AB189" i="13"/>
  <c r="AF196" i="13"/>
  <c r="AB197" i="13"/>
  <c r="Z202" i="13"/>
  <c r="AC204" i="13"/>
  <c r="AF227" i="13"/>
  <c r="AG227" i="13" s="1"/>
  <c r="AC227" i="13"/>
  <c r="AD227" i="13" s="1"/>
  <c r="AB230" i="13"/>
  <c r="AF232" i="13"/>
  <c r="AB232" i="13"/>
  <c r="AF234" i="13"/>
  <c r="AF243" i="13"/>
  <c r="AG243" i="13" s="1"/>
  <c r="AC243" i="13"/>
  <c r="AD243" i="13" s="1"/>
  <c r="AB246" i="13"/>
  <c r="AG252" i="13"/>
  <c r="AA266" i="13"/>
  <c r="AH266" i="13" s="1"/>
  <c r="Z272" i="13"/>
  <c r="Z280" i="13"/>
  <c r="AB286" i="13"/>
  <c r="AA290" i="13"/>
  <c r="AH290" i="13" s="1"/>
  <c r="AF293" i="13"/>
  <c r="AA294" i="13"/>
  <c r="AH294" i="13" s="1"/>
  <c r="AF295" i="13"/>
  <c r="AG295" i="13" s="1"/>
  <c r="AA298" i="13"/>
  <c r="AH298" i="13" s="1"/>
  <c r="AF301" i="13"/>
  <c r="AF303" i="13"/>
  <c r="AG303" i="13" s="1"/>
  <c r="Z321" i="13"/>
  <c r="AC321" i="13"/>
  <c r="Z329" i="13"/>
  <c r="AC329" i="13"/>
  <c r="AC340" i="13"/>
  <c r="AA340" i="13"/>
  <c r="AH340" i="13" s="1"/>
  <c r="AF351" i="13"/>
  <c r="AB351" i="13"/>
  <c r="AF367" i="13"/>
  <c r="AB367" i="13"/>
  <c r="AD388" i="13"/>
  <c r="AG388" i="13"/>
  <c r="AD402" i="13"/>
  <c r="AC286" i="13"/>
  <c r="AB290" i="13"/>
  <c r="AB294" i="13"/>
  <c r="AF297" i="13"/>
  <c r="AB335" i="13"/>
  <c r="Z335" i="13"/>
  <c r="AC352" i="13"/>
  <c r="AA352" i="13"/>
  <c r="AH352" i="13" s="1"/>
  <c r="AF352" i="13"/>
  <c r="AF357" i="13"/>
  <c r="AB357" i="13"/>
  <c r="AC368" i="13"/>
  <c r="AA368" i="13"/>
  <c r="AH368" i="13" s="1"/>
  <c r="AF368" i="13"/>
  <c r="AF373" i="13"/>
  <c r="AB373" i="13"/>
  <c r="AB385" i="13"/>
  <c r="AF385" i="13"/>
  <c r="AC385" i="13"/>
  <c r="Z403" i="13"/>
  <c r="AF403" i="13"/>
  <c r="AA403" i="13"/>
  <c r="AH403" i="13" s="1"/>
  <c r="AC403" i="13"/>
  <c r="AF228" i="13"/>
  <c r="AG228" i="13" s="1"/>
  <c r="AF236" i="13"/>
  <c r="AG236" i="13" s="1"/>
  <c r="AF244" i="13"/>
  <c r="AG244" i="13" s="1"/>
  <c r="AC251" i="13"/>
  <c r="AC259" i="13"/>
  <c r="AC267" i="13"/>
  <c r="AB272" i="13"/>
  <c r="AC275" i="13"/>
  <c r="AD275" i="13" s="1"/>
  <c r="AB280" i="13"/>
  <c r="AC283" i="13"/>
  <c r="AC288" i="13"/>
  <c r="AC294" i="13"/>
  <c r="AC296" i="13"/>
  <c r="AD300" i="13"/>
  <c r="AC302" i="13"/>
  <c r="AD302" i="13" s="1"/>
  <c r="AC304" i="13"/>
  <c r="AC312" i="13"/>
  <c r="AF341" i="13"/>
  <c r="AB341" i="13"/>
  <c r="Z347" i="13"/>
  <c r="AB347" i="13"/>
  <c r="AB353" i="13"/>
  <c r="AF353" i="13"/>
  <c r="AC353" i="13"/>
  <c r="Z363" i="13"/>
  <c r="AB363" i="13"/>
  <c r="AB369" i="13"/>
  <c r="AF369" i="13"/>
  <c r="AC369" i="13"/>
  <c r="Z379" i="13"/>
  <c r="AB379" i="13"/>
  <c r="Z395" i="13"/>
  <c r="AF395" i="13"/>
  <c r="AA395" i="13"/>
  <c r="AH395" i="13" s="1"/>
  <c r="AC395" i="13"/>
  <c r="Z408" i="13"/>
  <c r="AB321" i="13"/>
  <c r="AC322" i="13"/>
  <c r="AD322" i="13" s="1"/>
  <c r="AF322" i="13"/>
  <c r="AG322" i="13" s="1"/>
  <c r="AB329" i="13"/>
  <c r="AC330" i="13"/>
  <c r="AD330" i="13" s="1"/>
  <c r="AF330" i="13"/>
  <c r="AG330" i="13" s="1"/>
  <c r="AA335" i="13"/>
  <c r="AH335" i="13" s="1"/>
  <c r="AC336" i="13"/>
  <c r="Z336" i="13"/>
  <c r="Z340" i="13"/>
  <c r="AC348" i="13"/>
  <c r="AD348" i="13" s="1"/>
  <c r="AA348" i="13"/>
  <c r="AH348" i="13" s="1"/>
  <c r="Z351" i="13"/>
  <c r="Z357" i="13"/>
  <c r="AC364" i="13"/>
  <c r="AA364" i="13"/>
  <c r="AH364" i="13" s="1"/>
  <c r="Z367" i="13"/>
  <c r="Z373" i="13"/>
  <c r="Z387" i="13"/>
  <c r="AB387" i="13"/>
  <c r="AG414" i="13"/>
  <c r="Z228" i="13"/>
  <c r="Z236" i="13"/>
  <c r="Z244" i="13"/>
  <c r="Z252" i="13"/>
  <c r="Z260" i="13"/>
  <c r="Z268" i="13"/>
  <c r="Z276" i="13"/>
  <c r="Z284" i="13"/>
  <c r="AF286" i="13"/>
  <c r="AF290" i="13"/>
  <c r="AA291" i="13"/>
  <c r="AH291" i="13" s="1"/>
  <c r="AA293" i="13"/>
  <c r="AH293" i="13" s="1"/>
  <c r="AA295" i="13"/>
  <c r="AH295" i="13" s="1"/>
  <c r="AA297" i="13"/>
  <c r="AH297" i="13" s="1"/>
  <c r="AF298" i="13"/>
  <c r="AA299" i="13"/>
  <c r="AH299" i="13" s="1"/>
  <c r="AA301" i="13"/>
  <c r="AH301" i="13" s="1"/>
  <c r="AA303" i="13"/>
  <c r="AH303" i="13" s="1"/>
  <c r="AA305" i="13"/>
  <c r="AH305" i="13" s="1"/>
  <c r="AF306" i="13"/>
  <c r="AA307" i="13"/>
  <c r="AH307" i="13" s="1"/>
  <c r="AA309" i="13"/>
  <c r="AH309" i="13" s="1"/>
  <c r="AA311" i="13"/>
  <c r="AH311" i="13" s="1"/>
  <c r="AA313" i="13"/>
  <c r="AH313" i="13" s="1"/>
  <c r="AF314" i="13"/>
  <c r="AA315" i="13"/>
  <c r="AH315" i="13" s="1"/>
  <c r="AA319" i="13"/>
  <c r="AH319" i="13" s="1"/>
  <c r="AF320" i="13"/>
  <c r="AG320" i="13" s="1"/>
  <c r="Z322" i="13"/>
  <c r="AA327" i="13"/>
  <c r="AH327" i="13" s="1"/>
  <c r="AF328" i="13"/>
  <c r="Z330" i="13"/>
  <c r="AC335" i="13"/>
  <c r="Z337" i="13"/>
  <c r="AF337" i="13"/>
  <c r="AG337" i="13" s="1"/>
  <c r="AC337" i="13"/>
  <c r="AD337" i="13" s="1"/>
  <c r="AB340" i="13"/>
  <c r="Z341" i="13"/>
  <c r="Z352" i="13"/>
  <c r="AF359" i="13"/>
  <c r="AB359" i="13"/>
  <c r="Z368" i="13"/>
  <c r="AF375" i="13"/>
  <c r="AB375" i="13"/>
  <c r="AF381" i="13"/>
  <c r="AB381" i="13"/>
  <c r="Z385" i="13"/>
  <c r="AB400" i="13"/>
  <c r="AA400" i="13"/>
  <c r="AH400" i="13" s="1"/>
  <c r="AF400" i="13"/>
  <c r="AB291" i="13"/>
  <c r="AB293" i="13"/>
  <c r="AC295" i="13"/>
  <c r="AD295" i="13" s="1"/>
  <c r="AB297" i="13"/>
  <c r="AB299" i="13"/>
  <c r="AB301" i="13"/>
  <c r="AC303" i="13"/>
  <c r="AD303" i="13" s="1"/>
  <c r="AF304" i="13"/>
  <c r="AB305" i="13"/>
  <c r="AB307" i="13"/>
  <c r="AB309" i="13"/>
  <c r="AC311" i="13"/>
  <c r="AD311" i="13" s="1"/>
  <c r="AF312" i="13"/>
  <c r="AA341" i="13"/>
  <c r="AH341" i="13" s="1"/>
  <c r="AF343" i="13"/>
  <c r="AB343" i="13"/>
  <c r="AA347" i="13"/>
  <c r="AH347" i="13" s="1"/>
  <c r="AF349" i="13"/>
  <c r="AB349" i="13"/>
  <c r="AC351" i="13"/>
  <c r="AB352" i="13"/>
  <c r="Z353" i="13"/>
  <c r="AC357" i="13"/>
  <c r="AC360" i="13"/>
  <c r="AD360" i="13" s="1"/>
  <c r="AA360" i="13"/>
  <c r="AH360" i="13" s="1"/>
  <c r="AF360" i="13"/>
  <c r="AG360" i="13" s="1"/>
  <c r="AA363" i="13"/>
  <c r="AH363" i="13" s="1"/>
  <c r="AF365" i="13"/>
  <c r="AB365" i="13"/>
  <c r="AC367" i="13"/>
  <c r="AB368" i="13"/>
  <c r="Z369" i="13"/>
  <c r="AC373" i="13"/>
  <c r="AC376" i="13"/>
  <c r="AA376" i="13"/>
  <c r="AH376" i="13" s="1"/>
  <c r="AF376" i="13"/>
  <c r="AG376" i="13" s="1"/>
  <c r="AA379" i="13"/>
  <c r="AH379" i="13" s="1"/>
  <c r="AA385" i="13"/>
  <c r="AH385" i="13" s="1"/>
  <c r="AB408" i="13"/>
  <c r="AA408" i="13"/>
  <c r="AH408" i="13" s="1"/>
  <c r="AF408" i="13"/>
  <c r="AC291" i="13"/>
  <c r="AC297" i="13"/>
  <c r="AC299" i="13"/>
  <c r="AC305" i="13"/>
  <c r="AC307" i="13"/>
  <c r="AC313" i="13"/>
  <c r="AF321" i="13"/>
  <c r="AF329" i="13"/>
  <c r="AF340" i="13"/>
  <c r="AC341" i="13"/>
  <c r="AC344" i="13"/>
  <c r="AD344" i="13" s="1"/>
  <c r="AA344" i="13"/>
  <c r="AH344" i="13" s="1"/>
  <c r="AF344" i="13"/>
  <c r="AG344" i="13" s="1"/>
  <c r="AC347" i="13"/>
  <c r="AA353" i="13"/>
  <c r="AH353" i="13" s="1"/>
  <c r="Z355" i="13"/>
  <c r="AB355" i="13"/>
  <c r="AB361" i="13"/>
  <c r="AF361" i="13"/>
  <c r="AC361" i="13"/>
  <c r="AC363" i="13"/>
  <c r="AA369" i="13"/>
  <c r="AH369" i="13" s="1"/>
  <c r="Z371" i="13"/>
  <c r="AB371" i="13"/>
  <c r="AD374" i="13"/>
  <c r="AB377" i="13"/>
  <c r="AF377" i="13"/>
  <c r="AC377" i="13"/>
  <c r="AC379" i="13"/>
  <c r="AA320" i="13"/>
  <c r="AH320" i="13" s="1"/>
  <c r="AD325" i="13"/>
  <c r="AA328" i="13"/>
  <c r="AH328" i="13" s="1"/>
  <c r="AF335" i="13"/>
  <c r="Z339" i="13"/>
  <c r="AB339" i="13"/>
  <c r="AB345" i="13"/>
  <c r="AF345" i="13"/>
  <c r="AC345" i="13"/>
  <c r="AG348" i="13"/>
  <c r="Z349" i="13"/>
  <c r="AC356" i="13"/>
  <c r="AD356" i="13" s="1"/>
  <c r="AA356" i="13"/>
  <c r="AH356" i="13" s="1"/>
  <c r="Z365" i="13"/>
  <c r="AC372" i="13"/>
  <c r="AA372" i="13"/>
  <c r="AH372" i="13" s="1"/>
  <c r="Z375" i="13"/>
  <c r="Z381" i="13"/>
  <c r="AF383" i="13"/>
  <c r="AB383" i="13"/>
  <c r="AA387" i="13"/>
  <c r="AH387" i="13" s="1"/>
  <c r="AD394" i="13"/>
  <c r="AB395" i="13"/>
  <c r="AD396" i="13"/>
  <c r="AB403" i="13"/>
  <c r="AF423" i="13"/>
  <c r="AB423" i="13"/>
  <c r="AB427" i="13"/>
  <c r="Z427" i="13"/>
  <c r="AF427" i="13"/>
  <c r="AB457" i="13"/>
  <c r="Z457" i="13"/>
  <c r="Z461" i="13"/>
  <c r="AF461" i="13"/>
  <c r="AA463" i="13"/>
  <c r="AH463" i="13" s="1"/>
  <c r="AB489" i="13"/>
  <c r="Z489" i="13"/>
  <c r="AD521" i="13"/>
  <c r="AF338" i="13"/>
  <c r="AG338" i="13" s="1"/>
  <c r="AF346" i="13"/>
  <c r="AF384" i="13"/>
  <c r="AB389" i="13"/>
  <c r="AB391" i="13"/>
  <c r="AC393" i="13"/>
  <c r="AD393" i="13" s="1"/>
  <c r="AG418" i="13"/>
  <c r="AG430" i="13"/>
  <c r="AF431" i="13"/>
  <c r="AB431" i="13"/>
  <c r="AC433" i="13"/>
  <c r="Z434" i="13"/>
  <c r="AB435" i="13"/>
  <c r="Z435" i="13"/>
  <c r="AF435" i="13"/>
  <c r="AA441" i="13"/>
  <c r="AH441" i="13" s="1"/>
  <c r="AB465" i="13"/>
  <c r="Z465" i="13"/>
  <c r="Z469" i="13"/>
  <c r="AF469" i="13"/>
  <c r="AD476" i="13"/>
  <c r="AF479" i="13"/>
  <c r="AB479" i="13"/>
  <c r="AC481" i="13"/>
  <c r="Z490" i="13"/>
  <c r="AC490" i="13"/>
  <c r="AD490" i="13" s="1"/>
  <c r="AC491" i="13"/>
  <c r="AB491" i="13"/>
  <c r="Z491" i="13"/>
  <c r="AF491" i="13"/>
  <c r="AA505" i="13"/>
  <c r="AH505" i="13" s="1"/>
  <c r="AA511" i="13"/>
  <c r="AH511" i="13" s="1"/>
  <c r="AB513" i="13"/>
  <c r="Z513" i="13"/>
  <c r="AC531" i="13"/>
  <c r="AB531" i="13"/>
  <c r="Z531" i="13"/>
  <c r="AF531" i="13"/>
  <c r="AF588" i="13"/>
  <c r="AB588" i="13"/>
  <c r="AA588" i="13"/>
  <c r="AH588" i="13" s="1"/>
  <c r="AC588" i="13"/>
  <c r="Z588" i="13"/>
  <c r="Z423" i="13"/>
  <c r="AA434" i="13"/>
  <c r="AH434" i="13" s="1"/>
  <c r="AF439" i="13"/>
  <c r="AB439" i="13"/>
  <c r="AB443" i="13"/>
  <c r="Z443" i="13"/>
  <c r="AF443" i="13"/>
  <c r="AD448" i="13"/>
  <c r="AB473" i="13"/>
  <c r="Z473" i="13"/>
  <c r="AF503" i="13"/>
  <c r="AB503" i="13"/>
  <c r="Z514" i="13"/>
  <c r="AC514" i="13"/>
  <c r="AC515" i="13"/>
  <c r="AB515" i="13"/>
  <c r="Z515" i="13"/>
  <c r="AF515" i="13"/>
  <c r="AB530" i="13"/>
  <c r="Z530" i="13"/>
  <c r="AC530" i="13"/>
  <c r="AC595" i="13"/>
  <c r="AB595" i="13"/>
  <c r="AF595" i="13"/>
  <c r="Z595" i="13"/>
  <c r="AA399" i="13"/>
  <c r="AH399" i="13" s="1"/>
  <c r="AD404" i="13"/>
  <c r="AA407" i="13"/>
  <c r="AH407" i="13" s="1"/>
  <c r="AA415" i="13"/>
  <c r="AH415" i="13" s="1"/>
  <c r="AF416" i="13"/>
  <c r="AG416" i="13" s="1"/>
  <c r="AD420" i="13"/>
  <c r="AA423" i="13"/>
  <c r="AH423" i="13" s="1"/>
  <c r="AA427" i="13"/>
  <c r="AH427" i="13" s="1"/>
  <c r="AD430" i="13"/>
  <c r="Z431" i="13"/>
  <c r="AB434" i="13"/>
  <c r="AF447" i="13"/>
  <c r="AB447" i="13"/>
  <c r="Z450" i="13"/>
  <c r="AB451" i="13"/>
  <c r="Z451" i="13"/>
  <c r="AF451" i="13"/>
  <c r="AB453" i="13"/>
  <c r="AA457" i="13"/>
  <c r="AH457" i="13" s="1"/>
  <c r="Z474" i="13"/>
  <c r="AC474" i="13"/>
  <c r="AC475" i="13"/>
  <c r="AB475" i="13"/>
  <c r="Z475" i="13"/>
  <c r="AF475" i="13"/>
  <c r="AD478" i="13"/>
  <c r="AA489" i="13"/>
  <c r="AH489" i="13" s="1"/>
  <c r="AA495" i="13"/>
  <c r="AH495" i="13" s="1"/>
  <c r="AB497" i="13"/>
  <c r="Z497" i="13"/>
  <c r="AB506" i="13"/>
  <c r="AC536" i="13"/>
  <c r="AB536" i="13"/>
  <c r="AA536" i="13"/>
  <c r="AH536" i="13" s="1"/>
  <c r="AF536" i="13"/>
  <c r="AA595" i="13"/>
  <c r="AH595" i="13" s="1"/>
  <c r="AA380" i="13"/>
  <c r="AH380" i="13" s="1"/>
  <c r="AA384" i="13"/>
  <c r="AH384" i="13" s="1"/>
  <c r="AA388" i="13"/>
  <c r="AH388" i="13" s="1"/>
  <c r="AA392" i="13"/>
  <c r="AH392" i="13" s="1"/>
  <c r="AF393" i="13"/>
  <c r="AG393" i="13" s="1"/>
  <c r="AA394" i="13"/>
  <c r="AH394" i="13" s="1"/>
  <c r="Z397" i="13"/>
  <c r="AC399" i="13"/>
  <c r="AD399" i="13" s="1"/>
  <c r="AA402" i="13"/>
  <c r="AH402" i="13" s="1"/>
  <c r="Z405" i="13"/>
  <c r="AC407" i="13"/>
  <c r="AD407" i="13" s="1"/>
  <c r="AC415" i="13"/>
  <c r="AC423" i="13"/>
  <c r="AB425" i="13"/>
  <c r="Z425" i="13"/>
  <c r="AC427" i="13"/>
  <c r="Z429" i="13"/>
  <c r="AF429" i="13"/>
  <c r="AG429" i="13" s="1"/>
  <c r="AA431" i="13"/>
  <c r="AH431" i="13" s="1"/>
  <c r="AA435" i="13"/>
  <c r="AH435" i="13" s="1"/>
  <c r="Z439" i="13"/>
  <c r="AB442" i="13"/>
  <c r="AF455" i="13"/>
  <c r="AB455" i="13"/>
  <c r="AC457" i="13"/>
  <c r="Z458" i="13"/>
  <c r="AB459" i="13"/>
  <c r="Z459" i="13"/>
  <c r="AF459" i="13"/>
  <c r="AB461" i="13"/>
  <c r="AA465" i="13"/>
  <c r="AH465" i="13" s="1"/>
  <c r="Z479" i="13"/>
  <c r="AF487" i="13"/>
  <c r="AB487" i="13"/>
  <c r="AC489" i="13"/>
  <c r="Z498" i="13"/>
  <c r="AC498" i="13"/>
  <c r="AD498" i="13" s="1"/>
  <c r="AC499" i="13"/>
  <c r="AB499" i="13"/>
  <c r="Z499" i="13"/>
  <c r="AF499" i="13"/>
  <c r="AA522" i="13"/>
  <c r="AH522" i="13" s="1"/>
  <c r="Z411" i="13"/>
  <c r="AF411" i="13"/>
  <c r="Z419" i="13"/>
  <c r="AF419" i="13"/>
  <c r="AB433" i="13"/>
  <c r="Z433" i="13"/>
  <c r="Z437" i="13"/>
  <c r="AF437" i="13"/>
  <c r="AG437" i="13" s="1"/>
  <c r="AA439" i="13"/>
  <c r="AH439" i="13" s="1"/>
  <c r="AF463" i="13"/>
  <c r="AB463" i="13"/>
  <c r="AB467" i="13"/>
  <c r="Z467" i="13"/>
  <c r="AF467" i="13"/>
  <c r="AB481" i="13"/>
  <c r="Z481" i="13"/>
  <c r="AG490" i="13"/>
  <c r="AF511" i="13"/>
  <c r="AB511" i="13"/>
  <c r="AD526" i="13"/>
  <c r="AG526" i="13"/>
  <c r="Z594" i="13"/>
  <c r="AF594" i="13"/>
  <c r="AB594" i="13"/>
  <c r="AA594" i="13"/>
  <c r="AH594" i="13" s="1"/>
  <c r="AC594" i="13"/>
  <c r="AB397" i="13"/>
  <c r="AF399" i="13"/>
  <c r="AG399" i="13" s="1"/>
  <c r="AA416" i="13"/>
  <c r="AH416" i="13" s="1"/>
  <c r="AF434" i="13"/>
  <c r="AC439" i="13"/>
  <c r="AB441" i="13"/>
  <c r="Z441" i="13"/>
  <c r="AC443" i="13"/>
  <c r="Z445" i="13"/>
  <c r="AF445" i="13"/>
  <c r="AD450" i="13"/>
  <c r="AF457" i="13"/>
  <c r="AF471" i="13"/>
  <c r="AB471" i="13"/>
  <c r="AC473" i="13"/>
  <c r="Z482" i="13"/>
  <c r="AC482" i="13"/>
  <c r="AD482" i="13" s="1"/>
  <c r="AC483" i="13"/>
  <c r="AB483" i="13"/>
  <c r="Z483" i="13"/>
  <c r="AF483" i="13"/>
  <c r="AF489" i="13"/>
  <c r="AA497" i="13"/>
  <c r="AH497" i="13" s="1"/>
  <c r="AA503" i="13"/>
  <c r="AH503" i="13" s="1"/>
  <c r="AB505" i="13"/>
  <c r="Z505" i="13"/>
  <c r="AD509" i="13"/>
  <c r="AB514" i="13"/>
  <c r="AA515" i="13"/>
  <c r="AH515" i="13" s="1"/>
  <c r="AC523" i="13"/>
  <c r="AB523" i="13"/>
  <c r="Z523" i="13"/>
  <c r="AF523" i="13"/>
  <c r="AD540" i="13"/>
  <c r="AC576" i="13"/>
  <c r="AB576" i="13"/>
  <c r="Z576" i="13"/>
  <c r="AF576" i="13"/>
  <c r="AA576" i="13"/>
  <c r="AH576" i="13" s="1"/>
  <c r="AB582" i="13"/>
  <c r="AA582" i="13"/>
  <c r="AH582" i="13" s="1"/>
  <c r="AF582" i="13"/>
  <c r="AC582" i="13"/>
  <c r="Z582" i="13"/>
  <c r="AB401" i="13"/>
  <c r="Z401" i="13"/>
  <c r="AB409" i="13"/>
  <c r="Z409" i="13"/>
  <c r="AA411" i="13"/>
  <c r="AH411" i="13" s="1"/>
  <c r="AB417" i="13"/>
  <c r="Z417" i="13"/>
  <c r="AA419" i="13"/>
  <c r="AH419" i="13" s="1"/>
  <c r="AB449" i="13"/>
  <c r="Z449" i="13"/>
  <c r="Z453" i="13"/>
  <c r="AF453" i="13"/>
  <c r="Z463" i="13"/>
  <c r="AF495" i="13"/>
  <c r="AB495" i="13"/>
  <c r="AC503" i="13"/>
  <c r="Z506" i="13"/>
  <c r="AC506" i="13"/>
  <c r="AC507" i="13"/>
  <c r="AB507" i="13"/>
  <c r="Z507" i="13"/>
  <c r="AF507" i="13"/>
  <c r="AD510" i="13"/>
  <c r="AG510" i="13"/>
  <c r="AB522" i="13"/>
  <c r="Z522" i="13"/>
  <c r="AC522" i="13"/>
  <c r="AB519" i="13"/>
  <c r="Z521" i="13"/>
  <c r="AB527" i="13"/>
  <c r="Z529" i="13"/>
  <c r="AB535" i="13"/>
  <c r="AA537" i="13"/>
  <c r="AH537" i="13" s="1"/>
  <c r="AA539" i="13"/>
  <c r="AH539" i="13" s="1"/>
  <c r="AA541" i="13"/>
  <c r="AH541" i="13" s="1"/>
  <c r="AA543" i="13"/>
  <c r="AH543" i="13" s="1"/>
  <c r="AF544" i="13"/>
  <c r="AA545" i="13"/>
  <c r="AH545" i="13" s="1"/>
  <c r="AA547" i="13"/>
  <c r="AH547" i="13" s="1"/>
  <c r="AA549" i="13"/>
  <c r="AH549" i="13" s="1"/>
  <c r="AA551" i="13"/>
  <c r="AH551" i="13" s="1"/>
  <c r="AF552" i="13"/>
  <c r="AA553" i="13"/>
  <c r="AH553" i="13" s="1"/>
  <c r="AA555" i="13"/>
  <c r="AH555" i="13" s="1"/>
  <c r="AA557" i="13"/>
  <c r="AH557" i="13" s="1"/>
  <c r="AB575" i="13"/>
  <c r="AF583" i="13"/>
  <c r="AC583" i="13"/>
  <c r="AB599" i="13"/>
  <c r="AF599" i="13"/>
  <c r="AC599" i="13"/>
  <c r="AC519" i="13"/>
  <c r="AC527" i="13"/>
  <c r="AC535" i="13"/>
  <c r="AF540" i="13"/>
  <c r="AG540" i="13" s="1"/>
  <c r="AF548" i="13"/>
  <c r="AF556" i="13"/>
  <c r="AC568" i="13"/>
  <c r="Z568" i="13"/>
  <c r="AF577" i="13"/>
  <c r="AC577" i="13"/>
  <c r="Z578" i="13"/>
  <c r="AB578" i="13"/>
  <c r="AA578" i="13"/>
  <c r="AH578" i="13" s="1"/>
  <c r="AB584" i="13"/>
  <c r="AC584" i="13"/>
  <c r="AA584" i="13"/>
  <c r="AH584" i="13" s="1"/>
  <c r="AB590" i="13"/>
  <c r="AA590" i="13"/>
  <c r="AH590" i="13" s="1"/>
  <c r="AA593" i="13"/>
  <c r="AH593" i="13" s="1"/>
  <c r="AB601" i="13"/>
  <c r="AF601" i="13"/>
  <c r="AC601" i="13"/>
  <c r="AF477" i="13"/>
  <c r="AF485" i="13"/>
  <c r="AG485" i="13" s="1"/>
  <c r="AF493" i="13"/>
  <c r="AG493" i="13" s="1"/>
  <c r="AF501" i="13"/>
  <c r="AG501" i="13" s="1"/>
  <c r="AF509" i="13"/>
  <c r="AG509" i="13" s="1"/>
  <c r="AF517" i="13"/>
  <c r="AG517" i="13" s="1"/>
  <c r="AF525" i="13"/>
  <c r="AF533" i="13"/>
  <c r="AG533" i="13" s="1"/>
  <c r="AC537" i="13"/>
  <c r="AC539" i="13"/>
  <c r="AC543" i="13"/>
  <c r="AD543" i="13" s="1"/>
  <c r="AC545" i="13"/>
  <c r="AC547" i="13"/>
  <c r="AD549" i="13"/>
  <c r="AC551" i="13"/>
  <c r="AD551" i="13" s="1"/>
  <c r="AC553" i="13"/>
  <c r="AD553" i="13" s="1"/>
  <c r="AC555" i="13"/>
  <c r="AC559" i="13"/>
  <c r="AD559" i="13" s="1"/>
  <c r="AC561" i="13"/>
  <c r="AC567" i="13"/>
  <c r="AD567" i="13" s="1"/>
  <c r="AC572" i="13"/>
  <c r="AD572" i="13" s="1"/>
  <c r="Z577" i="13"/>
  <c r="AC579" i="13"/>
  <c r="AD579" i="13" s="1"/>
  <c r="AF579" i="13"/>
  <c r="AG579" i="13" s="1"/>
  <c r="Z583" i="13"/>
  <c r="AC603" i="13"/>
  <c r="AB603" i="13"/>
  <c r="AF603" i="13"/>
  <c r="AF580" i="13"/>
  <c r="AB580" i="13"/>
  <c r="AA580" i="13"/>
  <c r="AH580" i="13" s="1"/>
  <c r="AF591" i="13"/>
  <c r="AG591" i="13" s="1"/>
  <c r="AC591" i="13"/>
  <c r="AD591" i="13" s="1"/>
  <c r="AA540" i="13"/>
  <c r="AH540" i="13" s="1"/>
  <c r="AF541" i="13"/>
  <c r="AG541" i="13" s="1"/>
  <c r="AA544" i="13"/>
  <c r="AH544" i="13" s="1"/>
  <c r="AA548" i="13"/>
  <c r="AH548" i="13" s="1"/>
  <c r="AF549" i="13"/>
  <c r="AG549" i="13" s="1"/>
  <c r="AA552" i="13"/>
  <c r="AH552" i="13" s="1"/>
  <c r="AA556" i="13"/>
  <c r="AH556" i="13" s="1"/>
  <c r="AF557" i="13"/>
  <c r="AB568" i="13"/>
  <c r="AF569" i="13"/>
  <c r="AC569" i="13"/>
  <c r="AF575" i="13"/>
  <c r="AB577" i="13"/>
  <c r="AB583" i="13"/>
  <c r="Z584" i="13"/>
  <c r="AF585" i="13"/>
  <c r="AC585" i="13"/>
  <c r="Z586" i="13"/>
  <c r="AB586" i="13"/>
  <c r="AA586" i="13"/>
  <c r="AH586" i="13" s="1"/>
  <c r="AB592" i="13"/>
  <c r="AC592" i="13"/>
  <c r="AA592" i="13"/>
  <c r="AH592" i="13" s="1"/>
  <c r="Z599" i="13"/>
  <c r="Z601" i="13"/>
  <c r="AF543" i="13"/>
  <c r="AG543" i="13" s="1"/>
  <c r="AB544" i="13"/>
  <c r="AF551" i="13"/>
  <c r="AG551" i="13" s="1"/>
  <c r="AB552" i="13"/>
  <c r="AC578" i="13"/>
  <c r="AC587" i="13"/>
  <c r="AD587" i="13" s="1"/>
  <c r="AF587" i="13"/>
  <c r="AG587" i="13" s="1"/>
  <c r="Z591" i="13"/>
  <c r="AA599" i="13"/>
  <c r="AH599" i="13" s="1"/>
  <c r="AF568" i="13"/>
  <c r="AB569" i="13"/>
  <c r="Z572" i="13"/>
  <c r="AF584" i="13"/>
  <c r="AB585" i="13"/>
  <c r="AF593" i="13"/>
  <c r="AG593" i="13" s="1"/>
  <c r="AC593" i="13"/>
  <c r="AD593" i="13" s="1"/>
  <c r="AA611" i="13"/>
  <c r="AH611" i="13" s="1"/>
  <c r="Z618" i="13"/>
  <c r="AF618" i="13"/>
  <c r="AG618" i="13" s="1"/>
  <c r="AB622" i="13"/>
  <c r="Z622" i="13"/>
  <c r="AC635" i="13"/>
  <c r="AF635" i="13"/>
  <c r="Z638" i="13"/>
  <c r="AC638" i="13"/>
  <c r="AD638" i="13" s="1"/>
  <c r="AF640" i="13"/>
  <c r="AG640" i="13" s="1"/>
  <c r="AC640" i="13"/>
  <c r="AD640" i="13" s="1"/>
  <c r="AF648" i="13"/>
  <c r="AC648" i="13"/>
  <c r="AA648" i="13"/>
  <c r="AH648" i="13" s="1"/>
  <c r="AC650" i="13"/>
  <c r="AD650" i="13" s="1"/>
  <c r="Z650" i="13"/>
  <c r="AB611" i="13"/>
  <c r="AF612" i="13"/>
  <c r="AB612" i="13"/>
  <c r="AA630" i="13"/>
  <c r="AH630" i="13" s="1"/>
  <c r="AA634" i="13"/>
  <c r="AH634" i="13" s="1"/>
  <c r="AA635" i="13"/>
  <c r="AH635" i="13" s="1"/>
  <c r="AC637" i="13"/>
  <c r="AD637" i="13" s="1"/>
  <c r="AF637" i="13"/>
  <c r="AG637" i="13" s="1"/>
  <c r="AA638" i="13"/>
  <c r="AH638" i="13" s="1"/>
  <c r="AA639" i="13"/>
  <c r="AH639" i="13" s="1"/>
  <c r="Z646" i="13"/>
  <c r="AC646" i="13"/>
  <c r="AD646" i="13" s="1"/>
  <c r="AF646" i="13"/>
  <c r="AG646" i="13" s="1"/>
  <c r="AA650" i="13"/>
  <c r="AH650" i="13" s="1"/>
  <c r="AF656" i="13"/>
  <c r="AC656" i="13"/>
  <c r="AB656" i="13"/>
  <c r="AA656" i="13"/>
  <c r="AH656" i="13" s="1"/>
  <c r="AA596" i="13"/>
  <c r="AH596" i="13" s="1"/>
  <c r="AA598" i="13"/>
  <c r="AH598" i="13" s="1"/>
  <c r="AA600" i="13"/>
  <c r="AH600" i="13" s="1"/>
  <c r="AB606" i="13"/>
  <c r="AB614" i="13"/>
  <c r="Z631" i="13"/>
  <c r="Z632" i="13"/>
  <c r="AC643" i="13"/>
  <c r="AD643" i="13" s="1"/>
  <c r="AF643" i="13"/>
  <c r="AG643" i="13" s="1"/>
  <c r="AF644" i="13"/>
  <c r="AG644" i="13" s="1"/>
  <c r="AA646" i="13"/>
  <c r="AH646" i="13" s="1"/>
  <c r="AB596" i="13"/>
  <c r="AC600" i="13"/>
  <c r="AD600" i="13" s="1"/>
  <c r="AB602" i="13"/>
  <c r="AB604" i="13"/>
  <c r="AC606" i="13"/>
  <c r="Z607" i="13"/>
  <c r="AA612" i="13"/>
  <c r="AH612" i="13" s="1"/>
  <c r="AC614" i="13"/>
  <c r="Z615" i="13"/>
  <c r="AB616" i="13"/>
  <c r="Z616" i="13"/>
  <c r="AF616" i="13"/>
  <c r="AA622" i="13"/>
  <c r="AH622" i="13" s="1"/>
  <c r="AF627" i="13"/>
  <c r="AB627" i="13"/>
  <c r="AF628" i="13"/>
  <c r="AB628" i="13"/>
  <c r="AC628" i="13"/>
  <c r="Z628" i="13"/>
  <c r="AB631" i="13"/>
  <c r="Z634" i="13"/>
  <c r="AD644" i="13"/>
  <c r="AF620" i="13"/>
  <c r="AB620" i="13"/>
  <c r="Z640" i="13"/>
  <c r="AB608" i="13"/>
  <c r="AF608" i="13"/>
  <c r="AG638" i="13"/>
  <c r="AD639" i="13"/>
  <c r="AG650" i="13"/>
  <c r="Z630" i="13"/>
  <c r="AB630" i="13"/>
  <c r="AF632" i="13"/>
  <c r="AG632" i="13" s="1"/>
  <c r="AC632" i="13"/>
  <c r="AD632" i="13" s="1"/>
  <c r="AB648" i="13"/>
  <c r="AB652" i="13"/>
  <c r="AA652" i="13"/>
  <c r="AH652" i="13" s="1"/>
  <c r="AF652" i="13"/>
  <c r="AD658" i="13"/>
  <c r="AG658" i="13"/>
  <c r="AA608" i="13"/>
  <c r="AH608" i="13" s="1"/>
  <c r="Z611" i="13"/>
  <c r="AA620" i="13"/>
  <c r="AH620" i="13" s="1"/>
  <c r="AD623" i="13"/>
  <c r="AA631" i="13"/>
  <c r="AH631" i="13" s="1"/>
  <c r="AD633" i="13"/>
  <c r="AD649" i="13"/>
  <c r="AF651" i="13"/>
  <c r="AF659" i="13"/>
  <c r="AG659" i="13" s="1"/>
  <c r="AF667" i="13"/>
  <c r="AG667" i="13" s="1"/>
  <c r="AF675" i="13"/>
  <c r="AG675" i="13" s="1"/>
  <c r="AB653" i="13"/>
  <c r="Z658" i="13"/>
  <c r="AF660" i="13"/>
  <c r="AG660" i="13" s="1"/>
  <c r="AB661" i="13"/>
  <c r="Z666" i="13"/>
  <c r="AF668" i="13"/>
  <c r="AG668" i="13" s="1"/>
  <c r="AB669" i="13"/>
  <c r="Z674" i="13"/>
  <c r="AF676" i="13"/>
  <c r="AG676" i="13" s="1"/>
  <c r="AB677" i="13"/>
  <c r="Z679" i="13"/>
  <c r="AC679" i="13"/>
  <c r="AD679" i="13" s="1"/>
  <c r="AB684" i="13"/>
  <c r="AC684" i="13"/>
  <c r="Z684" i="13"/>
  <c r="AA658" i="13"/>
  <c r="AH658" i="13" s="1"/>
  <c r="AA666" i="13"/>
  <c r="AH666" i="13" s="1"/>
  <c r="AA674" i="13"/>
  <c r="AH674" i="13" s="1"/>
  <c r="AC680" i="13"/>
  <c r="AD680" i="13" s="1"/>
  <c r="AF680" i="13"/>
  <c r="AG680" i="13" s="1"/>
  <c r="AC704" i="13"/>
  <c r="AB704" i="13"/>
  <c r="AF704" i="13"/>
  <c r="Z704" i="13"/>
  <c r="AA704" i="13"/>
  <c r="AH704" i="13" s="1"/>
  <c r="AF664" i="13"/>
  <c r="AC664" i="13"/>
  <c r="AG670" i="13"/>
  <c r="AF672" i="13"/>
  <c r="AC672" i="13"/>
  <c r="AG678" i="13"/>
  <c r="AA680" i="13"/>
  <c r="AH680" i="13" s="1"/>
  <c r="AB624" i="13"/>
  <c r="AF645" i="13"/>
  <c r="AG649" i="13"/>
  <c r="AF653" i="13"/>
  <c r="AF661" i="13"/>
  <c r="AF669" i="13"/>
  <c r="AF677" i="13"/>
  <c r="AD683" i="13"/>
  <c r="Z660" i="13"/>
  <c r="Z664" i="13"/>
  <c r="AD659" i="13"/>
  <c r="AA660" i="13"/>
  <c r="AH660" i="13" s="1"/>
  <c r="AA664" i="13"/>
  <c r="AH664" i="13" s="1"/>
  <c r="AD667" i="13"/>
  <c r="Z654" i="13"/>
  <c r="AC654" i="13"/>
  <c r="AC660" i="13"/>
  <c r="AD660" i="13" s="1"/>
  <c r="Z661" i="13"/>
  <c r="Z662" i="13"/>
  <c r="AC662" i="13"/>
  <c r="AB664" i="13"/>
  <c r="AC668" i="13"/>
  <c r="AD668" i="13" s="1"/>
  <c r="Z669" i="13"/>
  <c r="Z670" i="13"/>
  <c r="AC670" i="13"/>
  <c r="AD670" i="13" s="1"/>
  <c r="AB672" i="13"/>
  <c r="AC676" i="13"/>
  <c r="AD676" i="13" s="1"/>
  <c r="Z677" i="13"/>
  <c r="Z678" i="13"/>
  <c r="AC678" i="13"/>
  <c r="AD678" i="13" s="1"/>
  <c r="AA685" i="13"/>
  <c r="AH685" i="13" s="1"/>
  <c r="AF686" i="13"/>
  <c r="Z688" i="13"/>
  <c r="AD690" i="13"/>
  <c r="Z695" i="13"/>
  <c r="AC695" i="13"/>
  <c r="AD695" i="13" s="1"/>
  <c r="AF699" i="13"/>
  <c r="AF702" i="13"/>
  <c r="AB710" i="13"/>
  <c r="AA716" i="13"/>
  <c r="AH716" i="13" s="1"/>
  <c r="AC731" i="13"/>
  <c r="AB731" i="13"/>
  <c r="AF731" i="13"/>
  <c r="AF692" i="13"/>
  <c r="AB692" i="13"/>
  <c r="AB707" i="13"/>
  <c r="AA734" i="13"/>
  <c r="AH734" i="13" s="1"/>
  <c r="AC739" i="13"/>
  <c r="AB739" i="13"/>
  <c r="AF739" i="13"/>
  <c r="AC747" i="13"/>
  <c r="AB747" i="13"/>
  <c r="AF747" i="13"/>
  <c r="AA691" i="13"/>
  <c r="AH691" i="13" s="1"/>
  <c r="AC696" i="13"/>
  <c r="AB696" i="13"/>
  <c r="AF696" i="13"/>
  <c r="AG706" i="13"/>
  <c r="AC718" i="13"/>
  <c r="Z718" i="13"/>
  <c r="Z719" i="13"/>
  <c r="AF719" i="13"/>
  <c r="AG719" i="13" s="1"/>
  <c r="AC719" i="13"/>
  <c r="AD719" i="13" s="1"/>
  <c r="AB734" i="13"/>
  <c r="AA742" i="13"/>
  <c r="AH742" i="13" s="1"/>
  <c r="AB750" i="13"/>
  <c r="AD691" i="13"/>
  <c r="Z692" i="13"/>
  <c r="Z703" i="13"/>
  <c r="AC703" i="13"/>
  <c r="AF707" i="13"/>
  <c r="AC715" i="13"/>
  <c r="AB715" i="13"/>
  <c r="Z727" i="13"/>
  <c r="AF727" i="13"/>
  <c r="AC727" i="13"/>
  <c r="AB727" i="13"/>
  <c r="AF685" i="13"/>
  <c r="AG685" i="13" s="1"/>
  <c r="AB686" i="13"/>
  <c r="Z687" i="13"/>
  <c r="AC687" i="13"/>
  <c r="AA692" i="13"/>
  <c r="AH692" i="13" s="1"/>
  <c r="AG695" i="13"/>
  <c r="Z696" i="13"/>
  <c r="Z699" i="13"/>
  <c r="AF700" i="13"/>
  <c r="AB700" i="13"/>
  <c r="AC710" i="13"/>
  <c r="Z710" i="13"/>
  <c r="Z711" i="13"/>
  <c r="AF711" i="13"/>
  <c r="AG711" i="13" s="1"/>
  <c r="AC711" i="13"/>
  <c r="AD711" i="13" s="1"/>
  <c r="AD717" i="13"/>
  <c r="AC726" i="13"/>
  <c r="Z726" i="13"/>
  <c r="Z735" i="13"/>
  <c r="AF735" i="13"/>
  <c r="AC735" i="13"/>
  <c r="AB735" i="13"/>
  <c r="Z751" i="13"/>
  <c r="AF751" i="13"/>
  <c r="AC751" i="13"/>
  <c r="AB751" i="13"/>
  <c r="AD754" i="13"/>
  <c r="AF716" i="13"/>
  <c r="AB716" i="13"/>
  <c r="AC734" i="13"/>
  <c r="Z734" i="13"/>
  <c r="AD738" i="13"/>
  <c r="Z743" i="13"/>
  <c r="AF743" i="13"/>
  <c r="AC743" i="13"/>
  <c r="AB743" i="13"/>
  <c r="AC750" i="13"/>
  <c r="Z750" i="13"/>
  <c r="AA703" i="13"/>
  <c r="AH703" i="13" s="1"/>
  <c r="AD714" i="13"/>
  <c r="Z715" i="13"/>
  <c r="AA739" i="13"/>
  <c r="AH739" i="13" s="1"/>
  <c r="AD741" i="13"/>
  <c r="AC742" i="13"/>
  <c r="AD742" i="13" s="1"/>
  <c r="Z742" i="13"/>
  <c r="AG762" i="13"/>
  <c r="AD762" i="13"/>
  <c r="AC688" i="13"/>
  <c r="AD688" i="13" s="1"/>
  <c r="AF688" i="13"/>
  <c r="AG688" i="13" s="1"/>
  <c r="AB703" i="13"/>
  <c r="Z707" i="13"/>
  <c r="AF708" i="13"/>
  <c r="AB708" i="13"/>
  <c r="AA715" i="13"/>
  <c r="AH715" i="13" s="1"/>
  <c r="Z716" i="13"/>
  <c r="AC723" i="13"/>
  <c r="AB723" i="13"/>
  <c r="AF723" i="13"/>
  <c r="Z759" i="13"/>
  <c r="AF759" i="13"/>
  <c r="AC759" i="13"/>
  <c r="AB759" i="13"/>
  <c r="AF799" i="13"/>
  <c r="AC799" i="13"/>
  <c r="AD801" i="13"/>
  <c r="AC806" i="13"/>
  <c r="AB806" i="13"/>
  <c r="AC812" i="13"/>
  <c r="AB812" i="13"/>
  <c r="Z813" i="13"/>
  <c r="AF813" i="13"/>
  <c r="AC813" i="13"/>
  <c r="AD824" i="13"/>
  <c r="AG824" i="13"/>
  <c r="AF838" i="13"/>
  <c r="AB838" i="13"/>
  <c r="Z838" i="13"/>
  <c r="AB1002" i="13"/>
  <c r="Z1002" i="13"/>
  <c r="AC1002" i="13"/>
  <c r="AA1002" i="13"/>
  <c r="AH1002" i="13" s="1"/>
  <c r="AF1002" i="13"/>
  <c r="AF755" i="13"/>
  <c r="AF763" i="13"/>
  <c r="AA766" i="13"/>
  <c r="AH766" i="13" s="1"/>
  <c r="AF769" i="13"/>
  <c r="AA770" i="13"/>
  <c r="AH770" i="13" s="1"/>
  <c r="AF771" i="13"/>
  <c r="AG771" i="13" s="1"/>
  <c r="AA774" i="13"/>
  <c r="AH774" i="13" s="1"/>
  <c r="AF777" i="13"/>
  <c r="AC779" i="13"/>
  <c r="AB779" i="13"/>
  <c r="AG786" i="13"/>
  <c r="AC795" i="13"/>
  <c r="AB795" i="13"/>
  <c r="AF807" i="13"/>
  <c r="AC807" i="13"/>
  <c r="AB809" i="13"/>
  <c r="AC814" i="13"/>
  <c r="AB814" i="13"/>
  <c r="AC820" i="13"/>
  <c r="AB820" i="13"/>
  <c r="Z821" i="13"/>
  <c r="AF821" i="13"/>
  <c r="AC821" i="13"/>
  <c r="AA825" i="13"/>
  <c r="AH825" i="13" s="1"/>
  <c r="AA827" i="13"/>
  <c r="AH827" i="13" s="1"/>
  <c r="AA830" i="13"/>
  <c r="AH830" i="13" s="1"/>
  <c r="Z833" i="13"/>
  <c r="AC837" i="13"/>
  <c r="AB837" i="13"/>
  <c r="AA837" i="13"/>
  <c r="AH837" i="13" s="1"/>
  <c r="Z837" i="13"/>
  <c r="AF837" i="13"/>
  <c r="AA838" i="13"/>
  <c r="AH838" i="13" s="1"/>
  <c r="AC889" i="13"/>
  <c r="AF889" i="13"/>
  <c r="AB889" i="13"/>
  <c r="Z889" i="13"/>
  <c r="AA889" i="13"/>
  <c r="AH889" i="13" s="1"/>
  <c r="AG924" i="13"/>
  <c r="AD924" i="13"/>
  <c r="AF712" i="13"/>
  <c r="AF720" i="13"/>
  <c r="AB724" i="13"/>
  <c r="AF728" i="13"/>
  <c r="AB732" i="13"/>
  <c r="AF736" i="13"/>
  <c r="AB740" i="13"/>
  <c r="AF744" i="13"/>
  <c r="AB748" i="13"/>
  <c r="AF752" i="13"/>
  <c r="AB756" i="13"/>
  <c r="Z758" i="13"/>
  <c r="AF760" i="13"/>
  <c r="AB764" i="13"/>
  <c r="AF765" i="13"/>
  <c r="AB766" i="13"/>
  <c r="AB770" i="13"/>
  <c r="AB772" i="13"/>
  <c r="AF773" i="13"/>
  <c r="AB774" i="13"/>
  <c r="AC778" i="13"/>
  <c r="AD778" i="13" s="1"/>
  <c r="Z779" i="13"/>
  <c r="AC786" i="13"/>
  <c r="AD786" i="13" s="1"/>
  <c r="AF788" i="13"/>
  <c r="AB788" i="13"/>
  <c r="AF801" i="13"/>
  <c r="AG801" i="13" s="1"/>
  <c r="AC803" i="13"/>
  <c r="AD803" i="13" s="1"/>
  <c r="Z812" i="13"/>
  <c r="AF815" i="13"/>
  <c r="AC815" i="13"/>
  <c r="AD817" i="13"/>
  <c r="AG817" i="13"/>
  <c r="AC822" i="13"/>
  <c r="AB822" i="13"/>
  <c r="AC770" i="13"/>
  <c r="Z799" i="13"/>
  <c r="Z806" i="13"/>
  <c r="AF809" i="13"/>
  <c r="AA812" i="13"/>
  <c r="AH812" i="13" s="1"/>
  <c r="AF823" i="13"/>
  <c r="AG823" i="13" s="1"/>
  <c r="AC823" i="13"/>
  <c r="AD823" i="13" s="1"/>
  <c r="AB835" i="13"/>
  <c r="AC835" i="13"/>
  <c r="AA835" i="13"/>
  <c r="AH835" i="13" s="1"/>
  <c r="AG865" i="13"/>
  <c r="AF911" i="13"/>
  <c r="AC911" i="13"/>
  <c r="AB911" i="13"/>
  <c r="AA911" i="13"/>
  <c r="AH911" i="13" s="1"/>
  <c r="Z911" i="13"/>
  <c r="AB758" i="13"/>
  <c r="AG793" i="13"/>
  <c r="AF796" i="13"/>
  <c r="AB796" i="13"/>
  <c r="AA799" i="13"/>
  <c r="AH799" i="13" s="1"/>
  <c r="AC802" i="13"/>
  <c r="AB802" i="13"/>
  <c r="AA806" i="13"/>
  <c r="AH806" i="13" s="1"/>
  <c r="AA813" i="13"/>
  <c r="AH813" i="13" s="1"/>
  <c r="AC825" i="13"/>
  <c r="AB825" i="13"/>
  <c r="AC826" i="13"/>
  <c r="AB826" i="13"/>
  <c r="AF826" i="13"/>
  <c r="AB827" i="13"/>
  <c r="AC827" i="13"/>
  <c r="Z829" i="13"/>
  <c r="AF829" i="13"/>
  <c r="AC829" i="13"/>
  <c r="AB829" i="13"/>
  <c r="AC830" i="13"/>
  <c r="AB830" i="13"/>
  <c r="AF831" i="13"/>
  <c r="AC831" i="13"/>
  <c r="AB831" i="13"/>
  <c r="AC833" i="13"/>
  <c r="AB833" i="13"/>
  <c r="AA833" i="13"/>
  <c r="AH833" i="13" s="1"/>
  <c r="AC834" i="13"/>
  <c r="AB834" i="13"/>
  <c r="AF834" i="13"/>
  <c r="AG854" i="13"/>
  <c r="AD860" i="13"/>
  <c r="Z876" i="13"/>
  <c r="AC876" i="13"/>
  <c r="AA876" i="13"/>
  <c r="AH876" i="13" s="1"/>
  <c r="AF876" i="13"/>
  <c r="AB876" i="13"/>
  <c r="AC894" i="13"/>
  <c r="AB894" i="13"/>
  <c r="AF894" i="13"/>
  <c r="AA894" i="13"/>
  <c r="AH894" i="13" s="1"/>
  <c r="Z894" i="13"/>
  <c r="AB755" i="13"/>
  <c r="AB763" i="13"/>
  <c r="AA765" i="13"/>
  <c r="AH765" i="13" s="1"/>
  <c r="AF766" i="13"/>
  <c r="AA767" i="13"/>
  <c r="AH767" i="13" s="1"/>
  <c r="AA769" i="13"/>
  <c r="AH769" i="13" s="1"/>
  <c r="AA771" i="13"/>
  <c r="AH771" i="13" s="1"/>
  <c r="AA773" i="13"/>
  <c r="AH773" i="13" s="1"/>
  <c r="AF774" i="13"/>
  <c r="AA775" i="13"/>
  <c r="AH775" i="13" s="1"/>
  <c r="AC790" i="13"/>
  <c r="Z790" i="13"/>
  <c r="Z796" i="13"/>
  <c r="AB799" i="13"/>
  <c r="AA807" i="13"/>
  <c r="AH807" i="13" s="1"/>
  <c r="AC810" i="13"/>
  <c r="AB810" i="13"/>
  <c r="AB813" i="13"/>
  <c r="Z815" i="13"/>
  <c r="Z822" i="13"/>
  <c r="AC828" i="13"/>
  <c r="AB828" i="13"/>
  <c r="AF828" i="13"/>
  <c r="AC838" i="13"/>
  <c r="AC869" i="13"/>
  <c r="AF869" i="13"/>
  <c r="AB869" i="13"/>
  <c r="AB712" i="13"/>
  <c r="AB720" i="13"/>
  <c r="AB728" i="13"/>
  <c r="AB736" i="13"/>
  <c r="AB744" i="13"/>
  <c r="AB752" i="13"/>
  <c r="AB760" i="13"/>
  <c r="AB765" i="13"/>
  <c r="AB767" i="13"/>
  <c r="AB769" i="13"/>
  <c r="AC771" i="13"/>
  <c r="AD771" i="13" s="1"/>
  <c r="AB773" i="13"/>
  <c r="AB775" i="13"/>
  <c r="AB777" i="13"/>
  <c r="AF779" i="13"/>
  <c r="AA780" i="13"/>
  <c r="AH780" i="13" s="1"/>
  <c r="Z783" i="13"/>
  <c r="AA796" i="13"/>
  <c r="AH796" i="13" s="1"/>
  <c r="AG798" i="13"/>
  <c r="Z801" i="13"/>
  <c r="AF806" i="13"/>
  <c r="AB807" i="13"/>
  <c r="AD811" i="13"/>
  <c r="AF812" i="13"/>
  <c r="AC818" i="13"/>
  <c r="AB818" i="13"/>
  <c r="AF819" i="13"/>
  <c r="AG819" i="13" s="1"/>
  <c r="AB821" i="13"/>
  <c r="Z823" i="13"/>
  <c r="AA869" i="13"/>
  <c r="AH869" i="13" s="1"/>
  <c r="AC765" i="13"/>
  <c r="AC767" i="13"/>
  <c r="AC773" i="13"/>
  <c r="AC775" i="13"/>
  <c r="AB780" i="13"/>
  <c r="AA783" i="13"/>
  <c r="AH783" i="13" s="1"/>
  <c r="AC787" i="13"/>
  <c r="AB787" i="13"/>
  <c r="AF791" i="13"/>
  <c r="AG791" i="13" s="1"/>
  <c r="AC791" i="13"/>
  <c r="AD791" i="13" s="1"/>
  <c r="AF795" i="13"/>
  <c r="AC796" i="13"/>
  <c r="AC798" i="13"/>
  <c r="AD798" i="13" s="1"/>
  <c r="Z798" i="13"/>
  <c r="Z802" i="13"/>
  <c r="AC804" i="13"/>
  <c r="AB804" i="13"/>
  <c r="Z805" i="13"/>
  <c r="AF805" i="13"/>
  <c r="AG805" i="13" s="1"/>
  <c r="AC805" i="13"/>
  <c r="AD805" i="13" s="1"/>
  <c r="Z809" i="13"/>
  <c r="AF814" i="13"/>
  <c r="AB815" i="13"/>
  <c r="AD819" i="13"/>
  <c r="AF820" i="13"/>
  <c r="AF848" i="13"/>
  <c r="AB848" i="13"/>
  <c r="Z848" i="13"/>
  <c r="Z868" i="13"/>
  <c r="AF868" i="13"/>
  <c r="AC868" i="13"/>
  <c r="AB868" i="13"/>
  <c r="AD851" i="13"/>
  <c r="AB857" i="13"/>
  <c r="AA857" i="13"/>
  <c r="AH857" i="13" s="1"/>
  <c r="Z836" i="13"/>
  <c r="AF836" i="13"/>
  <c r="AG836" i="13" s="1"/>
  <c r="AG840" i="13"/>
  <c r="AG841" i="13"/>
  <c r="AA843" i="13"/>
  <c r="AH843" i="13" s="1"/>
  <c r="Z846" i="13"/>
  <c r="Z851" i="13"/>
  <c r="AC877" i="13"/>
  <c r="Z877" i="13"/>
  <c r="AF877" i="13"/>
  <c r="AB877" i="13"/>
  <c r="AF938" i="13"/>
  <c r="AC938" i="13"/>
  <c r="AA938" i="13"/>
  <c r="AH938" i="13" s="1"/>
  <c r="AB938" i="13"/>
  <c r="Z938" i="13"/>
  <c r="AC840" i="13"/>
  <c r="AD840" i="13" s="1"/>
  <c r="Z841" i="13"/>
  <c r="AF842" i="13"/>
  <c r="AG842" i="13" s="1"/>
  <c r="AC843" i="13"/>
  <c r="AD843" i="13" s="1"/>
  <c r="Z844" i="13"/>
  <c r="AF844" i="13"/>
  <c r="AG849" i="13"/>
  <c r="AA851" i="13"/>
  <c r="AH851" i="13" s="1"/>
  <c r="AA860" i="13"/>
  <c r="AH860" i="13" s="1"/>
  <c r="Z864" i="13"/>
  <c r="AB864" i="13"/>
  <c r="Z872" i="13"/>
  <c r="AF872" i="13"/>
  <c r="AB872" i="13"/>
  <c r="AC885" i="13"/>
  <c r="Z885" i="13"/>
  <c r="AF885" i="13"/>
  <c r="AB885" i="13"/>
  <c r="AC910" i="13"/>
  <c r="AF910" i="13"/>
  <c r="AA910" i="13"/>
  <c r="AH910" i="13" s="1"/>
  <c r="AB910" i="13"/>
  <c r="Z910" i="13"/>
  <c r="Z892" i="13"/>
  <c r="AF892" i="13"/>
  <c r="AG892" i="13" s="1"/>
  <c r="AC892" i="13"/>
  <c r="AD892" i="13" s="1"/>
  <c r="AB931" i="13"/>
  <c r="Z931" i="13"/>
  <c r="AC931" i="13"/>
  <c r="AA931" i="13"/>
  <c r="AH931" i="13" s="1"/>
  <c r="AF931" i="13"/>
  <c r="AC841" i="13"/>
  <c r="AD841" i="13" s="1"/>
  <c r="AC846" i="13"/>
  <c r="AC857" i="13"/>
  <c r="AF866" i="13"/>
  <c r="AB866" i="13"/>
  <c r="Z884" i="13"/>
  <c r="AC884" i="13"/>
  <c r="AD884" i="13" s="1"/>
  <c r="AA884" i="13"/>
  <c r="AH884" i="13" s="1"/>
  <c r="AF884" i="13"/>
  <c r="AG884" i="13" s="1"/>
  <c r="AA892" i="13"/>
  <c r="AH892" i="13" s="1"/>
  <c r="AG895" i="13"/>
  <c r="AD895" i="13"/>
  <c r="AG896" i="13"/>
  <c r="AC836" i="13"/>
  <c r="AD836" i="13" s="1"/>
  <c r="Z842" i="13"/>
  <c r="AF843" i="13"/>
  <c r="AG843" i="13" s="1"/>
  <c r="AB844" i="13"/>
  <c r="AC845" i="13"/>
  <c r="AB845" i="13"/>
  <c r="AC849" i="13"/>
  <c r="AD849" i="13" s="1"/>
  <c r="AG850" i="13"/>
  <c r="AF851" i="13"/>
  <c r="AG851" i="13" s="1"/>
  <c r="AC853" i="13"/>
  <c r="AB853" i="13"/>
  <c r="AF857" i="13"/>
  <c r="AD859" i="13"/>
  <c r="Z860" i="13"/>
  <c r="AF860" i="13"/>
  <c r="AG860" i="13" s="1"/>
  <c r="AC861" i="13"/>
  <c r="AF861" i="13"/>
  <c r="AB861" i="13"/>
  <c r="Z906" i="13"/>
  <c r="AF906" i="13"/>
  <c r="AB906" i="13"/>
  <c r="AC906" i="13"/>
  <c r="AA906" i="13"/>
  <c r="AH906" i="13" s="1"/>
  <c r="AB862" i="13"/>
  <c r="AF862" i="13"/>
  <c r="AB870" i="13"/>
  <c r="AF870" i="13"/>
  <c r="AB878" i="13"/>
  <c r="AF878" i="13"/>
  <c r="AB886" i="13"/>
  <c r="AF886" i="13"/>
  <c r="Z893" i="13"/>
  <c r="AC893" i="13"/>
  <c r="AD893" i="13" s="1"/>
  <c r="AA900" i="13"/>
  <c r="AH900" i="13" s="1"/>
  <c r="Z909" i="13"/>
  <c r="AC909" i="13"/>
  <c r="AB909" i="13"/>
  <c r="AA909" i="13"/>
  <c r="AH909" i="13" s="1"/>
  <c r="AC918" i="13"/>
  <c r="AF918" i="13"/>
  <c r="AA918" i="13"/>
  <c r="AH918" i="13" s="1"/>
  <c r="Z925" i="13"/>
  <c r="AF925" i="13"/>
  <c r="AC925" i="13"/>
  <c r="AB925" i="13"/>
  <c r="AF852" i="13"/>
  <c r="Z862" i="13"/>
  <c r="Z870" i="13"/>
  <c r="Z878" i="13"/>
  <c r="AB880" i="13"/>
  <c r="Z886" i="13"/>
  <c r="AF890" i="13"/>
  <c r="AB890" i="13"/>
  <c r="AF898" i="13"/>
  <c r="AB898" i="13"/>
  <c r="AC913" i="13"/>
  <c r="AB913" i="13"/>
  <c r="AA913" i="13"/>
  <c r="AH913" i="13" s="1"/>
  <c r="AF913" i="13"/>
  <c r="AF914" i="13"/>
  <c r="AG914" i="13" s="1"/>
  <c r="AC914" i="13"/>
  <c r="AD914" i="13" s="1"/>
  <c r="AA914" i="13"/>
  <c r="AH914" i="13" s="1"/>
  <c r="AB923" i="13"/>
  <c r="Z923" i="13"/>
  <c r="AC923" i="13"/>
  <c r="AA923" i="13"/>
  <c r="AH923" i="13" s="1"/>
  <c r="AF930" i="13"/>
  <c r="AG930" i="13" s="1"/>
  <c r="AC930" i="13"/>
  <c r="AD930" i="13" s="1"/>
  <c r="AA930" i="13"/>
  <c r="AH930" i="13" s="1"/>
  <c r="AB962" i="13"/>
  <c r="AF962" i="13"/>
  <c r="AC962" i="13"/>
  <c r="Z962" i="13"/>
  <c r="AA962" i="13"/>
  <c r="AH962" i="13" s="1"/>
  <c r="AC862" i="13"/>
  <c r="AC870" i="13"/>
  <c r="AC878" i="13"/>
  <c r="AC886" i="13"/>
  <c r="AA893" i="13"/>
  <c r="AH893" i="13" s="1"/>
  <c r="AC902" i="13"/>
  <c r="AB902" i="13"/>
  <c r="Z902" i="13"/>
  <c r="AF902" i="13"/>
  <c r="AF922" i="13"/>
  <c r="AG922" i="13" s="1"/>
  <c r="AC922" i="13"/>
  <c r="AD922" i="13" s="1"/>
  <c r="AA922" i="13"/>
  <c r="AH922" i="13" s="1"/>
  <c r="AD966" i="13"/>
  <c r="AG873" i="13"/>
  <c r="AF874" i="13"/>
  <c r="AB874" i="13"/>
  <c r="AG881" i="13"/>
  <c r="AF882" i="13"/>
  <c r="AB882" i="13"/>
  <c r="AG893" i="13"/>
  <c r="AD897" i="13"/>
  <c r="AG897" i="13"/>
  <c r="AF900" i="13"/>
  <c r="AB900" i="13"/>
  <c r="Z900" i="13"/>
  <c r="Z941" i="13"/>
  <c r="AF941" i="13"/>
  <c r="AC941" i="13"/>
  <c r="AB941" i="13"/>
  <c r="AC948" i="13"/>
  <c r="AF948" i="13"/>
  <c r="AB948" i="13"/>
  <c r="Z948" i="13"/>
  <c r="AC1003" i="13"/>
  <c r="AB1003" i="13"/>
  <c r="Z1003" i="13"/>
  <c r="AA1003" i="13"/>
  <c r="AH1003" i="13" s="1"/>
  <c r="AF1003" i="13"/>
  <c r="AG916" i="13"/>
  <c r="AD916" i="13"/>
  <c r="AG926" i="13"/>
  <c r="AB939" i="13"/>
  <c r="Z939" i="13"/>
  <c r="AC939" i="13"/>
  <c r="AA939" i="13"/>
  <c r="AH939" i="13" s="1"/>
  <c r="AA948" i="13"/>
  <c r="AH948" i="13" s="1"/>
  <c r="AA874" i="13"/>
  <c r="AH874" i="13" s="1"/>
  <c r="AA882" i="13"/>
  <c r="AH882" i="13" s="1"/>
  <c r="AB907" i="13"/>
  <c r="AC907" i="13"/>
  <c r="AA907" i="13"/>
  <c r="AH907" i="13" s="1"/>
  <c r="AF907" i="13"/>
  <c r="AB918" i="13"/>
  <c r="AA925" i="13"/>
  <c r="AH925" i="13" s="1"/>
  <c r="Z933" i="13"/>
  <c r="AF933" i="13"/>
  <c r="AC933" i="13"/>
  <c r="AB933" i="13"/>
  <c r="AC945" i="13"/>
  <c r="AB945" i="13"/>
  <c r="AF945" i="13"/>
  <c r="AA945" i="13"/>
  <c r="AH945" i="13" s="1"/>
  <c r="Z945" i="13"/>
  <c r="AD963" i="13"/>
  <c r="AD1018" i="13"/>
  <c r="AC901" i="13"/>
  <c r="AD901" i="13" s="1"/>
  <c r="AF915" i="13"/>
  <c r="AG915" i="13" s="1"/>
  <c r="AF921" i="13"/>
  <c r="AG921" i="13" s="1"/>
  <c r="AB927" i="13"/>
  <c r="AF929" i="13"/>
  <c r="AG929" i="13" s="1"/>
  <c r="AG934" i="13"/>
  <c r="AB935" i="13"/>
  <c r="AF937" i="13"/>
  <c r="AG937" i="13" s="1"/>
  <c r="AG942" i="13"/>
  <c r="AD943" i="13"/>
  <c r="AC946" i="13"/>
  <c r="AD946" i="13" s="1"/>
  <c r="Z957" i="13"/>
  <c r="AF957" i="13"/>
  <c r="AC958" i="13"/>
  <c r="AB958" i="13"/>
  <c r="AA958" i="13"/>
  <c r="AH958" i="13" s="1"/>
  <c r="AC959" i="13"/>
  <c r="AD959" i="13" s="1"/>
  <c r="AF959" i="13"/>
  <c r="AG959" i="13" s="1"/>
  <c r="AF960" i="13"/>
  <c r="AC960" i="13"/>
  <c r="AB960" i="13"/>
  <c r="AA960" i="13"/>
  <c r="AH960" i="13" s="1"/>
  <c r="AG969" i="13"/>
  <c r="AD969" i="13"/>
  <c r="Z949" i="13"/>
  <c r="AF949" i="13"/>
  <c r="AC953" i="13"/>
  <c r="AB953" i="13"/>
  <c r="Z953" i="13"/>
  <c r="Z964" i="13"/>
  <c r="AB964" i="13"/>
  <c r="AF964" i="13"/>
  <c r="AC964" i="13"/>
  <c r="AC965" i="13"/>
  <c r="AB965" i="13"/>
  <c r="AA965" i="13"/>
  <c r="AH965" i="13" s="1"/>
  <c r="AD974" i="13"/>
  <c r="AG991" i="13"/>
  <c r="AD991" i="13"/>
  <c r="AD937" i="13"/>
  <c r="AD951" i="13"/>
  <c r="AF968" i="13"/>
  <c r="AB968" i="13"/>
  <c r="AA968" i="13"/>
  <c r="AH968" i="13" s="1"/>
  <c r="Z968" i="13"/>
  <c r="AD977" i="13"/>
  <c r="AG983" i="13"/>
  <c r="AD983" i="13"/>
  <c r="AD1035" i="13"/>
  <c r="AG1035" i="13"/>
  <c r="AA915" i="13"/>
  <c r="AH915" i="13" s="1"/>
  <c r="AA917" i="13"/>
  <c r="AH917" i="13" s="1"/>
  <c r="AA919" i="13"/>
  <c r="AH919" i="13" s="1"/>
  <c r="AA921" i="13"/>
  <c r="AH921" i="13" s="1"/>
  <c r="AD928" i="13"/>
  <c r="Z929" i="13"/>
  <c r="AD936" i="13"/>
  <c r="Z937" i="13"/>
  <c r="AD944" i="13"/>
  <c r="AF954" i="13"/>
  <c r="AG954" i="13" s="1"/>
  <c r="AC954" i="13"/>
  <c r="AD954" i="13" s="1"/>
  <c r="AB970" i="13"/>
  <c r="AF970" i="13"/>
  <c r="AC970" i="13"/>
  <c r="Z970" i="13"/>
  <c r="AD989" i="13"/>
  <c r="AC915" i="13"/>
  <c r="AD915" i="13" s="1"/>
  <c r="AB917" i="13"/>
  <c r="AB919" i="13"/>
  <c r="AA929" i="13"/>
  <c r="AH929" i="13" s="1"/>
  <c r="AA937" i="13"/>
  <c r="AH937" i="13" s="1"/>
  <c r="Z946" i="13"/>
  <c r="AG952" i="13"/>
  <c r="AB957" i="13"/>
  <c r="Z972" i="13"/>
  <c r="AB972" i="13"/>
  <c r="AF972" i="13"/>
  <c r="AC972" i="13"/>
  <c r="AC973" i="13"/>
  <c r="AB973" i="13"/>
  <c r="AA973" i="13"/>
  <c r="AH973" i="13" s="1"/>
  <c r="AD979" i="13"/>
  <c r="Z1004" i="13"/>
  <c r="AF1004" i="13"/>
  <c r="AC1004" i="13"/>
  <c r="AB1004" i="13"/>
  <c r="AA1004" i="13"/>
  <c r="AH1004" i="13" s="1"/>
  <c r="AG1023" i="13"/>
  <c r="AD1023" i="13"/>
  <c r="AC917" i="13"/>
  <c r="AB949" i="13"/>
  <c r="AA953" i="13"/>
  <c r="AH953" i="13" s="1"/>
  <c r="Z954" i="13"/>
  <c r="Z965" i="13"/>
  <c r="AB978" i="13"/>
  <c r="AF978" i="13"/>
  <c r="AC978" i="13"/>
  <c r="AA978" i="13"/>
  <c r="AH978" i="13" s="1"/>
  <c r="Z978" i="13"/>
  <c r="Z980" i="13"/>
  <c r="AB980" i="13"/>
  <c r="AF980" i="13"/>
  <c r="AC980" i="13"/>
  <c r="Z1012" i="13"/>
  <c r="AF1012" i="13"/>
  <c r="AC1012" i="13"/>
  <c r="AB1012" i="13"/>
  <c r="Z1028" i="13"/>
  <c r="AF1028" i="13"/>
  <c r="AC1028" i="13"/>
  <c r="AB1028" i="13"/>
  <c r="AG1039" i="13"/>
  <c r="AD1039" i="13"/>
  <c r="AG999" i="13"/>
  <c r="AD999" i="13"/>
  <c r="AB1010" i="13"/>
  <c r="Z1010" i="13"/>
  <c r="AF1010" i="13"/>
  <c r="AB986" i="13"/>
  <c r="Z986" i="13"/>
  <c r="AC987" i="13"/>
  <c r="AB987" i="13"/>
  <c r="Z987" i="13"/>
  <c r="Z988" i="13"/>
  <c r="AF988" i="13"/>
  <c r="AC988" i="13"/>
  <c r="AB988" i="13"/>
  <c r="Z947" i="13"/>
  <c r="Z955" i="13"/>
  <c r="Z976" i="13"/>
  <c r="AA981" i="13"/>
  <c r="AH981" i="13" s="1"/>
  <c r="AF982" i="13"/>
  <c r="AG982" i="13" s="1"/>
  <c r="AC982" i="13"/>
  <c r="AD982" i="13" s="1"/>
  <c r="Z982" i="13"/>
  <c r="AG1001" i="13"/>
  <c r="AG1015" i="13"/>
  <c r="AD1015" i="13"/>
  <c r="AD1026" i="13"/>
  <c r="AG1031" i="13"/>
  <c r="AD1031" i="13"/>
  <c r="AF966" i="13"/>
  <c r="AG966" i="13" s="1"/>
  <c r="Z966" i="13"/>
  <c r="AF974" i="13"/>
  <c r="AG974" i="13" s="1"/>
  <c r="Z974" i="13"/>
  <c r="AA976" i="13"/>
  <c r="AH976" i="13" s="1"/>
  <c r="AB981" i="13"/>
  <c r="AD1007" i="13"/>
  <c r="Z1020" i="13"/>
  <c r="AF1020" i="13"/>
  <c r="AC1020" i="13"/>
  <c r="AB1020" i="13"/>
  <c r="AB976" i="13"/>
  <c r="AG985" i="13"/>
  <c r="AB994" i="13"/>
  <c r="Z994" i="13"/>
  <c r="AC995" i="13"/>
  <c r="AB995" i="13"/>
  <c r="Z995" i="13"/>
  <c r="Z996" i="13"/>
  <c r="AF996" i="13"/>
  <c r="AC996" i="13"/>
  <c r="AB996" i="13"/>
  <c r="AD1008" i="13"/>
  <c r="AA1012" i="13"/>
  <c r="AH1012" i="13" s="1"/>
  <c r="Z1036" i="13"/>
  <c r="AF1036" i="13"/>
  <c r="AC1036" i="13"/>
  <c r="AB1036" i="13"/>
  <c r="Z990" i="13"/>
  <c r="Z998" i="13"/>
  <c r="Z1006" i="13"/>
  <c r="Z1014" i="13"/>
  <c r="Z1022" i="13"/>
  <c r="Z1030" i="13"/>
  <c r="Z1038" i="13"/>
  <c r="AF989" i="13"/>
  <c r="AG989" i="13" s="1"/>
  <c r="AG992" i="13"/>
  <c r="AF997" i="13"/>
  <c r="AG997" i="13" s="1"/>
  <c r="AG1000" i="13"/>
  <c r="AF1005" i="13"/>
  <c r="AG1005" i="13" s="1"/>
  <c r="AG1008" i="13"/>
  <c r="Z1011" i="13"/>
  <c r="AF1013" i="13"/>
  <c r="AG1013" i="13" s="1"/>
  <c r="AG1016" i="13"/>
  <c r="Z1019" i="13"/>
  <c r="AF1021" i="13"/>
  <c r="AG1021" i="13" s="1"/>
  <c r="Z1027" i="13"/>
  <c r="AF1029" i="13"/>
  <c r="AG1032" i="13"/>
  <c r="Z1035" i="13"/>
  <c r="AF1037" i="13"/>
  <c r="AG1037" i="13" s="1"/>
  <c r="AG1040" i="13"/>
  <c r="AF1018" i="13"/>
  <c r="AG1018" i="13" s="1"/>
  <c r="AF1026" i="13"/>
  <c r="AG1026" i="13" s="1"/>
  <c r="AF1034" i="13"/>
  <c r="AG1034" i="13" s="1"/>
  <c r="AF1042" i="13"/>
  <c r="AG1042" i="13" s="1"/>
  <c r="AD985" i="13"/>
  <c r="Z989" i="13"/>
  <c r="AC990" i="13"/>
  <c r="Z997" i="13"/>
  <c r="AC998" i="13"/>
  <c r="AD998" i="13" s="1"/>
  <c r="AD1001" i="13"/>
  <c r="Z1005" i="13"/>
  <c r="AC1006" i="13"/>
  <c r="AD1006" i="13" s="1"/>
  <c r="AD1009" i="13"/>
  <c r="AB1011" i="13"/>
  <c r="Z1013" i="13"/>
  <c r="AC1014" i="13"/>
  <c r="AD1017" i="13"/>
  <c r="AB1019" i="13"/>
  <c r="Z1021" i="13"/>
  <c r="AC1022" i="13"/>
  <c r="AD1022" i="13" s="1"/>
  <c r="AD1025" i="13"/>
  <c r="AB1027" i="13"/>
  <c r="Z1029" i="13"/>
  <c r="AC1030" i="13"/>
  <c r="AD1033" i="13"/>
  <c r="Z1037" i="13"/>
  <c r="AC1038" i="13"/>
  <c r="AD1038" i="13" s="1"/>
  <c r="Z1018" i="13"/>
  <c r="Z1026" i="13"/>
  <c r="Z1034" i="13"/>
  <c r="AI759" i="4"/>
  <c r="AI751" i="4"/>
  <c r="AI743" i="4"/>
  <c r="AI735" i="4"/>
  <c r="AI727" i="4"/>
  <c r="AI719" i="4"/>
  <c r="AI711" i="4"/>
  <c r="AI703" i="4"/>
  <c r="AI695" i="4"/>
  <c r="AI687" i="4"/>
  <c r="AI679" i="4"/>
  <c r="AI671" i="4"/>
  <c r="AI655" i="4"/>
  <c r="AI647" i="4"/>
  <c r="AI639" i="4"/>
  <c r="AI631" i="4"/>
  <c r="AI623" i="4"/>
  <c r="AI615" i="4"/>
  <c r="AI607" i="4"/>
  <c r="AI599" i="4"/>
  <c r="AI591" i="4"/>
  <c r="AI583" i="4"/>
  <c r="AI575" i="4"/>
  <c r="AI567" i="4"/>
  <c r="AI559" i="4"/>
  <c r="AI543" i="4"/>
  <c r="AI535" i="4"/>
  <c r="AI527" i="4"/>
  <c r="AI519" i="4"/>
  <c r="AI511" i="4"/>
  <c r="AI503" i="4"/>
  <c r="AI495" i="4"/>
  <c r="AI487" i="4"/>
  <c r="AI479" i="4"/>
  <c r="AI471" i="4"/>
  <c r="AI463" i="4"/>
  <c r="AI455" i="4"/>
  <c r="AI447" i="4"/>
  <c r="AI439" i="4"/>
  <c r="AI431" i="4"/>
  <c r="AI423" i="4"/>
  <c r="AI415" i="4"/>
  <c r="AI407" i="4"/>
  <c r="AI399" i="4"/>
  <c r="AI391" i="4"/>
  <c r="AI383" i="4"/>
  <c r="AI375" i="4"/>
  <c r="AI367" i="4"/>
  <c r="AI359" i="4"/>
  <c r="AI351" i="4"/>
  <c r="AI343" i="4"/>
  <c r="AI335" i="4"/>
  <c r="AI327" i="4"/>
  <c r="AI319" i="4"/>
  <c r="AI311" i="4"/>
  <c r="AI303" i="4"/>
  <c r="AI295" i="4"/>
  <c r="AI287" i="4"/>
  <c r="AI279" i="4"/>
  <c r="AI271" i="4"/>
  <c r="AI263" i="4"/>
  <c r="AI247" i="4"/>
  <c r="AI239" i="4"/>
  <c r="AI231" i="4"/>
  <c r="AI223" i="4"/>
  <c r="AI215" i="4"/>
  <c r="AI207" i="4"/>
  <c r="AI199" i="4"/>
  <c r="AI191" i="4"/>
  <c r="AI183" i="4"/>
  <c r="AI175" i="4"/>
  <c r="AI167" i="4"/>
  <c r="AI159" i="4"/>
  <c r="AI151" i="4"/>
  <c r="AI143" i="4"/>
  <c r="AI135" i="4"/>
  <c r="AI119" i="4"/>
  <c r="AI111" i="4"/>
  <c r="AI103" i="4"/>
  <c r="AI87" i="4"/>
  <c r="AI79" i="4"/>
  <c r="AI71" i="4"/>
  <c r="AI63" i="4"/>
  <c r="AI55" i="4"/>
  <c r="AI47" i="4"/>
  <c r="AI39" i="4"/>
  <c r="AI31" i="4"/>
  <c r="AI23" i="4"/>
  <c r="AI15" i="4"/>
  <c r="AI7" i="4"/>
  <c r="AI977" i="4"/>
  <c r="AI953" i="4"/>
  <c r="AI937" i="4"/>
  <c r="AI929" i="4"/>
  <c r="AI921" i="4"/>
  <c r="AI905" i="4"/>
  <c r="AI897" i="4"/>
  <c r="AI881" i="4"/>
  <c r="AI873" i="4"/>
  <c r="AI865" i="4"/>
  <c r="AI857" i="4"/>
  <c r="AI849" i="4"/>
  <c r="AI841" i="4"/>
  <c r="AI833" i="4"/>
  <c r="AI825" i="4"/>
  <c r="AI817" i="4"/>
  <c r="AI809" i="4"/>
  <c r="AI801" i="4"/>
  <c r="AI793" i="4"/>
  <c r="AI785" i="4"/>
  <c r="AI777" i="4"/>
  <c r="AI769" i="4"/>
  <c r="AI761" i="4"/>
  <c r="AI753" i="4"/>
  <c r="AI745" i="4"/>
  <c r="AI737" i="4"/>
  <c r="AI729" i="4"/>
  <c r="AI721" i="4"/>
  <c r="AI713" i="4"/>
  <c r="AI705" i="4"/>
  <c r="AI697" i="4"/>
  <c r="AI689" i="4"/>
  <c r="AI681" i="4"/>
  <c r="AI1040" i="4"/>
  <c r="AI1032" i="4"/>
  <c r="AI1024" i="4"/>
  <c r="AI1016" i="4"/>
  <c r="AI1008" i="4"/>
  <c r="AI1000" i="4"/>
  <c r="AI992" i="4"/>
  <c r="AI984" i="4"/>
  <c r="AI976" i="4"/>
  <c r="AI968" i="4"/>
  <c r="AI960" i="4"/>
  <c r="AI952" i="4"/>
  <c r="AI944" i="4"/>
  <c r="AI936" i="4"/>
  <c r="AI928" i="4"/>
  <c r="AI920" i="4"/>
  <c r="AI912" i="4"/>
  <c r="AI904" i="4"/>
  <c r="AI896" i="4"/>
  <c r="AI888" i="4"/>
  <c r="AI880" i="4"/>
  <c r="AI872" i="4"/>
  <c r="AI864" i="4"/>
  <c r="AI856" i="4"/>
  <c r="AI848" i="4"/>
  <c r="AI840" i="4"/>
  <c r="AI832" i="4"/>
  <c r="AI824" i="4"/>
  <c r="AI816" i="4"/>
  <c r="AI808" i="4"/>
  <c r="AI800" i="4"/>
  <c r="AI792" i="4"/>
  <c r="AI784" i="4"/>
  <c r="AI776" i="4"/>
  <c r="AI768" i="4"/>
  <c r="AI760" i="4"/>
  <c r="AI752" i="4"/>
  <c r="AI744" i="4"/>
  <c r="AI736" i="4"/>
  <c r="AI728" i="4"/>
  <c r="AI720" i="4"/>
  <c r="AI712" i="4"/>
  <c r="AI704" i="4"/>
  <c r="AI696" i="4"/>
  <c r="AI688" i="4"/>
  <c r="AI680" i="4"/>
  <c r="AI1023" i="4"/>
  <c r="AI967" i="4"/>
  <c r="AI959" i="4"/>
  <c r="AI935" i="4"/>
  <c r="AI911" i="4"/>
  <c r="AI903" i="4"/>
  <c r="AI895" i="4"/>
  <c r="AI887" i="4"/>
  <c r="AI879" i="4"/>
  <c r="AI871" i="4"/>
  <c r="AI863" i="4"/>
  <c r="AI855" i="4"/>
  <c r="AI847" i="4"/>
  <c r="AI839" i="4"/>
  <c r="AI831" i="4"/>
  <c r="AI823" i="4"/>
  <c r="AI815" i="4"/>
  <c r="AI807" i="4"/>
  <c r="AI799" i="4"/>
  <c r="AI791" i="4"/>
  <c r="AI783" i="4"/>
  <c r="AI775" i="4"/>
  <c r="AI767" i="4"/>
  <c r="AI1038" i="4"/>
  <c r="AI1030" i="4"/>
  <c r="AI1022" i="4"/>
  <c r="AI1014" i="4"/>
  <c r="AI1006" i="4"/>
  <c r="AI998" i="4"/>
  <c r="AI990" i="4"/>
  <c r="AI982" i="4"/>
  <c r="AI974" i="4"/>
  <c r="AI966" i="4"/>
  <c r="AI958" i="4"/>
  <c r="AI950" i="4"/>
  <c r="AI942" i="4"/>
  <c r="AI934" i="4"/>
  <c r="AI926" i="4"/>
  <c r="AI918" i="4"/>
  <c r="AI910" i="4"/>
  <c r="AI902" i="4"/>
  <c r="AI894" i="4"/>
  <c r="AI886" i="4"/>
  <c r="AI878" i="4"/>
  <c r="AI870" i="4"/>
  <c r="AI862" i="4"/>
  <c r="AI854" i="4"/>
  <c r="AI846" i="4"/>
  <c r="AI838" i="4"/>
  <c r="AI830" i="4"/>
  <c r="AI822" i="4"/>
  <c r="AI814" i="4"/>
  <c r="AI806" i="4"/>
  <c r="AI798" i="4"/>
  <c r="AI790" i="4"/>
  <c r="AI782" i="4"/>
  <c r="AI774" i="4"/>
  <c r="AI766" i="4"/>
  <c r="AI758" i="4"/>
  <c r="AI750" i="4"/>
  <c r="AI742" i="4"/>
  <c r="AI734" i="4"/>
  <c r="AI726" i="4"/>
  <c r="AI718" i="4"/>
  <c r="AI710" i="4"/>
  <c r="AI702" i="4"/>
  <c r="AI694" i="4"/>
  <c r="AI686" i="4"/>
  <c r="AI678" i="4"/>
  <c r="AI654" i="4"/>
  <c r="AI630" i="4"/>
  <c r="AI606" i="4"/>
  <c r="AI534" i="4"/>
  <c r="AI318" i="4"/>
  <c r="AI214" i="4"/>
  <c r="AI126" i="4"/>
  <c r="AI54" i="4"/>
  <c r="AI6" i="4"/>
  <c r="AI1037" i="4"/>
  <c r="AI1021" i="4"/>
  <c r="AI949" i="4"/>
  <c r="AI933" i="4"/>
  <c r="AI917" i="4"/>
  <c r="AI909" i="4"/>
  <c r="AI901" i="4"/>
  <c r="AI853" i="4"/>
  <c r="AI829" i="4"/>
  <c r="AI797" i="4"/>
  <c r="AI781" i="4"/>
  <c r="AI773" i="4"/>
  <c r="AI757" i="4"/>
  <c r="AI741" i="4"/>
  <c r="AI733" i="4"/>
  <c r="AI701" i="4"/>
  <c r="AI693" i="4"/>
  <c r="AI685" i="4"/>
  <c r="AI677" i="4"/>
  <c r="AI669" i="4"/>
  <c r="AI1036" i="4"/>
  <c r="AI1028" i="4"/>
  <c r="AI1020" i="4"/>
  <c r="AI1012" i="4"/>
  <c r="AI1004" i="4"/>
  <c r="AI996" i="4"/>
  <c r="AI988" i="4"/>
  <c r="AI980" i="4"/>
  <c r="AI972" i="4"/>
  <c r="AI964" i="4"/>
  <c r="AI956" i="4"/>
  <c r="AI948" i="4"/>
  <c r="AI940" i="4"/>
  <c r="AI932" i="4"/>
  <c r="AI924" i="4"/>
  <c r="AI916" i="4"/>
  <c r="AI908" i="4"/>
  <c r="AI892" i="4"/>
  <c r="AI884" i="4"/>
  <c r="AI876" i="4"/>
  <c r="AI868" i="4"/>
  <c r="AI860" i="4"/>
  <c r="AI852" i="4"/>
  <c r="AI844" i="4"/>
  <c r="AI836" i="4"/>
  <c r="AI828" i="4"/>
  <c r="AI820" i="4"/>
  <c r="AI812" i="4"/>
  <c r="AI804" i="4"/>
  <c r="AI796" i="4"/>
  <c r="AI788" i="4"/>
  <c r="AI780" i="4"/>
  <c r="AI772" i="4"/>
  <c r="AI764" i="4"/>
  <c r="AI756" i="4"/>
  <c r="AI732" i="4"/>
  <c r="AI724" i="4"/>
  <c r="AI716" i="4"/>
  <c r="AI708" i="4"/>
  <c r="AI700" i="4"/>
  <c r="AI692" i="4"/>
  <c r="AI684" i="4"/>
  <c r="AI1035" i="4"/>
  <c r="AI1019" i="4"/>
  <c r="AI1011" i="4"/>
  <c r="AI1003" i="4"/>
  <c r="AI987" i="4"/>
  <c r="AI979" i="4"/>
  <c r="AI971" i="4"/>
  <c r="AI955" i="4"/>
  <c r="AI947" i="4"/>
  <c r="AI939" i="4"/>
  <c r="AI923" i="4"/>
  <c r="AI915" i="4"/>
  <c r="AI907" i="4"/>
  <c r="AI899" i="4"/>
  <c r="AI891" i="4"/>
  <c r="AI883" i="4"/>
  <c r="AI875" i="4"/>
  <c r="AI859" i="4"/>
  <c r="AI851" i="4"/>
  <c r="AI843" i="4"/>
  <c r="AI835" i="4"/>
  <c r="AI827" i="4"/>
  <c r="AI819" i="4"/>
  <c r="AI811" i="4"/>
  <c r="AI795" i="4"/>
  <c r="AI787" i="4"/>
  <c r="AI763" i="4"/>
  <c r="AI755" i="4"/>
  <c r="AI731" i="4"/>
  <c r="AI723" i="4"/>
  <c r="AI715" i="4"/>
  <c r="AI707" i="4"/>
  <c r="AI699" i="4"/>
  <c r="AI691" i="4"/>
  <c r="AI1042" i="4"/>
  <c r="AI1034" i="4"/>
  <c r="AI1026" i="4"/>
  <c r="AI1018" i="4"/>
  <c r="AI1010" i="4"/>
  <c r="AI1002" i="4"/>
  <c r="AI994" i="4"/>
  <c r="AI986" i="4"/>
  <c r="AI978" i="4"/>
  <c r="AI970" i="4"/>
  <c r="AI962" i="4"/>
  <c r="AI954" i="4"/>
  <c r="AI946" i="4"/>
  <c r="AI938" i="4"/>
  <c r="AI930" i="4"/>
  <c r="AI922" i="4"/>
  <c r="AI914" i="4"/>
  <c r="AI906" i="4"/>
  <c r="AI898" i="4"/>
  <c r="AI890" i="4"/>
  <c r="AI882" i="4"/>
  <c r="AI874" i="4"/>
  <c r="AI866" i="4"/>
  <c r="AI858" i="4"/>
  <c r="AI850" i="4"/>
  <c r="AI842" i="4"/>
  <c r="AI834" i="4"/>
  <c r="AI826" i="4"/>
  <c r="AI818" i="4"/>
  <c r="AI810" i="4"/>
  <c r="AI802" i="4"/>
  <c r="AI794" i="4"/>
  <c r="AI786" i="4"/>
  <c r="AI778" i="4"/>
  <c r="AI770" i="4"/>
  <c r="AI762" i="4"/>
  <c r="AI754" i="4"/>
  <c r="AI746" i="4"/>
  <c r="AI738" i="4"/>
  <c r="AI730" i="4"/>
  <c r="AI722" i="4"/>
  <c r="AI714" i="4"/>
  <c r="AI706" i="4"/>
  <c r="AI698" i="4"/>
  <c r="AI690" i="4"/>
  <c r="AI682" i="4"/>
  <c r="AI674" i="4"/>
  <c r="AI665" i="4"/>
  <c r="AI657" i="4"/>
  <c r="AI641" i="4"/>
  <c r="AI625" i="4"/>
  <c r="AI617" i="4"/>
  <c r="AI609" i="4"/>
  <c r="AI601" i="4"/>
  <c r="AI593" i="4"/>
  <c r="AI585" i="4"/>
  <c r="AI577" i="4"/>
  <c r="AI569" i="4"/>
  <c r="AI561" i="4"/>
  <c r="AI553" i="4"/>
  <c r="AI545" i="4"/>
  <c r="AI537" i="4"/>
  <c r="AI529" i="4"/>
  <c r="AI521" i="4"/>
  <c r="AI513" i="4"/>
  <c r="AI497" i="4"/>
  <c r="AI489" i="4"/>
  <c r="AI481" i="4"/>
  <c r="AI473" i="4"/>
  <c r="AI457" i="4"/>
  <c r="AI449" i="4"/>
  <c r="AI441" i="4"/>
  <c r="AI433" i="4"/>
  <c r="AI425" i="4"/>
  <c r="AI417" i="4"/>
  <c r="AI409" i="4"/>
  <c r="AI401" i="4"/>
  <c r="AI393" i="4"/>
  <c r="AI385" i="4"/>
  <c r="AI377" i="4"/>
  <c r="AI369" i="4"/>
  <c r="AI361" i="4"/>
  <c r="AI329" i="4"/>
  <c r="AI321" i="4"/>
  <c r="AI313" i="4"/>
  <c r="AI305" i="4"/>
  <c r="AI297" i="4"/>
  <c r="AI289" i="4"/>
  <c r="AI281" i="4"/>
  <c r="AI273" i="4"/>
  <c r="AI257" i="4"/>
  <c r="AI249" i="4"/>
  <c r="AI241" i="4"/>
  <c r="AI233" i="4"/>
  <c r="AI225" i="4"/>
  <c r="AI201" i="4"/>
  <c r="AI193" i="4"/>
  <c r="AI185" i="4"/>
  <c r="AI177" i="4"/>
  <c r="AI169" i="4"/>
  <c r="AI145" i="4"/>
  <c r="AI129" i="4"/>
  <c r="AI121" i="4"/>
  <c r="AI113" i="4"/>
  <c r="AI105" i="4"/>
  <c r="AI97" i="4"/>
  <c r="AI89" i="4"/>
  <c r="AI81" i="4"/>
  <c r="AI65" i="4"/>
  <c r="AI57" i="4"/>
  <c r="AI49" i="4"/>
  <c r="AI41" i="4"/>
  <c r="AI33" i="4"/>
  <c r="AI25" i="4"/>
  <c r="AI672" i="4"/>
  <c r="AI664" i="4"/>
  <c r="AI656" i="4"/>
  <c r="AI648" i="4"/>
  <c r="AI640" i="4"/>
  <c r="AI632" i="4"/>
  <c r="AI624" i="4"/>
  <c r="AI616" i="4"/>
  <c r="AI608" i="4"/>
  <c r="AI600" i="4"/>
  <c r="AI592" i="4"/>
  <c r="AI584" i="4"/>
  <c r="AI568" i="4"/>
  <c r="AI560" i="4"/>
  <c r="AI552" i="4"/>
  <c r="AI544" i="4"/>
  <c r="AI536" i="4"/>
  <c r="AI528" i="4"/>
  <c r="AI520" i="4"/>
  <c r="AI504" i="4"/>
  <c r="AI496" i="4"/>
  <c r="AI488" i="4"/>
  <c r="AI480" i="4"/>
  <c r="AI472" i="4"/>
  <c r="AI464" i="4"/>
  <c r="AI456" i="4"/>
  <c r="AI448" i="4"/>
  <c r="AI440" i="4"/>
  <c r="AI432" i="4"/>
  <c r="AI424" i="4"/>
  <c r="AI416" i="4"/>
  <c r="AI408" i="4"/>
  <c r="AI400" i="4"/>
  <c r="AI392" i="4"/>
  <c r="AI384" i="4"/>
  <c r="AI376" i="4"/>
  <c r="AI368" i="4"/>
  <c r="AI360" i="4"/>
  <c r="AI352" i="4"/>
  <c r="AI344" i="4"/>
  <c r="AI336" i="4"/>
  <c r="AI328" i="4"/>
  <c r="AI320" i="4"/>
  <c r="AI312" i="4"/>
  <c r="AI304" i="4"/>
  <c r="AI296" i="4"/>
  <c r="AI288" i="4"/>
  <c r="AI280" i="4"/>
  <c r="AI272" i="4"/>
  <c r="AI264" i="4"/>
  <c r="AI256" i="4"/>
  <c r="AI248" i="4"/>
  <c r="AI240" i="4"/>
  <c r="AI232" i="4"/>
  <c r="AI224" i="4"/>
  <c r="AI216" i="4"/>
  <c r="AI208" i="4"/>
  <c r="AI200" i="4"/>
  <c r="AI192" i="4"/>
  <c r="AI184" i="4"/>
  <c r="AI176" i="4"/>
  <c r="AI168" i="4"/>
  <c r="AI160" i="4"/>
  <c r="AI152" i="4"/>
  <c r="AI144" i="4"/>
  <c r="AI136" i="4"/>
  <c r="AI128" i="4"/>
  <c r="AI120" i="4"/>
  <c r="AI112" i="4"/>
  <c r="AI104" i="4"/>
  <c r="AI96" i="4"/>
  <c r="AI88" i="4"/>
  <c r="AI80" i="4"/>
  <c r="AI72" i="4"/>
  <c r="AI64" i="4"/>
  <c r="AI56" i="4"/>
  <c r="AI48" i="4"/>
  <c r="AI40" i="4"/>
  <c r="AI32" i="4"/>
  <c r="AI24" i="4"/>
  <c r="AI16" i="4"/>
  <c r="AI8" i="4"/>
  <c r="AI661" i="4"/>
  <c r="AI653" i="4"/>
  <c r="AI645" i="4"/>
  <c r="AI637" i="4"/>
  <c r="AI629" i="4"/>
  <c r="AI621" i="4"/>
  <c r="AI613" i="4"/>
  <c r="AI605" i="4"/>
  <c r="AI597" i="4"/>
  <c r="AI589" i="4"/>
  <c r="AI581" i="4"/>
  <c r="AI573" i="4"/>
  <c r="AI565" i="4"/>
  <c r="AI557" i="4"/>
  <c r="AI549" i="4"/>
  <c r="AI541" i="4"/>
  <c r="AI533" i="4"/>
  <c r="AI525" i="4"/>
  <c r="AI517" i="4"/>
  <c r="AI509" i="4"/>
  <c r="AI501" i="4"/>
  <c r="AI493" i="4"/>
  <c r="AI485" i="4"/>
  <c r="AI477" i="4"/>
  <c r="AI469" i="4"/>
  <c r="AI461" i="4"/>
  <c r="AI453" i="4"/>
  <c r="AI445" i="4"/>
  <c r="AI437" i="4"/>
  <c r="AI429" i="4"/>
  <c r="AI421" i="4"/>
  <c r="AI413" i="4"/>
  <c r="AI405" i="4"/>
  <c r="AI397" i="4"/>
  <c r="AI389" i="4"/>
  <c r="AI381" i="4"/>
  <c r="AI373" i="4"/>
  <c r="AI365" i="4"/>
  <c r="AI357" i="4"/>
  <c r="AI349" i="4"/>
  <c r="AI341" i="4"/>
  <c r="AI333" i="4"/>
  <c r="AI325" i="4"/>
  <c r="AI317" i="4"/>
  <c r="AI309" i="4"/>
  <c r="AI301" i="4"/>
  <c r="AI293" i="4"/>
  <c r="AI285" i="4"/>
  <c r="AI277" i="4"/>
  <c r="AI269" i="4"/>
  <c r="AI261" i="4"/>
  <c r="AI253" i="4"/>
  <c r="AI245" i="4"/>
  <c r="AI237" i="4"/>
  <c r="AI229" i="4"/>
  <c r="AI221" i="4"/>
  <c r="AI213" i="4"/>
  <c r="AI205" i="4"/>
  <c r="AI197" i="4"/>
  <c r="AI189" i="4"/>
  <c r="AI181" i="4"/>
  <c r="AI173" i="4"/>
  <c r="AI165" i="4"/>
  <c r="AI157" i="4"/>
  <c r="AI149" i="4"/>
  <c r="AI141" i="4"/>
  <c r="AI133" i="4"/>
  <c r="AI125" i="4"/>
  <c r="AI117" i="4"/>
  <c r="AI109" i="4"/>
  <c r="AI101" i="4"/>
  <c r="AI93" i="4"/>
  <c r="AI85" i="4"/>
  <c r="AI77" i="4"/>
  <c r="AI69" i="4"/>
  <c r="AI61" i="4"/>
  <c r="AI53" i="4"/>
  <c r="AI45" i="4"/>
  <c r="AI37" i="4"/>
  <c r="AI29" i="4"/>
  <c r="AI21" i="4"/>
  <c r="AI13" i="4"/>
  <c r="AI5" i="4"/>
  <c r="AI676" i="4"/>
  <c r="AI668" i="4"/>
  <c r="AI660" i="4"/>
  <c r="AI652" i="4"/>
  <c r="AI644" i="4"/>
  <c r="AI636" i="4"/>
  <c r="AI628" i="4"/>
  <c r="AI620" i="4"/>
  <c r="AI612" i="4"/>
  <c r="AI604" i="4"/>
  <c r="AI596" i="4"/>
  <c r="AI588" i="4"/>
  <c r="AI580" i="4"/>
  <c r="AI572" i="4"/>
  <c r="AI564" i="4"/>
  <c r="AI556" i="4"/>
  <c r="AI548" i="4"/>
  <c r="AI540" i="4"/>
  <c r="AI532" i="4"/>
  <c r="AI524" i="4"/>
  <c r="AI516" i="4"/>
  <c r="AI508" i="4"/>
  <c r="AI500" i="4"/>
  <c r="AI492" i="4"/>
  <c r="AI484" i="4"/>
  <c r="AI476" i="4"/>
  <c r="AI468" i="4"/>
  <c r="AI460" i="4"/>
  <c r="AI452" i="4"/>
  <c r="AI444" i="4"/>
  <c r="AI436" i="4"/>
  <c r="AI428" i="4"/>
  <c r="AI420" i="4"/>
  <c r="AI412" i="4"/>
  <c r="AI404" i="4"/>
  <c r="AI396" i="4"/>
  <c r="AI388" i="4"/>
  <c r="AI380" i="4"/>
  <c r="AI372" i="4"/>
  <c r="AI364" i="4"/>
  <c r="AI356" i="4"/>
  <c r="AI348" i="4"/>
  <c r="AI340" i="4"/>
  <c r="AI332" i="4"/>
  <c r="AI324" i="4"/>
  <c r="AI316" i="4"/>
  <c r="AI308" i="4"/>
  <c r="AI300" i="4"/>
  <c r="AI292" i="4"/>
  <c r="AI284" i="4"/>
  <c r="AI276" i="4"/>
  <c r="AI268" i="4"/>
  <c r="AI260" i="4"/>
  <c r="AI252" i="4"/>
  <c r="AI244" i="4"/>
  <c r="AI236" i="4"/>
  <c r="AI228" i="4"/>
  <c r="AI212" i="4"/>
  <c r="AI204" i="4"/>
  <c r="AI196" i="4"/>
  <c r="AI188" i="4"/>
  <c r="AI180" i="4"/>
  <c r="AI172" i="4"/>
  <c r="AI164" i="4"/>
  <c r="AI156" i="4"/>
  <c r="AI148" i="4"/>
  <c r="AI140" i="4"/>
  <c r="AI132" i="4"/>
  <c r="AI124" i="4"/>
  <c r="AI116" i="4"/>
  <c r="AI108" i="4"/>
  <c r="AI100" i="4"/>
  <c r="AI84" i="4"/>
  <c r="AI76" i="4"/>
  <c r="AI68" i="4"/>
  <c r="AI60" i="4"/>
  <c r="AI52" i="4"/>
  <c r="AI44" i="4"/>
  <c r="AI36" i="4"/>
  <c r="AI28" i="4"/>
  <c r="AI20" i="4"/>
  <c r="AI12" i="4"/>
  <c r="AI4" i="4"/>
  <c r="AI683" i="4"/>
  <c r="AI675" i="4"/>
  <c r="AI667" i="4"/>
  <c r="AI651" i="4"/>
  <c r="AI643" i="4"/>
  <c r="AI635" i="4"/>
  <c r="AI627" i="4"/>
  <c r="AI619" i="4"/>
  <c r="AI611" i="4"/>
  <c r="AI603" i="4"/>
  <c r="AI595" i="4"/>
  <c r="AI587" i="4"/>
  <c r="AI579" i="4"/>
  <c r="AI571" i="4"/>
  <c r="AI563" i="4"/>
  <c r="AI555" i="4"/>
  <c r="AI547" i="4"/>
  <c r="AI539" i="4"/>
  <c r="AI531" i="4"/>
  <c r="AI523" i="4"/>
  <c r="AI515" i="4"/>
  <c r="AI507" i="4"/>
  <c r="AI499" i="4"/>
  <c r="AI491" i="4"/>
  <c r="AI483" i="4"/>
  <c r="AI475" i="4"/>
  <c r="AI467" i="4"/>
  <c r="AI459" i="4"/>
  <c r="AI451" i="4"/>
  <c r="AI443" i="4"/>
  <c r="AI435" i="4"/>
  <c r="AI427" i="4"/>
  <c r="AI419" i="4"/>
  <c r="AI411" i="4"/>
  <c r="AI403" i="4"/>
  <c r="AI395" i="4"/>
  <c r="AI387" i="4"/>
  <c r="AI379" i="4"/>
  <c r="AI371" i="4"/>
  <c r="AI363" i="4"/>
  <c r="AI355" i="4"/>
  <c r="AI347" i="4"/>
  <c r="AI339" i="4"/>
  <c r="AI331" i="4"/>
  <c r="AI323" i="4"/>
  <c r="AI315" i="4"/>
  <c r="AI307" i="4"/>
  <c r="AI299" i="4"/>
  <c r="AI291" i="4"/>
  <c r="AI283" i="4"/>
  <c r="AI275" i="4"/>
  <c r="AI267" i="4"/>
  <c r="AI259" i="4"/>
  <c r="AI251" i="4"/>
  <c r="AI243" i="4"/>
  <c r="AI235" i="4"/>
  <c r="AI227" i="4"/>
  <c r="AI219" i="4"/>
  <c r="AI211" i="4"/>
  <c r="AI203" i="4"/>
  <c r="AI195" i="4"/>
  <c r="AI187" i="4"/>
  <c r="AI179" i="4"/>
  <c r="AI171" i="4"/>
  <c r="AI163" i="4"/>
  <c r="AI155" i="4"/>
  <c r="AI147" i="4"/>
  <c r="AI139" i="4"/>
  <c r="AI131" i="4"/>
  <c r="AI123" i="4"/>
  <c r="AI115" i="4"/>
  <c r="AI107" i="4"/>
  <c r="AI99" i="4"/>
  <c r="AI91" i="4"/>
  <c r="AI83" i="4"/>
  <c r="AI75" i="4"/>
  <c r="AI67" i="4"/>
  <c r="AI59" i="4"/>
  <c r="AI51" i="4"/>
  <c r="AI43" i="4"/>
  <c r="AI35" i="4"/>
  <c r="AI27" i="4"/>
  <c r="AI19" i="4"/>
  <c r="AI11" i="4"/>
  <c r="AI3" i="4"/>
  <c r="AI666" i="4"/>
  <c r="AI658" i="4"/>
  <c r="AI650" i="4"/>
  <c r="AI642" i="4"/>
  <c r="AI634" i="4"/>
  <c r="AI626" i="4"/>
  <c r="AI618" i="4"/>
  <c r="AI610" i="4"/>
  <c r="AI602" i="4"/>
  <c r="AI594" i="4"/>
  <c r="AI586" i="4"/>
  <c r="AI578" i="4"/>
  <c r="AI570" i="4"/>
  <c r="AI562" i="4"/>
  <c r="AI554" i="4"/>
  <c r="AI546" i="4"/>
  <c r="AI538" i="4"/>
  <c r="AI530" i="4"/>
  <c r="AI522" i="4"/>
  <c r="AI514" i="4"/>
  <c r="AI506" i="4"/>
  <c r="AI498" i="4"/>
  <c r="AI490" i="4"/>
  <c r="AI482" i="4"/>
  <c r="AI474" i="4"/>
  <c r="AI466" i="4"/>
  <c r="AI458" i="4"/>
  <c r="AI450" i="4"/>
  <c r="AI442" i="4"/>
  <c r="AI434" i="4"/>
  <c r="AI426" i="4"/>
  <c r="AI418" i="4"/>
  <c r="AI410" i="4"/>
  <c r="AI402" i="4"/>
  <c r="AI394" i="4"/>
  <c r="AI386" i="4"/>
  <c r="AI378" i="4"/>
  <c r="AI370" i="4"/>
  <c r="AI362" i="4"/>
  <c r="AI354" i="4"/>
  <c r="AI346" i="4"/>
  <c r="AI338" i="4"/>
  <c r="AI330" i="4"/>
  <c r="AI322" i="4"/>
  <c r="AI314" i="4"/>
  <c r="AI306" i="4"/>
  <c r="AI298" i="4"/>
  <c r="AI290" i="4"/>
  <c r="AI282" i="4"/>
  <c r="AI274" i="4"/>
  <c r="AI266" i="4"/>
  <c r="AI258" i="4"/>
  <c r="AI250" i="4"/>
  <c r="AI242" i="4"/>
  <c r="AI234" i="4"/>
  <c r="AI226" i="4"/>
  <c r="AI218" i="4"/>
  <c r="AI210" i="4"/>
  <c r="AI202" i="4"/>
  <c r="AI194" i="4"/>
  <c r="AI186" i="4"/>
  <c r="AI178" i="4"/>
  <c r="AI170" i="4"/>
  <c r="AI162" i="4"/>
  <c r="AI154" i="4"/>
  <c r="AI146" i="4"/>
  <c r="AI138" i="4"/>
  <c r="AI130" i="4"/>
  <c r="AI122" i="4"/>
  <c r="AI114" i="4"/>
  <c r="AI106" i="4"/>
  <c r="AI98" i="4"/>
  <c r="AI90" i="4"/>
  <c r="AI82" i="4"/>
  <c r="AI74" i="4"/>
  <c r="AI66" i="4"/>
  <c r="AI58" i="4"/>
  <c r="AI50" i="4"/>
  <c r="AI42" i="4"/>
  <c r="AI34" i="4"/>
  <c r="AI26" i="4"/>
  <c r="AI18" i="4"/>
  <c r="AI10" i="4"/>
  <c r="AI1039" i="4"/>
  <c r="AI1031" i="4"/>
  <c r="AI1015" i="4"/>
  <c r="AI1007" i="4"/>
  <c r="AI999" i="4"/>
  <c r="AI991" i="4"/>
  <c r="AI983" i="4"/>
  <c r="AI975" i="4"/>
  <c r="AI951" i="4"/>
  <c r="AI943" i="4"/>
  <c r="AI927" i="4"/>
  <c r="AI919" i="4"/>
  <c r="AI1005" i="4"/>
  <c r="AI965" i="4"/>
  <c r="AI925" i="4"/>
  <c r="AI877" i="4"/>
  <c r="AI837" i="4"/>
  <c r="AI717" i="4"/>
  <c r="AI220" i="4"/>
  <c r="AI92" i="4"/>
  <c r="AI1029" i="4"/>
  <c r="AI989" i="4"/>
  <c r="AI893" i="4"/>
  <c r="AI813" i="4"/>
  <c r="AI748" i="4"/>
  <c r="AI1013" i="4"/>
  <c r="AI981" i="4"/>
  <c r="AI957" i="4"/>
  <c r="AI885" i="4"/>
  <c r="AI845" i="4"/>
  <c r="AI805" i="4"/>
  <c r="AI765" i="4"/>
  <c r="AI725" i="4"/>
  <c r="AI779" i="4"/>
  <c r="AI747" i="4"/>
  <c r="AI997" i="4"/>
  <c r="AI861" i="4"/>
  <c r="AI821" i="4"/>
  <c r="AI789" i="4"/>
  <c r="AI709" i="4"/>
  <c r="AI1041" i="4"/>
  <c r="AI1033" i="4"/>
  <c r="AI1025" i="4"/>
  <c r="AI1017" i="4"/>
  <c r="AI1009" i="4"/>
  <c r="AI1001" i="4"/>
  <c r="AI993" i="4"/>
  <c r="AI985" i="4"/>
  <c r="AI969" i="4"/>
  <c r="AI961" i="4"/>
  <c r="AI945" i="4"/>
  <c r="AI913" i="4"/>
  <c r="AI900" i="4"/>
  <c r="AI740" i="4"/>
  <c r="AI973" i="4"/>
  <c r="AI941" i="4"/>
  <c r="AI869" i="4"/>
  <c r="AI749" i="4"/>
  <c r="AI1027" i="4"/>
  <c r="AI995" i="4"/>
  <c r="AI963" i="4"/>
  <c r="AI931" i="4"/>
  <c r="AI867" i="4"/>
  <c r="AI803" i="4"/>
  <c r="AI771" i="4"/>
  <c r="AI739" i="4"/>
  <c r="AI889" i="4"/>
  <c r="AI659" i="4"/>
  <c r="AI465" i="4"/>
  <c r="AI353" i="4"/>
  <c r="AI161" i="4"/>
  <c r="AI576" i="4"/>
  <c r="AI512" i="4"/>
  <c r="AI633" i="4"/>
  <c r="AI505" i="4"/>
  <c r="AI345" i="4"/>
  <c r="AI217" i="4"/>
  <c r="AI153" i="4"/>
  <c r="AI663" i="4"/>
  <c r="AI551" i="4"/>
  <c r="AI255" i="4"/>
  <c r="AI127" i="4"/>
  <c r="AI95" i="4"/>
  <c r="AI673" i="4"/>
  <c r="AI337" i="4"/>
  <c r="AI209" i="4"/>
  <c r="AI17" i="4"/>
  <c r="AI670" i="4"/>
  <c r="AI662" i="4"/>
  <c r="AI646" i="4"/>
  <c r="AI638" i="4"/>
  <c r="AI622" i="4"/>
  <c r="AI614" i="4"/>
  <c r="AI598" i="4"/>
  <c r="AI590" i="4"/>
  <c r="AI582" i="4"/>
  <c r="AI574" i="4"/>
  <c r="AI566" i="4"/>
  <c r="AI558" i="4"/>
  <c r="AI550" i="4"/>
  <c r="AI542" i="4"/>
  <c r="AI526" i="4"/>
  <c r="AI518" i="4"/>
  <c r="AI510" i="4"/>
  <c r="AI502" i="4"/>
  <c r="AI494" i="4"/>
  <c r="AI486" i="4"/>
  <c r="AI478" i="4"/>
  <c r="AI470" i="4"/>
  <c r="AI462" i="4"/>
  <c r="AI454" i="4"/>
  <c r="AI446" i="4"/>
  <c r="AI438" i="4"/>
  <c r="AI430" i="4"/>
  <c r="AI422" i="4"/>
  <c r="AI414" i="4"/>
  <c r="AI406" i="4"/>
  <c r="AI398" i="4"/>
  <c r="AI390" i="4"/>
  <c r="AI382" i="4"/>
  <c r="AI374" i="4"/>
  <c r="AI366" i="4"/>
  <c r="AI358" i="4"/>
  <c r="AI350" i="4"/>
  <c r="AI342" i="4"/>
  <c r="AI334" i="4"/>
  <c r="AI326" i="4"/>
  <c r="AI310" i="4"/>
  <c r="AI302" i="4"/>
  <c r="AI294" i="4"/>
  <c r="AI286" i="4"/>
  <c r="AI278" i="4"/>
  <c r="AI270" i="4"/>
  <c r="AI262" i="4"/>
  <c r="AI254" i="4"/>
  <c r="AI246" i="4"/>
  <c r="AI238" i="4"/>
  <c r="AI230" i="4"/>
  <c r="AI222" i="4"/>
  <c r="AI206" i="4"/>
  <c r="AI198" i="4"/>
  <c r="AI190" i="4"/>
  <c r="AI182" i="4"/>
  <c r="AI174" i="4"/>
  <c r="AI166" i="4"/>
  <c r="AI158" i="4"/>
  <c r="AI150" i="4"/>
  <c r="AI142" i="4"/>
  <c r="AI134" i="4"/>
  <c r="AI118" i="4"/>
  <c r="AI110" i="4"/>
  <c r="AI102" i="4"/>
  <c r="AI94" i="4"/>
  <c r="AI86" i="4"/>
  <c r="AI78" i="4"/>
  <c r="AI70" i="4"/>
  <c r="AI62" i="4"/>
  <c r="AI46" i="4"/>
  <c r="AI38" i="4"/>
  <c r="AI30" i="4"/>
  <c r="AI22" i="4"/>
  <c r="AI14" i="4"/>
  <c r="AI649" i="4"/>
  <c r="AI265" i="4"/>
  <c r="AI137" i="4"/>
  <c r="AI73" i="4"/>
  <c r="AI9" i="4"/>
  <c r="AE1040" i="4"/>
  <c r="V139" i="6" s="1"/>
  <c r="A139" i="14" s="1"/>
  <c r="AH1025" i="4"/>
  <c r="AE1016" i="4"/>
  <c r="AE991" i="4"/>
  <c r="AG469" i="13" l="1"/>
  <c r="AG625" i="13"/>
  <c r="AG384" i="13"/>
  <c r="AG213" i="13"/>
  <c r="AD609" i="13"/>
  <c r="AD494" i="13"/>
  <c r="AG597" i="13"/>
  <c r="AD749" i="13"/>
  <c r="AG277" i="13"/>
  <c r="AG666" i="13"/>
  <c r="AG396" i="13"/>
  <c r="AD781" i="13"/>
  <c r="AG975" i="13"/>
  <c r="AD533" i="13"/>
  <c r="AD517" i="13"/>
  <c r="AD464" i="13"/>
  <c r="AD143" i="13"/>
  <c r="AD115" i="13"/>
  <c r="AG928" i="13"/>
  <c r="AG474" i="13"/>
  <c r="AG478" i="13"/>
  <c r="AG219" i="13"/>
  <c r="AG302" i="13"/>
  <c r="AG279" i="13"/>
  <c r="AG54" i="13"/>
  <c r="AD438" i="13"/>
  <c r="AG713" i="13"/>
  <c r="AG470" i="13"/>
  <c r="AG325" i="13"/>
  <c r="AG610" i="13"/>
  <c r="AG6" i="13"/>
  <c r="AD370" i="13"/>
  <c r="AG99" i="13"/>
  <c r="AD414" i="13"/>
  <c r="AG963" i="13"/>
  <c r="AD854" i="13"/>
  <c r="AD486" i="13"/>
  <c r="AG940" i="13"/>
  <c r="AD386" i="13"/>
  <c r="AG205" i="13"/>
  <c r="AG571" i="13"/>
  <c r="AD785" i="13"/>
  <c r="AD790" i="13"/>
  <c r="AG450" i="13"/>
  <c r="AG1041" i="13"/>
  <c r="AD713" i="13"/>
  <c r="AD279" i="13"/>
  <c r="AD990" i="13"/>
  <c r="AG645" i="13"/>
  <c r="AG557" i="13"/>
  <c r="AG1007" i="13"/>
  <c r="AG832" i="13"/>
  <c r="AG573" i="13"/>
  <c r="AG639" i="13"/>
  <c r="AD273" i="13"/>
  <c r="AD940" i="13"/>
  <c r="AG312" i="13"/>
  <c r="AD209" i="13"/>
  <c r="AD159" i="13"/>
  <c r="AD138" i="13"/>
  <c r="AD757" i="13"/>
  <c r="AD617" i="13"/>
  <c r="AD317" i="13"/>
  <c r="AD333" i="13"/>
  <c r="AD147" i="13"/>
  <c r="AD398" i="13"/>
  <c r="AD920" i="13"/>
  <c r="AG411" i="13"/>
  <c r="AG78" i="13"/>
  <c r="AD415" i="13"/>
  <c r="AD528" i="13"/>
  <c r="AD452" i="13"/>
  <c r="AD131" i="13"/>
  <c r="AD283" i="13"/>
  <c r="AG477" i="13"/>
  <c r="AD477" i="13"/>
  <c r="AG598" i="13"/>
  <c r="AD58" i="13"/>
  <c r="AG46" i="13"/>
  <c r="AG516" i="13"/>
  <c r="AD284" i="13"/>
  <c r="AG283" i="13"/>
  <c r="AD376" i="13"/>
  <c r="AD657" i="13"/>
  <c r="AD323" i="13"/>
  <c r="AD502" i="13"/>
  <c r="AG454" i="13"/>
  <c r="AD285" i="13"/>
  <c r="AG737" i="13"/>
  <c r="AD971" i="13"/>
  <c r="AG867" i="13"/>
  <c r="AG486" i="13"/>
  <c r="AG155" i="13"/>
  <c r="AG273" i="13"/>
  <c r="AG281" i="13"/>
  <c r="AD574" i="13"/>
  <c r="AG647" i="13"/>
  <c r="AG1009" i="13"/>
  <c r="AG977" i="13"/>
  <c r="AD265" i="13"/>
  <c r="AG754" i="13"/>
  <c r="AG738" i="13"/>
  <c r="AG698" i="13"/>
  <c r="AD1000" i="13"/>
  <c r="AG460" i="13"/>
  <c r="AD316" i="13"/>
  <c r="AD1024" i="13"/>
  <c r="AD217" i="13"/>
  <c r="AG440" i="13"/>
  <c r="AD904" i="13"/>
  <c r="AD682" i="13"/>
  <c r="AG456" i="13"/>
  <c r="AD320" i="13"/>
  <c r="AD952" i="13"/>
  <c r="AD800" i="13"/>
  <c r="AG298" i="13"/>
  <c r="AD34" i="13"/>
  <c r="AG333" i="13"/>
  <c r="AG663" i="13"/>
  <c r="AG284" i="13"/>
  <c r="AD875" i="13"/>
  <c r="AG1024" i="13"/>
  <c r="AG839" i="13"/>
  <c r="AD561" i="13"/>
  <c r="AD993" i="13"/>
  <c r="AD538" i="13"/>
  <c r="AD558" i="13"/>
  <c r="AD726" i="13"/>
  <c r="AD2" i="13"/>
  <c r="AD718" i="13"/>
  <c r="AG633" i="13"/>
  <c r="AG480" i="13"/>
  <c r="AD416" i="13"/>
  <c r="AG420" i="13"/>
  <c r="AD231" i="13"/>
  <c r="AG458" i="13"/>
  <c r="AG572" i="13"/>
  <c r="AG472" i="13"/>
  <c r="AG233" i="13"/>
  <c r="AG426" i="13"/>
  <c r="AD281" i="13"/>
  <c r="AD832" i="13"/>
  <c r="AD797" i="13"/>
  <c r="AD784" i="13"/>
  <c r="AG118" i="13"/>
  <c r="AG794" i="13"/>
  <c r="AD867" i="13"/>
  <c r="AD794" i="13"/>
  <c r="AD589" i="13"/>
  <c r="AG214" i="13"/>
  <c r="AG967" i="13"/>
  <c r="AD504" i="13"/>
  <c r="AG655" i="13"/>
  <c r="AD808" i="13"/>
  <c r="AD745" i="13"/>
  <c r="AD426" i="13"/>
  <c r="AD304" i="13"/>
  <c r="AG642" i="13"/>
  <c r="AG961" i="13"/>
  <c r="AD621" i="13"/>
  <c r="AG635" i="13"/>
  <c r="AG432" i="13"/>
  <c r="AG502" i="13"/>
  <c r="AG285" i="13"/>
  <c r="AD635" i="13"/>
  <c r="AG304" i="13"/>
  <c r="AG96" i="13"/>
  <c r="AD346" i="13"/>
  <c r="AD62" i="13"/>
  <c r="AD470" i="13"/>
  <c r="AD1014" i="13"/>
  <c r="AD662" i="13"/>
  <c r="AD364" i="13"/>
  <c r="AG605" i="13"/>
  <c r="AG539" i="13"/>
  <c r="AD539" i="13"/>
  <c r="AD641" i="13"/>
  <c r="AG185" i="13"/>
  <c r="AD597" i="13"/>
  <c r="AD534" i="13"/>
  <c r="AG366" i="13"/>
  <c r="AD134" i="13"/>
  <c r="AG641" i="13"/>
  <c r="AD405" i="13"/>
  <c r="AG613" i="13"/>
  <c r="AG428" i="13"/>
  <c r="AD458" i="13"/>
  <c r="AD324" i="13"/>
  <c r="AD310" i="13"/>
  <c r="AD86" i="13"/>
  <c r="AG665" i="13"/>
  <c r="AD629" i="13"/>
  <c r="AG651" i="13"/>
  <c r="AG556" i="13"/>
  <c r="AD673" i="13"/>
  <c r="AG634" i="13"/>
  <c r="AD155" i="13"/>
  <c r="AD30" i="13"/>
  <c r="AD610" i="13"/>
  <c r="AG566" i="13"/>
  <c r="AD251" i="13"/>
  <c r="AD557" i="13"/>
  <c r="AD888" i="13"/>
  <c r="AG452" i="13"/>
  <c r="AD912" i="13"/>
  <c r="AG657" i="13"/>
  <c r="AG147" i="13"/>
  <c r="AD545" i="13"/>
  <c r="AD456" i="13"/>
  <c r="AG346" i="13"/>
  <c r="AG746" i="13"/>
  <c r="AD422" i="13"/>
  <c r="AD185" i="13"/>
  <c r="AG412" i="13"/>
  <c r="AD50" i="13"/>
  <c r="AD158" i="13"/>
  <c r="AG342" i="13"/>
  <c r="AG326" i="13"/>
  <c r="AG757" i="13"/>
  <c r="AD488" i="13"/>
  <c r="AG683" i="13"/>
  <c r="AG534" i="13"/>
  <c r="AG761" i="13"/>
  <c r="AD816" i="13"/>
  <c r="AG134" i="13"/>
  <c r="AD267" i="13"/>
  <c r="AG193" i="13"/>
  <c r="AG581" i="13"/>
  <c r="AG350" i="13"/>
  <c r="AG390" i="13"/>
  <c r="AG636" i="13"/>
  <c r="AD412" i="13"/>
  <c r="AG22" i="13"/>
  <c r="AG392" i="13"/>
  <c r="AG370" i="13"/>
  <c r="AG261" i="13"/>
  <c r="AG140" i="13"/>
  <c r="AG781" i="13"/>
  <c r="AD852" i="13"/>
  <c r="AG971" i="13"/>
  <c r="AD390" i="13"/>
  <c r="AG445" i="13"/>
  <c r="AD421" i="13"/>
  <c r="AD697" i="13"/>
  <c r="AD520" i="13"/>
  <c r="AG852" i="13"/>
  <c r="AD687" i="13"/>
  <c r="AG558" i="13"/>
  <c r="AG466" i="13"/>
  <c r="AD474" i="13"/>
  <c r="AG494" i="13"/>
  <c r="AG488" i="13"/>
  <c r="AD99" i="13"/>
  <c r="AG86" i="13"/>
  <c r="AG123" i="13"/>
  <c r="AG782" i="13"/>
  <c r="AD525" i="13"/>
  <c r="AD722" i="13"/>
  <c r="AG702" i="13"/>
  <c r="AD555" i="13"/>
  <c r="AD313" i="13"/>
  <c r="AD358" i="13"/>
  <c r="AG518" i="13"/>
  <c r="AD392" i="13"/>
  <c r="AD336" i="13"/>
  <c r="AD318" i="13"/>
  <c r="AD312" i="13"/>
  <c r="AG269" i="13"/>
  <c r="AD140" i="13"/>
  <c r="AG888" i="13"/>
  <c r="AD492" i="13"/>
  <c r="AG615" i="13"/>
  <c r="AD342" i="13"/>
  <c r="AG548" i="13"/>
  <c r="AG1029" i="13"/>
  <c r="AG856" i="13"/>
  <c r="AD636" i="13"/>
  <c r="AD581" i="13"/>
  <c r="AG419" i="13"/>
  <c r="AD201" i="13"/>
  <c r="AG239" i="13"/>
  <c r="AD879" i="13"/>
  <c r="AD512" i="13"/>
  <c r="AD139" i="13"/>
  <c r="AG362" i="13"/>
  <c r="AG532" i="13"/>
  <c r="AD1030" i="13"/>
  <c r="AD846" i="13"/>
  <c r="AG699" i="13"/>
  <c r="AD783" i="13"/>
  <c r="AG525" i="13"/>
  <c r="AD440" i="13"/>
  <c r="AD372" i="13"/>
  <c r="AD160" i="13"/>
  <c r="AD144" i="13"/>
  <c r="AG131" i="13"/>
  <c r="AG415" i="13"/>
  <c r="AG402" i="13"/>
  <c r="AG313" i="13"/>
  <c r="AG607" i="13"/>
  <c r="AG372" i="13"/>
  <c r="AG789" i="13"/>
  <c r="AD548" i="13"/>
  <c r="AG114" i="13"/>
  <c r="AD472" i="13"/>
  <c r="AD730" i="13"/>
  <c r="AD654" i="13"/>
  <c r="AD613" i="13"/>
  <c r="AD537" i="13"/>
  <c r="AG306" i="13"/>
  <c r="AG800" i="13"/>
  <c r="AD556" i="13"/>
  <c r="AD493" i="13"/>
  <c r="AG332" i="13"/>
  <c r="AD42" i="13"/>
  <c r="AG883" i="13"/>
  <c r="AG858" i="13"/>
  <c r="AD46" i="13"/>
  <c r="AD547" i="13"/>
  <c r="AD292" i="13"/>
  <c r="AG271" i="13"/>
  <c r="AG162" i="13"/>
  <c r="AG186" i="13"/>
  <c r="AD186" i="13"/>
  <c r="AG863" i="13"/>
  <c r="AG468" i="13"/>
  <c r="AD366" i="13"/>
  <c r="AD18" i="13"/>
  <c r="AG104" i="13"/>
  <c r="AG245" i="13"/>
  <c r="AG690" i="13"/>
  <c r="AG163" i="13"/>
  <c r="AG94" i="13"/>
  <c r="AG110" i="13"/>
  <c r="AD308" i="13"/>
  <c r="AD406" i="13"/>
  <c r="AG904" i="13"/>
  <c r="AG808" i="13"/>
  <c r="AG38" i="13"/>
  <c r="AG14" i="13"/>
  <c r="AD921" i="13"/>
  <c r="AG749" i="13"/>
  <c r="AG694" i="13"/>
  <c r="AG899" i="13"/>
  <c r="AG682" i="13"/>
  <c r="AD480" i="13"/>
  <c r="AD382" i="13"/>
  <c r="AG314" i="13"/>
  <c r="AD296" i="13"/>
  <c r="AD288" i="13"/>
  <c r="AG209" i="13"/>
  <c r="AG112" i="13"/>
  <c r="AG70" i="13"/>
  <c r="AG62" i="13"/>
  <c r="AG847" i="13"/>
  <c r="AD496" i="13"/>
  <c r="AG317" i="13"/>
  <c r="AD554" i="13"/>
  <c r="AG354" i="13"/>
  <c r="AD926" i="13"/>
  <c r="AD501" i="13"/>
  <c r="AD103" i="13"/>
  <c r="AD193" i="13"/>
  <c r="AG617" i="13"/>
  <c r="AG1025" i="13"/>
  <c r="AD259" i="13"/>
  <c r="AD215" i="13"/>
  <c r="AG102" i="13"/>
  <c r="AG887" i="13"/>
  <c r="AG936" i="13"/>
  <c r="AG222" i="13"/>
  <c r="AD249" i="13"/>
  <c r="AG179" i="13"/>
  <c r="AD179" i="13"/>
  <c r="AG108" i="13"/>
  <c r="AD665" i="13"/>
  <c r="AG564" i="13"/>
  <c r="AD104" i="13"/>
  <c r="AG171" i="13"/>
  <c r="AD883" i="13"/>
  <c r="AG496" i="13"/>
  <c r="AG328" i="13"/>
  <c r="AD792" i="13"/>
  <c r="AD705" i="13"/>
  <c r="AG154" i="13"/>
  <c r="AG229" i="13"/>
  <c r="AD126" i="13"/>
  <c r="AD142" i="13"/>
  <c r="AD22" i="13"/>
  <c r="AD315" i="13"/>
  <c r="AG237" i="13"/>
  <c r="AG920" i="13"/>
  <c r="AG1033" i="13"/>
  <c r="AD118" i="13"/>
  <c r="AD114" i="13"/>
  <c r="AD54" i="13"/>
  <c r="AD350" i="13"/>
  <c r="AG158" i="13"/>
  <c r="AG159" i="13"/>
  <c r="AD546" i="13"/>
  <c r="AG528" i="13"/>
  <c r="AG504" i="13"/>
  <c r="AG316" i="13"/>
  <c r="AG143" i="13"/>
  <c r="AG464" i="13"/>
  <c r="AG448" i="13"/>
  <c r="AG398" i="13"/>
  <c r="AG42" i="13"/>
  <c r="AG18" i="13"/>
  <c r="AD858" i="13"/>
  <c r="AG561" i="13"/>
  <c r="AG629" i="13"/>
  <c r="AD634" i="13"/>
  <c r="AG142" i="13"/>
  <c r="AG300" i="13"/>
  <c r="AG151" i="13"/>
  <c r="AG553" i="13"/>
  <c r="AD454" i="13"/>
  <c r="AG26" i="13"/>
  <c r="AG673" i="13"/>
  <c r="AD642" i="13"/>
  <c r="AG265" i="13"/>
  <c r="AG231" i="13"/>
  <c r="AD6" i="13"/>
  <c r="AG562" i="13"/>
  <c r="AD562" i="13"/>
  <c r="AG438" i="13"/>
  <c r="AG191" i="13"/>
  <c r="AG199" i="13"/>
  <c r="AG139" i="13"/>
  <c r="AG681" i="13"/>
  <c r="AG546" i="13"/>
  <c r="AG600" i="13"/>
  <c r="AG324" i="13"/>
  <c r="AG797" i="13"/>
  <c r="AG912" i="13"/>
  <c r="AG550" i="13"/>
  <c r="AG542" i="13"/>
  <c r="AG538" i="13"/>
  <c r="AG462" i="13"/>
  <c r="AG50" i="13"/>
  <c r="AG424" i="13"/>
  <c r="AG10" i="13"/>
  <c r="AG444" i="13"/>
  <c r="AD444" i="13"/>
  <c r="AG382" i="13"/>
  <c r="AG358" i="13"/>
  <c r="AD122" i="13"/>
  <c r="AG122" i="13"/>
  <c r="AG103" i="13"/>
  <c r="AG175" i="13"/>
  <c r="AG166" i="13"/>
  <c r="AG150" i="13"/>
  <c r="AG138" i="13"/>
  <c r="AD38" i="13"/>
  <c r="AD14" i="13"/>
  <c r="AD753" i="13"/>
  <c r="AG753" i="13"/>
  <c r="AD689" i="13"/>
  <c r="AD674" i="13"/>
  <c r="AG674" i="13"/>
  <c r="AG619" i="13"/>
  <c r="AD619" i="13"/>
  <c r="AG524" i="13"/>
  <c r="AD524" i="13"/>
  <c r="AG221" i="13"/>
  <c r="AD221" i="13"/>
  <c r="AG225" i="13"/>
  <c r="AD225" i="13"/>
  <c r="AD327" i="13"/>
  <c r="AG183" i="13"/>
  <c r="AD130" i="13"/>
  <c r="AG130" i="13"/>
  <c r="AG105" i="13"/>
  <c r="AD171" i="13"/>
  <c r="AD170" i="13"/>
  <c r="AD108" i="13"/>
  <c r="AG508" i="13"/>
  <c r="AD508" i="13"/>
  <c r="AG500" i="13"/>
  <c r="AD500" i="13"/>
  <c r="AG436" i="13"/>
  <c r="AD436" i="13"/>
  <c r="AD255" i="13"/>
  <c r="AG247" i="13"/>
  <c r="AD247" i="13"/>
  <c r="AD328" i="13"/>
  <c r="AG327" i="13"/>
  <c r="AD167" i="13"/>
  <c r="AG167" i="13"/>
  <c r="AD110" i="13"/>
  <c r="AD105" i="13"/>
  <c r="AD94" i="13"/>
  <c r="AG170" i="13"/>
  <c r="AE1046" i="4"/>
  <c r="AE1049" i="4"/>
  <c r="V48" i="6" s="1"/>
  <c r="A48" i="14" s="1"/>
  <c r="AH1049" i="4"/>
  <c r="AH1045" i="4"/>
  <c r="AE1045" i="4"/>
  <c r="V202" i="6" s="1"/>
  <c r="A204" i="14" s="1"/>
  <c r="AH1048" i="4"/>
  <c r="AE1048" i="4"/>
  <c r="AH1044" i="4"/>
  <c r="AE1044" i="4"/>
  <c r="AH1001" i="4"/>
  <c r="AH1041" i="4"/>
  <c r="AD981" i="13"/>
  <c r="AG981" i="13"/>
  <c r="AD882" i="13"/>
  <c r="AG882" i="13"/>
  <c r="AD1019" i="13"/>
  <c r="AG1019" i="13"/>
  <c r="AG995" i="13"/>
  <c r="AD995" i="13"/>
  <c r="AG988" i="13"/>
  <c r="AD988" i="13"/>
  <c r="AG986" i="13"/>
  <c r="AD986" i="13"/>
  <c r="AD965" i="13"/>
  <c r="AG965" i="13"/>
  <c r="AD927" i="13"/>
  <c r="AG927" i="13"/>
  <c r="AG878" i="13"/>
  <c r="AD878" i="13"/>
  <c r="AG804" i="13"/>
  <c r="AD804" i="13"/>
  <c r="AG767" i="13"/>
  <c r="AD767" i="13"/>
  <c r="AG712" i="13"/>
  <c r="AD712" i="13"/>
  <c r="AG829" i="13"/>
  <c r="AD829" i="13"/>
  <c r="AD788" i="13"/>
  <c r="AG788" i="13"/>
  <c r="AG772" i="13"/>
  <c r="AD772" i="13"/>
  <c r="AG756" i="13"/>
  <c r="AD756" i="13"/>
  <c r="AG724" i="13"/>
  <c r="AD724" i="13"/>
  <c r="AG700" i="13"/>
  <c r="AD700" i="13"/>
  <c r="AD686" i="13"/>
  <c r="AG686" i="13"/>
  <c r="AD731" i="13"/>
  <c r="AG731" i="13"/>
  <c r="AG661" i="13"/>
  <c r="AD661" i="13"/>
  <c r="AD652" i="13"/>
  <c r="AG652" i="13"/>
  <c r="AG627" i="13"/>
  <c r="AD627" i="13"/>
  <c r="AG656" i="13"/>
  <c r="AD656" i="13"/>
  <c r="AG552" i="13"/>
  <c r="AD552" i="13"/>
  <c r="AD601" i="13"/>
  <c r="AG601" i="13"/>
  <c r="AG578" i="13"/>
  <c r="AD578" i="13"/>
  <c r="AG401" i="13"/>
  <c r="AD401" i="13"/>
  <c r="AG483" i="13"/>
  <c r="AD483" i="13"/>
  <c r="AD397" i="13"/>
  <c r="AG397" i="13"/>
  <c r="AG467" i="13"/>
  <c r="AD467" i="13"/>
  <c r="AD433" i="13"/>
  <c r="AG433" i="13"/>
  <c r="AD425" i="13"/>
  <c r="AG425" i="13"/>
  <c r="AG475" i="13"/>
  <c r="AD475" i="13"/>
  <c r="AD453" i="13"/>
  <c r="AG453" i="13"/>
  <c r="AG434" i="13"/>
  <c r="AD434" i="13"/>
  <c r="AG595" i="13"/>
  <c r="AD595" i="13"/>
  <c r="AD439" i="13"/>
  <c r="AG439" i="13"/>
  <c r="AG395" i="13"/>
  <c r="AD395" i="13"/>
  <c r="AG339" i="13"/>
  <c r="AD339" i="13"/>
  <c r="AD301" i="13"/>
  <c r="AG301" i="13"/>
  <c r="AG400" i="13"/>
  <c r="AD400" i="13"/>
  <c r="AD359" i="13"/>
  <c r="AG359" i="13"/>
  <c r="AG246" i="13"/>
  <c r="AD246" i="13"/>
  <c r="AD287" i="13"/>
  <c r="AG287" i="13"/>
  <c r="AD208" i="13"/>
  <c r="AG208" i="13"/>
  <c r="AG238" i="13"/>
  <c r="AD238" i="13"/>
  <c r="AD192" i="13"/>
  <c r="AG192" i="13"/>
  <c r="AD264" i="13"/>
  <c r="AG264" i="13"/>
  <c r="AD282" i="13"/>
  <c r="AG282" i="13"/>
  <c r="AG106" i="13"/>
  <c r="AD106" i="13"/>
  <c r="AG16" i="13"/>
  <c r="AD16" i="13"/>
  <c r="AG157" i="13"/>
  <c r="AD157" i="13"/>
  <c r="AG129" i="13"/>
  <c r="AD129" i="13"/>
  <c r="AG113" i="13"/>
  <c r="AD113" i="13"/>
  <c r="AG161" i="13"/>
  <c r="AD161" i="13"/>
  <c r="AD49" i="13"/>
  <c r="AG49" i="13"/>
  <c r="AG141" i="13"/>
  <c r="AD141" i="13"/>
  <c r="AD95" i="13"/>
  <c r="AG95" i="13"/>
  <c r="AG77" i="13"/>
  <c r="AD77" i="13"/>
  <c r="AG67" i="13"/>
  <c r="AD67" i="13"/>
  <c r="AG15" i="13"/>
  <c r="AD15" i="13"/>
  <c r="AD176" i="13"/>
  <c r="AG176" i="13"/>
  <c r="AG133" i="13"/>
  <c r="AD133" i="13"/>
  <c r="AD513" i="13"/>
  <c r="AG513" i="13"/>
  <c r="AD491" i="13"/>
  <c r="AG491" i="13"/>
  <c r="AD391" i="13"/>
  <c r="AG391" i="13"/>
  <c r="AD489" i="13"/>
  <c r="AG489" i="13"/>
  <c r="AG427" i="13"/>
  <c r="AD427" i="13"/>
  <c r="AG371" i="13"/>
  <c r="AD371" i="13"/>
  <c r="AG355" i="13"/>
  <c r="AD355" i="13"/>
  <c r="AG365" i="13"/>
  <c r="AD365" i="13"/>
  <c r="AG352" i="13"/>
  <c r="AD352" i="13"/>
  <c r="AD299" i="13"/>
  <c r="AG299" i="13"/>
  <c r="AD353" i="13"/>
  <c r="AG353" i="13"/>
  <c r="AD272" i="13"/>
  <c r="AG272" i="13"/>
  <c r="AD373" i="13"/>
  <c r="AG373" i="13"/>
  <c r="AG181" i="13"/>
  <c r="AD181" i="13"/>
  <c r="AD274" i="13"/>
  <c r="AG274" i="13"/>
  <c r="AD242" i="13"/>
  <c r="AG242" i="13"/>
  <c r="AD210" i="13"/>
  <c r="AG210" i="13"/>
  <c r="AD289" i="13"/>
  <c r="AG289" i="13"/>
  <c r="AG190" i="13"/>
  <c r="AD190" i="13"/>
  <c r="AG178" i="13"/>
  <c r="AD178" i="13"/>
  <c r="AG82" i="13"/>
  <c r="AD82" i="13"/>
  <c r="AG66" i="13"/>
  <c r="AD66" i="13"/>
  <c r="AD59" i="13"/>
  <c r="AG59" i="13"/>
  <c r="AD27" i="13"/>
  <c r="AG27" i="13"/>
  <c r="AG182" i="13"/>
  <c r="AD182" i="13"/>
  <c r="AD25" i="13"/>
  <c r="AG25" i="13"/>
  <c r="AG85" i="13"/>
  <c r="AD85" i="13"/>
  <c r="AG75" i="13"/>
  <c r="AD75" i="13"/>
  <c r="AG52" i="13"/>
  <c r="AD52" i="13"/>
  <c r="AG36" i="13"/>
  <c r="AD36" i="13"/>
  <c r="AG20" i="13"/>
  <c r="AD20" i="13"/>
  <c r="AG4" i="13"/>
  <c r="AD4" i="13"/>
  <c r="AD135" i="13"/>
  <c r="AG135" i="13"/>
  <c r="AG55" i="13"/>
  <c r="AD55" i="13"/>
  <c r="AG132" i="13"/>
  <c r="AD132" i="13"/>
  <c r="AG117" i="13"/>
  <c r="AD117" i="13"/>
  <c r="AD902" i="13"/>
  <c r="AG902" i="13"/>
  <c r="AD880" i="13"/>
  <c r="AG880" i="13"/>
  <c r="AG844" i="13"/>
  <c r="AD844" i="13"/>
  <c r="AG787" i="13"/>
  <c r="AD787" i="13"/>
  <c r="AG796" i="13"/>
  <c r="AD796" i="13"/>
  <c r="AD715" i="13"/>
  <c r="AG715" i="13"/>
  <c r="AG459" i="13"/>
  <c r="AD459" i="13"/>
  <c r="AG1028" i="13"/>
  <c r="AD1028" i="13"/>
  <c r="AG918" i="13"/>
  <c r="AD918" i="13"/>
  <c r="AD948" i="13"/>
  <c r="AG948" i="13"/>
  <c r="AG870" i="13"/>
  <c r="AD870" i="13"/>
  <c r="AG861" i="13"/>
  <c r="AD861" i="13"/>
  <c r="AD853" i="13"/>
  <c r="AG853" i="13"/>
  <c r="AG910" i="13"/>
  <c r="AD910" i="13"/>
  <c r="AD872" i="13"/>
  <c r="AG872" i="13"/>
  <c r="AG815" i="13"/>
  <c r="AD815" i="13"/>
  <c r="AG807" i="13"/>
  <c r="AD807" i="13"/>
  <c r="AG760" i="13"/>
  <c r="AD760" i="13"/>
  <c r="AG813" i="13"/>
  <c r="AD813" i="13"/>
  <c r="AD894" i="13"/>
  <c r="AG894" i="13"/>
  <c r="AG835" i="13"/>
  <c r="AD835" i="13"/>
  <c r="AG770" i="13"/>
  <c r="AD770" i="13"/>
  <c r="AG748" i="13"/>
  <c r="AD748" i="13"/>
  <c r="AG820" i="13"/>
  <c r="AD820" i="13"/>
  <c r="AG735" i="13"/>
  <c r="AD735" i="13"/>
  <c r="AG677" i="13"/>
  <c r="AD677" i="13"/>
  <c r="AG592" i="13"/>
  <c r="AD592" i="13"/>
  <c r="AG577" i="13"/>
  <c r="AD577" i="13"/>
  <c r="AG535" i="13"/>
  <c r="AD535" i="13"/>
  <c r="AD515" i="13"/>
  <c r="AG515" i="13"/>
  <c r="AD473" i="13"/>
  <c r="AG473" i="13"/>
  <c r="AG588" i="13"/>
  <c r="AD588" i="13"/>
  <c r="AD389" i="13"/>
  <c r="AG389" i="13"/>
  <c r="AD423" i="13"/>
  <c r="AG423" i="13"/>
  <c r="AD297" i="13"/>
  <c r="AG297" i="13"/>
  <c r="AG347" i="13"/>
  <c r="AD347" i="13"/>
  <c r="AG294" i="13"/>
  <c r="AD294" i="13"/>
  <c r="AD250" i="13"/>
  <c r="AG250" i="13"/>
  <c r="AD258" i="13"/>
  <c r="AG258" i="13"/>
  <c r="AD256" i="13"/>
  <c r="AG256" i="13"/>
  <c r="AD200" i="13"/>
  <c r="AG200" i="13"/>
  <c r="AD188" i="13"/>
  <c r="AG188" i="13"/>
  <c r="AG98" i="13"/>
  <c r="AD98" i="13"/>
  <c r="AG80" i="13"/>
  <c r="AD80" i="13"/>
  <c r="AG64" i="13"/>
  <c r="AD64" i="13"/>
  <c r="AG93" i="13"/>
  <c r="AD93" i="13"/>
  <c r="AG83" i="13"/>
  <c r="AD83" i="13"/>
  <c r="AG149" i="13"/>
  <c r="AD149" i="13"/>
  <c r="AD127" i="13"/>
  <c r="AG127" i="13"/>
  <c r="AG31" i="13"/>
  <c r="AD31" i="13"/>
  <c r="AG116" i="13"/>
  <c r="AD116" i="13"/>
  <c r="AD866" i="13"/>
  <c r="AG866" i="13"/>
  <c r="AG765" i="13"/>
  <c r="AD765" i="13"/>
  <c r="AG648" i="13"/>
  <c r="AD648" i="13"/>
  <c r="AD614" i="13"/>
  <c r="AG614" i="13"/>
  <c r="AG996" i="13"/>
  <c r="AD996" i="13"/>
  <c r="AG994" i="13"/>
  <c r="AD994" i="13"/>
  <c r="AG972" i="13"/>
  <c r="AD972" i="13"/>
  <c r="AD945" i="13"/>
  <c r="AG945" i="13"/>
  <c r="AD923" i="13"/>
  <c r="AG923" i="13"/>
  <c r="AD931" i="13"/>
  <c r="AG931" i="13"/>
  <c r="AG938" i="13"/>
  <c r="AD938" i="13"/>
  <c r="AG821" i="13"/>
  <c r="AD821" i="13"/>
  <c r="AD777" i="13"/>
  <c r="AG777" i="13"/>
  <c r="AG752" i="13"/>
  <c r="AD752" i="13"/>
  <c r="AG810" i="13"/>
  <c r="AD810" i="13"/>
  <c r="AG831" i="13"/>
  <c r="AD831" i="13"/>
  <c r="AG766" i="13"/>
  <c r="AD766" i="13"/>
  <c r="AG838" i="13"/>
  <c r="AD838" i="13"/>
  <c r="AD723" i="13"/>
  <c r="AG723" i="13"/>
  <c r="AG727" i="13"/>
  <c r="AD727" i="13"/>
  <c r="AD734" i="13"/>
  <c r="AG734" i="13"/>
  <c r="AD747" i="13"/>
  <c r="AG747" i="13"/>
  <c r="AD710" i="13"/>
  <c r="AG710" i="13"/>
  <c r="AG704" i="13"/>
  <c r="AD704" i="13"/>
  <c r="AG653" i="13"/>
  <c r="AD653" i="13"/>
  <c r="AD630" i="13"/>
  <c r="AG630" i="13"/>
  <c r="AD631" i="13"/>
  <c r="AG631" i="13"/>
  <c r="AD606" i="13"/>
  <c r="AG606" i="13"/>
  <c r="AG544" i="13"/>
  <c r="AD544" i="13"/>
  <c r="AD590" i="13"/>
  <c r="AG590" i="13"/>
  <c r="AG575" i="13"/>
  <c r="AD575" i="13"/>
  <c r="AG417" i="13"/>
  <c r="AD417" i="13"/>
  <c r="AG594" i="13"/>
  <c r="AD594" i="13"/>
  <c r="AG499" i="13"/>
  <c r="AD499" i="13"/>
  <c r="AG451" i="13"/>
  <c r="AD451" i="13"/>
  <c r="AG349" i="13"/>
  <c r="AD349" i="13"/>
  <c r="AD309" i="13"/>
  <c r="AG309" i="13"/>
  <c r="AD381" i="13"/>
  <c r="AG381" i="13"/>
  <c r="AG387" i="13"/>
  <c r="AD387" i="13"/>
  <c r="AD369" i="13"/>
  <c r="AG369" i="13"/>
  <c r="AG290" i="13"/>
  <c r="AD290" i="13"/>
  <c r="AG278" i="13"/>
  <c r="AD278" i="13"/>
  <c r="AG262" i="13"/>
  <c r="AD262" i="13"/>
  <c r="AD206" i="13"/>
  <c r="AG206" i="13"/>
  <c r="AG204" i="13"/>
  <c r="AD204" i="13"/>
  <c r="AD224" i="13"/>
  <c r="AG224" i="13"/>
  <c r="AG198" i="13"/>
  <c r="AD198" i="13"/>
  <c r="AG254" i="13"/>
  <c r="AD254" i="13"/>
  <c r="AG180" i="13"/>
  <c r="AD180" i="13"/>
  <c r="AD76" i="13"/>
  <c r="AG76" i="13"/>
  <c r="AG56" i="13"/>
  <c r="AD56" i="13"/>
  <c r="AD51" i="13"/>
  <c r="AG51" i="13"/>
  <c r="AD19" i="13"/>
  <c r="AG19" i="13"/>
  <c r="AD41" i="13"/>
  <c r="AG41" i="13"/>
  <c r="AG91" i="13"/>
  <c r="AD91" i="13"/>
  <c r="AD119" i="13"/>
  <c r="AG119" i="13"/>
  <c r="AG7" i="13"/>
  <c r="AD7" i="13"/>
  <c r="AG174" i="13"/>
  <c r="AD174" i="13"/>
  <c r="AD1004" i="13"/>
  <c r="AG1004" i="13"/>
  <c r="AD913" i="13"/>
  <c r="AG913" i="13"/>
  <c r="AD833" i="13"/>
  <c r="AG833" i="13"/>
  <c r="AG743" i="13"/>
  <c r="AD743" i="13"/>
  <c r="AG576" i="13"/>
  <c r="AD576" i="13"/>
  <c r="AD463" i="13"/>
  <c r="AG463" i="13"/>
  <c r="AD1027" i="13"/>
  <c r="AG1027" i="13"/>
  <c r="AG1011" i="13"/>
  <c r="AD1011" i="13"/>
  <c r="AG1036" i="13"/>
  <c r="AD1036" i="13"/>
  <c r="AG1010" i="13"/>
  <c r="AD1010" i="13"/>
  <c r="AD978" i="13"/>
  <c r="AG978" i="13"/>
  <c r="AG949" i="13"/>
  <c r="AD949" i="13"/>
  <c r="AD919" i="13"/>
  <c r="AG919" i="13"/>
  <c r="AG964" i="13"/>
  <c r="AD964" i="13"/>
  <c r="AD900" i="13"/>
  <c r="AG900" i="13"/>
  <c r="AD874" i="13"/>
  <c r="AG874" i="13"/>
  <c r="AD962" i="13"/>
  <c r="AG962" i="13"/>
  <c r="AG898" i="13"/>
  <c r="AD898" i="13"/>
  <c r="AG862" i="13"/>
  <c r="AD862" i="13"/>
  <c r="AD848" i="13"/>
  <c r="AG848" i="13"/>
  <c r="AG780" i="13"/>
  <c r="AD780" i="13"/>
  <c r="AG775" i="13"/>
  <c r="AD775" i="13"/>
  <c r="AG744" i="13"/>
  <c r="AD744" i="13"/>
  <c r="AD876" i="13"/>
  <c r="AG876" i="13"/>
  <c r="AD758" i="13"/>
  <c r="AG758" i="13"/>
  <c r="AG740" i="13"/>
  <c r="AD740" i="13"/>
  <c r="AD814" i="13"/>
  <c r="AG814" i="13"/>
  <c r="AG703" i="13"/>
  <c r="AD703" i="13"/>
  <c r="AD707" i="13"/>
  <c r="AG707" i="13"/>
  <c r="AG604" i="13"/>
  <c r="AD604" i="13"/>
  <c r="AG612" i="13"/>
  <c r="AD612" i="13"/>
  <c r="AG569" i="13"/>
  <c r="AD569" i="13"/>
  <c r="AG586" i="13"/>
  <c r="AD586" i="13"/>
  <c r="AG603" i="13"/>
  <c r="AD603" i="13"/>
  <c r="AG599" i="13"/>
  <c r="AD599" i="13"/>
  <c r="AG527" i="13"/>
  <c r="AD527" i="13"/>
  <c r="AG522" i="13"/>
  <c r="AD522" i="13"/>
  <c r="AG514" i="13"/>
  <c r="AD514" i="13"/>
  <c r="AD455" i="13"/>
  <c r="AG455" i="13"/>
  <c r="AD435" i="13"/>
  <c r="AG435" i="13"/>
  <c r="AD383" i="13"/>
  <c r="AG383" i="13"/>
  <c r="AD307" i="13"/>
  <c r="AG307" i="13"/>
  <c r="AD293" i="13"/>
  <c r="AG293" i="13"/>
  <c r="AD340" i="13"/>
  <c r="AG340" i="13"/>
  <c r="AG329" i="13"/>
  <c r="AD329" i="13"/>
  <c r="AG363" i="13"/>
  <c r="AD363" i="13"/>
  <c r="AD248" i="13"/>
  <c r="AG248" i="13"/>
  <c r="AG270" i="13"/>
  <c r="AD270" i="13"/>
  <c r="AG203" i="13"/>
  <c r="AD203" i="13"/>
  <c r="AD196" i="13"/>
  <c r="AG196" i="13"/>
  <c r="AD266" i="13"/>
  <c r="AG266" i="13"/>
  <c r="AG153" i="13"/>
  <c r="AD153" i="13"/>
  <c r="AD92" i="13"/>
  <c r="AG92" i="13"/>
  <c r="AG48" i="13"/>
  <c r="AD48" i="13"/>
  <c r="AG121" i="13"/>
  <c r="AD121" i="13"/>
  <c r="AD17" i="13"/>
  <c r="AG17" i="13"/>
  <c r="AG165" i="13"/>
  <c r="AD165" i="13"/>
  <c r="AG47" i="13"/>
  <c r="AD47" i="13"/>
  <c r="AG125" i="13"/>
  <c r="AD125" i="13"/>
  <c r="AG708" i="13"/>
  <c r="AD708" i="13"/>
  <c r="AG608" i="13"/>
  <c r="AD608" i="13"/>
  <c r="AG536" i="13"/>
  <c r="AD536" i="13"/>
  <c r="AD976" i="13"/>
  <c r="AG976" i="13"/>
  <c r="AG987" i="13"/>
  <c r="AD987" i="13"/>
  <c r="AG917" i="13"/>
  <c r="AD917" i="13"/>
  <c r="AD970" i="13"/>
  <c r="AG970" i="13"/>
  <c r="AD968" i="13"/>
  <c r="AG968" i="13"/>
  <c r="AG958" i="13"/>
  <c r="AD958" i="13"/>
  <c r="AD935" i="13"/>
  <c r="AG935" i="13"/>
  <c r="AG933" i="13"/>
  <c r="AD933" i="13"/>
  <c r="AG941" i="13"/>
  <c r="AD941" i="13"/>
  <c r="AD864" i="13"/>
  <c r="AG864" i="13"/>
  <c r="AG857" i="13"/>
  <c r="AD857" i="13"/>
  <c r="AG818" i="13"/>
  <c r="AD818" i="13"/>
  <c r="AG773" i="13"/>
  <c r="AD773" i="13"/>
  <c r="AG736" i="13"/>
  <c r="AD736" i="13"/>
  <c r="AD763" i="13"/>
  <c r="AG763" i="13"/>
  <c r="AG827" i="13"/>
  <c r="AD827" i="13"/>
  <c r="AG764" i="13"/>
  <c r="AD764" i="13"/>
  <c r="AG1002" i="13"/>
  <c r="AD1002" i="13"/>
  <c r="AG812" i="13"/>
  <c r="AD812" i="13"/>
  <c r="AG759" i="13"/>
  <c r="AD759" i="13"/>
  <c r="AG751" i="13"/>
  <c r="AD751" i="13"/>
  <c r="AD696" i="13"/>
  <c r="AG696" i="13"/>
  <c r="AG692" i="13"/>
  <c r="AD692" i="13"/>
  <c r="AG669" i="13"/>
  <c r="AD669" i="13"/>
  <c r="AG602" i="13"/>
  <c r="AD602" i="13"/>
  <c r="AD582" i="13"/>
  <c r="AG582" i="13"/>
  <c r="AD481" i="13"/>
  <c r="AG481" i="13"/>
  <c r="AG506" i="13"/>
  <c r="AD506" i="13"/>
  <c r="AD447" i="13"/>
  <c r="AG447" i="13"/>
  <c r="AG530" i="13"/>
  <c r="AD530" i="13"/>
  <c r="AD465" i="13"/>
  <c r="AG465" i="13"/>
  <c r="AG403" i="13"/>
  <c r="AD403" i="13"/>
  <c r="AG408" i="13"/>
  <c r="AD408" i="13"/>
  <c r="AD305" i="13"/>
  <c r="AG305" i="13"/>
  <c r="AD291" i="13"/>
  <c r="AG291" i="13"/>
  <c r="AD375" i="13"/>
  <c r="AG375" i="13"/>
  <c r="AD341" i="13"/>
  <c r="AG341" i="13"/>
  <c r="AD335" i="13"/>
  <c r="AG335" i="13"/>
  <c r="AD367" i="13"/>
  <c r="AG367" i="13"/>
  <c r="AD232" i="13"/>
  <c r="AG232" i="13"/>
  <c r="AG197" i="13"/>
  <c r="AD197" i="13"/>
  <c r="AD218" i="13"/>
  <c r="AG218" i="13"/>
  <c r="AD240" i="13"/>
  <c r="AG240" i="13"/>
  <c r="AD220" i="13"/>
  <c r="AG220" i="13"/>
  <c r="AD234" i="13"/>
  <c r="AG234" i="13"/>
  <c r="AD212" i="13"/>
  <c r="AG212" i="13"/>
  <c r="AG177" i="13"/>
  <c r="AD177" i="13"/>
  <c r="AG90" i="13"/>
  <c r="AD90" i="13"/>
  <c r="AG74" i="13"/>
  <c r="AD74" i="13"/>
  <c r="AG40" i="13"/>
  <c r="AD40" i="13"/>
  <c r="AD43" i="13"/>
  <c r="AG43" i="13"/>
  <c r="AD57" i="13"/>
  <c r="AG57" i="13"/>
  <c r="AD71" i="13"/>
  <c r="AG71" i="13"/>
  <c r="AG60" i="13"/>
  <c r="AD60" i="13"/>
  <c r="AG44" i="13"/>
  <c r="AD44" i="13"/>
  <c r="AG28" i="13"/>
  <c r="AD28" i="13"/>
  <c r="AG12" i="13"/>
  <c r="AD12" i="13"/>
  <c r="AD111" i="13"/>
  <c r="AG111" i="13"/>
  <c r="AG23" i="13"/>
  <c r="AD23" i="13"/>
  <c r="AG124" i="13"/>
  <c r="AD124" i="13"/>
  <c r="AG869" i="13"/>
  <c r="AD869" i="13"/>
  <c r="AD825" i="13"/>
  <c r="AG825" i="13"/>
  <c r="AG795" i="13"/>
  <c r="AD795" i="13"/>
  <c r="AG716" i="13"/>
  <c r="AD716" i="13"/>
  <c r="AD750" i="13"/>
  <c r="AG750" i="13"/>
  <c r="AG507" i="13"/>
  <c r="AD507" i="13"/>
  <c r="AG487" i="13"/>
  <c r="AD487" i="13"/>
  <c r="AG980" i="13"/>
  <c r="AD980" i="13"/>
  <c r="AD939" i="13"/>
  <c r="AG939" i="13"/>
  <c r="AG890" i="13"/>
  <c r="AD890" i="13"/>
  <c r="AG925" i="13"/>
  <c r="AD925" i="13"/>
  <c r="AG886" i="13"/>
  <c r="AD886" i="13"/>
  <c r="AG885" i="13"/>
  <c r="AD885" i="13"/>
  <c r="AG728" i="13"/>
  <c r="AD728" i="13"/>
  <c r="AG828" i="13"/>
  <c r="AD828" i="13"/>
  <c r="AD755" i="13"/>
  <c r="AG755" i="13"/>
  <c r="AG834" i="13"/>
  <c r="AD834" i="13"/>
  <c r="AD830" i="13"/>
  <c r="AG830" i="13"/>
  <c r="AG802" i="13"/>
  <c r="AD802" i="13"/>
  <c r="AD822" i="13"/>
  <c r="AG822" i="13"/>
  <c r="AG774" i="13"/>
  <c r="AD774" i="13"/>
  <c r="AG732" i="13"/>
  <c r="AD732" i="13"/>
  <c r="AG837" i="13"/>
  <c r="AD837" i="13"/>
  <c r="AD809" i="13"/>
  <c r="AG809" i="13"/>
  <c r="AG779" i="13"/>
  <c r="AD779" i="13"/>
  <c r="AD739" i="13"/>
  <c r="AG739" i="13"/>
  <c r="AG664" i="13"/>
  <c r="AD664" i="13"/>
  <c r="AG624" i="13"/>
  <c r="AD624" i="13"/>
  <c r="AG684" i="13"/>
  <c r="AD684" i="13"/>
  <c r="AD620" i="13"/>
  <c r="AG620" i="13"/>
  <c r="AG628" i="13"/>
  <c r="AD628" i="13"/>
  <c r="AG616" i="13"/>
  <c r="AD616" i="13"/>
  <c r="AG611" i="13"/>
  <c r="AD611" i="13"/>
  <c r="AD584" i="13"/>
  <c r="AG584" i="13"/>
  <c r="AG519" i="13"/>
  <c r="AD519" i="13"/>
  <c r="AG495" i="13"/>
  <c r="AD495" i="13"/>
  <c r="AG409" i="13"/>
  <c r="AD409" i="13"/>
  <c r="AD471" i="13"/>
  <c r="AG471" i="13"/>
  <c r="AD461" i="13"/>
  <c r="AG461" i="13"/>
  <c r="AG503" i="13"/>
  <c r="AD503" i="13"/>
  <c r="AG531" i="13"/>
  <c r="AD531" i="13"/>
  <c r="AD457" i="13"/>
  <c r="AG457" i="13"/>
  <c r="AG345" i="13"/>
  <c r="AD345" i="13"/>
  <c r="AD343" i="13"/>
  <c r="AG343" i="13"/>
  <c r="AD385" i="13"/>
  <c r="AG385" i="13"/>
  <c r="AG286" i="13"/>
  <c r="AD286" i="13"/>
  <c r="AG211" i="13"/>
  <c r="AD211" i="13"/>
  <c r="AD216" i="13"/>
  <c r="AG216" i="13"/>
  <c r="AG172" i="13"/>
  <c r="AD172" i="13"/>
  <c r="AG88" i="13"/>
  <c r="AD88" i="13"/>
  <c r="AG72" i="13"/>
  <c r="AD72" i="13"/>
  <c r="AG32" i="13"/>
  <c r="AD32" i="13"/>
  <c r="AD184" i="13"/>
  <c r="AG184" i="13"/>
  <c r="AD33" i="13"/>
  <c r="AG33" i="13"/>
  <c r="AD79" i="13"/>
  <c r="AG79" i="13"/>
  <c r="AG156" i="13"/>
  <c r="AD156" i="13"/>
  <c r="AG137" i="13"/>
  <c r="AD137" i="13"/>
  <c r="AG63" i="13"/>
  <c r="AD63" i="13"/>
  <c r="AG1020" i="13"/>
  <c r="AD1020" i="13"/>
  <c r="AG799" i="13"/>
  <c r="AD799" i="13"/>
  <c r="AG672" i="13"/>
  <c r="AD672" i="13"/>
  <c r="AG583" i="13"/>
  <c r="AD583" i="13"/>
  <c r="AG523" i="13"/>
  <c r="AD523" i="13"/>
  <c r="AG511" i="13"/>
  <c r="AD511" i="13"/>
  <c r="AD1012" i="13"/>
  <c r="AG1012" i="13"/>
  <c r="AD973" i="13"/>
  <c r="AG973" i="13"/>
  <c r="AG957" i="13"/>
  <c r="AD957" i="13"/>
  <c r="AD953" i="13"/>
  <c r="AG953" i="13"/>
  <c r="AD960" i="13"/>
  <c r="AG960" i="13"/>
  <c r="AD907" i="13"/>
  <c r="AG907" i="13"/>
  <c r="AG1003" i="13"/>
  <c r="AD1003" i="13"/>
  <c r="AG909" i="13"/>
  <c r="AD909" i="13"/>
  <c r="AG906" i="13"/>
  <c r="AD906" i="13"/>
  <c r="AD845" i="13"/>
  <c r="AG845" i="13"/>
  <c r="AG877" i="13"/>
  <c r="AD877" i="13"/>
  <c r="AD868" i="13"/>
  <c r="AG868" i="13"/>
  <c r="AD769" i="13"/>
  <c r="AG769" i="13"/>
  <c r="AG720" i="13"/>
  <c r="AD720" i="13"/>
  <c r="AG826" i="13"/>
  <c r="AD826" i="13"/>
  <c r="AG911" i="13"/>
  <c r="AD911" i="13"/>
  <c r="AD889" i="13"/>
  <c r="AG889" i="13"/>
  <c r="AD806" i="13"/>
  <c r="AG806" i="13"/>
  <c r="AG596" i="13"/>
  <c r="AD596" i="13"/>
  <c r="AD622" i="13"/>
  <c r="AG622" i="13"/>
  <c r="AG585" i="13"/>
  <c r="AD585" i="13"/>
  <c r="AD568" i="13"/>
  <c r="AG568" i="13"/>
  <c r="AG580" i="13"/>
  <c r="AD580" i="13"/>
  <c r="AD449" i="13"/>
  <c r="AG449" i="13"/>
  <c r="AD505" i="13"/>
  <c r="AG505" i="13"/>
  <c r="AD441" i="13"/>
  <c r="AG441" i="13"/>
  <c r="AG442" i="13"/>
  <c r="AD442" i="13"/>
  <c r="AD497" i="13"/>
  <c r="AG497" i="13"/>
  <c r="AD443" i="13"/>
  <c r="AG443" i="13"/>
  <c r="AG479" i="13"/>
  <c r="AD479" i="13"/>
  <c r="AD431" i="13"/>
  <c r="AG431" i="13"/>
  <c r="AG377" i="13"/>
  <c r="AD377" i="13"/>
  <c r="AG361" i="13"/>
  <c r="AD361" i="13"/>
  <c r="AG368" i="13"/>
  <c r="AD368" i="13"/>
  <c r="AG321" i="13"/>
  <c r="AD321" i="13"/>
  <c r="AG379" i="13"/>
  <c r="AD379" i="13"/>
  <c r="AD280" i="13"/>
  <c r="AG280" i="13"/>
  <c r="AD357" i="13"/>
  <c r="AG357" i="13"/>
  <c r="AD351" i="13"/>
  <c r="AG351" i="13"/>
  <c r="AG230" i="13"/>
  <c r="AD230" i="13"/>
  <c r="AG189" i="13"/>
  <c r="AD189" i="13"/>
  <c r="AD226" i="13"/>
  <c r="AG226" i="13"/>
  <c r="AG169" i="13"/>
  <c r="AD169" i="13"/>
  <c r="AG8" i="13"/>
  <c r="AD8" i="13"/>
  <c r="AD84" i="13"/>
  <c r="AG84" i="13"/>
  <c r="AD68" i="13"/>
  <c r="AG68" i="13"/>
  <c r="AG24" i="13"/>
  <c r="AD24" i="13"/>
  <c r="AD35" i="13"/>
  <c r="AG35" i="13"/>
  <c r="AD3" i="13"/>
  <c r="AG3" i="13"/>
  <c r="AD145" i="13"/>
  <c r="AG145" i="13"/>
  <c r="AD9" i="13"/>
  <c r="AG9" i="13"/>
  <c r="AD87" i="13"/>
  <c r="AG87" i="13"/>
  <c r="AG69" i="13"/>
  <c r="AD69" i="13"/>
  <c r="AG39" i="13"/>
  <c r="AD39" i="13"/>
  <c r="AG173" i="13"/>
  <c r="AD173" i="13"/>
  <c r="AH1022" i="4"/>
  <c r="AH1016" i="4"/>
  <c r="AH1006" i="4"/>
  <c r="AH1000" i="4"/>
  <c r="AH991" i="4"/>
  <c r="AE1001" i="4"/>
  <c r="AE1006" i="4"/>
  <c r="AH988" i="4"/>
  <c r="AH989" i="4"/>
  <c r="AH994" i="4"/>
  <c r="AH1042" i="4"/>
  <c r="AH987" i="4"/>
  <c r="AE985" i="4"/>
  <c r="AE1039" i="4"/>
  <c r="AE993" i="4"/>
  <c r="AI2" i="4"/>
  <c r="AH984" i="4"/>
  <c r="AE1018" i="4"/>
  <c r="AE996" i="4"/>
  <c r="AH1036" i="4"/>
  <c r="AE997" i="4"/>
  <c r="V124" i="6" s="1"/>
  <c r="A124" i="14" s="1"/>
  <c r="AE1011" i="4"/>
  <c r="V131" i="6" s="1"/>
  <c r="A131" i="14" s="1"/>
  <c r="AE987" i="4"/>
  <c r="AE1031" i="4"/>
  <c r="AH993" i="4"/>
  <c r="AH990" i="4"/>
  <c r="AE1032" i="4"/>
  <c r="AH1031" i="4"/>
  <c r="AH1009" i="4"/>
  <c r="AE1033" i="4"/>
  <c r="V114" i="6" s="1"/>
  <c r="A114" i="14" s="1"/>
  <c r="AE998" i="4"/>
  <c r="AH1033" i="4"/>
  <c r="AE1017" i="4"/>
  <c r="AE1027" i="4"/>
  <c r="AE988" i="4"/>
  <c r="AE1012" i="4"/>
  <c r="AE1013" i="4"/>
  <c r="AE1015" i="4"/>
  <c r="AE1041" i="4"/>
  <c r="AE994" i="4"/>
  <c r="AH998" i="4"/>
  <c r="AH992" i="4"/>
  <c r="AH1029" i="4"/>
  <c r="AE1000" i="4"/>
  <c r="AE1025" i="4"/>
  <c r="AH1011" i="4"/>
  <c r="AH1018" i="4"/>
  <c r="AH986" i="4"/>
  <c r="AH995" i="4"/>
  <c r="AH996" i="4"/>
  <c r="AH1023" i="4"/>
  <c r="AE984" i="4"/>
  <c r="AE1008" i="4"/>
  <c r="AE1009" i="4"/>
  <c r="AE1010" i="4"/>
  <c r="V195" i="6" s="1"/>
  <c r="A197" i="14" s="1"/>
  <c r="AH1007" i="4"/>
  <c r="AE1005" i="4"/>
  <c r="AE1038" i="4"/>
  <c r="AE1003" i="4"/>
  <c r="V18" i="6" s="1"/>
  <c r="A18" i="14" s="1"/>
  <c r="AE1007" i="4"/>
  <c r="AH1028" i="4"/>
  <c r="AH1038" i="4"/>
  <c r="AH1027" i="4"/>
  <c r="AH1039" i="4"/>
  <c r="AE1022" i="4"/>
  <c r="AE1028" i="4"/>
  <c r="AE1042" i="4"/>
  <c r="AH1012" i="4"/>
  <c r="AE1036" i="4"/>
  <c r="AH1013" i="4"/>
  <c r="AE989" i="4"/>
  <c r="AH1003" i="4"/>
  <c r="AH997" i="4"/>
  <c r="AE990" i="4"/>
  <c r="AH1014" i="4"/>
  <c r="AE1019" i="4"/>
  <c r="AE1029" i="4"/>
  <c r="AH1004" i="4"/>
  <c r="AH1017" i="4"/>
  <c r="AE1014" i="4"/>
  <c r="AE992" i="4"/>
  <c r="AE995" i="4"/>
  <c r="AH1005" i="4"/>
  <c r="AH1002" i="4"/>
  <c r="AH1037" i="4"/>
  <c r="AH1030" i="4"/>
  <c r="AH1015" i="4"/>
  <c r="AE1024" i="4"/>
  <c r="AH985" i="4"/>
  <c r="AH1026" i="4"/>
  <c r="AE1035" i="4"/>
  <c r="AE1020" i="4"/>
  <c r="AE1021" i="4"/>
  <c r="V66" i="6" s="1"/>
  <c r="A66" i="14" s="1"/>
  <c r="AE1030" i="4"/>
  <c r="V61" i="6" s="1"/>
  <c r="A61" i="14" s="1"/>
  <c r="AE986" i="4"/>
  <c r="V149" i="6" s="1"/>
  <c r="A149" i="14" s="1"/>
  <c r="AH1010" i="4"/>
  <c r="AE999" i="4"/>
  <c r="AH1019" i="4"/>
  <c r="AE1004" i="4"/>
  <c r="AH1020" i="4"/>
  <c r="AE1023" i="4"/>
  <c r="AH1021" i="4"/>
  <c r="AH1032" i="4"/>
  <c r="AE1002" i="4"/>
  <c r="AH1008" i="4"/>
  <c r="AH1034" i="4"/>
  <c r="AE1037" i="4"/>
  <c r="V147" i="6" s="1"/>
  <c r="A147" i="14" s="1"/>
  <c r="AE1026" i="4"/>
  <c r="AE1034" i="4"/>
  <c r="AH1024" i="4"/>
  <c r="AH1040" i="4"/>
  <c r="AH999" i="4"/>
  <c r="AH1035" i="4"/>
  <c r="AF941" i="4"/>
  <c r="AF942" i="4"/>
  <c r="AF943" i="4"/>
  <c r="AF944"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H941" i="4"/>
  <c r="AH943" i="4"/>
  <c r="AH944" i="4"/>
  <c r="AH945" i="4"/>
  <c r="AH946" i="4"/>
  <c r="AH947" i="4"/>
  <c r="AH948" i="4"/>
  <c r="AH949" i="4"/>
  <c r="AH950" i="4"/>
  <c r="AH952" i="4"/>
  <c r="AH953" i="4"/>
  <c r="AH955" i="4"/>
  <c r="AH956" i="4"/>
  <c r="AH957" i="4"/>
  <c r="AH958" i="4"/>
  <c r="AH959" i="4"/>
  <c r="AH960" i="4"/>
  <c r="AH961" i="4"/>
  <c r="AH962" i="4"/>
  <c r="AH965" i="4"/>
  <c r="AH968" i="4"/>
  <c r="AH969" i="4"/>
  <c r="AH970" i="4"/>
  <c r="AH971" i="4"/>
  <c r="AH972" i="4"/>
  <c r="AH973" i="4"/>
  <c r="AH974" i="4"/>
  <c r="AH976" i="4"/>
  <c r="AH977" i="4"/>
  <c r="AH979" i="4"/>
  <c r="AH980" i="4"/>
  <c r="AH981" i="4"/>
  <c r="AH982" i="4"/>
  <c r="AH983"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AE978" i="4" l="1"/>
  <c r="AH978" i="4"/>
  <c r="AE975" i="4"/>
  <c r="AH975" i="4"/>
  <c r="AE967" i="4"/>
  <c r="AH967" i="4"/>
  <c r="AE966" i="4"/>
  <c r="AH966" i="4"/>
  <c r="AE964" i="4"/>
  <c r="AH964" i="4"/>
  <c r="AE963" i="4"/>
  <c r="AH963" i="4"/>
  <c r="AE954" i="4"/>
  <c r="AH954" i="4"/>
  <c r="AE951" i="4"/>
  <c r="AH951" i="4"/>
  <c r="AE942" i="4"/>
  <c r="AH942" i="4"/>
  <c r="AE959" i="4"/>
  <c r="AE948" i="4"/>
  <c r="AE983" i="4"/>
  <c r="V115" i="6" s="1"/>
  <c r="A115" i="14" s="1"/>
  <c r="AE971" i="4"/>
  <c r="AE947" i="4"/>
  <c r="AE982" i="4"/>
  <c r="AE970" i="4"/>
  <c r="AE958" i="4"/>
  <c r="AE946" i="4"/>
  <c r="AE972" i="4"/>
  <c r="AE962" i="4"/>
  <c r="AE950" i="4"/>
  <c r="AE980" i="4"/>
  <c r="AE956" i="4"/>
  <c r="AE943" i="4"/>
  <c r="AE955" i="4"/>
  <c r="AE979" i="4"/>
  <c r="V211" i="6" s="1"/>
  <c r="A213" i="14" s="1"/>
  <c r="AE981" i="4"/>
  <c r="AE973" i="4"/>
  <c r="AE965" i="4"/>
  <c r="AE957" i="4"/>
  <c r="AE949" i="4"/>
  <c r="AE941" i="4"/>
  <c r="AE977" i="4"/>
  <c r="AE969" i="4"/>
  <c r="AE961" i="4"/>
  <c r="AE953" i="4"/>
  <c r="AE945" i="4"/>
  <c r="AE974" i="4"/>
  <c r="AE976" i="4"/>
  <c r="AE952" i="4"/>
  <c r="AE944" i="4"/>
  <c r="AE968" i="4"/>
  <c r="AE960" i="4"/>
  <c r="AF2" i="4" l="1"/>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H930" i="4" l="1"/>
  <c r="AH931" i="4"/>
  <c r="AH932" i="4"/>
  <c r="AH933" i="4"/>
  <c r="AH934" i="4"/>
  <c r="AH935" i="4"/>
  <c r="AH936" i="4"/>
  <c r="AH937" i="4"/>
  <c r="AH938" i="4"/>
  <c r="AH939" i="4"/>
  <c r="AH940" i="4"/>
  <c r="Z930" i="4"/>
  <c r="Z931" i="4"/>
  <c r="Z932" i="4"/>
  <c r="Z933" i="4"/>
  <c r="Z934" i="4"/>
  <c r="Z935" i="4"/>
  <c r="Z936" i="4"/>
  <c r="Z937" i="4"/>
  <c r="Z938" i="4"/>
  <c r="Z939" i="4"/>
  <c r="Z940" i="4"/>
  <c r="Y930" i="4"/>
  <c r="Y931" i="4"/>
  <c r="Y932" i="4"/>
  <c r="Y933" i="4"/>
  <c r="Y934" i="4"/>
  <c r="Y935" i="4"/>
  <c r="Y936" i="4"/>
  <c r="Y937" i="4"/>
  <c r="Y938" i="4"/>
  <c r="Y939" i="4"/>
  <c r="Y940" i="4"/>
  <c r="H113" i="6"/>
  <c r="F113" i="14" s="1"/>
  <c r="AH915" i="4"/>
  <c r="AH917" i="4"/>
  <c r="AH918" i="4"/>
  <c r="AH919" i="4"/>
  <c r="AH920" i="4"/>
  <c r="AH921" i="4"/>
  <c r="AH922" i="4"/>
  <c r="AH923" i="4"/>
  <c r="AH924" i="4"/>
  <c r="AH925" i="4"/>
  <c r="AH926" i="4"/>
  <c r="AH927" i="4"/>
  <c r="AH928" i="4"/>
  <c r="AH929" i="4"/>
  <c r="Z915" i="4"/>
  <c r="Z916" i="4"/>
  <c r="Z917" i="4"/>
  <c r="Z918" i="4"/>
  <c r="Z919" i="4"/>
  <c r="Z920" i="4"/>
  <c r="Z921" i="4"/>
  <c r="Z922" i="4"/>
  <c r="Z923" i="4"/>
  <c r="Z924" i="4"/>
  <c r="Z925" i="4"/>
  <c r="Z926" i="4"/>
  <c r="Z927" i="4"/>
  <c r="Z928" i="4"/>
  <c r="Z929" i="4"/>
  <c r="Y915" i="4"/>
  <c r="Y916" i="4"/>
  <c r="Y917" i="4"/>
  <c r="Y918" i="4"/>
  <c r="Y919" i="4"/>
  <c r="Y920" i="4"/>
  <c r="Y921" i="4"/>
  <c r="Y922" i="4"/>
  <c r="Y923" i="4"/>
  <c r="Y924" i="4"/>
  <c r="Y925" i="4"/>
  <c r="Y926" i="4"/>
  <c r="Y927" i="4"/>
  <c r="Y928" i="4"/>
  <c r="Y929" i="4"/>
  <c r="AE916" i="4" l="1"/>
  <c r="AH916" i="4"/>
  <c r="AE937" i="4"/>
  <c r="AE934" i="4"/>
  <c r="AE924" i="4"/>
  <c r="V116" i="6" s="1"/>
  <c r="A116" i="14" s="1"/>
  <c r="AE938" i="4"/>
  <c r="AE940" i="4"/>
  <c r="AE926" i="4"/>
  <c r="AE939" i="4"/>
  <c r="AE931" i="4"/>
  <c r="AE928" i="4"/>
  <c r="AE920" i="4"/>
  <c r="V168" i="6" s="1"/>
  <c r="A168" i="14" s="1"/>
  <c r="AE932" i="4"/>
  <c r="V72" i="6" s="1"/>
  <c r="A72" i="14" s="1"/>
  <c r="AE930" i="4"/>
  <c r="AE915" i="4"/>
  <c r="AE922" i="4"/>
  <c r="AE927" i="4"/>
  <c r="AE936" i="4"/>
  <c r="AE925" i="4"/>
  <c r="AE935" i="4"/>
  <c r="AE923" i="4"/>
  <c r="AE933" i="4"/>
  <c r="AE921" i="4"/>
  <c r="AE919" i="4"/>
  <c r="AE918" i="4"/>
  <c r="AE929" i="4"/>
  <c r="AE917" i="4"/>
  <c r="I2" i="6" l="1"/>
  <c r="U2" i="6"/>
  <c r="F2" i="6" l="1"/>
  <c r="F4" i="6"/>
  <c r="F8" i="6"/>
  <c r="F13" i="6"/>
  <c r="F16" i="6"/>
  <c r="F18" i="6"/>
  <c r="F22" i="6"/>
  <c r="F25" i="6"/>
  <c r="F38" i="6"/>
  <c r="F41" i="6"/>
  <c r="F42" i="6"/>
  <c r="F43" i="6"/>
  <c r="F44" i="6"/>
  <c r="F45" i="6"/>
  <c r="F46" i="6"/>
  <c r="F47" i="6"/>
  <c r="F48" i="6"/>
  <c r="F49" i="6"/>
  <c r="F50" i="6"/>
  <c r="F51" i="6"/>
  <c r="F52" i="6"/>
  <c r="F53" i="6"/>
  <c r="F54" i="6"/>
  <c r="F55" i="6"/>
  <c r="F56" i="6"/>
  <c r="F57" i="6"/>
  <c r="F58" i="6"/>
  <c r="F59" i="6"/>
  <c r="F60" i="6"/>
  <c r="F65" i="6"/>
  <c r="F67" i="6"/>
  <c r="F68" i="6"/>
  <c r="F69" i="6"/>
  <c r="F73" i="6"/>
  <c r="F74" i="6"/>
  <c r="F75" i="6"/>
  <c r="F77" i="6"/>
  <c r="F79" i="6"/>
  <c r="F80" i="6"/>
  <c r="F81" i="6"/>
  <c r="F84" i="6"/>
  <c r="F85" i="6"/>
  <c r="F86" i="6"/>
  <c r="F87" i="6"/>
  <c r="F90" i="6"/>
  <c r="F91" i="6"/>
  <c r="F95" i="6"/>
  <c r="F97" i="6"/>
  <c r="Y900" i="4"/>
  <c r="Y901" i="4"/>
  <c r="Y902" i="4"/>
  <c r="Y903" i="4"/>
  <c r="Y904" i="4"/>
  <c r="Y905" i="4"/>
  <c r="Y906" i="4"/>
  <c r="Y907" i="4"/>
  <c r="Y908" i="4"/>
  <c r="Y909" i="4"/>
  <c r="Y910" i="4"/>
  <c r="Y911" i="4"/>
  <c r="Y912" i="4"/>
  <c r="Y913" i="4"/>
  <c r="Y914" i="4"/>
  <c r="Z900" i="4"/>
  <c r="Z901" i="4"/>
  <c r="Z902" i="4"/>
  <c r="Z903" i="4"/>
  <c r="Z904" i="4"/>
  <c r="Z905" i="4"/>
  <c r="Z906" i="4"/>
  <c r="Z907" i="4"/>
  <c r="Z908" i="4"/>
  <c r="Z909" i="4"/>
  <c r="Z910" i="4"/>
  <c r="Z911" i="4"/>
  <c r="Z912" i="4"/>
  <c r="Z913" i="4"/>
  <c r="Z914" i="4"/>
  <c r="AH900" i="4"/>
  <c r="AH901" i="4"/>
  <c r="AH902" i="4"/>
  <c r="AH903" i="4"/>
  <c r="AH904" i="4"/>
  <c r="AH905" i="4"/>
  <c r="AH906" i="4"/>
  <c r="AH907" i="4"/>
  <c r="AH908" i="4"/>
  <c r="AH909" i="4"/>
  <c r="AH910" i="4"/>
  <c r="AH911" i="4"/>
  <c r="AH912" i="4"/>
  <c r="AH913" i="4"/>
  <c r="AH914" i="4"/>
  <c r="AE913" i="4" l="1"/>
  <c r="AE909" i="4"/>
  <c r="AE908" i="4"/>
  <c r="V170" i="6" s="1"/>
  <c r="A170" i="14" s="1"/>
  <c r="AE900" i="4"/>
  <c r="AE911" i="4"/>
  <c r="V63" i="6" s="1"/>
  <c r="A63" i="14" s="1"/>
  <c r="AE903" i="4"/>
  <c r="AE907" i="4"/>
  <c r="AE910" i="4"/>
  <c r="AE902" i="4"/>
  <c r="AE901" i="4"/>
  <c r="AE914" i="4"/>
  <c r="AE906" i="4"/>
  <c r="AE912" i="4"/>
  <c r="AE905" i="4"/>
  <c r="AE904" i="4"/>
  <c r="K2" i="6"/>
  <c r="AH12" i="4"/>
  <c r="AH10" i="4"/>
  <c r="AH5" i="4"/>
  <c r="AH3" i="4"/>
  <c r="AH11" i="4"/>
  <c r="AH4" i="4"/>
  <c r="AH13" i="4"/>
  <c r="AH15" i="4"/>
  <c r="AH16" i="4"/>
  <c r="AH18" i="4"/>
  <c r="AH22" i="4"/>
  <c r="AH21" i="4"/>
  <c r="AH19" i="4"/>
  <c r="AH23" i="4"/>
  <c r="AH32" i="4"/>
  <c r="AH35" i="4"/>
  <c r="AH31" i="4"/>
  <c r="AH39" i="4"/>
  <c r="AH40" i="4"/>
  <c r="AH41" i="4"/>
  <c r="AH42" i="4"/>
  <c r="AH26" i="4"/>
  <c r="AH30" i="4"/>
  <c r="AH37" i="4"/>
  <c r="AH28" i="4"/>
  <c r="AH36" i="4"/>
  <c r="AH33" i="4"/>
  <c r="AH34" i="4"/>
  <c r="AH27" i="4"/>
  <c r="AH29" i="4"/>
  <c r="AH62" i="4"/>
  <c r="AH56" i="4"/>
  <c r="AH46" i="4"/>
  <c r="AH61" i="4"/>
  <c r="AH64" i="4"/>
  <c r="AH58" i="4"/>
  <c r="AH59" i="4"/>
  <c r="AH50" i="4"/>
  <c r="AH47" i="4"/>
  <c r="AH48" i="4"/>
  <c r="AH51" i="4"/>
  <c r="AH52" i="4"/>
  <c r="AH53" i="4"/>
  <c r="AH54" i="4"/>
  <c r="AH57" i="4"/>
  <c r="AH83" i="4"/>
  <c r="AH86" i="4"/>
  <c r="AH82" i="4"/>
  <c r="AH72" i="4"/>
  <c r="AH65" i="4"/>
  <c r="AH67" i="4"/>
  <c r="AH76" i="4"/>
  <c r="AH84" i="4"/>
  <c r="AH77" i="4"/>
  <c r="AH85" i="4"/>
  <c r="AH87" i="4"/>
  <c r="AH66" i="4"/>
  <c r="AH74" i="4"/>
  <c r="AH71" i="4"/>
  <c r="AH81" i="4"/>
  <c r="AH75" i="4"/>
  <c r="AH78" i="4"/>
  <c r="AH68" i="4"/>
  <c r="AH73" i="4"/>
  <c r="AH80" i="4"/>
  <c r="AH91" i="4"/>
  <c r="AH95" i="4"/>
  <c r="AH99" i="4"/>
  <c r="AH89" i="4"/>
  <c r="AH92" i="4"/>
  <c r="AH93" i="4"/>
  <c r="AH94" i="4"/>
  <c r="AH103" i="4"/>
  <c r="AH101" i="4"/>
  <c r="AH102" i="4"/>
  <c r="AH100" i="4"/>
  <c r="AH104" i="4"/>
  <c r="AH131" i="4"/>
  <c r="AH135" i="4"/>
  <c r="AH129" i="4"/>
  <c r="AH125" i="4"/>
  <c r="AH154" i="4"/>
  <c r="AH105" i="4"/>
  <c r="AH106" i="4"/>
  <c r="AH107" i="4"/>
  <c r="AH108" i="4"/>
  <c r="AH109" i="4"/>
  <c r="AH110" i="4"/>
  <c r="AH111" i="4"/>
  <c r="AH112" i="4"/>
  <c r="AH113" i="4"/>
  <c r="AH114" i="4"/>
  <c r="AH115" i="4"/>
  <c r="AH116" i="4"/>
  <c r="AH117" i="4"/>
  <c r="AH118" i="4"/>
  <c r="AH128" i="4"/>
  <c r="AH119" i="4"/>
  <c r="AH137" i="4"/>
  <c r="AH139" i="4"/>
  <c r="AH148" i="4"/>
  <c r="AH123" i="4"/>
  <c r="AH122" i="4"/>
  <c r="AH138" i="4"/>
  <c r="AH132" i="4"/>
  <c r="AH133" i="4"/>
  <c r="AH121" i="4"/>
  <c r="AH141" i="4"/>
  <c r="AH142" i="4"/>
  <c r="AH156" i="4"/>
  <c r="AH157" i="4"/>
  <c r="AH158" i="4"/>
  <c r="AH159" i="4"/>
  <c r="AH160" i="4"/>
  <c r="AH161" i="4"/>
  <c r="AH164" i="4"/>
  <c r="AH165" i="4"/>
  <c r="AH169" i="4"/>
  <c r="AH167" i="4"/>
  <c r="AH170" i="4"/>
  <c r="AH168" i="4"/>
  <c r="AH171"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72" i="4"/>
  <c r="AH276" i="4"/>
  <c r="AH173" i="4"/>
  <c r="AH270" i="4"/>
  <c r="AH271" i="4"/>
  <c r="AH273" i="4"/>
  <c r="AH274" i="4"/>
  <c r="AH252" i="4"/>
  <c r="AH253" i="4"/>
  <c r="AH254" i="4"/>
  <c r="AH255" i="4"/>
  <c r="AH256" i="4"/>
  <c r="AH257" i="4"/>
  <c r="AH258" i="4"/>
  <c r="AH259" i="4"/>
  <c r="AH260" i="4"/>
  <c r="AH261" i="4"/>
  <c r="AH262" i="4"/>
  <c r="AH263" i="4"/>
  <c r="AH264" i="4"/>
  <c r="AH265" i="4"/>
  <c r="AH266" i="4"/>
  <c r="AH267" i="4"/>
  <c r="AH268" i="4"/>
  <c r="AH269" i="4"/>
  <c r="AH281" i="4"/>
  <c r="AH277" i="4"/>
  <c r="AH278" i="4"/>
  <c r="AH280" i="4"/>
  <c r="AH279" i="4"/>
  <c r="AH285" i="4"/>
  <c r="AH286" i="4"/>
  <c r="AH298" i="4"/>
  <c r="AH287" i="4"/>
  <c r="AH288" i="4"/>
  <c r="AH296" i="4"/>
  <c r="AH297" i="4"/>
  <c r="AH299" i="4"/>
  <c r="AH300" i="4"/>
  <c r="AH301" i="4"/>
  <c r="AH302" i="4"/>
  <c r="AH303" i="4"/>
  <c r="AH305" i="4"/>
  <c r="AH306" i="4"/>
  <c r="AH307" i="4"/>
  <c r="AH329" i="4"/>
  <c r="AH334" i="4"/>
  <c r="AH326" i="4"/>
  <c r="AH325" i="4"/>
  <c r="AH330" i="4"/>
  <c r="AH327" i="4"/>
  <c r="AH328" i="4"/>
  <c r="AH324" i="4"/>
  <c r="AH333" i="4"/>
  <c r="AH318" i="4"/>
  <c r="AH332" i="4"/>
  <c r="AH315" i="4"/>
  <c r="AH336" i="4"/>
  <c r="AH331" i="4"/>
  <c r="AH311" i="4"/>
  <c r="AH312" i="4"/>
  <c r="AH310" i="4"/>
  <c r="AH338" i="4"/>
  <c r="AH314" i="4"/>
  <c r="AH323" i="4"/>
  <c r="AH317" i="4"/>
  <c r="AH320" i="4"/>
  <c r="AH335" i="4"/>
  <c r="AH348" i="4"/>
  <c r="AH349" i="4"/>
  <c r="AH346" i="4"/>
  <c r="AH345" i="4"/>
  <c r="AH347" i="4"/>
  <c r="AH340" i="4"/>
  <c r="AH350" i="4"/>
  <c r="AH359" i="4"/>
  <c r="AH357" i="4"/>
  <c r="AH361" i="4"/>
  <c r="AH356" i="4"/>
  <c r="AH351" i="4"/>
  <c r="AH355" i="4"/>
  <c r="AH362" i="4"/>
  <c r="AH364" i="4"/>
  <c r="AH367" i="4"/>
  <c r="AH366" i="4"/>
  <c r="AH371" i="4"/>
  <c r="AH375" i="4"/>
  <c r="AH378" i="4"/>
  <c r="AH385" i="4"/>
  <c r="AH387" i="4"/>
  <c r="AH388" i="4"/>
  <c r="AH390" i="4"/>
  <c r="AH377" i="4"/>
  <c r="AH386" i="4"/>
  <c r="AH379" i="4"/>
  <c r="AH382" i="4"/>
  <c r="AH389" i="4"/>
  <c r="AH396" i="4"/>
  <c r="AH394" i="4"/>
  <c r="AH393" i="4"/>
  <c r="AH398" i="4"/>
  <c r="AH395" i="4"/>
  <c r="AH400" i="4"/>
  <c r="AH404" i="4"/>
  <c r="AH405" i="4"/>
  <c r="AH406" i="4"/>
  <c r="AH407" i="4"/>
  <c r="AH410" i="4"/>
  <c r="AH413" i="4"/>
  <c r="AH428" i="4"/>
  <c r="AH423" i="4"/>
  <c r="AH420" i="4"/>
  <c r="AH424" i="4"/>
  <c r="AH421" i="4"/>
  <c r="AH429" i="4"/>
  <c r="AH426" i="4"/>
  <c r="AH437" i="4"/>
  <c r="AH434" i="4"/>
  <c r="AH433" i="4"/>
  <c r="AH438" i="4"/>
  <c r="AH432" i="4"/>
  <c r="AH435" i="4"/>
  <c r="AH436" i="4"/>
  <c r="AH439" i="4"/>
  <c r="AH440" i="4"/>
  <c r="AH444" i="4"/>
  <c r="AH448" i="4"/>
  <c r="AH449" i="4"/>
  <c r="AH452" i="4"/>
  <c r="AH450" i="4"/>
  <c r="AH453" i="4"/>
  <c r="AH454" i="4"/>
  <c r="AH470" i="4"/>
  <c r="AH472" i="4"/>
  <c r="AH473" i="4"/>
  <c r="AH457" i="4"/>
  <c r="AH459" i="4"/>
  <c r="AH461" i="4"/>
  <c r="AH462" i="4"/>
  <c r="AH474" i="4"/>
  <c r="AH463" i="4"/>
  <c r="AH464" i="4"/>
  <c r="AH478" i="4"/>
  <c r="AH460" i="4"/>
  <c r="AH476" i="4"/>
  <c r="AH468" i="4"/>
  <c r="AH475" i="4"/>
  <c r="AH469" i="4"/>
  <c r="AH480" i="4"/>
  <c r="AH471" i="4"/>
  <c r="AH477" i="4"/>
  <c r="AH486" i="4"/>
  <c r="AH481" i="4"/>
  <c r="AH485" i="4"/>
  <c r="AH487" i="4"/>
  <c r="AH489" i="4"/>
  <c r="AH490" i="4"/>
  <c r="AH492" i="4"/>
  <c r="AH493" i="4"/>
  <c r="AH494" i="4"/>
  <c r="AH531" i="4"/>
  <c r="AH522" i="4"/>
  <c r="AH503" i="4"/>
  <c r="AH510" i="4"/>
  <c r="AH516" i="4"/>
  <c r="AH504" i="4"/>
  <c r="AH499" i="4"/>
  <c r="AH514" i="4"/>
  <c r="AH532" i="4"/>
  <c r="AH529" i="4"/>
  <c r="AH507" i="4"/>
  <c r="AH508" i="4"/>
  <c r="AH506" i="4"/>
  <c r="AH524" i="4"/>
  <c r="AH533" i="4"/>
  <c r="AH511" i="4"/>
  <c r="AH528" i="4"/>
  <c r="AH513" i="4"/>
  <c r="AH521" i="4"/>
  <c r="AH523" i="4"/>
  <c r="AH520" i="4"/>
  <c r="AH530" i="4"/>
  <c r="AH535" i="4"/>
  <c r="AH540" i="4"/>
  <c r="AH541" i="4"/>
  <c r="AH536" i="4"/>
  <c r="AH537" i="4"/>
  <c r="AH544" i="4"/>
  <c r="AH548" i="4"/>
  <c r="AH552" i="4"/>
  <c r="AH549" i="4"/>
  <c r="AH555" i="4"/>
  <c r="AH553" i="4"/>
  <c r="AH556" i="4"/>
  <c r="AH562" i="4"/>
  <c r="AH566" i="4"/>
  <c r="AH561" i="4"/>
  <c r="AH572" i="4"/>
  <c r="AH583" i="4"/>
  <c r="AH571" i="4"/>
  <c r="AH573" i="4"/>
  <c r="AH569" i="4"/>
  <c r="AH576" i="4"/>
  <c r="AH577" i="4"/>
  <c r="AH557" i="4"/>
  <c r="AH558" i="4"/>
  <c r="AH565" i="4"/>
  <c r="AH564" i="4"/>
  <c r="AH584" i="4"/>
  <c r="AH568" i="4"/>
  <c r="AH570" i="4"/>
  <c r="AH580" i="4"/>
  <c r="AH585" i="4"/>
  <c r="AH593" i="4"/>
  <c r="AH596" i="4"/>
  <c r="AH587" i="4"/>
  <c r="AH589" i="4"/>
  <c r="AH594" i="4"/>
  <c r="AH588" i="4"/>
  <c r="AH590" i="4"/>
  <c r="AH595" i="4"/>
  <c r="AH597" i="4"/>
  <c r="AH618" i="4"/>
  <c r="AH599" i="4"/>
  <c r="AH600" i="4"/>
  <c r="AH604" i="4"/>
  <c r="AH612" i="4"/>
  <c r="AH601" i="4"/>
  <c r="AH607" i="4"/>
  <c r="AH608" i="4"/>
  <c r="AH609" i="4"/>
  <c r="AH614" i="4"/>
  <c r="AH616" i="4"/>
  <c r="AH613" i="4"/>
  <c r="AH619" i="4"/>
  <c r="AH617" i="4"/>
  <c r="AH621" i="4"/>
  <c r="AH624" i="4"/>
  <c r="AH627" i="4"/>
  <c r="AH635" i="4"/>
  <c r="AH636" i="4"/>
  <c r="AH639" i="4"/>
  <c r="AH641" i="4"/>
  <c r="AH629" i="4"/>
  <c r="AH637" i="4"/>
  <c r="AH638" i="4"/>
  <c r="AH642" i="4"/>
  <c r="AH630" i="4"/>
  <c r="AH640" i="4"/>
  <c r="AH643" i="4"/>
  <c r="AH644" i="4"/>
  <c r="AH645" i="4"/>
  <c r="AH651" i="4"/>
  <c r="AH649" i="4"/>
  <c r="AH646" i="4"/>
  <c r="AH647" i="4"/>
  <c r="AH652" i="4"/>
  <c r="AH655" i="4"/>
  <c r="AH654" i="4"/>
  <c r="AH660" i="4"/>
  <c r="AH664" i="4"/>
  <c r="AH665" i="4"/>
  <c r="AH667" i="4"/>
  <c r="AH669" i="4"/>
  <c r="AH668" i="4"/>
  <c r="AH674" i="4"/>
  <c r="AH678" i="4"/>
  <c r="AH672" i="4"/>
  <c r="AH673" i="4"/>
  <c r="AH675" i="4"/>
  <c r="AH677" i="4"/>
  <c r="AH676" i="4"/>
  <c r="AH679" i="4"/>
  <c r="AH681" i="4"/>
  <c r="AH685" i="4"/>
  <c r="AH687" i="4"/>
  <c r="AH684" i="4"/>
  <c r="AH688" i="4"/>
  <c r="AH693" i="4"/>
  <c r="AH682" i="4"/>
  <c r="AH683" i="4"/>
  <c r="AH691" i="4"/>
  <c r="AH694" i="4"/>
  <c r="AH695" i="4"/>
  <c r="AH701" i="4"/>
  <c r="AH702" i="4"/>
  <c r="AH698" i="4"/>
  <c r="AH703" i="4"/>
  <c r="AH704" i="4"/>
  <c r="AH710" i="4"/>
  <c r="AH712" i="4"/>
  <c r="AH713" i="4"/>
  <c r="AH714" i="4"/>
  <c r="AH709" i="4"/>
  <c r="AH726" i="4"/>
  <c r="AH733" i="4"/>
  <c r="AH706" i="4"/>
  <c r="AH739" i="4"/>
  <c r="AH737" i="4"/>
  <c r="AH735" i="4"/>
  <c r="AH729" i="4"/>
  <c r="AH732" i="4"/>
  <c r="AH719" i="4"/>
  <c r="AH727" i="4"/>
  <c r="AH741" i="4"/>
  <c r="AH740" i="4"/>
  <c r="AH743" i="4"/>
  <c r="AH745" i="4"/>
  <c r="AH748" i="4"/>
  <c r="AH747" i="4"/>
  <c r="AH757" i="4"/>
  <c r="AH751" i="4"/>
  <c r="AH755" i="4"/>
  <c r="AH762" i="4"/>
  <c r="AH775" i="4"/>
  <c r="AH769" i="4"/>
  <c r="AH772" i="4"/>
  <c r="AH770" i="4"/>
  <c r="AH760" i="4"/>
  <c r="AH765" i="4"/>
  <c r="AH764" i="4"/>
  <c r="AH766" i="4"/>
  <c r="AH768" i="4"/>
  <c r="AH771" i="4"/>
  <c r="AH774" i="4"/>
  <c r="AH776" i="4"/>
  <c r="AH780" i="4"/>
  <c r="AH781" i="4"/>
  <c r="AH788" i="4"/>
  <c r="AH790" i="4"/>
  <c r="AH785" i="4"/>
  <c r="AH786" i="4"/>
  <c r="AH787" i="4"/>
  <c r="AH792" i="4"/>
  <c r="AH795" i="4"/>
  <c r="AH799" i="4"/>
  <c r="AH798" i="4"/>
  <c r="AH801" i="4"/>
  <c r="AH808" i="4"/>
  <c r="AH810" i="4"/>
  <c r="AH814" i="4"/>
  <c r="AH813" i="4"/>
  <c r="AH817" i="4"/>
  <c r="AH818" i="4"/>
  <c r="AH820" i="4"/>
  <c r="AH822" i="4"/>
  <c r="AH819" i="4"/>
  <c r="AH823" i="4"/>
  <c r="AH835" i="4"/>
  <c r="AH832" i="4"/>
  <c r="AH828" i="4"/>
  <c r="AH825" i="4"/>
  <c r="AH830" i="4"/>
  <c r="AH829" i="4"/>
  <c r="AH834" i="4"/>
  <c r="AH839" i="4"/>
  <c r="AH843" i="4"/>
  <c r="AH845" i="4"/>
  <c r="AH842" i="4"/>
  <c r="AH838" i="4"/>
  <c r="AH844" i="4"/>
  <c r="AH846" i="4"/>
  <c r="AH850" i="4"/>
  <c r="AH849" i="4"/>
  <c r="AH852" i="4"/>
  <c r="AH853" i="4"/>
  <c r="AH854" i="4"/>
  <c r="AH855" i="4"/>
  <c r="AH856" i="4"/>
  <c r="AH858" i="4"/>
  <c r="AH859" i="4"/>
  <c r="AH861" i="4"/>
  <c r="AH871" i="4"/>
  <c r="AH872" i="4"/>
  <c r="AH873" i="4"/>
  <c r="AH860" i="4"/>
  <c r="AH867" i="4"/>
  <c r="AH863" i="4"/>
  <c r="AH889" i="4"/>
  <c r="AH865" i="4"/>
  <c r="AH868" i="4"/>
  <c r="AH870" i="4"/>
  <c r="AH883" i="4"/>
  <c r="AH862" i="4"/>
  <c r="AH878" i="4"/>
  <c r="AH884" i="4"/>
  <c r="AH886" i="4"/>
  <c r="AH887" i="4"/>
  <c r="AH896" i="4"/>
  <c r="AH895" i="4"/>
  <c r="AH890" i="4"/>
  <c r="AH892" i="4"/>
  <c r="AH6" i="4"/>
  <c r="AH7" i="4"/>
  <c r="AH14" i="4"/>
  <c r="AH8" i="4"/>
  <c r="AH2" i="4"/>
  <c r="AH9" i="4"/>
  <c r="AH17" i="4"/>
  <c r="AH20" i="4"/>
  <c r="AH43" i="4"/>
  <c r="AH44" i="4"/>
  <c r="AH38" i="4"/>
  <c r="AH24" i="4"/>
  <c r="AH25" i="4"/>
  <c r="AH55" i="4"/>
  <c r="AH45" i="4"/>
  <c r="AH63" i="4"/>
  <c r="AH60" i="4"/>
  <c r="AH49" i="4"/>
  <c r="AH70" i="4"/>
  <c r="AH69" i="4"/>
  <c r="AH79" i="4"/>
  <c r="AH88" i="4"/>
  <c r="AH90" i="4"/>
  <c r="AH96" i="4"/>
  <c r="AH97" i="4"/>
  <c r="AH98" i="4"/>
  <c r="AH143" i="4"/>
  <c r="AH124" i="4"/>
  <c r="AH126" i="4"/>
  <c r="AH130" i="4"/>
  <c r="AH136" i="4"/>
  <c r="AH144" i="4"/>
  <c r="AH150" i="4"/>
  <c r="AH134" i="4"/>
  <c r="AH120" i="4"/>
  <c r="AH127" i="4"/>
  <c r="AH140" i="4"/>
  <c r="AH145" i="4"/>
  <c r="AH146" i="4"/>
  <c r="AH147" i="4"/>
  <c r="AH149" i="4"/>
  <c r="AH151" i="4"/>
  <c r="AH152" i="4"/>
  <c r="AH153" i="4"/>
  <c r="AH155" i="4"/>
  <c r="AH163" i="4"/>
  <c r="AH162" i="4"/>
  <c r="AH166" i="4"/>
  <c r="AH172" i="4"/>
  <c r="AH275" i="4"/>
  <c r="AH283" i="4"/>
  <c r="AH284" i="4"/>
  <c r="AH282" i="4"/>
  <c r="AH295" i="4"/>
  <c r="AH289" i="4"/>
  <c r="AH290" i="4"/>
  <c r="AH291" i="4"/>
  <c r="AH292" i="4"/>
  <c r="AH293" i="4"/>
  <c r="AH294" i="4"/>
  <c r="AH304" i="4"/>
  <c r="AH309" i="4"/>
  <c r="AH308" i="4"/>
  <c r="AH337" i="4"/>
  <c r="AH316" i="4"/>
  <c r="AH319" i="4"/>
  <c r="AH321" i="4"/>
  <c r="AH313" i="4"/>
  <c r="AH322" i="4"/>
  <c r="AH339" i="4"/>
  <c r="AH343" i="4"/>
  <c r="AH341" i="4"/>
  <c r="AH342" i="4"/>
  <c r="AH344" i="4"/>
  <c r="AH358" i="4"/>
  <c r="AH354" i="4"/>
  <c r="AH352" i="4"/>
  <c r="AH353" i="4"/>
  <c r="AH360" i="4"/>
  <c r="AH368" i="4"/>
  <c r="AH365" i="4"/>
  <c r="AH363" i="4"/>
  <c r="AH370" i="4"/>
  <c r="AH372" i="4"/>
  <c r="AH373" i="4"/>
  <c r="AH369" i="4"/>
  <c r="AH374" i="4"/>
  <c r="AH384" i="4"/>
  <c r="AH383" i="4"/>
  <c r="AH376" i="4"/>
  <c r="AH380" i="4"/>
  <c r="AH381" i="4"/>
  <c r="AH392" i="4"/>
  <c r="AH391" i="4"/>
  <c r="AH399" i="4"/>
  <c r="AH397" i="4"/>
  <c r="AH402" i="4"/>
  <c r="AH401" i="4"/>
  <c r="AH403" i="4"/>
  <c r="AH414" i="4"/>
  <c r="AH425" i="4"/>
  <c r="AH427" i="4"/>
  <c r="AH418" i="4"/>
  <c r="AH415" i="4"/>
  <c r="AH409" i="4"/>
  <c r="AH422" i="4"/>
  <c r="AH408" i="4"/>
  <c r="AH419" i="4"/>
  <c r="AH416" i="4"/>
  <c r="AH417" i="4"/>
  <c r="AH431" i="4"/>
  <c r="AH411" i="4"/>
  <c r="AH412" i="4"/>
  <c r="AH430" i="4"/>
  <c r="AH441" i="4"/>
  <c r="AH445" i="4"/>
  <c r="AH447" i="4"/>
  <c r="AH443" i="4"/>
  <c r="AH442" i="4"/>
  <c r="AH446" i="4"/>
  <c r="AH451" i="4"/>
  <c r="AH455" i="4"/>
  <c r="AH456" i="4"/>
  <c r="AH458" i="4"/>
  <c r="AH465" i="4"/>
  <c r="AH466" i="4"/>
  <c r="AH467" i="4"/>
  <c r="AH479" i="4"/>
  <c r="AH482" i="4"/>
  <c r="AH483" i="4"/>
  <c r="AH484" i="4"/>
  <c r="AH488" i="4"/>
  <c r="AH491" i="4"/>
  <c r="AH496" i="4"/>
  <c r="AH495" i="4"/>
  <c r="AH497" i="4"/>
  <c r="AH498" i="4"/>
  <c r="AH500" i="4"/>
  <c r="AH509" i="4"/>
  <c r="AH512" i="4"/>
  <c r="AH515" i="4"/>
  <c r="AH517" i="4"/>
  <c r="AH526" i="4"/>
  <c r="AH502" i="4"/>
  <c r="AH501" i="4"/>
  <c r="AH505" i="4"/>
  <c r="AH527" i="4"/>
  <c r="AH518" i="4"/>
  <c r="AH519" i="4"/>
  <c r="AH525" i="4"/>
  <c r="AH539" i="4"/>
  <c r="AH534" i="4"/>
  <c r="AH538" i="4"/>
  <c r="AH542" i="4"/>
  <c r="AH543" i="4"/>
  <c r="AH545" i="4"/>
  <c r="AH547" i="4"/>
  <c r="AH546" i="4"/>
  <c r="AH551" i="4"/>
  <c r="AH554" i="4"/>
  <c r="AH550" i="4"/>
  <c r="AH581" i="4"/>
  <c r="AH578" i="4"/>
  <c r="AH563" i="4"/>
  <c r="AH579" i="4"/>
  <c r="AH559" i="4"/>
  <c r="AH574" i="4"/>
  <c r="AH560" i="4"/>
  <c r="AH575" i="4"/>
  <c r="AH567" i="4"/>
  <c r="AH582" i="4"/>
  <c r="AH586" i="4"/>
  <c r="AH592" i="4"/>
  <c r="AH591" i="4"/>
  <c r="AH598" i="4"/>
  <c r="AH602" i="4"/>
  <c r="AH606" i="4"/>
  <c r="AH603" i="4"/>
  <c r="AH611" i="4"/>
  <c r="AH610" i="4"/>
  <c r="AH615" i="4"/>
  <c r="AH605" i="4"/>
  <c r="AH620" i="4"/>
  <c r="AH622" i="4"/>
  <c r="AH633" i="4"/>
  <c r="AH634" i="4"/>
  <c r="AH623" i="4"/>
  <c r="AH625" i="4"/>
  <c r="AH626" i="4"/>
  <c r="AH628" i="4"/>
  <c r="AH632" i="4"/>
  <c r="AH631" i="4"/>
  <c r="AH650" i="4"/>
  <c r="AH648" i="4"/>
  <c r="AH656" i="4"/>
  <c r="AH653" i="4"/>
  <c r="AH659" i="4"/>
  <c r="AH657" i="4"/>
  <c r="AH658" i="4"/>
  <c r="AH662" i="4"/>
  <c r="AH663" i="4"/>
  <c r="AH661" i="4"/>
  <c r="AH666" i="4"/>
  <c r="AH670" i="4"/>
  <c r="AH671" i="4"/>
  <c r="AH686" i="4"/>
  <c r="AH680" i="4"/>
  <c r="AH690" i="4"/>
  <c r="AH689" i="4"/>
  <c r="AH692" i="4"/>
  <c r="AH696" i="4"/>
  <c r="AH697" i="4"/>
  <c r="AH699" i="4"/>
  <c r="AH700" i="4"/>
  <c r="AH705" i="4"/>
  <c r="AH708" i="4"/>
  <c r="AH711" i="4"/>
  <c r="AH728" i="4"/>
  <c r="AH720" i="4"/>
  <c r="AH725" i="4"/>
  <c r="AH707" i="4"/>
  <c r="AH724" i="4"/>
  <c r="AH738" i="4"/>
  <c r="AH715" i="4"/>
  <c r="AH731" i="4"/>
  <c r="AH734" i="4"/>
  <c r="AH736" i="4"/>
  <c r="AH716" i="4"/>
  <c r="AH717" i="4"/>
  <c r="AH718" i="4"/>
  <c r="AH721" i="4"/>
  <c r="AH722" i="4"/>
  <c r="AH723" i="4"/>
  <c r="AH730" i="4"/>
  <c r="AH744" i="4"/>
  <c r="AH742" i="4"/>
  <c r="AH753" i="4"/>
  <c r="AH756" i="4"/>
  <c r="AH746" i="4"/>
  <c r="AH752" i="4"/>
  <c r="AH749" i="4"/>
  <c r="AH754" i="4"/>
  <c r="AH750" i="4"/>
  <c r="AH759" i="4"/>
  <c r="AH758" i="4"/>
  <c r="AH773" i="4"/>
  <c r="AH778" i="4"/>
  <c r="AH763" i="4"/>
  <c r="AH767" i="4"/>
  <c r="AH761" i="4"/>
  <c r="AH777" i="4"/>
  <c r="AH782" i="4"/>
  <c r="AH783" i="4"/>
  <c r="AH779" i="4"/>
  <c r="AH784" i="4"/>
  <c r="AH789" i="4"/>
  <c r="AH791" i="4"/>
  <c r="AH793" i="4"/>
  <c r="AH794" i="4"/>
  <c r="AH796" i="4"/>
  <c r="AH803" i="4"/>
  <c r="AH804" i="4"/>
  <c r="AH805" i="4"/>
  <c r="AH800" i="4"/>
  <c r="AH802" i="4"/>
  <c r="AH797" i="4"/>
  <c r="AH806" i="4"/>
  <c r="AH807" i="4"/>
  <c r="AH809" i="4"/>
  <c r="AH811" i="4"/>
  <c r="AH812" i="4"/>
  <c r="AH821" i="4"/>
  <c r="AH815" i="4"/>
  <c r="AH816" i="4"/>
  <c r="AH824" i="4"/>
  <c r="AH833" i="4"/>
  <c r="AH831" i="4"/>
  <c r="AH826" i="4"/>
  <c r="AH827" i="4"/>
  <c r="AH836" i="4"/>
  <c r="AH840" i="4"/>
  <c r="AH841" i="4"/>
  <c r="AH837" i="4"/>
  <c r="AH847" i="4"/>
  <c r="AH851" i="4"/>
  <c r="AH848" i="4"/>
  <c r="AH857" i="4"/>
  <c r="AH866" i="4"/>
  <c r="AH864" i="4"/>
  <c r="AH880" i="4"/>
  <c r="AH881" i="4"/>
  <c r="AH874" i="4"/>
  <c r="AH869" i="4"/>
  <c r="AH885" i="4"/>
  <c r="AH875" i="4"/>
  <c r="AH876" i="4"/>
  <c r="AH877" i="4"/>
  <c r="AH879" i="4"/>
  <c r="AH882" i="4"/>
  <c r="AH888" i="4"/>
  <c r="AH897" i="4"/>
  <c r="AH893" i="4"/>
  <c r="AH891" i="4"/>
  <c r="AH894" i="4"/>
  <c r="AH899" i="4"/>
  <c r="AH898" i="4"/>
  <c r="Z12" i="4"/>
  <c r="Z10" i="4"/>
  <c r="Z5" i="4"/>
  <c r="Z3" i="4"/>
  <c r="Z11" i="4"/>
  <c r="Z4" i="4"/>
  <c r="Z13" i="4"/>
  <c r="Z15" i="4"/>
  <c r="Z16" i="4"/>
  <c r="Z18" i="4"/>
  <c r="Z22" i="4"/>
  <c r="Z21" i="4"/>
  <c r="Z19" i="4"/>
  <c r="Z23" i="4"/>
  <c r="Z32" i="4"/>
  <c r="Z35" i="4"/>
  <c r="Z31" i="4"/>
  <c r="Z39" i="4"/>
  <c r="Z40" i="4"/>
  <c r="Z41" i="4"/>
  <c r="Z42" i="4"/>
  <c r="Z26" i="4"/>
  <c r="Z30" i="4"/>
  <c r="Z37" i="4"/>
  <c r="Z28" i="4"/>
  <c r="Z36" i="4"/>
  <c r="Z33" i="4"/>
  <c r="Z34" i="4"/>
  <c r="Z27" i="4"/>
  <c r="Z29" i="4"/>
  <c r="Z62" i="4"/>
  <c r="Z56" i="4"/>
  <c r="Z46" i="4"/>
  <c r="Z61" i="4"/>
  <c r="Z64" i="4"/>
  <c r="Z58" i="4"/>
  <c r="Z59" i="4"/>
  <c r="Z50" i="4"/>
  <c r="Z47" i="4"/>
  <c r="Z48" i="4"/>
  <c r="Z51" i="4"/>
  <c r="Z52" i="4"/>
  <c r="Z53" i="4"/>
  <c r="Z54" i="4"/>
  <c r="Z57" i="4"/>
  <c r="Z83" i="4"/>
  <c r="Z86" i="4"/>
  <c r="Z82" i="4"/>
  <c r="Z72" i="4"/>
  <c r="Z65" i="4"/>
  <c r="Z67" i="4"/>
  <c r="Z76" i="4"/>
  <c r="Z84" i="4"/>
  <c r="Z77" i="4"/>
  <c r="Z85" i="4"/>
  <c r="Z87" i="4"/>
  <c r="Z66" i="4"/>
  <c r="Z74" i="4"/>
  <c r="Z71" i="4"/>
  <c r="Z81" i="4"/>
  <c r="Z75" i="4"/>
  <c r="Z78" i="4"/>
  <c r="Z68" i="4"/>
  <c r="Z73" i="4"/>
  <c r="Z80" i="4"/>
  <c r="Z91" i="4"/>
  <c r="Z95" i="4"/>
  <c r="Z99" i="4"/>
  <c r="Z89" i="4"/>
  <c r="Z92" i="4"/>
  <c r="Z93" i="4"/>
  <c r="Z94" i="4"/>
  <c r="Z103" i="4"/>
  <c r="Z101" i="4"/>
  <c r="Z102" i="4"/>
  <c r="Z100" i="4"/>
  <c r="Z104" i="4"/>
  <c r="Z131" i="4"/>
  <c r="Z135" i="4"/>
  <c r="Z129" i="4"/>
  <c r="Z125" i="4"/>
  <c r="Z154" i="4"/>
  <c r="Z105" i="4"/>
  <c r="Z106" i="4"/>
  <c r="Z107" i="4"/>
  <c r="Z108" i="4"/>
  <c r="Z109" i="4"/>
  <c r="Z110" i="4"/>
  <c r="Z111" i="4"/>
  <c r="Z112" i="4"/>
  <c r="Z113" i="4"/>
  <c r="Z114" i="4"/>
  <c r="Z115" i="4"/>
  <c r="Z116" i="4"/>
  <c r="Z117" i="4"/>
  <c r="Z118" i="4"/>
  <c r="Z128" i="4"/>
  <c r="Z119" i="4"/>
  <c r="Z137" i="4"/>
  <c r="Z139" i="4"/>
  <c r="Z148" i="4"/>
  <c r="Z123" i="4"/>
  <c r="Z122" i="4"/>
  <c r="Z138" i="4"/>
  <c r="Z132" i="4"/>
  <c r="Z133" i="4"/>
  <c r="Z121" i="4"/>
  <c r="Z141" i="4"/>
  <c r="Z142" i="4"/>
  <c r="Z156" i="4"/>
  <c r="Z157" i="4"/>
  <c r="Z158" i="4"/>
  <c r="Z159" i="4"/>
  <c r="Z160" i="4"/>
  <c r="Z161" i="4"/>
  <c r="Z164" i="4"/>
  <c r="Z165" i="4"/>
  <c r="Z169" i="4"/>
  <c r="Z167" i="4"/>
  <c r="Z170" i="4"/>
  <c r="Z168" i="4"/>
  <c r="Z171"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72" i="4"/>
  <c r="Z276" i="4"/>
  <c r="Z173" i="4"/>
  <c r="Z270" i="4"/>
  <c r="Z271" i="4"/>
  <c r="Z273" i="4"/>
  <c r="Z274" i="4"/>
  <c r="Z252" i="4"/>
  <c r="Z253" i="4"/>
  <c r="Z254" i="4"/>
  <c r="Z255" i="4"/>
  <c r="Z256" i="4"/>
  <c r="Z257" i="4"/>
  <c r="Z258" i="4"/>
  <c r="Z259" i="4"/>
  <c r="Z260" i="4"/>
  <c r="Z261" i="4"/>
  <c r="Z262" i="4"/>
  <c r="Z263" i="4"/>
  <c r="Z264" i="4"/>
  <c r="Z265" i="4"/>
  <c r="Z266" i="4"/>
  <c r="Z267" i="4"/>
  <c r="Z268" i="4"/>
  <c r="Z269" i="4"/>
  <c r="Z281" i="4"/>
  <c r="Z277" i="4"/>
  <c r="Z278" i="4"/>
  <c r="Z280" i="4"/>
  <c r="Z279" i="4"/>
  <c r="Z285" i="4"/>
  <c r="Z286" i="4"/>
  <c r="Z298" i="4"/>
  <c r="Z287" i="4"/>
  <c r="Z288" i="4"/>
  <c r="Z296" i="4"/>
  <c r="Z297" i="4"/>
  <c r="Z299" i="4"/>
  <c r="Z300" i="4"/>
  <c r="Z301" i="4"/>
  <c r="Z302" i="4"/>
  <c r="Z303" i="4"/>
  <c r="Z305" i="4"/>
  <c r="Z306" i="4"/>
  <c r="Z307" i="4"/>
  <c r="Z329" i="4"/>
  <c r="Z334" i="4"/>
  <c r="Z326" i="4"/>
  <c r="Z325" i="4"/>
  <c r="Z330" i="4"/>
  <c r="Z327" i="4"/>
  <c r="Z328" i="4"/>
  <c r="Z324" i="4"/>
  <c r="Z333" i="4"/>
  <c r="Z318" i="4"/>
  <c r="Z332" i="4"/>
  <c r="Z315" i="4"/>
  <c r="Z336" i="4"/>
  <c r="Z331" i="4"/>
  <c r="Z311" i="4"/>
  <c r="Z312" i="4"/>
  <c r="Z310" i="4"/>
  <c r="Z338" i="4"/>
  <c r="Z314" i="4"/>
  <c r="Z323" i="4"/>
  <c r="Z317" i="4"/>
  <c r="Z320" i="4"/>
  <c r="Z335" i="4"/>
  <c r="Z348" i="4"/>
  <c r="Z349" i="4"/>
  <c r="Z346" i="4"/>
  <c r="Z345" i="4"/>
  <c r="Z347" i="4"/>
  <c r="Z340" i="4"/>
  <c r="Z350" i="4"/>
  <c r="Z359" i="4"/>
  <c r="Z357" i="4"/>
  <c r="Z361" i="4"/>
  <c r="Z356" i="4"/>
  <c r="Z351" i="4"/>
  <c r="Z355" i="4"/>
  <c r="Z362" i="4"/>
  <c r="Z364" i="4"/>
  <c r="Z367" i="4"/>
  <c r="Z366" i="4"/>
  <c r="Z371" i="4"/>
  <c r="Z375" i="4"/>
  <c r="Z378" i="4"/>
  <c r="Z385" i="4"/>
  <c r="Z387" i="4"/>
  <c r="Z388" i="4"/>
  <c r="Z390" i="4"/>
  <c r="Z377" i="4"/>
  <c r="Z386" i="4"/>
  <c r="Z379" i="4"/>
  <c r="Z382" i="4"/>
  <c r="Z389" i="4"/>
  <c r="Z396" i="4"/>
  <c r="Z394" i="4"/>
  <c r="Z393" i="4"/>
  <c r="Z398" i="4"/>
  <c r="Z395" i="4"/>
  <c r="Z400" i="4"/>
  <c r="Z404" i="4"/>
  <c r="Z405" i="4"/>
  <c r="Z406" i="4"/>
  <c r="Z407" i="4"/>
  <c r="Z410" i="4"/>
  <c r="Z413" i="4"/>
  <c r="Z428" i="4"/>
  <c r="Z423" i="4"/>
  <c r="Z420" i="4"/>
  <c r="Z424" i="4"/>
  <c r="Z421" i="4"/>
  <c r="Z429" i="4"/>
  <c r="Z426" i="4"/>
  <c r="Z437" i="4"/>
  <c r="Z434" i="4"/>
  <c r="Z433" i="4"/>
  <c r="Z438" i="4"/>
  <c r="Z432" i="4"/>
  <c r="Z435" i="4"/>
  <c r="Z436" i="4"/>
  <c r="Z439" i="4"/>
  <c r="Z440" i="4"/>
  <c r="Z444" i="4"/>
  <c r="Z448" i="4"/>
  <c r="Z449" i="4"/>
  <c r="Z452" i="4"/>
  <c r="Z450" i="4"/>
  <c r="Z453" i="4"/>
  <c r="Z454" i="4"/>
  <c r="Z470" i="4"/>
  <c r="Z472" i="4"/>
  <c r="Z473" i="4"/>
  <c r="Z457" i="4"/>
  <c r="Z459" i="4"/>
  <c r="Z461" i="4"/>
  <c r="Z462" i="4"/>
  <c r="Z474" i="4"/>
  <c r="Z463" i="4"/>
  <c r="Z464" i="4"/>
  <c r="Z478" i="4"/>
  <c r="Z460" i="4"/>
  <c r="Z476" i="4"/>
  <c r="Z468" i="4"/>
  <c r="Z475" i="4"/>
  <c r="Z469" i="4"/>
  <c r="Z480" i="4"/>
  <c r="Z471" i="4"/>
  <c r="Z477" i="4"/>
  <c r="Z486" i="4"/>
  <c r="Z481" i="4"/>
  <c r="Z485" i="4"/>
  <c r="Z487" i="4"/>
  <c r="Z489" i="4"/>
  <c r="Z490" i="4"/>
  <c r="Z492" i="4"/>
  <c r="Z493" i="4"/>
  <c r="Z494" i="4"/>
  <c r="Z531" i="4"/>
  <c r="Z522" i="4"/>
  <c r="Z503" i="4"/>
  <c r="Z510" i="4"/>
  <c r="Z516" i="4"/>
  <c r="Z504" i="4"/>
  <c r="Z499" i="4"/>
  <c r="Z514" i="4"/>
  <c r="Z532" i="4"/>
  <c r="Z529" i="4"/>
  <c r="Z507" i="4"/>
  <c r="Z508" i="4"/>
  <c r="Z506" i="4"/>
  <c r="Z524" i="4"/>
  <c r="Z533" i="4"/>
  <c r="Z511" i="4"/>
  <c r="Z528" i="4"/>
  <c r="Z513" i="4"/>
  <c r="Z521" i="4"/>
  <c r="Z523" i="4"/>
  <c r="Z520" i="4"/>
  <c r="Z530" i="4"/>
  <c r="Z535" i="4"/>
  <c r="Z540" i="4"/>
  <c r="Z541" i="4"/>
  <c r="Z536" i="4"/>
  <c r="Z537" i="4"/>
  <c r="Z544" i="4"/>
  <c r="Z548" i="4"/>
  <c r="Z552" i="4"/>
  <c r="Z549" i="4"/>
  <c r="Z555" i="4"/>
  <c r="Z553" i="4"/>
  <c r="Z556" i="4"/>
  <c r="Z562" i="4"/>
  <c r="Z566" i="4"/>
  <c r="Z561" i="4"/>
  <c r="Z572" i="4"/>
  <c r="Z583" i="4"/>
  <c r="Z571" i="4"/>
  <c r="Z573" i="4"/>
  <c r="Z569" i="4"/>
  <c r="Z576" i="4"/>
  <c r="Z577" i="4"/>
  <c r="Z557" i="4"/>
  <c r="Z558" i="4"/>
  <c r="Z565" i="4"/>
  <c r="Z564" i="4"/>
  <c r="Z584" i="4"/>
  <c r="Z568" i="4"/>
  <c r="Z570" i="4"/>
  <c r="Z580" i="4"/>
  <c r="Z585" i="4"/>
  <c r="Z593" i="4"/>
  <c r="Z596" i="4"/>
  <c r="Z587" i="4"/>
  <c r="Z589" i="4"/>
  <c r="Z594" i="4"/>
  <c r="Z588" i="4"/>
  <c r="Z590" i="4"/>
  <c r="Z595" i="4"/>
  <c r="Z597" i="4"/>
  <c r="Z618" i="4"/>
  <c r="Z599" i="4"/>
  <c r="Z600" i="4"/>
  <c r="Z604" i="4"/>
  <c r="Z612" i="4"/>
  <c r="Z601" i="4"/>
  <c r="Z607" i="4"/>
  <c r="Z608" i="4"/>
  <c r="Z609" i="4"/>
  <c r="Z614" i="4"/>
  <c r="Z616" i="4"/>
  <c r="Z613" i="4"/>
  <c r="Z619" i="4"/>
  <c r="Z617" i="4"/>
  <c r="Z621" i="4"/>
  <c r="Z624" i="4"/>
  <c r="Z627" i="4"/>
  <c r="Z635" i="4"/>
  <c r="Z636" i="4"/>
  <c r="Z639" i="4"/>
  <c r="Z641" i="4"/>
  <c r="Z629" i="4"/>
  <c r="Z637" i="4"/>
  <c r="Z638" i="4"/>
  <c r="Z642" i="4"/>
  <c r="Z630" i="4"/>
  <c r="Z640" i="4"/>
  <c r="Z643" i="4"/>
  <c r="Z644" i="4"/>
  <c r="Z645" i="4"/>
  <c r="Z651" i="4"/>
  <c r="Z649" i="4"/>
  <c r="Z646" i="4"/>
  <c r="Z647" i="4"/>
  <c r="Z652" i="4"/>
  <c r="Z655" i="4"/>
  <c r="Z654" i="4"/>
  <c r="Z660" i="4"/>
  <c r="Z664" i="4"/>
  <c r="Z665" i="4"/>
  <c r="Z667" i="4"/>
  <c r="Z669" i="4"/>
  <c r="Z668" i="4"/>
  <c r="Z674" i="4"/>
  <c r="Z678" i="4"/>
  <c r="Z672" i="4"/>
  <c r="Z673" i="4"/>
  <c r="Z675" i="4"/>
  <c r="Z677" i="4"/>
  <c r="Z676" i="4"/>
  <c r="Z679" i="4"/>
  <c r="Z681" i="4"/>
  <c r="Z685" i="4"/>
  <c r="Z687" i="4"/>
  <c r="Z684" i="4"/>
  <c r="Z688" i="4"/>
  <c r="Z693" i="4"/>
  <c r="Z682" i="4"/>
  <c r="Z683" i="4"/>
  <c r="Z691" i="4"/>
  <c r="Z694" i="4"/>
  <c r="Z695" i="4"/>
  <c r="Z701" i="4"/>
  <c r="Z702" i="4"/>
  <c r="Z698" i="4"/>
  <c r="Z703" i="4"/>
  <c r="Z704" i="4"/>
  <c r="Z710" i="4"/>
  <c r="Z712" i="4"/>
  <c r="Z713" i="4"/>
  <c r="Z714" i="4"/>
  <c r="Z709" i="4"/>
  <c r="Z726" i="4"/>
  <c r="Z733" i="4"/>
  <c r="Z706" i="4"/>
  <c r="Z739" i="4"/>
  <c r="Z737" i="4"/>
  <c r="Z735" i="4"/>
  <c r="Z729" i="4"/>
  <c r="Z732" i="4"/>
  <c r="Z719" i="4"/>
  <c r="Z727" i="4"/>
  <c r="Z741" i="4"/>
  <c r="Z740" i="4"/>
  <c r="Z743" i="4"/>
  <c r="Z745" i="4"/>
  <c r="Z748" i="4"/>
  <c r="Z747" i="4"/>
  <c r="Z757" i="4"/>
  <c r="Z751" i="4"/>
  <c r="Z755" i="4"/>
  <c r="Z762" i="4"/>
  <c r="Z775" i="4"/>
  <c r="Z769" i="4"/>
  <c r="Z772" i="4"/>
  <c r="Z770" i="4"/>
  <c r="Z760" i="4"/>
  <c r="Z765" i="4"/>
  <c r="Z764" i="4"/>
  <c r="Z766" i="4"/>
  <c r="Z768" i="4"/>
  <c r="Z771" i="4"/>
  <c r="Z774" i="4"/>
  <c r="Z776" i="4"/>
  <c r="Z780" i="4"/>
  <c r="Z781" i="4"/>
  <c r="Z788" i="4"/>
  <c r="Z790" i="4"/>
  <c r="Z785" i="4"/>
  <c r="Z786" i="4"/>
  <c r="Z787" i="4"/>
  <c r="Z792" i="4"/>
  <c r="Z795" i="4"/>
  <c r="Z799" i="4"/>
  <c r="Z798" i="4"/>
  <c r="Z801" i="4"/>
  <c r="Z808" i="4"/>
  <c r="Z810" i="4"/>
  <c r="Z814" i="4"/>
  <c r="Z813" i="4"/>
  <c r="Z817" i="4"/>
  <c r="Z818" i="4"/>
  <c r="Z820" i="4"/>
  <c r="Z822" i="4"/>
  <c r="Z819" i="4"/>
  <c r="Z823" i="4"/>
  <c r="Z835" i="4"/>
  <c r="Z832" i="4"/>
  <c r="Z828" i="4"/>
  <c r="Z825" i="4"/>
  <c r="Z830" i="4"/>
  <c r="Z829" i="4"/>
  <c r="Z834" i="4"/>
  <c r="Z839" i="4"/>
  <c r="Z843" i="4"/>
  <c r="Z845" i="4"/>
  <c r="Z842" i="4"/>
  <c r="Z838" i="4"/>
  <c r="Z844" i="4"/>
  <c r="Z846" i="4"/>
  <c r="Z850" i="4"/>
  <c r="Z849" i="4"/>
  <c r="Z852" i="4"/>
  <c r="Z853" i="4"/>
  <c r="Z854" i="4"/>
  <c r="Z855" i="4"/>
  <c r="Z856" i="4"/>
  <c r="Z858" i="4"/>
  <c r="Z859" i="4"/>
  <c r="Z861" i="4"/>
  <c r="Z871" i="4"/>
  <c r="Z872" i="4"/>
  <c r="Z873" i="4"/>
  <c r="Z860" i="4"/>
  <c r="Z867" i="4"/>
  <c r="Z863" i="4"/>
  <c r="Z889" i="4"/>
  <c r="Z865" i="4"/>
  <c r="Z868" i="4"/>
  <c r="Z870" i="4"/>
  <c r="Z883" i="4"/>
  <c r="Z862" i="4"/>
  <c r="Z878" i="4"/>
  <c r="Z884" i="4"/>
  <c r="Z886" i="4"/>
  <c r="Z887" i="4"/>
  <c r="Z896" i="4"/>
  <c r="Z895" i="4"/>
  <c r="Z890" i="4"/>
  <c r="Z892" i="4"/>
  <c r="Z6" i="4"/>
  <c r="Z7" i="4"/>
  <c r="Z14" i="4"/>
  <c r="Z8" i="4"/>
  <c r="Z2" i="4"/>
  <c r="Z9" i="4"/>
  <c r="Z17" i="4"/>
  <c r="Z20" i="4"/>
  <c r="Z43" i="4"/>
  <c r="Z44" i="4"/>
  <c r="Z38" i="4"/>
  <c r="Z24" i="4"/>
  <c r="Z25" i="4"/>
  <c r="Z55" i="4"/>
  <c r="Z45" i="4"/>
  <c r="Z63" i="4"/>
  <c r="Z60" i="4"/>
  <c r="Z49" i="4"/>
  <c r="Z70" i="4"/>
  <c r="Z69" i="4"/>
  <c r="Z79" i="4"/>
  <c r="Z88" i="4"/>
  <c r="Z90" i="4"/>
  <c r="Z96" i="4"/>
  <c r="Z97" i="4"/>
  <c r="Z98" i="4"/>
  <c r="Z143" i="4"/>
  <c r="Z124" i="4"/>
  <c r="Z126" i="4"/>
  <c r="Z130" i="4"/>
  <c r="Z136" i="4"/>
  <c r="Z144" i="4"/>
  <c r="Z150" i="4"/>
  <c r="Z134" i="4"/>
  <c r="Z120" i="4"/>
  <c r="Z127" i="4"/>
  <c r="Z140" i="4"/>
  <c r="Z145" i="4"/>
  <c r="Z146" i="4"/>
  <c r="Z147" i="4"/>
  <c r="Z149" i="4"/>
  <c r="Z151" i="4"/>
  <c r="Z152" i="4"/>
  <c r="Z153" i="4"/>
  <c r="Z155" i="4"/>
  <c r="Z163" i="4"/>
  <c r="Z162" i="4"/>
  <c r="Z166" i="4"/>
  <c r="Z172" i="4"/>
  <c r="Z275" i="4"/>
  <c r="Z283" i="4"/>
  <c r="Z284" i="4"/>
  <c r="Z282" i="4"/>
  <c r="Z295" i="4"/>
  <c r="Z289" i="4"/>
  <c r="Z290" i="4"/>
  <c r="Z291" i="4"/>
  <c r="Z292" i="4"/>
  <c r="Z293" i="4"/>
  <c r="Z294" i="4"/>
  <c r="Z304" i="4"/>
  <c r="Z309" i="4"/>
  <c r="Z308" i="4"/>
  <c r="Z337" i="4"/>
  <c r="Z316" i="4"/>
  <c r="Z319" i="4"/>
  <c r="Z321" i="4"/>
  <c r="Z313" i="4"/>
  <c r="Z322" i="4"/>
  <c r="Z339" i="4"/>
  <c r="Z343" i="4"/>
  <c r="Z341" i="4"/>
  <c r="Z342" i="4"/>
  <c r="Z344" i="4"/>
  <c r="Z358" i="4"/>
  <c r="Z354" i="4"/>
  <c r="Z352" i="4"/>
  <c r="Z353" i="4"/>
  <c r="Z360" i="4"/>
  <c r="Z368" i="4"/>
  <c r="Z365" i="4"/>
  <c r="Z363" i="4"/>
  <c r="Z370" i="4"/>
  <c r="Z372" i="4"/>
  <c r="Z373" i="4"/>
  <c r="Z369" i="4"/>
  <c r="Z374" i="4"/>
  <c r="Z384" i="4"/>
  <c r="Z383" i="4"/>
  <c r="Z376" i="4"/>
  <c r="Z380" i="4"/>
  <c r="Z381" i="4"/>
  <c r="Z392" i="4"/>
  <c r="Z391" i="4"/>
  <c r="Z399" i="4"/>
  <c r="Z397" i="4"/>
  <c r="Z402" i="4"/>
  <c r="Z401" i="4"/>
  <c r="Z403" i="4"/>
  <c r="Z414" i="4"/>
  <c r="Z425" i="4"/>
  <c r="Z427" i="4"/>
  <c r="Z418" i="4"/>
  <c r="Z415" i="4"/>
  <c r="Z409" i="4"/>
  <c r="Z422" i="4"/>
  <c r="Z408" i="4"/>
  <c r="Z419" i="4"/>
  <c r="Z416" i="4"/>
  <c r="Z417" i="4"/>
  <c r="Z431" i="4"/>
  <c r="Z411" i="4"/>
  <c r="Z412" i="4"/>
  <c r="Z430" i="4"/>
  <c r="Z441" i="4"/>
  <c r="Z445" i="4"/>
  <c r="Z447" i="4"/>
  <c r="Z443" i="4"/>
  <c r="Z442" i="4"/>
  <c r="Z446" i="4"/>
  <c r="Z451" i="4"/>
  <c r="Z455" i="4"/>
  <c r="Z456" i="4"/>
  <c r="Z458" i="4"/>
  <c r="Z465" i="4"/>
  <c r="Z466" i="4"/>
  <c r="Z467" i="4"/>
  <c r="Z479" i="4"/>
  <c r="Z482" i="4"/>
  <c r="Z483" i="4"/>
  <c r="Z484" i="4"/>
  <c r="Z488" i="4"/>
  <c r="Z491" i="4"/>
  <c r="Z496" i="4"/>
  <c r="Z495" i="4"/>
  <c r="Z497" i="4"/>
  <c r="Z498" i="4"/>
  <c r="Z500" i="4"/>
  <c r="Z509" i="4"/>
  <c r="Z512" i="4"/>
  <c r="Z515" i="4"/>
  <c r="Z517" i="4"/>
  <c r="Z526" i="4"/>
  <c r="Z502" i="4"/>
  <c r="Z501" i="4"/>
  <c r="Z505" i="4"/>
  <c r="Z527" i="4"/>
  <c r="Z518" i="4"/>
  <c r="Z519" i="4"/>
  <c r="Z525" i="4"/>
  <c r="Z539" i="4"/>
  <c r="Z534" i="4"/>
  <c r="Z538" i="4"/>
  <c r="Z542" i="4"/>
  <c r="Z543" i="4"/>
  <c r="Z545" i="4"/>
  <c r="Z547" i="4"/>
  <c r="Z546" i="4"/>
  <c r="Z551" i="4"/>
  <c r="Z554" i="4"/>
  <c r="Z550" i="4"/>
  <c r="Z581" i="4"/>
  <c r="Z578" i="4"/>
  <c r="Z563" i="4"/>
  <c r="Z579" i="4"/>
  <c r="Z559" i="4"/>
  <c r="Z574" i="4"/>
  <c r="Z560" i="4"/>
  <c r="Z575" i="4"/>
  <c r="Z567" i="4"/>
  <c r="Z582" i="4"/>
  <c r="Z586" i="4"/>
  <c r="Z592" i="4"/>
  <c r="Z591" i="4"/>
  <c r="Z598" i="4"/>
  <c r="Z602" i="4"/>
  <c r="Z606" i="4"/>
  <c r="Z603" i="4"/>
  <c r="Z611" i="4"/>
  <c r="Z610" i="4"/>
  <c r="Z615" i="4"/>
  <c r="Z605" i="4"/>
  <c r="Z620" i="4"/>
  <c r="Z622" i="4"/>
  <c r="Z633" i="4"/>
  <c r="Z634" i="4"/>
  <c r="Z623" i="4"/>
  <c r="Z625" i="4"/>
  <c r="Z626" i="4"/>
  <c r="Z628" i="4"/>
  <c r="Z632" i="4"/>
  <c r="Z631" i="4"/>
  <c r="Z650" i="4"/>
  <c r="Z648" i="4"/>
  <c r="Z656" i="4"/>
  <c r="Z653" i="4"/>
  <c r="Z659" i="4"/>
  <c r="Z657" i="4"/>
  <c r="Z658" i="4"/>
  <c r="Z662" i="4"/>
  <c r="Z663" i="4"/>
  <c r="Z661" i="4"/>
  <c r="Z666" i="4"/>
  <c r="Z670" i="4"/>
  <c r="Z671" i="4"/>
  <c r="Z686" i="4"/>
  <c r="Z680" i="4"/>
  <c r="Z690" i="4"/>
  <c r="Z689" i="4"/>
  <c r="Z692" i="4"/>
  <c r="Z696" i="4"/>
  <c r="Z697" i="4"/>
  <c r="Z699" i="4"/>
  <c r="Z700" i="4"/>
  <c r="Z705" i="4"/>
  <c r="Z708" i="4"/>
  <c r="Z711" i="4"/>
  <c r="Z728" i="4"/>
  <c r="Z720" i="4"/>
  <c r="Z725" i="4"/>
  <c r="Z707" i="4"/>
  <c r="Z724" i="4"/>
  <c r="Z738" i="4"/>
  <c r="Z715" i="4"/>
  <c r="Z731" i="4"/>
  <c r="Z734" i="4"/>
  <c r="Z736" i="4"/>
  <c r="Z716" i="4"/>
  <c r="Z717" i="4"/>
  <c r="Z718" i="4"/>
  <c r="Z721" i="4"/>
  <c r="Z722" i="4"/>
  <c r="Z723" i="4"/>
  <c r="Z730" i="4"/>
  <c r="Z744" i="4"/>
  <c r="Z742" i="4"/>
  <c r="Z753" i="4"/>
  <c r="Z756" i="4"/>
  <c r="Z746" i="4"/>
  <c r="Z752" i="4"/>
  <c r="Z749" i="4"/>
  <c r="Z754" i="4"/>
  <c r="Z750" i="4"/>
  <c r="Z759" i="4"/>
  <c r="Z758" i="4"/>
  <c r="Z773" i="4"/>
  <c r="Z778" i="4"/>
  <c r="Z763" i="4"/>
  <c r="Z767" i="4"/>
  <c r="Z761" i="4"/>
  <c r="Z777" i="4"/>
  <c r="Z782" i="4"/>
  <c r="Z783" i="4"/>
  <c r="Z779" i="4"/>
  <c r="Z784" i="4"/>
  <c r="Z789" i="4"/>
  <c r="Z791" i="4"/>
  <c r="Z793" i="4"/>
  <c r="Z794" i="4"/>
  <c r="Z796" i="4"/>
  <c r="Z803" i="4"/>
  <c r="Z804" i="4"/>
  <c r="Z805" i="4"/>
  <c r="Z800" i="4"/>
  <c r="Z802" i="4"/>
  <c r="Z797" i="4"/>
  <c r="Z806" i="4"/>
  <c r="Z807" i="4"/>
  <c r="Z809" i="4"/>
  <c r="Z811" i="4"/>
  <c r="Z812" i="4"/>
  <c r="Z821" i="4"/>
  <c r="Z815" i="4"/>
  <c r="Z816" i="4"/>
  <c r="Z824" i="4"/>
  <c r="Z833" i="4"/>
  <c r="Z831" i="4"/>
  <c r="Z826" i="4"/>
  <c r="Z827" i="4"/>
  <c r="Z836" i="4"/>
  <c r="Z840" i="4"/>
  <c r="Z841" i="4"/>
  <c r="Z837" i="4"/>
  <c r="Z847" i="4"/>
  <c r="Z851" i="4"/>
  <c r="Z848" i="4"/>
  <c r="Z857" i="4"/>
  <c r="Z866" i="4"/>
  <c r="Z864" i="4"/>
  <c r="Z880" i="4"/>
  <c r="Z881" i="4"/>
  <c r="Z874" i="4"/>
  <c r="Z869" i="4"/>
  <c r="Z885" i="4"/>
  <c r="Z875" i="4"/>
  <c r="Z876" i="4"/>
  <c r="Z877" i="4"/>
  <c r="Z879" i="4"/>
  <c r="Z882" i="4"/>
  <c r="Z888" i="4"/>
  <c r="Z897" i="4"/>
  <c r="Z893" i="4"/>
  <c r="Z891" i="4"/>
  <c r="Z894" i="4"/>
  <c r="Z899" i="4"/>
  <c r="Z898" i="4"/>
  <c r="Y12" i="4"/>
  <c r="Y10" i="4"/>
  <c r="Y5" i="4"/>
  <c r="Y3" i="4"/>
  <c r="Y11" i="4"/>
  <c r="Y4" i="4"/>
  <c r="Y13" i="4"/>
  <c r="Y15" i="4"/>
  <c r="Y16" i="4"/>
  <c r="Y18" i="4"/>
  <c r="Y22" i="4"/>
  <c r="Y21" i="4"/>
  <c r="Y19" i="4"/>
  <c r="Y23" i="4"/>
  <c r="Y32" i="4"/>
  <c r="Y35" i="4"/>
  <c r="Y31" i="4"/>
  <c r="Y39" i="4"/>
  <c r="Y40" i="4"/>
  <c r="Y41" i="4"/>
  <c r="Y42" i="4"/>
  <c r="Y26" i="4"/>
  <c r="Y30" i="4"/>
  <c r="Y37" i="4"/>
  <c r="Y28" i="4"/>
  <c r="Y36" i="4"/>
  <c r="Y33" i="4"/>
  <c r="Y34" i="4"/>
  <c r="Y27" i="4"/>
  <c r="Y29" i="4"/>
  <c r="Y62" i="4"/>
  <c r="Y56" i="4"/>
  <c r="Y46" i="4"/>
  <c r="Y61" i="4"/>
  <c r="Y64" i="4"/>
  <c r="Y58" i="4"/>
  <c r="Y59" i="4"/>
  <c r="Y50" i="4"/>
  <c r="Y47" i="4"/>
  <c r="Y48" i="4"/>
  <c r="Y51" i="4"/>
  <c r="Y52" i="4"/>
  <c r="Y53" i="4"/>
  <c r="Y54" i="4"/>
  <c r="Y57" i="4"/>
  <c r="Y83" i="4"/>
  <c r="Y86" i="4"/>
  <c r="Y82" i="4"/>
  <c r="Y72" i="4"/>
  <c r="Y65" i="4"/>
  <c r="Y67" i="4"/>
  <c r="Y76" i="4"/>
  <c r="Y84" i="4"/>
  <c r="Y77" i="4"/>
  <c r="Y85" i="4"/>
  <c r="Y87" i="4"/>
  <c r="Y66" i="4"/>
  <c r="Y74" i="4"/>
  <c r="Y71" i="4"/>
  <c r="Y81" i="4"/>
  <c r="Y75" i="4"/>
  <c r="Y78" i="4"/>
  <c r="Y68" i="4"/>
  <c r="Y73" i="4"/>
  <c r="Y80" i="4"/>
  <c r="Y91" i="4"/>
  <c r="Y95" i="4"/>
  <c r="Y99" i="4"/>
  <c r="Y89" i="4"/>
  <c r="Y92" i="4"/>
  <c r="Y93" i="4"/>
  <c r="Y94" i="4"/>
  <c r="Y103" i="4"/>
  <c r="Y101" i="4"/>
  <c r="Y102" i="4"/>
  <c r="Y100" i="4"/>
  <c r="Y104" i="4"/>
  <c r="Y131" i="4"/>
  <c r="Y135" i="4"/>
  <c r="Y129" i="4"/>
  <c r="Y125" i="4"/>
  <c r="Y154" i="4"/>
  <c r="Y105" i="4"/>
  <c r="Y106" i="4"/>
  <c r="Y107" i="4"/>
  <c r="Y108" i="4"/>
  <c r="Y109" i="4"/>
  <c r="Y110" i="4"/>
  <c r="Y111" i="4"/>
  <c r="Y112" i="4"/>
  <c r="Y113" i="4"/>
  <c r="Y114" i="4"/>
  <c r="Y115" i="4"/>
  <c r="Y116" i="4"/>
  <c r="Y117" i="4"/>
  <c r="Y118" i="4"/>
  <c r="Y128" i="4"/>
  <c r="Y119" i="4"/>
  <c r="Y137" i="4"/>
  <c r="Y139" i="4"/>
  <c r="Y148" i="4"/>
  <c r="Y123" i="4"/>
  <c r="Y122" i="4"/>
  <c r="Y138" i="4"/>
  <c r="Y132" i="4"/>
  <c r="Y133" i="4"/>
  <c r="Y121" i="4"/>
  <c r="Y141" i="4"/>
  <c r="Y142" i="4"/>
  <c r="Y156" i="4"/>
  <c r="Y157" i="4"/>
  <c r="Y158" i="4"/>
  <c r="Y159" i="4"/>
  <c r="Y160" i="4"/>
  <c r="Y161" i="4"/>
  <c r="Y164" i="4"/>
  <c r="Y165" i="4"/>
  <c r="Y169" i="4"/>
  <c r="Y167" i="4"/>
  <c r="Y170" i="4"/>
  <c r="Y168" i="4"/>
  <c r="Y171"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72" i="4"/>
  <c r="Y276" i="4"/>
  <c r="Y173" i="4"/>
  <c r="Y270" i="4"/>
  <c r="Y271" i="4"/>
  <c r="Y273" i="4"/>
  <c r="Y274" i="4"/>
  <c r="Y252" i="4"/>
  <c r="Y253" i="4"/>
  <c r="Y254" i="4"/>
  <c r="Y255" i="4"/>
  <c r="Y256" i="4"/>
  <c r="Y257" i="4"/>
  <c r="Y258" i="4"/>
  <c r="Y259" i="4"/>
  <c r="Y260" i="4"/>
  <c r="Y261" i="4"/>
  <c r="Y262" i="4"/>
  <c r="Y263" i="4"/>
  <c r="Y264" i="4"/>
  <c r="Y265" i="4"/>
  <c r="Y266" i="4"/>
  <c r="Y267" i="4"/>
  <c r="Y268" i="4"/>
  <c r="Y269" i="4"/>
  <c r="Y281" i="4"/>
  <c r="Y277" i="4"/>
  <c r="Y278" i="4"/>
  <c r="Y280" i="4"/>
  <c r="Y279" i="4"/>
  <c r="Y285" i="4"/>
  <c r="Y286" i="4"/>
  <c r="Y298" i="4"/>
  <c r="Y287" i="4"/>
  <c r="Y288" i="4"/>
  <c r="Y296" i="4"/>
  <c r="Y297" i="4"/>
  <c r="Y299" i="4"/>
  <c r="Y300" i="4"/>
  <c r="Y301" i="4"/>
  <c r="Y302" i="4"/>
  <c r="Y303" i="4"/>
  <c r="Y305" i="4"/>
  <c r="Y306" i="4"/>
  <c r="Y307" i="4"/>
  <c r="Y329" i="4"/>
  <c r="Y334" i="4"/>
  <c r="Y326" i="4"/>
  <c r="Y325" i="4"/>
  <c r="Y330" i="4"/>
  <c r="Y327" i="4"/>
  <c r="Y328" i="4"/>
  <c r="Y324" i="4"/>
  <c r="Y333" i="4"/>
  <c r="Y318" i="4"/>
  <c r="Y332" i="4"/>
  <c r="Y315" i="4"/>
  <c r="Y336" i="4"/>
  <c r="Y331" i="4"/>
  <c r="Y311" i="4"/>
  <c r="Y312" i="4"/>
  <c r="Y310" i="4"/>
  <c r="Y338" i="4"/>
  <c r="Y314" i="4"/>
  <c r="Y323" i="4"/>
  <c r="Y317" i="4"/>
  <c r="Y320" i="4"/>
  <c r="Y335" i="4"/>
  <c r="Y348" i="4"/>
  <c r="Y349" i="4"/>
  <c r="Y346" i="4"/>
  <c r="Y345" i="4"/>
  <c r="Y347" i="4"/>
  <c r="Y340" i="4"/>
  <c r="Y350" i="4"/>
  <c r="Y359" i="4"/>
  <c r="Y357" i="4"/>
  <c r="Y361" i="4"/>
  <c r="Y356" i="4"/>
  <c r="Y351" i="4"/>
  <c r="Y355" i="4"/>
  <c r="Y362" i="4"/>
  <c r="Y364" i="4"/>
  <c r="Y367" i="4"/>
  <c r="Y366" i="4"/>
  <c r="Y371" i="4"/>
  <c r="Y375" i="4"/>
  <c r="Y378" i="4"/>
  <c r="Y385" i="4"/>
  <c r="Y387" i="4"/>
  <c r="Y388" i="4"/>
  <c r="Y390" i="4"/>
  <c r="Y377" i="4"/>
  <c r="Y386" i="4"/>
  <c r="Y379" i="4"/>
  <c r="Y382" i="4"/>
  <c r="Y389" i="4"/>
  <c r="Y396" i="4"/>
  <c r="Y394" i="4"/>
  <c r="Y393" i="4"/>
  <c r="Y398" i="4"/>
  <c r="Y395" i="4"/>
  <c r="Y400" i="4"/>
  <c r="Y404" i="4"/>
  <c r="Y405" i="4"/>
  <c r="Y406" i="4"/>
  <c r="Y407" i="4"/>
  <c r="Y410" i="4"/>
  <c r="Y413" i="4"/>
  <c r="Y428" i="4"/>
  <c r="Y423" i="4"/>
  <c r="Y420" i="4"/>
  <c r="Y424" i="4"/>
  <c r="Y421" i="4"/>
  <c r="Y429" i="4"/>
  <c r="Y426" i="4"/>
  <c r="Y437" i="4"/>
  <c r="Y434" i="4"/>
  <c r="Y433" i="4"/>
  <c r="Y438" i="4"/>
  <c r="Y432" i="4"/>
  <c r="Y435" i="4"/>
  <c r="Y436" i="4"/>
  <c r="Y439" i="4"/>
  <c r="Y440" i="4"/>
  <c r="Y444" i="4"/>
  <c r="Y448" i="4"/>
  <c r="Y449" i="4"/>
  <c r="Y452" i="4"/>
  <c r="Y450" i="4"/>
  <c r="Y453" i="4"/>
  <c r="Y454" i="4"/>
  <c r="Y470" i="4"/>
  <c r="Y472" i="4"/>
  <c r="Y473" i="4"/>
  <c r="Y457" i="4"/>
  <c r="Y459" i="4"/>
  <c r="Y461" i="4"/>
  <c r="Y462" i="4"/>
  <c r="Y474" i="4"/>
  <c r="Y463" i="4"/>
  <c r="Y464" i="4"/>
  <c r="Y478" i="4"/>
  <c r="Y460" i="4"/>
  <c r="Y476" i="4"/>
  <c r="Y468" i="4"/>
  <c r="Y475" i="4"/>
  <c r="Y469" i="4"/>
  <c r="Y480" i="4"/>
  <c r="Y471" i="4"/>
  <c r="Y477" i="4"/>
  <c r="Y486" i="4"/>
  <c r="Y481" i="4"/>
  <c r="Y485" i="4"/>
  <c r="Y487" i="4"/>
  <c r="Y489" i="4"/>
  <c r="Y490" i="4"/>
  <c r="Y492" i="4"/>
  <c r="Y493" i="4"/>
  <c r="Y494" i="4"/>
  <c r="Y531" i="4"/>
  <c r="Y522" i="4"/>
  <c r="Y503" i="4"/>
  <c r="Y510" i="4"/>
  <c r="Y516" i="4"/>
  <c r="Y504" i="4"/>
  <c r="Y499" i="4"/>
  <c r="Y514" i="4"/>
  <c r="Y532" i="4"/>
  <c r="Y529" i="4"/>
  <c r="Y507" i="4"/>
  <c r="Y508" i="4"/>
  <c r="Y506" i="4"/>
  <c r="Y524" i="4"/>
  <c r="Y533" i="4"/>
  <c r="Y511" i="4"/>
  <c r="Y528" i="4"/>
  <c r="Y513" i="4"/>
  <c r="Y521" i="4"/>
  <c r="Y523" i="4"/>
  <c r="Y520" i="4"/>
  <c r="Y530" i="4"/>
  <c r="Y535" i="4"/>
  <c r="Y540" i="4"/>
  <c r="Y541" i="4"/>
  <c r="Y536" i="4"/>
  <c r="Y537" i="4"/>
  <c r="Y544" i="4"/>
  <c r="Y548" i="4"/>
  <c r="Y552" i="4"/>
  <c r="Y549" i="4"/>
  <c r="Y555" i="4"/>
  <c r="Y553" i="4"/>
  <c r="Y556" i="4"/>
  <c r="Y562" i="4"/>
  <c r="Y566" i="4"/>
  <c r="Y561" i="4"/>
  <c r="Y572" i="4"/>
  <c r="Y583" i="4"/>
  <c r="Y571" i="4"/>
  <c r="Y573" i="4"/>
  <c r="Y569" i="4"/>
  <c r="Y576" i="4"/>
  <c r="Y577" i="4"/>
  <c r="Y557" i="4"/>
  <c r="Y558" i="4"/>
  <c r="Y565" i="4"/>
  <c r="Y564" i="4"/>
  <c r="Y584" i="4"/>
  <c r="Y568" i="4"/>
  <c r="Y570" i="4"/>
  <c r="Y580" i="4"/>
  <c r="Y585" i="4"/>
  <c r="Y593" i="4"/>
  <c r="Y596" i="4"/>
  <c r="Y587" i="4"/>
  <c r="Y589" i="4"/>
  <c r="Y594" i="4"/>
  <c r="Y588" i="4"/>
  <c r="Y590" i="4"/>
  <c r="Y595" i="4"/>
  <c r="Y597" i="4"/>
  <c r="Y618" i="4"/>
  <c r="Y599" i="4"/>
  <c r="Y600" i="4"/>
  <c r="Y604" i="4"/>
  <c r="Y612" i="4"/>
  <c r="Y601" i="4"/>
  <c r="Y607" i="4"/>
  <c r="Y608" i="4"/>
  <c r="Y609" i="4"/>
  <c r="Y614" i="4"/>
  <c r="Y616" i="4"/>
  <c r="Y613" i="4"/>
  <c r="Y619" i="4"/>
  <c r="Y617" i="4"/>
  <c r="Y621" i="4"/>
  <c r="Y624" i="4"/>
  <c r="Y627" i="4"/>
  <c r="Y635" i="4"/>
  <c r="Y636" i="4"/>
  <c r="Y639" i="4"/>
  <c r="Y641" i="4"/>
  <c r="Y629" i="4"/>
  <c r="Y637" i="4"/>
  <c r="Y638" i="4"/>
  <c r="Y642" i="4"/>
  <c r="Y630" i="4"/>
  <c r="Y640" i="4"/>
  <c r="Y643" i="4"/>
  <c r="Y644" i="4"/>
  <c r="Y645" i="4"/>
  <c r="Y651" i="4"/>
  <c r="Y649" i="4"/>
  <c r="Y646" i="4"/>
  <c r="Y647" i="4"/>
  <c r="Y652" i="4"/>
  <c r="Y655" i="4"/>
  <c r="Y654" i="4"/>
  <c r="Y660" i="4"/>
  <c r="Y664" i="4"/>
  <c r="Y665" i="4"/>
  <c r="Y667" i="4"/>
  <c r="Y669" i="4"/>
  <c r="Y668" i="4"/>
  <c r="Y674" i="4"/>
  <c r="Y678" i="4"/>
  <c r="Y672" i="4"/>
  <c r="Y673" i="4"/>
  <c r="Y675" i="4"/>
  <c r="Y677" i="4"/>
  <c r="Y676" i="4"/>
  <c r="Y679" i="4"/>
  <c r="Y681" i="4"/>
  <c r="Y685" i="4"/>
  <c r="Y687" i="4"/>
  <c r="Y684" i="4"/>
  <c r="Y688" i="4"/>
  <c r="Y693" i="4"/>
  <c r="Y682" i="4"/>
  <c r="Y683" i="4"/>
  <c r="Y691" i="4"/>
  <c r="Y694" i="4"/>
  <c r="Y695" i="4"/>
  <c r="Y701" i="4"/>
  <c r="Y702" i="4"/>
  <c r="Y698" i="4"/>
  <c r="Y703" i="4"/>
  <c r="Y704" i="4"/>
  <c r="Y710" i="4"/>
  <c r="Y712" i="4"/>
  <c r="Y713" i="4"/>
  <c r="Y714" i="4"/>
  <c r="Y709" i="4"/>
  <c r="Y726" i="4"/>
  <c r="Y733" i="4"/>
  <c r="Y706" i="4"/>
  <c r="Y739" i="4"/>
  <c r="Y737" i="4"/>
  <c r="Y735" i="4"/>
  <c r="Y729" i="4"/>
  <c r="Y732" i="4"/>
  <c r="Y719" i="4"/>
  <c r="Y727" i="4"/>
  <c r="Y741" i="4"/>
  <c r="Y740" i="4"/>
  <c r="Y743" i="4"/>
  <c r="Y745" i="4"/>
  <c r="Y748" i="4"/>
  <c r="Y747" i="4"/>
  <c r="Y757" i="4"/>
  <c r="Y751" i="4"/>
  <c r="Y755" i="4"/>
  <c r="Y762" i="4"/>
  <c r="Y775" i="4"/>
  <c r="Y769" i="4"/>
  <c r="Y772" i="4"/>
  <c r="Y770" i="4"/>
  <c r="Y760" i="4"/>
  <c r="Y765" i="4"/>
  <c r="Y764" i="4"/>
  <c r="Y766" i="4"/>
  <c r="Y768" i="4"/>
  <c r="Y771" i="4"/>
  <c r="Y774" i="4"/>
  <c r="Y776" i="4"/>
  <c r="Y780" i="4"/>
  <c r="Y781" i="4"/>
  <c r="Y788" i="4"/>
  <c r="Y790" i="4"/>
  <c r="Y785" i="4"/>
  <c r="Y786" i="4"/>
  <c r="Y787" i="4"/>
  <c r="Y792" i="4"/>
  <c r="Y795" i="4"/>
  <c r="Y799" i="4"/>
  <c r="Y798" i="4"/>
  <c r="Y801" i="4"/>
  <c r="Y808" i="4"/>
  <c r="Y810" i="4"/>
  <c r="Y814" i="4"/>
  <c r="Y813" i="4"/>
  <c r="Y817" i="4"/>
  <c r="Y818" i="4"/>
  <c r="Y820" i="4"/>
  <c r="Y822" i="4"/>
  <c r="Y819" i="4"/>
  <c r="Y823" i="4"/>
  <c r="Y835" i="4"/>
  <c r="Y832" i="4"/>
  <c r="Y828" i="4"/>
  <c r="Y825" i="4"/>
  <c r="Y830" i="4"/>
  <c r="Y829" i="4"/>
  <c r="Y834" i="4"/>
  <c r="Y839" i="4"/>
  <c r="Y843" i="4"/>
  <c r="Y845" i="4"/>
  <c r="Y842" i="4"/>
  <c r="Y838" i="4"/>
  <c r="Y844" i="4"/>
  <c r="Y846" i="4"/>
  <c r="Y850" i="4"/>
  <c r="Y849" i="4"/>
  <c r="Y852" i="4"/>
  <c r="Y853" i="4"/>
  <c r="Y854" i="4"/>
  <c r="Y855" i="4"/>
  <c r="Y856" i="4"/>
  <c r="Y858" i="4"/>
  <c r="Y859" i="4"/>
  <c r="Y861" i="4"/>
  <c r="Y871" i="4"/>
  <c r="Y872" i="4"/>
  <c r="Y873" i="4"/>
  <c r="Y860" i="4"/>
  <c r="Y867" i="4"/>
  <c r="Y863" i="4"/>
  <c r="Y889" i="4"/>
  <c r="Y865" i="4"/>
  <c r="Y868" i="4"/>
  <c r="Y870" i="4"/>
  <c r="Y883" i="4"/>
  <c r="Y862" i="4"/>
  <c r="Y878" i="4"/>
  <c r="Y884" i="4"/>
  <c r="Y886" i="4"/>
  <c r="Y887" i="4"/>
  <c r="Y896" i="4"/>
  <c r="Y895" i="4"/>
  <c r="Y890" i="4"/>
  <c r="Y892" i="4"/>
  <c r="Y6" i="4"/>
  <c r="Y7" i="4"/>
  <c r="Y14" i="4"/>
  <c r="Y8" i="4"/>
  <c r="Y2" i="4"/>
  <c r="Y9" i="4"/>
  <c r="Y17" i="4"/>
  <c r="Y20" i="4"/>
  <c r="Y43" i="4"/>
  <c r="Y44" i="4"/>
  <c r="Y38" i="4"/>
  <c r="Y24" i="4"/>
  <c r="Y25" i="4"/>
  <c r="Y55" i="4"/>
  <c r="Y45" i="4"/>
  <c r="Y63" i="4"/>
  <c r="Y60" i="4"/>
  <c r="Y49" i="4"/>
  <c r="Y70" i="4"/>
  <c r="Y69" i="4"/>
  <c r="Y79" i="4"/>
  <c r="Y88" i="4"/>
  <c r="Y90" i="4"/>
  <c r="Y96" i="4"/>
  <c r="Y97" i="4"/>
  <c r="Y98" i="4"/>
  <c r="Y143" i="4"/>
  <c r="Y124" i="4"/>
  <c r="Y126" i="4"/>
  <c r="Y130" i="4"/>
  <c r="Y136" i="4"/>
  <c r="Y144" i="4"/>
  <c r="Y150" i="4"/>
  <c r="Y134" i="4"/>
  <c r="Y120" i="4"/>
  <c r="Y127" i="4"/>
  <c r="Y140" i="4"/>
  <c r="Y145" i="4"/>
  <c r="Y146" i="4"/>
  <c r="Y147" i="4"/>
  <c r="Y149" i="4"/>
  <c r="Y151" i="4"/>
  <c r="Y152" i="4"/>
  <c r="Y153" i="4"/>
  <c r="Y155" i="4"/>
  <c r="Y163" i="4"/>
  <c r="Y162" i="4"/>
  <c r="Y166" i="4"/>
  <c r="Y172" i="4"/>
  <c r="Y275" i="4"/>
  <c r="Y283" i="4"/>
  <c r="Y284" i="4"/>
  <c r="Y282" i="4"/>
  <c r="Y295" i="4"/>
  <c r="Y289" i="4"/>
  <c r="Y290" i="4"/>
  <c r="Y291" i="4"/>
  <c r="Y292" i="4"/>
  <c r="Y293" i="4"/>
  <c r="Y294" i="4"/>
  <c r="Y304" i="4"/>
  <c r="Y309" i="4"/>
  <c r="Y308" i="4"/>
  <c r="Y337" i="4"/>
  <c r="Y316" i="4"/>
  <c r="Y319" i="4"/>
  <c r="Y321" i="4"/>
  <c r="Y313" i="4"/>
  <c r="Y322" i="4"/>
  <c r="Y339" i="4"/>
  <c r="Y343" i="4"/>
  <c r="Y341" i="4"/>
  <c r="Y342" i="4"/>
  <c r="Y344" i="4"/>
  <c r="Y358" i="4"/>
  <c r="Y354" i="4"/>
  <c r="Y352" i="4"/>
  <c r="Y353" i="4"/>
  <c r="Y360" i="4"/>
  <c r="Y368" i="4"/>
  <c r="Y365" i="4"/>
  <c r="Y363" i="4"/>
  <c r="Y370" i="4"/>
  <c r="Y372" i="4"/>
  <c r="Y373" i="4"/>
  <c r="Y369" i="4"/>
  <c r="Y374" i="4"/>
  <c r="Y384" i="4"/>
  <c r="Y383" i="4"/>
  <c r="Y376" i="4"/>
  <c r="Y380" i="4"/>
  <c r="Y381" i="4"/>
  <c r="Y392" i="4"/>
  <c r="Y391" i="4"/>
  <c r="Y399" i="4"/>
  <c r="Y397" i="4"/>
  <c r="Y402" i="4"/>
  <c r="Y401" i="4"/>
  <c r="Y403" i="4"/>
  <c r="Y414" i="4"/>
  <c r="Y425" i="4"/>
  <c r="Y427" i="4"/>
  <c r="Y418" i="4"/>
  <c r="Y415" i="4"/>
  <c r="Y409" i="4"/>
  <c r="Y422" i="4"/>
  <c r="Y408" i="4"/>
  <c r="Y419" i="4"/>
  <c r="Y416" i="4"/>
  <c r="Y417" i="4"/>
  <c r="Y431" i="4"/>
  <c r="Y411" i="4"/>
  <c r="Y412" i="4"/>
  <c r="Y430" i="4"/>
  <c r="Y441" i="4"/>
  <c r="Y445" i="4"/>
  <c r="Y447" i="4"/>
  <c r="Y443" i="4"/>
  <c r="Y442" i="4"/>
  <c r="Y446" i="4"/>
  <c r="Y451" i="4"/>
  <c r="Y455" i="4"/>
  <c r="Y456" i="4"/>
  <c r="Y458" i="4"/>
  <c r="Y465" i="4"/>
  <c r="Y466" i="4"/>
  <c r="Y467" i="4"/>
  <c r="Y479" i="4"/>
  <c r="Y482" i="4"/>
  <c r="Y483" i="4"/>
  <c r="Y484" i="4"/>
  <c r="Y488" i="4"/>
  <c r="Y491" i="4"/>
  <c r="Y496" i="4"/>
  <c r="Y495" i="4"/>
  <c r="Y497" i="4"/>
  <c r="Y498" i="4"/>
  <c r="Y500" i="4"/>
  <c r="Y509" i="4"/>
  <c r="Y512" i="4"/>
  <c r="Y515" i="4"/>
  <c r="Y517" i="4"/>
  <c r="Y526" i="4"/>
  <c r="Y502" i="4"/>
  <c r="Y501" i="4"/>
  <c r="Y505" i="4"/>
  <c r="Y527" i="4"/>
  <c r="Y518" i="4"/>
  <c r="Y519" i="4"/>
  <c r="Y525" i="4"/>
  <c r="Y539" i="4"/>
  <c r="Y534" i="4"/>
  <c r="Y538" i="4"/>
  <c r="Y542" i="4"/>
  <c r="Y543" i="4"/>
  <c r="Y545" i="4"/>
  <c r="Y547" i="4"/>
  <c r="Y546" i="4"/>
  <c r="Y551" i="4"/>
  <c r="Y554" i="4"/>
  <c r="Y550" i="4"/>
  <c r="Y581" i="4"/>
  <c r="Y578" i="4"/>
  <c r="Y563" i="4"/>
  <c r="Y579" i="4"/>
  <c r="Y559" i="4"/>
  <c r="Y574" i="4"/>
  <c r="Y560" i="4"/>
  <c r="Y575" i="4"/>
  <c r="Y567" i="4"/>
  <c r="Y582" i="4"/>
  <c r="Y586" i="4"/>
  <c r="Y592" i="4"/>
  <c r="Y591" i="4"/>
  <c r="Y598" i="4"/>
  <c r="Y602" i="4"/>
  <c r="Y606" i="4"/>
  <c r="Y603" i="4"/>
  <c r="Y611" i="4"/>
  <c r="Y610" i="4"/>
  <c r="Y615" i="4"/>
  <c r="Y605" i="4"/>
  <c r="Y620" i="4"/>
  <c r="Y622" i="4"/>
  <c r="Y634" i="4"/>
  <c r="Y623" i="4"/>
  <c r="Y625" i="4"/>
  <c r="Y626" i="4"/>
  <c r="Y628" i="4"/>
  <c r="Y632" i="4"/>
  <c r="Y631" i="4"/>
  <c r="Y650" i="4"/>
  <c r="Y648" i="4"/>
  <c r="Y656" i="4"/>
  <c r="Y653" i="4"/>
  <c r="Y659" i="4"/>
  <c r="Y657" i="4"/>
  <c r="Y658" i="4"/>
  <c r="Y662" i="4"/>
  <c r="Y663" i="4"/>
  <c r="Y661" i="4"/>
  <c r="Y666" i="4"/>
  <c r="Y670" i="4"/>
  <c r="Y671" i="4"/>
  <c r="Y686" i="4"/>
  <c r="Y680" i="4"/>
  <c r="Y690" i="4"/>
  <c r="Y689" i="4"/>
  <c r="Y692" i="4"/>
  <c r="Y696" i="4"/>
  <c r="Y697" i="4"/>
  <c r="Y699" i="4"/>
  <c r="Y700" i="4"/>
  <c r="Y705" i="4"/>
  <c r="Y708" i="4"/>
  <c r="Y711" i="4"/>
  <c r="Y728" i="4"/>
  <c r="Y720" i="4"/>
  <c r="Y725" i="4"/>
  <c r="Y707" i="4"/>
  <c r="Y724" i="4"/>
  <c r="Y738" i="4"/>
  <c r="Y715" i="4"/>
  <c r="Y731" i="4"/>
  <c r="Y734" i="4"/>
  <c r="Y736" i="4"/>
  <c r="Y716" i="4"/>
  <c r="Y717" i="4"/>
  <c r="Y718" i="4"/>
  <c r="Y721" i="4"/>
  <c r="Y722" i="4"/>
  <c r="Y723" i="4"/>
  <c r="Y730" i="4"/>
  <c r="Y744" i="4"/>
  <c r="Y742" i="4"/>
  <c r="Y753" i="4"/>
  <c r="Y756" i="4"/>
  <c r="Y746" i="4"/>
  <c r="Y752" i="4"/>
  <c r="Y749" i="4"/>
  <c r="Y754" i="4"/>
  <c r="Y750" i="4"/>
  <c r="Y759" i="4"/>
  <c r="Y758" i="4"/>
  <c r="Y773" i="4"/>
  <c r="Y778" i="4"/>
  <c r="Y763" i="4"/>
  <c r="Y767" i="4"/>
  <c r="Y761" i="4"/>
  <c r="Y777" i="4"/>
  <c r="Y782" i="4"/>
  <c r="Y783" i="4"/>
  <c r="Y779" i="4"/>
  <c r="Y784" i="4"/>
  <c r="Y789" i="4"/>
  <c r="Y791" i="4"/>
  <c r="Y793" i="4"/>
  <c r="Y794" i="4"/>
  <c r="Y796" i="4"/>
  <c r="Y803" i="4"/>
  <c r="Y804" i="4"/>
  <c r="Y805" i="4"/>
  <c r="Y800" i="4"/>
  <c r="Y802" i="4"/>
  <c r="Y797" i="4"/>
  <c r="Y806" i="4"/>
  <c r="Y807" i="4"/>
  <c r="Y809" i="4"/>
  <c r="Y811" i="4"/>
  <c r="Y812" i="4"/>
  <c r="Y821" i="4"/>
  <c r="Y815" i="4"/>
  <c r="Y816" i="4"/>
  <c r="Y824" i="4"/>
  <c r="Y833" i="4"/>
  <c r="Y831" i="4"/>
  <c r="Y826" i="4"/>
  <c r="Y827" i="4"/>
  <c r="Y836" i="4"/>
  <c r="Y840" i="4"/>
  <c r="Y841" i="4"/>
  <c r="Y837" i="4"/>
  <c r="Y847" i="4"/>
  <c r="Y851" i="4"/>
  <c r="Y848" i="4"/>
  <c r="Y857" i="4"/>
  <c r="Y866" i="4"/>
  <c r="Y864" i="4"/>
  <c r="Y880" i="4"/>
  <c r="Y881" i="4"/>
  <c r="Y874" i="4"/>
  <c r="Y869" i="4"/>
  <c r="Y885" i="4"/>
  <c r="Y875" i="4"/>
  <c r="Y876" i="4"/>
  <c r="Y877" i="4"/>
  <c r="Y879" i="4"/>
  <c r="Y882" i="4"/>
  <c r="Y888" i="4"/>
  <c r="Y897" i="4"/>
  <c r="Y893" i="4"/>
  <c r="Y891" i="4"/>
  <c r="Y894" i="4"/>
  <c r="Y899" i="4"/>
  <c r="Y898" i="4"/>
  <c r="AF147" i="4" l="1"/>
  <c r="I2" i="14"/>
  <c r="AE898" i="4"/>
  <c r="AE899" i="4"/>
  <c r="AE894" i="4"/>
  <c r="AE891" i="4"/>
  <c r="AE893" i="4"/>
  <c r="AE897" i="4"/>
  <c r="AE888" i="4"/>
  <c r="AE882" i="4"/>
  <c r="AE879" i="4"/>
  <c r="AE877" i="4"/>
  <c r="AE876" i="4"/>
  <c r="AE875" i="4"/>
  <c r="AE885" i="4"/>
  <c r="AE869" i="4"/>
  <c r="AE874" i="4"/>
  <c r="AE881" i="4"/>
  <c r="AE880" i="4"/>
  <c r="AE864" i="4"/>
  <c r="AE866" i="4"/>
  <c r="AE857" i="4"/>
  <c r="V166" i="6" s="1"/>
  <c r="A166" i="14" s="1"/>
  <c r="AE848" i="4"/>
  <c r="V165" i="6" s="1"/>
  <c r="A165" i="14" s="1"/>
  <c r="AE851" i="4"/>
  <c r="AE847" i="4"/>
  <c r="AE837" i="4"/>
  <c r="AE841" i="4"/>
  <c r="V133" i="6" s="1"/>
  <c r="A133" i="14" s="1"/>
  <c r="AE840" i="4"/>
  <c r="AE836" i="4"/>
  <c r="AE827" i="4"/>
  <c r="AE826" i="4"/>
  <c r="AE831" i="4"/>
  <c r="AE833" i="4"/>
  <c r="AE824" i="4"/>
  <c r="AE816" i="4"/>
  <c r="V192" i="6" s="1"/>
  <c r="A194" i="14" s="1"/>
  <c r="AE815" i="4"/>
  <c r="AE821" i="4"/>
  <c r="AE812" i="4"/>
  <c r="AE811" i="4"/>
  <c r="AE809" i="4"/>
  <c r="AE807" i="4"/>
  <c r="AE806" i="4"/>
  <c r="AE797" i="4"/>
  <c r="AE802" i="4"/>
  <c r="AE800" i="4"/>
  <c r="AE805" i="4"/>
  <c r="AE804" i="4"/>
  <c r="AE803" i="4"/>
  <c r="AE796" i="4"/>
  <c r="AE794" i="4"/>
  <c r="AE793" i="4"/>
  <c r="AE791" i="4"/>
  <c r="AE789" i="4"/>
  <c r="AE784" i="4"/>
  <c r="AE779" i="4"/>
  <c r="AE783" i="4"/>
  <c r="AE782" i="4"/>
  <c r="AE777" i="4"/>
  <c r="AE761" i="4"/>
  <c r="AE767" i="4"/>
  <c r="AE763" i="4"/>
  <c r="AE778" i="4"/>
  <c r="AE773" i="4"/>
  <c r="AE758" i="4"/>
  <c r="AE759" i="4"/>
  <c r="AE750" i="4"/>
  <c r="AE754" i="4"/>
  <c r="AE749" i="4"/>
  <c r="AE752" i="4"/>
  <c r="AE746" i="4"/>
  <c r="AE756" i="4"/>
  <c r="AE753" i="4"/>
  <c r="AE742" i="4"/>
  <c r="AE744" i="4"/>
  <c r="AE730" i="4"/>
  <c r="AE723" i="4"/>
  <c r="AE722" i="4"/>
  <c r="AE721" i="4"/>
  <c r="AE718" i="4"/>
  <c r="AE717" i="4"/>
  <c r="AE716" i="4"/>
  <c r="AE736" i="4"/>
  <c r="AE734" i="4"/>
  <c r="AE731" i="4"/>
  <c r="AE715" i="4"/>
  <c r="AE738" i="4"/>
  <c r="AE724" i="4"/>
  <c r="AE707" i="4"/>
  <c r="AE725" i="4"/>
  <c r="AE720" i="4"/>
  <c r="AE728" i="4"/>
  <c r="AE711" i="4"/>
  <c r="AE708" i="4"/>
  <c r="AE705" i="4"/>
  <c r="AE700" i="4"/>
  <c r="AE699" i="4"/>
  <c r="AE697" i="4"/>
  <c r="AE696" i="4"/>
  <c r="AE692" i="4"/>
  <c r="AE689" i="4"/>
  <c r="AE690" i="4"/>
  <c r="AE680" i="4"/>
  <c r="AE686" i="4"/>
  <c r="AE671" i="4"/>
  <c r="AE670" i="4"/>
  <c r="AE666" i="4"/>
  <c r="AE661" i="4"/>
  <c r="AE663" i="4"/>
  <c r="AE662" i="4"/>
  <c r="AE658" i="4"/>
  <c r="AE657" i="4"/>
  <c r="AE659" i="4"/>
  <c r="AE653" i="4"/>
  <c r="AE656" i="4"/>
  <c r="AE648" i="4"/>
  <c r="AE650" i="4"/>
  <c r="AE631" i="4"/>
  <c r="AE632" i="4"/>
  <c r="AE628" i="4"/>
  <c r="AE626" i="4"/>
  <c r="AE625" i="4"/>
  <c r="AE623" i="4"/>
  <c r="V127" i="6" s="1"/>
  <c r="A127" i="14" s="1"/>
  <c r="AE634" i="4"/>
  <c r="AE633" i="4"/>
  <c r="AE622" i="4"/>
  <c r="AE620" i="4"/>
  <c r="AE605" i="4"/>
  <c r="AE615" i="4"/>
  <c r="AE610" i="4"/>
  <c r="AE611" i="4"/>
  <c r="V49" i="6" s="1"/>
  <c r="A49" i="14" s="1"/>
  <c r="AE603" i="4"/>
  <c r="V69" i="6" s="1"/>
  <c r="A69" i="14" s="1"/>
  <c r="AE606" i="4"/>
  <c r="AE602" i="4"/>
  <c r="AE598" i="4"/>
  <c r="AE591" i="4"/>
  <c r="V112" i="6" s="1"/>
  <c r="A112" i="14" s="1"/>
  <c r="AE592" i="4"/>
  <c r="AE586" i="4"/>
  <c r="V13" i="6" s="1"/>
  <c r="A13" i="14" s="1"/>
  <c r="AE582" i="4"/>
  <c r="AE567" i="4"/>
  <c r="AE575" i="4"/>
  <c r="AE560" i="4"/>
  <c r="AE574" i="4"/>
  <c r="AE559" i="4"/>
  <c r="AE579" i="4"/>
  <c r="AE563" i="4"/>
  <c r="AE578" i="4"/>
  <c r="AE581" i="4"/>
  <c r="V52" i="6" s="1"/>
  <c r="A52" i="14" s="1"/>
  <c r="AE550" i="4"/>
  <c r="AE554" i="4"/>
  <c r="AE551" i="4"/>
  <c r="AE546" i="4"/>
  <c r="AE547" i="4"/>
  <c r="AE545" i="4"/>
  <c r="V164" i="6" s="1"/>
  <c r="A164" i="14" s="1"/>
  <c r="AE543" i="4"/>
  <c r="AE542" i="4"/>
  <c r="AE538" i="4"/>
  <c r="AE534" i="4"/>
  <c r="AE539" i="4"/>
  <c r="AE525" i="4"/>
  <c r="AE519" i="4"/>
  <c r="AE518" i="4"/>
  <c r="AE527" i="4"/>
  <c r="AE505" i="4"/>
  <c r="AE501" i="4"/>
  <c r="AE502" i="4"/>
  <c r="AE526" i="4"/>
  <c r="AE517" i="4"/>
  <c r="AE515" i="4"/>
  <c r="AE512" i="4"/>
  <c r="AE509" i="4"/>
  <c r="AE500" i="4"/>
  <c r="AE498" i="4"/>
  <c r="AE497" i="4"/>
  <c r="AE495" i="4"/>
  <c r="V146" i="6" s="1"/>
  <c r="A146" i="14" s="1"/>
  <c r="AE496" i="4"/>
  <c r="V125" i="6" s="1"/>
  <c r="A125" i="14" s="1"/>
  <c r="AE491" i="4"/>
  <c r="AE488" i="4"/>
  <c r="V187" i="6" s="1"/>
  <c r="A187" i="14" s="1"/>
  <c r="AE484" i="4"/>
  <c r="AE483" i="4"/>
  <c r="AE482" i="4"/>
  <c r="V196" i="6" s="1"/>
  <c r="A198" i="14" s="1"/>
  <c r="AE479" i="4"/>
  <c r="AE467" i="4"/>
  <c r="V12" i="6" s="1"/>
  <c r="A12" i="14" s="1"/>
  <c r="AE466" i="4"/>
  <c r="V75" i="6" s="1"/>
  <c r="A75" i="14" s="1"/>
  <c r="AE465" i="4"/>
  <c r="AE458" i="4"/>
  <c r="AE456" i="4"/>
  <c r="AE455" i="4"/>
  <c r="V117" i="6" s="1"/>
  <c r="A117" i="14" s="1"/>
  <c r="AE451" i="4"/>
  <c r="AE446" i="4"/>
  <c r="AE442" i="4"/>
  <c r="V145" i="6" s="1"/>
  <c r="A145" i="14" s="1"/>
  <c r="AE443" i="4"/>
  <c r="AE447" i="4"/>
  <c r="V169" i="6" s="1"/>
  <c r="A169" i="14" s="1"/>
  <c r="AE445" i="4"/>
  <c r="AE441" i="4"/>
  <c r="V162" i="6" s="1"/>
  <c r="A162" i="14" s="1"/>
  <c r="AE430" i="4"/>
  <c r="AE412" i="4"/>
  <c r="AE411" i="4"/>
  <c r="AE431" i="4"/>
  <c r="AE417" i="4"/>
  <c r="AE416" i="4"/>
  <c r="V83" i="6" s="1"/>
  <c r="A83" i="14" s="1"/>
  <c r="AE419" i="4"/>
  <c r="AE408" i="4"/>
  <c r="AE422" i="4"/>
  <c r="AE409" i="4"/>
  <c r="AE415" i="4"/>
  <c r="AE418" i="4"/>
  <c r="AE427" i="4"/>
  <c r="V158" i="6" s="1"/>
  <c r="A158" i="14" s="1"/>
  <c r="AE425" i="4"/>
  <c r="AE414" i="4"/>
  <c r="V203" i="6" s="1"/>
  <c r="A205" i="14" s="1"/>
  <c r="AE403" i="4"/>
  <c r="AE401" i="4"/>
  <c r="V87" i="6" s="1"/>
  <c r="A87" i="14" s="1"/>
  <c r="AE402" i="4"/>
  <c r="AE397" i="4"/>
  <c r="AE399" i="4"/>
  <c r="V152" i="6" s="1"/>
  <c r="A152" i="14" s="1"/>
  <c r="AE391" i="4"/>
  <c r="AE392" i="4"/>
  <c r="AE381" i="4"/>
  <c r="V128" i="6" s="1"/>
  <c r="A128" i="14" s="1"/>
  <c r="AE380" i="4"/>
  <c r="AE376" i="4"/>
  <c r="AE383" i="4"/>
  <c r="AE384" i="4"/>
  <c r="AE374" i="4"/>
  <c r="AE369" i="4"/>
  <c r="AE373" i="4"/>
  <c r="AE372" i="4"/>
  <c r="AE370" i="4"/>
  <c r="AE363" i="4"/>
  <c r="AE365" i="4"/>
  <c r="AE368" i="4"/>
  <c r="AE360" i="4"/>
  <c r="AE353" i="4"/>
  <c r="V46" i="6" s="1"/>
  <c r="A46" i="14" s="1"/>
  <c r="AE352" i="4"/>
  <c r="AE354" i="4"/>
  <c r="AE358" i="4"/>
  <c r="AE344" i="4"/>
  <c r="AE342" i="4"/>
  <c r="AE341" i="4"/>
  <c r="AE343" i="4"/>
  <c r="AE339" i="4"/>
  <c r="AE322" i="4"/>
  <c r="AE313" i="4"/>
  <c r="AE321" i="4"/>
  <c r="V41" i="6" s="1"/>
  <c r="A41" i="14" s="1"/>
  <c r="AE319" i="4"/>
  <c r="AE316" i="4"/>
  <c r="AE337" i="4"/>
  <c r="AE308" i="4"/>
  <c r="AE309" i="4"/>
  <c r="AE304" i="4"/>
  <c r="V95" i="6" s="1"/>
  <c r="A95" i="14" s="1"/>
  <c r="AE294" i="4"/>
  <c r="AE293" i="4"/>
  <c r="AE292" i="4"/>
  <c r="AE291" i="4"/>
  <c r="AE290" i="4"/>
  <c r="AE289" i="4"/>
  <c r="AE295" i="4"/>
  <c r="AE282" i="4"/>
  <c r="AE284" i="4"/>
  <c r="AE283" i="4"/>
  <c r="AE275" i="4"/>
  <c r="AE172" i="4"/>
  <c r="AE166" i="4"/>
  <c r="V3" i="6" s="1"/>
  <c r="A3" i="14" s="1"/>
  <c r="AE162" i="4"/>
  <c r="AE163" i="4"/>
  <c r="AE155" i="4"/>
  <c r="V107" i="6" s="1"/>
  <c r="A107" i="14" s="1"/>
  <c r="AE153" i="4"/>
  <c r="AE152" i="4"/>
  <c r="V71" i="6" s="1"/>
  <c r="A71" i="14" s="1"/>
  <c r="AE151" i="4"/>
  <c r="AE149" i="4"/>
  <c r="V22" i="6" s="1"/>
  <c r="A22" i="14" s="1"/>
  <c r="AE147" i="4"/>
  <c r="AE146" i="4"/>
  <c r="V159" i="6" s="1"/>
  <c r="A159" i="14" s="1"/>
  <c r="AE145" i="4"/>
  <c r="V190" i="6" s="1"/>
  <c r="A192" i="14" s="1"/>
  <c r="AE140" i="4"/>
  <c r="AE127" i="4"/>
  <c r="V54" i="6" s="1"/>
  <c r="A54" i="14" s="1"/>
  <c r="AE120" i="4"/>
  <c r="AE134" i="4"/>
  <c r="V140" i="6" s="1"/>
  <c r="A140" i="14" s="1"/>
  <c r="AE150" i="4"/>
  <c r="V26" i="6" s="1"/>
  <c r="A26" i="14" s="1"/>
  <c r="AE144" i="4"/>
  <c r="V62" i="6" s="1"/>
  <c r="A62" i="14" s="1"/>
  <c r="AE136" i="4"/>
  <c r="AE130" i="4"/>
  <c r="AE126" i="4"/>
  <c r="V36" i="6" s="1"/>
  <c r="A36" i="14" s="1"/>
  <c r="AE124" i="4"/>
  <c r="AE143" i="4"/>
  <c r="AE98" i="4"/>
  <c r="AE97" i="4"/>
  <c r="V134" i="6" s="1"/>
  <c r="A134" i="14" s="1"/>
  <c r="AE96" i="4"/>
  <c r="AE90" i="4"/>
  <c r="AE88" i="4"/>
  <c r="AE79" i="4"/>
  <c r="V153" i="6" s="1"/>
  <c r="A153" i="14" s="1"/>
  <c r="AE69" i="4"/>
  <c r="AE70" i="4"/>
  <c r="AE49" i="4"/>
  <c r="AE60" i="4"/>
  <c r="AE63" i="4"/>
  <c r="V4" i="6" s="1"/>
  <c r="A4" i="14" s="1"/>
  <c r="AE45" i="4"/>
  <c r="AE55" i="4"/>
  <c r="AE25" i="4"/>
  <c r="AE24" i="4"/>
  <c r="AE38" i="4"/>
  <c r="AE44" i="4"/>
  <c r="V14" i="6" s="1"/>
  <c r="A14" i="14" s="1"/>
  <c r="AE43" i="4"/>
  <c r="V191" i="6" s="1"/>
  <c r="A193" i="14" s="1"/>
  <c r="AE20" i="4"/>
  <c r="AE17" i="4"/>
  <c r="AE9" i="4"/>
  <c r="AE2" i="4"/>
  <c r="AE8" i="4"/>
  <c r="V113" i="6" s="1"/>
  <c r="A113" i="14" s="1"/>
  <c r="AE14" i="4"/>
  <c r="V200" i="6" s="1"/>
  <c r="A202" i="14" s="1"/>
  <c r="AE7" i="4"/>
  <c r="V103" i="6" s="1"/>
  <c r="A103" i="14" s="1"/>
  <c r="AE6" i="4"/>
  <c r="V111" i="6" s="1"/>
  <c r="A111" i="14" s="1"/>
  <c r="AE892" i="4"/>
  <c r="AE890" i="4"/>
  <c r="AE895" i="4"/>
  <c r="AE896" i="4"/>
  <c r="AE887" i="4"/>
  <c r="AE886" i="4"/>
  <c r="AE884" i="4"/>
  <c r="AE878" i="4"/>
  <c r="AE862" i="4"/>
  <c r="AE883" i="4"/>
  <c r="AE870" i="4"/>
  <c r="AE868" i="4"/>
  <c r="AE865" i="4"/>
  <c r="AE889" i="4"/>
  <c r="AE863" i="4"/>
  <c r="AE867" i="4"/>
  <c r="AE860" i="4"/>
  <c r="AE873" i="4"/>
  <c r="AE872" i="4"/>
  <c r="AE871" i="4"/>
  <c r="AE861" i="4"/>
  <c r="AE859" i="4"/>
  <c r="AE858" i="4"/>
  <c r="V123" i="6" s="1"/>
  <c r="A123" i="14" s="1"/>
  <c r="AE856" i="4"/>
  <c r="V59" i="6" s="1"/>
  <c r="A59" i="14" s="1"/>
  <c r="AE855" i="4"/>
  <c r="V198" i="6" s="1"/>
  <c r="A200" i="14" s="1"/>
  <c r="AE854" i="4"/>
  <c r="AE853" i="4"/>
  <c r="AE852" i="4"/>
  <c r="V120" i="6" s="1"/>
  <c r="A120" i="14" s="1"/>
  <c r="AE849" i="4"/>
  <c r="V210" i="6" s="1"/>
  <c r="A212" i="14" s="1"/>
  <c r="AE850" i="4"/>
  <c r="AE846" i="4"/>
  <c r="AE844" i="4"/>
  <c r="AE838" i="4"/>
  <c r="V167" i="6" s="1"/>
  <c r="A167" i="14" s="1"/>
  <c r="AE842" i="4"/>
  <c r="AE845" i="4"/>
  <c r="V88" i="6" s="1"/>
  <c r="A88" i="14" s="1"/>
  <c r="AE843" i="4"/>
  <c r="AE839" i="4"/>
  <c r="AE834" i="4"/>
  <c r="AE829" i="4"/>
  <c r="AE830" i="4"/>
  <c r="AE825" i="4"/>
  <c r="AE828" i="4"/>
  <c r="AE832" i="4"/>
  <c r="AE835" i="4"/>
  <c r="AE823" i="4"/>
  <c r="AE819" i="4"/>
  <c r="AE822" i="4"/>
  <c r="AE820" i="4"/>
  <c r="AE818" i="4"/>
  <c r="AE817" i="4"/>
  <c r="AE813" i="4"/>
  <c r="AE814" i="4"/>
  <c r="V94" i="6" s="1"/>
  <c r="A94" i="14" s="1"/>
  <c r="AE810" i="4"/>
  <c r="AE808" i="4"/>
  <c r="AE801" i="4"/>
  <c r="AE798" i="4"/>
  <c r="AE799" i="4"/>
  <c r="AE795" i="4"/>
  <c r="AE792" i="4"/>
  <c r="AE787" i="4"/>
  <c r="AE786" i="4"/>
  <c r="AE785" i="4"/>
  <c r="AE790" i="4"/>
  <c r="AE788" i="4"/>
  <c r="AE781" i="4"/>
  <c r="AE780" i="4"/>
  <c r="AE776" i="4"/>
  <c r="AE774" i="4"/>
  <c r="AE771" i="4"/>
  <c r="AE768" i="4"/>
  <c r="AE766" i="4"/>
  <c r="AE764" i="4"/>
  <c r="AE765" i="4"/>
  <c r="AE760" i="4"/>
  <c r="AE770" i="4"/>
  <c r="AE772" i="4"/>
  <c r="AE769" i="4"/>
  <c r="AE775" i="4"/>
  <c r="AE762" i="4"/>
  <c r="AE755" i="4"/>
  <c r="AE751" i="4"/>
  <c r="AE757" i="4"/>
  <c r="AE747" i="4"/>
  <c r="AE748" i="4"/>
  <c r="AE745" i="4"/>
  <c r="AE743" i="4"/>
  <c r="AE740" i="4"/>
  <c r="AE741" i="4"/>
  <c r="AE727" i="4"/>
  <c r="AE719" i="4"/>
  <c r="AE732" i="4"/>
  <c r="AE729" i="4"/>
  <c r="AE735" i="4"/>
  <c r="AE737" i="4"/>
  <c r="AE739" i="4"/>
  <c r="AE706" i="4"/>
  <c r="AE733" i="4"/>
  <c r="AE726" i="4"/>
  <c r="AE709" i="4"/>
  <c r="AE714" i="4"/>
  <c r="AE713" i="4"/>
  <c r="AE712" i="4"/>
  <c r="AE710" i="4"/>
  <c r="AE704" i="4"/>
  <c r="AE703" i="4"/>
  <c r="AE698" i="4"/>
  <c r="AE702" i="4"/>
  <c r="AE701" i="4"/>
  <c r="AE695" i="4"/>
  <c r="AE694" i="4"/>
  <c r="AE691" i="4"/>
  <c r="AE683" i="4"/>
  <c r="AE682" i="4"/>
  <c r="AE693" i="4"/>
  <c r="AE688" i="4"/>
  <c r="AE684" i="4"/>
  <c r="AE687" i="4"/>
  <c r="V76" i="6" s="1"/>
  <c r="A76" i="14" s="1"/>
  <c r="AE685" i="4"/>
  <c r="AE681" i="4"/>
  <c r="AE679" i="4"/>
  <c r="AE676" i="4"/>
  <c r="AE677" i="4"/>
  <c r="AE675" i="4"/>
  <c r="AE673" i="4"/>
  <c r="AE672" i="4"/>
  <c r="AE678" i="4"/>
  <c r="AE674" i="4"/>
  <c r="AE668" i="4"/>
  <c r="AE669" i="4"/>
  <c r="AE667" i="4"/>
  <c r="AE665" i="4"/>
  <c r="AE664" i="4"/>
  <c r="AE660" i="4"/>
  <c r="AE654" i="4"/>
  <c r="AE655" i="4"/>
  <c r="AE652" i="4"/>
  <c r="AE647" i="4"/>
  <c r="AE646" i="4"/>
  <c r="AE649" i="4"/>
  <c r="AE651" i="4"/>
  <c r="AE645" i="4"/>
  <c r="AE644" i="4"/>
  <c r="AE643" i="4"/>
  <c r="AE640" i="4"/>
  <c r="AE630" i="4"/>
  <c r="AE642" i="4"/>
  <c r="AE638" i="4"/>
  <c r="AE637" i="4"/>
  <c r="AE629" i="4"/>
  <c r="AE641" i="4"/>
  <c r="AE639" i="4"/>
  <c r="AE636" i="4"/>
  <c r="AE635" i="4"/>
  <c r="AE627" i="4"/>
  <c r="AE624" i="4"/>
  <c r="AE621" i="4"/>
  <c r="AE617" i="4"/>
  <c r="AE619" i="4"/>
  <c r="AE613" i="4"/>
  <c r="AE616" i="4"/>
  <c r="AE614" i="4"/>
  <c r="AE609" i="4"/>
  <c r="AE608" i="4"/>
  <c r="AE607" i="4"/>
  <c r="AE601" i="4"/>
  <c r="AE612" i="4"/>
  <c r="AE604" i="4"/>
  <c r="AE600" i="4"/>
  <c r="AE599" i="4"/>
  <c r="AE618" i="4"/>
  <c r="AE597" i="4"/>
  <c r="AE595" i="4"/>
  <c r="AE590" i="4"/>
  <c r="V85" i="6" s="1"/>
  <c r="A85" i="14" s="1"/>
  <c r="AE588" i="4"/>
  <c r="AE594" i="4"/>
  <c r="AE589" i="4"/>
  <c r="AE587" i="4"/>
  <c r="AE596" i="4"/>
  <c r="V130" i="6" s="1"/>
  <c r="A130" i="14" s="1"/>
  <c r="AE593" i="4"/>
  <c r="V79" i="6" s="1"/>
  <c r="A79" i="14" s="1"/>
  <c r="AE585" i="4"/>
  <c r="AE580" i="4"/>
  <c r="AE570" i="4"/>
  <c r="AE568" i="4"/>
  <c r="AE584" i="4"/>
  <c r="AE564" i="4"/>
  <c r="AE565" i="4"/>
  <c r="AE558" i="4"/>
  <c r="AE557" i="4"/>
  <c r="AE577" i="4"/>
  <c r="AE576" i="4"/>
  <c r="AE569" i="4"/>
  <c r="AE573" i="4"/>
  <c r="AE571" i="4"/>
  <c r="AE583" i="4"/>
  <c r="AE572" i="4"/>
  <c r="AE561" i="4"/>
  <c r="AE566" i="4"/>
  <c r="AE562" i="4"/>
  <c r="AE556" i="4"/>
  <c r="AE553" i="4"/>
  <c r="AE555" i="4"/>
  <c r="AE549" i="4"/>
  <c r="AE552" i="4"/>
  <c r="AE548" i="4"/>
  <c r="AE544" i="4"/>
  <c r="AE537" i="4"/>
  <c r="AE536" i="4"/>
  <c r="AE541" i="4"/>
  <c r="AE540" i="4"/>
  <c r="AE535" i="4"/>
  <c r="AE530" i="4"/>
  <c r="AE520" i="4"/>
  <c r="AE523" i="4"/>
  <c r="AE521" i="4"/>
  <c r="AE513" i="4"/>
  <c r="AE528" i="4"/>
  <c r="AE511" i="4"/>
  <c r="AE533" i="4"/>
  <c r="AE524" i="4"/>
  <c r="V184" i="6" s="1"/>
  <c r="A184" i="14" s="1"/>
  <c r="AE506" i="4"/>
  <c r="AE508" i="4"/>
  <c r="AE507" i="4"/>
  <c r="AE529" i="4"/>
  <c r="AE532" i="4"/>
  <c r="AE514" i="4"/>
  <c r="AE499" i="4"/>
  <c r="AE504" i="4"/>
  <c r="AE516" i="4"/>
  <c r="AE510" i="4"/>
  <c r="AE503" i="4"/>
  <c r="AE522" i="4"/>
  <c r="AE531" i="4"/>
  <c r="AE494" i="4"/>
  <c r="V183" i="6" s="1"/>
  <c r="A183" i="14" s="1"/>
  <c r="AE493" i="4"/>
  <c r="AE492" i="4"/>
  <c r="AE490" i="4"/>
  <c r="AE489" i="4"/>
  <c r="AE487" i="4"/>
  <c r="V151" i="6" s="1"/>
  <c r="A151" i="14" s="1"/>
  <c r="AE485" i="4"/>
  <c r="V102" i="6" s="1"/>
  <c r="A102" i="14" s="1"/>
  <c r="AE481" i="4"/>
  <c r="AE486" i="4"/>
  <c r="AE477" i="4"/>
  <c r="AE471" i="4"/>
  <c r="V160" i="6" s="1"/>
  <c r="A160" i="14" s="1"/>
  <c r="AE480" i="4"/>
  <c r="AE469" i="4"/>
  <c r="AE475" i="4"/>
  <c r="AE468" i="4"/>
  <c r="V34" i="6" s="1"/>
  <c r="A34" i="14" s="1"/>
  <c r="AE476" i="4"/>
  <c r="AE460" i="4"/>
  <c r="AE478" i="4"/>
  <c r="AE464" i="4"/>
  <c r="AE463" i="4"/>
  <c r="AE474" i="4"/>
  <c r="AE462" i="4"/>
  <c r="AE461" i="4"/>
  <c r="AE459" i="4"/>
  <c r="AE457" i="4"/>
  <c r="V37" i="6" s="1"/>
  <c r="A37" i="14" s="1"/>
  <c r="AE473" i="4"/>
  <c r="V108" i="6" s="1"/>
  <c r="A108" i="14" s="1"/>
  <c r="AE472" i="4"/>
  <c r="V138" i="6" s="1"/>
  <c r="A138" i="14" s="1"/>
  <c r="AE470" i="4"/>
  <c r="AE454" i="4"/>
  <c r="V86" i="6" s="1"/>
  <c r="A86" i="14" s="1"/>
  <c r="AE453" i="4"/>
  <c r="AE450" i="4"/>
  <c r="AE452" i="4"/>
  <c r="AE449" i="4"/>
  <c r="AE448" i="4"/>
  <c r="V19" i="6" s="1"/>
  <c r="A19" i="14" s="1"/>
  <c r="AE444" i="4"/>
  <c r="AE440" i="4"/>
  <c r="AE439" i="4"/>
  <c r="AE436" i="4"/>
  <c r="V126" i="6" s="1"/>
  <c r="A126" i="14" s="1"/>
  <c r="AE435" i="4"/>
  <c r="AE432" i="4"/>
  <c r="V73" i="6" s="1"/>
  <c r="A73" i="14" s="1"/>
  <c r="AE438" i="4"/>
  <c r="AE433" i="4"/>
  <c r="V23" i="6" s="1"/>
  <c r="A23" i="14" s="1"/>
  <c r="AE434" i="4"/>
  <c r="AE437" i="4"/>
  <c r="AE426" i="4"/>
  <c r="V172" i="6" s="1"/>
  <c r="A172" i="14" s="1"/>
  <c r="AE429" i="4"/>
  <c r="V121" i="6" s="1"/>
  <c r="A121" i="14" s="1"/>
  <c r="AE421" i="4"/>
  <c r="AE424" i="4"/>
  <c r="AE420" i="4"/>
  <c r="AE423" i="4"/>
  <c r="V157" i="6" s="1"/>
  <c r="A157" i="14" s="1"/>
  <c r="AE428" i="4"/>
  <c r="AE413" i="4"/>
  <c r="AE410" i="4"/>
  <c r="AE407" i="4"/>
  <c r="AE406" i="4"/>
  <c r="AE405" i="4"/>
  <c r="V173" i="6" s="1"/>
  <c r="A173" i="14" s="1"/>
  <c r="AE404" i="4"/>
  <c r="AE400" i="4"/>
  <c r="V42" i="6" s="1"/>
  <c r="A42" i="14" s="1"/>
  <c r="AE395" i="4"/>
  <c r="V208" i="6" s="1"/>
  <c r="A210" i="14" s="1"/>
  <c r="AE398" i="4"/>
  <c r="AE393" i="4"/>
  <c r="V118" i="6" s="1"/>
  <c r="A118" i="14" s="1"/>
  <c r="AE394" i="4"/>
  <c r="AE396" i="4"/>
  <c r="AE389" i="4"/>
  <c r="AE382" i="4"/>
  <c r="AE379" i="4"/>
  <c r="AE386" i="4"/>
  <c r="AE377" i="4"/>
  <c r="AE390" i="4"/>
  <c r="V174" i="6" s="1"/>
  <c r="A174" i="14" s="1"/>
  <c r="AE388" i="4"/>
  <c r="V38" i="6" s="1"/>
  <c r="A38" i="14" s="1"/>
  <c r="AE387" i="4"/>
  <c r="AE385" i="4"/>
  <c r="AE378" i="4"/>
  <c r="V58" i="6" s="1"/>
  <c r="A58" i="14" s="1"/>
  <c r="AE375" i="4"/>
  <c r="V207" i="6" s="1"/>
  <c r="A209" i="14" s="1"/>
  <c r="AE371" i="4"/>
  <c r="AE366" i="4"/>
  <c r="AE367" i="4"/>
  <c r="AE364" i="4"/>
  <c r="AE362" i="4"/>
  <c r="AE355" i="4"/>
  <c r="AE351" i="4"/>
  <c r="AE356" i="4"/>
  <c r="AE361" i="4"/>
  <c r="AE357" i="4"/>
  <c r="AE359" i="4"/>
  <c r="AE350" i="4"/>
  <c r="AE340" i="4"/>
  <c r="AE347" i="4"/>
  <c r="AE345" i="4"/>
  <c r="AE346" i="4"/>
  <c r="V90" i="6" s="1"/>
  <c r="A90" i="14" s="1"/>
  <c r="AE349" i="4"/>
  <c r="V84" i="6" s="1"/>
  <c r="A84" i="14" s="1"/>
  <c r="AE348" i="4"/>
  <c r="AE335" i="4"/>
  <c r="V45" i="6" s="1"/>
  <c r="A45" i="14" s="1"/>
  <c r="AE320" i="4"/>
  <c r="V182" i="6" s="1"/>
  <c r="A182" i="14" s="1"/>
  <c r="AE317" i="4"/>
  <c r="AE323" i="4"/>
  <c r="AE314" i="4"/>
  <c r="AE338" i="4"/>
  <c r="AE310" i="4"/>
  <c r="AE312" i="4"/>
  <c r="V104" i="6" s="1"/>
  <c r="A104" i="14" s="1"/>
  <c r="AE311" i="4"/>
  <c r="AE331" i="4"/>
  <c r="AE336" i="4"/>
  <c r="AE315" i="4"/>
  <c r="AE332" i="4"/>
  <c r="AE318" i="4"/>
  <c r="AE333" i="4"/>
  <c r="AE324" i="4"/>
  <c r="AE328" i="4"/>
  <c r="AE327" i="4"/>
  <c r="AE330" i="4"/>
  <c r="AE325" i="4"/>
  <c r="AE326" i="4"/>
  <c r="V44" i="6" s="1"/>
  <c r="A44" i="14" s="1"/>
  <c r="AE334" i="4"/>
  <c r="AE329" i="4"/>
  <c r="V106" i="6" s="1"/>
  <c r="A106" i="14" s="1"/>
  <c r="AE307" i="4"/>
  <c r="V43" i="6" s="1"/>
  <c r="A43" i="14" s="1"/>
  <c r="AE306" i="4"/>
  <c r="AE305" i="4"/>
  <c r="AE303" i="4"/>
  <c r="AE302" i="4"/>
  <c r="AE301" i="4"/>
  <c r="AE300" i="4"/>
  <c r="AE299" i="4"/>
  <c r="AE297" i="4"/>
  <c r="AE296" i="4"/>
  <c r="AE288" i="4"/>
  <c r="AE287" i="4"/>
  <c r="AE298" i="4"/>
  <c r="AE286" i="4"/>
  <c r="AE285" i="4"/>
  <c r="AE279" i="4"/>
  <c r="AE280" i="4"/>
  <c r="AE278" i="4"/>
  <c r="V50" i="6" s="1"/>
  <c r="A50" i="14" s="1"/>
  <c r="AE277" i="4"/>
  <c r="V91" i="6" s="1"/>
  <c r="A91" i="14" s="1"/>
  <c r="AE281" i="4"/>
  <c r="AE269" i="4"/>
  <c r="AE268" i="4"/>
  <c r="AE267" i="4"/>
  <c r="V177" i="6" s="1"/>
  <c r="A177" i="14" s="1"/>
  <c r="AE266" i="4"/>
  <c r="AE265" i="4"/>
  <c r="AE264" i="4"/>
  <c r="AE263" i="4"/>
  <c r="AE262" i="4"/>
  <c r="AE261" i="4"/>
  <c r="V82" i="6" s="1"/>
  <c r="A82" i="14" s="1"/>
  <c r="AE260" i="4"/>
  <c r="AE259" i="4"/>
  <c r="AE258" i="4"/>
  <c r="AE257" i="4"/>
  <c r="AE256" i="4"/>
  <c r="V81" i="6" s="1"/>
  <c r="A81" i="14" s="1"/>
  <c r="AE255" i="4"/>
  <c r="AE254" i="4"/>
  <c r="AE253" i="4"/>
  <c r="AE252" i="4"/>
  <c r="V77" i="6" s="1"/>
  <c r="A77" i="14" s="1"/>
  <c r="AE274" i="4"/>
  <c r="AE273" i="4"/>
  <c r="AE271" i="4"/>
  <c r="AE270" i="4"/>
  <c r="AE173" i="4"/>
  <c r="AE276" i="4"/>
  <c r="AE272" i="4"/>
  <c r="AE251" i="4"/>
  <c r="V97" i="6" s="1"/>
  <c r="A97" i="14" s="1"/>
  <c r="AE250" i="4"/>
  <c r="AE249" i="4"/>
  <c r="AE248" i="4"/>
  <c r="AE247" i="4"/>
  <c r="V199" i="6" s="1"/>
  <c r="A201" i="14" s="1"/>
  <c r="AE246" i="4"/>
  <c r="AE245" i="4"/>
  <c r="AE244" i="4"/>
  <c r="AE243" i="4"/>
  <c r="V197" i="6" s="1"/>
  <c r="A199" i="14" s="1"/>
  <c r="AE242" i="4"/>
  <c r="V74" i="6" s="1"/>
  <c r="A74" i="14" s="1"/>
  <c r="AE241" i="4"/>
  <c r="AE240" i="4"/>
  <c r="V10" i="6" s="1"/>
  <c r="A10" i="14" s="1"/>
  <c r="AE239" i="4"/>
  <c r="V93" i="6" s="1"/>
  <c r="A93" i="14" s="1"/>
  <c r="AE238" i="4"/>
  <c r="AE237" i="4"/>
  <c r="AE236" i="4"/>
  <c r="AE235" i="4"/>
  <c r="AE234" i="4"/>
  <c r="AE233" i="4"/>
  <c r="V27" i="6" s="1"/>
  <c r="A27" i="14" s="1"/>
  <c r="AE232" i="4"/>
  <c r="AE231" i="4"/>
  <c r="V9" i="6" s="1"/>
  <c r="A9" i="14" s="1"/>
  <c r="AE230" i="4"/>
  <c r="AE229" i="4"/>
  <c r="AE228" i="4"/>
  <c r="V11" i="6" s="1"/>
  <c r="A11" i="14" s="1"/>
  <c r="AE227" i="4"/>
  <c r="AE226" i="4"/>
  <c r="AE225" i="4"/>
  <c r="V154" i="6" s="1"/>
  <c r="A154" i="14" s="1"/>
  <c r="AE224" i="4"/>
  <c r="V55" i="6" s="1"/>
  <c r="A55" i="14" s="1"/>
  <c r="AE223" i="4"/>
  <c r="AE222" i="4"/>
  <c r="V176" i="6" s="1"/>
  <c r="A176" i="14" s="1"/>
  <c r="AE221" i="4"/>
  <c r="V15" i="6" s="1"/>
  <c r="A15" i="14" s="1"/>
  <c r="AE220" i="4"/>
  <c r="AE219" i="4"/>
  <c r="AE218" i="4"/>
  <c r="V98" i="6" s="1"/>
  <c r="A98" i="14" s="1"/>
  <c r="AE217" i="4"/>
  <c r="AE216" i="4"/>
  <c r="V96" i="6" s="1"/>
  <c r="A96" i="14" s="1"/>
  <c r="AE215" i="4"/>
  <c r="AE214" i="4"/>
  <c r="AE213" i="4"/>
  <c r="V30" i="6" s="1"/>
  <c r="A30" i="14" s="1"/>
  <c r="AE212" i="4"/>
  <c r="AE211" i="4"/>
  <c r="AE210" i="4"/>
  <c r="AE209" i="4"/>
  <c r="AE208" i="4"/>
  <c r="AE207" i="4"/>
  <c r="AE206" i="4"/>
  <c r="AE205" i="4"/>
  <c r="AE204" i="4"/>
  <c r="AE203" i="4"/>
  <c r="V132" i="6" s="1"/>
  <c r="A132" i="14" s="1"/>
  <c r="AE202" i="4"/>
  <c r="AE201" i="4"/>
  <c r="V178" i="6" s="1"/>
  <c r="A178" i="14" s="1"/>
  <c r="AE200" i="4"/>
  <c r="AE199" i="4"/>
  <c r="V161" i="6" s="1"/>
  <c r="A161" i="14" s="1"/>
  <c r="AE198" i="4"/>
  <c r="V31" i="6" s="1"/>
  <c r="A31" i="14" s="1"/>
  <c r="AE197" i="4"/>
  <c r="AE196" i="4"/>
  <c r="AE195" i="4"/>
  <c r="AE194" i="4"/>
  <c r="AE193" i="4"/>
  <c r="AE192" i="4"/>
  <c r="AE191" i="4"/>
  <c r="AE190" i="4"/>
  <c r="AE189" i="4"/>
  <c r="AE188" i="4"/>
  <c r="AE187" i="4"/>
  <c r="AE186" i="4"/>
  <c r="V35" i="6" s="1"/>
  <c r="A35" i="14" s="1"/>
  <c r="AE185" i="4"/>
  <c r="V67" i="6" s="1"/>
  <c r="A67" i="14" s="1"/>
  <c r="AE184" i="4"/>
  <c r="AE183" i="4"/>
  <c r="AE182" i="4"/>
  <c r="V143" i="6" s="1"/>
  <c r="A143" i="14" s="1"/>
  <c r="AE181" i="4"/>
  <c r="AE180" i="4"/>
  <c r="V136" i="6" s="1"/>
  <c r="A136" i="14" s="1"/>
  <c r="AE179" i="4"/>
  <c r="AE178" i="4"/>
  <c r="AE177" i="4"/>
  <c r="AE176" i="4"/>
  <c r="AE175" i="4"/>
  <c r="AE174" i="4"/>
  <c r="AE171" i="4"/>
  <c r="V28" i="6" s="1"/>
  <c r="A28" i="14" s="1"/>
  <c r="AE168" i="4"/>
  <c r="AE170" i="4"/>
  <c r="V24" i="6" s="1"/>
  <c r="A24" i="14" s="1"/>
  <c r="AE167" i="4"/>
  <c r="AE169" i="4"/>
  <c r="V17" i="6" s="1"/>
  <c r="A17" i="14" s="1"/>
  <c r="AE165" i="4"/>
  <c r="AE164" i="4"/>
  <c r="AE161" i="4"/>
  <c r="V39" i="6" s="1"/>
  <c r="A39" i="14" s="1"/>
  <c r="AE160" i="4"/>
  <c r="AE159" i="4"/>
  <c r="AE158" i="4"/>
  <c r="AE157" i="4"/>
  <c r="AE156" i="4"/>
  <c r="AE142" i="4"/>
  <c r="AE141" i="4"/>
  <c r="V92" i="6" s="1"/>
  <c r="A92" i="14" s="1"/>
  <c r="AE121" i="4"/>
  <c r="V47" i="6" s="1"/>
  <c r="A47" i="14" s="1"/>
  <c r="AE133" i="4"/>
  <c r="AE132" i="4"/>
  <c r="AE138" i="4"/>
  <c r="AE122" i="4"/>
  <c r="AE123" i="4"/>
  <c r="V6" i="6" s="1"/>
  <c r="A6" i="14" s="1"/>
  <c r="AE148" i="4"/>
  <c r="AE139" i="4"/>
  <c r="AE137" i="4"/>
  <c r="AE119" i="4"/>
  <c r="V206" i="6" s="1"/>
  <c r="A208" i="14" s="1"/>
  <c r="AE128" i="4"/>
  <c r="AE118" i="4"/>
  <c r="AE117" i="4"/>
  <c r="AE116" i="4"/>
  <c r="AE115" i="4"/>
  <c r="V142" i="6" s="1"/>
  <c r="A142" i="14" s="1"/>
  <c r="AE114" i="4"/>
  <c r="V29" i="6" s="1"/>
  <c r="A29" i="14" s="1"/>
  <c r="AE113" i="4"/>
  <c r="AE112" i="4"/>
  <c r="AE111" i="4"/>
  <c r="AE110" i="4"/>
  <c r="V78" i="6" s="1"/>
  <c r="A78" i="14" s="1"/>
  <c r="AE109" i="4"/>
  <c r="V53" i="6" s="1"/>
  <c r="A53" i="14" s="1"/>
  <c r="AE108" i="4"/>
  <c r="V186" i="6" s="1"/>
  <c r="A186" i="14" s="1"/>
  <c r="AE107" i="4"/>
  <c r="V57" i="6" s="1"/>
  <c r="A57" i="14" s="1"/>
  <c r="AE106" i="4"/>
  <c r="V180" i="6" s="1"/>
  <c r="A180" i="14" s="1"/>
  <c r="AE105" i="4"/>
  <c r="AE154" i="4"/>
  <c r="AE125" i="4"/>
  <c r="V68" i="6" s="1"/>
  <c r="A68" i="14" s="1"/>
  <c r="AE129" i="4"/>
  <c r="V193" i="6" s="1"/>
  <c r="A195" i="14" s="1"/>
  <c r="AE135" i="4"/>
  <c r="AE131" i="4"/>
  <c r="V189" i="6" s="1"/>
  <c r="A191" i="14" s="1"/>
  <c r="AE104" i="4"/>
  <c r="AE100" i="4"/>
  <c r="AE102" i="4"/>
  <c r="AE101" i="4"/>
  <c r="AE103" i="4"/>
  <c r="AE94" i="4"/>
  <c r="AE93" i="4"/>
  <c r="V65" i="6" s="1"/>
  <c r="A65" i="14" s="1"/>
  <c r="AE92" i="4"/>
  <c r="V60" i="6" s="1"/>
  <c r="A60" i="14" s="1"/>
  <c r="AE89" i="4"/>
  <c r="AE99" i="4"/>
  <c r="AE95" i="4"/>
  <c r="AE91" i="4"/>
  <c r="V21" i="6" s="1"/>
  <c r="A21" i="14" s="1"/>
  <c r="AE80" i="4"/>
  <c r="AE73" i="4"/>
  <c r="AE68" i="4"/>
  <c r="AE78" i="4"/>
  <c r="AE75" i="4"/>
  <c r="V179" i="6" s="1"/>
  <c r="A179" i="14" s="1"/>
  <c r="AE81" i="4"/>
  <c r="V89" i="6" s="1"/>
  <c r="A89" i="14" s="1"/>
  <c r="AE71" i="4"/>
  <c r="V171" i="6" s="1"/>
  <c r="A171" i="14" s="1"/>
  <c r="AE74" i="4"/>
  <c r="V181" i="6" s="1"/>
  <c r="A181" i="14" s="1"/>
  <c r="AE66" i="4"/>
  <c r="AE87" i="4"/>
  <c r="AE85" i="4"/>
  <c r="AE77" i="4"/>
  <c r="V194" i="6" s="1"/>
  <c r="A196" i="14" s="1"/>
  <c r="AE84" i="4"/>
  <c r="AE76" i="4"/>
  <c r="AE67" i="4"/>
  <c r="V20" i="6" s="1"/>
  <c r="A20" i="14" s="1"/>
  <c r="AE65" i="4"/>
  <c r="AE72" i="4"/>
  <c r="AE82" i="4"/>
  <c r="AE86" i="4"/>
  <c r="V105" i="6" s="1"/>
  <c r="A105" i="14" s="1"/>
  <c r="AE83" i="4"/>
  <c r="AE57" i="4"/>
  <c r="AE54" i="4"/>
  <c r="AE53" i="4"/>
  <c r="AE52" i="4"/>
  <c r="AE51" i="4"/>
  <c r="AE48" i="4"/>
  <c r="AE47" i="4"/>
  <c r="V109" i="6" s="1"/>
  <c r="A109" i="14" s="1"/>
  <c r="AE50" i="4"/>
  <c r="AE59" i="4"/>
  <c r="AE58" i="4"/>
  <c r="AE64" i="4"/>
  <c r="AE61" i="4"/>
  <c r="V99" i="6" s="1"/>
  <c r="A99" i="14" s="1"/>
  <c r="AE46" i="4"/>
  <c r="AE56" i="4"/>
  <c r="AE62" i="4"/>
  <c r="AE29" i="4"/>
  <c r="AE27" i="4"/>
  <c r="AE34" i="4"/>
  <c r="AE33" i="4"/>
  <c r="AE36" i="4"/>
  <c r="AE28" i="4"/>
  <c r="AE37" i="4"/>
  <c r="AE30" i="4"/>
  <c r="V205" i="6" s="1"/>
  <c r="A207" i="14" s="1"/>
  <c r="AE26" i="4"/>
  <c r="AE42" i="4"/>
  <c r="AE41" i="4"/>
  <c r="V141" i="6" s="1"/>
  <c r="A141" i="14" s="1"/>
  <c r="AE40" i="4"/>
  <c r="V185" i="6" s="1"/>
  <c r="A185" i="14" s="1"/>
  <c r="AE39" i="4"/>
  <c r="AE31" i="4"/>
  <c r="AE35" i="4"/>
  <c r="AE32" i="4"/>
  <c r="AE23" i="4"/>
  <c r="AE19" i="4"/>
  <c r="AE21" i="4"/>
  <c r="AE22" i="4"/>
  <c r="AE18" i="4"/>
  <c r="AE16" i="4"/>
  <c r="AE15" i="4"/>
  <c r="V201" i="6" s="1"/>
  <c r="A203" i="14" s="1"/>
  <c r="AE13" i="4"/>
  <c r="AE4" i="4"/>
  <c r="AE11" i="4"/>
  <c r="AE3" i="4"/>
  <c r="AE5" i="4"/>
  <c r="AE10" i="4"/>
  <c r="V175" i="6" s="1"/>
  <c r="A175" i="14" s="1"/>
  <c r="AE12" i="4"/>
  <c r="V2" i="6" l="1"/>
  <c r="A2" i="14" s="1"/>
  <c r="A188" i="14"/>
  <c r="V209" i="6"/>
  <c r="A211" i="14" s="1"/>
  <c r="V188" i="6"/>
  <c r="A190" i="14" s="1"/>
  <c r="V7" i="6"/>
  <c r="A7" i="14" s="1"/>
  <c r="V144" i="6"/>
  <c r="A144" i="14" s="1"/>
  <c r="V148" i="6"/>
  <c r="A148" i="14" s="1"/>
  <c r="V155" i="6"/>
  <c r="A155" i="14" s="1"/>
  <c r="V163" i="6"/>
  <c r="A163" i="14" s="1"/>
  <c r="V122" i="6"/>
  <c r="A122" i="14" s="1"/>
  <c r="V119" i="6"/>
  <c r="A119" i="14" s="1"/>
</calcChain>
</file>

<file path=xl/sharedStrings.xml><?xml version="1.0" encoding="utf-8"?>
<sst xmlns="http://schemas.openxmlformats.org/spreadsheetml/2006/main" count="47119" uniqueCount="7857">
  <si>
    <t>Ticket ID</t>
  </si>
  <si>
    <t>HelpMe Ticket Type (do not change)</t>
  </si>
  <si>
    <t>Application</t>
  </si>
  <si>
    <t>Region (do not change)</t>
  </si>
  <si>
    <t>Departement (do not change)2</t>
  </si>
  <si>
    <t>HelpMe Group (do not change)2</t>
  </si>
  <si>
    <t>HelpMe Description (do not change)</t>
  </si>
  <si>
    <t>Description</t>
  </si>
  <si>
    <t>HelpMe Priority (do not change)</t>
  </si>
  <si>
    <t>Is Backlog? (do not change)</t>
  </si>
  <si>
    <t>HelpMe Status (do not change)</t>
  </si>
  <si>
    <t>CG Status Free Text</t>
  </si>
  <si>
    <t>CG Status (DropDown)</t>
  </si>
  <si>
    <t>HelpMe Creation Date (do not change)</t>
  </si>
  <si>
    <t>Date Assigned to CG</t>
  </si>
  <si>
    <t>Planned Delivery Date</t>
  </si>
  <si>
    <t>Estimated Hours</t>
  </si>
  <si>
    <t>HelpMe Resolved Date (do not change)</t>
  </si>
  <si>
    <t>Date Resolved</t>
  </si>
  <si>
    <t>Module</t>
  </si>
  <si>
    <t>HelpMe Technician Name (do not change)</t>
  </si>
  <si>
    <t>Creation Week (do not change)</t>
  </si>
  <si>
    <t>Functional</t>
  </si>
  <si>
    <t>Technical</t>
  </si>
  <si>
    <t>Remarks</t>
  </si>
  <si>
    <t>Solution Summary</t>
  </si>
  <si>
    <t>Observations</t>
  </si>
  <si>
    <t>Santosh Review - Don't USE</t>
  </si>
  <si>
    <t>One Line WSR Update</t>
  </si>
  <si>
    <t>SAP</t>
  </si>
  <si>
    <t>Error in Co88 Transaction in Monthly Closing Sol ref#: 2000064651</t>
  </si>
  <si>
    <t>Pending User Confirmation</t>
  </si>
  <si>
    <t>06.11.2024</t>
  </si>
  <si>
    <t>CO</t>
  </si>
  <si>
    <t>Vinod</t>
  </si>
  <si>
    <t>6/11 we connected with user to understand the issue.
7/11 we analyze the issue in detail and provide the solution over call.
8/11 we share the provided solution over mail and also have requested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 We have anayised in detailed and also compared with sucessfull  test case but could not find any root couse of the issue .    
22/11- we are requested to production display access once received the access and will proceed for analyses.                                                              
25/11, 26/11- We are waiting for production display access.                     
27/11 - We are waiting for production display access.
09/12 - spoke with santosh sir regarding this                                               16/12 - 18/12 We Connected with the user, and they said they will check from their end and come back to us for further queries.
20/12 - Reminder sent to user for updates.</t>
  </si>
  <si>
    <t xml:space="preserve">Issue - User is unable to settle production order in CO88
Solution - Cost elements used for Production order in PP is not fully mapped with Cost component Structure in CO.
It requires to be maintained to complete the PP-CO mapping configurations. </t>
  </si>
  <si>
    <t>Requested Basheer to provide access for few trasnactions. RISK, not moved for several days. Process to be followed to get the valdiation from Rahul before we do any change</t>
  </si>
  <si>
    <t>Solution  provided to the user on 16/12, User is currently busy, 20.12 follow up sent</t>
  </si>
  <si>
    <t>BD Costing Run Material Error</t>
  </si>
  <si>
    <t>Resolved</t>
  </si>
  <si>
    <t>04.11.2024</t>
  </si>
  <si>
    <t>07.11.2024</t>
  </si>
  <si>
    <t>6/11 -We are discussing with customer and analyzing the issue .Today As we discused with user they said close this ticket. because we will remove that 4 materials. rest of the materials we posted successfully. there no issue for costing run.
7/11 User confirmed for thre closure</t>
  </si>
  <si>
    <t xml:space="preserve">Issue - at Month end  user was not able to execute the Cost Estimate Run successfully.
Solution - It was found 4 faulty material masters which are not maintained into the system properly. Also found from user that those 4 materials are not required for costing run. User excludes those materials as executed the  costing run. </t>
  </si>
  <si>
    <t>Production access was not there, hence we were facing chalenges while analysing the issue, as user was also having the limited screens access</t>
  </si>
  <si>
    <t>20/12 - Reminder sent to user for updates.</t>
  </si>
  <si>
    <t xml:space="preserve">Billing date is picking up from the PGI instead of the current date </t>
  </si>
  <si>
    <t>Pending RAK Ceramics Action</t>
  </si>
  <si>
    <t>05.11.2024</t>
  </si>
  <si>
    <t>SD</t>
  </si>
  <si>
    <t>Kamal</t>
  </si>
  <si>
    <t>Supriya</t>
  </si>
  <si>
    <t xml:space="preserve">06/11: When entering the PGI date as old date but while creating the Invoice system taken the billing date as current date. DO IT
11/11: Had a call with Supriya and shared the test cases.
12/11 After analysing the ticket we found that there was already email trails were going on internally with in RAKC.So no action needed from our side as of now.
19/11 This ticket requirement waiting for intenral RAKC validations and confirmation. we will check with dinesh ji and user, if they need any help from our end we will start in sight into this requirement. </t>
  </si>
  <si>
    <t>Please check detailed Ticket history in HelpMe Tool, if not able to access reach out to HelpDesk. Also we need to request RAKC for Requestor details with Organziation.</t>
  </si>
  <si>
    <t xml:space="preserve">Moti Singh (IN)sent email to HelpDesk and Dinesh that item category TAB, the billing date is being picked from the PGI date instead of the current date during invoice generation in SAP on 13th September. 
Ticket is assigned to HTC and acknowledged on 17th September. 
Several reminders sent to Dinesh till 10th Oct.
Vikram was asking Shine for test cases and Rajesh Kannan from HTC responded on 17th October that currently billing date for both RK01 and RK02 is set to the PGI date and business requirement is to change the billing creation date for RK02 to the current date. 
Dinesh responded to Surya on 22nd Oct, The day when you complete the PGI;  your billing date should be same.  We are using same process in UAE and requested for approval from India and UAE accounts dept if it has to be changed.
Gnanasekar # tagged CG team on 28th Oct
Cheryl followed up with Surya from 1st Nov and Surya responded on 4th Nov to schedule call with him, Moti and Rahul
Ticket assigned to CG team on 5th November, where CG team would have responded back to HelpMe that Dinesh requested for India, UAE Accounts team approval and Surya requested Help Desk to schedule call with Rahul. 
We need to respond back to HelpDesk for scheudling call and will be a DO-IT post confirmation
</t>
  </si>
  <si>
    <t>Waiting for intenral RAKC validations and confirmation</t>
  </si>
  <si>
    <t>While entering Cumulative in Base Production, all scrap line items automatically go to zero</t>
  </si>
  <si>
    <t>in Progress</t>
  </si>
  <si>
    <t>PP</t>
  </si>
  <si>
    <t>Mamatha</t>
  </si>
  <si>
    <t>Kalavathi</t>
  </si>
  <si>
    <t xml:space="preserve">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
2/12: ABAP debugging, checked the scenario in different plant but still working same
05/12: Analysing cause of this.
6/12: Analysing cause of this
9/12: Analysing cause of this
11/12: Waiting for user response, ABAB needs to test and debug in ECP.
19/12: pending user confirmation
23/12: user got new observation need to check with ABAP team.
</t>
  </si>
  <si>
    <t>Multiple issues in same ticket, Service Request</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</si>
  <si>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
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</si>
  <si>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23/12: user got new observation need to check with ABAP team.</t>
  </si>
  <si>
    <t>Discount Applied in Quotation is 55% must go to Z0 but there is issue</t>
  </si>
  <si>
    <t>C4C</t>
  </si>
  <si>
    <t>Nishtha</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</si>
  <si>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26/11: Requested Dinesh/Ajay for Change Request number and Process
05/12: Requested Dinesh/Ajay for Change Request number and Process
09/12: Followed-up with Dinesh/Ajay for the change request.
12/12: Requested Dinesh/Ajay for Change Request number and Process
19/12:Requested a call with Dinesh for Change Request number and Process
21/12:Change request form has been shared for Approval with Dinesh, awaiting approval</t>
  </si>
  <si>
    <t>Change Process confirmation from Dinesh / Ajay</t>
  </si>
  <si>
    <t>Vinitha confirms UAT will be done on 15th Nov</t>
  </si>
  <si>
    <t>Approval on Change Request is awaited from RAKC IT</t>
  </si>
  <si>
    <t>Month closing activities October 2024</t>
  </si>
  <si>
    <t>07/11- The error is resolved and everything is working fine on user end.</t>
  </si>
  <si>
    <t>Issue- User getting some error messages in month-closing activities in October 2024 solution- user not maintained plan activity hours in KP26 planning so we are provide the analysis and reslove those error messages.</t>
  </si>
  <si>
    <t>Microsoft</t>
  </si>
  <si>
    <t xml:space="preserve">ShowRoom Checklist Implimentation </t>
  </si>
  <si>
    <t>PowerAutomate</t>
  </si>
  <si>
    <t>Ajinkya</t>
  </si>
  <si>
    <t>Afrin(RAK) has already provided the solution and she will close the ticket</t>
  </si>
  <si>
    <t>Ticket Not Found</t>
  </si>
  <si>
    <t>The SharePoint Intranet page is not loading in  Mobile layout.</t>
  </si>
  <si>
    <t>08.11.2024</t>
  </si>
  <si>
    <t>Sharepoint</t>
  </si>
  <si>
    <t>Mahesh</t>
  </si>
  <si>
    <t>6/11 We have verified the mobile view feature of the SharePoint site and are currently assessing other related aspects. We will reach out to the user for more information to aid in our investigation
7/11 As per Afrin, the mobile view was working previously but is not functioning now. We’ve checked the SharePoint settings, and everything seems fine. It appears some links are either not working or may be blocked. We’ve reached out to Akram Mansoor and addressed the issue, which may be related to a network issue. He will get back to us after discussing it with Afrin. We’ve also asked Afrin to check for any maintenance activities or updates in the Admin Centre that could be affecting the mobile view of the SharePoint site.
8/11 We have provided resolution and sent email to the user (Aafrin ) to confirm on the same. The ticket status updated to User Acceptance. We are awaiting for user confirmation.
11/11 We spoke with Aafrin, and she confirmed that she is now able to access the SharePoint page on mobile. Aafrin mentioned she will update the ticket and proceed with closing it.</t>
  </si>
  <si>
    <t>ok</t>
  </si>
  <si>
    <t>[Fwd: ##4000003605## : [SUSPICIOUS MESSAGE] Re: [Fwd: ##4000003605## : Issue of the order bookings in SAP]-2000064706]</t>
  </si>
  <si>
    <t>Ramesh</t>
  </si>
  <si>
    <t>06/11: Solution provided, there is no need to remove all the blocks from the customer master when creating opportunities or Sales Orders (SO). This process can now proceed without this action</t>
  </si>
  <si>
    <t>Incorrect Tax Code in Output VAT on Showroom Advance Entries</t>
  </si>
  <si>
    <t>FI</t>
  </si>
  <si>
    <t>Rakhi</t>
  </si>
  <si>
    <t>5/11: Received an information from the user (Tauseef Gauhar) yesterday over teams, that the said ticket case was a rare incidence, reported when it happened after that day it has never happened again. We have asked them if issue is resolved we can move for closure and if similar issue comes up in the future then will it be taken care.
6/11 - No update from user for closure
7/11 - User confirmed for the closure</t>
  </si>
  <si>
    <t>It is found with user that the said issue was an rare incidence and never happened since after. Hence, user asked to close the ticket and anything comes up in the future, they will raise the seperate ticket.</t>
  </si>
  <si>
    <t>Not wored by CG</t>
  </si>
  <si>
    <t>Quotation 281203 approval not reflecting to C4C</t>
  </si>
  <si>
    <t>25.11.2024</t>
  </si>
  <si>
    <t>Damodara</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</si>
  <si>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24/11: The SD Team is collaborating with the user to obtain UAT confirmation. No further action is required from C4C.
25/11 Vinitha rasied an observation for which CG responded with the resolution
26/11 After hitting update task status, the issue has been resolved. </t>
  </si>
  <si>
    <t>Fix is on QA and waiting for User Confirmation as per Kamal last update, Cheryl requested for an update</t>
  </si>
  <si>
    <t>Request to amend L1 &amp; L2 approvers in mentioned workflow - Sol ref#: 3000052605</t>
  </si>
  <si>
    <t>Completed</t>
  </si>
  <si>
    <t>13/11/2024</t>
  </si>
  <si>
    <t>Hiren</t>
  </si>
  <si>
    <t>7/11 : Started analyzing the ticket and tried reaching out to user over teams to understand the actual requirement. No response received.
8/11 - Rakesh(requestor) confirmed that the activity has been completed and services are being used by Mr. Sourav(user). Waiting for user confirmation for closure of the ticket
11/11 - Followed up with user for confirmation &amp; closure
12/11 - Followed up with user for confirmation &amp; closure
13/11 - User confirmed to close the ticket</t>
  </si>
  <si>
    <t xml:space="preserve">we understood from the user over the mail that the said ticket is already resolved. 
</t>
  </si>
  <si>
    <t>No Action, Just follow up</t>
  </si>
  <si>
    <t>Asset Under Construction Settlement posting error in ECP Ref Sol: 2000064707</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</si>
  <si>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
25/11 - User will connect on 26/11 
26/11 - User was not available to connect. Again dropped follow up mail to user
27/11 - Meeting Invite sent to connect on 28/11
28/11 - 18/12 - Connected with the user and have user to replicate the same scenario in Quality to analyse further and they informed they will confirm once it is replicated in Quality
19/12 - Connected with the user again to understand the process they have followed to post the entry but they are unable to give any process understanding and asked to analysie and replicate the case in quality by self, which is not feasible as we do not know what process user is following.
20/12 - Tried to reach out user to execute the solution proivded. Unable to connect with them so dropped  detail analysis &amp; solution mail to the user to execute &amp; check in the Production server.
If still the issue continues then we have to raise it to SAP
23/12 - Connected with user, executed the solution with the user. Issue resolved and Closure received from user</t>
  </si>
  <si>
    <t>No Hold Status for Pending User Info</t>
  </si>
  <si>
    <t>User replicating in Quality</t>
  </si>
  <si>
    <t>23/12 - Connected with user, executed the solution with the user. Issue resolved and Closure received from user</t>
  </si>
  <si>
    <t>In PDF copy total amount and value showing wrong for all BOT SALES ORDERS Sol Ref: 2000064747</t>
  </si>
  <si>
    <t>Bala</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</si>
  <si>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
25/11 New workbech request has been assigned and Bala is facing issue for the changes due to locked for this ticket changes ##2000064536.
26/11 Sent reminder mail to Dinesh for the changes due to locked for this ticket changes ##2000064536.
28/11 Received mail from Dinesh to comment the logic which was  locked for this ticket changes ##2000064536, same was discussed with bala but bala informed that due to quality movement TRs cannot be commented the logic so bala informed that he will reply to dinesh mail.
29/11 Received mail from ajay and shared some points to bala about the blocked TRs. Bala is checking the fesibility.
04/12 Me and Bala connected with Dinesh and explained the logic as suggested and Changes moved to Quality, not working as expected. Checking the logic again to make the corrections.
05/12 Code changes for fright condition moved to Quality, testing in progress.
06/12  Code changes for discount condition moved to Quality, testing in progress 
09/12 FUT in progress.
11/12 Waiting for rahul approval for PRD movement.( RAKC Internal)
13/12 Changes moved tp PRD.Waiting for user confirmation to close.
16/12 Sent a remainder to the user to check and close the ticket.
18/12 user did not inform about the workflow process requirment,now we are facing the issue PDF attachment at the time of approval workflow by email.
19/12 Changes moved to Quality system FUT in progress.
24/12 Waiting for TR approval from Rahul.</t>
  </si>
  <si>
    <t>Service Request</t>
  </si>
  <si>
    <t>DO-IT's cannot be treated in Fix-IT and valdiation is required from Rahul before we don any change. Alignment to be done Rahul.
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t>
  </si>
  <si>
    <t>Waiting for TR approval from Rahul.</t>
  </si>
  <si>
    <t>T-code 'MSC1N' not working</t>
  </si>
  <si>
    <t>Pranita</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</si>
  <si>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26/11: we got confirmation mail from Jastin to close the ticket.
</t>
  </si>
  <si>
    <t>Requested access to few tcodes in ECP, Basheer to valdiate to analyze further and to  connect with User on 25th Nov</t>
  </si>
  <si>
    <t>Error while printing invoice - RETURN INVOICE FOR TW</t>
  </si>
  <si>
    <t>Pending Bug Fix</t>
  </si>
  <si>
    <t>01.11.2024</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</si>
  <si>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10/12 we sent a rememinder mail to dinesh and rahul and user to validate the current functionality of tableware return credit note process and provide the their confirmation to proceed with furhter program logic corrections. 
18/12 dinesh wants to correct the logic as per the billing document type.  we will connect with our technical team and start work on this new correcitons. 
19/12 As per the business requirement Dinesh provide approval on logic corrrection. We requested our technical team to start work on logic change/correction to resolve this issue. 
23/12 Technical changes completed and requested ajay bose to move the issue changes to ECQ system. waiting for his confirmation once the changes are in ECQ we will perfom the FUT and update to user.</t>
  </si>
  <si>
    <t>Analysis shared by Bala, The header title is displaying based on the Organization, Division and Billing Type. Organization is RP01 for this Table ware Invoice</t>
  </si>
  <si>
    <t>24/12 FUT testing completed from my end and sent a mail to user for UAT testing and sign off</t>
  </si>
  <si>
    <t>RE: LATICRETE × RAK -  INVOICES ##4000004513##</t>
  </si>
  <si>
    <t>Cancelled</t>
  </si>
  <si>
    <t>30.10.2024</t>
  </si>
  <si>
    <t>30/10: Connected with User and explained the User is following wrong process</t>
  </si>
  <si>
    <t>Ticket Cancelled</t>
  </si>
  <si>
    <t>Detailed analysis shared but User cancelled, infuture please ensure we put it in Resolved Status / User Acceptance if we waiti for confirmation</t>
  </si>
  <si>
    <t>[Fwd: ##4000004667## : PRICE DIFFERENT BETWEEN SO &amp; GRSO SO- 5906494 GRSO - 60064677/ 0060064751]</t>
  </si>
  <si>
    <t>05/11: DUPLICATE Connected with user and helped the user for Delviery Cancellation. For updating the Sales Order User has to get the validation from Dinesh.</t>
  </si>
  <si>
    <t>Duplicate</t>
  </si>
  <si>
    <t>BOM material and Components creation issue</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</si>
  <si>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10/12 we are sending multiple reminders to user from november 15th, there is no response from the user on UAT testing and confirmation. we sent a final reminder again today.
19/12 closed this ticket</t>
  </si>
  <si>
    <t>Controlling Goods Issued (COGI) report shows automatic goods movement errors]</t>
  </si>
  <si>
    <t>Chand</t>
  </si>
  <si>
    <t>05/11:Connected with user solution provided,Waiting for closure.
06/11: System sometimes behave abnormal that is user issue, as of now Ticket closed and waiting again if system misbehaves. Ticket closed.</t>
  </si>
  <si>
    <t>Re: [Fwd: ##4000004647## : Error in Customizing for the date segment - VL02N]</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</si>
  <si>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</si>
  <si>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Ramesh sent Reminder to Ajay for an update</t>
  </si>
  <si>
    <t>RAKC internal team working on this ticket.</t>
  </si>
  <si>
    <t xml:space="preserve"> 4900039967 release strategy error]</t>
  </si>
  <si>
    <t>29.11.2024</t>
  </si>
  <si>
    <t>MM</t>
  </si>
  <si>
    <t>Kritish</t>
  </si>
  <si>
    <t>6/11: Connected with Vijay will connect with Vineeth for exact requirement for incident and config needs to be done 
7/11: on hold by vijay as needed approval from rahul ji. 
11/11: Mail has been sent to Vijay regarding approval.
25/11: Waiting for Rahul Ji's approval
29/11: Vijay confirmed that issue is resolve and hence upon closure confirmation we closed this ticket</t>
  </si>
  <si>
    <t>Vijay sent mail to Rahul, and Vijay suggested to wait for Rahul response</t>
  </si>
  <si>
    <t xml:space="preserve"> error while pulling</t>
  </si>
  <si>
    <t>05/11: Informed User to change the billing date in the respective sales orders</t>
  </si>
  <si>
    <t>Incident</t>
  </si>
  <si>
    <t>PRICE DIFFERENT BETWEEN SO &amp; GRSO  SO- 5906494 GRSO - 60064677/ 0060064751]</t>
  </si>
  <si>
    <t>05/11: Connected with user and helped the user for Delviery Cancellation. For updating the Sales Order User has to get the validation from Dinesh.
08/11: Received confirmation mail from user to close the ticket.</t>
  </si>
  <si>
    <t>Not in Extract</t>
  </si>
  <si>
    <t>[Fwd: ##4000004668## : ERROR IN GOODS RECEIVE]</t>
  </si>
  <si>
    <t>13.11.2024</t>
  </si>
  <si>
    <t>5/11:Connected with user and acknoledged the issue. Tried to replicated same case in quality system.Issue is only with production system..Mail has been sent to Basheer Ji
7/11: connected with User and Vijay . waiting for user confirmation on fiori update on storage location. 
11/11: As per vijay suggested   Fiori team working on it.Please assign this to Fiori team
13/11: Issue resolved.Upon user confrimation we closed this ticket.</t>
  </si>
  <si>
    <t>Ticket wrongly assigned to SD team instead of MM team. POS need to take help from Dinesh / Ajay when required if we are not able to progress from our side</t>
  </si>
  <si>
    <t>Abdulrahman Tharwat (UAE) sent email on 1st Nov to Dinesh issue happen once we make good receive for kludi material as you see in below screenshot I chose SF06 (Deira Factory outlet) but material is posted under FOL1 which is for (RAK FACTORY OUTLET).I made only for 1 item code 385308675 and reminder is sent on 4th Nov and asked HelpDesk
HelpDesk assigned ticekt to CG on 5th Nov to SD Team, later resassigned to MM and Pranita requested for a call and tried to replicate the same in quality system. For quality  system ,after MIGO transaction system  is showing correct storage location. It means the issue is only with production system as we don't access  need to check this issue with Vijay.
Vinod has call with User on 7th Nov and checked via screenshare on the MIGO transaction. As checked along with @Vijay in SAP GUI system the MIGO Goods receipt is happening as expected with fetching “SF06” as Storage Location. Previous Transaction that is showing in FOL1 was done on 22nd Oct to “FOL1” and hence appearing in there.
Cheryl sent reminder to User to confirm on 11th Nov and User resonded  SAP stock is showing perfectly, but once you go to our POS system the stock is not showing or showing under the factory outlet storage location FO01, still same issue (the link between SAP and POS have an issue) Below screen shot from MMBE on SAP (as per it we should have 1 PCS in our showroom)
Pranita requested FIORI team for analysis with remarks checked for both quality and production system in both of the systems correct storage locations is reflecting. Issue is particularly with Showroom application</t>
  </si>
  <si>
    <t>[Fwd: ##4000004679## : Invoice 9020020023 unable to clear inVF05N]</t>
  </si>
  <si>
    <t>05/11: cancel the invoice and redo the invoice by amending the sales order first and recreate the invoice again.
12/11 Informed the user to update the status.
25/11 Informed the user to update the status or any help needed. Ticket was closed.</t>
  </si>
  <si>
    <t>error while pulling</t>
  </si>
  <si>
    <t>05/11: DUPLICATE nformed User to change the billing date in the respective sales orders</t>
  </si>
  <si>
    <t xml:space="preserve">CUSTOMER ACCOUNT REQUEST CONGO </t>
  </si>
  <si>
    <t>06/11: Awaiting Credential to analyze the issue further. 
07/11: suggested a solution to the user</t>
  </si>
  <si>
    <t>Ticket udpated as Backlog it is created only on 1st Nov</t>
  </si>
  <si>
    <t>Solution provided by Damodara</t>
  </si>
  <si>
    <t>GL Account Configuration for BIlling in not set correctly for EC01</t>
  </si>
  <si>
    <t>6/11: Received in the evening.
7/11 : Analyzing at our end . Ticket belongs to backlog from october but shared with us as high priority
8/11 - User confirmed over the email that the said ticket is under UAT with RAK Ceramic SD team
9/11 - Sent mail to the user for closure confirmation
12/11 - Sent mail to the user for closure confirmation</t>
  </si>
  <si>
    <t>Freight Expense is not loaded in total landed cost - Sol Ref : 2000064728</t>
  </si>
  <si>
    <t>6/11: Received in the evening.
7/11 : Analyzing at our end . Ticket belongs to backlog from october but shared with us as high priority
8/11 - User is busy with month end activity. He has given time for Wednesday i.e., 13th Nov to connect.
13/11 - As discussed with user it is pending for UAT for user end, from CG's end nothing is pending 
14/11 - UAT pending from users end
19/11 - UAT pending from user end 
20/12 - Raised request to helpme team (Asrianti) to check on concerned team for UAT status as we are not getting any updates on UAT confirmation from user</t>
  </si>
  <si>
    <t>20/12 -Raised request to helpme team (Asrianti) to check on concerned team for UAT status</t>
  </si>
  <si>
    <t> [Fwd: ##4000004039## : [Fwd: ##4000004039## : RE: 2000064729 [Fwd: ##4000004039## : ZVRPS Field is Missing in Invoice]]]</t>
  </si>
  <si>
    <t>Pending Vendor</t>
  </si>
  <si>
    <t>ABAP</t>
  </si>
  <si>
    <t>07/11 we acknowldged the ticket. 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23/12 we raised SAP ticket and provided required inputs and issue data to sap team waiting for sap team to validate this case in our SAP Systems</t>
  </si>
  <si>
    <t>in the invoice cost field, the amount has updated by combining both net value and VPRS condition value. But the purpose of this field is, it has to show only cost (VPRS value of the document). Business saying after changes done by HTC. The values updating wrongly in the table ware invoices.
Supriya working with Ramesh</t>
  </si>
  <si>
    <t>23/12 SAP ticket is raised.</t>
  </si>
  <si>
    <t>Validation check not working for invoice pulling</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</si>
  <si>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till 26/11- user didn't respond to email or chat
27/11 - 28/11 - Meeting invite sent to connect on 29/11
29/11 - user rescheduled the meeting to 4th Dec</t>
  </si>
  <si>
    <t>No Hold Status for Pending User Info, User available on 4th Dec</t>
  </si>
  <si>
    <t>Awaiting User Availability, ticket history to be checked thoroughly</t>
  </si>
  <si>
    <t>2000064745 Request ID :4000004226: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</si>
  <si>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26/11: Requested the user again to share UAT Confirmation - Awaiting a response
05/12: Requested the user again to share UAT Confirmation - Awaiting a response
09/12: Followed up with the user again to share UAT Confirmation - Awaiting a response
12/12:Requested the user again to share UAT Confirmation - Awaiting a response
19/12:User is on leave and requested to wait untill she is back</t>
  </si>
  <si>
    <t>Test Scripts already provided and awaitng User confirmation</t>
  </si>
  <si>
    <t xml:space="preserve">Faulty Item 261 Movement Error Sol Ref:2000064743 - Md. Rahim (BG) </t>
  </si>
  <si>
    <t xml:space="preserve">PP </t>
  </si>
  <si>
    <t>Poonam</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</si>
  <si>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2/12: ABAP debugging on this issue.
03/12: Pawan is analysing the behaviour.
04/12: Waiting for user confirmation.
5/12: Ticket closed</t>
  </si>
  <si>
    <t>Production version need to assign with BOM1 to avoid wrong component consumption in new production orders.</t>
  </si>
  <si>
    <t>Movement type issue is been analysed under DO-IT 4000003260, Kalavati is debugging and requested help of Bala</t>
  </si>
  <si>
    <t>DISCREPANCY OF QUANTITY IN VA02]</t>
  </si>
  <si>
    <t>Dinesh</t>
  </si>
  <si>
    <t>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23/12 sent a mail to user and dinesh with our analsysis to check this production system issue</t>
  </si>
  <si>
    <t>Requested Dinesh for help as in Quality there is no issue with quantity discrepancy in VA02</t>
  </si>
  <si>
    <t>23/12 sent a mail to user and dinesh with our analsysis to check this production system issue</t>
  </si>
  <si>
    <t>[Fwd: ##4000004371## : RE: 2000064755 [Fwd: ##4000004371## : program ZSD00101 will not work for customer 150237]]</t>
  </si>
  <si>
    <t>14.11.2024</t>
  </si>
  <si>
    <t>07/11 we have acknowldge the ticket.Work in progress.
11/11 Requested user to join the call over Teams to discuss on this issue, since no responce I sent mail.
12/11 Sent one more reminder to discuss on this issue.
12/11 Sent reminder mail to the user to discuss on the issue but no responce.
14/11  Got confirmation to close the ticket.</t>
  </si>
  <si>
    <t>Find attached screenshot for reference.</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</si>
  <si>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
While updating the Ticket ensure priority is correctly updated not copying from previous tickets. Also while asking User for a call / more info please specifiy what is available in the ticket and what is expected from them. Programm ZSD00101 for customer 150237 there is shown a wrong backlog</t>
  </si>
  <si>
    <t xml:space="preserve">Data missing in Production Entry Report for Sanitary - BGD </t>
  </si>
  <si>
    <t xml:space="preserve">
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27/11: Connected with Karthick, he was in meeting need to remind tomorrow again.
28/11: Mailed helpme to create service request for this ticket.
03/12: Mail sent to business to create service request, ticket converted to SR waiting for approval.
04/12: ticket converted to SR waiting for approval
09/12: ticket converted to SR waiting for approval
19/12: awaiting approval from Rahul
</t>
  </si>
  <si>
    <t>We need to explain Karthick why it should be part of DO-IT as we need to add 2 columns and the requirement is clear</t>
  </si>
  <si>
    <t>Waiting for approval from business</t>
  </si>
  <si>
    <t>Error occurring while raising PO</t>
  </si>
  <si>
    <t>04.12.2024</t>
  </si>
  <si>
    <t>Kirtish</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</si>
  <si>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
22/11: Sent reminder to user for confirmation.
25/11: PO will release today and GRN process will be completed by tomorrow .We will close this ticket tomorrow.
26/11:As per user confirmation end user for PO relase is on leave till monday.We will close ticket once GRN done.
04/12:User confirmed on closure</t>
  </si>
  <si>
    <t>Please don't use Own status for HelpMe Status, this will be updated from HelpMe. We are trying with RAKC to be able to extract the ticketing dump</t>
  </si>
  <si>
    <t>Veronica (UAE) sent email to HelpDesk on 28th October PRs clubbed belong to different dept. with different release authorities, The error arises when tolerance limit is set in PO. Syeda Tasnim Hossain from HelpDesk sent email to HTC and they asked to assign it to CG
HelpDesk assigned the ticket to CG on 7th Nov and Pranita requested Sujit for error screenshot on 8th Nov and Khulood Husain Alhammadi from HelpDesk reminded Sujit to provide error screenshot
Pranita responded back to Sujit to  change the requisitioner id as discussed during the call on 11th Nov
Solution provided and awaiting User Confirmation</t>
  </si>
  <si>
    <t>ZP_ODR - Production report not giving the production qty</t>
  </si>
  <si>
    <t xml:space="preserve">08/11: Ticket logged for report was showing no values for Qty.
</t>
  </si>
  <si>
    <t>After analysing the issue we came to know report layout was not as per requirement. We changed the report layout screen according to user's requirement.</t>
  </si>
  <si>
    <t> SAP ESS &amp; MSS for BANGLADESH 3000051095</t>
  </si>
  <si>
    <t>Under UAT</t>
  </si>
  <si>
    <t>HCM</t>
  </si>
  <si>
    <t>Venkat</t>
  </si>
  <si>
    <t>06/11: Shahinur sent an email to provide status on the tickets
07/11: SAP ESS &amp; MSS for BANGLADESH, Scheduled call with User and it is not a priority for now
09/11: Scheduled call with Mannan for discussion, he didn't join.
14/12:Business has to check the details to perform the UAT</t>
  </si>
  <si>
    <t>Last communication by Cheryl - Kindly update if this requirement is not required anymore, so we can close this ticket now. Since July waiting for UAT.</t>
  </si>
  <si>
    <t>On Hold for the moment as it is not a priority</t>
  </si>
  <si>
    <t>[20-12-2024] Reminder sent to business to update on UAT</t>
  </si>
  <si>
    <t>New Price finding in Header - Raziye Sol ref#: 3000052547</t>
  </si>
  <si>
    <t xml:space="preserve">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
19/12 sent a reminder UAT testing reminder mail to user
23/12 still no update from the user end. we are doing regular follow ups </t>
  </si>
  <si>
    <t xml:space="preserve">Awaiting Business to Test, </t>
  </si>
  <si>
    <t xml:space="preserve"> still no update from the user end. we are doing regular follow ups </t>
  </si>
  <si>
    <t>AUTO RFQ on the basis of Source list Migrated SM#3000050357</t>
  </si>
  <si>
    <t>11.11.2024</t>
  </si>
  <si>
    <t>Vijay</t>
  </si>
  <si>
    <t>5/11: Call happened with Vijay and he provided additional info to Technical team 
6/11: Changes done and requested Ajay to move to Quality
7:11: Additional changes has been requested and moved to quality. Test Results are working as expected.</t>
  </si>
  <si>
    <t>Ticket to put in resolved once it is moved to Production</t>
  </si>
  <si>
    <t xml:space="preserve"> All input and report data should be lock Migrated SM#3000051261</t>
  </si>
  <si>
    <t>Under Requirements Gathering</t>
  </si>
  <si>
    <t>PM</t>
  </si>
  <si>
    <t>Nikhil</t>
  </si>
  <si>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27/11: Connected with user, will analyse the formulas with help of ABAP in existing report.
03/12: Analysing the report and formula's.
10/12: Need to check the scenario in qualtiy for miss match values.
11/12: Need to connect with user to create scenario and test in ECQ
19/12: need to connect with user</t>
  </si>
  <si>
    <t>Waiting for User Info from 14th Nov, Reminder to be shared</t>
  </si>
  <si>
    <t>will connect with user and ask the details of the formulas they maintain</t>
  </si>
  <si>
    <t>Accounts Masters Add details in Contact Migrated SM#3000051708</t>
  </si>
  <si>
    <t>05/11: Vinitha sent email to wait for Dinesh to confirm on the approach
06/11: Dinesh is Out of Office till 08/11
12/11: Requested User to test and reach to CG for any issues
13/11: User requested to fix the bug in the change 
14/11: SD team to investigate the issue since it pertains to S/4.
27/11 Ramesh sent mail to bala to check the logic and update.
19/12 we already tested along with reported and submitted FUT document but prasad nair came up with some doubts we sent a clear mail and if users wants more clarifications we will set up a call and discuss on this issues. 
23/11 we already clarified the doubts and  current auto update functionality behaviour and manual behaviour to users. waiting their final UAT testing and sing off</t>
  </si>
  <si>
    <t>Vinitha asked to check on S/4 that email to be populated automatically. Kamal to give an update. # tagging is mandatory</t>
  </si>
  <si>
    <t xml:space="preserve"> we already clarified the doubts and  current auto update functionality behaviour and manual behaviour to users. waiting their final UAT testing and sing off</t>
  </si>
  <si>
    <t>MDG Nested Classifi &amp; Stores Auto Code Migrated SM#3000052308</t>
  </si>
  <si>
    <t>26.11.2024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</si>
  <si>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
26/11: New ticket to be created if we need to work</t>
  </si>
  <si>
    <t>Ticket is Closed so we cannot work on it</t>
  </si>
  <si>
    <t>On Hold to provide the requirement</t>
  </si>
  <si>
    <t>]</t>
  </si>
  <si>
    <t>Under Development</t>
  </si>
  <si>
    <t>3.12.2024</t>
  </si>
  <si>
    <t>Naresh</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</si>
  <si>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
05/12 60% code changes completed.
10/12 received mail from user for status update and replied to the user by this week will share the status.
11/12 Have a call with client tomorrow to share the updates.
12/12 Had a call with Business and shared the updates and Business requested the final date is on Monday to handover.
13/12 Naresh has confirmed by today EOD.
16/12 after testing facing some ABAP related issue informd the same to naresh.</t>
  </si>
  <si>
    <t>ABAP Team to work on new SMART FORM</t>
  </si>
  <si>
    <t>ABAP team working on this PDF form requirement.</t>
  </si>
  <si>
    <t>VA05 report with additional data for RAK Kludi - Sol Ref: 3000052561</t>
  </si>
  <si>
    <t xml:space="preserve">04/11: Pending Order Qty to be printed
06/11: Logic has to be provided to the technical.WIP
12/11 Dinesh ji, took this ticket on his name, we are trying to reach dinesh ji for more clarifications and work together to complete this report. now waiting for dinesh ji respond back
13/11 waiting for dinesh ji response 
14/11 Dinesh ji working on this report, if any help and support required from our end. we will connect and work on this 
18/11 No response from dinesh ji on this report. it looks like they are working and taking care from their end. if dinesh or user coming and asking any help from our end. we will connect with them and do that.
</t>
  </si>
  <si>
    <t>Requesting additional radio button in ZPM_SPARES T-Code]</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</si>
  <si>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25/11: Mailed technical efforts to business.
26/11: ABAP team is working on this.
27/11: ABAP is working on code changes.
2/12:FUT is completed and sent a mail for UAT
03/12: Mailed business to complete UAT.
04/12: Obseravtions found in program, need to check logic again.
05/12: working on logic changes for observations
06/12:working on logic changes for observations
9/12: sent mail to complete UAT
19/12: under UAT</t>
  </si>
  <si>
    <t>PM no AD Capacity, Always on Priority from Karthick. Dependency for Transporting to Quality</t>
  </si>
  <si>
    <t>Due Date update in HelpMe to checked with RAKC for DO-IT. We are asking for more info / Call without going to the ticekting tool. High Priority as per Karthick (Always) and requesting for estimates and Delviery Timelines. While we wait for FS we can create TS in parallel as requirement is mentioned
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to be provided</t>
  </si>
  <si>
    <t>Under UAT.</t>
  </si>
  <si>
    <t xml:space="preserve">VAT REPORT IN FTA FORMAT Migrated SM#3000046286 </t>
  </si>
  <si>
    <t>In Progress</t>
  </si>
  <si>
    <t>Under FUT</t>
  </si>
  <si>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15/11 to 22/11 - put up on hold as working on other priority tickets
25/11 26/11- FS in Progress 
27/11 - FS sent to technical team 
28/11 - 16/12 ABAP in progress
17/11 - Under FUT</t>
  </si>
  <si>
    <t>Getting User's availibility to under the issue</t>
  </si>
  <si>
    <t>FS In Progress</t>
  </si>
  <si>
    <t>19/12 - FUT in progress</t>
  </si>
  <si>
    <t> Employee Salary Certificate</t>
  </si>
  <si>
    <t>Venkat/Varsha</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</si>
  <si>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
29/11: Sent mail to business as considerd cancelled due to no response/approval.</t>
  </si>
  <si>
    <t>FS prepared and ABAP Team to provide to Estimate</t>
  </si>
  <si>
    <t>Ticket has been cancelled by user and Rahul's confirmation</t>
  </si>
  <si>
    <t>[Fwd: ##4000004530## : Request to add new unit of measure in ZECONFIG (E-Invoice) - Sivaprasad (IND) Sol ref#: 3000052603]</t>
  </si>
  <si>
    <t>22.11.2024</t>
  </si>
  <si>
    <t>07/11 Changes moved to QAS, waiting for UAT.
08/11 UAT in progress from user
11/11 Sent reminder for the user for UAT
12/11 Connected with Surya to perforem the UAT
19/11 Sent a reminder mail to user, to complete their Testing in quality system and provide their confirmation to proceed further step
21/11 changes are in Production system and waiting for user to validate and Provide confimation to close this ticket</t>
  </si>
  <si>
    <t>Material codes created and FUT shared, awaiting UAT confirmation. Sent reminder</t>
  </si>
  <si>
    <t xml:space="preserve"> Creation of new plant codes in sap 3000052596</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</si>
  <si>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
19/11 - UAT confirmation received. TR details shared for production movement.
25/11 - resolved business team query after production movement.</t>
  </si>
  <si>
    <t xml:space="preserve">Issue - 1. GSTN &amp; PAN are not reflecting into the smartform of PO output on new plants.
2. Account determination issue, where GL is not getting fetched agsinst new plants.
Solution - 1. Assignment of Business place to plant is missing, once maintained this issue for GSTN will be resolved. For PAN - it is already maintained at company code level, need to check with technical team.
2. Assignment of Valuation grouping code against valuation area is missing - once the same get maintained, issue will be resolved. 
</t>
  </si>
  <si>
    <t>no on hold status</t>
  </si>
  <si>
    <t>UAT Received and shared the TR List. Awaiting Production movement
Rahul to be reached for validation of DO-Its before peforming the changes</t>
  </si>
  <si>
    <t xml:space="preserve"> [Fwd: ##4000002303## : RE: [Fwd: ##4000002303## : Distribution Channel Modification - Sol Ref:3000052551] Do IT-SAP Change Req: 3000052551, Need change in two order type 4-2303]</t>
  </si>
  <si>
    <t>27.11.2024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</si>
  <si>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
27/11 Changes are moved to production and confirmed by user.</t>
  </si>
  <si>
    <t>[Fwd: ##4000001721## : RE: Do IT-SAP Change Req: 3000052542, Add "Project Name"&amp;"Project site 4-1721 ##4000001721##]</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</si>
  <si>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10/12 sent a reminder mail to surya on testing in ECQ and to provide their confirmation. 
13/12 testing under the progress, planning training call with users on coming monday.
18/12 due to rakhi absence, training still not yet completed, we will plan another call with all required people and explaine to users how to create internal orders and how to assign internal orders within sales orders. 
19/12 set up a training call with all required people on 19.12.24
23/11 as part of user training, when we are assigning internal order in sales order and while trying to save we have getting GL incompletion log, we analysed the issue and requested dinesh and surya to create new GL number to update the Controling related values and resolve this issue. waiting for business action and inputs</t>
  </si>
  <si>
    <t>Karthick informed he is not workin gon this config and asked to work with FI team. Ramesh sent an invite with CO team on 21st Nov discuss internal order configurations and link with indirect projects distribution channel orders
Had call with Rahul and Business to gather the requirement, #tag not done, no update in ticketing tool</t>
  </si>
  <si>
    <t>24/12 Sent a mail to dinesh and sundar for new GL accounts numbers along with our clear analysis.</t>
  </si>
  <si>
    <t>Forecast to Produce SW 3000044112</t>
  </si>
  <si>
    <t>Karthick</t>
  </si>
  <si>
    <t>This is one project which is under control of karthick  and it is in  UAT bulid, ABAP team is working on bug fixing .Untill karthick involves PP team no need to touch this issue</t>
  </si>
  <si>
    <t>No Ticket, Part of Project moved to Prod</t>
  </si>
  <si>
    <t>HelpMe and ##Ticket## is mandatory to get the ticket log updated</t>
  </si>
  <si>
    <t xml:space="preserve">Creation of Custom Report Sol Ref: 3000052565. </t>
  </si>
  <si>
    <t>Under Design</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</si>
  <si>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Working on field mapping and logic building.
04/12: Working on field mapping and logic building.
05,:12: Working on logic
09/12: Need to check the logic and field mapping with ABAP.
19/12: FS in progress
</t>
  </si>
  <si>
    <t>FS Is In Progress</t>
  </si>
  <si>
    <t>Preparing logic for the requirement.</t>
  </si>
  <si>
    <t>MRP View1 Plant Specific Material Status Changes with Validity Date Sol ref#: 3000052602</t>
  </si>
  <si>
    <t>8/11: Call scheduled with user on 11.11.2024 to discuss further. 
11/11: Requiremenet is discussed with user.Pending for FS creation.
14/11: FS is shared with ABAP team.
25/11: FS shared regarding  develop background scheduling &amp; processing for updating the two fields below in MRP View.
10/12: Awaiting for rahul gosh approval .Reminder mail already sent.</t>
  </si>
  <si>
    <t>Pending Approval, no hold status</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</si>
  <si>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
Ticket directly assigned to Technician without Team in loop get un noticed while on leave. Specify what additional info is required before asking for call. Requirement discussed is not udpated in Ticketing Tool</t>
  </si>
  <si>
    <t>Waiting for Rahul's approval</t>
  </si>
  <si>
    <t>RE: DO-IT 3000052528-TAX INVOICE PRINT OUT-TO REMOVE THE WORD TAX FOR ALL RELATED COMPANIES-FUT DOCUMENT FOR RELATED CUSTOMERS &amp; VENDORS</t>
  </si>
  <si>
    <t>dinesh</t>
  </si>
  <si>
    <t xml:space="preserve">8/11 we have acknowldge the incident.WIP.
12/11: Connected with user over teams to understand the issue status.
13/11: Since there is no responce over teams, sent email to the user to understand the issue status.
14/11 User is facing teams issue, once the issue resolved will connect again.
21/11 Ticket took over by dinesh ji on his name, If any help is required from our end, we will be work together. </t>
  </si>
  <si>
    <t>[Fwd: ##4000003598## : Conversion from Box to M2 has to be changed - Sol ref#: 3000052604]</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</si>
  <si>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23/11 sent final reminder to user, to perfome UAT testing in ECQ system and provide their sing off</t>
  </si>
  <si>
    <t>In the order, BOX is a sales unit and M2 is a base unit of measure. But in the report under the base unit of measure we have sale unit value. Rahul valdiated to perform necessary changes and Ramesh requested Technical team for the changes
Pending UAT</t>
  </si>
  <si>
    <t>Waiting for UAT confirmation</t>
  </si>
  <si>
    <t>Unable to update PAN duplicate option in BP</t>
  </si>
  <si>
    <t>8/11: We connected with user on call .User iwas  unable update pan no for 170 vendors at the same time.We acknoledged the issue  and analysis is already shared with User. Waiting for closure confirmation.
9/11: After user confirmation we marked incident as resolved.</t>
  </si>
  <si>
    <t>Error during removal of inbound. PO#9400005489</t>
  </si>
  <si>
    <t>11/11: Solution provided  over call.Waiting for user confirmation.
13/11: After user confirmation we marked this ticket as closed.</t>
  </si>
  <si>
    <t>Veronica (UAE)created ticket and assigned to Santsoh with details Error during removal of inbound. PO#9400005489. Kritish responded post aanlysis during the call to change the requisitioner id
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</si>
  <si>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Program</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</si>
  <si>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
29/11: Technical team raised some doubts and have been clarified.
02/12: Approvals reqd to move TRs to Qual system
04/12: TR is yet to be moved.
11/12: Under ABAP development - not completed yet
18/12: Test done and document shared with Kalavathi to fix the issue.</t>
  </si>
  <si>
    <t xml:space="preserve"> </t>
  </si>
  <si>
    <t>No Hold Status, Waiting for Ajay to move to Quality before we perform FUT</t>
  </si>
  <si>
    <t xml:space="preserve">[20-12-2024] FUT in process. </t>
  </si>
  <si>
    <t>VL01 is showing wrong quantity - Mahbub (BGD)</t>
  </si>
  <si>
    <t>10.11.2024</t>
  </si>
  <si>
    <t>12.11.2024</t>
  </si>
  <si>
    <t>11/11: In Progress
12/11: Mail confirmation recieved from user to close the ticket.</t>
  </si>
  <si>
    <t>Mahabub Alam (BD) sent email to HelpDesk and Kamal on 10th Nov that 90 boxes sales order , VL01N showing only10 boxes but MMBE 130 boxes material available.  Ticket raised during a Weekend. 24 * 7 support outside working hours to be treated only if it is business critical or with very high priority</t>
  </si>
  <si>
    <t>Correct the price in the migrated PO. P940005256</t>
  </si>
  <si>
    <t>15/11 - Dinesh has suggested to assign it to Vijay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</si>
  <si>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
Ticket not added in the list,  Need to correct the price in the migrated PO. P940005256] to reach out to SME what needs to be done</t>
  </si>
  <si>
    <t>Processor assigned for Ticket#: 2000064717 with Priority High -[Fwd: ##4000003855## : Unable to return order from direct customer(discount) with reference]
To :</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</si>
  <si>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t>
  </si>
  <si>
    <t>Md Atwar (BD) sent mail on 8th Oct that Unable to return order from one specific direct customer(discount) with reference. 
710329(GURIA ENTERPRISE) invoice-5181037833
Assigned to HTC on 8th Oct which they requested for error screenshot.
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 To be pat of Service Request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</si>
  <si>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External Sales Org Creation and Modification]</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</si>
  <si>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</si>
  <si>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DISCOUNT AUTOMATION - NATIONAL DAY PROMOTION Sol ref#: 3000052610]</t>
  </si>
  <si>
    <t>03.12.2024</t>
  </si>
  <si>
    <t>13/11 We acknowledge the ticket. WIP.
14/11 Connected with user for the Price list file but user informed Dinesh will uplod the file in the PRD system for the POS. I sent mail to Dinesh if any help required.
19/11 sent a mail to dinesh ji, to know current status of this ticket
25/11 sent a mail to dinesh ji, to know current status of this ticket
03/12 From teams got the confirmation to close the ticket.</t>
  </si>
  <si>
    <t>Files shared with Dinesh and requested confirmation for the same</t>
  </si>
  <si>
    <t>Request to set ZPO1 Discount in header instead of position details]</t>
  </si>
  <si>
    <t>closed</t>
  </si>
  <si>
    <t>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13/12 provided required transport request details to user
18/12 changes moved to production system.</t>
  </si>
  <si>
    <t>UAT Received and shared the TR List. Awaiting Production movement</t>
  </si>
  <si>
    <t>ZMASS551 upload error Sol ref#: 2000064765</t>
  </si>
  <si>
    <t>13/11: User was unable to upload mass  scrappinng data in ZMASS551 .Some changes were needed by ABAP team Supriya made all the changes and moved it to prd.Waiting for user confirmation 
14/11: Closure confirmation received from user.</t>
  </si>
  <si>
    <t>Changes moved to Production</t>
  </si>
  <si>
    <t>Error in movement type ZMO</t>
  </si>
  <si>
    <t>HIren</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</si>
  <si>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
26/11 - Solution accepted by SME. Now configuration is in process
27/11 - UAT Pending
28/11 - UAT confirmed &amp; share TR details with RakC for production movement
29/11 - Resolved</t>
  </si>
  <si>
    <t>Solution provided and Sundar was asking to Debug ZMO as the error is coming for first time and it might impact price difference</t>
  </si>
  <si>
    <t>SW INVOICE PENDING DUE TO Account determination error</t>
  </si>
  <si>
    <t>Ticket not added, Maintain the Ticket Tracker log</t>
  </si>
  <si>
    <t>PO coming to me for approvals in SAP Sol Ref :2000064769</t>
  </si>
  <si>
    <t>09.11.2024</t>
  </si>
  <si>
    <t>Dinesh asked Vijay to check</t>
  </si>
  <si>
    <t>Ticket not added</t>
  </si>
  <si>
    <t>Issue With Overlapping Text in Sales Quotation</t>
  </si>
  <si>
    <t>Quantities are not shown if it's a BOM code - Marie</t>
  </si>
  <si>
    <t>Not assigned to CG, just looped</t>
  </si>
  <si>
    <t>Ticket not added, Not assigned</t>
  </si>
  <si>
    <t>SAP ADDITIONAL VALUE ADDING PO#9400005530 - RAK PORCELAIN</t>
  </si>
  <si>
    <t>Make to Stock PIR process for Retail-Tiles]</t>
  </si>
  <si>
    <t xml:space="preserve">Karthick </t>
  </si>
  <si>
    <t>14/11 We acknowledge the ticket. Pinged to the user over team to understand the requirement.
15/11 After discussing with the user, got confirmation that this is internal project, so CG not needed to work on this and user reassinged the ticket to his name.</t>
  </si>
  <si>
    <t>Credit note printout error - Joy</t>
  </si>
  <si>
    <t>14/11 - Ticket was assigned to us today 
15/11 - no response from user
19/11 - no response from user
21/11 - After connecting with user we got to know it related to SD. Moved to SD team.
21/11 we have acknowledge the ticket. WIP.</t>
  </si>
  <si>
    <t xml:space="preserve">Request to create new house bank accounts &amp; remove unwanted accounts Sol ref#: 3000052613
</t>
  </si>
  <si>
    <t xml:space="preserve">14/11 - Ticket was assigned to us today 
15/11 - Have asked Ajay to send TR details to configure in Development
19/11 - UAT pending 
26/11 -  UAT confirmed &amp; share TR details with RakC for production movement
09/12 - checked with cheryl, tomorrow it will be moved to Production
11/12 - CHanges moved to production
</t>
  </si>
  <si>
    <t>Hiren requested for Bank Names details with 4 digit and Raju Bonam confirmed the same and changed are moved ECQ and FUT is provided</t>
  </si>
  <si>
    <t>NEGATIVE POSITING ERROR SHOWS IN MIRO - Meeragani</t>
  </si>
  <si>
    <t xml:space="preserve">14/11 - Ticket was assigned to us today 
19/11 - No response from the user
21/11 - No response from user 
22/11 - user confirmed to close this ticket </t>
  </si>
  <si>
    <t>Master data Report and T code format modification in SAP (HCM)</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</si>
  <si>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
19/12: Need to check with business for more info.</t>
  </si>
  <si>
    <t>No Hold Status, waiting for Rafi to share the requirement</t>
  </si>
  <si>
    <t>UAT Observations, Rafi has shared more details about requiment sent to HTC. Call with Rafi rescheduled to Monday 1st Half
Not Found requirment documents in FS/TS/BRD in Solman hence, requested for documnets to Rafi Ji, shared observations and analysis with Rafi</t>
  </si>
  <si>
    <t>Need to check with business for more info. as no documents available.</t>
  </si>
  <si>
    <t>Materials showing on UML-Zone bin ( clear the UML-ZONE &amp; U-ZONE- Negative Qty’s )</t>
  </si>
  <si>
    <t>18.11.2024</t>
  </si>
  <si>
    <t>WM</t>
  </si>
  <si>
    <t>Pranitha</t>
  </si>
  <si>
    <t>18/11:This is one year old issue.User has used wrong transaction code hence stock stuck in UML bin.we are checking on issue.
19/11: We connected with user on call we need production access to investigate issue further.Mail is sent to Rahul gosh.
25/11: Mail sent to Basheer Ji and Rahul ji for production 
03/12: Analysing the issue 
10/12: Test cases performed will connect with user tomorrow
10/18: Solution is already provided to user .Waiting for closure confirmation.</t>
  </si>
  <si>
    <t>No hold status, Production access given, but access required for more tcodes</t>
  </si>
  <si>
    <t>Materials showing on UML-Zone bin ( clear the UML-ZONE &amp; U-ZONE- Negative Qty’s ), Pranitha had call with User and after analyzing this issue we found that negative stock is available in UML bin zone due wrong posting by user for which we need to check on movement types in production system. Requested Rahul to please allow us production system access for further analysis.
Send remindedr to BAsheer and Rahul to get PRoduction access to compare</t>
  </si>
  <si>
    <t>Soluition is already provided to user.Waiting for closure confirmation.</t>
  </si>
  <si>
    <t>No default value maintained for operation order type TL04</t>
  </si>
  <si>
    <t>18/11: Connected with user, didn't get any error while testing again. Issue resolved.</t>
  </si>
  <si>
    <t>No Error, when we tried to conenct with User</t>
  </si>
  <si>
    <t>When I entry in Glaze code (T7HTP05STONEBLAK-G) then show below massage for plant BP01. 
No default value maintained for operation order type TL04
Karthick requested for Resolution Remarks, When reached user and he checked again issue doesn’t happen again</t>
  </si>
  <si>
    <t>Migrated SM#3000052052 Changes- ZS_LONGTERM_FI &amp; ZS_SALES_FI</t>
  </si>
  <si>
    <t>19/11 - Inputs received from user, user has to provide the test cases 
20/11 - test cases received from user 
21/11 - FS under Process 
22/11 - FS completed &amp; released to technical team for development
26/11 - Explained corrections to be done to technical team. In-progress with technical team
05/12 - sent for UAT, user requested to connect on 10/12
10/12 - Receieved UAT observation and set to abap for changes
12/12 - FUT done and sent for UAT
18/12 - followed up for UAT confirmation</t>
  </si>
  <si>
    <t>FI Observations to be delviered in 1st phase on Monday for SD requirement gathering to be done post that</t>
  </si>
  <si>
    <t>4000002456 is the duplicate ticket for it, Rakhi shared analysis and observations to Guddu with the test cases provided. Guddu clarified and FS is provided to ABAP Team</t>
  </si>
  <si>
    <t>12/12- delivered for UAT on 12/12 and also  followed up for UAT confirmation on 20/12</t>
  </si>
  <si>
    <t>Cheryl</t>
  </si>
  <si>
    <t>14/11: Karthick worked on this!</t>
  </si>
  <si>
    <t>Ticket to be assigned to right technician if CG is not working</t>
  </si>
  <si>
    <t>18/12 - followed up for UAT confirmation</t>
  </si>
  <si>
    <t>Production SOP Process</t>
  </si>
  <si>
    <t>Closed</t>
  </si>
  <si>
    <t>15.11.2024</t>
  </si>
  <si>
    <t>18/11: Business provided TR for processing. Working on this.
19/11:TR moved to Quality.In UAT phase.
21/11: UAT in progress</t>
  </si>
  <si>
    <t>Delivered before, but Clsoure date is post confirmation</t>
  </si>
  <si>
    <t>Monthly activity for December is compelte</t>
  </si>
  <si>
    <t>Work done for Dec 2024. New ticket to be created for Jan 2025</t>
  </si>
  <si>
    <t>New production order type for SW Decal Sol Ref : 3000052616 </t>
  </si>
  <si>
    <t>Under Analysis</t>
  </si>
  <si>
    <t xml:space="preserve">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26/11: checking with Co team regarding settlement issue. 
27/11: Still working on settlement equivalence number issue, user wants to fetched it automatically. Checking for master data or config settings for it.
28/11: Checking with CO team on this, also checking configuration and master data comaprison for new order type. Found no difference still facing the issue.
2/12: solution provided and waiting for user confirmation.
03/12: Equivalency number is not getting created for some materials. analysing the reason.
04/12: Need to raise request to SAP for this behaviour, asked senior SAP consultants, no conclusion on the current behaviour.
05/12: Raise request to SAP on this.
6/12:Waiting for SAP response
09/12: Got reply from SAP, asked Amit to open the connection in ECQ. connections are open and sent deatiled document for the issue on SAP.
19/12: we received response from SAP,  need to connect with SAP
</t>
  </si>
  <si>
    <t>Not able to trace the issue</t>
  </si>
  <si>
    <t>Order Type to configured and check feasibility with ABAP whether New Order Type will link to existing program on Monday</t>
  </si>
  <si>
    <t>[20-12-2024 ] SAP Response received and under our analysis</t>
  </si>
  <si>
    <t> SAP Incident - ZPM_SPARES Dump</t>
  </si>
  <si>
    <t xml:space="preserve">18/11: Program was getting dump error, ABAP team analysed the issue &amp; in ECQ didn't get DUMP error. Requested user to check again.
19/11: Call scheduled for tomorrow with user .
21/11: optimized code for better performance of the t code ZPM_SPARES </t>
  </si>
  <si>
    <t>optimized code for better performance of the t code ZPM_SPARES </t>
  </si>
  <si>
    <t>Dhort dump when 3199 line items</t>
  </si>
  <si>
    <t>Change Planned Future Price </t>
  </si>
  <si>
    <t xml:space="preserve">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                    
25/11- We are waiting for user response.                                                   26/11- We are waiting for user response.                                                    27/11 -We have ping the user but there is no response.    
</t>
  </si>
  <si>
    <t>Issue:Change Planned Future Price                                                        Solution:As per my analysis, there is no possibility to change the planned price in the future column; the value will be flowed from the standard cost estimate run, which we are doing every month, and the same value will update to the material through marking functionality. This is an SAP standard behavior, and it will not allow you to change it manually.</t>
  </si>
  <si>
    <t>User is asking for Workaround and it is not possible</t>
  </si>
  <si>
    <t>3000052021, FAMS - Phase 2 - Physical Inventory</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</si>
  <si>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
25/11 - Still facing same authorization issue, CG technical team is working
26/11 - Authorisation failed issue resolved. FUT done for further steps. Program is not working as per the process flow. Observations shared with technical team. Technical team is working on FUT observations
06/12 - Releasd for UAT
10/12 - FUT Overview Giver to Sundar
12/12 - FUT overview given to the business user.
20/12 - Followed up with the user through helpme portal on UAT status.</t>
  </si>
  <si>
    <t>Daily update to be done, Development done by HTC, CG analysing on observations and on 2 ODATA applications</t>
  </si>
  <si>
    <t>Auth issue, call scheduled with Business to understand the flow and checking with FIORI team</t>
  </si>
  <si>
    <t>12/12 -FUT completed, pending UAT. 20.12  Followed up sent</t>
  </si>
  <si>
    <t>Changes Withdrawn ME29N : 3000045997 - Need to activate DN Release for STO</t>
  </si>
  <si>
    <t>Pending Validation</t>
  </si>
  <si>
    <t>19/11: Requested ABAP team to anlyze
26/11: we cannot work on closed ticket and they have to create new ticket if we need to work. Solman is Closed, New ticket to be raised and Rahul to approve</t>
  </si>
  <si>
    <t>Technical side to check why there is discrepancy /inconsistency in the release strategy logic user exit used for this 02 document type STO in production system. This change was reverted back from production system after inconsistency faced. So we need to analyse and sort this please. ABAP to analyse on 25th Nov</t>
  </si>
  <si>
    <t>20/12 - Followed up with the user through helpme portal on UAT status.</t>
  </si>
  <si>
    <t>Error appears when trying to make a sales order - Asim</t>
  </si>
  <si>
    <t>25/11 : Requested user to check and confirm if the issue is resolved
26/11: User training resolved the issue</t>
  </si>
  <si>
    <t>Nishtha to provide an update</t>
  </si>
  <si>
    <t xml:space="preserve">SAP </t>
  </si>
  <si>
    <t>ISSUE IN PGI POSTING</t>
  </si>
  <si>
    <t>16.11.2024</t>
  </si>
  <si>
    <t>20.11.2024</t>
  </si>
  <si>
    <t>Abhishek</t>
  </si>
  <si>
    <t xml:space="preserve">19/11 We acknowldge the ticket. WIP.
19/11 we have messaged user in the teams to understand about this new requirement and proceed further but user is offline, we will connect and gather the requirement from the business user soon.
20/11 Sent a mail to the user to discuss on this issue.
20/11  User confirmed this issue has been already closed. </t>
  </si>
  <si>
    <t>SAP error when creating PO from contract #5650003242</t>
  </si>
  <si>
    <t>28.11.2024</t>
  </si>
  <si>
    <t>19/11:We connected with user and uderstood the exact issue and now working on test case.
22/11: Solution already provided to user waiting for confirmation.Sent reminder mail today
28/11: recieved  confirmation from user. Issue resolved.</t>
  </si>
  <si>
    <t>Kirtish requested for screenshot and Veronica has provided the details for the same, provided the solution and Lumbini has to provided confirmation</t>
  </si>
  <si>
    <t>Migrated SM#3000050311 BP Email Telephone Add Delete</t>
  </si>
  <si>
    <t xml:space="preserve">19/11 we have planned a call with user to know more about pending actions on this backlog tickets and start work with our technical team.
 27/11 Myself and Bala had call with Prasad, user is okay to move the changes to Production system once discussed RAKC internally. User informed to check about the duplicate data issue, Bala is working on this.
04/12 Recieved mail from Prasad to update the duplicate email address update, checking the feasibility.
05/12 Bala checking the feasibility.
06/12 Code changes completed and updated the status to Prasad.
09/12 Bala sent mail to Ajay to move TR for Quality testing
10/12 Internal Testing completed from our end bala is validating. 
11/12 Shared the test data to Prasad waiting for UAT Conformation.
12/12 TR changes moved to PRD. Waiting for Prasad confirmation.
</t>
  </si>
  <si>
    <t>Ramesh setup a call with Prasad Kannan on 19th Nov 4:30PM IST</t>
  </si>
  <si>
    <t>Chnages moved to PRD system on 12.12, waiting for user confirmation</t>
  </si>
  <si>
    <t>Glaze compound code error </t>
  </si>
  <si>
    <t>19/11- We provided our analysis to user and waiting for user response                                                                                                            
20/11- waiting for user responses                                                                   
22/11- In this issue run the standard cost estimate for the particular material and resolve the issue this is analysis we provided to user waiting for user conformation.
25/11- We are waiting for user response.                                                   26/11-  We are waiting for user response.                                                 27/11- We have ping the user but there is no response.</t>
  </si>
  <si>
    <t>Issue:: Glaze compound code                                                                     Soluation:In this issue run the standard cost estimate for the particular material and resolve the issue
T-Code CK24 this is soluation we provided to the user.</t>
  </si>
  <si>
    <t>Please use the below-mentioned material code for the Polish Glaze compound for SAP postings from this month onwards.</t>
  </si>
  <si>
    <t>SAP S/4_Magento Integration</t>
  </si>
  <si>
    <t>CPI</t>
  </si>
  <si>
    <t>Sravan</t>
  </si>
  <si>
    <t>GMPRMGLAZE6001</t>
  </si>
  <si>
    <t>Proposal mention to RAKC and waiting for an approval.</t>
  </si>
  <si>
    <t>GRSO request - Mohamed</t>
  </si>
  <si>
    <t>19/11 acknowleadge this ticket and messaged to user over the team chat to discuss on this issue
28/11 Following up with User for call to discuss ****
23/11 This production system issue, our MM team will take help from their SME and to resolve this issue.</t>
  </si>
  <si>
    <t>24/12 - Assigned to MM team to check the issue. Status changed to In progress</t>
  </si>
  <si>
    <t>BAD BD Connection Error in SAP - Rakibul(BGD)  </t>
  </si>
  <si>
    <t>19.11.2024</t>
  </si>
  <si>
    <t>19/11: User was facing error, Basis observed due to multiple execution of report at single time error was occuring. We've informed user and waiting if the issue comes again.
25/11: Config changes are done and moved to ECQ. Tested with user, pending confirmation from user.
26/11:we had call today with Amit,Bala and user, Amit asked user to check in head quaters wheather they are facing same issue or not.
27/11: user checked from HQ no issue while executing from HQ user got no error.
28/11: User tried from headquarters, we got confirmation from user that he tried with office network. Now need to analyse the issue with ABAP.
2/12: need access for production system to analyze the issue
03/12: Raised request for production access.
04/12: Need to list table's required for this analysis and send to business for access.
6/12: on monday will connect with user and debug in the production system
09/12: Debugged with user, no error message found. Asked user to connect when error message found.
10/12: Basis will request for ST01 authorization and will connect with user again to trace with ABAP again
11/12: User not available/off for today.
12/12: Need to connect with basis to analyse the trace report.
19/12: routed to networking team to clarify any issue from network side</t>
  </si>
  <si>
    <t>Informed user to observe the report and don’t execute at multiple times.</t>
  </si>
  <si>
    <t>No Access for ABAP to analyzse</t>
  </si>
  <si>
    <t>Call planned with User on 25th November as it is happening when multiple Users using at same time</t>
  </si>
  <si>
    <t>Under Network team, due to connectivity issue analysed by S&amp;A team.</t>
  </si>
  <si>
    <t>PY requirement for regular PY run - to be configured</t>
  </si>
  <si>
    <t>23.11.2024</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</si>
  <si>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</si>
  <si>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Requested TR and valdiation from Rahul for the changes, Help Me status is cancelled hence requested for new TR creation for some configuration</t>
  </si>
  <si>
    <t>Unable to view or get the LECI report</t>
  </si>
  <si>
    <t>21.11.2024</t>
  </si>
  <si>
    <t>21/11: Duplicate ticket 4000001241 is already in progress.Hence  we closed this ticket.
25/11: Sent mail to help team indicationg that it is duplicate ticket.Waiting for their response.</t>
  </si>
  <si>
    <t>Duplicate Ticket, currently being worked on 4000001241 for Gate Pass FIORI team is working on. Sent emal to Cheryl for the same</t>
  </si>
  <si>
    <t>Recursive Bom Error </t>
  </si>
  <si>
    <t>21/11: as per user confirmation, we closed the ticket</t>
  </si>
  <si>
    <t>Update the resolution</t>
  </si>
  <si>
    <t xml:space="preserve"> Normal Change: 8000011860, WM Physical inventory count entry</t>
  </si>
  <si>
    <t xml:space="preserve">22/11: Kalavti is working on the code change on % calculation
25/11: New program is under progress.working on FS creation
29/11:We connected with user on process discussion as this process will be impleted for first time.Now working on other possible transactions once inventory is freezed.
03/12: As suggested by Karthick we provide test document with Karthick to check all movement types
6/12:Changes moved to production.
17/12: Sent new logic test cases with user
</t>
  </si>
  <si>
    <t>Auth part to be checked</t>
  </si>
  <si>
    <t>Changes moved to Quality and FUT to be provided to day, to get HelpME ticekt for the same</t>
  </si>
  <si>
    <t>UAT successfully completed and ticket should be closed</t>
  </si>
  <si>
    <t>Migrated SM#3000050664 Define a Power and Water cost in SAP</t>
  </si>
  <si>
    <t>22/11: Ticket logged
26/11: cal scheduled for today,SME is not available so call cancelled.
27/11: Will schedule call tomorrow on this.
28/11: Discussed with karthick on this, business needs new production implemented for new plant PPWP, in this plants all things should be set for their Power consumption/generation/transfer/selling. We are gathering information to provide solution to implement this.</t>
  </si>
  <si>
    <t>Newly assigned to CG and Chand to conenct with Karthick</t>
  </si>
  <si>
    <t>Gathering information on this.</t>
  </si>
  <si>
    <t>Changes required _ One Pager (zfcustsum) Sol#: 3000051092</t>
  </si>
  <si>
    <t>No hold status, awaiting Quality move</t>
  </si>
  <si>
    <t xml:space="preserve">#tagging not done and ticket which is in progress is in cancelled status
Send mail to HelpMe to change the status in progress2, ##Ticket## and HelpMe for get the log udpated
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</si>
  <si>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This ticket was Cancelled and Rejected by RAKC.</t>
  </si>
  <si>
    <t>Migrated SM#3000051367 Requesting to modify Gate Pass printout</t>
  </si>
  <si>
    <t>Ajay</t>
  </si>
  <si>
    <t>Rakshith</t>
  </si>
  <si>
    <t>19/11: Ajay gave all the inputs
21/11: Responded that we need 2 additional days as making non mandaory is impacting the flow</t>
  </si>
  <si>
    <t>wrong status maintained</t>
  </si>
  <si>
    <t>Team is working on it and it wlll be delviered by Monday</t>
  </si>
  <si>
    <t>ERROR IN SHOWROOM STORAGE LOCATION </t>
  </si>
  <si>
    <t>02.12.2024</t>
  </si>
  <si>
    <t>25/11 This is an internal issue, informed Ajay to help on this ticket to extend the storage location for that material.
26/11 Ajay took FFID access to check the issue.
28/11 Connected with Ajay to help the user.
02/12 User confirmed over teams to close the issue.</t>
  </si>
  <si>
    <t>RCM invoice should have unique serial number</t>
  </si>
  <si>
    <t>21/11 - Received &amp; analysed at CG end. Following up with user for more information
22/11 -25/11 26/11 - Following up with user for more information. Unable to receive any updates on avaibility
27/11 - Requirement understanding done with user &amp; MOM shared. FS yet to be started
28/11 - 18/12 FS in progress
19/12 - Released for Abap development, Abap in progress</t>
  </si>
  <si>
    <t>19/12 - Released FS for Abap development, Abap in progress</t>
  </si>
  <si>
    <t>Augmentation of file name for ADCB related BCM batches Sol Ref : 3000052617</t>
  </si>
  <si>
    <t xml:space="preserve">19/11 - Analysing at CG end
21/11, 22/11 - Following up with user for more information
25/11 - Dropped an email to user for his avaibility to understand the requiremnet.
26/11 - Gathered information from user. Now started analysing
27/11 - CG team Analysing
28/11 - CG team Analysing
29/11 - Received TR from Ajay, abaper did the changes and moved to Quality
02/12 - 09/12 FUT sent to user as this involves invoice approvals and we dont have access for that. Awaiting user confirmation for FUT.
16/12 - FUT completed and sent for UAT 
UAT cofirmation received. 
17/12 - Changes moved to production </t>
  </si>
  <si>
    <t>ZPP_BINTOBIN errors/issues </t>
  </si>
  <si>
    <t>25/11 We acknowledge the ticket.WIP.
26/11: we have pinged to user waiting for user response.</t>
  </si>
  <si>
    <t>261 Movement error  </t>
  </si>
  <si>
    <t>25/11 We acknowledge the ticket.WIP.
26/11: we have connected with user and WIP.
2/12: ABAP team is debugging the issue.
03/12: Waiting for user to confirm if the issue arises again.
04/12: Issue resolved</t>
  </si>
  <si>
    <t>The same component was posted properly in other confirmations, so it is not possi­ble to trace out the issue.  The reason for the issue could be some data inconsistency</t>
  </si>
  <si>
    <t>04/12:User already confirmed on closure.I am unable to close this ticket in help me.Connected with Cheryl to close it from backend</t>
  </si>
  <si>
    <t>27/11: Requested for more details on complete requirments, waiting for their response.
25/11: Sent a mail to share requirment and documents
04/12: Nitin said he do not relevent required docs nad told us to find in solamn or mail trail.
16/12: Followup mail sent, Nitin asked for discussion.
18/12: Scheduling call tomorrow with Nitin Kumar.
19/12: Had a call with Nitin to understand the whole scenario.</t>
  </si>
  <si>
    <t>No Hold Status, waiting for Nitin to share the requirement</t>
  </si>
  <si>
    <t>[19-12-2024] Call done with Nitin to understand the complete scenario. Further analysis required.</t>
  </si>
  <si>
    <t>SAP Functional-SD</t>
  </si>
  <si>
    <t>Update invoice print outs (invoice, invoice cancellation, credit note)</t>
  </si>
  <si>
    <t>Kamal Kondapalli</t>
  </si>
  <si>
    <t>27/11 - CG team Analysing 
28/11 - Couldn’t gather information as the user as user had to drop of from the call 
29/11 - 02/12- Couldn’t connect the user
04/12 -  No response from user
09/12 - Again followed up via mail
10/12 - user is busy with month end
17/12 - understand the detailed requirement with user, there is an change in VF03 invoice output. Coordinated and transfered into SD
19/12 Had call with user for the output type RD00:  Crdit Note/Debit Note title is not coming, so we need to fix it.
For the output type RD05: 1-The output type configuration changes not moved to PRD.  2-Invoice Title should have "Invoice"  (not tax prefix)</t>
  </si>
  <si>
    <t>Under requirement gathering from the user.</t>
  </si>
  <si>
    <t>The quotation and sales ordering Arabic is wrong Ref Sol: 2000064716</t>
  </si>
  <si>
    <t>Pending User Information</t>
  </si>
  <si>
    <t>29/11 Requested user to have a call on Monday to get more analysis.
02/12 Pinged to user over teams but user did not response
03/12  Requested user to have a call to get more analysis.
06/12 Scheduled meeting on Monday
09/12 Shared the MOM and waiting for test case in Quality system and waiting for Incident to Service request.
10/12 waiting for quality test data.
18/12  Mail sent to user to replicate the test case in qyality system similar to production system sales order.</t>
  </si>
  <si>
    <t>No update from team for 3 weeks</t>
  </si>
  <si>
    <t>The ticket is SR not Incidnet. Requested HelpMe to convert it to SR. User has to share the test data for this new requirment, sent reminder mail.</t>
  </si>
  <si>
    <t>Solman not opening / working since 18.11.24</t>
  </si>
  <si>
    <t>ZMM_STRD_PRICE_UPD Access</t>
  </si>
  <si>
    <t>26/11:We connnected with user on call.User is unable to upload program for more than 9 line items for which we need to debug this program in quality with the help of ABAP team
29/11: We try to upload for 1000 qty its wokring fine for now.
10/12: ABAP team is checking for alternative program.
20/12:FUT document is shared with user.UAT in progress from user end.</t>
  </si>
  <si>
    <t>[20-12-2024] FUT completed and shared and pending for user to confirm</t>
  </si>
  <si>
    <t>Need to Updated Chq Details of all the Created Customer</t>
  </si>
  <si>
    <t>27/11 - Tried to reach out to the user for more information
29/11 - 02/12 - Couldn’t connect to the user.
04/12 - 06/12 - No response (also stucked with other priority issue so couldn’t follow up)
09/12 - Again followed up via email
15/12 - 18/12 FS in progress
19/12 - Released for Abap development, Abap in progress</t>
  </si>
  <si>
    <t>Payload extracts for the below interfaces from QAS &amp; PRD C4C systems.</t>
  </si>
  <si>
    <t> SAP Incident- C4C - Survey is not getting triggered </t>
  </si>
  <si>
    <t>27/11 We acknowledge the ticke.WIP
29/11 Issue fixed in QA, FUT in progress
05/12: Requested Dinesh/Ajay for Change Request number and Process
06/12: The UAT is in progress
9/12: Working with the user to complete the UAT. QA system does not have proper test data so its delayed for a while. Also, no change request received from Dinesh/Ajay
11/12: User is on-leave, waiting for user acceptance testing completion 
12/12: RAKC IT requested assistance in UAT with Amit
19/12: Reminded Amit to provide RAKC IT requested assistance in UAT</t>
  </si>
  <si>
    <t>Pending UAT ; RAKC IT requested assistance in UAT with Amit</t>
  </si>
  <si>
    <t>Payroll Parameter change</t>
  </si>
  <si>
    <t xml:space="preserve"> 
27/11: Payroll Parameters to be regularise,The gaps have been found and addressed by configuring the parameters. 
04/12: To be confirmed and closed.  
05/12: TR recieved to extend the parameters for future.
07/12: Got the TR for new configs.
10/12:  Configs almost done
11/12: TR moved in Quality, 
13/12: Business Team is advised to perform UAT and details provided.
</t>
  </si>
  <si>
    <t>Using same ticket for multiple needs</t>
  </si>
  <si>
    <t>[19-12-2024] Business Team is advised to perform UAT and details provided.</t>
  </si>
  <si>
    <t> FW: Payload from C4C QAS &amp; PRD </t>
  </si>
  <si>
    <t>27/11 Work in progress
27/11/2024: Provided details from the production system. QAS details will be shared soon.
2/12/2024 : Waiting for more details from the user to provide payload of QAS system.
05/12: Provided payloads to Abdul. Wating for confirmation to close it.
06/12: This incident has been closed.</t>
  </si>
  <si>
    <t>SAp</t>
  </si>
  <si>
    <t>-SAP Incident_C4C EXTERNAL ID NOT GENERATING </t>
  </si>
  <si>
    <t>SD/C4C</t>
  </si>
  <si>
    <t>28/11 Acknowledge the ticket. WIP.
29/11 SD team following up with RAKC for the Master Data updates (dependent on 4000005478 resolution)
11/12: Requested Help me to re-route the incident.</t>
  </si>
  <si>
    <t xml:space="preserve">UKI SO error (involved parties) 
</t>
  </si>
  <si>
    <t>28/11 Acknowledge the ticket. WIP.
29/11 SD team following up with RAKC for the Master Data updates
04/12 Dinesh replied to the user and RAKC has to update Master Data.</t>
  </si>
  <si>
    <t>Report ZSDPL005 is not working properly</t>
  </si>
  <si>
    <t>10.12.2024</t>
  </si>
  <si>
    <t>29/11 Requested user to have a call to get more analysis.
02/12 Mail sent to the user about the understanding points to make the changes for the report, Updated the same to bala as well.
04/12 Had call with Bala and explained the logic.
05/12 Development in progress, Point 1. ZFRA fright condition has been excluded from the existing logic.Point 2. ZCCP - If ZCCP condition is exist in the Sales order then exclude the discount condition ZD0A.
06/12 Changes moved to Quality and waiting for user confirmation for UAT.
09/12 UAT confirmed, requested Amit to move the changes to P01 system.
10/12 User confirms to close the ticket.</t>
  </si>
  <si>
    <t>Need to be reactive to user</t>
  </si>
  <si>
    <t>PO/PR pending for release - not reflecting in SAP inbox</t>
  </si>
  <si>
    <t>Punith</t>
  </si>
  <si>
    <t>29/11:We connected with user and uderstood the issue.We connected with fiori team to check workflow.As per user confirmation now user is again getting PR release list in sap inbox.Willl ask for closure.
03/12:We connected with fiori team to check workflow issue.Need to connect with Bala once.
04/12: We are not able to create test in quality system.</t>
  </si>
  <si>
    <t>Use has not observed this issue since 3 weeks .Hence we are waiting for closure confirmation.</t>
  </si>
  <si>
    <t xml:space="preserve">Require a new field of Manufacturing Date of Batch in Free Stock report (ZSFS) 
</t>
  </si>
  <si>
    <t>01.12.2024</t>
  </si>
  <si>
    <t>02/12 We acknowledge the ticket. WIP.
03/12: Waiting for solman ticket.
04/12: Bala is working on it.
05/12: Bala is testing whether it will not impact anything.
6/12: code changes done.need to test in ECD
09/12: FUT sent to business waiting for UAT.</t>
  </si>
  <si>
    <t>awaiting solman, and no hold status</t>
  </si>
  <si>
    <t>National Day Public Holiday</t>
  </si>
  <si>
    <t xml:space="preserve">30/11: Request raised by Rafi to make changes in Work schedule rule to accomodated national public holiday
02/12:  Shared our understanding on mail and requested to have a call for better understanding, Requested for TR creation.
Shared observations and waiting for TRs from business.
03/12: WSR list provided by Rafi and got the confirmation to finish the config.
04/12: TR moved to Quality.
08/12: resolved, UAT successful and changes are moved to PROD.
 </t>
  </si>
  <si>
    <t>Resolved, UAT successful and changes are moved to PROD.</t>
  </si>
  <si>
    <t>Waybill details in our ZEREGISTER are not updated accurately</t>
  </si>
  <si>
    <t>02/12 Connected with bala to replicated the issue in ECQ system but we are facing authorization and sent mail to Dinesh.
04/12 Me and Bala connected with Dinesh and explaied the issue in the PRD system, Dinesh suggested to take the access in the Quality system and informed us to check the program.
05/12 Root cause found, had a call with Surya tomorrow.
06/12 Had call with Amit and Bala is checking the code.
09/12 Bala and Kamal shared the detailed information to Dinesh to have a call tomorrow.
10/12 Dinesh did not join the call.Tomorrow had a call with amit. 
11/12 Sent mail to Dinesh waiting for Dinesh reply.
18/12 Mail sent to Dinesh waiting foe dinesh reply.</t>
  </si>
  <si>
    <t>Analysis shared to Dinesh, waiting for confirmation.</t>
  </si>
  <si>
    <t>Request to create purchase group code for 88202689</t>
  </si>
  <si>
    <t>Complted</t>
  </si>
  <si>
    <t>23.12.2024</t>
  </si>
  <si>
    <t>01/12: We analysed the issue.Need some customise change.
02/12: Requested Ajay for TR.Waiting for TR.
10/12: Changes done as per user requirement waiting for user confirmation
19/12:Waiting for user UAT result</t>
  </si>
  <si>
    <t>Got user confirmation on 23.12.2024.Hence mark this ticket has resolved.</t>
  </si>
  <si>
    <t>Unable to Link Code in SAP (vdh1n)</t>
  </si>
  <si>
    <t>02/12 Acknowledge the ticket WIP
05/12 Had a call with user tomorrow to explain the issue.
06/12 Pending approval from RAKC internal.</t>
  </si>
  <si>
    <t>Unassigned ticket, waiting for RAKC internal approval.</t>
  </si>
  <si>
    <t>CUSTOMER CODE IN C4C - 5016046</t>
  </si>
  <si>
    <t>06.12.2024</t>
  </si>
  <si>
    <t>04/12 We acknowledged the ticket and Dinesh shared the solution to the user. From teams sent reminder to check and confirm the status.
05/12 Informed user to check and confirm.
06/12 Got confirmation from user to close the ticket.</t>
  </si>
  <si>
    <t>CRM - LEAD OWNER Assignment Rule</t>
  </si>
  <si>
    <t>04/12 Acknowledge the ticket WIP
4/12: Investigation is in Progress
05/12: Requested additional information from the user for invesigating the issue.
06/12: Dinesh is working on it.
11/12: Requested Help me to re-route the incident.
12/12:Requested Help me to re-route the incident
19/12:HelpMe re-routed the incident to RAKC IT</t>
  </si>
  <si>
    <t xml:space="preserve"> Master Data issue HelpMe re-routed the incident to RAKC IT</t>
  </si>
  <si>
    <t>COST POSTING via ZFI_REV_REPOST_N - Revenue Posting is incorrect Sol ref#: 2000064622</t>
  </si>
  <si>
    <t>05/12 - Not yet started
11/12 - User have confirmed to connect on 12/12
12/12 - Connected with user to gather data 
16/12 - analyses in progress
17/12 - Requested users time for test case in quality
17/12 - Scheduled call with user for 19/12 to get the test case.
19/12 - Call got postponed to Tuesday 24/12.</t>
  </si>
  <si>
    <t>19/12 - call was scheduled with user for 19/12, on his request it get postponed to Tuesday 24/12 to replicate the test scenario in quality.</t>
  </si>
  <si>
    <t>Wrong costing in SAP</t>
  </si>
  <si>
    <t>05.12.2024</t>
  </si>
  <si>
    <t>05/12 - Not yet started
Originally assigned on 29th Nov, when checked with user - he said this actual issue belongs to MM and not to CO. Now again on 05/12 it seems on FICO bucket.
9/12 - I tried to check with MM lead, she asked to check with Vinod again - Not getting clarity whether MM team has connected with user or not
17/12 - 18/12 Incident raised to SAP.
19/12 - No reply from SAP
20/12 - Sent followed up reminder to SAP</t>
  </si>
  <si>
    <t>20/12 - Sent followed up reminder to SAP. SAP case no - 1385651/2024.</t>
  </si>
  <si>
    <t>Exchange Rate Issue (FI) - RAKC UK- Sol Ref: 2000064722</t>
  </si>
  <si>
    <t>This ticket assigned to us but the ticket status over helpme is resolved</t>
  </si>
  <si>
    <t>Pending Approval</t>
  </si>
  <si>
    <t>Received mail on 04/12 but couldn't find in helpme portal to check the details</t>
  </si>
  <si>
    <t>RAK Ceramics - Sink Promotion GOSINK10R</t>
  </si>
  <si>
    <t>16.12.2024</t>
  </si>
  <si>
    <t>06/12 Acknowledge the ticket, WIP
09/12 Sent mail to user. waiting for user inputs.
11/12 Sent reminder mail to user.
16/12 Sent one more reminder mail to the user.</t>
  </si>
  <si>
    <t>URGENT assistance to fix incompletion log /// SO 1013297 --&gt;replaced by SO 1013305</t>
  </si>
  <si>
    <t>19.12.2024</t>
  </si>
  <si>
    <t>06/12 Connected over teams and explanied the user for Master data issue. User sent mail to internal team.
19/12 User confirmed to close the ticket.</t>
  </si>
  <si>
    <t>DUO000444 - SHOWING SW06 LOCATION</t>
  </si>
  <si>
    <t>24.12.2024</t>
  </si>
  <si>
    <t>06/12 Acknowledge the ticket, WIP
09/12 Solution provided to the user, User has to check with RAK internal team for Custom table correction in PRD system.
24/12 User confirms to close this incident.</t>
  </si>
  <si>
    <t>Master data issue, RAKC internal team working.</t>
  </si>
  <si>
    <t> All delivery note needs to be printed with INCOTERMS and its description, for SW, Tiles &amp; Kludi </t>
  </si>
  <si>
    <t>08.12.2024</t>
  </si>
  <si>
    <t>Ajay Bose Sukumaran</t>
  </si>
  <si>
    <t>Ajay Bose</t>
  </si>
  <si>
    <t xml:space="preserve">09/12 Connected with User over Teams and user will share the time slot busy in his annual stock report.
</t>
  </si>
  <si>
    <t>Ticket assigned to Ajay RAKC team.</t>
  </si>
  <si>
    <t>Customer contact number mismatch in SO and SI</t>
  </si>
  <si>
    <t>09.12.2024</t>
  </si>
  <si>
    <t>9/12 Connected over teams but no reply from the user end.
10/12 Sent mail to the user to discuss on this ticket.
12/12 Connected with bala for contact number issue, Need to explain to the User about the logic.
16/12 Found the root cause of the issue and I have to explain over the teams call but user didnt join the call.
19/12 User confirmed to close the ticket</t>
  </si>
  <si>
    <t>EXTERNAL ID ISSUE</t>
  </si>
  <si>
    <t>9/12  Acknowledge the ticket, WIP</t>
  </si>
  <si>
    <t>KKS1 run in the background, keeps getting cancelled automatically</t>
  </si>
  <si>
    <t>09/12 - surbhi confirmed that issue is resolved, waiting for mail confirmation</t>
  </si>
  <si>
    <t>Posting Problem</t>
  </si>
  <si>
    <t xml:space="preserve"> Hiren</t>
  </si>
  <si>
    <t>9/12 - Connected to the user to understand the issue 
Completed the analyses at CG end, and solution has been sent to the user and SME's, waiting for further process
10/12 - have asked user to provide test data for quality testing
11/12 - Solution provided, user confirmed to close this ticket</t>
  </si>
  <si>
    <t>Report shows wrong value - ZCOFBGUV</t>
  </si>
  <si>
    <t>Pending for SME's inputs</t>
  </si>
  <si>
    <t>9/12 - Connected with the SME and understood the concerns
Details Shared  with the ABAP team for debugging and check the logic 
11/12 - abap analyses shared with Rak-SME (Sundar) and also abaper has explained the detailed logic to Rak-SME. Rak-SME is working on it and conveyed that he will come up with the change logic required in program.</t>
  </si>
  <si>
    <t>11/12 - abap analyses shared with Rak-SME (Sundar). Pending with SME for the logic to be implemented.</t>
  </si>
  <si>
    <t>UPLOAD Error while uploading data -(ZFI001 TCODE)</t>
  </si>
  <si>
    <t xml:space="preserve">9/12 -  connected with the user and understood the requirement, analyses in progress 
10/12 - ABAP needs to check the error in program
11/12 19/12- ABAP is in progress
19/12 - received inputs from ABAP team, based on that functional team is re-analysing </t>
  </si>
  <si>
    <t xml:space="preserve">19/12 - received inputs from ABAP team, based on that functional team is re-analysing </t>
  </si>
  <si>
    <t>SAP FV50 entry Parking Issue</t>
  </si>
  <si>
    <t>09/12 - tried to connect with the user but no response 
Dropped an email to user for more details.
10/12 - Tcode Is working fine , user confirmed to close the ticket.</t>
  </si>
  <si>
    <t>TO ADD GLS IN FSV IN F.01 (SAP FI) Sol Rf: 3000052558</t>
  </si>
  <si>
    <t>09/12 - raised ticket on high priority (P2) but this is backlog ticket
analysed and understand that this ticket is under UAT, reached out to the user for confirmation and their further queries 
10/12 - Gathered details, need to make changes
12/12 - TR details received, waiting for user data to make changes 
17/12 - FUT and UAT done, waiting for production movement.</t>
  </si>
  <si>
    <t>10/12 -11/12 Sent analyses with the business, waiting for the further inputs from user</t>
  </si>
  <si>
    <t>Release strategy is not appearing</t>
  </si>
  <si>
    <t>09/12: Changes maintain in CL20N in production
10/12: Got issue resolved confirmation from user</t>
  </si>
  <si>
    <t>NEW PR request approval matrix</t>
  </si>
  <si>
    <t>20.12.2024</t>
  </si>
  <si>
    <t>09/12:User id is maintained in production .Waiting for user confirmation
20/12: User confirmed on closure.</t>
  </si>
  <si>
    <t>Issue resolved on 20,12.2024</t>
  </si>
  <si>
    <t>Change of address in PO for Austria</t>
  </si>
  <si>
    <t>09/12: User requirement is already maintained i system waiting for user confirmation</t>
  </si>
  <si>
    <t>Inclusion of central purchasing block in ZMKVZ report</t>
  </si>
  <si>
    <t>10/12: Waiting for Cheryl to share 3 series solmon ticket.</t>
  </si>
  <si>
    <t>Waiting for TR to move to Quality system.</t>
  </si>
  <si>
    <t>9.12.2024</t>
  </si>
  <si>
    <t>pp</t>
  </si>
  <si>
    <t>9/12: work in progress</t>
  </si>
  <si>
    <t>GST NO typing mistake during plant code creation , Actual GST is 03AACCR6424N2Z9, but it shows 03AACCR6424N1ZA.</t>
  </si>
  <si>
    <t>10/12 We acknowledge the ticket. WIP.
12/12 - Waiting for TR details to make changes 
13/12 - changes made and FUT done. 
16/12 - UAT done, shared TR details for production movement.
18/12 Changes moved to the production</t>
  </si>
  <si>
    <t>OLD SYSTEM // REPLACMENT FOC ORDER ERROR</t>
  </si>
  <si>
    <t>10/12 We acknowledge the ticket. WIP.
11/12: The system works fine after resending the order /request external pricing. This issue has been resolved.</t>
  </si>
  <si>
    <t>Order Placement Issue in SAP.</t>
  </si>
  <si>
    <t>ERROR IN C4C</t>
  </si>
  <si>
    <t>Damadora</t>
  </si>
  <si>
    <t>Quotation price error</t>
  </si>
  <si>
    <t>10/12 We acknowledge the ticket. 
11/12: The system works fine after resending the order /request external pricing. This issue has been resolved.</t>
  </si>
  <si>
    <t xml:space="preserve"> Frequent SAP Error Codes Blocking Order Placement.</t>
  </si>
  <si>
    <t>We got error in posting in SAP and could not resolve it , So please do the needful to resolve the same ASAP.</t>
  </si>
  <si>
    <t>10/12: Aknowledge the ticekt. Data lock error by other user while posting. User will do posting again and get back to us.</t>
  </si>
  <si>
    <t>Addition of Data for ZPP_BOM_UPLOAD Program </t>
  </si>
  <si>
    <t>10/12: Aknowledge the ticekt.
11/12: Changes moved to production.</t>
  </si>
  <si>
    <t>Request for New Creation Program for KRT/KRP</t>
  </si>
  <si>
    <t>Nikhil/Poonam</t>
  </si>
  <si>
    <t>10/12: Aknowledge the ticekt. User wants new program to create material master and routing for Kludi RAK plant. Connected with user understood the requirement with them, working on template creation.
11/12: Need to connect with Bala/ABAP. For BAPI and template.
12/12: Need creation data from MM team to provide in excel and need ABAP fro this mapping.
19/12: preparing input file for testing</t>
  </si>
  <si>
    <t>Checking feasibility with ABAP on existing BAPI's.</t>
  </si>
  <si>
    <t>SAP Incident / C4C / External ID not showing</t>
  </si>
  <si>
    <t>11.12.2024</t>
  </si>
  <si>
    <t>13.12.2024</t>
  </si>
  <si>
    <t>11/12 Aknowledge the ticekt.
11/12: Requested additional information to the user for investigation.
12/12: Analysing the issue WIP
13/12: User confirmed the issue is resolved</t>
  </si>
  <si>
    <t>SAP Incident-Without a balance order QTY in SAP, the System still allows entry to book the stock</t>
  </si>
  <si>
    <t>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t>
  </si>
  <si>
    <t xml:space="preserve"> sent a mail to user for requested inputs and requirement clarification</t>
  </si>
  <si>
    <t>UNABLE TO PUT SCRAP in QA32 - QM</t>
  </si>
  <si>
    <t>QM</t>
  </si>
  <si>
    <t>11/12: Aknowledged the ticket. User will recreate and provide data to test in ECQ. Cost element is not assigned to the activity for QM scrap posting.
12/12: Waiting for user to provide test data in ECQ.
19/12: under FICO team</t>
  </si>
  <si>
    <t>FI/CO team needs to look into this to assign cost element to required PA structure.</t>
  </si>
  <si>
    <t>SO and Line for numerous stock storage locations-ended up with error while retrieving DNs</t>
  </si>
  <si>
    <t>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t>
  </si>
  <si>
    <t>sent a mail to user for requested inputs and requirement clarification</t>
  </si>
  <si>
    <t>Previous month material showing in COGI </t>
  </si>
  <si>
    <t xml:space="preserve">11/12: Closed </t>
  </si>
  <si>
    <t>COGI created with the same date of confirmation, for the error order TECO need to be revoke then we can clear the error</t>
  </si>
  <si>
    <t>SHIPPING ADDRESS IN STO CHANGE - Moti - Sol Ref 3000052521</t>
  </si>
  <si>
    <t>12.12.2024</t>
  </si>
  <si>
    <t>kamal</t>
  </si>
  <si>
    <t>12/12  Aknowledge the ticekt.WIP.
13/12 messeged to user in MS- teams, we will connect with user and work on this issue. 
18/12 waiting for user requirment, trying to connect with user he is not responding , we gone through old mail conversation and understood that this is old back log ticket from HTC.
19/12 HTC shared the FUT but pending UAT from the user, updated the same over mail.</t>
  </si>
  <si>
    <t>Waiting for UAT confirmation.</t>
  </si>
  <si>
    <t>C4C / SAP approving authority- segregation</t>
  </si>
  <si>
    <t>12/12  Aknowledge the ticekt.WIP. 
19/12: Requested Help me to re-route the incident.
20/12: Master Data issue HelpMe re-routed the incident to RAKC IT</t>
  </si>
  <si>
    <t>One time customer code for showroom cust Sol#: 3000052279</t>
  </si>
  <si>
    <t>19/12: User is doing the testing</t>
  </si>
  <si>
    <t>Guided User with Procedure Document on 17.12.2024</t>
  </si>
  <si>
    <t>New Sales Office Required Bhutan and Nepal (Mumbai) - Old Sol Ref 3000052046</t>
  </si>
  <si>
    <t>19/12: Requested Help me to re-route the incident."</t>
  </si>
  <si>
    <t>Need to bring the columns from material master to sales register &amp; to set the new Rule Sol#: 3000052515</t>
  </si>
  <si>
    <t>12/12 After taking a follow up with the user. User confirmed to close the ticket.</t>
  </si>
  <si>
    <t>5932338 -Price Discrepancy Issue in Sales Order Submission.</t>
  </si>
  <si>
    <t>12/12 mail is sent to user for discussion on that issue.
13/12 After discussing with the user price values are appearing correctly.</t>
  </si>
  <si>
    <t>In POS, add justification field for discount - Sol ref#: 3000052632</t>
  </si>
  <si>
    <t>13/12 Aknowledge the ticekt.WIP.
16/12 Today had a call with bala and explain about the issue. tomorrow scheduled a call with user.
17/12 mail sent to the user for more information related this issue.</t>
  </si>
  <si>
    <t>Awaiting a test case in Quality from User</t>
  </si>
  <si>
    <t>MDG CLASSIFICATION WARNING MESSAGE CHANGES </t>
  </si>
  <si>
    <t>MDG</t>
  </si>
  <si>
    <t>13/12 Aknowledge the ticekt.WIP.
18/12: systems are down to check the issue
19/12: ABAP team is working
20/12: ABAP team is doing some enhancement</t>
  </si>
  <si>
    <t>ABAP team is doing some enhancement</t>
  </si>
  <si>
    <t>FW: 70045148 - C,642 - 30205900 - RAJEEV</t>
  </si>
  <si>
    <t>12/12  Aknowledge the ticekt.WIP. 
19/12 Issue is resolved and closed</t>
  </si>
  <si>
    <t>C4C issue / unable to prepare quotation</t>
  </si>
  <si>
    <t>12/12  Aknowledge the ticekt.WIP. 
19/12: Issue is resolved and closed</t>
  </si>
  <si>
    <t xml:space="preserve">Creating of shurtdown orders and understanding of the impact of the same on the books of accounts and COPA </t>
  </si>
  <si>
    <t>C4C ERROR - CAN'T CREATE S.O</t>
  </si>
  <si>
    <t>12/12  Aknowledge the ticekt.WIP. 
19/12:Issue is resolved and closed</t>
  </si>
  <si>
    <t>Migrated SM#3000051067 Chg in Duty/Comm/Bonus impact final Pric</t>
  </si>
  <si>
    <t>18/12 Acknoeledge the ticket. WIP.
23/12 we sent a mail to user to discuss on this requirement and start work from our end</t>
  </si>
  <si>
    <t xml:space="preserve"> we sent a mail to user to discuss on this requirement and start work from our end</t>
  </si>
  <si>
    <t>Report creation and access for taking report from SAP data record</t>
  </si>
  <si>
    <t>13/12: As per HTC, its pending with Business Team for UAT and moreover no documents/requirements have been shared
23/12: Sent an email to Rafi to have a discussion</t>
  </si>
  <si>
    <t>Request changes in release strategy workflow - Purchase Department - Sol ref#: 3000052627</t>
  </si>
  <si>
    <t>10/19:Approval got from rahul for testing in development</t>
  </si>
  <si>
    <t>UAT</t>
  </si>
  <si>
    <t>All conditions cost in import orders need to be show in PO review</t>
  </si>
  <si>
    <t>10/12: Asked user for more information.
13/12:Asked user for more information.</t>
  </si>
  <si>
    <t>Call scheduled with user on 23.12.2034</t>
  </si>
  <si>
    <t>Creation of new location in SAP-GF4</t>
  </si>
  <si>
    <t>10/12:Changes done in developmnet
10/19: TR moved to production</t>
  </si>
  <si>
    <t>UAT in production</t>
  </si>
  <si>
    <t>Release structure of contracts and PO change- Sol ref#: 3000052628</t>
  </si>
  <si>
    <t>12/17:FUT shared with user
12/19:Approval got from Rahul</t>
  </si>
  <si>
    <t>Working on test cases</t>
  </si>
  <si>
    <t>Error messages in month-closing activities in October 2024.</t>
  </si>
  <si>
    <t>Document number does not exist while creating PO</t>
  </si>
  <si>
    <t>19/12: Acknowledge the ticket
20/12: Duplicate ticket, issue was resolved</t>
  </si>
  <si>
    <t>Closed on 23/12</t>
  </si>
  <si>
    <t>Case 1305535/2024 raised to SAP</t>
  </si>
  <si>
    <t>SAP Error: PR to Contract PO Issue (KEDA)</t>
  </si>
  <si>
    <t>DNs PGI Error due to PID inventory</t>
  </si>
  <si>
    <t>11/12: Acknowledge the ticket
11/12: It was a testing activity, manually created SO in S/4 which completed the requirement</t>
  </si>
  <si>
    <t>C4C System - Mandatory Pricing Condition Error.</t>
  </si>
  <si>
    <t>Unable to find the following GL for RAK Porcelain Online Orders payment posting in T. CODE:  ZFI004 - Sol ref#: 2000064787</t>
  </si>
  <si>
    <t>Workflow Email Issues - Incorrect Notifications</t>
  </si>
  <si>
    <t>Pending Code Investigation</t>
  </si>
  <si>
    <t>13/12: notification details showing wrong in workflow details issue 
16/12: Supriya is working on this. Rafi asked to check backend.
18/12: Had a call with Supriya and Bala no clue yet on qual. data replication.</t>
  </si>
  <si>
    <t>[20-12-2024] Under Investigation by ABAP</t>
  </si>
  <si>
    <t>Issue with Released POs Showing as Draft and Unable to Generate PDF Copies.</t>
  </si>
  <si>
    <t>23/12 - need to connect with user to discuss further on the issue.</t>
  </si>
  <si>
    <t>Net Price Adjustment.</t>
  </si>
  <si>
    <t>Dinesh Sharma</t>
  </si>
  <si>
    <t>19/12 Solution provided by Dinesh and ticket assined to Dinesh.</t>
  </si>
  <si>
    <t>Solution provided to the user, waiting for user confirmation.</t>
  </si>
  <si>
    <t>new selection field in report ZSDBON02 </t>
  </si>
  <si>
    <t>User acceptance</t>
  </si>
  <si>
    <t>20/12 Acknowledge the ticket, WIP</t>
  </si>
  <si>
    <t>20/12-Meeting needs to be scheduled with user. Waiting for user response.</t>
  </si>
  <si>
    <t>DN under Invoicing</t>
  </si>
  <si>
    <t>20-12.24</t>
  </si>
  <si>
    <t>20/12 Acknowledge the ticket, WIP
23/12 To know more about user concern we are trying to connect with user over the RAK MS teams but no response from the user, we sent a mail to user to set up a call on this issue</t>
  </si>
  <si>
    <t>Email to send to the user Samer for more info</t>
  </si>
  <si>
    <t>Actual Costing Run - Replication Require - CO Module - Audit Query</t>
  </si>
  <si>
    <t>18.12.2024</t>
  </si>
  <si>
    <t>18/12 - 23/12 - CG team is working on replicating the test sceario in Audit server shared by Rak SME - Sundar</t>
  </si>
  <si>
    <t>23/12 -  working on replicating the test sceario in Audit server shared by Rak SME - Sundar</t>
  </si>
  <si>
    <t>Data transfer from SAP B1 to Oracle EPM platform for Financial Consolidation - EBM.</t>
  </si>
  <si>
    <t>Ticket does not belong to Capgemini SAP. Currently assigned to correct owner</t>
  </si>
  <si>
    <t>MM Status Authority Change</t>
  </si>
  <si>
    <t>Ticket assigned to RAK Ceramics Team</t>
  </si>
  <si>
    <t>Analysis done and Amit to take care of production access due to limited access</t>
  </si>
  <si>
    <t>New Attributes to add</t>
  </si>
  <si>
    <t>User is out of office for requirements gathering</t>
  </si>
  <si>
    <t>NGAS Q'ty correction.</t>
  </si>
  <si>
    <t>Pending User confirmation</t>
  </si>
  <si>
    <t>23/12: provided solution step to the user</t>
  </si>
  <si>
    <t xml:space="preserve">Meeting is scheduled with the user on 23.12.2024 for more info
provided solution step to the user
</t>
  </si>
  <si>
    <t>SAP Incident // Goods return DN: 84012301 can't be able to reversal.</t>
  </si>
  <si>
    <t>20.12.2024 Instructions given to the user and wating for confirmation</t>
  </si>
  <si>
    <t>T01- SAP HCM patching SPAU</t>
  </si>
  <si>
    <t>“ Ex.rate diff.accts are incomplete for account 0001144501 currency INR”</t>
  </si>
  <si>
    <t>19/12 - Analysis in-progress
23/12 - Requested the user for missing data to be maintained for OBA1 settings</t>
  </si>
  <si>
    <t>23/12 - Requested the user for missing data to be maintained for OBA1 settings</t>
  </si>
  <si>
    <t>Service request</t>
  </si>
  <si>
    <t>SApP</t>
  </si>
  <si>
    <t>ZRSW TAX INVOICE WITH MULTI CURRENCY AND INCOTERMS.</t>
  </si>
  <si>
    <t>3.Normal</t>
  </si>
  <si>
    <t>No</t>
  </si>
  <si>
    <t>2024-W51</t>
  </si>
  <si>
    <t xml:space="preserve">23/12 Acknowledge the ticket.WIP.
23/12 we will connect with user to know more about this requirement based on user discussion we will start work on this corrections.
24/12 Under ABAP development. </t>
  </si>
  <si>
    <t xml:space="preserve">24/12 Under ABAP development. </t>
  </si>
  <si>
    <t>SAP Error.</t>
  </si>
  <si>
    <t>23/12 Acknowledge the ticket.WIP.
24/12 Solution provided.RAKC Internal ABAP team updated the table KNVV.Waiting for user confirmation to close.</t>
  </si>
  <si>
    <t>24/12 Solution provided.RAKC Internal ABAP team updated the table KNVV.Waiting for user confirmation to close.</t>
  </si>
  <si>
    <t>System Error</t>
  </si>
  <si>
    <t>Resolved.</t>
  </si>
  <si>
    <t>4000005839 </t>
  </si>
  <si>
    <t>UNABLE TO PUT SCRAP in QA32 - QM </t>
  </si>
  <si>
    <t>23/12/-I need to connect with the QM team.</t>
  </si>
  <si>
    <t xml:space="preserve">Date mismatch in Export sales of VAT software </t>
  </si>
  <si>
    <t>24/12 Had a call with the user to get information about the issue.
25/12 Had call with user to provide test data</t>
  </si>
  <si>
    <t>Had call with user to provide test data</t>
  </si>
  <si>
    <t>UAE</t>
  </si>
  <si>
    <t>Request to configure the approval matrix for Credit Limit Management</t>
  </si>
  <si>
    <t>3. Normal</t>
  </si>
  <si>
    <t>Yes</t>
  </si>
  <si>
    <t>25-12-24</t>
  </si>
  <si>
    <t>25.12.2004</t>
  </si>
  <si>
    <t>25/12 Aknowledge the ticekt.WIP</t>
  </si>
  <si>
    <t>Aknowledge the ticekt.WIP</t>
  </si>
  <si>
    <t>PICKING OPTION IS NOT SHOWING</t>
  </si>
  <si>
    <t>26.12.2024</t>
  </si>
  <si>
    <t>26/12 Acknowledge the ticket.WIP.</t>
  </si>
  <si>
    <t>ID</t>
  </si>
  <si>
    <t>Request Type</t>
  </si>
  <si>
    <t>Urgency</t>
  </si>
  <si>
    <t>Subject</t>
  </si>
  <si>
    <t>Requester Name</t>
  </si>
  <si>
    <t>Technician</t>
  </si>
  <si>
    <t>Group</t>
  </si>
  <si>
    <t>Status</t>
  </si>
  <si>
    <t>Created Date</t>
  </si>
  <si>
    <t>Due by date</t>
  </si>
  <si>
    <t>Category</t>
  </si>
  <si>
    <t>Completed Time</t>
  </si>
  <si>
    <t>Created By</t>
  </si>
  <si>
    <t>Department</t>
  </si>
  <si>
    <t>Impact</t>
  </si>
  <si>
    <t>Last Updated Time</t>
  </si>
  <si>
    <t>Priority</t>
  </si>
  <si>
    <t>Resolved Time</t>
  </si>
  <si>
    <t>Responded Time</t>
  </si>
  <si>
    <t>Response Due Date</t>
  </si>
  <si>
    <t>Service Category</t>
  </si>
  <si>
    <t>Solman Ticket Number</t>
  </si>
  <si>
    <t>Sub Category</t>
  </si>
  <si>
    <t>Region</t>
  </si>
  <si>
    <t>Technician Organization</t>
  </si>
  <si>
    <t>Technician Domain</t>
  </si>
  <si>
    <t>Is Backlog?</t>
  </si>
  <si>
    <t>Age</t>
  </si>
  <si>
    <t>Year</t>
  </si>
  <si>
    <t>Week#</t>
  </si>
  <si>
    <t>Year-Week#</t>
  </si>
  <si>
    <t>Capgemini Status</t>
  </si>
  <si>
    <t>Month</t>
  </si>
  <si>
    <t>Year-Month</t>
  </si>
  <si>
    <t>Aging Slab</t>
  </si>
  <si>
    <t>Updated Created Date</t>
  </si>
  <si>
    <t>Updated Resolved Time</t>
  </si>
  <si>
    <t>( VA01 &amp; VA02 ) is not working - Sol# 2000064557</t>
  </si>
  <si>
    <t>Mohamed Raafat</t>
  </si>
  <si>
    <t>Amit Yadav</t>
  </si>
  <si>
    <t>SAP Technical</t>
  </si>
  <si>
    <t>Applications</t>
  </si>
  <si>
    <t>System</t>
  </si>
  <si>
    <t>Sales</t>
  </si>
  <si>
    <t>4. Affects User</t>
  </si>
  <si>
    <t>-</t>
  </si>
  <si>
    <t>SAP S/4 ERP</t>
  </si>
  <si>
    <t>KSA</t>
  </si>
  <si>
    <t>101 movement type missing while validation posting Sol#: 2000064591</t>
  </si>
  <si>
    <t>Md. Rakibul Islam</t>
  </si>
  <si>
    <t>Karthick Duraisamy</t>
  </si>
  <si>
    <t>SAP Functional-PP/PM/QS/</t>
  </si>
  <si>
    <t>SAP PP</t>
  </si>
  <si>
    <t>BGD</t>
  </si>
  <si>
    <t>2000064598, ABAP Runtime Error - 4000001998</t>
  </si>
  <si>
    <t>Ajenah Sualog</t>
  </si>
  <si>
    <t>Finance &amp; Accounts</t>
  </si>
  <si>
    <t>2. High</t>
  </si>
  <si>
    <t>2024 transactions not displayed in report run by user 99001247 (T-Codes: FBL1N, FBL3N and FBL5N)</t>
  </si>
  <si>
    <t>Ajay Diwan</t>
  </si>
  <si>
    <t>SAP Functional-MM</t>
  </si>
  <si>
    <t>261 Movement error</t>
  </si>
  <si>
    <t>Md. Rahim Ullah</t>
  </si>
  <si>
    <t>Shaik Chand Basha</t>
  </si>
  <si>
    <t>3000044112 - Forecast to produce SW - Regularization from DO IT</t>
  </si>
  <si>
    <t>Mathews Saji Kannoor Miali</t>
  </si>
  <si>
    <t>Pranita Vishvanath Patil</t>
  </si>
  <si>
    <t>Sanitaryware Sales</t>
  </si>
  <si>
    <t>3000047761: Gratuity and Leave Provision / EOS Postingm- Normal Change: 8000010666 - DO IT regularization</t>
  </si>
  <si>
    <t>Nitin Kumar</t>
  </si>
  <si>
    <t>SAP Functional-HR</t>
  </si>
  <si>
    <t>5799452 NO ARABIC TRANSLATION AND QR CODE IN SALES ORDER - Sol Ref 2000064536</t>
  </si>
  <si>
    <t> Donabella Yalong Ortega</t>
  </si>
  <si>
    <t>Donabella Yalong Ortega</t>
  </si>
  <si>
    <t>UAE Sales -Retail Operations</t>
  </si>
  <si>
    <t>Saoussen Harzi</t>
  </si>
  <si>
    <t>Showroom</t>
  </si>
  <si>
    <t>4. Low</t>
  </si>
  <si>
    <t>6000022992 Exit Clearance- 96600662 : MOHAMMED TAH</t>
  </si>
  <si>
    <t>Fathi Galal</t>
  </si>
  <si>
    <t>Nigam Bairagicharan Das</t>
  </si>
  <si>
    <t>Access &amp; Security</t>
  </si>
  <si>
    <t>Asrianti Marta</t>
  </si>
  <si>
    <t>General</t>
  </si>
  <si>
    <t>Access Control</t>
  </si>
  <si>
    <t>6000023468 IDT 99016037 : THANGARAJ JAYAMOORTHY</t>
  </si>
  <si>
    <t>Shaik Sajjad Ali</t>
  </si>
  <si>
    <t>Human Resources</t>
  </si>
  <si>
    <t>99001653 SAP Authorization Change from MC-5 to MC-3&amp;4</t>
  </si>
  <si>
    <t> Ravi Teja</t>
  </si>
  <si>
    <t>Ravi Teja</t>
  </si>
  <si>
    <t>Tiles Plant</t>
  </si>
  <si>
    <t>ABAP RUN TIME ERROR</t>
  </si>
  <si>
    <t>Rakesh Sharma</t>
  </si>
  <si>
    <t>Bala Nagendrudu Janjanam</t>
  </si>
  <si>
    <t>SAP Functional-Fiori/ABAP</t>
  </si>
  <si>
    <t>ABAP RUN TIME ERROR (VA02)</t>
  </si>
  <si>
    <t>Smita Kelshikar - External</t>
  </si>
  <si>
    <t>Sanitaryware &amp; Faucet</t>
  </si>
  <si>
    <t>IND</t>
  </si>
  <si>
    <t>Acccess for the Newly developed report &amp; tables under the role of Account Receivable Manager</t>
  </si>
  <si>
    <t>Guddu Gupta</t>
  </si>
  <si>
    <t>1. Urgent</t>
  </si>
  <si>
    <t>Access denied- Fiori for Transport team</t>
  </si>
  <si>
    <t>David Paul Raj Ponraj Saka</t>
  </si>
  <si>
    <t>Personnel &amp; Public Relations</t>
  </si>
  <si>
    <t>Access for SAP Kludi P01: user AZUBI-HR</t>
  </si>
  <si>
    <t>Raziye Kabakci</t>
  </si>
  <si>
    <t>Information Technology</t>
  </si>
  <si>
    <t>GER</t>
  </si>
  <si>
    <t>Access for SAP QAS - Ali (KSA)</t>
  </si>
  <si>
    <t>Ali Adheem</t>
  </si>
  <si>
    <t>Access for the RK01/50/10 and 20 division</t>
  </si>
  <si>
    <t>Ephraim Olivas</t>
  </si>
  <si>
    <t>Access restriction in SAP for Kludi RAK Users</t>
  </si>
  <si>
    <t>Vineeth Nair</t>
  </si>
  <si>
    <t>3. Affects Group</t>
  </si>
  <si>
    <t>Access SAP Kludi p01 for Sabrina</t>
  </si>
  <si>
    <t>Access to Elie Saab stock of tiles &amp; SW in SAP - 99018311 Raja</t>
  </si>
  <si>
    <t>Raja Soukhmane</t>
  </si>
  <si>
    <t>Corporate Development</t>
  </si>
  <si>
    <t>Access to Kludi SAP - Samerndra</t>
  </si>
  <si>
    <t>Samrendra Srivastava</t>
  </si>
  <si>
    <t>Internal Audit</t>
  </si>
  <si>
    <t>Access to leads edit</t>
  </si>
  <si>
    <t>Maitha Ali Al Hassooni</t>
  </si>
  <si>
    <t>Access to PP module T code ZP_ODR</t>
  </si>
  <si>
    <t>Ramesh Bakthavachalam</t>
  </si>
  <si>
    <t>Access to SAP S4 Hana - Taher 99017976</t>
  </si>
  <si>
    <t>Taher Bencheikh</t>
  </si>
  <si>
    <t>Local Sales</t>
  </si>
  <si>
    <t>ACESS FOR BOTH RP01 &amp; RK01 in SAP - Gwen</t>
  </si>
  <si>
    <t>Gwen Camille Pamay</t>
  </si>
  <si>
    <t>ACESSS IN ECP FOR 99000884 &amp; 99018058</t>
  </si>
  <si>
    <t>Karthick Mani Bharanirajan</t>
  </si>
  <si>
    <t>Production Planning</t>
  </si>
  <si>
    <t>Sundar Mariappan</t>
  </si>
  <si>
    <t>Rakhi Masand</t>
  </si>
  <si>
    <t>SAP Functional</t>
  </si>
  <si>
    <t>Add approver receiving email &amp; option in quotation to have option to attached files Sol Ref: 3000052541</t>
  </si>
  <si>
    <t>Cheryl Apostol</t>
  </si>
  <si>
    <t>POS</t>
  </si>
  <si>
    <t>Add Branch Name on the POS approval Fiori screen</t>
  </si>
  <si>
    <t>Georges Najib Ghanem</t>
  </si>
  <si>
    <t>Cheryl Mortega</t>
  </si>
  <si>
    <t>Add location address on Sales Orders - 30000052495</t>
  </si>
  <si>
    <t>Marie Chebly</t>
  </si>
  <si>
    <t>Adding Purchase Order Number in Report ZSD00056 - Sol Ref: 3000052563</t>
  </si>
  <si>
    <t>Adding SNC name - SAP SSO</t>
  </si>
  <si>
    <t>Ali Mohammed</t>
  </si>
  <si>
    <t>Addition of Data for ZPP_BOM_UPLOAD Program</t>
  </si>
  <si>
    <t>Orly</t>
  </si>
  <si>
    <t>Production-Planing</t>
  </si>
  <si>
    <t>Additional SAP role access for 88202348</t>
  </si>
  <si>
    <t>Md. Abul Basher Bhuiyan</t>
  </si>
  <si>
    <t>Accounts &amp; Finance</t>
  </si>
  <si>
    <t>Additional Selction Field from ZMM00002 - Sol Ref 3000052332</t>
  </si>
  <si>
    <t>Ageing Report corrections for TL,SW,RM - SOl Ref 3000048008</t>
  </si>
  <si>
    <t>Prabhakar Tamada</t>
  </si>
  <si>
    <t>Surya Vegirouthu</t>
  </si>
  <si>
    <t>2. Affects Department</t>
  </si>
  <si>
    <t>All conditions cost in import orders need to be show in PO preview</t>
  </si>
  <si>
    <t>Satish Marise</t>
  </si>
  <si>
    <t>Pending User Info </t>
  </si>
  <si>
    <t>Purchase</t>
  </si>
  <si>
    <t>All delivery note needs to be printed with INCOTERMS and its description, for SW, Tiles &amp; Kludi</t>
  </si>
  <si>
    <t>Palani Murugan</t>
  </si>
  <si>
    <t>Logistics and Warehouse</t>
  </si>
  <si>
    <t>1. Affects Business</t>
  </si>
  <si>
    <t>Approver not showing n created PR Sol#2000064589</t>
  </si>
  <si>
    <t>Veera Venkata Satyanarayana Puppala - External</t>
  </si>
  <si>
    <t>Mech Maintainence-Tiles</t>
  </si>
  <si>
    <t>2000064589,</t>
  </si>
  <si>
    <t>ASSERTION_FAILED dumps - ECP</t>
  </si>
  <si>
    <t>Shramik Billal</t>
  </si>
  <si>
    <t>Nirmal Chandra Mondal</t>
  </si>
  <si>
    <t>SAP Functional-FI/CO</t>
  </si>
  <si>
    <t>Assign Delivery Notes in Mentioned SDN-2100041341 not happening - Sol#2000064523</t>
  </si>
  <si>
    <t>Sathish Gogu</t>
  </si>
  <si>
    <t>Customer Advocacy - Tiles</t>
  </si>
  <si>
    <t>Assign Prophet Birthday 2024 as a holiday with overtime in SAP for mentioned subgroups</t>
  </si>
  <si>
    <t>Mohamed Rafiudeen</t>
  </si>
  <si>
    <t>Kaniska Roy</t>
  </si>
  <si>
    <t>Authorization access is missing - 99001969</t>
  </si>
  <si>
    <t>Edward Arul Raj</t>
  </si>
  <si>
    <t>MC 3 &amp; 4 Plant</t>
  </si>
  <si>
    <t>AUTHORIZATION FOR MAINTENANCE PLANNER GROUP P02 PPWP</t>
  </si>
  <si>
    <t>Ajaj Kausarkhan Pathan</t>
  </si>
  <si>
    <t>AUTHORIZATION FOR MIGO MOVEMENT TYPE 321.</t>
  </si>
  <si>
    <t>Walid Ouamer</t>
  </si>
  <si>
    <t>Authorization for printing Gate Pass PDF - 99018164</t>
  </si>
  <si>
    <t>Authorization Issue - Venkatesulu</t>
  </si>
  <si>
    <t>Venkatesulu Yagnam Chetty</t>
  </si>
  <si>
    <t>Sanitaryware Plant</t>
  </si>
  <si>
    <t>Authorization issue for VA01 and VA02 - 99202666</t>
  </si>
  <si>
    <t>Mohamed Yusuf Sache</t>
  </si>
  <si>
    <t>Production Planning Tiles &amp; SW</t>
  </si>
  <si>
    <t>Authorization issue- Moseul (BGD)</t>
  </si>
  <si>
    <t>Md. Moseul Hoque</t>
  </si>
  <si>
    <t>Authorization Request - FI Role - CKMB (UK)</t>
  </si>
  <si>
    <t>Miz Rahman</t>
  </si>
  <si>
    <t>Accounts</t>
  </si>
  <si>
    <t>UK</t>
  </si>
  <si>
    <t>Authorization Required - VF11</t>
  </si>
  <si>
    <t>Dipal Bhavsar</t>
  </si>
  <si>
    <t>Authorization required for SQ01 - 97010688</t>
  </si>
  <si>
    <t>Heera Mohammed Javeed</t>
  </si>
  <si>
    <t>Authorization required for T-Codes to SAP ID - 99120442</t>
  </si>
  <si>
    <t> Raghu Ram Neeli</t>
  </si>
  <si>
    <t>Raghu Ram Neeli</t>
  </si>
  <si>
    <t>Supply Chain Management</t>
  </si>
  <si>
    <t>Authorization to run SQVI in SAP - Server: HANA-UAE-PRD</t>
  </si>
  <si>
    <t>Keerthan Upadhya</t>
  </si>
  <si>
    <t>Authorization to SAP tcode - Surbhi</t>
  </si>
  <si>
    <t>Surbhi Garg</t>
  </si>
  <si>
    <t>BAD BD Connection Error in SAP - Rakibul(BGD)</t>
  </si>
  <si>
    <t>Tiles Production</t>
  </si>
  <si>
    <t>Batch data missing in Innovent platform - ZMATBATCH</t>
  </si>
  <si>
    <t>Pravin Patil</t>
  </si>
  <si>
    <t>Billing date is picking up from the PGI instead of the current date</t>
  </si>
  <si>
    <t>Moti Singh Rathore</t>
  </si>
  <si>
    <t>Bolck SAP Access For Sankara Rao Peddinti : 77000124</t>
  </si>
  <si>
    <t>Senthil Kumar</t>
  </si>
  <si>
    <t>Production</t>
  </si>
  <si>
    <t>BOM Deviation approval Error- Sol Ref: 2000064606</t>
  </si>
  <si>
    <t>Suresh Kumar Annasamy</t>
  </si>
  <si>
    <t>BOM INVOICE ERROR</t>
  </si>
  <si>
    <t>Smitha Nair</t>
  </si>
  <si>
    <t>Service Desk Admin</t>
  </si>
  <si>
    <t>CRM</t>
  </si>
  <si>
    <t>Miz</t>
  </si>
  <si>
    <t>C4C TICKET ACCESS APPROVAL DETAILS IS INCORRECT</t>
  </si>
  <si>
    <t>Sara Hasan Ali Alblooshi</t>
  </si>
  <si>
    <t>Customer Care</t>
  </si>
  <si>
    <t>C4C - SALES ORDER PROCESS ISSUE - SANITARYWARE</t>
  </si>
  <si>
    <t>Joe Pearlson Bebyans</t>
  </si>
  <si>
    <t>C4C - TASK TO ASSIGN TO PETRA</t>
  </si>
  <si>
    <t>Petra Lazar</t>
  </si>
  <si>
    <t>Maricel Magundayao</t>
  </si>
  <si>
    <t>Legal</t>
  </si>
  <si>
    <t>Angelica Factor</t>
  </si>
  <si>
    <t>C4C Access Issue - 99018742</t>
  </si>
  <si>
    <t>Shyju Thomas</t>
  </si>
  <si>
    <t>C4C authorization gone out - Raja</t>
  </si>
  <si>
    <t>Export Tiles</t>
  </si>
  <si>
    <t> Nino Manalungsung</t>
  </si>
  <si>
    <t>Nino Manalungsung</t>
  </si>
  <si>
    <t>Mohamed Aslan Sha Mansoor</t>
  </si>
  <si>
    <t>SAP Technical-SD</t>
  </si>
  <si>
    <t>C4C Login issue - Suraj</t>
  </si>
  <si>
    <t>Suraj Singh Bura</t>
  </si>
  <si>
    <t>Cant see any carts in the new POS - Mohab</t>
  </si>
  <si>
    <t>Mohab Elhalawany</t>
  </si>
  <si>
    <t>Change of ZSDRAK01 - Sol Ref 3000051928</t>
  </si>
  <si>
    <t>Change Planned Future Price</t>
  </si>
  <si>
    <t>Mohanad Suliman</t>
  </si>
  <si>
    <t>Change process in PR approval: Assign to Deepak (99018717) Sol ref#: 3000052609</t>
  </si>
  <si>
    <t>Deepak Gopal P.G</t>
  </si>
  <si>
    <t>Vijay Kumar</t>
  </si>
  <si>
    <t>IT PMO &amp; Projects</t>
  </si>
  <si>
    <t>Change the Description of Sales Group UU3</t>
  </si>
  <si>
    <t>Mehrdad Karimi</t>
  </si>
  <si>
    <t>Change the Description of Sales Group UV5</t>
  </si>
  <si>
    <t>CHANGES REQUIRED IN VAT FILING REPORT</t>
  </si>
  <si>
    <t>Meeragani Bakrudeen</t>
  </si>
  <si>
    <t>Finance tools</t>
  </si>
  <si>
    <t>Rajesh Sawant</t>
  </si>
  <si>
    <t>Commercial Accounts</t>
  </si>
  <si>
    <t>co01 - order ZK01 output needs detailed information regarding storage - Sol Ref 3000052526</t>
  </si>
  <si>
    <t>Contract items not showing in ZME5A Sol ref#: 2000064619</t>
  </si>
  <si>
    <t> Veronica Tapao</t>
  </si>
  <si>
    <t>Veronica Tapao</t>
  </si>
  <si>
    <t>Contract Release Error - Sol Ref: 2000064627</t>
  </si>
  <si>
    <t>Contract Release Strategy Issue</t>
  </si>
  <si>
    <t>Controlling Goods Issued (COGI) report shows automatic goods movement errors</t>
  </si>
  <si>
    <t>Conversion from Box to M2 has to be changed - Sol ref#: 3000052604</t>
  </si>
  <si>
    <t>Olivia Robles Cruz</t>
  </si>
  <si>
    <t>Correction in ZMSTOCK Ref. 3000048804</t>
  </si>
  <si>
    <t>Corrections are required in the attendance upload format</t>
  </si>
  <si>
    <t>Seshayya Anadasu</t>
  </si>
  <si>
    <t>HR &amp; Admin</t>
  </si>
  <si>
    <t>Cost Component Structure (CCS) Error</t>
  </si>
  <si>
    <t>Himanshu Chandrakant Shah</t>
  </si>
  <si>
    <t>Create a New SAP Account for Drewes ( Kludi Germany )</t>
  </si>
  <si>
    <t>Create a new SAP ID - 99003031</t>
  </si>
  <si>
    <t>Silambarasan Ravichandran</t>
  </si>
  <si>
    <t>ISO</t>
  </si>
  <si>
    <t>Create a new SAP ID - RIZOS</t>
  </si>
  <si>
    <t>Create a virtual storage location for RAKC in KLUDI System</t>
  </si>
  <si>
    <t>Create ESS Band-2 - 99012239</t>
  </si>
  <si>
    <t>Balakumar Paneerselvam</t>
  </si>
  <si>
    <t>Create fiori acct from band1 to band 2 - 99013099</t>
  </si>
  <si>
    <t>Rajesh Jugraj Prajapati</t>
  </si>
  <si>
    <t>Create New SAP Accounts Basiou,- Laux</t>
  </si>
  <si>
    <t>Create New User in SAP - Raziye ( Kludi RAK )</t>
  </si>
  <si>
    <t>Creating of shurtdown orders and understanding of the impact of the same on the books of accounts and COPA</t>
  </si>
  <si>
    <t>Creation of Custom Report Sol Ref: 3000052565.</t>
  </si>
  <si>
    <t> Mohamed Nasar</t>
  </si>
  <si>
    <t>Mohamed Nasar</t>
  </si>
  <si>
    <t>Creation of new plant codes in sap</t>
  </si>
  <si>
    <t>Sivaprasad K.V</t>
  </si>
  <si>
    <t>Credit note printout error - Joy Sol ref#: 2000064770</t>
  </si>
  <si>
    <t>Joy Villena</t>
  </si>
  <si>
    <t>CRM related Issue Sol# 2000064588 || 4000001689</t>
  </si>
  <si>
    <t> Vinita Acharya</t>
  </si>
  <si>
    <t>Vinita Acharya</t>
  </si>
  <si>
    <t>CURRENTLY SAP ID NOT WORKING 99014281</t>
  </si>
  <si>
    <t>Pradeep Kumar Mallivattath</t>
  </si>
  <si>
    <t>Custom report in SAP (FI) - Surbhi RAKPOR Sol Ref 30000052505 (HTC is working on this ticket)</t>
  </si>
  <si>
    <t>CUSTOMER ACCOUNT REQUEST ERROR - Arpan</t>
  </si>
  <si>
    <t>Arpan Varghese Koshy</t>
  </si>
  <si>
    <t>Rajesh Walavalkar</t>
  </si>
  <si>
    <t>Customer Master Change Log_Credit Limit Sol#: 3000051669</t>
  </si>
  <si>
    <t>Accounting &amp; Finance tools</t>
  </si>
  <si>
    <t>Daily cadence - Basis ( Kludi System )</t>
  </si>
  <si>
    <t>Data transfer from Orion UAE to Oracle EPM platform for Financial Consolidation - EBM</t>
  </si>
  <si>
    <t>Aby Mathew</t>
  </si>
  <si>
    <t>Other ERP</t>
  </si>
  <si>
    <t/>
  </si>
  <si>
    <t>Deliver Note Pulling Time Stock Issue in SAP (SD)</t>
  </si>
  <si>
    <t>Priti Naryanan Manjarekar</t>
  </si>
  <si>
    <t>Delivery Note from Dot Matrix to Plain A4 paper_KLUDI RAK - Sol Ref 3000052531</t>
  </si>
  <si>
    <t>Sandeep Kumar</t>
  </si>
  <si>
    <t>Supply Chain</t>
  </si>
  <si>
    <t>DELIVERY ORDER HAS ISSUE 7410273225/ SALES ORDER 5920026 / DELIVERY TO RAK SITE 16/10/2024</t>
  </si>
  <si>
    <t>Haitham Safadi</t>
  </si>
  <si>
    <t>Discount approver goes to Dona should be to Dilya Sol#: 2000064587</t>
  </si>
  <si>
    <t>DISCOUNT AUTOMATION - NATIONAL DAY PROMOTION Sol ref#: 3000052610</t>
  </si>
  <si>
    <t>Nasar Khan</t>
  </si>
  <si>
    <t>UAE Sales</t>
  </si>
  <si>
    <t>DISCREPANCY OF QUANTITY IN VA02</t>
  </si>
  <si>
    <t>Jenneffer Dcezar</t>
  </si>
  <si>
    <t>Order Management</t>
  </si>
  <si>
    <t>Distribution Channel Modification - Sol Ref:3000052551</t>
  </si>
  <si>
    <t>Md. Rihan Sharif</t>
  </si>
  <si>
    <t>Sales &amp; Marketing</t>
  </si>
  <si>
    <t>Do IT-SAP Change Req: 3000052542, Add "Project Name"&amp;"Project site 4-1721</t>
  </si>
  <si>
    <t>Gnanasekar Kulandaivel</t>
  </si>
  <si>
    <t>Document type is missing from ME21N, ME22N, ME23N T codes.</t>
  </si>
  <si>
    <t>Prashobh PK</t>
  </si>
  <si>
    <t>Marketing</t>
  </si>
  <si>
    <t>Dubai Deira Showroom partial Outlet concept / setup for selling process Sol ref#: 3000052556</t>
  </si>
  <si>
    <t>Dilya Shlepina</t>
  </si>
  <si>
    <t>Arun Prasath</t>
  </si>
  <si>
    <t>ECP access permission to External Auditors till 31st December 2024</t>
  </si>
  <si>
    <t>Mohammad Rafiquzzaman Khandaker</t>
  </si>
  <si>
    <t>ECP password need to reset - 88202056</t>
  </si>
  <si>
    <t>Rashidul Hasan</t>
  </si>
  <si>
    <t>Audit</t>
  </si>
  <si>
    <t>ECQ Access Required - 99007579</t>
  </si>
  <si>
    <t>Nitha Anilkumar</t>
  </si>
  <si>
    <t>ECQ Password Reset - 88202091</t>
  </si>
  <si>
    <t>Shydur Rahaman</t>
  </si>
  <si>
    <t>Entry screen could delete and 101 moment type missing -Sol Ref: 2000064602</t>
  </si>
  <si>
    <t>Error - VA01 &amp; VA02 - 96600594</t>
  </si>
  <si>
    <t>Meera Thouheed</t>
  </si>
  <si>
    <t>Projects Sales</t>
  </si>
  <si>
    <t> Asim Ali</t>
  </si>
  <si>
    <t>Asim Ali</t>
  </si>
  <si>
    <t>Error arising when attempting to download the report in SAP</t>
  </si>
  <si>
    <t>Gaurav Swansi</t>
  </si>
  <si>
    <t>Error during packing in the HU ( Error: Select item with stock confirm )</t>
  </si>
  <si>
    <t>Munish Saini</t>
  </si>
  <si>
    <t>IT Department</t>
  </si>
  <si>
    <t>Jessel T Roquero</t>
  </si>
  <si>
    <t>Error in contract releasing after clicking save icon -Sneha Sol ref#: 2000064635</t>
  </si>
  <si>
    <t>Error in Customizing for the date segment - VL02N</t>
  </si>
  <si>
    <t>ERROR IN GOODS RECEIVE</t>
  </si>
  <si>
    <t>Abdulrahman Tharwat</t>
  </si>
  <si>
    <t>ERROR IN LINE ITEM 40 - SO 5909301</t>
  </si>
  <si>
    <t>Caroline Yulo</t>
  </si>
  <si>
    <t>Error in movement type ZMO - Sol ref#: 2000064779</t>
  </si>
  <si>
    <t>Thondiparambil Anthony Jose</t>
  </si>
  <si>
    <t>Procurement</t>
  </si>
  <si>
    <t>Error in no.increment version9.9 Sol# 2000064590</t>
  </si>
  <si>
    <t>Error in SAP (VA01 &amp; VA02) - 96600678 ( KSA )</t>
  </si>
  <si>
    <t>Anvar Samdeen Kunju</t>
  </si>
  <si>
    <t>B2B Sales</t>
  </si>
  <si>
    <t>ERROR IN SHOWROOM STORAGE LOCATION</t>
  </si>
  <si>
    <t>ERROR IN TAX INVOICE Sol Ref : 2000064771</t>
  </si>
  <si>
    <t>Basim Shareef Marakankand</t>
  </si>
  <si>
    <t>Retail Sales</t>
  </si>
  <si>
    <t>Error is Scrap Generation - Sol Ref: 2000064603</t>
  </si>
  <si>
    <t>Error Message Appears After Done the Order in SAP - Haitham</t>
  </si>
  <si>
    <t>Mohammad Akram Hossain Khan</t>
  </si>
  <si>
    <t>Error messages received during selecting items in contract for PO creation</t>
  </si>
  <si>
    <t>Error occurring while using ZRK_HR002_NEW - Employee Time Data for the user 99001969</t>
  </si>
  <si>
    <t>Error save failed C4C - Saoussen</t>
  </si>
  <si>
    <t>ERROR WHILE CREATING PO</t>
  </si>
  <si>
    <t>Error while generating report ( ZO_PEND)</t>
  </si>
  <si>
    <t>Priyanka Dedhia</t>
  </si>
  <si>
    <t>President’s Office (Sales Cordination)</t>
  </si>
  <si>
    <t>Error while performing Costing Run as part of Month End Closing</t>
  </si>
  <si>
    <t>Md. Shahinur Alam Shahin</t>
  </si>
  <si>
    <t>Error while PO creation</t>
  </si>
  <si>
    <t>Error while posting the billing for Sept'2024</t>
  </si>
  <si>
    <t>Error while printing invoice Sol Ref:2000064756 - RETURN INVOICE FOR TW</t>
  </si>
  <si>
    <t>Error while pulling</t>
  </si>
  <si>
    <t>Marie Grace Ujano Serrano</t>
  </si>
  <si>
    <t>Error while pulling in SAP - Ajay</t>
  </si>
  <si>
    <t>Error while running VA01 &amp; VA02</t>
  </si>
  <si>
    <t>Hitesh Saradva</t>
  </si>
  <si>
    <t>Error wise generating report from T-code S_ALR_87012182 in IRP</t>
  </si>
  <si>
    <t>Vishal Mestry</t>
  </si>
  <si>
    <t>Errors in Slot values in Ageing reports - Tiles and Sanitary ware</t>
  </si>
  <si>
    <t>ERRRO IN PAYMENT POSTING - RP01 - Sol#: 2000064467</t>
  </si>
  <si>
    <t>Abdul Basith</t>
  </si>
  <si>
    <t>ESS Access (103 Users)</t>
  </si>
  <si>
    <t>HR tools</t>
  </si>
  <si>
    <t>ESS Access - 99018697</t>
  </si>
  <si>
    <t>MC9 - Tiles</t>
  </si>
  <si>
    <t>ESS ID creation - 99000945 || 99001624</t>
  </si>
  <si>
    <t>Vinodan Chozhiyath</t>
  </si>
  <si>
    <t>ESS ID need to unlock and reset password- 99008395</t>
  </si>
  <si>
    <t>Haider Ali</t>
  </si>
  <si>
    <t>MC 3 &amp; 4</t>
  </si>
  <si>
    <t>2000062788 || 2000064722</t>
  </si>
  <si>
    <t>External ID is not generating in C4C</t>
  </si>
  <si>
    <t>Gunjan Asiwal</t>
  </si>
  <si>
    <t>External ID Issue - not generating in C4C</t>
  </si>
  <si>
    <t>External ID not getting generated even after two hours Sol#: 2000064600</t>
  </si>
  <si>
    <t>External Sales Org Creation and Modification Sol ref#: 3000052611</t>
  </si>
  <si>
    <t>Corporate Development Office</t>
  </si>
  <si>
    <t>Faulty Item 261 Movement Error Sol Ref:2000064743 - Md. Rahim (BG)</t>
  </si>
  <si>
    <t>Final Test - DN &amp; Return DN</t>
  </si>
  <si>
    <t>Ahmed Fathallah</t>
  </si>
  <si>
    <t>Fiori Access - 99123257 Jitendra</t>
  </si>
  <si>
    <t>Syed Ahmad Ullah</t>
  </si>
  <si>
    <t>Fiori Access - 99018667 || 99018668 || 99018734 || 99018259</t>
  </si>
  <si>
    <t>Saravanakumar Gurunathan</t>
  </si>
  <si>
    <t>Fiori Login access issue - Nihan</t>
  </si>
  <si>
    <t>Nihan Nisar Sheikh</t>
  </si>
  <si>
    <t>FIORI login issue - PRAVEEN BALAN -77000685</t>
  </si>
  <si>
    <t>Durairaj Nagiah</t>
  </si>
  <si>
    <t>fiori password not working</t>
  </si>
  <si>
    <t>Mathai Chettiparambil</t>
  </si>
  <si>
    <t>Asset Management</t>
  </si>
  <si>
    <t>Fiori password reset- 99002157</t>
  </si>
  <si>
    <t>FIORI PASSWORD-99017979</t>
  </si>
  <si>
    <t>Emraan Hussain</t>
  </si>
  <si>
    <t>Fiori(Band-2) password reset - 77001217</t>
  </si>
  <si>
    <t>Thiruvengadam Sundaralingam</t>
  </si>
  <si>
    <t>Firefighter access in ECP for resolving GRSO 60063839 _ Access to solve the issue to 99011241</t>
  </si>
  <si>
    <t>Rahul Ghosh</t>
  </si>
  <si>
    <t>Fix IT (Incident): 2000064557, ( VA01 &amp; VA02 ) is not working - 4-974</t>
  </si>
  <si>
    <t>Preeth Nair</t>
  </si>
  <si>
    <t>Frequent SAP Error Codes Blocking Order Placement.</t>
  </si>
  <si>
    <t>Sumith Kumar Khandelwal</t>
  </si>
  <si>
    <t>Frit plant (RCON)- New Process order type (Glaze compound -Weighing)</t>
  </si>
  <si>
    <t>FW: C4C quality access - 99018633</t>
  </si>
  <si>
    <t>FW: CUSTOMER CODE IN C4C - 5016046</t>
  </si>
  <si>
    <t>Ibrahim Younis Gasim</t>
  </si>
  <si>
    <t>FW: MSS Fiori access</t>
  </si>
  <si>
    <t>FW: MSS Fiori access 99009951</t>
  </si>
  <si>
    <t>FW: Payload from C4C QAS &amp; PRD</t>
  </si>
  <si>
    <t>Abdul Hameed Mahuthannan</t>
  </si>
  <si>
    <t>Not Assigned</t>
  </si>
  <si>
    <t>FW: SW Stock verification - Monday - 9th Dec 2024</t>
  </si>
  <si>
    <t>FW: URGENT REQUIREMENT ! UNABLE TO ACCESS SQ01</t>
  </si>
  <si>
    <t>Gate pass details printing incorrect in DNs - Sol Ref: 2000064610</t>
  </si>
  <si>
    <t>Generating Automatic Kiln Orders Sol#3000052506</t>
  </si>
  <si>
    <t>Sai Charan Reddy Regatte</t>
  </si>
  <si>
    <t>Get Error For Access VL03N - Display Outbound Delivery</t>
  </si>
  <si>
    <t>Fasaludheen Shamsudheen</t>
  </si>
  <si>
    <t>Sales Department</t>
  </si>
  <si>
    <t>Give access Authorization - Kanika ( KLUDI RAK )</t>
  </si>
  <si>
    <t>Ayman Elsonbaty</t>
  </si>
  <si>
    <t>GL Account Configuration for BIlling in not set correctly for EC01.</t>
  </si>
  <si>
    <t>GL for RAK Porcelain Online Orders payment posting in T. CODE: ZFI004</t>
  </si>
  <si>
    <t>Unassigned</t>
  </si>
  <si>
    <t>GL posting in ZRPT - Sol Ref 3000044998</t>
  </si>
  <si>
    <t>Glaze compound code error</t>
  </si>
  <si>
    <t>Group creation in CA11 &amp; CA12 for the users 77000550 &amp; 77000216 </t>
  </si>
  <si>
    <t>HCM Fiori Application Needs to Enable - Narayana ( IND) - Sol Ref 3000049109</t>
  </si>
  <si>
    <t>Narayana Podalapu</t>
  </si>
  <si>
    <t>Implementing SAP in Mould Shop - DO IT regularization Sol ref#: 3000045101</t>
  </si>
  <si>
    <t>Durairaj Srinivasalu</t>
  </si>
  <si>
    <t>Shine Shaji</t>
  </si>
  <si>
    <t>In ZMB5b report for Zero Qty items values is pulling Sol#: 2000064564</t>
  </si>
  <si>
    <t>Inclusion of additional mandatory field of "Project name" &amp; "Project site " in sales order of Distri. Channel-32 Sol Ref#: 3000052542</t>
  </si>
  <si>
    <t>Inclusion of Central Purchasing Block in ZMKVZ report - Sol ref#: 3000052625</t>
  </si>
  <si>
    <t>Veerababu Geddanapalli</t>
  </si>
  <si>
    <t>Incorrect quantity delivered / 5926143/ MAJDA KAMAL MOHAMMED</t>
  </si>
  <si>
    <t>Incorrect Sales Office and Sales group in ZS_LONGTERM_NEW report - Sol Ref :2000064750</t>
  </si>
  <si>
    <t>Tauseef Gauhar</t>
  </si>
  <si>
    <t>Info record Issue in ZME49 Sol Ref - 2000064701</t>
  </si>
  <si>
    <t>Infotype 2001 (leaves), subtype 0900 (maternity leave) is not working - Sol Ref 2000064554</t>
  </si>
  <si>
    <t>Intranet page not loading in Mobile</t>
  </si>
  <si>
    <t>Aafrin Fathima</t>
  </si>
  <si>
    <t>Mahesh Narveni</t>
  </si>
  <si>
    <t>WebSites</t>
  </si>
  <si>
    <t>Intranet/Sharepoint</t>
  </si>
  <si>
    <t>Inventory Discrepancy Logs issue - Sai Krishna</t>
  </si>
  <si>
    <t>Sai Krishna</t>
  </si>
  <si>
    <t>Software</t>
  </si>
  <si>
    <t>Office Applications</t>
  </si>
  <si>
    <t>Invoice 9020020023 unable to clear inVF05N</t>
  </si>
  <si>
    <t>Vanessa Bayani</t>
  </si>
  <si>
    <t>Invoice details does not reflect sale report</t>
  </si>
  <si>
    <t>Invoice Print Out Option (Sasrty) - Sol Ref 3000052504 (HTC is working on this ticket)</t>
  </si>
  <si>
    <t>Sastry Varanasi</t>
  </si>
  <si>
    <t>IRP password - 21049</t>
  </si>
  <si>
    <t>IRP Password Reset 99201258</t>
  </si>
  <si>
    <t>Issue in MSC1N - Manojkumar</t>
  </si>
  <si>
    <t>Manojkumar Puthiya Valappil</t>
  </si>
  <si>
    <t>Kamlesh Rathod</t>
  </si>
  <si>
    <t>Issue of the order bookings in SAP</t>
  </si>
  <si>
    <t>Issue with Fiori Home Page &amp; tablet - Sayeed</t>
  </si>
  <si>
    <t>Sayeed Ammari</t>
  </si>
  <si>
    <t>Hardware</t>
  </si>
  <si>
    <t>Computer</t>
  </si>
  <si>
    <t>RAK Porcelain Retail</t>
  </si>
  <si>
    <t>IW33 &amp; KSB1 authorization needed for BP01-BP02 plant to perform month closing activities for 88202147 &amp; 88202149</t>
  </si>
  <si>
    <t>Md. Robiul Awal</t>
  </si>
  <si>
    <t>Kerala &amp; Tamilnadu State P.Tax Problem Sol#: 3000050906</t>
  </si>
  <si>
    <t>Key Country Extension D. Channel KSA is missing</t>
  </si>
  <si>
    <t>Kludi Creation User in R3 Prod Cloud</t>
  </si>
  <si>
    <t>Noel Maciej</t>
  </si>
  <si>
    <t>KLUDI SAP ACCESS 99006324.</t>
  </si>
  <si>
    <t>Sarfaraz Patel</t>
  </si>
  <si>
    <t>KSA TABLEWARE Sol Ref#: 3000052553</t>
  </si>
  <si>
    <t>Magento &amp; SAP Integration</t>
  </si>
  <si>
    <t>Mohamed Eltabakh</t>
  </si>
  <si>
    <t>E-Commerce Division</t>
  </si>
  <si>
    <t>Make to Stock PIR process for Retail-Tiles Sol ref#: 3000052612</t>
  </si>
  <si>
    <t>Many users not authorized to create or open SO ( VA01 , VA02 )</t>
  </si>
  <si>
    <t>Mapping SAP roles of Mr.K Koteswara Rao (99120442) to Mr.Kalyan (99123325)</t>
  </si>
  <si>
    <t>Mass MRP run is not generating planned order for some sales orders - Sol ref#: 2000064632</t>
  </si>
  <si>
    <t>Stephanie Elaine Acera</t>
  </si>
  <si>
    <t>Master Data Report and T-code Format Modification in SAP (HCM)</t>
  </si>
  <si>
    <t>Master data(BOM &amp; Routing) download for plant BP01 &amp; BP02</t>
  </si>
  <si>
    <t>Md. Oahedur Rahman</t>
  </si>
  <si>
    <t>Manufacturing</t>
  </si>
  <si>
    <t>Material consumptions not showing</t>
  </si>
  <si>
    <t>Phaneendra Gunnam</t>
  </si>
  <si>
    <t>Sanitaryware</t>
  </si>
  <si>
    <t>Material Created Without Profit Centre Sol ref#: 2000064636</t>
  </si>
  <si>
    <t>Material inbound cannot be removed from PO# 9400005365</t>
  </si>
  <si>
    <t>Santhosh Kumar</t>
  </si>
  <si>
    <t>Production-Stock</t>
  </si>
  <si>
    <t>MC8 Date 01.07.2024 posting error- Old raw material code consumed - Sol#: 2000064555</t>
  </si>
  <si>
    <t>MC8 IOT Sorting Line-2 data not reflecting in Reports - Sol Ref 2000064547</t>
  </si>
  <si>
    <t>MDG - Item master control access</t>
  </si>
  <si>
    <t>Vijayakumar Ganesan</t>
  </si>
  <si>
    <t>Purchase Department</t>
  </si>
  <si>
    <t>MDG Access provided incomplete- 99013072</t>
  </si>
  <si>
    <t>MDG approval for MC5 issue- urgent</t>
  </si>
  <si>
    <t>Selvakumar Rajavel</t>
  </si>
  <si>
    <t>MDG CLASSIFICATION WARNING MESSAGE CHANGES - Sol ref#: Req: 3000052631</t>
  </si>
  <si>
    <t>Deepak Goley</t>
  </si>
  <si>
    <t>Req: 3000052631</t>
  </si>
  <si>
    <t>MDG ID needed with same role as 88202155</t>
  </si>
  <si>
    <t>MDG Password Reset - 99013582</t>
  </si>
  <si>
    <t>Sugumar Alagarasu</t>
  </si>
  <si>
    <t>MDG password reset 99007579</t>
  </si>
  <si>
    <t>MDG-auto creation ( Harish Suresh File No -99014021 )</t>
  </si>
  <si>
    <t>Harish Suresh</t>
  </si>
  <si>
    <t>MDG-SAP WEB APPLICATION ISSUE - Dilan</t>
  </si>
  <si>
    <t>Dilan Thomas</t>
  </si>
  <si>
    <t>Migrated SM#3000045616 Sample Development Accountability - PDI</t>
  </si>
  <si>
    <t>SAP Functional-PP/PM/QS</t>
  </si>
  <si>
    <t>Migrated SM#3000045646 To implement FIFO in stock Reservation</t>
  </si>
  <si>
    <t>Hariprakash Padmanabhan</t>
  </si>
  <si>
    <t>Migrated SM#3000045789 MoM/ New Plant setup MC2</t>
  </si>
  <si>
    <t>Nageswara Rao Ranga</t>
  </si>
  <si>
    <t>Migrated SM#3000045790 Prod.KPI Dashboard&amp; Monthly perf. report</t>
  </si>
  <si>
    <t>Migrated SM#3000045997 Need to activate DN Release for STO</t>
  </si>
  <si>
    <t>pranav bargode</t>
  </si>
  <si>
    <t>Migrated SM#3000046286 VAT REPORT IN FTA FORMAT</t>
  </si>
  <si>
    <t>Yahiya Faheem</t>
  </si>
  <si>
    <t>Migrated SM#3000046805 Statutory Changes in ZRPT Doc. Type</t>
  </si>
  <si>
    <t>Migrated SM#3000047063 Trading Goods Import &amp; Sales Process-BG</t>
  </si>
  <si>
    <t>Mohammad Tahmul Hossan</t>
  </si>
  <si>
    <t>Migrated SM#3000047095 MC2 SAP Plant Maintenance process</t>
  </si>
  <si>
    <t>Migrated SM#3000047232 Credit Control missing</t>
  </si>
  <si>
    <t>Migrated SM#3000047469 Asset Management revamp</t>
  </si>
  <si>
    <t>Prasad VN</t>
  </si>
  <si>
    <t>Migrated SM#3000047498 Export Price List Category-SW</t>
  </si>
  <si>
    <t>Bhavya Shetty</t>
  </si>
  <si>
    <t>Migrated SM#3000047790 New Defects</t>
  </si>
  <si>
    <t>Kishor Karthikeyan</t>
  </si>
  <si>
    <t>Migrated SM#3000048049 SAP Console Change Req.</t>
  </si>
  <si>
    <t>Nishar Hameer</t>
  </si>
  <si>
    <t>Migrated SM#3000048057 Set Wise Report for SW Products</t>
  </si>
  <si>
    <t>Migrated SM#3000048157 Report is needed</t>
  </si>
  <si>
    <t>Dennis Nicholls</t>
  </si>
  <si>
    <t>Migrated SM#3000048222 KRAK Reports needed im Kludi P01</t>
  </si>
  <si>
    <t>Migrated SM#3000048268 Kludi HCM Implementation in RAKC S4/HANA</t>
  </si>
  <si>
    <t>Subi Satyan</t>
  </si>
  <si>
    <t>Migrated SM#3000048280 Sales-I Mapping Changes</t>
  </si>
  <si>
    <t>Migrated SM#3000048287 IGAAP Depreciation area need to be activ</t>
  </si>
  <si>
    <t>Migrated SM#3000049012 EDI Process</t>
  </si>
  <si>
    <t>Mizanur Rahman</t>
  </si>
  <si>
    <t>Migrated SM#3000049098 Change Management Activation Procedure</t>
  </si>
  <si>
    <t>Migrated SM#3000049109 HCM Fiori Application needs to enable</t>
  </si>
  <si>
    <t>Migrated SM#3000049114 To Add more fields in VD51</t>
  </si>
  <si>
    <t>Migrated SM#3000049116 Report Required for Physical Inv Report</t>
  </si>
  <si>
    <t>Migrated SM#3000049321 Project Management Module</t>
  </si>
  <si>
    <t>Migrated SM#3000049361 Material Weights Plant Level</t>
  </si>
  <si>
    <t>Migrated SM#3000049373 AUTO POSTING OF RECEIPTS</t>
  </si>
  <si>
    <t>Migrated SM#3000049860 TABLEWARE - intercompany transfer</t>
  </si>
  <si>
    <t>Migrated SM#3000050126 Tableware Report - Series Name</t>
  </si>
  <si>
    <t>Migrated SM#3000050130 PO AND PR CLOSE REQUEST</t>
  </si>
  <si>
    <t>Prasad Kannan Nair</t>
  </si>
  <si>
    <t>Migrated SM#3000050332 Capturing Crusher Process in SAP</t>
  </si>
  <si>
    <t>Md. Ismail Hossain</t>
  </si>
  <si>
    <t>Mechanical</t>
  </si>
  <si>
    <t>Migrated SM#3000050345 SLP Issue - ELSB access in SLP DN</t>
  </si>
  <si>
    <t>Migrated SM#3000050357 AUTO RFQ on the basis of Source list</t>
  </si>
  <si>
    <t>Migrated SM#3000050388 Stock Confirm Bucket for EXW Incoterms</t>
  </si>
  <si>
    <t>John Romeo Abay</t>
  </si>
  <si>
    <t>Migrated SM#3000050391 SO Workflow VA01 for RPA Ref 3000047769</t>
  </si>
  <si>
    <t>Migrated SM#3000050430 To auto reserve material against SO/line</t>
  </si>
  <si>
    <t>Migrated SM#3000050659 requesting tcode for demand planning</t>
  </si>
  <si>
    <t>Kasturi Raju Indukuri</t>
  </si>
  <si>
    <t>Migrated SM#3000050675 Purchase Register Not working</t>
  </si>
  <si>
    <t>Migrated SM#3000050803 Consignment Sales Process for tiles div</t>
  </si>
  <si>
    <t>Migrated SM#3000050821 Showroom Application-POS Rollout RAKPOR</t>
  </si>
  <si>
    <t>Hagop Balabanian</t>
  </si>
  <si>
    <t>Migrated SM#3000050822 Showroom Application-POS Rollout RAK KSA</t>
  </si>
  <si>
    <t>Migrated SM#3000050853 Showroom POS Phase 2 Changes</t>
  </si>
  <si>
    <t>Migrated SM#3000050941 Changes in Batch char. &amp; stock Reports</t>
  </si>
  <si>
    <t>Migrated SM#3000050976 Gate pass for Packaging materials</t>
  </si>
  <si>
    <t>Rafath Ali</t>
  </si>
  <si>
    <t>Migrated SM#3000051095 SAP ESS &amp; MSS for BANGLADESH</t>
  </si>
  <si>
    <t>Abdul Mannan</t>
  </si>
  <si>
    <t>Migrated SM#3000051122 Adding Details to Travel desk App</t>
  </si>
  <si>
    <t>Shaikh Siddiq</t>
  </si>
  <si>
    <t>Migrated SM#3000051153 BOM Update and Price Approval</t>
  </si>
  <si>
    <t>Plant MC5</t>
  </si>
  <si>
    <t>Migrated SM#3000051161 Opportunity - Sales Data Mismatch</t>
  </si>
  <si>
    <t>Migrated SM#3000051170 New POS Data Report</t>
  </si>
  <si>
    <t>Jamshed Ali - External</t>
  </si>
  <si>
    <t>Migrated SM#3000051261 All input and report data should be lock</t>
  </si>
  <si>
    <t>Reynaldo Ayala</t>
  </si>
  <si>
    <t>Migrated SM#3000051274 cost and time estimate for change reques</t>
  </si>
  <si>
    <t>Migrated SM#3000051365 Shipment Process Change - RM Receipts</t>
  </si>
  <si>
    <t>Chandra Shekar Arunachalam</t>
  </si>
  <si>
    <t>Central Stores</t>
  </si>
  <si>
    <t>Sreekumar Anandan</t>
  </si>
  <si>
    <t>Migrated SM#3000051382 ZRK_SLMOV(Trgt vs Actual)_Changes_V2</t>
  </si>
  <si>
    <t>Migrated SM#3000051432 Excel upload program for physical count</t>
  </si>
  <si>
    <t>Migrated SM#3000051485 Cost comp. struc. change for accessories</t>
  </si>
  <si>
    <t>Migrated SM#3000051562 PO &amp; PR Relea+B95:AC95se Strategy for Kludi RAK</t>
  </si>
  <si>
    <t>Vineeth Nair Ampattuparampil V</t>
  </si>
  <si>
    <t>Migrated SM#3000051595 Storage Location for Stock SR</t>
  </si>
  <si>
    <t>Jawaher Mohammed Abdulla</t>
  </si>
  <si>
    <t>Migrated SM#3000051708 Accounts Masters Add details in Contact</t>
  </si>
  <si>
    <t>Migrated SM#3000051752 Creation of a new Sales Office</t>
  </si>
  <si>
    <t>Migrated SM#3000051757 POS setup for RAK Porcelain retail.</t>
  </si>
  <si>
    <t>Migrated SM#3000051787 Extra Qty Production Order creation</t>
  </si>
  <si>
    <t>LINDO PAULRAJ</t>
  </si>
  <si>
    <t>Migrated SM#3000051895 Production ODR Fiori ALP Report</t>
  </si>
  <si>
    <t>Migrated SM#3000051900 Fiori App for Inventory and Sale Data</t>
  </si>
  <si>
    <t>Migrated SM#3000051901 Fiori App for Inventory and Sale Data</t>
  </si>
  <si>
    <t>Migrated SM#3000051925 DELIVER DATE TO BE ADDED QT/SO LEVEL</t>
  </si>
  <si>
    <t>Syed Umair Iftikhar</t>
  </si>
  <si>
    <t>Migrated SM#3000051926 wrong data in mcba 0400</t>
  </si>
  <si>
    <t>Migrated SM#3000051946 Change the Description of SG UE9</t>
  </si>
  <si>
    <t>Migrated SM#3000051973 new report programm for delivery dates</t>
  </si>
  <si>
    <t>Migrated SM#3000052021 FAMS - Phase 2 - Physical Inventory</t>
  </si>
  <si>
    <t>Mujahid Abbas Pathan</t>
  </si>
  <si>
    <t>Migrated SM#3000052026 Tableware: Billing Due list - VF04</t>
  </si>
  <si>
    <t>Migrated SM#3000052027 Showroom POS for RAK Porcelain</t>
  </si>
  <si>
    <t>Migrated SM#3000052084 Enable Access for Edit Output Settings</t>
  </si>
  <si>
    <t>MISC</t>
  </si>
  <si>
    <t>Migrated SM#3000052148 VF05N - Set to PCS qty - Retail</t>
  </si>
  <si>
    <t>Migrated SM#3000052279 One time customer code for showroom cust</t>
  </si>
  <si>
    <t>Varshil Jayantilal Gohil</t>
  </si>
  <si>
    <t>Migrated SM#3000052308 MDG Nested Classifi &amp; Stores Auto Code</t>
  </si>
  <si>
    <t>Migrated SM#3000052332 additional selection field for ZMM00002</t>
  </si>
  <si>
    <t>Migrated SM#3000052343 Delivery Dispatch Notification</t>
  </si>
  <si>
    <t>Migrated SM#3000052361 RCON &amp; RMIN spares storage location</t>
  </si>
  <si>
    <t>Migrated SM#3000052367 Request for Creation of a Sales Group</t>
  </si>
  <si>
    <t>Migrated SM#3000052387 Comment B2B Calls from S4HANA system</t>
  </si>
  <si>
    <t>Ahamed Basheer</t>
  </si>
  <si>
    <t>Migrated SM#3000052389 Need to add in purchasing group</t>
  </si>
  <si>
    <t>Mohammad Shariful Islam Tanim</t>
  </si>
  <si>
    <t>Migrated SM#3000052391 Enable Sales inquires &amp; quotation</t>
  </si>
  <si>
    <t>Md. Hasan Tareq</t>
  </si>
  <si>
    <t>Migrated SM#3000052427 Option to modify in Fiori</t>
  </si>
  <si>
    <t>Migrated SM#3000052428 Bypass Credit Check for POS Sales Orders</t>
  </si>
  <si>
    <t>Migrated SM#3000052444 Implementation of Arabic Invoice in SAP</t>
  </si>
  <si>
    <t>Migrated SM#3000052450 Slab LOB Bifurcation in One Pager</t>
  </si>
  <si>
    <t>Migrated SM#3000052451 EMAAR Sales data capture API Solution</t>
  </si>
  <si>
    <t>Ecommerce platforms</t>
  </si>
  <si>
    <t>Migrated SM#3000052461 SAP T Code authorization</t>
  </si>
  <si>
    <t>Migrated SM#3000052464 SAP Access - 99006356</t>
  </si>
  <si>
    <t>Rashim Tamang</t>
  </si>
  <si>
    <t>Migrated SM#3000052469 Layout active/change</t>
  </si>
  <si>
    <t>Migrated SM#3000052481 CRUCIAL CHANGE CMO - RAKPOR</t>
  </si>
  <si>
    <t>Aarthi Boddu</t>
  </si>
  <si>
    <t>Missing full Access for Long term new _ SAP</t>
  </si>
  <si>
    <t>Jeng Acuna</t>
  </si>
  <si>
    <t>Missing Offloading and T&amp;C details in SO first page Sol ref#: 3000052543</t>
  </si>
  <si>
    <t>Mistmatch of Data in ZRKPM0001</t>
  </si>
  <si>
    <t> Sai Charan Reddy Regatte</t>
  </si>
  <si>
    <t>Project</t>
  </si>
  <si>
    <t>Pradeep Kumar Bijjala</t>
  </si>
  <si>
    <t>Modification of Tax invoice in SAP - Sol Ref 3000052502</t>
  </si>
  <si>
    <t>Do IT-SAP Change Req: 3000052502, Modification of Tax invoice in SAP</t>
  </si>
  <si>
    <t>MONTH END CLOSING NOT OPERATING THE UPLOADING PROCESS</t>
  </si>
  <si>
    <t>MSS Access - 99001007</t>
  </si>
  <si>
    <t>MSS ACCESS File# 99000636</t>
  </si>
  <si>
    <t>Ganapathi Bhatta</t>
  </si>
  <si>
    <t>National Day Public Holiday , December 2024</t>
  </si>
  <si>
    <t>Need a new mass upload program to change the BOM quantity. - Sol ref#: 3000052535</t>
  </si>
  <si>
    <t>Need authorization for New Joinee &amp; Exit employee process. - 4000000381</t>
  </si>
  <si>
    <t>Mst. Nasrin Sultana</t>
  </si>
  <si>
    <t>Need authorization for New Joinee &amp; Exit employee process. - linked to 4000000753</t>
  </si>
  <si>
    <t>Khulood Husain Alhammadi</t>
  </si>
  <si>
    <t>Need authorization for reverse and change under FBCJ</t>
  </si>
  <si>
    <t>Need permission for transaction ZPP00100</t>
  </si>
  <si>
    <t>Dennis Rosier</t>
  </si>
  <si>
    <t>Warehouse &amp; Dispatch</t>
  </si>
  <si>
    <t>Logistics &amp; Warehousing tools</t>
  </si>
  <si>
    <t>Need to add country in the VA05 report</t>
  </si>
  <si>
    <t>New</t>
  </si>
  <si>
    <t>Need to add two new column in Production Entry Report for Sanitary - BGD</t>
  </si>
  <si>
    <t>SWD Production</t>
  </si>
  <si>
    <t>Need to Block Customer In SAP</t>
  </si>
  <si>
    <t>NEED TO REVERSE PRINTED DOCUMENT IN FBCJ Sol ref#: 2000064615</t>
  </si>
  <si>
    <t>Need to revise generated purchase order 4600007436</t>
  </si>
  <si>
    <t>Need to Updated Chq Details of all the Created Customer - 3000052633</t>
  </si>
  <si>
    <t>Net price is showing zero in purchasing document</t>
  </si>
  <si>
    <t>Sulaj Kottukkal</t>
  </si>
  <si>
    <t>Design, Innovation &amp; Product Development</t>
  </si>
  <si>
    <t>New Brand Key - Sol Ref 3000052530</t>
  </si>
  <si>
    <t>NEW COST CENTRE TO ADD FOR "CUSTOMER ADVOCACY" - Sol Ref: 3000052548</t>
  </si>
  <si>
    <t>new fields in report ZSDFR009 - Sol Ref: 3000052549</t>
  </si>
  <si>
    <t>NEW PR REQUEST APROVAL MATRIX</t>
  </si>
  <si>
    <t>Anand Pachayappan</t>
  </si>
  <si>
    <t>New production order type for SW Decal Sol Ref : 3000052616</t>
  </si>
  <si>
    <t>New Program for Delivery Dates - Sol Ref 3000051973</t>
  </si>
  <si>
    <t>New Report for Spare Parts PR/PO Sol Ref #: 3000052512</t>
  </si>
  <si>
    <t>New Requirement for Input Tax Register</t>
  </si>
  <si>
    <t>New SAP Account user ERLEI</t>
  </si>
  <si>
    <t>New SAP ID for 10000108 Jude Espiritu - UK</t>
  </si>
  <si>
    <t>new sap kludi p01 user: STOLPE and user: KÄSEBERG</t>
  </si>
  <si>
    <t>new sap Kludi RAK account Linnebürger</t>
  </si>
  <si>
    <t>New SAP user for handscanner</t>
  </si>
  <si>
    <t>New SAP User for SAP KLUDI P01</t>
  </si>
  <si>
    <t>new sap user INCOMPLIANCE2 based on user INCOMPLIANCE</t>
  </si>
  <si>
    <t>new sap user ZIEGLER and STEMPHER</t>
  </si>
  <si>
    <t>new selection field in report ZSDBON02</t>
  </si>
  <si>
    <t>No notification of the PR's to the Purchaser and not shown in ME5A as well</t>
  </si>
  <si>
    <t>Normal Change: 8000011547, 2000064677:Wrong creation of batch in QA01</t>
  </si>
  <si>
    <t>Normal URL to SSO URL Change in C4C - Sol Ref 3000052533</t>
  </si>
  <si>
    <t>Bilal Fakhouri</t>
  </si>
  <si>
    <t>Not able to get Print Preview of Sales Order and Invoices in SAP</t>
  </si>
  <si>
    <t>Kailasam Murugappan</t>
  </si>
  <si>
    <t>Sales Coordination</t>
  </si>
  <si>
    <t>Not able to refresh quotations and invoices in SAP - Sol Ref: 2000064640</t>
  </si>
  <si>
    <t>Sheikh Muhammad Hamza</t>
  </si>
  <si>
    <t>Not populating vales in age slots of Sanitary ware Ageing report:: ZSWFGAGE Sol#: 2000064595</t>
  </si>
  <si>
    <t>Saidbek Mukhammedov</t>
  </si>
  <si>
    <t>On POS, add series name to the list of items (instead of grade) - Sol Ref 3000052532</t>
  </si>
  <si>
    <t>On POS, when i search for some series (Example: Elysian Fields) I don't get any search results</t>
  </si>
  <si>
    <t>Orion Access - 99123315 Vijay</t>
  </si>
  <si>
    <t>Vijay Kumar Nakka</t>
  </si>
  <si>
    <t>Payroll parameter change - Sol ref#: 3000052620</t>
  </si>
  <si>
    <t>PLEASE RESET THE PASSWORD KLUDI SAP</t>
  </si>
  <si>
    <t>Mohammad Shahnawaz</t>
  </si>
  <si>
    <t>PO 4900040113 - RELEASE STRATEGY TRIGGER ISSUE Sol#: 2000064586</t>
  </si>
  <si>
    <t>Sai Velugula</t>
  </si>
  <si>
    <t>Vibhuti Bhushan</t>
  </si>
  <si>
    <t>PO# 4900039967 release strategy error</t>
  </si>
  <si>
    <t>PO#4900040820 // RELEASE STRATEGY ISSUE</t>
  </si>
  <si>
    <t>PO#5800002832 not getting saved</t>
  </si>
  <si>
    <t>Myles Violante</t>
  </si>
  <si>
    <t>POS - Walk In customer button not working (One time customer) I am not able to sell to Walk-In customer Sol#: 2000064541</t>
  </si>
  <si>
    <t>POS access Issue for the New Joinee 99018741 Walid Ouamer</t>
  </si>
  <si>
    <t>POS scanning of barcode is not working Sol#: 2000064540</t>
  </si>
  <si>
    <t>POS Variance Item Error - Walid</t>
  </si>
  <si>
    <t>Posting error</t>
  </si>
  <si>
    <t>Posting Problem - Sol ref#: 2000064782</t>
  </si>
  <si>
    <t>Posting reversal issue - Sol ref#: 2000064604</t>
  </si>
  <si>
    <t>PR approval not showing in Fiori 99015620</t>
  </si>
  <si>
    <t>PR notification issue in Fiori - Sol Ref 2000064527</t>
  </si>
  <si>
    <t>marco.borghi@rakceramics.com</t>
  </si>
  <si>
    <t>PR#: 500039347 - Department head name &amp; other not displaying Sol#: 2000064577</t>
  </si>
  <si>
    <t>Aji Zacharia</t>
  </si>
  <si>
    <t>Previous month material showing in COGI</t>
  </si>
  <si>
    <t>Syeda Tasnim Hossain</t>
  </si>
  <si>
    <t>PRICE DIFFERENT BETWEEN SO &amp; GRSO SO- 5906494 GRSO - 60064677/ 0060064751</t>
  </si>
  <si>
    <t>Megha Ayeshmini</t>
  </si>
  <si>
    <t>Pricing date issue in POS</t>
  </si>
  <si>
    <t>Mohammad Jamal Balkees</t>
  </si>
  <si>
    <t>PRICING ERROR IN DISTRIBUTION CHANNEL 20 IN NEW ORDER TYPE ZAA Sol ref#: 2000064608</t>
  </si>
  <si>
    <t>Process change in SAP workflow &amp; Helpme</t>
  </si>
  <si>
    <t>Production Order Date Change - Sol Ref #:3000052510</t>
  </si>
  <si>
    <t>Production shows minus values Sol ref#: 2000064618</t>
  </si>
  <si>
    <t>Production SOP Process for year 2024</t>
  </si>
  <si>
    <t>Abbas Gulshane</t>
  </si>
  <si>
    <t>Program ZMM_STRD_PRICE_UPD is not propely executed</t>
  </si>
  <si>
    <t>Sourav Kochhar</t>
  </si>
  <si>
    <t>Program in SAP ZIPHONE01 für PD&amp;E erstellen - (Kludi GR ) Sol ref#: 3000052546</t>
  </si>
  <si>
    <t>Julia Lymer</t>
  </si>
  <si>
    <t>Product Development &amp; Engineering</t>
  </si>
  <si>
    <t>Program ZSD00101 is not working for customer 150237 - Sol Ref:2000064755</t>
  </si>
  <si>
    <t>Program ZSDUTI64 not working properly Sol Ref : 2000064749</t>
  </si>
  <si>
    <t>Provide Authorization Access to Sales T- codes</t>
  </si>
  <si>
    <t>Muhammed Salih Nissamudeen</t>
  </si>
  <si>
    <t>Provide access for CA11 in ECQ - 77000216</t>
  </si>
  <si>
    <t>Provide access for T-code f-47 - Apurwa (IND)</t>
  </si>
  <si>
    <t>Apurwa Mishra</t>
  </si>
  <si>
    <t>Accounts - SSC</t>
  </si>
  <si>
    <t>Provide Authorization Access to T-code</t>
  </si>
  <si>
    <t>Provide T- Code Access For 9000884 &amp; 99018058</t>
  </si>
  <si>
    <t>Provide the additional access to employees</t>
  </si>
  <si>
    <t>Provide to T-code ME51N Access</t>
  </si>
  <si>
    <t>Rahul Purayath</t>
  </si>
  <si>
    <t>SW Export Sales</t>
  </si>
  <si>
    <t>Quotation Error - Discount is not showing Sol Ref : 2000064745</t>
  </si>
  <si>
    <t>Tableware</t>
  </si>
  <si>
    <t>QUOTATION NOT UPDATED AS APPROVED 271839</t>
  </si>
  <si>
    <t>Fahim Nambidiparambath</t>
  </si>
  <si>
    <t>RCON PLANT - Storage location for Spares &amp; packing materials</t>
  </si>
  <si>
    <t>Kalaignardasan Rangasamy</t>
  </si>
  <si>
    <t>RCON Plant Material Type Configuration</t>
  </si>
  <si>
    <t>RCON- Frit plant issue- RM not consuming order no 50896085- 83.9 Ton posting Sol ref#: 2000064611</t>
  </si>
  <si>
    <t>RE: Canteen Coupon # Print Access #</t>
  </si>
  <si>
    <t>RE: DUBAI HILLS - DISCOUNT MATRIX</t>
  </si>
  <si>
    <t>RE: Local and Export Loading plan - Urgent fix needed in ECP Sol ref#: 2000064650</t>
  </si>
  <si>
    <t>RE: New Do IT has been Assigned</t>
  </si>
  <si>
    <t>RE: SO#5774148/10 - Sol Ref 2000064533 (HTC Is working on this ticket )</t>
  </si>
  <si>
    <t>RE: Workflow email issues</t>
  </si>
  <si>
    <t>Recall: System error PO print out - PO 9500016745, 4200021396 || 2000064569</t>
  </si>
  <si>
    <t>Rectification of Quotation Against Generated Sales Order Sol Ref# - 2000064767</t>
  </si>
  <si>
    <t>Recursive Bom Error</t>
  </si>
  <si>
    <t>region of destination in PO is filled with wrong data</t>
  </si>
  <si>
    <t>Alla Hemasundara Rao</t>
  </si>
  <si>
    <t>Press</t>
  </si>
  <si>
    <t>Release structure of contracts and PO change - Sol ref#: 3000052628</t>
  </si>
  <si>
    <t> Vineeth Nair</t>
  </si>
  <si>
    <t>Remove the DELETE access for all except ADMIN (Ahmed Hassan &amp; Ahmed Zaki)</t>
  </si>
  <si>
    <t>Elanie Lorenzo Santos</t>
  </si>
  <si>
    <t>Repacking Portal Access_New User</t>
  </si>
  <si>
    <t>Mohammed Arham Zuberi</t>
  </si>
  <si>
    <t>Replication of Tcodes ZC_COGM and zck40n for Plant TW01</t>
  </si>
  <si>
    <t>Report Can't Be Pulled in Bulk from SAP T-code - Karan (Costing Dept) - Solf Ref 2000064648</t>
  </si>
  <si>
    <t>Karan Rajawani</t>
  </si>
  <si>
    <t>Report COGS Value in comparison of the Sales</t>
  </si>
  <si>
    <t>Wassim Daye</t>
  </si>
  <si>
    <t>PR &amp; Administration</t>
  </si>
  <si>
    <t>Daniel Gnoycke</t>
  </si>
  <si>
    <t>Central Controlling</t>
  </si>
  <si>
    <t>Request to reset password</t>
  </si>
  <si>
    <t>REQUEST ACCES TO SAP-T CODES-CK11 &amp; MM02 - Sourav ( Kludi RAK )</t>
  </si>
  <si>
    <t>Request access for ME2N &amp; MB5B</t>
  </si>
  <si>
    <t>Arnaldo Sanvictores</t>
  </si>
  <si>
    <t>Request Access of MSS Approval</t>
  </si>
  <si>
    <t>Request access to ZSD_DEL_DATE</t>
  </si>
  <si>
    <t>Request access to an application SAP ID - 99004432</t>
  </si>
  <si>
    <t>Vikas Kumara Shetty</t>
  </si>
  <si>
    <t>Request access to an Tcode in SAP for 77000707 - 77001514 - 77001788</t>
  </si>
  <si>
    <t>Request access to C4C - 99018102</t>
  </si>
  <si>
    <t>Karam Jehad Khlefat</t>
  </si>
  <si>
    <t>Request access to CRM- 99018249</t>
  </si>
  <si>
    <t>Request access to ECQ - Kiriti</t>
  </si>
  <si>
    <t>Kiriti Oleti</t>
  </si>
  <si>
    <t>MC8 Store</t>
  </si>
  <si>
    <t>Request access to Kludi ERP test system - Kanika</t>
  </si>
  <si>
    <t>Kanika Sharma</t>
  </si>
  <si>
    <t>Request access to MDG for material code creation - Arjun</t>
  </si>
  <si>
    <t>Arjun Nair</t>
  </si>
  <si>
    <t>Request access to MR11 in SAP for 99120441, 99121610 &amp; 99123279</t>
  </si>
  <si>
    <t>Request access to SAP for Preventive Maintenance process document - 99015470</t>
  </si>
  <si>
    <t> Yogeesha K G</t>
  </si>
  <si>
    <t>Yogeesha K G</t>
  </si>
  <si>
    <t>Request access to TRANSFER POSTING WITH MOVEMENT TYPE 541 - Thondiparambil</t>
  </si>
  <si>
    <t>Request additional access in ECP _ 88202521</t>
  </si>
  <si>
    <t>Salahuddin Ahmed</t>
  </si>
  <si>
    <t>Request additional access in SAP - 99017666</t>
  </si>
  <si>
    <t> Rafath Ali</t>
  </si>
  <si>
    <t>Request additional access to SAP - MM03</t>
  </si>
  <si>
    <t>Jyotsana Sapra</t>
  </si>
  <si>
    <t>Marketing &amp; Communications</t>
  </si>
  <si>
    <t>Request additional access to SAP - S_ALR_87012182</t>
  </si>
  <si>
    <t>Request additional access to SAP- 99000163 &amp; 99002887</t>
  </si>
  <si>
    <t>Request additional for SAP Tcodes</t>
  </si>
  <si>
    <t>Richard Santhosh Pinto</t>
  </si>
  <si>
    <t>Request additional role in SAP- 88202149 - BGD</t>
  </si>
  <si>
    <t>Request additional SAP access - 23281</t>
  </si>
  <si>
    <t>Satish Mummidi</t>
  </si>
  <si>
    <t>Request additional SAP access -Keerthan</t>
  </si>
  <si>
    <t>Request additional SAP access for customer advocacy and stock team</t>
  </si>
  <si>
    <t>Hoda Bou Najm</t>
  </si>
  <si>
    <t>Request authorization- ZPBOMDEV_APPR</t>
  </si>
  <si>
    <t>Request BP access in SAP for 99018195 &amp; 99018039</t>
  </si>
  <si>
    <t>Request data extraction</t>
  </si>
  <si>
    <t>Request data extraction - PO # 4500033367</t>
  </si>
  <si>
    <t>Naveed Nabi Wani</t>
  </si>
  <si>
    <t>Request data extraction - Sol#: 3000052513</t>
  </si>
  <si>
    <t>Request data extraction for T-code VKM4</t>
  </si>
  <si>
    <t>Lucky Varthavani</t>
  </si>
  <si>
    <t>Request data extraction Sol#3000052552</t>
  </si>
  <si>
    <t>Gautam Chand Jain</t>
  </si>
  <si>
    <t>Reporting &amp; Analytics tools</t>
  </si>
  <si>
    <t>Request for access to an application module</t>
  </si>
  <si>
    <t>Request for Access to EC01 (Elegance Ceramics) - 99001702</t>
  </si>
  <si>
    <t>Fathima Moosa Shah</t>
  </si>
  <si>
    <t>Sales Documentation</t>
  </si>
  <si>
    <t>Request for access to MMSC_MASS - 99002536</t>
  </si>
  <si>
    <t>Request for access to RMIN &amp; RCON cost centers</t>
  </si>
  <si>
    <t>Sunil Kumar Bernwal</t>
  </si>
  <si>
    <t>Request for additional role authorization in SAP</t>
  </si>
  <si>
    <t>Request for additional role in ECP - 88202147 - BGD</t>
  </si>
  <si>
    <t>Request for additional SAP access For - 10655 &amp; 10078</t>
  </si>
  <si>
    <t>Request for additional SAP(KLUDI) access- ROHIT</t>
  </si>
  <si>
    <t>Request for C4C and HANA QAS access for 99018059- Role same as 99010042</t>
  </si>
  <si>
    <t>Mohamed Suhail</t>
  </si>
  <si>
    <t>Request for CO07 access in ECQ- 77000216</t>
  </si>
  <si>
    <t>Request for Creation of a Sales Group</t>
  </si>
  <si>
    <t>Request for ECQ access - 99018854</t>
  </si>
  <si>
    <t> Stephanie Elaine Acera</t>
  </si>
  <si>
    <t>Request For ECQ login Access</t>
  </si>
  <si>
    <t>Selvaraj Packiamani</t>
  </si>
  <si>
    <t>Request for FIORI access - 99018229</t>
  </si>
  <si>
    <t>Request for FIORI Password Reset-reg</t>
  </si>
  <si>
    <t>Mahesh Ramasamy</t>
  </si>
  <si>
    <t>Request for New Sales Offices/Sales Groups + Configuration - Soll Ref: 3000052598</t>
  </si>
  <si>
    <t>Request for New Sales Offices/Sales Groups + Configuration Sol ref#: 3000052554</t>
  </si>
  <si>
    <t>Request for New SAP ID Login Credentials (KLUDI RAK KRP)</t>
  </si>
  <si>
    <t>Request for new SAP(KLUDI) ID - Adnan</t>
  </si>
  <si>
    <t>Request for password reset</t>
  </si>
  <si>
    <t>Md. Lovelu Miah</t>
  </si>
  <si>
    <t>Request for SAP access- 99007518</t>
  </si>
  <si>
    <t>Nehal Aboushakra</t>
  </si>
  <si>
    <t>Request for SAP ID creation - 2639 - IND</t>
  </si>
  <si>
    <t>Paras Kumar Paswan</t>
  </si>
  <si>
    <t>Request for SAP ID creation - VIELER</t>
  </si>
  <si>
    <t>Request for SAP ID creation for New Stock Keepers from MC4 Stock ( 99014210 &amp; 99017462</t>
  </si>
  <si>
    <t>Request for sap kludi account: user ADARSH</t>
  </si>
  <si>
    <t>Request for SAP Kludi account: user ASTER</t>
  </si>
  <si>
    <t>Request for SAP T-code - Manikanta ( IND)</t>
  </si>
  <si>
    <t>Manikanta Chukka</t>
  </si>
  <si>
    <t>Request for SAP T-code : ZSETWISE_UPLD</t>
  </si>
  <si>
    <t>Md. Sohel Rana</t>
  </si>
  <si>
    <t>Request for SAP T-code access</t>
  </si>
  <si>
    <t>Subrahmanyam Pithani</t>
  </si>
  <si>
    <t>Request for SAP T-code access - Sudhir</t>
  </si>
  <si>
    <t> Sujay Deeshan Jathanna</t>
  </si>
  <si>
    <t>Sujay Deeshan Jathanna</t>
  </si>
  <si>
    <t>Request for SAP T-codes access - 99013734</t>
  </si>
  <si>
    <t> Satish Kumar Rajoo</t>
  </si>
  <si>
    <t>Satish Kumar Rajoo</t>
  </si>
  <si>
    <t>Request for T- Code access in SAP</t>
  </si>
  <si>
    <t>Jayanth Chavali</t>
  </si>
  <si>
    <t>Request for T-code access - Darshana</t>
  </si>
  <si>
    <t>Darshana Ranathunga</t>
  </si>
  <si>
    <t>Request for T-Code Access ZFI001</t>
  </si>
  <si>
    <t>Sunkara Ramamurthy</t>
  </si>
  <si>
    <t>Request for Tcode - MIGO</t>
  </si>
  <si>
    <t>Vivek Kannan</t>
  </si>
  <si>
    <t>Request for zpp00011 - Kludi Ger</t>
  </si>
  <si>
    <t>Request MCSI access to SAP - Athira (Kludi UAE)</t>
  </si>
  <si>
    <t>Athira Rajeev</t>
  </si>
  <si>
    <t>Request new/change in a report - ZRKMM004_AE</t>
  </si>
  <si>
    <t>Request SAP ID - Mr. Janardhanan ( 99018418)</t>
  </si>
  <si>
    <t>Sarath Chennanadan Asokan</t>
  </si>
  <si>
    <t>Request SAP ID for 99002886</t>
  </si>
  <si>
    <t>Request T-code Access - Donabella</t>
  </si>
  <si>
    <t>Request t-code access for physical inventory process in WM level for SW in ECP production system.</t>
  </si>
  <si>
    <t> Palani Murugan</t>
  </si>
  <si>
    <t>Request T-code access in SAP - Selvaraj</t>
  </si>
  <si>
    <t>Press &amp; Dryer - MC7 Plant</t>
  </si>
  <si>
    <t>Request T-code access of IW32</t>
  </si>
  <si>
    <t>Request tcode access in SAP</t>
  </si>
  <si>
    <t>Request tcode access to SAP - 99004985</t>
  </si>
  <si>
    <t> Sherin Sebastian</t>
  </si>
  <si>
    <t>Sherin Sebastian</t>
  </si>
  <si>
    <t>Request tcode access to SAP - 99017190, 99017366, 99014047</t>
  </si>
  <si>
    <t>Request tcode access(display) - Robiul (88202147)</t>
  </si>
  <si>
    <t>Request to add new unit of measure in ZECONFIG (E-Invoice) - Sivaprasad (IND) Sol ref#: 3000052603</t>
  </si>
  <si>
    <t>Request to additional SAP S/4HANA access for 88202062</t>
  </si>
  <si>
    <t>Request to additional SAP S/4HANA access for 88202115</t>
  </si>
  <si>
    <t>Request to additional SAP S/4HANA access for 88202543</t>
  </si>
  <si>
    <t>Abul Kalam Azad - SCM</t>
  </si>
  <si>
    <t>Request To Allow Access to MASS T- Code - Varshil ( IND )</t>
  </si>
  <si>
    <t> Rakesh Sharma</t>
  </si>
  <si>
    <t>Request to authorization of FB01 for voucher posting- 88202076</t>
  </si>
  <si>
    <t>PR &amp; Admin</t>
  </si>
  <si>
    <t>Request to avail the access for FOL1 in SAP</t>
  </si>
  <si>
    <t> Hisham Farouk</t>
  </si>
  <si>
    <t>Hisham Farouk</t>
  </si>
  <si>
    <t>Request to bring back the same workflow of notification - CTO to Myles</t>
  </si>
  <si>
    <t>Request to configure KANBAN process in Tiles production Sol ref#: 30000052607</t>
  </si>
  <si>
    <t>Request to create a new storage location</t>
  </si>
  <si>
    <t>Request to Create Fiori access for Pradeep(99018843)</t>
  </si>
  <si>
    <t>Request to create new house bank accounts &amp; remove unwanted accounts Sol ref#: 3000052613</t>
  </si>
  <si>
    <t>Raju Bonam</t>
  </si>
  <si>
    <t>Request to create new SAP ID - Jörg Kühn</t>
  </si>
  <si>
    <t>Request to create new sap user in Kludi - KOCIEMBA</t>
  </si>
  <si>
    <t>Request to create purchase group code for 88202689 - Sol ref#: 3000052623</t>
  </si>
  <si>
    <t>Sanaul Islam</t>
  </si>
  <si>
    <t>Request to create SAP ID - Saida Jahan (88202603)</t>
  </si>
  <si>
    <t>Request to Expedite IT Setup and Investigate User Error.</t>
  </si>
  <si>
    <t>Request to extract report from IRP - Samadhan (IND)</t>
  </si>
  <si>
    <t>Samadhan Tayade</t>
  </si>
  <si>
    <t>Request To Provide Access T-code - Ali</t>
  </si>
  <si>
    <t>Request to provide authorization access for MB5B &amp; ZRK_PRPO_EFF</t>
  </si>
  <si>
    <t>Request to replace existing tcode access - 88200195 (Bipul)</t>
  </si>
  <si>
    <t>Request to set ZPO1 Discount in header instead of position details</t>
  </si>
  <si>
    <t>Request to unlock &amp; reset SAP ID- Bhaskaran (88409257)</t>
  </si>
  <si>
    <t>Bhaskaran Narayana Swamy</t>
  </si>
  <si>
    <t>Request/Remove access to an application module/report</t>
  </si>
  <si>
    <t>Celzenn Jorge</t>
  </si>
  <si>
    <t>Reem Abulebda</t>
  </si>
  <si>
    <t>E-commerce</t>
  </si>
  <si>
    <t>Requesting SAP T - code access SAP ECP PRD</t>
  </si>
  <si>
    <t>Requesting access for VA03 (NOON)</t>
  </si>
  <si>
    <t>Janice Benny</t>
  </si>
  <si>
    <t>Requesting access to T-codes - 99015630</t>
  </si>
  <si>
    <t>Requesting additional radio button in ZPM_SPARES T-Code Sol ref#: 3000052601</t>
  </si>
  <si>
    <t>Requesting ECI authorization for DMS / SW ADVOCACY TEAM</t>
  </si>
  <si>
    <t>Requesting for 951 Movement Type - 99007424</t>
  </si>
  <si>
    <t>Requesting For Access For Online Order Distribution 14 - KSA - Retails</t>
  </si>
  <si>
    <t>Nabhan Omar Nabhani</t>
  </si>
  <si>
    <t>Requesting for Additional Access</t>
  </si>
  <si>
    <t>Requesting for Additional Access - 99013529</t>
  </si>
  <si>
    <t>Requesting for Additional Access - 99017832</t>
  </si>
  <si>
    <t>Requesting for Additional SAP Access - 99017268</t>
  </si>
  <si>
    <t>Requesting for New SAP User ID - 99018511</t>
  </si>
  <si>
    <t>Requesting same access - ID 99010042</t>
  </si>
  <si>
    <t>Requesting T-Code access - 99000494</t>
  </si>
  <si>
    <t>Larry Medina</t>
  </si>
  <si>
    <t>Requets Tcode access to ECP - Oahedur (88202686)</t>
  </si>
  <si>
    <t>Require a new field of Manufacturing Date of Batch in Free Stock report (ZSFS) Sol ref#: 3000052622</t>
  </si>
  <si>
    <t>Require authorization for T-Code :: ZSWFGAGE :: Emp ID - 99120144</t>
  </si>
  <si>
    <t>Srinivasa Veeramreddy</t>
  </si>
  <si>
    <t>Require authorization for T-Codes - 99123326</t>
  </si>
  <si>
    <t>Require authorization of reversal in SAP T.CODE FBCJ - CASH JOURNAL for Showrooms</t>
  </si>
  <si>
    <t>Required authorization for tcode VD51</t>
  </si>
  <si>
    <t>Required SAP HANA PRD ID 99007609</t>
  </si>
  <si>
    <t>Veerabhadra Iswamy</t>
  </si>
  <si>
    <t>QA QC</t>
  </si>
  <si>
    <t>Requirement to Include Transporter Name on Delivery Notes</t>
  </si>
  <si>
    <t>Cindy P Guaves</t>
  </si>
  <si>
    <t>Reset application password</t>
  </si>
  <si>
    <t>Reset application password (MDG ) - Khalid</t>
  </si>
  <si>
    <t>Md. Khalid Hossain</t>
  </si>
  <si>
    <t>Admin</t>
  </si>
  <si>
    <t>Reset ECQ password - 99121049</t>
  </si>
  <si>
    <t>Reset Hana Quality's Password - Md. Lovelu ( BG )</t>
  </si>
  <si>
    <t>Reset IRP password - 99121272 ( IND)</t>
  </si>
  <si>
    <t>Reset MDG password - 99000462</t>
  </si>
  <si>
    <t>Reset MDG password - Maryam</t>
  </si>
  <si>
    <t>Maryam Mohammed Alshehhi</t>
  </si>
  <si>
    <t>Marketing tools</t>
  </si>
  <si>
    <t>Reset pwd-fiori -99012252</t>
  </si>
  <si>
    <t>SAHENDRAN PALANI</t>
  </si>
  <si>
    <t>Reset SAP application password - 77001154</t>
  </si>
  <si>
    <t>Reset SAP HANA-UAE-PRD. password - Sanal</t>
  </si>
  <si>
    <t>Sanal Kolathery Kumaran</t>
  </si>
  <si>
    <t>Reset SAP IRP Password - 99201774 ( IND)</t>
  </si>
  <si>
    <t>Reset SAP Password - 99002617</t>
  </si>
  <si>
    <t>Reset SAP password - 99003284</t>
  </si>
  <si>
    <t>Reset SAP password - Azzah</t>
  </si>
  <si>
    <t>Azzah Subaie</t>
  </si>
  <si>
    <t>Reset SAP password of 99003889</t>
  </si>
  <si>
    <t> Umamaheswaran Ramasamy</t>
  </si>
  <si>
    <t>Umamaheswaran Ramasamy</t>
  </si>
  <si>
    <t>Reset SAP Quality Environment - Gaurav</t>
  </si>
  <si>
    <t>Reset the MDG login Password - Mohamed</t>
  </si>
  <si>
    <t>Mohamed Abuthahir</t>
  </si>
  <si>
    <t>Reset The MDG Password - 99000462</t>
  </si>
  <si>
    <t>Restrict Sales Area &amp; LOB to Users Sol#: 3000051654</t>
  </si>
  <si>
    <t>RK05 Authorization for SAP K.N.SATYANARAYANA &amp; M.VASU</t>
  </si>
  <si>
    <t>Vasu Mummidi</t>
  </si>
  <si>
    <t>Rquest Access to MASS T - Code - Varshil</t>
  </si>
  <si>
    <t>Rquest Access to MDG - 99013027</t>
  </si>
  <si>
    <t>Rquest T-code Access - Atul ( IND)</t>
  </si>
  <si>
    <t>Atul Gaikwad</t>
  </si>
  <si>
    <t>Rquest T-code Access - Vijay ( IND)</t>
  </si>
  <si>
    <t>Rquest to create a new SAP user - VEETTIL</t>
  </si>
  <si>
    <t>Rquest to MDG authorization access - 3129869</t>
  </si>
  <si>
    <t> Deendayal Sharma</t>
  </si>
  <si>
    <t>Deendayal Sharma</t>
  </si>
  <si>
    <t>Rquest to T-Code Access - Rekha (IND)</t>
  </si>
  <si>
    <t>Rekha Agrawal</t>
  </si>
  <si>
    <t>Runtime Error on T-Code MB5B Report for 2019/2020/2021</t>
  </si>
  <si>
    <t>S-User Password Change - AnalysisUpdate</t>
  </si>
  <si>
    <t>S.O. approval shows error 5799733 - Sol#2000064530</t>
  </si>
  <si>
    <t>S.O. issue while creating DN ( NEXT VESSEL TO ROTTERDAM//DXB0888375 -30x20ft )</t>
  </si>
  <si>
    <t>SALES ORDER AMOUNT CHANGED // 5902788 // 22522 - FIX ITs 2000064538 ; 2000064543 and 2000064556</t>
  </si>
  <si>
    <t>Sales Order Currency Error in SAP (SD)</t>
  </si>
  <si>
    <t>Sales Order Policy Do IT-SAP Change Req: 3000052534, SO Doc type Optimization &amp;Classification</t>
  </si>
  <si>
    <t>Sales Quotation /Sales Order created for customer not approved by Legal and Finance Sol ref#: 2000064628</t>
  </si>
  <si>
    <t>Sales report is not reflecting the actual sales amount Sol ref#: 2000064643</t>
  </si>
  <si>
    <t>SAP - Tcode ZAEGATEPASS Acess</t>
  </si>
  <si>
    <t>SAP Access (ECQ) - 99201258</t>
  </si>
  <si>
    <t>SAP ACCESS - 23327</t>
  </si>
  <si>
    <t>SAP Access - 99003568</t>
  </si>
  <si>
    <t>Tamilarasan M</t>
  </si>
  <si>
    <t>SAP ACCESS - 99015803</t>
  </si>
  <si>
    <t>Chris Chinonso</t>
  </si>
  <si>
    <t>SAP Access - 99018626</t>
  </si>
  <si>
    <t>Fasih Syed Uddin</t>
  </si>
  <si>
    <t>SAP access for ID 99310134 (Mr. Nilesh Dabhi)– Copy Role from User ID 99121060 (Mr. Abbas)</t>
  </si>
  <si>
    <t> Moti Singh Rathore</t>
  </si>
  <si>
    <t>SAP Access for new territory details - C4C</t>
  </si>
  <si>
    <t>Ishan Jain</t>
  </si>
  <si>
    <t>SAP Access for RAK Ceramics UK - Manish Jindal</t>
  </si>
  <si>
    <t>Manish Jindal</t>
  </si>
  <si>
    <t>SAP Access Modification - 51 Users Tiles Plant</t>
  </si>
  <si>
    <t>SAP access Modification - 99000664 Oscar</t>
  </si>
  <si>
    <t>SAP Access Modification - 99001653 Mourouganandame</t>
  </si>
  <si>
    <t>Mourouganandame Kalyanasoundirame</t>
  </si>
  <si>
    <t>SAP Access Modification - 99011147 Sathish</t>
  </si>
  <si>
    <t>SAP Access Modification - DChl: 12—Outlet Showroom</t>
  </si>
  <si>
    <t>SAP access Modification Request - 99014040 Jawed Akhtar</t>
  </si>
  <si>
    <t>SAP Access Part of Implementation 3000046501/3000046502 (Trade Receivables Report)</t>
  </si>
  <si>
    <t>SAP access to t-codes CS11 and CA03</t>
  </si>
  <si>
    <t>SAP Access update - Margil</t>
  </si>
  <si>
    <t>Margil Hasmukhbhai Thakkar</t>
  </si>
  <si>
    <t>SAP Activation - 99018630 Gaurav</t>
  </si>
  <si>
    <t>SAP Additional Access - 99018312</t>
  </si>
  <si>
    <t> Abdul Basith</t>
  </si>
  <si>
    <t>Corporate Showroom</t>
  </si>
  <si>
    <t>Subrahmanya Santoshkumar Mondi</t>
  </si>
  <si>
    <t>SAP authorization access</t>
  </si>
  <si>
    <t>SAP Authorization Access - 99017826</t>
  </si>
  <si>
    <t>SAP Authorization Access - 99018230 | 99018224 | 99018508</t>
  </si>
  <si>
    <t>SAP Authorization Access Req - 77000550 , 77000216</t>
  </si>
  <si>
    <t>SAP Authorization Access Req - 99007255</t>
  </si>
  <si>
    <t>SAP Authorization Access Req - Fujairah SR users</t>
  </si>
  <si>
    <t>SAP Authorization Access Req - (Kludi Ger)</t>
  </si>
  <si>
    <t>SAP Authorization Access Req - 88200077 Anwar (Dhaka)</t>
  </si>
  <si>
    <t>S. M. Anwarul Hoque</t>
  </si>
  <si>
    <t>SAP Authorization Access Req - 88202555 Haque (BG)</t>
  </si>
  <si>
    <t>Md. Mahbubul Haque</t>
  </si>
  <si>
    <t>SAP Authorization Access Req - 99000656</t>
  </si>
  <si>
    <t>SAP Authorization Access Req - 99014010</t>
  </si>
  <si>
    <t>Michel Elias</t>
  </si>
  <si>
    <t>SAP Authorization Access Req - 99014291 Yasar</t>
  </si>
  <si>
    <t>SAP Authorization Access Req - 99016399 || 99016396</t>
  </si>
  <si>
    <t>Veronica Bermachea</t>
  </si>
  <si>
    <t>SAP Authorization Access Req - 99017398</t>
  </si>
  <si>
    <t>SAP Authorization Access Req - 99017993</t>
  </si>
  <si>
    <t>SAP Authorization Access Req - MC's</t>
  </si>
  <si>
    <t>SAP Authorization Access Req - PETRONIO (KLudi Ger)</t>
  </si>
  <si>
    <t>SAP Authorization Access Req - Ralf Kuhl (Kludi Ger)</t>
  </si>
  <si>
    <t>Ralf Kühl</t>
  </si>
  <si>
    <t>Goods receipt</t>
  </si>
  <si>
    <t>SAP Authorization Access Req - Require SAP hiring codes</t>
  </si>
  <si>
    <t>Alphonsus Raj</t>
  </si>
  <si>
    <t>SAP Authorization Access Req - 99000980</t>
  </si>
  <si>
    <t>SAP Authorization Access Req - 99002328</t>
  </si>
  <si>
    <t>SAP Authorization Access Request - 99017472</t>
  </si>
  <si>
    <t>Mohit Nayyar</t>
  </si>
  <si>
    <t>SAP Authorization Error - Jahangir</t>
  </si>
  <si>
    <t>Jahangir Hussian</t>
  </si>
  <si>
    <t>SAP Authorization Error - Jürgen ( Kludi Germany )</t>
  </si>
  <si>
    <t>Jürgen Rixen</t>
  </si>
  <si>
    <t>Production Control</t>
  </si>
  <si>
    <t>SAP authorization error - Raveendra</t>
  </si>
  <si>
    <t>Raveendra Katta</t>
  </si>
  <si>
    <t>Costing &amp; MIS</t>
  </si>
  <si>
    <t>SAP Authorization Issue - 99014012</t>
  </si>
  <si>
    <t>Paul Antony</t>
  </si>
  <si>
    <t>SAP Authorization issue - Nishant ( IND)</t>
  </si>
  <si>
    <t>Nishant Badrakiya</t>
  </si>
  <si>
    <t>SAP Authorization Issue ( VA01 &amp; VA02 ) - Hemanshu ( IND)</t>
  </si>
  <si>
    <t>Hemanshu Khiraiya</t>
  </si>
  <si>
    <t>SAP Authorization issue (  VA01/ VA02/ VA03)- Moti (IND)</t>
  </si>
  <si>
    <t>SAP Authorization Issue - A.K.M. Fazlul ( BG )</t>
  </si>
  <si>
    <t>A.K.M. Fazlul Hoq</t>
  </si>
  <si>
    <t>SAP Authorization issue - Haitham</t>
  </si>
  <si>
    <t>SAP Authorization Issue - 99000846</t>
  </si>
  <si>
    <t>Vasu Vanneti</t>
  </si>
  <si>
    <t>SAP Authorization Issue - 99013278</t>
  </si>
  <si>
    <t>SAP Authorization Issue - Epifanio</t>
  </si>
  <si>
    <t>Epifanio Malapitan</t>
  </si>
  <si>
    <t>SAP Authorization Issue - Md Sayadul</t>
  </si>
  <si>
    <t>Md Sayadul Islam</t>
  </si>
  <si>
    <t>SAP Authorization Issue - Muhammad</t>
  </si>
  <si>
    <t>Muhammad Asghar</t>
  </si>
  <si>
    <t>Tiles - GTS</t>
  </si>
  <si>
    <t>SAP Authorization Modification - Shydur Rahman (BG)</t>
  </si>
  <si>
    <t>SAP Authorization Removal (PR) - 4 Users Purchase Team</t>
  </si>
  <si>
    <t>SAP Authorization Request ( T- code ) Access - 99018059</t>
  </si>
  <si>
    <t>SAP Authorization Request - Kahkashan</t>
  </si>
  <si>
    <t>Kahkashan Naaz</t>
  </si>
  <si>
    <t>Sales Coordinator</t>
  </si>
  <si>
    <t>SAP Authorization Request - L&amp;W Users</t>
  </si>
  <si>
    <t>SAP Authorization Request ( IT - code access)- 99202610</t>
  </si>
  <si>
    <t>Dilip Chandra Das</t>
  </si>
  <si>
    <t>SAP Authorization Request ( only read ) - Keerthan ( Kludi ERP system )</t>
  </si>
  <si>
    <t>SAP Authorization Request ( T- Code )</t>
  </si>
  <si>
    <t>SAP Authorization Request ( T- Code ) - Chaitanya</t>
  </si>
  <si>
    <t>Chaitanya Gudla</t>
  </si>
  <si>
    <t>SCM</t>
  </si>
  <si>
    <t>SAP Authorization Request ( T- code ) Access - Fatema</t>
  </si>
  <si>
    <t>Fatema Sumi</t>
  </si>
  <si>
    <t>SAP Authorization Request ( T- code VA05 )- Vinita</t>
  </si>
  <si>
    <t>Sales Software</t>
  </si>
  <si>
    <t>SAP Authorization Request ( T- code VL09) - santhosh​</t>
  </si>
  <si>
    <t>SAP Authorization Request ( T- code) - Ronny ( IND )</t>
  </si>
  <si>
    <t>Ronny Barua</t>
  </si>
  <si>
    <t>SAP Authorization Request ( T-code ) - 77001258</t>
  </si>
  <si>
    <t>SAP Authorization Request ( T-code ) - Reem</t>
  </si>
  <si>
    <t>SAP Authorization Request ( T-code ) - (99011498 ,99008290 , 99000074 , 99018854 , 99016375 )</t>
  </si>
  <si>
    <t> Nitha Anilkumar</t>
  </si>
  <si>
    <t>SAP Authorization Request ( T-code ) -Kludi</t>
  </si>
  <si>
    <t>SAP Authorization Request ( T-code ) Access - 99002444</t>
  </si>
  <si>
    <t>Abdul Riyaz</t>
  </si>
  <si>
    <t>SAP Authorization Request ( T-code ) Access - 99008190</t>
  </si>
  <si>
    <t>Farah Dayoub</t>
  </si>
  <si>
    <t>SAP Authorization Request ( T-Code) - Kasturi</t>
  </si>
  <si>
    <t>SAP Authorization Request ( T-Codes ) - 23335 &amp; 23315 ( IND)</t>
  </si>
  <si>
    <t>SAP Authorization Request (RK08) - 99003114 // 99001814</t>
  </si>
  <si>
    <t>SAP Authorization Request (T - code ) Access - 99001696</t>
  </si>
  <si>
    <t>SAP Authorization Request (T-code ) Access - 99000270</t>
  </si>
  <si>
    <t>Gobu Perumal</t>
  </si>
  <si>
    <t>SAP Authorization Request - 99007363</t>
  </si>
  <si>
    <t>Nixon Savarimuthu Thiravia</t>
  </si>
  <si>
    <t>SAP Authorization Request - 77000550 // 77000216</t>
  </si>
  <si>
    <t>Manufacturing tools</t>
  </si>
  <si>
    <t>SAP Authorization Request - 77000806</t>
  </si>
  <si>
    <t>SAP Authorization Request - 96600489 &amp; 96600650</t>
  </si>
  <si>
    <t>SAP Authorization Request - 99002602</t>
  </si>
  <si>
    <t>SAP Authorization Request - 99002886</t>
  </si>
  <si>
    <t>Jameel Ahamed</t>
  </si>
  <si>
    <t>SAP Authorization Request - 99009092 &amp; 99008118</t>
  </si>
  <si>
    <t>SAP Authorization Request - 99009463</t>
  </si>
  <si>
    <t>Sk Sakir Ahamed</t>
  </si>
  <si>
    <t>SAP Authorization Request - 99014754 </t>
  </si>
  <si>
    <t>Padam Dev</t>
  </si>
  <si>
    <t>SAP Authorization Request - 99016196 || 99015597</t>
  </si>
  <si>
    <t>SAP Authorization Request - 99017366//99018164//99000745</t>
  </si>
  <si>
    <t>SAP Authorization Request - 99017993</t>
  </si>
  <si>
    <t>SAP Authorization Request - 99202610</t>
  </si>
  <si>
    <t>Piyali Banerjee</t>
  </si>
  <si>
    <t>Customer Services</t>
  </si>
  <si>
    <t>SAP Authorization Request - 99202666</t>
  </si>
  <si>
    <t>Sales Cordination</t>
  </si>
  <si>
    <t>SAP Authorization Request - Ajenah</t>
  </si>
  <si>
    <t>SAP Authorization Request - Amer</t>
  </si>
  <si>
    <t>Amer El Amil</t>
  </si>
  <si>
    <t>SAP Authorization Request - Dierks</t>
  </si>
  <si>
    <t> Dierks Julia</t>
  </si>
  <si>
    <t>Dierks Julia</t>
  </si>
  <si>
    <t>SAP Authorization Request - Donabella</t>
  </si>
  <si>
    <t>SAP Authorization Request - Frank (Kludi GER)</t>
  </si>
  <si>
    <t>Frank Sommer</t>
  </si>
  <si>
    <t>SAP Authorization Request - Keerthan</t>
  </si>
  <si>
    <t>SAP Authorization Request - Lucky</t>
  </si>
  <si>
    <t>SAP Authorization Request - Mark (Germany)</t>
  </si>
  <si>
    <t>Mark Rohlfsen</t>
  </si>
  <si>
    <t>SAP Authorization Request - Md. Rakibul</t>
  </si>
  <si>
    <t>SAP Authorization Request - Nilesh (IND)</t>
  </si>
  <si>
    <t>Nilesh Dabhi</t>
  </si>
  <si>
    <t>SAP Authorization Request - Raveendra</t>
  </si>
  <si>
    <t>SAP Authorization Request - Vijay</t>
  </si>
  <si>
    <t>Vijay Khandla</t>
  </si>
  <si>
    <t>SAP Authorization Request - (by Nasar Khan) for the attached USERS</t>
  </si>
  <si>
    <t>SAP Authorization Request - (by Nasar Khan) for the entire Own Retail Sales team.</t>
  </si>
  <si>
    <t>SAP Authorization Request - 77001514</t>
  </si>
  <si>
    <t>SAP Authorization Request - 99000275 || 99000745 || 99017366</t>
  </si>
  <si>
    <t>SAP Authorization Request - 99001601 Avinash</t>
  </si>
  <si>
    <t>Avinash Kumar Varma</t>
  </si>
  <si>
    <t>Customer Advocacy</t>
  </si>
  <si>
    <t>SAP Authorization Request - 99004694</t>
  </si>
  <si>
    <t> Althmash Shaikh</t>
  </si>
  <si>
    <t>Althmash Shaikh</t>
  </si>
  <si>
    <t>SAP Authorization Request - 99013072</t>
  </si>
  <si>
    <t>SAP Authorization Request - 99017366 || 99000745 || 99000275</t>
  </si>
  <si>
    <t>SAP Authorization Request - 99201774</t>
  </si>
  <si>
    <t>SAP Authorization Request - Nasar</t>
  </si>
  <si>
    <t>SAP Authorization Request - Production Server (ME29N)</t>
  </si>
  <si>
    <t>SAP Authorization Request - Reem</t>
  </si>
  <si>
    <t>SAP Authorization Request - SAP Password ECD-110</t>
  </si>
  <si>
    <t>Naveen Kumar</t>
  </si>
  <si>
    <t>SAP Authorization Request - Unmesh</t>
  </si>
  <si>
    <t>Unmesh Mohan</t>
  </si>
  <si>
    <t>SAP Authorization Request Access ( T-code ) - 99018639 / 99018647</t>
  </si>
  <si>
    <t>Hassan Hussein</t>
  </si>
  <si>
    <t>SAP Authorization Request Access - 99013913</t>
  </si>
  <si>
    <t>Balaji Govindaswamy</t>
  </si>
  <si>
    <t>SAP Authorization Request Access - 99018502 &amp; 99018502</t>
  </si>
  <si>
    <t>SAP Authorization Request Access - 99001835</t>
  </si>
  <si>
    <t>Elmer P Alcera</t>
  </si>
  <si>
    <t>GTS</t>
  </si>
  <si>
    <t>SAP Authorization Request Access - 99017189 &amp; 99017190</t>
  </si>
  <si>
    <t>SAP Authorization Request For Employees</t>
  </si>
  <si>
    <t>SAP Authorization Request For employees</t>
  </si>
  <si>
    <t>SAP Authorization Request For SW Stock Reservation</t>
  </si>
  <si>
    <t>SAP Authorization Request: Surya Kotcherla (99013320).</t>
  </si>
  <si>
    <t>SAP Authorization RK03-ECP - Akram (BGD)</t>
  </si>
  <si>
    <t>SAP Authorization VA01 - Sameh</t>
  </si>
  <si>
    <t>Sameh Adel Abdalla Elabtah</t>
  </si>
  <si>
    <t>SAP B1 PERFORMANCE ISSUE</t>
  </si>
  <si>
    <t>Paolo Merzi</t>
  </si>
  <si>
    <t>Finance</t>
  </si>
  <si>
    <t>ITY</t>
  </si>
  <si>
    <t>SAP connection error- Rakibul (BGD)</t>
  </si>
  <si>
    <t>SAP Creation for Kludi RAK</t>
  </si>
  <si>
    <t>Suresh Veettil</t>
  </si>
  <si>
    <t>SAP Delete Authorization Req - 99003659</t>
  </si>
  <si>
    <t>SAP ECQ Access Error - Mohammad (BG)</t>
  </si>
  <si>
    <t>Mohammad Ataur Rahman</t>
  </si>
  <si>
    <t>Stock</t>
  </si>
  <si>
    <t>SAP Error (VA01 &amp; VA02 ) - 96600394</t>
  </si>
  <si>
    <t>Mohammed Qudeih</t>
  </si>
  <si>
    <t>SAP Error ( VA01, VA02) is not working - Zuhair</t>
  </si>
  <si>
    <t>Zuhair Elanzy</t>
  </si>
  <si>
    <t>Projects Sales Support</t>
  </si>
  <si>
    <t>SAP Error ( VA01, VA02, VA03 ) is not working - Mohammed</t>
  </si>
  <si>
    <t>Mohammed Mersha</t>
  </si>
  <si>
    <t>SAP Error (unable to run the report ) - Kahkashan (IND)</t>
  </si>
  <si>
    <t>SAP Error (VA01 &amp; VA02 ) - Ahmed</t>
  </si>
  <si>
    <t>Ahmed Elnagdy Ahmed Sarhan</t>
  </si>
  <si>
    <t>SAP Error (VA01 &amp; VA02 ) - Fadi &amp; Georges</t>
  </si>
  <si>
    <t>SAP ERROR - Unable to Execute Sol Ref: 2000064737- Sankaridevi</t>
  </si>
  <si>
    <t>Sankaridevi Selvan</t>
  </si>
  <si>
    <t>SAP Error Authorization ( VA01 ,VA02 ) - 96600335</t>
  </si>
  <si>
    <t>Hossam Barbary</t>
  </si>
  <si>
    <t>Wholesales</t>
  </si>
  <si>
    <t>SAP Error while uploading the file Sol#: 2000064584</t>
  </si>
  <si>
    <t>SAP ERROR_DN PERIOD DOES NOT FALL IN OPEN PERIOD Sol ref#: 2000064629</t>
  </si>
  <si>
    <t>SAP Fiori Access - 99004392 (Mr. James )</t>
  </si>
  <si>
    <t>Winsey Varghese</t>
  </si>
  <si>
    <t>SAP FIORI ID Password reset (Band 2)</t>
  </si>
  <si>
    <t>SAP ID Creation - 88409510</t>
  </si>
  <si>
    <t>Arul Prakash</t>
  </si>
  <si>
    <t>Laboratory</t>
  </si>
  <si>
    <t>SAP ID Creation - 97010699 Marishella Valeriano</t>
  </si>
  <si>
    <t>marishella.valeriano@kludi.com</t>
  </si>
  <si>
    <t>SAP ID creation - 99202670 (IND)</t>
  </si>
  <si>
    <t>Amit Shigvan - External</t>
  </si>
  <si>
    <t>SAP ID creation (SAK Kludi Germany) - Sourav Kochhar</t>
  </si>
  <si>
    <t>SAP ID Creation - 99015630</t>
  </si>
  <si>
    <t>SAP ID Creation - DONG (Kludi Germany)</t>
  </si>
  <si>
    <t>SAP ID Creation - 10000099 Lydia (UK)</t>
  </si>
  <si>
    <t>Heather Farnden</t>
  </si>
  <si>
    <t>Administration</t>
  </si>
  <si>
    <t>SAP ID Creation - 1000102 , 1000106 ,1000107 (UK)</t>
  </si>
  <si>
    <t>SAP ID creation - 99006917 Kumar</t>
  </si>
  <si>
    <t>Anthony Cruz Jobin Cruz</t>
  </si>
  <si>
    <t>SAP ID Creation - Bhairava Swamy</t>
  </si>
  <si>
    <t>Tiles Manufacturing</t>
  </si>
  <si>
    <t>SAP ID Creation Request - 99014890 Shaik Sorifuddin</t>
  </si>
  <si>
    <t>SAP ID Creation Request - 99017598</t>
  </si>
  <si>
    <t> Rajeshkumar Alagumuthu</t>
  </si>
  <si>
    <t>Rajeshkumar Alagumuthu</t>
  </si>
  <si>
    <t>SAP ID Creation-99123311</t>
  </si>
  <si>
    <t>Atul Motilal Tembhare</t>
  </si>
  <si>
    <t>SAP ID Login issues - 88408370 (BG)</t>
  </si>
  <si>
    <t>Md.Rejaul Karim</t>
  </si>
  <si>
    <t>Seat &amp; Cover</t>
  </si>
  <si>
    <t>SAP ID Login issues - 99003600</t>
  </si>
  <si>
    <t>Dinesh Kumar Arambaka</t>
  </si>
  <si>
    <t>SAP ID request -Rakshit Narendra Tripathi</t>
  </si>
  <si>
    <t>Rajendra Padyal</t>
  </si>
  <si>
    <t>SAP ID unlock &amp; Password Reset 99018244</t>
  </si>
  <si>
    <t>Local Delivery UAE</t>
  </si>
  <si>
    <t>SAP Incident - UNABLE TO PUT SCRAP in QA32 - QM</t>
  </si>
  <si>
    <t>SAP Incident - Ajaj</t>
  </si>
  <si>
    <t>SAP Incident - BOM HEADER CONFIRMATION Sol#: 2000064566</t>
  </si>
  <si>
    <t>SAP Incident - CRM - LEAD OWNER Assignment Rule</t>
  </si>
  <si>
    <t>SAP Incident - POS not working as intended. When i click on item, it doesnt show page with stocks. Cannot add to cart!</t>
  </si>
  <si>
    <t>Emma Bautista</t>
  </si>
  <si>
    <t>SAP Incident - Rounding off Issue for PO# 9400005362 - Sol#: 2000064553</t>
  </si>
  <si>
    <t>SAP Incident - Solman Ticket - 2000064529</t>
  </si>
  <si>
    <t>SAP Incident - ZPM_SPARES Dump Error</t>
  </si>
  <si>
    <t>SAP Incident - ZRKMM006 - Unable to extract report Sol#: 2000064592</t>
  </si>
  <si>
    <t>SAP Incident - ZRK_CR Report error Sol ref#: 2000064613</t>
  </si>
  <si>
    <t>SAP Incident 10% tolerance to be added in the LPO P490040685</t>
  </si>
  <si>
    <t> Winsey Varghese</t>
  </si>
  <si>
    <t>SAP Incident customer 150213-invoice to wrong printer (Kludi Ger)</t>
  </si>
  <si>
    <t>SAP Incident- C4C - Survey is not getting triggered</t>
  </si>
  <si>
    <t>SAP Incident- CRM - Accounts Summary</t>
  </si>
  <si>
    <t>SAP Incident- Customer Details not Showing in PDF Sol ref#: 2000064645</t>
  </si>
  <si>
    <t>SAP Incident- Net Price Adjustment.</t>
  </si>
  <si>
    <t>Rosadel R Ramores</t>
  </si>
  <si>
    <t>SAP Incident-SAP INVOICE-FOR ALL TAX GROUP CO.TO REMOVE WORD "TAX" IN THE SAP INVOICE - Sol Ref 3000052528</t>
  </si>
  <si>
    <t>Annie Cezar</t>
  </si>
  <si>
    <t>SAP Incident_C4C EXTERNAL ID NOT GENERATING</t>
  </si>
  <si>
    <t>Gillian Malansing</t>
  </si>
  <si>
    <t>SAP IRP password 99123281</t>
  </si>
  <si>
    <t>SAP Issue - Storage Type P01 can not be set for inventory count Sol#: 2000064599</t>
  </si>
  <si>
    <t>SAP log in Issue (SSO)</t>
  </si>
  <si>
    <t>Syed Owais Asad</t>
  </si>
  <si>
    <t>SAP log in issue - Gaurav</t>
  </si>
  <si>
    <t>SAP log in issue - Sushmitha</t>
  </si>
  <si>
    <t>Sushmitha A</t>
  </si>
  <si>
    <t>SAP LOGIN BLOCKED | EMP. ID 99017392</t>
  </si>
  <si>
    <t>Jithin Pattalathil</t>
  </si>
  <si>
    <t>SAP Login Error</t>
  </si>
  <si>
    <t>SAP Login error - 99001286</t>
  </si>
  <si>
    <t>SAP Login in not working: 99011560</t>
  </si>
  <si>
    <t>Shahid Younis</t>
  </si>
  <si>
    <t>SAP Login issue ( no need password reset ) - Winsey</t>
  </si>
  <si>
    <t>SAP Login issue - 99004694</t>
  </si>
  <si>
    <t>Gurumoorthi Kalyanasundaram</t>
  </si>
  <si>
    <t>SAP Login issue - 99013576</t>
  </si>
  <si>
    <t>SAP Login Issue - Ephraim</t>
  </si>
  <si>
    <t>SAP Login issue - Mahendhar</t>
  </si>
  <si>
    <t>Mahendhar Bobbala</t>
  </si>
  <si>
    <t>SAP Message - SSL certificate</t>
  </si>
  <si>
    <t>SAP Modification access - MCs</t>
  </si>
  <si>
    <t>SAP password reset - Rekha</t>
  </si>
  <si>
    <t>SAP password need to reset - Mashael (99018191)</t>
  </si>
  <si>
    <t>Mashael Ali</t>
  </si>
  <si>
    <t>SAP Password Reset - 99012178</t>
  </si>
  <si>
    <t>Gleedy Bomediano</t>
  </si>
  <si>
    <t>SAP Password Reset - 99121904</t>
  </si>
  <si>
    <t>SAP PASSWORD RESET - Diksha (IND)</t>
  </si>
  <si>
    <t>Diksha Jaiswal</t>
  </si>
  <si>
    <t>SAP password Reset - Sagar</t>
  </si>
  <si>
    <t>Sagar Himanshubhai Bhatt</t>
  </si>
  <si>
    <t>SAP return process in POS</t>
  </si>
  <si>
    <t>SAP S4 Hana/C4C Access - 77002884 || 77002886 || 77002885 (RAKPOR)</t>
  </si>
  <si>
    <t>6000022364 || 6000022366 || 6000022630</t>
  </si>
  <si>
    <t>SAP Sales support book Party ID 39976 is blocked</t>
  </si>
  <si>
    <t>Vishal Keshri</t>
  </si>
  <si>
    <t>SAP T-code - 88202394</t>
  </si>
  <si>
    <t>Faria Rahman</t>
  </si>
  <si>
    <t>Coordinator to COO &amp; CFO</t>
  </si>
  <si>
    <t>SAP T-code Access - 96600472</t>
  </si>
  <si>
    <t>Abdulrahman Albishi</t>
  </si>
  <si>
    <t>SAP T-code Access - 99010885</t>
  </si>
  <si>
    <t>SAP T-code Access - 99016402.</t>
  </si>
  <si>
    <t> Veronica Bermachea</t>
  </si>
  <si>
    <t>SAP T-Code Access - Jamshed</t>
  </si>
  <si>
    <t>SAP T-code Access - Mohit Nayyar</t>
  </si>
  <si>
    <t>SAP T-code Access -99018196.</t>
  </si>
  <si>
    <t>SAP T-code Access Request - 96600472</t>
  </si>
  <si>
    <t>SAP T-code Access Request - 96600495 || 96600535  (KSA)</t>
  </si>
  <si>
    <t>SAP T-code Access Request - Shahid Younis</t>
  </si>
  <si>
    <t>SAP T-code authorization issue - Surya</t>
  </si>
  <si>
    <t>Sap T-Code Authorization: 88202691, 88202056, 88202588</t>
  </si>
  <si>
    <t>Md. Shariful Islam</t>
  </si>
  <si>
    <t>SAP T-code role addition for SAP ID 99201774</t>
  </si>
  <si>
    <t>SAP T-Codes Authorization Request</t>
  </si>
  <si>
    <t>SAP Tcode authorization request - Robiul(BGD)</t>
  </si>
  <si>
    <t>SAP too slow - can't work fast</t>
  </si>
  <si>
    <t>SAP- PR APPROVAL ERROR - 2000064526</t>
  </si>
  <si>
    <t>Scrap page empty row found on 27th sept's posting in MC3 plant</t>
  </si>
  <si>
    <t>SD70AV1A programm does not work - Sol#: 2000064573</t>
  </si>
  <si>
    <t>SE16N VIEW ZMRACLSFNF Modification</t>
  </si>
  <si>
    <t>Setup the Local printer “PC00” in SAP User Access</t>
  </si>
  <si>
    <t> Orly</t>
  </si>
  <si>
    <t>Production-Assembly</t>
  </si>
  <si>
    <t>Sharepoint shortcuts</t>
  </si>
  <si>
    <t>Shipment no : 2100031029</t>
  </si>
  <si>
    <t>sravan.mamidipelli</t>
  </si>
  <si>
    <t>Shopping Cart: YSLO STR-SLOC Not Visible</t>
  </si>
  <si>
    <t>Showing Error When Running RK08 Report in SAP</t>
  </si>
  <si>
    <t>Sick Leave Calculation Error Sol ref#: 2000064773</t>
  </si>
  <si>
    <t>Single Item code old tkt ref. 3000039659 Sol#: 3000048398</t>
  </si>
  <si>
    <t>Slab LOB Bifurcation in One Pager Sol#: 3000052450</t>
  </si>
  <si>
    <t>1. Critical</t>
  </si>
  <si>
    <t>SLP &amp; SDN link is not working - Mohammad</t>
  </si>
  <si>
    <t>IT Service Desk</t>
  </si>
  <si>
    <t>SLP Creation Access - 99012232 || 99005288</t>
  </si>
  <si>
    <t>Mahmoud Ibrahim</t>
  </si>
  <si>
    <t>SLP error while saving the document - unable to proceed with loading</t>
  </si>
  <si>
    <t>SLP for Local &amp; Export (New development in SAP) Sol ref#: 3000052550</t>
  </si>
  <si>
    <t>SLP loading plan erorr in number of boxes QTY and pallets QTY are calculated incorrectly</t>
  </si>
  <si>
    <t>SLP Transition for POD Project - Sol#: 3000052494</t>
  </si>
  <si>
    <t>SO and Line for numerous stock storage locations-ended up with error while retrieving DNs.</t>
  </si>
  <si>
    <t>SO issue - schedule date from Plant Sol Rf 2000064662</t>
  </si>
  <si>
    <t>Jevelyn Basallo Buan</t>
  </si>
  <si>
    <t>SO split does not allowed to change to CP Sol#2000064631</t>
  </si>
  <si>
    <t>Software installation (nitro) - Marishella Valeriano </t>
  </si>
  <si>
    <t>Cates Sanvictores</t>
  </si>
  <si>
    <t>Projects</t>
  </si>
  <si>
    <t>Software Installation</t>
  </si>
  <si>
    <t>Document Management tools</t>
  </si>
  <si>
    <t>Shoaib Shaikh</t>
  </si>
  <si>
    <t>Solman works slower lately</t>
  </si>
  <si>
    <t>SSO Login issue - 99008118</t>
  </si>
  <si>
    <t>Control Centre</t>
  </si>
  <si>
    <t>State Code is pulling wrongly in the Sales Tax register - 2000064525</t>
  </si>
  <si>
    <t>Statutory Changes in ZRPT Doc/ Type - Old Sol Ref 3000046805</t>
  </si>
  <si>
    <t>Stock Request Issue</t>
  </si>
  <si>
    <t>Tableware Warehouse</t>
  </si>
  <si>
    <t>Stop auto email invoice to employees Sol#: 3000052044</t>
  </si>
  <si>
    <t>Stop automatic batch split in DN Level</t>
  </si>
  <si>
    <t>System error PO print out - PO 9500016745, 4200021396 Sol#: 2000064569</t>
  </si>
  <si>
    <t>Lumbini Dinesh Fulekar</t>
  </si>
  <si>
    <t>T CODE: F-92 POSTING NOT POSSIBLE</t>
  </si>
  <si>
    <t>T- code access</t>
  </si>
  <si>
    <t>T- Code Access - 10000098</t>
  </si>
  <si>
    <t>T- code Authorization ZPPSTKDIST - Stock transfer with distribution</t>
  </si>
  <si>
    <t>T-Code (SAP Authorization) Access - 99002887 (SWD) 12 users</t>
  </si>
  <si>
    <t>SWD - Logistics &amp; Warehouse</t>
  </si>
  <si>
    <t>t-code access</t>
  </si>
  <si>
    <t>T-Code Access - 99017661</t>
  </si>
  <si>
    <t>George Antony D'Souza</t>
  </si>
  <si>
    <t>T-code access - 99007579</t>
  </si>
  <si>
    <t>T-Code Access - 99202666</t>
  </si>
  <si>
    <t>T-code Access - 77002898</t>
  </si>
  <si>
    <t>T-code Access - 88202149</t>
  </si>
  <si>
    <t>T-code Access - 96600004 Mohammed Ashraf</t>
  </si>
  <si>
    <t> Girish Sharma</t>
  </si>
  <si>
    <t>Girish Sharma</t>
  </si>
  <si>
    <t>T-code Access - 99013596</t>
  </si>
  <si>
    <t>T-Code Access - 99017352 || 99016655 || 99014664</t>
  </si>
  <si>
    <t>T-Code Access - 99017386 Natalie</t>
  </si>
  <si>
    <t>Nathalie El Kai</t>
  </si>
  <si>
    <t>T-Code Access - 99017388</t>
  </si>
  <si>
    <t>Group Legal Counsel</t>
  </si>
  <si>
    <t>T-Code Access - 99018227</t>
  </si>
  <si>
    <t>T-code Access - 99123307</t>
  </si>
  <si>
    <t>T-code Access - Kanika Sharma (KRP System)</t>
  </si>
  <si>
    <t>T-Code Access - VIVEKKANNAN (99017993)</t>
  </si>
  <si>
    <t>T-Code Access Authorization Request - 99018505 Hassan</t>
  </si>
  <si>
    <t>T-Code Access Request (Kludi) - 99018410</t>
  </si>
  <si>
    <t>Aaron George</t>
  </si>
  <si>
    <t>T-code Access Request - 10000098</t>
  </si>
  <si>
    <t>T-Code Access Request - 77001186 Dipal</t>
  </si>
  <si>
    <t>T-code Access Request - 12 Users Local Sales</t>
  </si>
  <si>
    <t>Maylene Sagayap</t>
  </si>
  <si>
    <t>T-Code Access Request - 14 Users (L&amp;W)</t>
  </si>
  <si>
    <t>T-Code Access Request - 4 users RAKPOR</t>
  </si>
  <si>
    <t>Leslie Lobo</t>
  </si>
  <si>
    <t>T-Code Access Request - 77002049</t>
  </si>
  <si>
    <t>T-Code Access Request - 8 Users AUH SR</t>
  </si>
  <si>
    <t>T-Code access Request - 99001268</t>
  </si>
  <si>
    <t>T-code Access Request - 99002136 Rajalingam</t>
  </si>
  <si>
    <t>Rajalingam Venugopal</t>
  </si>
  <si>
    <t>T-Code Access Request - 99003204</t>
  </si>
  <si>
    <t>T-Code Access Request - 99003659 Ramesh</t>
  </si>
  <si>
    <t>T-code Access Request - 99011795</t>
  </si>
  <si>
    <t>T-Code Access Request - 99013072 Ajaj</t>
  </si>
  <si>
    <t>T-Code Access Request - 99017960 Rebecca</t>
  </si>
  <si>
    <t>Rebecca D'Silva</t>
  </si>
  <si>
    <t>T-Code Access Request - 99018414</t>
  </si>
  <si>
    <t>Stefano Gaspari</t>
  </si>
  <si>
    <t>T-Code Access Request - 99018695 Muhammed</t>
  </si>
  <si>
    <t>T-Code Access Request - 99018768 Jayanth</t>
  </si>
  <si>
    <t>T-Code Access Request - 99123281 &amp; 99213315</t>
  </si>
  <si>
    <t>T-code Access Request - Nikoletta Martha (Kludi Germany)</t>
  </si>
  <si>
    <t>T-Code Access Request - Priti Naryanan</t>
  </si>
  <si>
    <t>T-code Acess - 99000891</t>
  </si>
  <si>
    <t>Stock Showroom</t>
  </si>
  <si>
    <t>T-Code authorization of ZSSALESTAX_REG</t>
  </si>
  <si>
    <t> Sastry Varanasi</t>
  </si>
  <si>
    <t>Shalaka Kulkarni</t>
  </si>
  <si>
    <t>Tcode access to create and change BP / Customers</t>
  </si>
  <si>
    <t>Telephone bills: the correct users must be updated in records accordingly - Myles / Roda Sol ref#: 3000043732</t>
  </si>
  <si>
    <t>The Existing Columns Has Been Removed in Query F107 - Ticket Ref 4000000909</t>
  </si>
  <si>
    <t>Sarfraz Khan</t>
  </si>
  <si>
    <t>To Add BCM Option in SAP T_Code FBL5N - 3000052503</t>
  </si>
  <si>
    <t>TO ADD CUSTOMER CODE IN PORTAL</t>
  </si>
  <si>
    <t>Arjun Ashok</t>
  </si>
  <si>
    <t>To include additional T-Codes (QE-51N, QVM3, QA33) in SAP (99009463)</t>
  </si>
  <si>
    <t>To update bin number on SAP - Sandeep (Kludi) - Sol Ref 3000052529</t>
  </si>
  <si>
    <t>TO UPDATE DATA IN SHAREPOINT</t>
  </si>
  <si>
    <t>TOTUS authorization missing</t>
  </si>
  <si>
    <t>Naresh Kumar Singampalli</t>
  </si>
  <si>
    <t>TR for the month of August'24</t>
  </si>
  <si>
    <t>TR for the month of September'24</t>
  </si>
  <si>
    <t>Trading Items in DC 12 to change in TANN</t>
  </si>
  <si>
    <t>TRANSFER DATA QUOTATION DONE IN C4C TO NEW POS - Sol Ref 3000052527</t>
  </si>
  <si>
    <t>T_Code Issue - Richard Pinto</t>
  </si>
  <si>
    <t>T_Code zc_stores_ageing_n Issue Sol#2000064582</t>
  </si>
  <si>
    <t>UKI SO error (involved parties)</t>
  </si>
  <si>
    <t>Un Lock Soloman user ID - 21272</t>
  </si>
  <si>
    <t>Unable to add profit centre in down payment request F-47 Sol#2000064571</t>
  </si>
  <si>
    <t>G.S.Kumar Vijjapureddi</t>
  </si>
  <si>
    <t>Unable to approve the leave request in SAP Fiori - Moyinudeen</t>
  </si>
  <si>
    <t>Moyinudeen Mutti</t>
  </si>
  <si>
    <t>Unable to book Invoice. T- CODE (MIRO)</t>
  </si>
  <si>
    <t>Chaithanya Rumar Dasari</t>
  </si>
  <si>
    <t>Unable to capitalize asset</t>
  </si>
  <si>
    <t>Unable to create OBD : no schedule line" error - Laticrete PO</t>
  </si>
  <si>
    <t>Shehzad Abdull Kunhi</t>
  </si>
  <si>
    <t>Unable to create quotation - Price is wrong</t>
  </si>
  <si>
    <t>Meryem Ennachat</t>
  </si>
  <si>
    <t>Unable to create sales order from C4C - Sol Ref: 2000064633</t>
  </si>
  <si>
    <t>Mustafa Mamduh Rebhi</t>
  </si>
  <si>
    <t>UNABLE TO CREATE UNDER THIS CUSTOMER - CHINA NATIONAL -2718345 Sol#: 2000064585</t>
  </si>
  <si>
    <t>Abdul Wahab</t>
  </si>
  <si>
    <t>Unable to do the quality Inspection for the raw material GM02502010 Sol ref#:2000064644</t>
  </si>
  <si>
    <t>Unable to do the transactions and quotations and unable to create the customer data in SAP</t>
  </si>
  <si>
    <t>Mukhammadaziz Rakhmonaliev</t>
  </si>
  <si>
    <t>Unable to extract data from SAP</t>
  </si>
  <si>
    <t>Unable to log in SAP</t>
  </si>
  <si>
    <t>UNABLE TO MAKE DN FOR NILE HALF FRAME CONC CIST MECHANIC-WH-A</t>
  </si>
  <si>
    <t>Shiv Raghupatruni</t>
  </si>
  <si>
    <t>Unable to make purchase request from two packing items</t>
  </si>
  <si>
    <t>Unable to open CO period - Surya (IND )</t>
  </si>
  <si>
    <t>Unable to Print Credit Release Form from SAP</t>
  </si>
  <si>
    <t>Unable to print in SAP - loqman - (KSA)</t>
  </si>
  <si>
    <t>Loqman Ali Alsaleh</t>
  </si>
  <si>
    <t>Unable to process materials in system - Sandeep ( Kludi ) Sol ref#: 2000064609</t>
  </si>
  <si>
    <t>Unable to release in 2 plants Sol# 2000064580</t>
  </si>
  <si>
    <t>Unable to release PR #500039406</t>
  </si>
  <si>
    <t>Unable to return order from direct customer(discount) with reference</t>
  </si>
  <si>
    <t>Md Atwar</t>
  </si>
  <si>
    <t>Unable to reverse an entry - Surbhi</t>
  </si>
  <si>
    <t>Swaroop Parimi</t>
  </si>
  <si>
    <t>UNABLE TO REVERSE/DELETE THE SERVICE ENTRY Sol ref#: 2000064642</t>
  </si>
  <si>
    <t>Damodhara Venkatasuresh Bongu</t>
  </si>
  <si>
    <t>unable to reverse  the GR/IR - Prabhakar</t>
  </si>
  <si>
    <t>Unable to run Depreciation GL in FAGLL03 - SOL ref 2000064583</t>
  </si>
  <si>
    <t>Unable to run the bulk pay slip in background</t>
  </si>
  <si>
    <t>Unable to save document in long pending order in ECP</t>
  </si>
  <si>
    <t>Unable to save the change date for the confirmed qty Sol ref#: 2000064617</t>
  </si>
  <si>
    <t>Unable to transact in MIGO GN Sol ref#: 2000064612</t>
  </si>
  <si>
    <t>Unnecessary items in SAP Inbox Sol ref#: 3000052555</t>
  </si>
  <si>
    <t>UOM not doing an automatic convert into TON and difficult for us to process the comparative</t>
  </si>
  <si>
    <t>Update on Tenancy Contract Workflow Approval</t>
  </si>
  <si>
    <t>Mustafa Shaban</t>
  </si>
  <si>
    <t>Update the prices of screws and the fixing kit in the POS system at the Rak outlet uu7 channel 12 as free of charges</t>
  </si>
  <si>
    <t>Update the prices of screws and the fixing kit in the POS system at the Rak outlet  uu7 channel 12  as free of charges  </t>
  </si>
  <si>
    <t>UPLOAD Error while uploading data -(ZFI001 TCODE) - Sol ref#: 2000064783</t>
  </si>
  <si>
    <t>Upload program for sw production entry - SOl Ref 3000052536</t>
  </si>
  <si>
    <t>Urgent Assistance Required for SAP Return Invoice Issue.</t>
  </si>
  <si>
    <t>Melanie Cabailo Ayson</t>
  </si>
  <si>
    <t>Urgent Assistance with SO 10094513 SERANIT SOl#: 2000064597</t>
  </si>
  <si>
    <t>Urgent Issue - UK office not operational</t>
  </si>
  <si>
    <t>URGENT: SAP PO Release (CPO) on behalf of CLC</t>
  </si>
  <si>
    <t>User Authorisation</t>
  </si>
  <si>
    <t>Users are unable to generate print preview from SO, DN and Billing document.</t>
  </si>
  <si>
    <t>VA01 SAP authorization lost - Mahmoud</t>
  </si>
  <si>
    <t>Mahmoud Sabry</t>
  </si>
  <si>
    <t>VA02 NOT ABLE TO USE NO AUTHORIZATION</t>
  </si>
  <si>
    <t>Roger Carvalho</t>
  </si>
  <si>
    <t>VA03 - Display Sale order - No authorization access for Africa Region Sale Orders</t>
  </si>
  <si>
    <t>Value calculated wrongly, shows negative Sol ref#: 2000064614</t>
  </si>
  <si>
    <t>VAO1 &amp; VA02 are not working - Sol#: 2000064558</t>
  </si>
  <si>
    <t>VAT Percentage New Code Requirement in SAP for Natural Gas PO - Sol ref#:</t>
  </si>
  <si>
    <t>Vendor With holding Tax Rate Change Required for Bangladesh - 3000052497</t>
  </si>
  <si>
    <t>Very slow response in SAP or getting stuck</t>
  </si>
  <si>
    <t>Najeeb Mahaboob</t>
  </si>
  <si>
    <t>Mahbub Alam</t>
  </si>
  <si>
    <t>Warehouse Location in JAWH( Jable Ali Warehouse) on KLUDI RAK SAP</t>
  </si>
  <si>
    <t>Workflow not triggered for BOT SALES ORDER</t>
  </si>
  <si>
    <t>WORKFLOW system email (loading plan) are currently being routed to the wrong person.</t>
  </si>
  <si>
    <t>Mohammad Zeeshan</t>
  </si>
  <si>
    <t>Wrong amount in CN print out - GBP currency Sol#: 2000064568</t>
  </si>
  <si>
    <t>Wrong calc in SW credit note Print ZV13 Sol ref#: 2000064607</t>
  </si>
  <si>
    <t>Wrong Data in CMBA 0400 - Sol Ref 3000051926</t>
  </si>
  <si>
    <t>Wrong details in GST number 03AACCR6424N2Z9 - Sol ref#: 2000064785</t>
  </si>
  <si>
    <t>Wrong values populated in Slots in Tiles Ageing report :: ZTILES_AGE_NEW Sol#: 2000064594</t>
  </si>
  <si>
    <t>Z Tcode- ADS Monitoring</t>
  </si>
  <si>
    <t>ZBMM report is not showing properly</t>
  </si>
  <si>
    <t>ZCUST_UPDATE ACCESS FOR 99002536</t>
  </si>
  <si>
    <t>ZDSR DAILY SALES LATICRETE Sol#: 3000052537</t>
  </si>
  <si>
    <t>ZGBSDVL71 is not Pushing to MaxOptra - Sol Ref: 2000064641</t>
  </si>
  <si>
    <t>ZPP_BINTOBIN errors/issues - Sol Ref#: 2000064778</t>
  </si>
  <si>
    <t>ZRK_PLANT_CONS1 Error - Sol Ref 2000064537 with HTC</t>
  </si>
  <si>
    <t>ZSD00056 is showing wrong/ different sales document date Sol#: 2000064567</t>
  </si>
  <si>
    <t>ZVRPS Field is Missing in Invoice</t>
  </si>
  <si>
    <t>Technicians Details</t>
  </si>
  <si>
    <t>Capgemini Incident Status</t>
  </si>
  <si>
    <t>Name</t>
  </si>
  <si>
    <t>Secondary Status</t>
  </si>
  <si>
    <t>Primary Status</t>
  </si>
  <si>
    <t>SAP SD</t>
  </si>
  <si>
    <t>RAK Ceramics</t>
  </si>
  <si>
    <t>Response SLA</t>
  </si>
  <si>
    <t>Resolution SLA</t>
  </si>
  <si>
    <t>Ticket is newely assigned to Capgemini</t>
  </si>
  <si>
    <t>SAP Basis</t>
  </si>
  <si>
    <t>P1</t>
  </si>
  <si>
    <t>60 min</t>
  </si>
  <si>
    <t>4 hours</t>
  </si>
  <si>
    <t>Team is working on the ticket</t>
  </si>
  <si>
    <t>P2</t>
  </si>
  <si>
    <t>1 Business Day</t>
  </si>
  <si>
    <t>Pending SolMan Ticket Creation</t>
  </si>
  <si>
    <t>Ticket is pending with RAK Ceramics to create SolMan ticket</t>
  </si>
  <si>
    <t>On Hold</t>
  </si>
  <si>
    <t>SAP Integration</t>
  </si>
  <si>
    <t>P3</t>
  </si>
  <si>
    <t>5 Business Days</t>
  </si>
  <si>
    <t>Ticket is cancelled</t>
  </si>
  <si>
    <t>SAP ABAP</t>
  </si>
  <si>
    <t>P4</t>
  </si>
  <si>
    <t>8 Business Days</t>
  </si>
  <si>
    <t>Ticket is resolved and user confirmed resolution</t>
  </si>
  <si>
    <t>Business Head India</t>
  </si>
  <si>
    <t>The incident requires code investigation by ABAP and sent to ABAP team</t>
  </si>
  <si>
    <t>SharePoint</t>
  </si>
  <si>
    <t>The ticket requires code/configuration changes and sent to L3 team to fix</t>
  </si>
  <si>
    <t>Capgemini</t>
  </si>
  <si>
    <t>Pending FUT</t>
  </si>
  <si>
    <t>The ticket is pending FUT after the bug got fixed</t>
  </si>
  <si>
    <t>SAP FICO</t>
  </si>
  <si>
    <t>More information required from the user</t>
  </si>
  <si>
    <t>The ticket is resolved and pending the user to confirm it is resolved</t>
  </si>
  <si>
    <t xml:space="preserve">User Acceptance </t>
  </si>
  <si>
    <t>SAP Kludi</t>
  </si>
  <si>
    <t>Pending Transport Request</t>
  </si>
  <si>
    <t>Ticket is pending for transport request to be executed by RAK Ceramics</t>
  </si>
  <si>
    <t>Pending Transport Movement</t>
  </si>
  <si>
    <t>Ticket is pending with RAK Ceramics to move the transport to Quality or Production</t>
  </si>
  <si>
    <t>Unkown</t>
  </si>
  <si>
    <t>Ticket is escalated to the vendor and waiting for their feedback</t>
  </si>
  <si>
    <t>Pending Access</t>
  </si>
  <si>
    <t>Ticket is pending to provide Capgemini Access to resolve</t>
  </si>
  <si>
    <t>SAP MM</t>
  </si>
  <si>
    <t>Ticket is pending action from RAK Ceramics to proceed with resolution</t>
  </si>
  <si>
    <t>Management</t>
  </si>
  <si>
    <t>Power Platform/SharePoint</t>
  </si>
  <si>
    <t>Capgemini SR Status</t>
  </si>
  <si>
    <t>Business Head Bangladesh</t>
  </si>
  <si>
    <t>SAP HCM</t>
  </si>
  <si>
    <t>Ticket is pending action from RAK Ceramics to proceed with implementation</t>
  </si>
  <si>
    <t>Ticket is under requirements gathering from business and tehncial stakeholders</t>
  </si>
  <si>
    <t>Ticket is under analysis by the team</t>
  </si>
  <si>
    <t>Under Effort Estimation</t>
  </si>
  <si>
    <t>Ticket is under effort estimation by the team</t>
  </si>
  <si>
    <t>Security and Authorization</t>
  </si>
  <si>
    <t>Ticket is under design by the team</t>
  </si>
  <si>
    <t>SAP PI/PO</t>
  </si>
  <si>
    <t>Ticket is under development by the team</t>
  </si>
  <si>
    <t>Ticket is under functional and unit testing by the team</t>
  </si>
  <si>
    <t>Under User Training</t>
  </si>
  <si>
    <t>Ticket is under user training for the new functionality</t>
  </si>
  <si>
    <t>Ticket is under user acceptance testing</t>
  </si>
  <si>
    <t>User Acceptance</t>
  </si>
  <si>
    <t>User confirmed SR completion</t>
  </si>
  <si>
    <t>Ticket#</t>
  </si>
  <si>
    <t>Detailed Status</t>
  </si>
  <si>
    <t>Latest Update</t>
  </si>
  <si>
    <t>HelpMe Status</t>
  </si>
  <si>
    <t>Type</t>
  </si>
  <si>
    <t>Count of ID</t>
  </si>
  <si>
    <t>Column Labels</t>
  </si>
  <si>
    <t>Grand Total</t>
  </si>
  <si>
    <t>2024-W47</t>
  </si>
  <si>
    <t>2024-W48</t>
  </si>
  <si>
    <t>2024-W49</t>
  </si>
  <si>
    <t>2024-W50</t>
  </si>
  <si>
    <t>2024-W37</t>
  </si>
  <si>
    <t>2024-W38</t>
  </si>
  <si>
    <t>2024-W39</t>
  </si>
  <si>
    <t>2024-W40</t>
  </si>
  <si>
    <t>2024-W41</t>
  </si>
  <si>
    <t>2024-W42</t>
  </si>
  <si>
    <t>2024-W43</t>
  </si>
  <si>
    <t>application</t>
  </si>
  <si>
    <t>(All)</t>
  </si>
  <si>
    <t>Average of Age</t>
  </si>
  <si>
    <t>Less than 2</t>
  </si>
  <si>
    <t>From 2 to 5</t>
  </si>
  <si>
    <t>From 5 to 10</t>
  </si>
  <si>
    <t>More than 10</t>
  </si>
  <si>
    <t>2024-W46</t>
  </si>
  <si>
    <t>2024-W27</t>
  </si>
  <si>
    <t>2024-W28</t>
  </si>
  <si>
    <t>2024-W29</t>
  </si>
  <si>
    <t>2024-W30</t>
  </si>
  <si>
    <t>2024-W31</t>
  </si>
  <si>
    <t>2024-W32</t>
  </si>
  <si>
    <t>2024-W34</t>
  </si>
  <si>
    <t>2024-W35</t>
  </si>
  <si>
    <t>2024-W36</t>
  </si>
  <si>
    <t>No CG Status Found</t>
  </si>
  <si>
    <t>Month #</t>
  </si>
  <si>
    <t>2024-M10</t>
  </si>
  <si>
    <t>2024-M11</t>
  </si>
  <si>
    <t>2024-M12</t>
  </si>
  <si>
    <t>Month#</t>
  </si>
  <si>
    <t>2024-M9</t>
  </si>
  <si>
    <t>2024-M7</t>
  </si>
  <si>
    <t>2024-M8</t>
  </si>
  <si>
    <t xml:space="preserve">Start </t>
  </si>
  <si>
    <t>End</t>
  </si>
  <si>
    <t>Domains</t>
  </si>
  <si>
    <t>Activities</t>
  </si>
  <si>
    <t>Basis / Solman</t>
  </si>
  <si>
    <t>System Health Check Monitoring, Transports, Refresh</t>
  </si>
  <si>
    <t>S&amp;A</t>
  </si>
  <si>
    <t>Roles and Authorizations, User Management, Audits</t>
  </si>
  <si>
    <t>PI / PO / CPI</t>
  </si>
  <si>
    <t>Monitoring Report to be shared twice a day</t>
  </si>
  <si>
    <t>SharePoint / Power Automate</t>
  </si>
  <si>
    <t>FI / CO</t>
  </si>
  <si>
    <t>PP / QM / PM / DMS</t>
  </si>
  <si>
    <t>MM / WM</t>
  </si>
  <si>
    <t>SD / C4C</t>
  </si>
  <si>
    <t>Updated Creation Date</t>
  </si>
  <si>
    <t>Updated Resolved Date</t>
  </si>
  <si>
    <t>01-07-2024 12:56</t>
  </si>
  <si>
    <t>01-07-2024 16:56</t>
  </si>
  <si>
    <t>11-07-2024 15:12</t>
  </si>
  <si>
    <t>15-08-2024 10:0</t>
  </si>
  <si>
    <t>09-07-2024 14:12</t>
  </si>
  <si>
    <t>01-07-2024 17:29</t>
  </si>
  <si>
    <t>2000064005</t>
  </si>
  <si>
    <t>4000000073</t>
  </si>
  <si>
    <t>ERRRO IN PAYMENT POSTING - RP01 - Sol#:  2000064467</t>
  </si>
  <si>
    <t>01-07-2024 14:56</t>
  </si>
  <si>
    <t>15-07-2024 0:20</t>
  </si>
  <si>
    <t>15-08-2024 11:8</t>
  </si>
  <si>
    <t>11-07-2024 23:35</t>
  </si>
  <si>
    <t>01-07-2024 23:7</t>
  </si>
  <si>
    <t>2000064467</t>
  </si>
  <si>
    <t>01-07-2024 17:32</t>
  </si>
  <si>
    <t>02-07-2024 11:0</t>
  </si>
  <si>
    <t>12-12-2024 14:54</t>
  </si>
  <si>
    <t>10-07-2024 15:40</t>
  </si>
  <si>
    <t>4000000105</t>
  </si>
  <si>
    <t>SAP Authorization Access Req -  (Kludi Ger)</t>
  </si>
  <si>
    <t>01-07-2024 17:24</t>
  </si>
  <si>
    <t>02-07-2024 10:24</t>
  </si>
  <si>
    <t>14-07-2024 15:20</t>
  </si>
  <si>
    <t>11-07-2024 15:2</t>
  </si>
  <si>
    <t>02-07-2024 14:42</t>
  </si>
  <si>
    <t>4000000029</t>
  </si>
  <si>
    <t>01-07-2024 11:56</t>
  </si>
  <si>
    <t>01-07-2024 13:56</t>
  </si>
  <si>
    <t>07-09-2024 15:48</t>
  </si>
  <si>
    <t>04-09-2024 15:40</t>
  </si>
  <si>
    <t>10-07-2024 15:28</t>
  </si>
  <si>
    <t>4000000022</t>
  </si>
  <si>
    <t>01-07-2024 10:59</t>
  </si>
  <si>
    <t>01-07-2024 12:59</t>
  </si>
  <si>
    <t>05-07-2024 10:10</t>
  </si>
  <si>
    <t>01-07-2024 17:51</t>
  </si>
  <si>
    <t>4000000144</t>
  </si>
  <si>
    <t>02-07-2024 11:7</t>
  </si>
  <si>
    <t>08-07-2024 11:22</t>
  </si>
  <si>
    <t>4000000106</t>
  </si>
  <si>
    <t>01-07-2024 17:31</t>
  </si>
  <si>
    <t>02-07-2024 10:31</t>
  </si>
  <si>
    <t>16-07-2024 14:45</t>
  </si>
  <si>
    <t>02-07-2024 14:36</t>
  </si>
  <si>
    <t>01-07-2024 11:39</t>
  </si>
  <si>
    <t>09-07-2024 11:13</t>
  </si>
  <si>
    <t>11-07-2024 17:18</t>
  </si>
  <si>
    <t>08-07-2024 16:57</t>
  </si>
  <si>
    <t>08-07-2024 16:55</t>
  </si>
  <si>
    <t>4000000085</t>
  </si>
  <si>
    <t>01-07-2024 14:46</t>
  </si>
  <si>
    <t>01-07-2024 16:46</t>
  </si>
  <si>
    <t>13-07-2024 17:19</t>
  </si>
  <si>
    <t>10-07-2024 17:18</t>
  </si>
  <si>
    <t>02-07-2024 0:13</t>
  </si>
  <si>
    <t>4000000141</t>
  </si>
  <si>
    <t>02-07-2024 10:36</t>
  </si>
  <si>
    <t>02-07-2024 12:36</t>
  </si>
  <si>
    <t>14-07-2024 12:20</t>
  </si>
  <si>
    <t>11-07-2024 12:3</t>
  </si>
  <si>
    <t>02-07-2024 11:34</t>
  </si>
  <si>
    <t>4000000019</t>
  </si>
  <si>
    <t>01-07-2024 10:44</t>
  </si>
  <si>
    <t>01-07-2024 12:44</t>
  </si>
  <si>
    <t>04-07-2024 11:15</t>
  </si>
  <si>
    <t>09-07-2024 11:22</t>
  </si>
  <si>
    <t>01-07-2024 10:56</t>
  </si>
  <si>
    <t>4000000092</t>
  </si>
  <si>
    <t>02-07-2024 10:16</t>
  </si>
  <si>
    <t>11-07-2024 11:29</t>
  </si>
  <si>
    <t>09-07-2024 15:51</t>
  </si>
  <si>
    <t>4000000145</t>
  </si>
  <si>
    <t>02-07-2024 11:12</t>
  </si>
  <si>
    <t>15-07-2024 10:26</t>
  </si>
  <si>
    <t>18-07-2024 15:22</t>
  </si>
  <si>
    <t>15-07-2024 14:40</t>
  </si>
  <si>
    <t>09-07-2024 10:41</t>
  </si>
  <si>
    <t>4000000149</t>
  </si>
  <si>
    <t>02-07-2024 11:31</t>
  </si>
  <si>
    <t>02-07-2024 13:31</t>
  </si>
  <si>
    <t>10-07-2024 11:25</t>
  </si>
  <si>
    <t>02-07-2024 11:39</t>
  </si>
  <si>
    <t>4000000179</t>
  </si>
  <si>
    <t>02-07-2024 15:16</t>
  </si>
  <si>
    <t>02-07-2024 17:16</t>
  </si>
  <si>
    <t>06-07-2024 17:16</t>
  </si>
  <si>
    <t>03-07-2024 16:38</t>
  </si>
  <si>
    <t>03-07-2024 9:43</t>
  </si>
  <si>
    <t>4000000222</t>
  </si>
  <si>
    <t>03-07-2024 11:59</t>
  </si>
  <si>
    <t>03-07-2024 15:59</t>
  </si>
  <si>
    <t>15-07-2024 15:20</t>
  </si>
  <si>
    <t>12-07-2024 14:52</t>
  </si>
  <si>
    <t>03-07-2024 14:13</t>
  </si>
  <si>
    <t>4000000174</t>
  </si>
  <si>
    <t>02-07-2024 14:58</t>
  </si>
  <si>
    <t>02-07-2024 15:58</t>
  </si>
  <si>
    <t>08-07-2024 13:17</t>
  </si>
  <si>
    <t>15-08-2024 11:24</t>
  </si>
  <si>
    <t>05-07-2024 12:55</t>
  </si>
  <si>
    <t>4000000187</t>
  </si>
  <si>
    <t>02-07-2024 16:54</t>
  </si>
  <si>
    <t>03-07-2024 9:54</t>
  </si>
  <si>
    <t>13-07-2024 16:19</t>
  </si>
  <si>
    <t>10-07-2024 16:8</t>
  </si>
  <si>
    <t>08-07-2024 15:32</t>
  </si>
  <si>
    <t>4000000180</t>
  </si>
  <si>
    <t>02-07-2024 15:17</t>
  </si>
  <si>
    <t>02-07-2024 17:17</t>
  </si>
  <si>
    <t>19-07-2024 13:22</t>
  </si>
  <si>
    <t>16-07-2024 12:41</t>
  </si>
  <si>
    <t>04-07-2024 15:37</t>
  </si>
  <si>
    <t>4000000182</t>
  </si>
  <si>
    <t>02-07-2024 15:44</t>
  </si>
  <si>
    <t>02-07-2024 16:44</t>
  </si>
  <si>
    <t>06-07-2024 11:16</t>
  </si>
  <si>
    <t>03-07-2024 10:28</t>
  </si>
  <si>
    <t>03-07-2024 9:45</t>
  </si>
  <si>
    <t>4000000351</t>
  </si>
  <si>
    <t>S.O. approval shows error  5799733 - Sol#2000064530</t>
  </si>
  <si>
    <t>05-07-2024 14:38</t>
  </si>
  <si>
    <t>05-07-2024 15:38</t>
  </si>
  <si>
    <t>11-07-2024 23:47</t>
  </si>
  <si>
    <t>10-07-2024 12:1</t>
  </si>
  <si>
    <t>4000000236</t>
  </si>
  <si>
    <t>Custom report in SAP (FI) - Surbhi RAKPOR  Sol Ref 30000052505 (HTC is working on this ticket)</t>
  </si>
  <si>
    <t>03-07-2024 14:45</t>
  </si>
  <si>
    <t>03-07-2024 16:45</t>
  </si>
  <si>
    <t>05-09-2024 12:47</t>
  </si>
  <si>
    <t>02-09-2024 12:19</t>
  </si>
  <si>
    <t>20-08-2024 12:8</t>
  </si>
  <si>
    <t>3000052505</t>
  </si>
  <si>
    <t>4000000303</t>
  </si>
  <si>
    <t>SAP Authorization Access Req -  PETRONIO  (KLudi Ger)</t>
  </si>
  <si>
    <t>04-07-2024 13:39</t>
  </si>
  <si>
    <t>08-07-2024 14:46</t>
  </si>
  <si>
    <t>11-07-2024 15:18</t>
  </si>
  <si>
    <t>06-08-2024 2:44</t>
  </si>
  <si>
    <t>08-07-2024 15:15</t>
  </si>
  <si>
    <t>04-07-2024 14:53</t>
  </si>
  <si>
    <t>4000000313</t>
  </si>
  <si>
    <t>To Add BCM  Option in SAP T_Code  FBL5N - 3000052503</t>
  </si>
  <si>
    <t>04-07-2024 14:54</t>
  </si>
  <si>
    <t>04-07-2024 16:54</t>
  </si>
  <si>
    <t>24-10-2024 17:29</t>
  </si>
  <si>
    <t>23-07-2024 14:33</t>
  </si>
  <si>
    <t>4000000294</t>
  </si>
  <si>
    <t>04-07-2024 12:34</t>
  </si>
  <si>
    <t>04-07-2024 15:15</t>
  </si>
  <si>
    <t>04-11-2024 17:28</t>
  </si>
  <si>
    <t>04-07-2024 15:8</t>
  </si>
  <si>
    <t>4000000332</t>
  </si>
  <si>
    <t>05-07-2024 11:14</t>
  </si>
  <si>
    <t>05-07-2024 13:14</t>
  </si>
  <si>
    <t>01-10-2024 16:7</t>
  </si>
  <si>
    <t>22-08-2024 10:56</t>
  </si>
  <si>
    <t>4000000336</t>
  </si>
  <si>
    <t>05-07-2024 11:55</t>
  </si>
  <si>
    <t>05-07-2024 13:55</t>
  </si>
  <si>
    <t>08-07-2024 17:17</t>
  </si>
  <si>
    <t>05-07-2024 17:14</t>
  </si>
  <si>
    <t>4000000337</t>
  </si>
  <si>
    <t>05-07-2024 11:56</t>
  </si>
  <si>
    <t>05-07-2024 15:56</t>
  </si>
  <si>
    <t>05-07-2024 17:8</t>
  </si>
  <si>
    <t>4000000338</t>
  </si>
  <si>
    <t>05-07-2024 13:56</t>
  </si>
  <si>
    <t>05-07-2024 17:7</t>
  </si>
  <si>
    <t>4000000366</t>
  </si>
  <si>
    <t>05-07-2024 17:57</t>
  </si>
  <si>
    <t>08-07-2024 10:57</t>
  </si>
  <si>
    <t>04-08-2024 10:30</t>
  </si>
  <si>
    <t>01-08-2024 9:43</t>
  </si>
  <si>
    <t>08-07-2024 15:2</t>
  </si>
  <si>
    <t>4000000325</t>
  </si>
  <si>
    <t>05-07-2024 9:36</t>
  </si>
  <si>
    <t>05-07-2024 10:36</t>
  </si>
  <si>
    <t>16-08-2024 10:14</t>
  </si>
  <si>
    <t>05-07-2024 12:54</t>
  </si>
  <si>
    <t>05-07-2024 10:45</t>
  </si>
  <si>
    <t>4000000280</t>
  </si>
  <si>
    <t>04-07-2024 9:57</t>
  </si>
  <si>
    <t>04-07-2024 10:57</t>
  </si>
  <si>
    <t>10-12-2024 14:10</t>
  </si>
  <si>
    <t>20-08-2024 12:10</t>
  </si>
  <si>
    <t>3000052494</t>
  </si>
  <si>
    <t>4000000258</t>
  </si>
  <si>
    <t>SAP Incident customer 150213-invoice to wrong printer  (Kludi Ger)</t>
  </si>
  <si>
    <t>03-07-2024 17:26</t>
  </si>
  <si>
    <t>04-07-2024 10:26</t>
  </si>
  <si>
    <t>11-07-2024 14:44</t>
  </si>
  <si>
    <t>09-07-2024 17:34</t>
  </si>
  <si>
    <t>4000000292</t>
  </si>
  <si>
    <t>SAP ID creation  - 99202670 (IND)</t>
  </si>
  <si>
    <t>04-07-2024 11:38</t>
  </si>
  <si>
    <t>05-07-2024 14:23</t>
  </si>
  <si>
    <t>26-07-2024 16:26</t>
  </si>
  <si>
    <t>23-07-2024 15:54</t>
  </si>
  <si>
    <t>04-07-2024 11:48</t>
  </si>
  <si>
    <t>4000000323</t>
  </si>
  <si>
    <t>05-07-2024 9:17</t>
  </si>
  <si>
    <t>05-07-2024 11:17</t>
  </si>
  <si>
    <t>11-07-2024 15:9</t>
  </si>
  <si>
    <t>05-07-2024 17:17</t>
  </si>
  <si>
    <t>4000000278</t>
  </si>
  <si>
    <t>SAP Access Part of Implementation  3000046501/3000046502 (Trade Receivables Report)</t>
  </si>
  <si>
    <t>04-07-2024 9:36</t>
  </si>
  <si>
    <t>04-07-2024 11:49</t>
  </si>
  <si>
    <t>07-09-2024 18:48</t>
  </si>
  <si>
    <t>04-09-2024 17:53</t>
  </si>
  <si>
    <t>04-07-2024 10:4</t>
  </si>
  <si>
    <t>4000000289</t>
  </si>
  <si>
    <t>Add location address on  Sales Orders - 30000052495</t>
  </si>
  <si>
    <t>04-07-2024 11:22</t>
  </si>
  <si>
    <t>04-07-2024 13:22</t>
  </si>
  <si>
    <t>16-10-2024 15:44</t>
  </si>
  <si>
    <t>04-07-2024 12:20</t>
  </si>
  <si>
    <t>3000052495</t>
  </si>
  <si>
    <t>4000000322</t>
  </si>
  <si>
    <t>SAP Authorization Request -  99202666</t>
  </si>
  <si>
    <t>05-07-2024 8:39</t>
  </si>
  <si>
    <t>05-07-2024 11:0</t>
  </si>
  <si>
    <t>28-07-2024 16:27</t>
  </si>
  <si>
    <t>25-07-2024 15:50</t>
  </si>
  <si>
    <t>08-07-2024 15:13</t>
  </si>
  <si>
    <t>4000000306</t>
  </si>
  <si>
    <t>04-07-2024 13:46</t>
  </si>
  <si>
    <t>04-07-2024 14:46</t>
  </si>
  <si>
    <t>05-07-2024 17:0</t>
  </si>
  <si>
    <t>4000000311</t>
  </si>
  <si>
    <t>04-07-2024 16:46</t>
  </si>
  <si>
    <t>08-07-2024 15:17</t>
  </si>
  <si>
    <t>06-08-2024 2:43</t>
  </si>
  <si>
    <t>05-07-2024 14:54</t>
  </si>
  <si>
    <t>4000000288</t>
  </si>
  <si>
    <t>Nirmal Chandra  Mondal</t>
  </si>
  <si>
    <t>04-07-2024 10:58</t>
  </si>
  <si>
    <t>04-07-2024 12:58</t>
  </si>
  <si>
    <t>12-07-2024 16:19</t>
  </si>
  <si>
    <t>09-07-2024 15:46</t>
  </si>
  <si>
    <t>08-07-2024 15:20</t>
  </si>
  <si>
    <t>4000000291</t>
  </si>
  <si>
    <t>SAP ID Creation  - 88409510</t>
  </si>
  <si>
    <t>04-07-2024 11:35</t>
  </si>
  <si>
    <t>04-07-2024 13:35</t>
  </si>
  <si>
    <t>4000000425</t>
  </si>
  <si>
    <t>09-07-2024 9:10</t>
  </si>
  <si>
    <t>09-07-2024 10:10</t>
  </si>
  <si>
    <t>16-08-2024 10:16</t>
  </si>
  <si>
    <t>11-07-2024 23:58</t>
  </si>
  <si>
    <t>10-07-2024 12:49</t>
  </si>
  <si>
    <t>4000000458</t>
  </si>
  <si>
    <t>09-07-2024 15:56</t>
  </si>
  <si>
    <t>10-07-2024 10:56</t>
  </si>
  <si>
    <t>28-10-2024 10:40</t>
  </si>
  <si>
    <t>17-09-2024 9:51</t>
  </si>
  <si>
    <t>3000052550</t>
  </si>
  <si>
    <t>4000000390</t>
  </si>
  <si>
    <t>08-07-2024 9:14</t>
  </si>
  <si>
    <t>08-07-2024 10:14</t>
  </si>
  <si>
    <t>20-07-2024 23:23</t>
  </si>
  <si>
    <t>17-07-2024 23:20</t>
  </si>
  <si>
    <t>10-07-2024 0:20</t>
  </si>
  <si>
    <t>4000000427</t>
  </si>
  <si>
    <t>SAP Authorization Access Req -  99017993</t>
  </si>
  <si>
    <t>09-07-2024 9:47</t>
  </si>
  <si>
    <t>09-07-2024 11:47</t>
  </si>
  <si>
    <t>20-07-2024 12:23</t>
  </si>
  <si>
    <t>04-11-2024 17:30</t>
  </si>
  <si>
    <t>17-07-2024 12:2</t>
  </si>
  <si>
    <t>09-07-2024 10:13</t>
  </si>
  <si>
    <t>4000000466</t>
  </si>
  <si>
    <t>09-07-2024 17:37</t>
  </si>
  <si>
    <t>10-07-2024 10:37</t>
  </si>
  <si>
    <t>26-07-2024 10:26</t>
  </si>
  <si>
    <t>23-07-2024 10:13</t>
  </si>
  <si>
    <t>10-07-2024 10:17</t>
  </si>
  <si>
    <t>2000064533</t>
  </si>
  <si>
    <t>4000000440</t>
  </si>
  <si>
    <t>09-07-2024 12:47</t>
  </si>
  <si>
    <t>09-07-2024 14:47</t>
  </si>
  <si>
    <t>12-07-2024 14:50</t>
  </si>
  <si>
    <t>09-07-2024 16:7</t>
  </si>
  <si>
    <t>4000000398</t>
  </si>
  <si>
    <t>08-07-2024 11:34</t>
  </si>
  <si>
    <t>08-07-2024 12:34</t>
  </si>
  <si>
    <t>10-07-2024 16:1</t>
  </si>
  <si>
    <t>08-07-2024 14:45</t>
  </si>
  <si>
    <t>4000000453</t>
  </si>
  <si>
    <t>SAP Authorization Request -  Dierks</t>
  </si>
  <si>
    <t>09-07-2024 15:36</t>
  </si>
  <si>
    <t>09-07-2024 17:36</t>
  </si>
  <si>
    <t>18-07-2024 16:22</t>
  </si>
  <si>
    <t>15-07-2024 15:57</t>
  </si>
  <si>
    <t>4000000481</t>
  </si>
  <si>
    <t>SAP Authorization Access Req -  Require SAP hiring codes</t>
  </si>
  <si>
    <t>10-07-2024 9:25</t>
  </si>
  <si>
    <t>04-08-2024 17:31</t>
  </si>
  <si>
    <t>01-08-2024 16:43</t>
  </si>
  <si>
    <t>01-08-2024 16:39</t>
  </si>
  <si>
    <t>4000000409</t>
  </si>
  <si>
    <t>08-07-2024 13:38</t>
  </si>
  <si>
    <t>08-07-2024 15:38</t>
  </si>
  <si>
    <t>22-07-2024 11:24</t>
  </si>
  <si>
    <t>19-07-2024 11:18</t>
  </si>
  <si>
    <t>2000064525</t>
  </si>
  <si>
    <t>4000000433</t>
  </si>
  <si>
    <t>SAP Authorization Access Req -  MC's</t>
  </si>
  <si>
    <t>09-07-2024 10:58</t>
  </si>
  <si>
    <t>09-07-2024 12:58</t>
  </si>
  <si>
    <t>12-07-2024 15:19</t>
  </si>
  <si>
    <t>09-07-2024 15:15</t>
  </si>
  <si>
    <t>09-07-2024 12:13</t>
  </si>
  <si>
    <t>4000000438</t>
  </si>
  <si>
    <t>SAP Authorization Request -  99016196 || 99015597</t>
  </si>
  <si>
    <t>09-07-2024 11:20</t>
  </si>
  <si>
    <t>09-07-2024 13:20</t>
  </si>
  <si>
    <t>09-07-2024 15:43</t>
  </si>
  <si>
    <t>09-07-2024 12:12</t>
  </si>
  <si>
    <t>4000000410</t>
  </si>
  <si>
    <t>08-07-2024 14:27</t>
  </si>
  <si>
    <t>08-07-2024 16:27</t>
  </si>
  <si>
    <t>23-07-2024 15:44</t>
  </si>
  <si>
    <t>4000000406</t>
  </si>
  <si>
    <t>08-07-2024 13:27</t>
  </si>
  <si>
    <t>08-07-2024 15:27</t>
  </si>
  <si>
    <t>09-07-2024 12:31</t>
  </si>
  <si>
    <t>4000000407</t>
  </si>
  <si>
    <t>Invoice Print Out Option  (Sasrty) - Sol Ref 3000052504  (HTC is working on this ticket)</t>
  </si>
  <si>
    <t>08-07-2024 13:33</t>
  </si>
  <si>
    <t>08-07-2024 14:33</t>
  </si>
  <si>
    <t>19-08-2024 10:39</t>
  </si>
  <si>
    <t>16-08-2024 10:21</t>
  </si>
  <si>
    <t>17-07-2024 9:39</t>
  </si>
  <si>
    <t>3000052504</t>
  </si>
  <si>
    <t>4000000412</t>
  </si>
  <si>
    <t>SAP Authorization Access Req -  99000656</t>
  </si>
  <si>
    <t>14-07-2024 15:15</t>
  </si>
  <si>
    <t>12-07-2024 14:53</t>
  </si>
  <si>
    <t>08-07-2024 14:49</t>
  </si>
  <si>
    <t>4000000414</t>
  </si>
  <si>
    <t>08-07-2024 14:53</t>
  </si>
  <si>
    <t>08-07-2024 16:53</t>
  </si>
  <si>
    <t>01-08-2024 15:26</t>
  </si>
  <si>
    <t>09-07-2024 7:28</t>
  </si>
  <si>
    <t>4000000415</t>
  </si>
  <si>
    <t>08-07-2024 14:55</t>
  </si>
  <si>
    <t>01-08-2024 16:40</t>
  </si>
  <si>
    <t>10-07-2024 16:12</t>
  </si>
  <si>
    <t>4000000416</t>
  </si>
  <si>
    <t>SAP ID Creation -  99015630</t>
  </si>
  <si>
    <t>08-07-2024 15:3</t>
  </si>
  <si>
    <t>10-07-2024 16:30</t>
  </si>
  <si>
    <t>09-07-2024 15:26</t>
  </si>
  <si>
    <t>09-07-2024 15:19</t>
  </si>
  <si>
    <t>4000000428</t>
  </si>
  <si>
    <t>09-07-2024 9:48</t>
  </si>
  <si>
    <t>09-07-2024 11:48</t>
  </si>
  <si>
    <t>09-07-2024 15:16</t>
  </si>
  <si>
    <t>12-07-2024 11:17</t>
  </si>
  <si>
    <t>12-07-2024 15:17</t>
  </si>
  <si>
    <t>12-12-2024 13:39</t>
  </si>
  <si>
    <t>20-08-2024 12:3</t>
  </si>
  <si>
    <t>3000052521</t>
  </si>
  <si>
    <t>4000000637</t>
  </si>
  <si>
    <t>12-07-2024 12:18</t>
  </si>
  <si>
    <t>12-07-2024 14:18</t>
  </si>
  <si>
    <t>16-08-2024 13:37</t>
  </si>
  <si>
    <t>13-08-2024 12:54</t>
  </si>
  <si>
    <t>3000052510</t>
  </si>
  <si>
    <t>4000000624</t>
  </si>
  <si>
    <t>12-07-2024 11:1</t>
  </si>
  <si>
    <t>15-07-2024 16:22</t>
  </si>
  <si>
    <t>15-07-2024 16:1</t>
  </si>
  <si>
    <t>12-07-2024 14:43</t>
  </si>
  <si>
    <t>4000000555</t>
  </si>
  <si>
    <t>ZRK_PLANT_CONS1 Error - Sol Ref 2000064537  with HTC</t>
  </si>
  <si>
    <t>11-07-2024 11:16</t>
  </si>
  <si>
    <t>11-07-2024 13:16</t>
  </si>
  <si>
    <t>26-07-2024 11:26</t>
  </si>
  <si>
    <t>23-07-2024 10:41</t>
  </si>
  <si>
    <t>19-07-2024 12:28</t>
  </si>
  <si>
    <t>2000064537</t>
  </si>
  <si>
    <t>4000000573</t>
  </si>
  <si>
    <t>SAP Authorization Access Req -  99014291 Yasar</t>
  </si>
  <si>
    <t>11-07-2024 14:40</t>
  </si>
  <si>
    <t>11-07-2024 16:40</t>
  </si>
  <si>
    <t>12-07-2024 14:56</t>
  </si>
  <si>
    <t>12-07-2024 12:59</t>
  </si>
  <si>
    <t>4000000518</t>
  </si>
  <si>
    <t>SAP Authorization Request -  Raveendra</t>
  </si>
  <si>
    <t>10-07-2024 15:59</t>
  </si>
  <si>
    <t>11-07-2024 9:29</t>
  </si>
  <si>
    <t>25-07-2024 16:25</t>
  </si>
  <si>
    <t>22-07-2024 16:16</t>
  </si>
  <si>
    <t>16-07-2024 16:55</t>
  </si>
  <si>
    <t>4000000535</t>
  </si>
  <si>
    <t>Md. Khalid  Hossain</t>
  </si>
  <si>
    <t>11-07-2024 8:10</t>
  </si>
  <si>
    <t>11-07-2024 10:30</t>
  </si>
  <si>
    <t>11-07-2024 11:30</t>
  </si>
  <si>
    <t>4000000554</t>
  </si>
  <si>
    <t>11-07-2024 10:57</t>
  </si>
  <si>
    <t>11-07-2024 12:57</t>
  </si>
  <si>
    <t>13-09-2024 12:51</t>
  </si>
  <si>
    <t>28-09-2024 12:54</t>
  </si>
  <si>
    <t>10-09-2024 11:55</t>
  </si>
  <si>
    <t>2000064536</t>
  </si>
  <si>
    <t>4000000580</t>
  </si>
  <si>
    <t>11-07-2024 15:36</t>
  </si>
  <si>
    <t>23-07-2024 17:34</t>
  </si>
  <si>
    <t>23-07-2024 17:33</t>
  </si>
  <si>
    <t>11-07-2024 17:14</t>
  </si>
  <si>
    <t>4000000632</t>
  </si>
  <si>
    <t>12-07-2024 11:44</t>
  </si>
  <si>
    <t>12-07-2024 13:44</t>
  </si>
  <si>
    <t>20-09-2024 15:55</t>
  </si>
  <si>
    <t>17-09-2024 15:43</t>
  </si>
  <si>
    <t>18-07-2024 10:42</t>
  </si>
  <si>
    <t>4000000583</t>
  </si>
  <si>
    <t>SAP Authorization Access Req -  88202555  Haque (BG)</t>
  </si>
  <si>
    <t>11-07-2024 15:49</t>
  </si>
  <si>
    <t>11-07-2024 17:49</t>
  </si>
  <si>
    <t>01-08-2024 15:25</t>
  </si>
  <si>
    <t>4000000635</t>
  </si>
  <si>
    <t>12-07-2024 11:57</t>
  </si>
  <si>
    <t>12-07-2024 13:57</t>
  </si>
  <si>
    <t>27-09-2024 17:59</t>
  </si>
  <si>
    <t>24-09-2024 17:45</t>
  </si>
  <si>
    <t>15-07-2024 16:5</t>
  </si>
  <si>
    <t>4000000646</t>
  </si>
  <si>
    <t>SAP Authorization Request -  Lucky</t>
  </si>
  <si>
    <t>12-07-2024 15:31</t>
  </si>
  <si>
    <t>16-07-2024 9:29</t>
  </si>
  <si>
    <t>15-07-2024 16:0</t>
  </si>
  <si>
    <t>4000000520</t>
  </si>
  <si>
    <t>10-07-2024 16:23</t>
  </si>
  <si>
    <t>11-07-2024 9:23</t>
  </si>
  <si>
    <t>23-07-2024 15:53</t>
  </si>
  <si>
    <t>4000000578</t>
  </si>
  <si>
    <t>SAP Authorization Access Req -  88200077  Anwar (Dhaka)</t>
  </si>
  <si>
    <t>S. M. Anwarul  Hoque</t>
  </si>
  <si>
    <t>11-07-2024 15:26</t>
  </si>
  <si>
    <t>11-07-2024 17:26</t>
  </si>
  <si>
    <t>4000000557</t>
  </si>
  <si>
    <t>SAP Authorization Access Req -  Ralf Kuhl (Kludi Ger)</t>
  </si>
  <si>
    <t>11-07-2024 11:43</t>
  </si>
  <si>
    <t>11-07-2024 13:43</t>
  </si>
  <si>
    <t>21-07-2024 13:23</t>
  </si>
  <si>
    <t>18-07-2024 12:32</t>
  </si>
  <si>
    <t>16-07-2024 16:46</t>
  </si>
  <si>
    <t>4000000619</t>
  </si>
  <si>
    <t>12-07-2024 9:51</t>
  </si>
  <si>
    <t>12-07-2024 11:51</t>
  </si>
  <si>
    <t>01-08-2024 15:23</t>
  </si>
  <si>
    <t>4000000579</t>
  </si>
  <si>
    <t>SAP Authorization Request -  99002602</t>
  </si>
  <si>
    <t>01-08-2024 16:42</t>
  </si>
  <si>
    <t>26-07-2024 16:42</t>
  </si>
  <si>
    <t>4000000585</t>
  </si>
  <si>
    <t>Create fiori acct from band1 to band 2  - 99013099</t>
  </si>
  <si>
    <t>11-07-2024 16:10</t>
  </si>
  <si>
    <t>12-07-2024 11:10</t>
  </si>
  <si>
    <t>15-07-2024 15:51</t>
  </si>
  <si>
    <t>12-07-2024 9:25</t>
  </si>
  <si>
    <t>4000000590</t>
  </si>
  <si>
    <t>11-07-2024 17:28</t>
  </si>
  <si>
    <t>12-07-2024 10:28</t>
  </si>
  <si>
    <t>15-07-2024 15:54</t>
  </si>
  <si>
    <t>14-07-2024 1:24</t>
  </si>
  <si>
    <t>4000000652</t>
  </si>
  <si>
    <t>12-07-2024 16:41</t>
  </si>
  <si>
    <t>15-07-2024 9:41</t>
  </si>
  <si>
    <t>17-07-2024 15:21</t>
  </si>
  <si>
    <t>14-07-2024 14:57</t>
  </si>
  <si>
    <t>4000000543</t>
  </si>
  <si>
    <t>11-07-2024 9:45</t>
  </si>
  <si>
    <t>11-07-2024 11:45</t>
  </si>
  <si>
    <t>14-12-2024 15:55</t>
  </si>
  <si>
    <t>11-07-2024 12:17</t>
  </si>
  <si>
    <t>4000000577</t>
  </si>
  <si>
    <t>SAP Authorization Removal  (PR)  - 4 Users Purchase Team</t>
  </si>
  <si>
    <t>11-07-2024 15:23</t>
  </si>
  <si>
    <t>11-07-2024 17:23</t>
  </si>
  <si>
    <t>22-07-2024 16:12</t>
  </si>
  <si>
    <t>4000000609</t>
  </si>
  <si>
    <t>ESS Access  (103 Users)</t>
  </si>
  <si>
    <t>12-07-2024 3:48</t>
  </si>
  <si>
    <t>12-07-2024 13:0</t>
  </si>
  <si>
    <t>19-07-2024 17:22</t>
  </si>
  <si>
    <t>16-07-2024 17:5</t>
  </si>
  <si>
    <t>15-07-2024 23:15</t>
  </si>
  <si>
    <t>4000000661</t>
  </si>
  <si>
    <t>13-07-2024 12:41</t>
  </si>
  <si>
    <t>13-07-2024 13:41</t>
  </si>
  <si>
    <t>05-09-2024 14:47</t>
  </si>
  <si>
    <t>02-09-2024 14:29</t>
  </si>
  <si>
    <t>26-07-2024 15:26</t>
  </si>
  <si>
    <t>2000064554</t>
  </si>
  <si>
    <t>4000000684</t>
  </si>
  <si>
    <t>15-07-2024 8:55</t>
  </si>
  <si>
    <t>15-07-2024 11:0</t>
  </si>
  <si>
    <t>4000000724</t>
  </si>
  <si>
    <t>15-07-2024 16:30</t>
  </si>
  <si>
    <t>16-07-2024 9:30</t>
  </si>
  <si>
    <t>12-09-2024 15:51</t>
  </si>
  <si>
    <t>09-09-2024 14:55</t>
  </si>
  <si>
    <t>26-08-2024 12:36</t>
  </si>
  <si>
    <t>300000724</t>
  </si>
  <si>
    <t>4000000725</t>
  </si>
  <si>
    <t>15-07-2024 16:33</t>
  </si>
  <si>
    <t>16-07-2024 9:33</t>
  </si>
  <si>
    <t>09-09-2024 14:53</t>
  </si>
  <si>
    <t>24-07-2024 11:7</t>
  </si>
  <si>
    <t>4000000726</t>
  </si>
  <si>
    <t>15-07-2024 16:35</t>
  </si>
  <si>
    <t>16-07-2024 9:35</t>
  </si>
  <si>
    <t>04-11-2024 17:20</t>
  </si>
  <si>
    <t>01-11-2024 16:31</t>
  </si>
  <si>
    <t>18-07-2024 16:27</t>
  </si>
  <si>
    <t>4000000727</t>
  </si>
  <si>
    <t>15-07-2024 16:36</t>
  </si>
  <si>
    <t>16-07-2024 9:36</t>
  </si>
  <si>
    <t>06-10-2024 12:5</t>
  </si>
  <si>
    <t>03-10-2024 11:10</t>
  </si>
  <si>
    <t>16-07-2024 11:22</t>
  </si>
  <si>
    <t>4000000728</t>
  </si>
  <si>
    <t>15-07-2024 16:40</t>
  </si>
  <si>
    <t>16-07-2024 9:40</t>
  </si>
  <si>
    <t>17-07-2024 11:51</t>
  </si>
  <si>
    <t>16-07-2024 16:58</t>
  </si>
  <si>
    <t>4000000660</t>
  </si>
  <si>
    <t>13-07-2024 12:17</t>
  </si>
  <si>
    <t>15-07-2024 13:0</t>
  </si>
  <si>
    <t>16-07-2024 16:48</t>
  </si>
  <si>
    <t>4000000689</t>
  </si>
  <si>
    <t>15-07-2024 9:38</t>
  </si>
  <si>
    <t>15-07-2024 11:38</t>
  </si>
  <si>
    <t>30-08-2024 16:41</t>
  </si>
  <si>
    <t>4000000704</t>
  </si>
  <si>
    <t>15-07-2024 11:19</t>
  </si>
  <si>
    <t>15-07-2024 12:19</t>
  </si>
  <si>
    <t>21-07-2024 17:23</t>
  </si>
  <si>
    <t>18-07-2024 17:2</t>
  </si>
  <si>
    <t>4000000706</t>
  </si>
  <si>
    <t>SAP Authorization Request -  99202610</t>
  </si>
  <si>
    <t>15-07-2024 12:18</t>
  </si>
  <si>
    <t>15-07-2024 14:18</t>
  </si>
  <si>
    <t>08-08-2024 11:14</t>
  </si>
  <si>
    <t>16-07-2024 16:51</t>
  </si>
  <si>
    <t>15-07-2024 12:21</t>
  </si>
  <si>
    <t>4000000759</t>
  </si>
  <si>
    <t>16-07-2024 14:23</t>
  </si>
  <si>
    <t>16-07-2024 16:23</t>
  </si>
  <si>
    <t>16-07-2024 16:49</t>
  </si>
  <si>
    <t>4000000753</t>
  </si>
  <si>
    <t>Mst. Nasrin  Sultana</t>
  </si>
  <si>
    <t>16-07-2024 11:30</t>
  </si>
  <si>
    <t>16-07-2024 15:30</t>
  </si>
  <si>
    <t>19-07-2024 16:22</t>
  </si>
  <si>
    <t>16-07-2024 15:24</t>
  </si>
  <si>
    <t>16-07-2024 15:15</t>
  </si>
  <si>
    <t>4000000757</t>
  </si>
  <si>
    <t>SAP Authorization Request -  Frank (Kludi GER)</t>
  </si>
  <si>
    <t>16-07-2024 14:11</t>
  </si>
  <si>
    <t>16-07-2024 16:11</t>
  </si>
  <si>
    <t>04-08-2024 16:30</t>
  </si>
  <si>
    <t>01-08-2024 15:38</t>
  </si>
  <si>
    <t>17-07-2024 9:46</t>
  </si>
  <si>
    <t>4000000752</t>
  </si>
  <si>
    <t>16-07-2024 11:16</t>
  </si>
  <si>
    <t>16-07-2024 13:16</t>
  </si>
  <si>
    <t>29-10-2024 11:2</t>
  </si>
  <si>
    <t>3000052546</t>
  </si>
  <si>
    <t>4000000762</t>
  </si>
  <si>
    <t>16-07-2024 15:8</t>
  </si>
  <si>
    <t>16-07-2024 16:8</t>
  </si>
  <si>
    <t>16-07-2024 15:9</t>
  </si>
  <si>
    <t>4000000865</t>
  </si>
  <si>
    <t>18-07-2024 10:36</t>
  </si>
  <si>
    <t>18-07-2024 12:36</t>
  </si>
  <si>
    <t>23-07-2024 15:52</t>
  </si>
  <si>
    <t>4000000951</t>
  </si>
  <si>
    <t>22-07-2024 12:48</t>
  </si>
  <si>
    <t>23-07-2024 17:29</t>
  </si>
  <si>
    <t>2000064555</t>
  </si>
  <si>
    <t>4000000816</t>
  </si>
  <si>
    <t>17-07-2024 13:45</t>
  </si>
  <si>
    <t>17-07-2024 17:50</t>
  </si>
  <si>
    <t>21-07-2024 12:23</t>
  </si>
  <si>
    <t>29-07-2024 13:35</t>
  </si>
  <si>
    <t>18-07-2024 12:21</t>
  </si>
  <si>
    <t>17-07-2024 17:33</t>
  </si>
  <si>
    <t>4000000835</t>
  </si>
  <si>
    <t>17-07-2024 16:52</t>
  </si>
  <si>
    <t>18-07-2024 9:52</t>
  </si>
  <si>
    <t>20-07-2024 18:23</t>
  </si>
  <si>
    <t>17-07-2024 17:32</t>
  </si>
  <si>
    <t>4000000888</t>
  </si>
  <si>
    <t>18-07-2024 14:54</t>
  </si>
  <si>
    <t>21-07-2024 9:54</t>
  </si>
  <si>
    <t>12-12-2024 17:9</t>
  </si>
  <si>
    <t>4000000846</t>
  </si>
  <si>
    <t>18-07-2024 0:24</t>
  </si>
  <si>
    <t>18-07-2024 13:0</t>
  </si>
  <si>
    <t>23-07-2024 15:39</t>
  </si>
  <si>
    <t>23-07-2024 13:30</t>
  </si>
  <si>
    <t>4000000821</t>
  </si>
  <si>
    <t>17-07-2024 14:59</t>
  </si>
  <si>
    <t>17-07-2024 16:59</t>
  </si>
  <si>
    <t>19-11-2024 7:33</t>
  </si>
  <si>
    <t>13-08-2024 1:36</t>
  </si>
  <si>
    <t>4000000856</t>
  </si>
  <si>
    <t>18-07-2024 9:43</t>
  </si>
  <si>
    <t>18-07-2024 10:43</t>
  </si>
  <si>
    <t>04-08-2024 18:31</t>
  </si>
  <si>
    <t>01-08-2024 18:25</t>
  </si>
  <si>
    <t>26-07-2024 14:59</t>
  </si>
  <si>
    <t>2000064547</t>
  </si>
  <si>
    <t>4000001011</t>
  </si>
  <si>
    <t>23-07-2024 11:10</t>
  </si>
  <si>
    <t>23-07-2024 12:10</t>
  </si>
  <si>
    <t>26-07-2024 21:26</t>
  </si>
  <si>
    <t>23-07-2024 21:9</t>
  </si>
  <si>
    <t>4000000906</t>
  </si>
  <si>
    <t>19-07-2024 10:16</t>
  </si>
  <si>
    <t>19-07-2024 12:16</t>
  </si>
  <si>
    <t>17-08-2024 18:38</t>
  </si>
  <si>
    <t>20-08-2024 17:53</t>
  </si>
  <si>
    <t>14-08-2024 17:57</t>
  </si>
  <si>
    <t>2000064553</t>
  </si>
  <si>
    <t>4000000969</t>
  </si>
  <si>
    <t>22-07-2024 15:46</t>
  </si>
  <si>
    <t>22-07-2024 16:46</t>
  </si>
  <si>
    <t>05-08-2024 11:59</t>
  </si>
  <si>
    <t>23-07-2024 15:16</t>
  </si>
  <si>
    <t>23-07-2024 14:58</t>
  </si>
  <si>
    <t>17-07-2024 7:40</t>
  </si>
  <si>
    <t>17-07-2024 10:0</t>
  </si>
  <si>
    <t>13-12-2024 8:26</t>
  </si>
  <si>
    <t>23-07-2024 11:57</t>
  </si>
  <si>
    <t>3000052279</t>
  </si>
  <si>
    <t>4000000773</t>
  </si>
  <si>
    <t>17-07-2024 7:44</t>
  </si>
  <si>
    <t>17-07-2024 9:20</t>
  </si>
  <si>
    <t>29-07-2024 16:59</t>
  </si>
  <si>
    <t>3000052450</t>
  </si>
  <si>
    <t>4000000774</t>
  </si>
  <si>
    <t>17-07-2024 7:48</t>
  </si>
  <si>
    <t>27-09-2024 10:59</t>
  </si>
  <si>
    <t>3000051654</t>
  </si>
  <si>
    <t>4000000775</t>
  </si>
  <si>
    <t>17-07-2024 7:54</t>
  </si>
  <si>
    <t>24-07-2024 11:24</t>
  </si>
  <si>
    <t>4000000776</t>
  </si>
  <si>
    <t>17-07-2024 7:56</t>
  </si>
  <si>
    <t>28-10-2024 10:1</t>
  </si>
  <si>
    <t>21-08-2024 11:38</t>
  </si>
  <si>
    <t>3000051449</t>
  </si>
  <si>
    <t>4000000777</t>
  </si>
  <si>
    <t>17-07-2024 7:58</t>
  </si>
  <si>
    <t>29-11-2024 14:13</t>
  </si>
  <si>
    <t>3000051092</t>
  </si>
  <si>
    <t>4000000779</t>
  </si>
  <si>
    <t>17-07-2024 8:3</t>
  </si>
  <si>
    <t>12-12-2024 16:59</t>
  </si>
  <si>
    <t>06-09-2024 14:20</t>
  </si>
  <si>
    <t>3000050906</t>
  </si>
  <si>
    <t>4000000780</t>
  </si>
  <si>
    <t>17-07-2024 8:5</t>
  </si>
  <si>
    <t>28-10-2024 9:48</t>
  </si>
  <si>
    <t>05-09-2024 10:16</t>
  </si>
  <si>
    <t>3000048398</t>
  </si>
  <si>
    <t>4000000781</t>
  </si>
  <si>
    <t>17-07-2024 8:8</t>
  </si>
  <si>
    <t>12-12-2024 17:1</t>
  </si>
  <si>
    <t>4000000782</t>
  </si>
  <si>
    <t>Statutory Changes in ZRPT Doc/ Type - Old Sol Ref  3000046805</t>
  </si>
  <si>
    <t>17-07-2024 8:12</t>
  </si>
  <si>
    <t>13-08-2024 2:22</t>
  </si>
  <si>
    <t>3000046805</t>
  </si>
  <si>
    <t>4000000783</t>
  </si>
  <si>
    <t>17-07-2024 8:15</t>
  </si>
  <si>
    <t>28-10-2024 9:38</t>
  </si>
  <si>
    <t>3000044998</t>
  </si>
  <si>
    <t>4000000786</t>
  </si>
  <si>
    <t>17-07-2024 8:44</t>
  </si>
  <si>
    <t>12-12-2024 17:4</t>
  </si>
  <si>
    <t>10-12-2024 8:52</t>
  </si>
  <si>
    <t>3000052044</t>
  </si>
  <si>
    <t>4000000787</t>
  </si>
  <si>
    <t>New Sales Office Required  Bhutan and Nepal  (Mumbai)   - Old Sol Ref 3000052046</t>
  </si>
  <si>
    <t>17-07-2024 8:47</t>
  </si>
  <si>
    <t>15-12-2024 14:41</t>
  </si>
  <si>
    <t>12-12-2024 13:43</t>
  </si>
  <si>
    <t>13-08-2024 1:44</t>
  </si>
  <si>
    <t>4000000788</t>
  </si>
  <si>
    <t>17-07-2024 10:20</t>
  </si>
  <si>
    <t>12-12-2024 17:7</t>
  </si>
  <si>
    <t>3000049109</t>
  </si>
  <si>
    <t>4000000837</t>
  </si>
  <si>
    <t>SAP Authorization Access Req -   Fujairah SR users</t>
  </si>
  <si>
    <t>17-07-2024 17:31</t>
  </si>
  <si>
    <t>18-07-2024 10:31</t>
  </si>
  <si>
    <t>18-07-2024 17:18</t>
  </si>
  <si>
    <t>4000000794</t>
  </si>
  <si>
    <t>17-07-2024 10:1</t>
  </si>
  <si>
    <t>17-07-2024 12:1</t>
  </si>
  <si>
    <t>17-07-2024 11:49</t>
  </si>
  <si>
    <t>4000000908</t>
  </si>
  <si>
    <t>19-07-2024 10:58</t>
  </si>
  <si>
    <t>19-07-2024 12:58</t>
  </si>
  <si>
    <t>06-12-2024 10:4</t>
  </si>
  <si>
    <t>23-09-2024 12:31</t>
  </si>
  <si>
    <t>3000052528</t>
  </si>
  <si>
    <t>4000000934</t>
  </si>
  <si>
    <t>22-07-2024 11:1</t>
  </si>
  <si>
    <t>22-07-2024 12:1</t>
  </si>
  <si>
    <t>05-08-2024 12:31</t>
  </si>
  <si>
    <t>04-11-2024 17:17</t>
  </si>
  <si>
    <t>02-08-2024 11:41</t>
  </si>
  <si>
    <t>31-07-2024 17:38</t>
  </si>
  <si>
    <t>4000000988</t>
  </si>
  <si>
    <t>23-07-2024 9:16</t>
  </si>
  <si>
    <t>23-07-2024 10:16</t>
  </si>
  <si>
    <t>27-09-2024 17:54</t>
  </si>
  <si>
    <t>04-09-2024 14:54</t>
  </si>
  <si>
    <t>4000000815</t>
  </si>
  <si>
    <t>17-07-2024 13:15</t>
  </si>
  <si>
    <t>17-07-2024 15:15</t>
  </si>
  <si>
    <t>22-07-2024 16:23</t>
  </si>
  <si>
    <t>4000000812</t>
  </si>
  <si>
    <t>17-07-2024 12:9</t>
  </si>
  <si>
    <t>17-07-2024 13:9</t>
  </si>
  <si>
    <t>24-10-2024 12:14</t>
  </si>
  <si>
    <t>21-10-2024 12:9</t>
  </si>
  <si>
    <t>17-07-2024 15:39</t>
  </si>
  <si>
    <t>4000000928</t>
  </si>
  <si>
    <t>22-07-2024 9:4</t>
  </si>
  <si>
    <t>22-07-2024 10:4</t>
  </si>
  <si>
    <t>08-08-2024 15:33</t>
  </si>
  <si>
    <t>05-08-2024 14:56</t>
  </si>
  <si>
    <t>4000001001</t>
  </si>
  <si>
    <t>23-07-2024 10:40</t>
  </si>
  <si>
    <t>23-07-2024 12:40</t>
  </si>
  <si>
    <t>23-07-2024 11:26</t>
  </si>
  <si>
    <t>23-07-2024 11:5</t>
  </si>
  <si>
    <t>23-07-2024 10:49</t>
  </si>
  <si>
    <t>4000000870</t>
  </si>
  <si>
    <t>18-07-2024 11:0</t>
  </si>
  <si>
    <t>18-07-2024 12:52</t>
  </si>
  <si>
    <t>4000000876</t>
  </si>
  <si>
    <t>Create New User in SAP - Raziye ( Kludi  RAK )</t>
  </si>
  <si>
    <t>18-07-2024 11:19</t>
  </si>
  <si>
    <t>18-07-2024 13:19</t>
  </si>
  <si>
    <t>18-07-2024 12:17</t>
  </si>
  <si>
    <t>4000000884</t>
  </si>
  <si>
    <t>18-07-2024 13:16</t>
  </si>
  <si>
    <t>18-07-2024 15:16</t>
  </si>
  <si>
    <t>30-08-2024 9:44</t>
  </si>
  <si>
    <t>27-08-2024 9:15</t>
  </si>
  <si>
    <t>26-07-2024 14:46</t>
  </si>
  <si>
    <t>2000064567</t>
  </si>
  <si>
    <t>4000000796</t>
  </si>
  <si>
    <t>17-07-2024 10:16</t>
  </si>
  <si>
    <t>17-07-2024 11:16</t>
  </si>
  <si>
    <t>23-08-2024 16:41</t>
  </si>
  <si>
    <t>20-08-2024 15:50</t>
  </si>
  <si>
    <t>23-07-2024 8:51</t>
  </si>
  <si>
    <t>2000064564</t>
  </si>
  <si>
    <t>4000000807</t>
  </si>
  <si>
    <t>17-07-2024 11:15</t>
  </si>
  <si>
    <t>13-08-2024 1:47</t>
  </si>
  <si>
    <t>4000000936</t>
  </si>
  <si>
    <t>22-07-2024 11:31</t>
  </si>
  <si>
    <t>22-07-2024 13:31</t>
  </si>
  <si>
    <t>08-08-2024 12:33</t>
  </si>
  <si>
    <t>05-08-2024 12:4</t>
  </si>
  <si>
    <t>24-07-2024 14:59</t>
  </si>
  <si>
    <t>4000000836</t>
  </si>
  <si>
    <t>17-07-2024 17:10</t>
  </si>
  <si>
    <t>18-07-2024 10:10</t>
  </si>
  <si>
    <t>17-08-2024 16:38</t>
  </si>
  <si>
    <t>27-08-2024 9:55</t>
  </si>
  <si>
    <t>14-08-2024 16:37</t>
  </si>
  <si>
    <t>13-08-2024 15:50</t>
  </si>
  <si>
    <t>2000064566</t>
  </si>
  <si>
    <t>4000000935</t>
  </si>
  <si>
    <t>C4C  TICKET ACCESS  APPROVAL DETAILS IS INCORRECT</t>
  </si>
  <si>
    <t>22-07-2024 13:24</t>
  </si>
  <si>
    <t>27-07-2024 15:27</t>
  </si>
  <si>
    <t>24-07-2024 14:56</t>
  </si>
  <si>
    <t>23-07-2024 15:55</t>
  </si>
  <si>
    <t>4000000942</t>
  </si>
  <si>
    <t>22-07-2024 11:58</t>
  </si>
  <si>
    <t>22-07-2024 13:58</t>
  </si>
  <si>
    <t>24-07-2024 15:6</t>
  </si>
  <si>
    <t>4000000974</t>
  </si>
  <si>
    <t>22-07-2024 17:41</t>
  </si>
  <si>
    <t>23-07-2024 10:0</t>
  </si>
  <si>
    <t>23-07-2024 11:7</t>
  </si>
  <si>
    <t>2000064557</t>
  </si>
  <si>
    <t>4000000977</t>
  </si>
  <si>
    <t>22-07-2024 17:50</t>
  </si>
  <si>
    <t>01-08-2024 11:29</t>
  </si>
  <si>
    <t>29-07-2024 11:27</t>
  </si>
  <si>
    <t>2000064558</t>
  </si>
  <si>
    <t>4000000978</t>
  </si>
  <si>
    <t>22-07-2024 18:21</t>
  </si>
  <si>
    <t>23-07-2024 11:0</t>
  </si>
  <si>
    <t>26-07-2024 12:26</t>
  </si>
  <si>
    <t>23-07-2024 11:52</t>
  </si>
  <si>
    <t>23-07-2024 11:8</t>
  </si>
  <si>
    <t>4000000999</t>
  </si>
  <si>
    <t>23-07-2024 10:36</t>
  </si>
  <si>
    <t>23-07-2024 12:39</t>
  </si>
  <si>
    <t>23-07-2024 11:18</t>
  </si>
  <si>
    <t>4000001004</t>
  </si>
  <si>
    <t>23-07-2024 10:48</t>
  </si>
  <si>
    <t>23-07-2024 12:48</t>
  </si>
  <si>
    <t>23-07-2024 11:20</t>
  </si>
  <si>
    <t>4000001005</t>
  </si>
  <si>
    <t>SAP Error ( VA01, VA02) is not working   - Zuhair</t>
  </si>
  <si>
    <t>23-07-2024 10:51</t>
  </si>
  <si>
    <t>23-07-2024 12:51</t>
  </si>
  <si>
    <t>23-07-2024 11:19</t>
  </si>
  <si>
    <t>4000001006</t>
  </si>
  <si>
    <t>SAP Error  (VA01 &amp; VA02 ) - 96600394</t>
  </si>
  <si>
    <t>26-07-2024 18:26</t>
  </si>
  <si>
    <t>23-07-2024 17:32</t>
  </si>
  <si>
    <t>4000001014</t>
  </si>
  <si>
    <t>23-07-2024 11:29</t>
  </si>
  <si>
    <t>23-07-2024 13:29</t>
  </si>
  <si>
    <t>23-07-2024 11:51</t>
  </si>
  <si>
    <t>4000001017</t>
  </si>
  <si>
    <t>23-07-2024 11:38</t>
  </si>
  <si>
    <t>23-07-2024 15:38</t>
  </si>
  <si>
    <t>05-09-2024 10:12</t>
  </si>
  <si>
    <t>21-08-2024 11:21</t>
  </si>
  <si>
    <t>3000051973</t>
  </si>
  <si>
    <t>4000001018</t>
  </si>
  <si>
    <t>23-07-2024 15:51</t>
  </si>
  <si>
    <t>03-10-2024 9:35</t>
  </si>
  <si>
    <t>09-09-2024 16:54</t>
  </si>
  <si>
    <t>3000051926</t>
  </si>
  <si>
    <t>4000001021</t>
  </si>
  <si>
    <t>23-07-2024 12:26</t>
  </si>
  <si>
    <t>23-07-2024 16:26</t>
  </si>
  <si>
    <t>02-11-2024 13:19</t>
  </si>
  <si>
    <t>30-10-2024 12:44</t>
  </si>
  <si>
    <t>23-07-2024 14:29</t>
  </si>
  <si>
    <t>3000051928</t>
  </si>
  <si>
    <t>4000001022</t>
  </si>
  <si>
    <t>23-07-2024 12:41</t>
  </si>
  <si>
    <t>23-07-2024 16:41</t>
  </si>
  <si>
    <t>29-08-2024 9:43</t>
  </si>
  <si>
    <t>26-08-2024 9:33</t>
  </si>
  <si>
    <t>3000052332</t>
  </si>
  <si>
    <t>4000001030</t>
  </si>
  <si>
    <t>23-07-2024 14:59</t>
  </si>
  <si>
    <t>23-07-2024 16:59</t>
  </si>
  <si>
    <t>24-07-2024 15:8</t>
  </si>
  <si>
    <t>4000001046</t>
  </si>
  <si>
    <t>24-07-2024 9:1</t>
  </si>
  <si>
    <t>24-07-2024 10:1</t>
  </si>
  <si>
    <t>05-08-2024 14:59</t>
  </si>
  <si>
    <t>4000001059</t>
  </si>
  <si>
    <t>24-07-2024 12:10</t>
  </si>
  <si>
    <t>24-07-2024 14:10</t>
  </si>
  <si>
    <t>4000001056</t>
  </si>
  <si>
    <t>24-07-2024 11:56</t>
  </si>
  <si>
    <t>24-07-2024 12:56</t>
  </si>
  <si>
    <t>24-07-2024 15:5</t>
  </si>
  <si>
    <t>4000001070</t>
  </si>
  <si>
    <t>24-07-2024 16:48</t>
  </si>
  <si>
    <t>25-07-2024 9:48</t>
  </si>
  <si>
    <t>19-11-2024 17:26</t>
  </si>
  <si>
    <t>02-08-2024 15:55</t>
  </si>
  <si>
    <t>3000052547</t>
  </si>
  <si>
    <t>4000001072</t>
  </si>
  <si>
    <t>24-07-2024 17:22</t>
  </si>
  <si>
    <t>25-07-2024 10:22</t>
  </si>
  <si>
    <t>30-10-2024 11:20</t>
  </si>
  <si>
    <t>3000052527</t>
  </si>
  <si>
    <t>4000001076</t>
  </si>
  <si>
    <t>25-07-2024 9:43</t>
  </si>
  <si>
    <t>25-07-2024 10:43</t>
  </si>
  <si>
    <t>08-08-2024 11:33</t>
  </si>
  <si>
    <t>05-08-2024 10:50</t>
  </si>
  <si>
    <t>31-07-2024 12:45</t>
  </si>
  <si>
    <t>2000064568</t>
  </si>
  <si>
    <t>4000001087</t>
  </si>
  <si>
    <t>SAP Authorization Request Access -  99013913</t>
  </si>
  <si>
    <t>25-07-2024 16:0</t>
  </si>
  <si>
    <t>26-07-2024 11:0</t>
  </si>
  <si>
    <t>09-08-2024 10:34</t>
  </si>
  <si>
    <t>06-08-2024 10:25</t>
  </si>
  <si>
    <t>06-08-2024 10:24</t>
  </si>
  <si>
    <t>4000001084</t>
  </si>
  <si>
    <t>25-07-2024 15:18</t>
  </si>
  <si>
    <t>25-07-2024 17:18</t>
  </si>
  <si>
    <t>16-08-2024 10:37</t>
  </si>
  <si>
    <t>13-08-2024 9:51</t>
  </si>
  <si>
    <t>29-07-2024 17:36</t>
  </si>
  <si>
    <t>4000001090</t>
  </si>
  <si>
    <t>25-07-2024 16:56</t>
  </si>
  <si>
    <t>26-07-2024 9:56</t>
  </si>
  <si>
    <t>27-09-2024 14:43</t>
  </si>
  <si>
    <t>08-08-2024 11:31</t>
  </si>
  <si>
    <t>4000001086</t>
  </si>
  <si>
    <t>25-07-2024 15:20</t>
  </si>
  <si>
    <t>25-07-2024 17:20</t>
  </si>
  <si>
    <t>31-10-2024 15:17</t>
  </si>
  <si>
    <t>13-08-2024 14:59</t>
  </si>
  <si>
    <t>4000001099</t>
  </si>
  <si>
    <t>26-07-2024 10:15</t>
  </si>
  <si>
    <t>26-07-2024 12:15</t>
  </si>
  <si>
    <t>11-08-2024 10:35</t>
  </si>
  <si>
    <t>08-08-2024 10:9</t>
  </si>
  <si>
    <t>4000001100</t>
  </si>
  <si>
    <t>26-07-2024 10:27</t>
  </si>
  <si>
    <t>26-07-2024 12:27</t>
  </si>
  <si>
    <t>05-08-2024 13:31</t>
  </si>
  <si>
    <t>02-08-2024 12:56</t>
  </si>
  <si>
    <t>2000064571</t>
  </si>
  <si>
    <t>4000001162</t>
  </si>
  <si>
    <t>29-07-2024 16:13</t>
  </si>
  <si>
    <t>14-10-2024 16:43</t>
  </si>
  <si>
    <t>19-09-2024 12:47</t>
  </si>
  <si>
    <t>3000045616</t>
  </si>
  <si>
    <t>4000001164</t>
  </si>
  <si>
    <t>30-07-2024 9:13</t>
  </si>
  <si>
    <t>24-09-2024 17:11</t>
  </si>
  <si>
    <t>19-09-2024 15:11</t>
  </si>
  <si>
    <t>3000045646</t>
  </si>
  <si>
    <t>4000001165</t>
  </si>
  <si>
    <t>09-10-2024 10:30</t>
  </si>
  <si>
    <t>19-09-2024 17:16</t>
  </si>
  <si>
    <t>3000045789</t>
  </si>
  <si>
    <t>4000001166</t>
  </si>
  <si>
    <t>30-07-2024 11:13</t>
  </si>
  <si>
    <t>09-10-2024 14:55</t>
  </si>
  <si>
    <t>24-09-2024 11:1</t>
  </si>
  <si>
    <t>3000045790</t>
  </si>
  <si>
    <t>4000001167</t>
  </si>
  <si>
    <t>30-07-2024 9:43</t>
  </si>
  <si>
    <t>28-11-2024 13:1</t>
  </si>
  <si>
    <t>31-07-2024 15:30</t>
  </si>
  <si>
    <t>3000045997</t>
  </si>
  <si>
    <t>4000001169</t>
  </si>
  <si>
    <t>26-11-2024 10:51</t>
  </si>
  <si>
    <t>24-09-2024 14:46</t>
  </si>
  <si>
    <t>3000046286</t>
  </si>
  <si>
    <t>4000001173</t>
  </si>
  <si>
    <t>30-07-2024 11:43</t>
  </si>
  <si>
    <t>22-09-2024 17:56</t>
  </si>
  <si>
    <t>19-09-2024 17:46</t>
  </si>
  <si>
    <t>4000001174</t>
  </si>
  <si>
    <t>29-07-2024 20:13</t>
  </si>
  <si>
    <t>21-10-2024 17:13</t>
  </si>
  <si>
    <t>18-10-2024 16:57</t>
  </si>
  <si>
    <t>19-09-2024 18:0</t>
  </si>
  <si>
    <t>3000047063</t>
  </si>
  <si>
    <t>4000001175</t>
  </si>
  <si>
    <t>10-09-2024 12:38</t>
  </si>
  <si>
    <t>10-09-2024 12:37</t>
  </si>
  <si>
    <t>3000047095</t>
  </si>
  <si>
    <t>4000001178</t>
  </si>
  <si>
    <t>28-10-2024 9:42</t>
  </si>
  <si>
    <t>24-09-2024 17:51</t>
  </si>
  <si>
    <t>3000047232</t>
  </si>
  <si>
    <t>4000001180</t>
  </si>
  <si>
    <t>24-09-2024 17:57</t>
  </si>
  <si>
    <t>3000047469</t>
  </si>
  <si>
    <t>4000001181</t>
  </si>
  <si>
    <t>25-09-2024 10:37</t>
  </si>
  <si>
    <t>3000047498</t>
  </si>
  <si>
    <t>4000001183</t>
  </si>
  <si>
    <t>25-11-2024 14:31</t>
  </si>
  <si>
    <t>22-11-2024 13:45</t>
  </si>
  <si>
    <t>20-09-2024 12:41</t>
  </si>
  <si>
    <t>3000047790</t>
  </si>
  <si>
    <t>4000001185</t>
  </si>
  <si>
    <t>18-10-2024 17:9</t>
  </si>
  <si>
    <t>20-09-2024 12:44</t>
  </si>
  <si>
    <t>3000048049</t>
  </si>
  <si>
    <t>4000001186</t>
  </si>
  <si>
    <t>18-10-2024 17:41</t>
  </si>
  <si>
    <t>09-10-2024 11:55</t>
  </si>
  <si>
    <t>3000048057</t>
  </si>
  <si>
    <t>4000001187</t>
  </si>
  <si>
    <t>21-10-2024 18:13</t>
  </si>
  <si>
    <t>18-10-2024 17:42</t>
  </si>
  <si>
    <t>20-09-2024 12:49</t>
  </si>
  <si>
    <t>3000048157</t>
  </si>
  <si>
    <t>4000001188</t>
  </si>
  <si>
    <t>18-10-2024 18:20</t>
  </si>
  <si>
    <t>20-09-2024 15:37</t>
  </si>
  <si>
    <t>3000048222</t>
  </si>
  <si>
    <t>4000001189</t>
  </si>
  <si>
    <t>18-10-2024 17:51</t>
  </si>
  <si>
    <t>3000048268</t>
  </si>
  <si>
    <t>4000001190</t>
  </si>
  <si>
    <t>09-10-2024 16:5</t>
  </si>
  <si>
    <t>3000048280</t>
  </si>
  <si>
    <t>4000001191</t>
  </si>
  <si>
    <t>18-09-2024 17:54</t>
  </si>
  <si>
    <t>3000048287</t>
  </si>
  <si>
    <t>4000001194</t>
  </si>
  <si>
    <t>26-09-2024 11:48</t>
  </si>
  <si>
    <t>3000049012</t>
  </si>
  <si>
    <t>4000001196</t>
  </si>
  <si>
    <t>24-09-2024 16:34</t>
  </si>
  <si>
    <t>3000049098</t>
  </si>
  <si>
    <t>4000001197</t>
  </si>
  <si>
    <t>04-09-2024 14:48</t>
  </si>
  <si>
    <t>4000001198</t>
  </si>
  <si>
    <t>15-10-2024 10:1</t>
  </si>
  <si>
    <t>3000049114</t>
  </si>
  <si>
    <t>4000001199</t>
  </si>
  <si>
    <t>15-10-2024 10:4</t>
  </si>
  <si>
    <t>3000049116</t>
  </si>
  <si>
    <t>4000001200</t>
  </si>
  <si>
    <t>18-10-2024 17:53</t>
  </si>
  <si>
    <t>3000049321</t>
  </si>
  <si>
    <t>4000001201</t>
  </si>
  <si>
    <t>15-08-2024 17:37</t>
  </si>
  <si>
    <t>12-08-2024 17:29</t>
  </si>
  <si>
    <t>3000049361</t>
  </si>
  <si>
    <t>4000001202</t>
  </si>
  <si>
    <t>25-10-2024 14:34</t>
  </si>
  <si>
    <t>3000049373</t>
  </si>
  <si>
    <t>4000001206</t>
  </si>
  <si>
    <t>15-10-2024 10:33</t>
  </si>
  <si>
    <t>3000049860</t>
  </si>
  <si>
    <t>4000001207</t>
  </si>
  <si>
    <t>23-09-2024 11:44</t>
  </si>
  <si>
    <t>3000050126</t>
  </si>
  <si>
    <t>4000001208</t>
  </si>
  <si>
    <t>18-10-2024 11:11</t>
  </si>
  <si>
    <t>15-10-2024 10:52</t>
  </si>
  <si>
    <t>3000050130</t>
  </si>
  <si>
    <t>4000001209</t>
  </si>
  <si>
    <t>12-12-2024 16:51</t>
  </si>
  <si>
    <t>3000050311</t>
  </si>
  <si>
    <t>4000001210</t>
  </si>
  <si>
    <t>17-10-2024 16:57</t>
  </si>
  <si>
    <t>3000050332</t>
  </si>
  <si>
    <t>4000001211</t>
  </si>
  <si>
    <t>15-11-2024 11:55</t>
  </si>
  <si>
    <t>23-10-2024 14:24</t>
  </si>
  <si>
    <t>3000050345</t>
  </si>
  <si>
    <t>4000001212</t>
  </si>
  <si>
    <t>15-12-2024 18:41</t>
  </si>
  <si>
    <t>12-12-2024 17:56</t>
  </si>
  <si>
    <t>17-10-2024 17:3</t>
  </si>
  <si>
    <t>3000050357</t>
  </si>
  <si>
    <t>4000001213</t>
  </si>
  <si>
    <t>14-10-2024 12:9</t>
  </si>
  <si>
    <t>11-10-2024 11:24</t>
  </si>
  <si>
    <t>02-10-2024 9:24</t>
  </si>
  <si>
    <t>3000050388</t>
  </si>
  <si>
    <t>4000001214</t>
  </si>
  <si>
    <t>28-10-2024 9:58</t>
  </si>
  <si>
    <t>23-09-2024 12:43</t>
  </si>
  <si>
    <t>3000050391</t>
  </si>
  <si>
    <t>4000001215</t>
  </si>
  <si>
    <t>09-10-2024 12:26</t>
  </si>
  <si>
    <t>3000050430</t>
  </si>
  <si>
    <t>4000001218</t>
  </si>
  <si>
    <t>09-10-2024 12:25</t>
  </si>
  <si>
    <t>3000050659</t>
  </si>
  <si>
    <t>4000001219</t>
  </si>
  <si>
    <t>28-11-2024 11:2</t>
  </si>
  <si>
    <t>17-10-2024 17:15</t>
  </si>
  <si>
    <t>3000050664</t>
  </si>
  <si>
    <t>4000001220</t>
  </si>
  <si>
    <t>20-10-2024 18:12</t>
  </si>
  <si>
    <t>17-10-2024 17:18</t>
  </si>
  <si>
    <t>3000050675</t>
  </si>
  <si>
    <t>4000001222</t>
  </si>
  <si>
    <t>18-10-2024 14:17</t>
  </si>
  <si>
    <t>3000050803</t>
  </si>
  <si>
    <t>4000001224</t>
  </si>
  <si>
    <t>11-08-2024 11:35</t>
  </si>
  <si>
    <t>12-08-2024 15:30</t>
  </si>
  <si>
    <t>08-08-2024 11:23</t>
  </si>
  <si>
    <t>3000050821</t>
  </si>
  <si>
    <t>4000001225</t>
  </si>
  <si>
    <t>29-07-2024 16:33</t>
  </si>
  <si>
    <t>18-10-2024 14:27</t>
  </si>
  <si>
    <t>3000050822</t>
  </si>
  <si>
    <t>4000001226</t>
  </si>
  <si>
    <t>18-10-2024 14:44</t>
  </si>
  <si>
    <t>3000050853</t>
  </si>
  <si>
    <t>4000001227</t>
  </si>
  <si>
    <t>29-10-2024 10:52</t>
  </si>
  <si>
    <t>18-10-2024 15:18</t>
  </si>
  <si>
    <t>3000050941</t>
  </si>
  <si>
    <t>4000001228</t>
  </si>
  <si>
    <t>01-11-2024 16:19</t>
  </si>
  <si>
    <t>29-10-2024 16:10</t>
  </si>
  <si>
    <t>08-08-2024 11:22</t>
  </si>
  <si>
    <t>3000050976</t>
  </si>
  <si>
    <t>4000001229</t>
  </si>
  <si>
    <t>13-12-2024 14:56</t>
  </si>
  <si>
    <t>3000051067</t>
  </si>
  <si>
    <t>4000001231</t>
  </si>
  <si>
    <t>14-12-2024 7:28</t>
  </si>
  <si>
    <t>13-12-2024 10:57</t>
  </si>
  <si>
    <t>3000051095</t>
  </si>
  <si>
    <t>4000001232</t>
  </si>
  <si>
    <t>23-08-2024 17:41</t>
  </si>
  <si>
    <t>20-08-2024 17:20</t>
  </si>
  <si>
    <t>3000051122</t>
  </si>
  <si>
    <t>4000001233</t>
  </si>
  <si>
    <t>18-10-2024 15:33</t>
  </si>
  <si>
    <t>3000051153</t>
  </si>
  <si>
    <t>4000001234</t>
  </si>
  <si>
    <t>15-12-2024 15:41</t>
  </si>
  <si>
    <t>12-12-2024 14:44</t>
  </si>
  <si>
    <t>09-10-2024 12:46</t>
  </si>
  <si>
    <t>3000051161</t>
  </si>
  <si>
    <t>4000001235</t>
  </si>
  <si>
    <t>08-08-2024 11:40</t>
  </si>
  <si>
    <t>08-08-2024 11:20</t>
  </si>
  <si>
    <t>3000051170</t>
  </si>
  <si>
    <t>4000001236</t>
  </si>
  <si>
    <t>27-11-2024 15:5</t>
  </si>
  <si>
    <t>3000051261</t>
  </si>
  <si>
    <t>4000001237</t>
  </si>
  <si>
    <t>18-10-2024 15:43</t>
  </si>
  <si>
    <t>3000051274</t>
  </si>
  <si>
    <t>4000001240</t>
  </si>
  <si>
    <t>18-10-2024 15:46</t>
  </si>
  <si>
    <t>3000051365</t>
  </si>
  <si>
    <t>4000001241</t>
  </si>
  <si>
    <t>13-12-2024 14:25</t>
  </si>
  <si>
    <t>18-10-2024 15:51</t>
  </si>
  <si>
    <t>3000051367</t>
  </si>
  <si>
    <t>4000001243</t>
  </si>
  <si>
    <t>05-08-2024 18:14</t>
  </si>
  <si>
    <t>3000051382</t>
  </si>
  <si>
    <t>4000001245</t>
  </si>
  <si>
    <t>18-10-2024 15:54</t>
  </si>
  <si>
    <t>3000051432</t>
  </si>
  <si>
    <t>4000001248</t>
  </si>
  <si>
    <t>18-10-2024 15:55</t>
  </si>
  <si>
    <t>3000051485</t>
  </si>
  <si>
    <t>4000001249</t>
  </si>
  <si>
    <t>09-10-2024 12:30</t>
  </si>
  <si>
    <t>3000051562</t>
  </si>
  <si>
    <t>4000001252</t>
  </si>
  <si>
    <t>3000051595</t>
  </si>
  <si>
    <t>4000001258</t>
  </si>
  <si>
    <t>13-12-2024 12:57</t>
  </si>
  <si>
    <t>28-10-2024 16:43</t>
  </si>
  <si>
    <t>3000051708</t>
  </si>
  <si>
    <t>4000001261</t>
  </si>
  <si>
    <t>22-10-2024 16:9</t>
  </si>
  <si>
    <t>3000051752</t>
  </si>
  <si>
    <t>4000001262</t>
  </si>
  <si>
    <t>08-08-2024 11:18</t>
  </si>
  <si>
    <t>3000051757</t>
  </si>
  <si>
    <t>4000001263</t>
  </si>
  <si>
    <t>27-09-2024 11:59</t>
  </si>
  <si>
    <t>24-09-2024 11:0</t>
  </si>
  <si>
    <t>3000051787</t>
  </si>
  <si>
    <t>4000001267</t>
  </si>
  <si>
    <t>28-10-2024 17:50</t>
  </si>
  <si>
    <t>3000051895</t>
  </si>
  <si>
    <t>4000001268</t>
  </si>
  <si>
    <t>29-10-2024 11:58</t>
  </si>
  <si>
    <t>29-10-2024 11:51</t>
  </si>
  <si>
    <t>3000051900</t>
  </si>
  <si>
    <t>4000001269</t>
  </si>
  <si>
    <t>29-10-2024 11:56</t>
  </si>
  <si>
    <t>3000051901</t>
  </si>
  <si>
    <t>4000001270</t>
  </si>
  <si>
    <t>29-10-2024 12:32</t>
  </si>
  <si>
    <t>3000051925</t>
  </si>
  <si>
    <t>4000001271</t>
  </si>
  <si>
    <t>29-10-2024 12:35</t>
  </si>
  <si>
    <t>4000001274</t>
  </si>
  <si>
    <t>31-10-2024 9:52</t>
  </si>
  <si>
    <t>30-10-2024 15:53</t>
  </si>
  <si>
    <t>3000051946</t>
  </si>
  <si>
    <t>4000001275</t>
  </si>
  <si>
    <t>30-10-2024 15:54</t>
  </si>
  <si>
    <t>4000001276</t>
  </si>
  <si>
    <t>12-12-2024 23:58</t>
  </si>
  <si>
    <t>3000052021</t>
  </si>
  <si>
    <t>4000001277</t>
  </si>
  <si>
    <t>01-11-2024 11:18</t>
  </si>
  <si>
    <t>29-10-2024 11:0</t>
  </si>
  <si>
    <t>10-10-2024 12:15</t>
  </si>
  <si>
    <t>3000052026</t>
  </si>
  <si>
    <t>4000001278</t>
  </si>
  <si>
    <t>02-11-2024 17:19</t>
  </si>
  <si>
    <t>30-10-2024 16:28</t>
  </si>
  <si>
    <t>30-10-2024 16:26</t>
  </si>
  <si>
    <t>3000052027</t>
  </si>
  <si>
    <t>4000001281</t>
  </si>
  <si>
    <t>12-12-2024 12:49</t>
  </si>
  <si>
    <t>04-11-2024 9:54</t>
  </si>
  <si>
    <t>3000052052</t>
  </si>
  <si>
    <t>4000001283</t>
  </si>
  <si>
    <t>04-11-2024 10:15</t>
  </si>
  <si>
    <t>04-11-2024 9:56</t>
  </si>
  <si>
    <t>3000052084</t>
  </si>
  <si>
    <t>4000001286</t>
  </si>
  <si>
    <t>04-11-2024 10:0</t>
  </si>
  <si>
    <t>3000052148</t>
  </si>
  <si>
    <t>4000001392</t>
  </si>
  <si>
    <t>RK05 Authorization for SAP  K.N.SATYANARAYANA &amp; M.VASU</t>
  </si>
  <si>
    <t>30-07-2024 9:41</t>
  </si>
  <si>
    <t>30-07-2024 10:41</t>
  </si>
  <si>
    <t>08-08-2024 10:33</t>
  </si>
  <si>
    <t>05-08-2024 10:5</t>
  </si>
  <si>
    <t>4000001426</t>
  </si>
  <si>
    <t>SAP Authorization Access Req -   99007255</t>
  </si>
  <si>
    <t>30-07-2024 16:21</t>
  </si>
  <si>
    <t>31-07-2024 9:21</t>
  </si>
  <si>
    <t>05-08-2024 9:59</t>
  </si>
  <si>
    <t>4000001129</t>
  </si>
  <si>
    <t>SAP Authorization Request  -  Kahkashan</t>
  </si>
  <si>
    <t>29-07-2024 9:44</t>
  </si>
  <si>
    <t>29-07-2024 11:44</t>
  </si>
  <si>
    <t>12-11-2024 8:43</t>
  </si>
  <si>
    <t>4000001383</t>
  </si>
  <si>
    <t>30-07-2024 9:19</t>
  </si>
  <si>
    <t>30-07-2024 11:19</t>
  </si>
  <si>
    <t>30-08-2024 16:44</t>
  </si>
  <si>
    <t>27-08-2024 16:9</t>
  </si>
  <si>
    <t>05-08-2024 15:2</t>
  </si>
  <si>
    <t>4000001414</t>
  </si>
  <si>
    <t>30-07-2024 10:40</t>
  </si>
  <si>
    <t>30-07-2024 11:40</t>
  </si>
  <si>
    <t>30-07-2024 12:2</t>
  </si>
  <si>
    <t>2000064573</t>
  </si>
  <si>
    <t>4000001390</t>
  </si>
  <si>
    <t>30-07-2024 9:35</t>
  </si>
  <si>
    <t>30-07-2024 11:35</t>
  </si>
  <si>
    <t>20-08-2024 17:21</t>
  </si>
  <si>
    <t>3000052551</t>
  </si>
  <si>
    <t>4000001399</t>
  </si>
  <si>
    <t>30-07-2024 10:5</t>
  </si>
  <si>
    <t>30-07-2024 12:5</t>
  </si>
  <si>
    <t>05-08-2024 11:37</t>
  </si>
  <si>
    <t>3000052461</t>
  </si>
  <si>
    <t>4000001406</t>
  </si>
  <si>
    <t>30-07-2024 10:19</t>
  </si>
  <si>
    <t>30-07-2024 12:19</t>
  </si>
  <si>
    <t>09-08-2024 14:34</t>
  </si>
  <si>
    <t>06-08-2024 14:14</t>
  </si>
  <si>
    <t>3000052464</t>
  </si>
  <si>
    <t>4000001298</t>
  </si>
  <si>
    <t>4000001301</t>
  </si>
  <si>
    <t>29-07-2024 16:14</t>
  </si>
  <si>
    <t>30-07-2024 11:14</t>
  </si>
  <si>
    <t>07-11-2024 11:22</t>
  </si>
  <si>
    <t>08-11-2024 12:20</t>
  </si>
  <si>
    <t>04-11-2024 11:0</t>
  </si>
  <si>
    <t>10-09-2024 11:19</t>
  </si>
  <si>
    <t>3000052308</t>
  </si>
  <si>
    <t>4000001303</t>
  </si>
  <si>
    <t>Migrated SM#3000052332 additional selection field  for ZMM00002</t>
  </si>
  <si>
    <t>04-11-2024 11:3</t>
  </si>
  <si>
    <t>4000001306</t>
  </si>
  <si>
    <t>04-11-2024 11:9</t>
  </si>
  <si>
    <t>3000052343</t>
  </si>
  <si>
    <t>4000001307</t>
  </si>
  <si>
    <t>15-08-2024 18:37</t>
  </si>
  <si>
    <t>12-08-2024 18:9</t>
  </si>
  <si>
    <t>3000052361</t>
  </si>
  <si>
    <t>4000001309</t>
  </si>
  <si>
    <t>04-11-2024 11:16</t>
  </si>
  <si>
    <t>3000052367</t>
  </si>
  <si>
    <t>4000001312</t>
  </si>
  <si>
    <t>30-07-2024 9:14</t>
  </si>
  <si>
    <t>04-11-2024 11:40</t>
  </si>
  <si>
    <t>04-11-2024 11:39</t>
  </si>
  <si>
    <t>3000052387</t>
  </si>
  <si>
    <t>4000001313</t>
  </si>
  <si>
    <t>29-07-2024 20:14</t>
  </si>
  <si>
    <t>01-09-2024 9:45</t>
  </si>
  <si>
    <t>29-08-2024 9:8</t>
  </si>
  <si>
    <t>3000052389</t>
  </si>
  <si>
    <t>4000001314</t>
  </si>
  <si>
    <t>04-11-2024 11:45</t>
  </si>
  <si>
    <t>3000052391</t>
  </si>
  <si>
    <t>4000001317</t>
  </si>
  <si>
    <t>05-11-2024 11:30</t>
  </si>
  <si>
    <t>3000052428</t>
  </si>
  <si>
    <t>4000001320</t>
  </si>
  <si>
    <t>29-07-2024 16:52</t>
  </si>
  <si>
    <t>30-07-2024 10:22</t>
  </si>
  <si>
    <t>05-11-2024 8:34</t>
  </si>
  <si>
    <t>30-07-2024 13:2</t>
  </si>
  <si>
    <t>4000001325</t>
  </si>
  <si>
    <t>29-07-2024 17:28</t>
  </si>
  <si>
    <t>29-07-2024 19:28</t>
  </si>
  <si>
    <t>27-08-2024 11:11</t>
  </si>
  <si>
    <t>4000001326</t>
  </si>
  <si>
    <t>29-07-2024 17:32</t>
  </si>
  <si>
    <t>30-07-2024 10:32</t>
  </si>
  <si>
    <t>13-08-2024 2:47</t>
  </si>
  <si>
    <t>3000052481</t>
  </si>
  <si>
    <t>4000001328</t>
  </si>
  <si>
    <t>29-07-2024 17:40</t>
  </si>
  <si>
    <t>12-12-2024 12:28</t>
  </si>
  <si>
    <t>27-08-2024 11:8</t>
  </si>
  <si>
    <t>3000052427</t>
  </si>
  <si>
    <t>4000001329</t>
  </si>
  <si>
    <t>29-07-2024 17:44</t>
  </si>
  <si>
    <t>30-07-2024 10:44</t>
  </si>
  <si>
    <t>07-08-2024 15:22</t>
  </si>
  <si>
    <t>06-08-2024 0:31</t>
  </si>
  <si>
    <t>4000001331</t>
  </si>
  <si>
    <t>29-07-2024 17:47</t>
  </si>
  <si>
    <t>30-07-2024 10:47</t>
  </si>
  <si>
    <t>06-08-2024 0:29</t>
  </si>
  <si>
    <t>300005244</t>
  </si>
  <si>
    <t>4000001332</t>
  </si>
  <si>
    <t>29-07-2024 17:55</t>
  </si>
  <si>
    <t>30-07-2024 10:55</t>
  </si>
  <si>
    <t>08-08-2024 9:36</t>
  </si>
  <si>
    <t>06-08-2024 0:25</t>
  </si>
  <si>
    <t>3000052451</t>
  </si>
  <si>
    <t>4000001375</t>
  </si>
  <si>
    <t>30-07-2024 0:27</t>
  </si>
  <si>
    <t>30-07-2024 12:0</t>
  </si>
  <si>
    <t>01-08-2024 10:19</t>
  </si>
  <si>
    <t>6000022992</t>
  </si>
  <si>
    <t>4000001451</t>
  </si>
  <si>
    <t>31-07-2024 15:19</t>
  </si>
  <si>
    <t>31-07-2024 16:19</t>
  </si>
  <si>
    <t>28-09-2024 11:59</t>
  </si>
  <si>
    <t>25-09-2024 11:4</t>
  </si>
  <si>
    <t>3000052537</t>
  </si>
  <si>
    <t>4000001439</t>
  </si>
  <si>
    <t>To update bin number on SAP -  Sandeep (Kludi) - Sol Ref 3000052529</t>
  </si>
  <si>
    <t>31-07-2024 12:27</t>
  </si>
  <si>
    <t>31-07-2024 13:27</t>
  </si>
  <si>
    <t>24-08-2024 17:41</t>
  </si>
  <si>
    <t>21-08-2024 17:33</t>
  </si>
  <si>
    <t>08-08-2024 9:53</t>
  </si>
  <si>
    <t>3000052529</t>
  </si>
  <si>
    <t>4000001440</t>
  </si>
  <si>
    <t>31-07-2024 12:31</t>
  </si>
  <si>
    <t>31-07-2024 14:31</t>
  </si>
  <si>
    <t>10-12-2024 17:41</t>
  </si>
  <si>
    <t>31-10-2024 10:20</t>
  </si>
  <si>
    <t>3000052531</t>
  </si>
  <si>
    <t>4000001448</t>
  </si>
  <si>
    <t>SAP Authorization Access Req -  99016399 || 99016396</t>
  </si>
  <si>
    <t>31-07-2024 14:54</t>
  </si>
  <si>
    <t>01-08-2024 9:54</t>
  </si>
  <si>
    <t>01-08-2024 16:35</t>
  </si>
  <si>
    <t>4000001460</t>
  </si>
  <si>
    <t>31-07-2024 16:59</t>
  </si>
  <si>
    <t>31-07-2024 17:59</t>
  </si>
  <si>
    <t>16-08-2024 17:37</t>
  </si>
  <si>
    <t>13-08-2024 17:15</t>
  </si>
  <si>
    <t>31-07-2024 17:14</t>
  </si>
  <si>
    <t>2000064577</t>
  </si>
  <si>
    <t>4000001461</t>
  </si>
  <si>
    <t>31-07-2024 17:6</t>
  </si>
  <si>
    <t>01-08-2024 10:36</t>
  </si>
  <si>
    <t>15-08-2024 11:22</t>
  </si>
  <si>
    <t>01-08-2024 16:41</t>
  </si>
  <si>
    <t>4000001441</t>
  </si>
  <si>
    <t>31-07-2024 12:47</t>
  </si>
  <si>
    <t>31-07-2024 14:47</t>
  </si>
  <si>
    <t>03-08-2024 18:30</t>
  </si>
  <si>
    <t>31-07-2024 17:36</t>
  </si>
  <si>
    <t>4000001457</t>
  </si>
  <si>
    <t>31-07-2024 16:10</t>
  </si>
  <si>
    <t>31-07-2024 17:10</t>
  </si>
  <si>
    <t>02-08-2024 11:42</t>
  </si>
  <si>
    <t>4000001463</t>
  </si>
  <si>
    <t>31-07-2024 17:23</t>
  </si>
  <si>
    <t>01-08-2024 10:23</t>
  </si>
  <si>
    <t>05-08-2024 11:31</t>
  </si>
  <si>
    <t>02-08-2024 10:41</t>
  </si>
  <si>
    <t>4000001477</t>
  </si>
  <si>
    <t>01-08-2024 10:47</t>
  </si>
  <si>
    <t>01-08-2024 11:47</t>
  </si>
  <si>
    <t>03-10-2024 15:12</t>
  </si>
  <si>
    <t>02-08-2024 17:25</t>
  </si>
  <si>
    <t>4000001571</t>
  </si>
  <si>
    <t>01-08-2024 11:52</t>
  </si>
  <si>
    <t>01-08-2024 13:52</t>
  </si>
  <si>
    <t>13-08-2024 17:13</t>
  </si>
  <si>
    <t>12-08-2024 16:15</t>
  </si>
  <si>
    <t>2000064587</t>
  </si>
  <si>
    <t>4000001587</t>
  </si>
  <si>
    <t>SAP Authorization Request -  Nilesh (IND)</t>
  </si>
  <si>
    <t>01-08-2024 15:4</t>
  </si>
  <si>
    <t>01-08-2024 17:4</t>
  </si>
  <si>
    <t>07-10-2024 13:5</t>
  </si>
  <si>
    <t>04-10-2024 12:17</t>
  </si>
  <si>
    <t>27-09-2024 12:42</t>
  </si>
  <si>
    <t>4000001482</t>
  </si>
  <si>
    <t>SAP Authorization VA01 -  Sameh</t>
  </si>
  <si>
    <t>01-08-2024 11:8</t>
  </si>
  <si>
    <t>01-08-2024 13:8</t>
  </si>
  <si>
    <t>02-08-2024 11:52</t>
  </si>
  <si>
    <t>01-08-2024 16:57</t>
  </si>
  <si>
    <t>4000001486</t>
  </si>
  <si>
    <t>01-08-2024 11:9</t>
  </si>
  <si>
    <t>01-08-2024 13:9</t>
  </si>
  <si>
    <t>25-08-2024 10:42</t>
  </si>
  <si>
    <t>22-08-2024 10:2</t>
  </si>
  <si>
    <t>05-08-2024 11:25</t>
  </si>
  <si>
    <t>4000001506</t>
  </si>
  <si>
    <t>01-08-2024 11:11</t>
  </si>
  <si>
    <t>01-08-2024 13:11</t>
  </si>
  <si>
    <t>10-08-2024 18:34</t>
  </si>
  <si>
    <t>07-08-2024 17:55</t>
  </si>
  <si>
    <t>05-08-2024 11:34</t>
  </si>
  <si>
    <t>2000064569</t>
  </si>
  <si>
    <t>4000001524</t>
  </si>
  <si>
    <t>01-08-2024 11:12</t>
  </si>
  <si>
    <t>01-08-2024 13:12</t>
  </si>
  <si>
    <t>02-08-2024 11:3</t>
  </si>
  <si>
    <t>4000001528</t>
  </si>
  <si>
    <t>01-08-2024 11:13</t>
  </si>
  <si>
    <t>01-08-2024 13:13</t>
  </si>
  <si>
    <t>05-08-2024 10:31</t>
  </si>
  <si>
    <t>02-08-2024 9:41</t>
  </si>
  <si>
    <t>4000001532</t>
  </si>
  <si>
    <t>01-08-2024 11:14</t>
  </si>
  <si>
    <t>01-08-2024 15:14</t>
  </si>
  <si>
    <t>02-08-2024 11:51</t>
  </si>
  <si>
    <t>4000001541</t>
  </si>
  <si>
    <t>01-08-2024 13:14</t>
  </si>
  <si>
    <t>04-08-2024 16:31</t>
  </si>
  <si>
    <t>01-08-2024 16:29</t>
  </si>
  <si>
    <t>4000001560</t>
  </si>
  <si>
    <t>Unable to open CO period - Surya  (IND )</t>
  </si>
  <si>
    <t>01-08-2024 11:17</t>
  </si>
  <si>
    <t>01-08-2024 13:17</t>
  </si>
  <si>
    <t>02-08-2024 5:26</t>
  </si>
  <si>
    <t>01-08-2024 15:35</t>
  </si>
  <si>
    <t>4000001574</t>
  </si>
  <si>
    <t>01-08-2024 12:26</t>
  </si>
  <si>
    <t>01-08-2024 14:26</t>
  </si>
  <si>
    <t>05-08-2024 11:26</t>
  </si>
  <si>
    <t>02-08-2024 10:57</t>
  </si>
  <si>
    <t>4000001586</t>
  </si>
  <si>
    <t>01-08-2024 15:2</t>
  </si>
  <si>
    <t>01-08-2024 17:2</t>
  </si>
  <si>
    <t>19-09-2024 17:56</t>
  </si>
  <si>
    <t>26-08-2024 13:45</t>
  </si>
  <si>
    <t>4000001589</t>
  </si>
  <si>
    <t>SAP Authorization Request -  Vijay</t>
  </si>
  <si>
    <t>01-08-2024 15:18</t>
  </si>
  <si>
    <t>02-08-2024 10:18</t>
  </si>
  <si>
    <t>01-08-2024 15:27</t>
  </si>
  <si>
    <t>4000001597</t>
  </si>
  <si>
    <t>01-08-2024 16:58</t>
  </si>
  <si>
    <t>02-08-2024 9:58</t>
  </si>
  <si>
    <t>05-08-2024 15:31</t>
  </si>
  <si>
    <t>02-08-2024 15:3</t>
  </si>
  <si>
    <t>4000001599</t>
  </si>
  <si>
    <t>02-08-2024 10:2</t>
  </si>
  <si>
    <t>08-08-2024 16:33</t>
  </si>
  <si>
    <t>05-08-2024 16:16</t>
  </si>
  <si>
    <t>4000001601</t>
  </si>
  <si>
    <t>01-08-2024 17:31</t>
  </si>
  <si>
    <t>02-08-2024 10:31</t>
  </si>
  <si>
    <t>05-08-2024 11:12</t>
  </si>
  <si>
    <t>4000001619</t>
  </si>
  <si>
    <t>SAP Authorization Request -  99009092 &amp; 99008118</t>
  </si>
  <si>
    <t>02-08-2024 11:4</t>
  </si>
  <si>
    <t>02-08-2024 13:4</t>
  </si>
  <si>
    <t>23-08-2024 14:40</t>
  </si>
  <si>
    <t>20-08-2024 14:40</t>
  </si>
  <si>
    <t>4000001624</t>
  </si>
  <si>
    <t>02-08-2024 12:2</t>
  </si>
  <si>
    <t>02-08-2024 14:13</t>
  </si>
  <si>
    <t>05-08-2024 17:31</t>
  </si>
  <si>
    <t>02-08-2024 17:11</t>
  </si>
  <si>
    <t>02-08-2024 12:13</t>
  </si>
  <si>
    <t>4000001625</t>
  </si>
  <si>
    <t>02-08-2024 12:28</t>
  </si>
  <si>
    <t>02-08-2024 16:28</t>
  </si>
  <si>
    <t>03-10-2024 11:58</t>
  </si>
  <si>
    <t>28-08-2024 16:52</t>
  </si>
  <si>
    <t>4000001626</t>
  </si>
  <si>
    <t>02-08-2024 12:37</t>
  </si>
  <si>
    <t>02-08-2024 13:37</t>
  </si>
  <si>
    <t>05-08-2024 11:1</t>
  </si>
  <si>
    <t>4000001627</t>
  </si>
  <si>
    <t>02-08-2024 12:42</t>
  </si>
  <si>
    <t>02-08-2024 14:42</t>
  </si>
  <si>
    <t>15-08-2024 8:36</t>
  </si>
  <si>
    <t>12-08-2024 8:32</t>
  </si>
  <si>
    <t>02-08-2024 17:9</t>
  </si>
  <si>
    <t>4000001778</t>
  </si>
  <si>
    <t>07-08-2024 17:19</t>
  </si>
  <si>
    <t>08-08-2024 9:19</t>
  </si>
  <si>
    <t>23-10-2024 12:9</t>
  </si>
  <si>
    <t>28-08-2024 16:14</t>
  </si>
  <si>
    <t>3000052541</t>
  </si>
  <si>
    <t>4000001636</t>
  </si>
  <si>
    <t>02-08-2024 15:36</t>
  </si>
  <si>
    <t>02-08-2024 17:36</t>
  </si>
  <si>
    <t>20-10-2024 23:13</t>
  </si>
  <si>
    <t>17-10-2024 22:40</t>
  </si>
  <si>
    <t>16-08-2024 12:33</t>
  </si>
  <si>
    <t>2000064582</t>
  </si>
  <si>
    <t>4000001631</t>
  </si>
  <si>
    <t>02-08-2024 14:5</t>
  </si>
  <si>
    <t>05-08-2024 9:5</t>
  </si>
  <si>
    <t>16-08-2024 11:37</t>
  </si>
  <si>
    <t>13-08-2024 11:12</t>
  </si>
  <si>
    <t>2000064580</t>
  </si>
  <si>
    <t>4000001806</t>
  </si>
  <si>
    <t>08-08-2024 12:16</t>
  </si>
  <si>
    <t>08-08-2024 14:16</t>
  </si>
  <si>
    <t>15-08-2024 10:36</t>
  </si>
  <si>
    <t>12-08-2024 9:45</t>
  </si>
  <si>
    <t>4000001815</t>
  </si>
  <si>
    <t>08-08-2024 15:9</t>
  </si>
  <si>
    <t>08-08-2024 16:9</t>
  </si>
  <si>
    <t>12-08-2024 11:35</t>
  </si>
  <si>
    <t>09-08-2024 10:37</t>
  </si>
  <si>
    <t>08-08-2024 19:30</t>
  </si>
  <si>
    <t>4000001713</t>
  </si>
  <si>
    <t>05-08-2024 17:34</t>
  </si>
  <si>
    <t>06-08-2024 10:34</t>
  </si>
  <si>
    <t>20-08-2024 17:13</t>
  </si>
  <si>
    <t>2000064584</t>
  </si>
  <si>
    <t>4000001723</t>
  </si>
  <si>
    <t>06-08-2024 10:31</t>
  </si>
  <si>
    <t>06-08-2024 12:31</t>
  </si>
  <si>
    <t>18-08-2024 10:38</t>
  </si>
  <si>
    <t>15-08-2024 10:6</t>
  </si>
  <si>
    <t>2000064585</t>
  </si>
  <si>
    <t>4000001732</t>
  </si>
  <si>
    <t>PO 4900040113 -  RELEASE STRATEGY TRIGGER ISSUE Sol#: 2000064586</t>
  </si>
  <si>
    <t>06-08-2024 12:34</t>
  </si>
  <si>
    <t>06-08-2024 14:34</t>
  </si>
  <si>
    <t>15-08-2024 9:43</t>
  </si>
  <si>
    <t>2000064586</t>
  </si>
  <si>
    <t>4000001760</t>
  </si>
  <si>
    <t>07-08-2024 12:23</t>
  </si>
  <si>
    <t>07-08-2024 16:23</t>
  </si>
  <si>
    <t>24-08-2024 11:41</t>
  </si>
  <si>
    <t>21-08-2024 10:53</t>
  </si>
  <si>
    <t>4000001755</t>
  </si>
  <si>
    <t>07-08-2024 11:21</t>
  </si>
  <si>
    <t>07-08-2024 12:21</t>
  </si>
  <si>
    <t>22-09-2024 16:56</t>
  </si>
  <si>
    <t>19-09-2024 16:0</t>
  </si>
  <si>
    <t>26-08-2024 13:47</t>
  </si>
  <si>
    <t>4000001780</t>
  </si>
  <si>
    <t>SAP Authorization Request ( only read ) -  Keerthan ( Kludi ERP system )</t>
  </si>
  <si>
    <t>07-08-2024 17:52</t>
  </si>
  <si>
    <t>08-08-2024 10:52</t>
  </si>
  <si>
    <t>16-08-2024 9:57</t>
  </si>
  <si>
    <t>13-08-2024 14:13</t>
  </si>
  <si>
    <t>4000001766</t>
  </si>
  <si>
    <t>07-08-2024 14:43</t>
  </si>
  <si>
    <t>07-08-2024 16:43</t>
  </si>
  <si>
    <t>09-08-2024 10:35</t>
  </si>
  <si>
    <t>4000001767</t>
  </si>
  <si>
    <t>4000001751</t>
  </si>
  <si>
    <t>Give access Authorization -  Kanika ( KLUDI RAK )</t>
  </si>
  <si>
    <t>07-08-2024 10:36</t>
  </si>
  <si>
    <t>07-08-2024 12:36</t>
  </si>
  <si>
    <t>15-08-2024 16:37</t>
  </si>
  <si>
    <t>12-08-2024 15:59</t>
  </si>
  <si>
    <t>4000001805</t>
  </si>
  <si>
    <t>08-08-2024 12:2</t>
  </si>
  <si>
    <t>08-08-2024 14:2</t>
  </si>
  <si>
    <t>12-08-2024 8:35</t>
  </si>
  <si>
    <t>4000001721</t>
  </si>
  <si>
    <t>06-08-2024 9:21</t>
  </si>
  <si>
    <t>06-08-2024 10:21</t>
  </si>
  <si>
    <t>10-12-2024 13:11</t>
  </si>
  <si>
    <t>13-08-2024 3:20</t>
  </si>
  <si>
    <t>3000052542</t>
  </si>
  <si>
    <t>4000001800</t>
  </si>
  <si>
    <t>08-08-2024 10:46</t>
  </si>
  <si>
    <t>08-08-2024 11:46</t>
  </si>
  <si>
    <t>11-09-2024 8:1</t>
  </si>
  <si>
    <t>28-08-2024 11:59</t>
  </si>
  <si>
    <t>4000001707</t>
  </si>
  <si>
    <t>05-08-2024 16:11</t>
  </si>
  <si>
    <t>06-08-2024 9:11</t>
  </si>
  <si>
    <t>03-10-2024 18:3</t>
  </si>
  <si>
    <t>30-09-2024 17:16</t>
  </si>
  <si>
    <t>26-08-2024 13:49</t>
  </si>
  <si>
    <t>4000001812</t>
  </si>
  <si>
    <t>08-08-2024 12:54</t>
  </si>
  <si>
    <t>08-08-2024 14:54</t>
  </si>
  <si>
    <t>03-10-2024 17:3</t>
  </si>
  <si>
    <t>30-09-2024 16:35</t>
  </si>
  <si>
    <t>4000001786</t>
  </si>
  <si>
    <t>08-08-2024 8:40</t>
  </si>
  <si>
    <t>08-08-2024 10:0</t>
  </si>
  <si>
    <t>16-08-2024 10:1</t>
  </si>
  <si>
    <t>4000001642</t>
  </si>
  <si>
    <t>02-08-2024 17:20</t>
  </si>
  <si>
    <t>05-08-2024 9:20</t>
  </si>
  <si>
    <t>06-11-2024 17:20</t>
  </si>
  <si>
    <t>4000001679</t>
  </si>
  <si>
    <t>12-08-2024 8:30</t>
  </si>
  <si>
    <t>4000001641</t>
  </si>
  <si>
    <t>02-08-2024 17:19</t>
  </si>
  <si>
    <t>03-08-2024 12:49</t>
  </si>
  <si>
    <t>31-08-2024 16:45</t>
  </si>
  <si>
    <t>28-08-2024 16:7</t>
  </si>
  <si>
    <t>27-08-2024 15:57</t>
  </si>
  <si>
    <t>4000001824</t>
  </si>
  <si>
    <t>08-08-2024 16:51</t>
  </si>
  <si>
    <t>09-08-2024 9:51</t>
  </si>
  <si>
    <t>24-08-2024 15:41</t>
  </si>
  <si>
    <t>21-08-2024 15:4</t>
  </si>
  <si>
    <t>3000052535</t>
  </si>
  <si>
    <t>4000001683</t>
  </si>
  <si>
    <t>Unable to run Depreciation GL in FAGLL03 - SOL ref  2000064583</t>
  </si>
  <si>
    <t>05-08-2024 13:34</t>
  </si>
  <si>
    <t>06-08-2024 9:49</t>
  </si>
  <si>
    <t>2000064583</t>
  </si>
  <si>
    <t>4000001689</t>
  </si>
  <si>
    <t>Normal URL to SSO URL Change  in C4C - Sol Ref 3000052533</t>
  </si>
  <si>
    <t>05-08-2024 12:26</t>
  </si>
  <si>
    <t>05-08-2024 13:26</t>
  </si>
  <si>
    <t>27-08-2024 9:22</t>
  </si>
  <si>
    <t>06-08-2024 12:32</t>
  </si>
  <si>
    <t>3000052533</t>
  </si>
  <si>
    <t>4000001741</t>
  </si>
  <si>
    <t>06-08-2024 17:10</t>
  </si>
  <si>
    <t>07-08-2024 10:10</t>
  </si>
  <si>
    <t>27-08-2024 9:23</t>
  </si>
  <si>
    <t>15-08-2024 9:39</t>
  </si>
  <si>
    <t>2000064588</t>
  </si>
  <si>
    <t>4000001749</t>
  </si>
  <si>
    <t>SAP Authorization Request ( T- code VA05 )-  Vinita</t>
  </si>
  <si>
    <t>07-08-2024 10:17</t>
  </si>
  <si>
    <t>07-08-2024 12:17</t>
  </si>
  <si>
    <t>10-10-2024 12:7</t>
  </si>
  <si>
    <t>07-10-2024 11:58</t>
  </si>
  <si>
    <t>08-08-2024 14:17</t>
  </si>
  <si>
    <t>4000001715</t>
  </si>
  <si>
    <t>05-08-2024 17:49</t>
  </si>
  <si>
    <t>06-08-2024 10:49</t>
  </si>
  <si>
    <t>07-09-2024 12:48</t>
  </si>
  <si>
    <t>04-09-2024 12:25</t>
  </si>
  <si>
    <t>23-08-2024 15:23</t>
  </si>
  <si>
    <t>3000052548</t>
  </si>
  <si>
    <t>4000001724</t>
  </si>
  <si>
    <t>SAP Authorization Access Req -  99017398</t>
  </si>
  <si>
    <t>06-08-2024 10:40</t>
  </si>
  <si>
    <t>06-08-2024 14:40</t>
  </si>
  <si>
    <t>09-08-2024 11:34</t>
  </si>
  <si>
    <t>06-08-2024 11:14</t>
  </si>
  <si>
    <t>4000001781</t>
  </si>
  <si>
    <t>08-08-2024 9:55</t>
  </si>
  <si>
    <t>13-12-2024 18:34</t>
  </si>
  <si>
    <t>28-08-2024 16:12</t>
  </si>
  <si>
    <t>3000052632</t>
  </si>
  <si>
    <t>4000001807</t>
  </si>
  <si>
    <t>08-08-2024 12:30</t>
  </si>
  <si>
    <t>08-08-2024 16:30</t>
  </si>
  <si>
    <t>29-08-2024 16:44</t>
  </si>
  <si>
    <t>26-08-2024 15:57</t>
  </si>
  <si>
    <t>3000052534</t>
  </si>
  <si>
    <t>4000001828</t>
  </si>
  <si>
    <t>08-08-2024 18:38</t>
  </si>
  <si>
    <t>09-08-2024 13:0</t>
  </si>
  <si>
    <t>12-08-2024 10:35</t>
  </si>
  <si>
    <t>09-08-2024 10:33</t>
  </si>
  <si>
    <t>4000001873</t>
  </si>
  <si>
    <t>SAP Authorization Request -  99014754 </t>
  </si>
  <si>
    <t>12-08-2024 12:53</t>
  </si>
  <si>
    <t>12-08-2024 13:53</t>
  </si>
  <si>
    <t>17-08-2024 11:38</t>
  </si>
  <si>
    <t>14-08-2024 11:24</t>
  </si>
  <si>
    <t>4000001874</t>
  </si>
  <si>
    <t>SAP Authorization Request -  Mark (Germany)</t>
  </si>
  <si>
    <t>12-08-2024 12:55</t>
  </si>
  <si>
    <t>12-08-2024 14:55</t>
  </si>
  <si>
    <t>19-08-2024 12:50</t>
  </si>
  <si>
    <t>16-08-2024 14:52</t>
  </si>
  <si>
    <t>4000001867</t>
  </si>
  <si>
    <t>12-08-2024 11:18</t>
  </si>
  <si>
    <t>12-08-2024 13:18</t>
  </si>
  <si>
    <t>22-11-2024 13:46</t>
  </si>
  <si>
    <t>26-08-2024 15:43</t>
  </si>
  <si>
    <t>3000052536</t>
  </si>
  <si>
    <t>4000001863</t>
  </si>
  <si>
    <t>12-08-2024 9:46</t>
  </si>
  <si>
    <t>12-08-2024 11:46</t>
  </si>
  <si>
    <t>23-08-2024 9:40</t>
  </si>
  <si>
    <t>20-08-2024 8:55</t>
  </si>
  <si>
    <t>20-08-2024 8:54</t>
  </si>
  <si>
    <t>2000064591</t>
  </si>
  <si>
    <t>4000001866</t>
  </si>
  <si>
    <t>SAP Authorization Request -  Md. Rakibul</t>
  </si>
  <si>
    <t>12-08-2024 11:17</t>
  </si>
  <si>
    <t>12-08-2024 13:17</t>
  </si>
  <si>
    <t>24-08-2024 14:41</t>
  </si>
  <si>
    <t>21-08-2024 13:47</t>
  </si>
  <si>
    <t>4000001869</t>
  </si>
  <si>
    <t>12-08-2024 13:46</t>
  </si>
  <si>
    <t>26-08-2024 14:42</t>
  </si>
  <si>
    <t>04-11-2024 17:15</t>
  </si>
  <si>
    <t>23-08-2024 14:18</t>
  </si>
  <si>
    <t>4000001854</t>
  </si>
  <si>
    <t>SAP Authorization Request -   99007363</t>
  </si>
  <si>
    <t>09-08-2024 18:3</t>
  </si>
  <si>
    <t>12-08-2024 11:0</t>
  </si>
  <si>
    <t>29-08-2024 15:44</t>
  </si>
  <si>
    <t>26-08-2024 15:12</t>
  </si>
  <si>
    <t>4000001857</t>
  </si>
  <si>
    <t>Approver not showing n created PR  Sol#2000064589</t>
  </si>
  <si>
    <t>10-08-2024 10:54</t>
  </si>
  <si>
    <t>10-08-2024 12:54</t>
  </si>
  <si>
    <t>16-08-2024 15:37</t>
  </si>
  <si>
    <t>13-08-2024 15:8</t>
  </si>
  <si>
    <t>4000001859</t>
  </si>
  <si>
    <t>10-08-2024 19:8</t>
  </si>
  <si>
    <t>12-08-2024 15:58</t>
  </si>
  <si>
    <t>2000064590</t>
  </si>
  <si>
    <t>4000001864</t>
  </si>
  <si>
    <t>12-08-2024 10:6</t>
  </si>
  <si>
    <t>12-08-2024 12:6</t>
  </si>
  <si>
    <t>02-09-2024 11:46</t>
  </si>
  <si>
    <t>30-08-2024 11:24</t>
  </si>
  <si>
    <t>2000064592</t>
  </si>
  <si>
    <t>4000001906</t>
  </si>
  <si>
    <t>12-08-2024 15:34</t>
  </si>
  <si>
    <t>12-08-2024 17:34</t>
  </si>
  <si>
    <t>13-08-2024 13:30</t>
  </si>
  <si>
    <t>4000001950</t>
  </si>
  <si>
    <t>13-08-2024 15:19</t>
  </si>
  <si>
    <t>13-08-2024 17:19</t>
  </si>
  <si>
    <t>23-08-2024 15:40</t>
  </si>
  <si>
    <t>20-08-2024 15:32</t>
  </si>
  <si>
    <t>2000064597</t>
  </si>
  <si>
    <t>4000001951</t>
  </si>
  <si>
    <t>SAP Authorization Access Req -  99014010</t>
  </si>
  <si>
    <t>13-08-2024 15:31</t>
  </si>
  <si>
    <t>14-08-2024 10:31</t>
  </si>
  <si>
    <t>23-08-2024 10:40</t>
  </si>
  <si>
    <t>20-08-2024 10:6</t>
  </si>
  <si>
    <t>16-08-2024 16:48</t>
  </si>
  <si>
    <t>4000001948</t>
  </si>
  <si>
    <t>13-08-2024 14:54</t>
  </si>
  <si>
    <t>14-08-2024 9:54</t>
  </si>
  <si>
    <t>09-09-2024 14:57</t>
  </si>
  <si>
    <t>3000052543</t>
  </si>
  <si>
    <t>4000001956</t>
  </si>
  <si>
    <t>13-08-2024 16:13</t>
  </si>
  <si>
    <t>14-08-2024 9:13</t>
  </si>
  <si>
    <t>27-08-2024 16:1</t>
  </si>
  <si>
    <t>26-08-2024 9:55</t>
  </si>
  <si>
    <t>4000001924</t>
  </si>
  <si>
    <t>13-08-2024 9:33</t>
  </si>
  <si>
    <t>13-08-2024 13:33</t>
  </si>
  <si>
    <t>16-08-2024 9:37</t>
  </si>
  <si>
    <t>13-08-2024 9:35</t>
  </si>
  <si>
    <t>2000064593</t>
  </si>
  <si>
    <t>4000001939</t>
  </si>
  <si>
    <t>13-08-2024 12:27</t>
  </si>
  <si>
    <t>13-08-2024 14:27</t>
  </si>
  <si>
    <t>31-08-2024 11:45</t>
  </si>
  <si>
    <t>28-08-2024 10:57</t>
  </si>
  <si>
    <t>4000001917</t>
  </si>
  <si>
    <t>12-08-2024 18:4</t>
  </si>
  <si>
    <t>13-08-2024 10:0</t>
  </si>
  <si>
    <t>14-08-2024 14:44</t>
  </si>
  <si>
    <t>4000001920</t>
  </si>
  <si>
    <t>13-08-2024 7:47</t>
  </si>
  <si>
    <t>13-08-2024 11:0</t>
  </si>
  <si>
    <t>16-08-2024 14:37</t>
  </si>
  <si>
    <t>13-08-2024 13:54</t>
  </si>
  <si>
    <t>13-08-2024 13:52</t>
  </si>
  <si>
    <t>2000064594</t>
  </si>
  <si>
    <t>4000001921</t>
  </si>
  <si>
    <t>13-08-2024 7:59</t>
  </si>
  <si>
    <t>07-09-2024 17:48</t>
  </si>
  <si>
    <t>04-09-2024 17:48</t>
  </si>
  <si>
    <t>04-09-2024 15:11</t>
  </si>
  <si>
    <t>2000064595</t>
  </si>
  <si>
    <t>4000001925</t>
  </si>
  <si>
    <t>13-08-2024 10:6</t>
  </si>
  <si>
    <t>13-08-2024 11:6</t>
  </si>
  <si>
    <t>25-10-2024 16:15</t>
  </si>
  <si>
    <t>22-10-2024 15:58</t>
  </si>
  <si>
    <t>02-10-2024 14:36</t>
  </si>
  <si>
    <t>4000001966</t>
  </si>
  <si>
    <t>SAP Authorization Access Req -   77000550 , 77000216</t>
  </si>
  <si>
    <t>13-08-2024 17:37</t>
  </si>
  <si>
    <t>14-08-2024 10:37</t>
  </si>
  <si>
    <t>26-08-2024 16:42</t>
  </si>
  <si>
    <t>23-08-2024 15:48</t>
  </si>
  <si>
    <t>4000001953</t>
  </si>
  <si>
    <t>13-08-2024 16:4</t>
  </si>
  <si>
    <t>14-08-2024 9:4</t>
  </si>
  <si>
    <t>13-08-2024 17:25</t>
  </si>
  <si>
    <t>4000001990</t>
  </si>
  <si>
    <t>14-08-2024 15:37</t>
  </si>
  <si>
    <t>15-08-2024 8:37</t>
  </si>
  <si>
    <t>25-08-2024 16:42</t>
  </si>
  <si>
    <t>22-08-2024 16:36</t>
  </si>
  <si>
    <t>16-08-2024 15:5</t>
  </si>
  <si>
    <t>4000001973</t>
  </si>
  <si>
    <t>14-08-2024 10:24</t>
  </si>
  <si>
    <t>14-08-2024 12:24</t>
  </si>
  <si>
    <t>24-08-2024 10:41</t>
  </si>
  <si>
    <t>21-08-2024 9:56</t>
  </si>
  <si>
    <t>4000001978</t>
  </si>
  <si>
    <t>PR notification issue in Fiori -  Sol Ref 2000064527</t>
  </si>
  <si>
    <t>14-08-2024 11:23</t>
  </si>
  <si>
    <t>14-08-2024 13:23</t>
  </si>
  <si>
    <t>20-08-2024 18:39</t>
  </si>
  <si>
    <t>17-08-2024 18:18</t>
  </si>
  <si>
    <t>2000064527</t>
  </si>
  <si>
    <t>4000001984</t>
  </si>
  <si>
    <t>14-08-2024 12:28</t>
  </si>
  <si>
    <t>14-08-2024 14:28</t>
  </si>
  <si>
    <t>24-09-2024 17:21</t>
  </si>
  <si>
    <t>3000052555</t>
  </si>
  <si>
    <t>4000001980</t>
  </si>
  <si>
    <t>14-08-2024 12:2</t>
  </si>
  <si>
    <t>14-08-2024 14:2</t>
  </si>
  <si>
    <t>08-11-2024 10:36</t>
  </si>
  <si>
    <t>4000001972</t>
  </si>
  <si>
    <t>14-08-2024 10:3</t>
  </si>
  <si>
    <t>14-08-2024 12:3</t>
  </si>
  <si>
    <t>4000001997</t>
  </si>
  <si>
    <t>14-08-2024 16:49</t>
  </si>
  <si>
    <t>14-08-2024 18:49</t>
  </si>
  <si>
    <t>05-09-2024 16:47</t>
  </si>
  <si>
    <t>02-09-2024 16:43</t>
  </si>
  <si>
    <t>21-08-2024 15:8</t>
  </si>
  <si>
    <t>2000064599</t>
  </si>
  <si>
    <t>4000001999</t>
  </si>
  <si>
    <t>14-08-2024 17:23</t>
  </si>
  <si>
    <t>15-08-2024 10:23</t>
  </si>
  <si>
    <t>30-09-2024 17:11</t>
  </si>
  <si>
    <t>4000002003</t>
  </si>
  <si>
    <t>SSO Login issue  - 99008118</t>
  </si>
  <si>
    <t>14-08-2024 17:48</t>
  </si>
  <si>
    <t>15-08-2024 12:48</t>
  </si>
  <si>
    <t>19-08-2024 9:39</t>
  </si>
  <si>
    <t>16-08-2024 9:28</t>
  </si>
  <si>
    <t>4000002004</t>
  </si>
  <si>
    <t>14-08-2024 18:7</t>
  </si>
  <si>
    <t>15-08-2024 13:0</t>
  </si>
  <si>
    <t>16-08-2024 9:4</t>
  </si>
  <si>
    <t>4000001995</t>
  </si>
  <si>
    <t>14-08-2024 16:31</t>
  </si>
  <si>
    <t>15-08-2024 9:31</t>
  </si>
  <si>
    <t>19-08-2024 11:39</t>
  </si>
  <si>
    <t>16-08-2024 11:17</t>
  </si>
  <si>
    <t>2000064600</t>
  </si>
  <si>
    <t>4000002009</t>
  </si>
  <si>
    <t>15-08-2024 11:43</t>
  </si>
  <si>
    <t>19-08-2024 16:39</t>
  </si>
  <si>
    <t>16-08-2024 16:31</t>
  </si>
  <si>
    <t>4000002010</t>
  </si>
  <si>
    <t>15-08-2024 10:5</t>
  </si>
  <si>
    <t>15-08-2024 12:5</t>
  </si>
  <si>
    <t>16-08-2024 8:46</t>
  </si>
  <si>
    <t>4000002028</t>
  </si>
  <si>
    <t>MDG-auto creation ( Harish Suresh   File No -99014021 )</t>
  </si>
  <si>
    <t>15-08-2024 14:57</t>
  </si>
  <si>
    <t>27-08-2024 15:51</t>
  </si>
  <si>
    <t>4000002052</t>
  </si>
  <si>
    <t>16-08-2024 9:32</t>
  </si>
  <si>
    <t>16-08-2024 11:32</t>
  </si>
  <si>
    <t>08-09-2024 14:49</t>
  </si>
  <si>
    <t>05-09-2024 14:8</t>
  </si>
  <si>
    <t>27-08-2024 10:22</t>
  </si>
  <si>
    <t>3000043732</t>
  </si>
  <si>
    <t>4000002057</t>
  </si>
  <si>
    <t>16-08-2024 10:29</t>
  </si>
  <si>
    <t>16-08-2024 14:29</t>
  </si>
  <si>
    <t>23-08-2024 15:43</t>
  </si>
  <si>
    <t>4000002060</t>
  </si>
  <si>
    <t>16-08-2024 10:50</t>
  </si>
  <si>
    <t>16-08-2024 12:50</t>
  </si>
  <si>
    <t>17-11-2024 12:27</t>
  </si>
  <si>
    <t>14-11-2024 12:11</t>
  </si>
  <si>
    <t>4000002071</t>
  </si>
  <si>
    <t>16-08-2024 15:27</t>
  </si>
  <si>
    <t>16-08-2024 17:27</t>
  </si>
  <si>
    <t>04-11-2024 16:20</t>
  </si>
  <si>
    <t>01-11-2024 16:1</t>
  </si>
  <si>
    <t>4000002045</t>
  </si>
  <si>
    <t>15-08-2024 18:3</t>
  </si>
  <si>
    <t>16-08-2024 10:0</t>
  </si>
  <si>
    <t>21-08-2024 15:21</t>
  </si>
  <si>
    <t>2000064603</t>
  </si>
  <si>
    <t>4000002083</t>
  </si>
  <si>
    <t>16-08-2024 17:32</t>
  </si>
  <si>
    <t>19-08-2024 10:32</t>
  </si>
  <si>
    <t>13-10-2024 11:9</t>
  </si>
  <si>
    <t>10-10-2024 10:33</t>
  </si>
  <si>
    <t>21-08-2024 9:12</t>
  </si>
  <si>
    <t>4000002015</t>
  </si>
  <si>
    <t>Entry screen could delete and 101 moment type missing  -Sol Ref: 2000064602</t>
  </si>
  <si>
    <t>15-08-2024 11:25</t>
  </si>
  <si>
    <t>15-08-2024 12:25</t>
  </si>
  <si>
    <t>21-08-2024 10:59</t>
  </si>
  <si>
    <t>2000064602</t>
  </si>
  <si>
    <t>4000002019</t>
  </si>
  <si>
    <t>15-08-2024 13:14</t>
  </si>
  <si>
    <t>15-08-2024 14:14</t>
  </si>
  <si>
    <t>20-08-2024 9:54</t>
  </si>
  <si>
    <t>4000002059</t>
  </si>
  <si>
    <t>16-08-2024 10:41</t>
  </si>
  <si>
    <t>16-08-2024 12:41</t>
  </si>
  <si>
    <t>02-09-2024 14:46</t>
  </si>
  <si>
    <t>30-08-2024 14:33</t>
  </si>
  <si>
    <t>24-08-2024 10:55</t>
  </si>
  <si>
    <t>4000002029</t>
  </si>
  <si>
    <t>15-08-2024 15:4</t>
  </si>
  <si>
    <t>15-08-2024 17:4</t>
  </si>
  <si>
    <t>16-08-2024 9:51</t>
  </si>
  <si>
    <t>15-08-2024 15:14</t>
  </si>
  <si>
    <t>4000002043</t>
  </si>
  <si>
    <t>15-08-2024 17:9</t>
  </si>
  <si>
    <t>16-08-2024 10:9</t>
  </si>
  <si>
    <t>05-09-2024 14:20</t>
  </si>
  <si>
    <t>3000062649</t>
  </si>
  <si>
    <t>4000002078</t>
  </si>
  <si>
    <t>16-08-2024 16:14</t>
  </si>
  <si>
    <t>22-10-2024 11:46</t>
  </si>
  <si>
    <t>4000002037</t>
  </si>
  <si>
    <t>15-08-2024 16:43</t>
  </si>
  <si>
    <t>16-08-2024 9:43</t>
  </si>
  <si>
    <t>30-08-2024 11:44</t>
  </si>
  <si>
    <t>27-08-2024 11:1</t>
  </si>
  <si>
    <t>23-08-2024 16:40</t>
  </si>
  <si>
    <t>2000064538</t>
  </si>
  <si>
    <t>4000002038</t>
  </si>
  <si>
    <t>15-08-2024 16:46</t>
  </si>
  <si>
    <t>16-08-2024 9:46</t>
  </si>
  <si>
    <t>16-08-2024 10:8</t>
  </si>
  <si>
    <t>4000002107</t>
  </si>
  <si>
    <t>19-08-2024 10:47</t>
  </si>
  <si>
    <t>19-08-2024 14:47</t>
  </si>
  <si>
    <t>29-08-2024 8:43</t>
  </si>
  <si>
    <t>26-08-2024 8:38</t>
  </si>
  <si>
    <t>4000002122</t>
  </si>
  <si>
    <t>SAP Authorization Request -  99017366//99018164//99000745</t>
  </si>
  <si>
    <t>19-08-2024 12:55</t>
  </si>
  <si>
    <t>19-08-2024 14:55</t>
  </si>
  <si>
    <t>25-08-2024 14:42</t>
  </si>
  <si>
    <t>22-08-2024 14:32</t>
  </si>
  <si>
    <t>4000002101</t>
  </si>
  <si>
    <t>19-08-2024 9:45</t>
  </si>
  <si>
    <t>19-08-2024 11:45</t>
  </si>
  <si>
    <t>24-08-2024 16:41</t>
  </si>
  <si>
    <t>21-08-2024 16:5</t>
  </si>
  <si>
    <t>21-08-2024 16:4</t>
  </si>
  <si>
    <t>2000064604</t>
  </si>
  <si>
    <t>4000002111</t>
  </si>
  <si>
    <t>19-08-2024 11:25</t>
  </si>
  <si>
    <t>19-08-2024 13:25</t>
  </si>
  <si>
    <t>21-08-2024 11:8</t>
  </si>
  <si>
    <t>4000002163</t>
  </si>
  <si>
    <t>20-08-2024 14:52</t>
  </si>
  <si>
    <t>20-08-2024 15:52</t>
  </si>
  <si>
    <t>27-08-2024 9:34</t>
  </si>
  <si>
    <t>27-08-2024 9:33</t>
  </si>
  <si>
    <t>2000064606</t>
  </si>
  <si>
    <t>4000002109</t>
  </si>
  <si>
    <t>19-08-2024 10:57</t>
  </si>
  <si>
    <t>19-08-2024 12:57</t>
  </si>
  <si>
    <t>01-11-2024 17:9</t>
  </si>
  <si>
    <t>20-09-2024 9:22</t>
  </si>
  <si>
    <t>4000002140</t>
  </si>
  <si>
    <t>19-08-2024 17:2</t>
  </si>
  <si>
    <t>20-08-2024 10:2</t>
  </si>
  <si>
    <t>10-09-2024 12:36</t>
  </si>
  <si>
    <t>03-09-2024 16:21</t>
  </si>
  <si>
    <t>4000002112</t>
  </si>
  <si>
    <t>19-08-2024 11:46</t>
  </si>
  <si>
    <t>19-08-2024 13:46</t>
  </si>
  <si>
    <t>14-11-2024 12:13</t>
  </si>
  <si>
    <t>4000002123</t>
  </si>
  <si>
    <t>19-08-2024 13:7</t>
  </si>
  <si>
    <t>19-08-2024 15:7</t>
  </si>
  <si>
    <t>23-08-2024 11:40</t>
  </si>
  <si>
    <t>20-08-2024 11:16</t>
  </si>
  <si>
    <t>19-08-2024 15:21</t>
  </si>
  <si>
    <t>4000002194</t>
  </si>
  <si>
    <t>20-08-2024 18:8</t>
  </si>
  <si>
    <t>21-08-2024 11:0</t>
  </si>
  <si>
    <t>27-08-2024 9:27</t>
  </si>
  <si>
    <t>2000064607</t>
  </si>
  <si>
    <t>4000002193</t>
  </si>
  <si>
    <t>20-08-2024 17:37</t>
  </si>
  <si>
    <t>21-08-2024 10:38</t>
  </si>
  <si>
    <t>29-10-2024 10:20</t>
  </si>
  <si>
    <t>23-08-2024 14:32</t>
  </si>
  <si>
    <t>2000064608</t>
  </si>
  <si>
    <t>4000002184</t>
  </si>
  <si>
    <t>20-08-2024 16:14</t>
  </si>
  <si>
    <t>20-08-2024 17:14</t>
  </si>
  <si>
    <t>27-08-2024 16:13</t>
  </si>
  <si>
    <t>4000002211</t>
  </si>
  <si>
    <t>Unable to process  materials in system  - Sandeep ( Kludi ) Sol ref#: 2000064609</t>
  </si>
  <si>
    <t>21-08-2024 15:44</t>
  </si>
  <si>
    <t>21-08-2024 17:44</t>
  </si>
  <si>
    <t>04-11-2024 15:20</t>
  </si>
  <si>
    <t>01-11-2024 15:11</t>
  </si>
  <si>
    <t>09-09-2024 12:26</t>
  </si>
  <si>
    <t>2000064609</t>
  </si>
  <si>
    <t>4000002268</t>
  </si>
  <si>
    <t>SAP Authorization Issue ( VA01 &amp; VA02 ) -  Hemanshu ( IND)</t>
  </si>
  <si>
    <t>23-08-2024 8:11</t>
  </si>
  <si>
    <t>23-08-2024 10:0</t>
  </si>
  <si>
    <t>26-08-2024 12:42</t>
  </si>
  <si>
    <t>23-08-2024 11:56</t>
  </si>
  <si>
    <t>4000002229</t>
  </si>
  <si>
    <t>22-08-2024 9:56</t>
  </si>
  <si>
    <t>18-10-2024 16:11</t>
  </si>
  <si>
    <t>15-10-2024 15:17</t>
  </si>
  <si>
    <t>4000002298</t>
  </si>
  <si>
    <t>23-08-2024 14:20</t>
  </si>
  <si>
    <t>23-08-2024 16:20</t>
  </si>
  <si>
    <t>29-08-2024 10:43</t>
  </si>
  <si>
    <t>26-08-2024 10:26</t>
  </si>
  <si>
    <t>2000064614</t>
  </si>
  <si>
    <t>4000002305</t>
  </si>
  <si>
    <t>23-08-2024 16:11</t>
  </si>
  <si>
    <t>26-08-2024 9:11</t>
  </si>
  <si>
    <t>26-08-2024 17:42</t>
  </si>
  <si>
    <t>04-09-2024 9:53</t>
  </si>
  <si>
    <t>23-08-2024 17:29</t>
  </si>
  <si>
    <t>2000064617</t>
  </si>
  <si>
    <t>4000002231</t>
  </si>
  <si>
    <t>22-08-2024 10:21</t>
  </si>
  <si>
    <t>22-08-2024 12:21</t>
  </si>
  <si>
    <t>07-09-2024 16:48</t>
  </si>
  <si>
    <t>04-09-2024 16:6</t>
  </si>
  <si>
    <t>3000052552</t>
  </si>
  <si>
    <t>4000002236</t>
  </si>
  <si>
    <t>22-08-2024 10:57</t>
  </si>
  <si>
    <t>22-08-2024 12:57</t>
  </si>
  <si>
    <t>29-08-2024 17:44</t>
  </si>
  <si>
    <t>26-08-2024 17:29</t>
  </si>
  <si>
    <t>4000002238</t>
  </si>
  <si>
    <t>SAP access for  ID 99310134 (Mr. Nilesh Dabhi)– Copy Role from User ID 99121060 (Mr. Abbas)</t>
  </si>
  <si>
    <t>22-08-2024 11:1</t>
  </si>
  <si>
    <t>22-08-2024 13:1</t>
  </si>
  <si>
    <t>26-08-2024 17:31</t>
  </si>
  <si>
    <t>4000002256</t>
  </si>
  <si>
    <t>22-08-2024 16:44</t>
  </si>
  <si>
    <t>23-08-2024 9:44</t>
  </si>
  <si>
    <t>31-08-2024 10:45</t>
  </si>
  <si>
    <t>28-08-2024 10:1</t>
  </si>
  <si>
    <t>4000002267</t>
  </si>
  <si>
    <t>23-08-2024 11:0</t>
  </si>
  <si>
    <t>27-08-2024 16:2</t>
  </si>
  <si>
    <t>4000002277</t>
  </si>
  <si>
    <t>23-08-2024 10:21</t>
  </si>
  <si>
    <t>23-08-2024 11:21</t>
  </si>
  <si>
    <t>08-09-2024 10:49</t>
  </si>
  <si>
    <t>05-09-2024 10:19</t>
  </si>
  <si>
    <t>28-08-2024 16:24</t>
  </si>
  <si>
    <t>2000064615</t>
  </si>
  <si>
    <t>4000002314</t>
  </si>
  <si>
    <t>SAP Authorization Request -  77000550 //  77000216</t>
  </si>
  <si>
    <t>24-08-2024 11:6</t>
  </si>
  <si>
    <t>26-08-2024 11:0</t>
  </si>
  <si>
    <t>29-08-2024 14:43</t>
  </si>
  <si>
    <t>26-08-2024 14:10</t>
  </si>
  <si>
    <t>4000002269</t>
  </si>
  <si>
    <t>SAP Authorization issue (  VA01/ VA02/ VA03)-  Moti (IND)</t>
  </si>
  <si>
    <t>23-08-2024 8:20</t>
  </si>
  <si>
    <t>23-08-2024 11:54</t>
  </si>
  <si>
    <t>4000002255</t>
  </si>
  <si>
    <t>22-08-2024 15:34</t>
  </si>
  <si>
    <t>22-08-2024 16:34</t>
  </si>
  <si>
    <t>28-08-2024 11:19</t>
  </si>
  <si>
    <t>2000064611</t>
  </si>
  <si>
    <t>4000002286</t>
  </si>
  <si>
    <t>23-08-2024 11:30</t>
  </si>
  <si>
    <t>23-08-2024 12:30</t>
  </si>
  <si>
    <t>29-08-2024 9:12</t>
  </si>
  <si>
    <t>2000064613</t>
  </si>
  <si>
    <t>4000002287</t>
  </si>
  <si>
    <t>23-08-2024 11:35</t>
  </si>
  <si>
    <t>23-08-2024 13:35</t>
  </si>
  <si>
    <t>28-08-2024 10:16</t>
  </si>
  <si>
    <t>28-08-2024 9:49</t>
  </si>
  <si>
    <t>4000002251</t>
  </si>
  <si>
    <t>Gate pass details printing incorrect in DNs  - Sol Ref: 2000064610</t>
  </si>
  <si>
    <t>22-08-2024 14:58</t>
  </si>
  <si>
    <t>22-08-2024 15:58</t>
  </si>
  <si>
    <t>25-08-2024 18:42</t>
  </si>
  <si>
    <t>22-08-2024 17:45</t>
  </si>
  <si>
    <t>22-08-2024 17:41</t>
  </si>
  <si>
    <t>2000064610</t>
  </si>
  <si>
    <t>4000002280</t>
  </si>
  <si>
    <t>Contract items not showing in ZME5A  Sol ref#:  2000064619</t>
  </si>
  <si>
    <t>23-08-2024 10:47</t>
  </si>
  <si>
    <t>23-08-2024 12:47</t>
  </si>
  <si>
    <t>02-09-2024 12:46</t>
  </si>
  <si>
    <t>30-08-2024 12:0</t>
  </si>
  <si>
    <t>30-08-2024 10:52</t>
  </si>
  <si>
    <t>2000064619</t>
  </si>
  <si>
    <t>4000002282</t>
  </si>
  <si>
    <t>23-08-2024 11:2</t>
  </si>
  <si>
    <t>23-08-2024 12:2</t>
  </si>
  <si>
    <t>22-09-2024 15:56</t>
  </si>
  <si>
    <t>19-09-2024 15:23</t>
  </si>
  <si>
    <t>16-09-2024 10:44</t>
  </si>
  <si>
    <t>4000002296</t>
  </si>
  <si>
    <t>23-08-2024 13:7</t>
  </si>
  <si>
    <t>23-08-2024 15:7</t>
  </si>
  <si>
    <t>08-09-2024 16:49</t>
  </si>
  <si>
    <t>05-09-2024 16:16</t>
  </si>
  <si>
    <t>4000002270</t>
  </si>
  <si>
    <t>26-08-2024 9:42</t>
  </si>
  <si>
    <t>23-08-2024 9:31</t>
  </si>
  <si>
    <t>4000002271</t>
  </si>
  <si>
    <t>SAP Authorization issue  - Nishant ( IND)</t>
  </si>
  <si>
    <t>23-08-2024 8:29</t>
  </si>
  <si>
    <t>23-08-2024 11:49</t>
  </si>
  <si>
    <t>4000002324</t>
  </si>
  <si>
    <t>26-08-2024 9:47</t>
  </si>
  <si>
    <t>26-08-2024 11:47</t>
  </si>
  <si>
    <t>25-10-2024 13:15</t>
  </si>
  <si>
    <t>22-10-2024 12:27</t>
  </si>
  <si>
    <t>09-09-2024 12:14</t>
  </si>
  <si>
    <t>2000064618</t>
  </si>
  <si>
    <t>4000002265</t>
  </si>
  <si>
    <t>23-08-2024 7:0</t>
  </si>
  <si>
    <t>26-08-2024 18:42</t>
  </si>
  <si>
    <t>23-08-2024 17:56</t>
  </si>
  <si>
    <t>2000064612</t>
  </si>
  <si>
    <t>4000002266</t>
  </si>
  <si>
    <t>23-08-2024 7:56</t>
  </si>
  <si>
    <t>23-08-2024 11:50</t>
  </si>
  <si>
    <t>4000002283</t>
  </si>
  <si>
    <t>SAP Authorization Request -  Ajenah</t>
  </si>
  <si>
    <t>23-08-2024 11:8</t>
  </si>
  <si>
    <t>23-08-2024 13:8</t>
  </si>
  <si>
    <t>02-09-2024 15:46</t>
  </si>
  <si>
    <t>30-08-2024 14:51</t>
  </si>
  <si>
    <t>4000002320</t>
  </si>
  <si>
    <t>SAP Authorization Request -  99009463</t>
  </si>
  <si>
    <t>26-08-2024 8:29</t>
  </si>
  <si>
    <t>30-08-2024 14:36</t>
  </si>
  <si>
    <t>4000002321</t>
  </si>
  <si>
    <t>26-08-2024 9:31</t>
  </si>
  <si>
    <t>26-08-2024 11:31</t>
  </si>
  <si>
    <t>27-08-2024 16:14</t>
  </si>
  <si>
    <t>4000002303</t>
  </si>
  <si>
    <t>23-08-2024 15:30</t>
  </si>
  <si>
    <t>24-08-2024 12:30</t>
  </si>
  <si>
    <t>30-11-2024 18:34</t>
  </si>
  <si>
    <t>27-11-2024 17:52</t>
  </si>
  <si>
    <t>17-09-2024 9:38</t>
  </si>
  <si>
    <t>4000002407</t>
  </si>
  <si>
    <t>27-08-2024 17:34</t>
  </si>
  <si>
    <t>28-08-2024 10:34</t>
  </si>
  <si>
    <t>30-08-2024 14:26</t>
  </si>
  <si>
    <t>4000002384</t>
  </si>
  <si>
    <t>27-08-2024 11:37</t>
  </si>
  <si>
    <t>27-08-2024 12:37</t>
  </si>
  <si>
    <t>07-11-2024 12:6</t>
  </si>
  <si>
    <t>04-09-2024 17:11</t>
  </si>
  <si>
    <t>3000052565</t>
  </si>
  <si>
    <t>4000002366</t>
  </si>
  <si>
    <t>27-08-2024 9:35</t>
  </si>
  <si>
    <t>27-08-2024 11:35</t>
  </si>
  <si>
    <t>30-08-2024 14:20</t>
  </si>
  <si>
    <t>4000002373</t>
  </si>
  <si>
    <t>27-08-2024 10:28</t>
  </si>
  <si>
    <t>27-08-2024 11:28</t>
  </si>
  <si>
    <t>13-12-2024 14:45</t>
  </si>
  <si>
    <t>18-11-2024 11:23</t>
  </si>
  <si>
    <t>3000052624</t>
  </si>
  <si>
    <t>4000002410</t>
  </si>
  <si>
    <t>28-08-2024 9:31</t>
  </si>
  <si>
    <t>28-08-2024 11:31</t>
  </si>
  <si>
    <t>05-10-2024 12:4</t>
  </si>
  <si>
    <t>02-10-2024 11:51</t>
  </si>
  <si>
    <t>16-09-2024 11:27</t>
  </si>
  <si>
    <t>4000002361</t>
  </si>
  <si>
    <t>26-08-2024 17:24</t>
  </si>
  <si>
    <t>27-08-2024 10:24</t>
  </si>
  <si>
    <t>07-10-2024 11:18</t>
  </si>
  <si>
    <t>3000052553</t>
  </si>
  <si>
    <t>4000002387</t>
  </si>
  <si>
    <t>27-08-2024 14:5</t>
  </si>
  <si>
    <t>27-08-2024 15:5</t>
  </si>
  <si>
    <t>12-09-2024 17:51</t>
  </si>
  <si>
    <t>04-11-2024 17:14</t>
  </si>
  <si>
    <t>09-09-2024 17:1</t>
  </si>
  <si>
    <t>4000002398</t>
  </si>
  <si>
    <t>27-08-2024 16:12</t>
  </si>
  <si>
    <t>28-08-2024 9:12</t>
  </si>
  <si>
    <t>31-08-2024 15:45</t>
  </si>
  <si>
    <t>28-08-2024 15:40</t>
  </si>
  <si>
    <t>4000002435</t>
  </si>
  <si>
    <t>29-08-2024 8:56</t>
  </si>
  <si>
    <t>29-08-2024 11:0</t>
  </si>
  <si>
    <t>03-09-2024 10:30</t>
  </si>
  <si>
    <t>30-08-2024 14:56</t>
  </si>
  <si>
    <t>4000002492</t>
  </si>
  <si>
    <t>30-08-2024 11:55</t>
  </si>
  <si>
    <t>30-08-2024 13:55</t>
  </si>
  <si>
    <t>05-09-2024 9:47</t>
  </si>
  <si>
    <t>02-09-2024 8:54</t>
  </si>
  <si>
    <t>30-08-2024 14:18</t>
  </si>
  <si>
    <t>4000002499</t>
  </si>
  <si>
    <t>30-08-2024 14:53</t>
  </si>
  <si>
    <t>30-08-2024 16:53</t>
  </si>
  <si>
    <t>06-09-2024 11:58</t>
  </si>
  <si>
    <t>2000064629</t>
  </si>
  <si>
    <t>4000002423</t>
  </si>
  <si>
    <t>28-08-2024 14:25</t>
  </si>
  <si>
    <t>28-08-2024 16:25</t>
  </si>
  <si>
    <t>20-09-2024 9:55</t>
  </si>
  <si>
    <t>17-09-2024 9:20</t>
  </si>
  <si>
    <t>4000002476</t>
  </si>
  <si>
    <t>30-08-2024 9:16</t>
  </si>
  <si>
    <t>30-08-2024 11:16</t>
  </si>
  <si>
    <t>14-09-2024 17:52</t>
  </si>
  <si>
    <t>11-09-2024 17:43</t>
  </si>
  <si>
    <t>04-09-2024 15:51</t>
  </si>
  <si>
    <t>2000064627</t>
  </si>
  <si>
    <t>4000002427</t>
  </si>
  <si>
    <t>30-08-2024 17:57</t>
  </si>
  <si>
    <t>06-09-2024 16:48</t>
  </si>
  <si>
    <t>03-09-2024 16:30</t>
  </si>
  <si>
    <t>28-08-2024 15:43</t>
  </si>
  <si>
    <t>4000002447</t>
  </si>
  <si>
    <t>29-08-2024 11:58</t>
  </si>
  <si>
    <t>29-08-2024 12:58</t>
  </si>
  <si>
    <t>04-09-2024 16:32</t>
  </si>
  <si>
    <t>4000002430</t>
  </si>
  <si>
    <t>28-08-2024 16:56</t>
  </si>
  <si>
    <t>28-08-2024 17:56</t>
  </si>
  <si>
    <t>12-12-2024 11:31</t>
  </si>
  <si>
    <t>09-09-2024 12:16</t>
  </si>
  <si>
    <t>2000064622</t>
  </si>
  <si>
    <t>4000002496</t>
  </si>
  <si>
    <t>30-08-2024 12:12</t>
  </si>
  <si>
    <t>30-08-2024 14:12</t>
  </si>
  <si>
    <t>05-10-2024 18:4</t>
  </si>
  <si>
    <t>02-10-2024 17:52</t>
  </si>
  <si>
    <t>30-08-2024 15:27</t>
  </si>
  <si>
    <t>2000064628</t>
  </si>
  <si>
    <t>4000002481</t>
  </si>
  <si>
    <t>30-08-2024 9:35</t>
  </si>
  <si>
    <t>30-08-2024 10:35</t>
  </si>
  <si>
    <t>18-10-2024 15:11</t>
  </si>
  <si>
    <t>15-10-2024 14:21</t>
  </si>
  <si>
    <t>4000002519</t>
  </si>
  <si>
    <t>31-08-2024 14:30</t>
  </si>
  <si>
    <t>31-08-2024 15:30</t>
  </si>
  <si>
    <t>27-10-2024 11:16</t>
  </si>
  <si>
    <t>24-10-2024 10:17</t>
  </si>
  <si>
    <t>01-09-2024 7:59</t>
  </si>
  <si>
    <t>4000002520</t>
  </si>
  <si>
    <t>31-08-2024 14:34</t>
  </si>
  <si>
    <t>02-09-2024 11:0</t>
  </si>
  <si>
    <t>19-09-2024 15:8</t>
  </si>
  <si>
    <t>4000002538</t>
  </si>
  <si>
    <t>WORKFLOW system email (loading plan)  are currently being routed to the wrong person.</t>
  </si>
  <si>
    <t>02-09-2024 11:10</t>
  </si>
  <si>
    <t>02-09-2024 13:10</t>
  </si>
  <si>
    <t>13-09-2024 15:51</t>
  </si>
  <si>
    <t>10-09-2024 15:2</t>
  </si>
  <si>
    <t>09-09-2024 12:34</t>
  </si>
  <si>
    <t>4000002539</t>
  </si>
  <si>
    <t>02-09-2024 11:24</t>
  </si>
  <si>
    <t>02-09-2024 12:24</t>
  </si>
  <si>
    <t>22-11-2024 13:48</t>
  </si>
  <si>
    <t>16-09-2024 10:13</t>
  </si>
  <si>
    <t>4000002536</t>
  </si>
  <si>
    <t>02-09-2024 11:3</t>
  </si>
  <si>
    <t>02-09-2024 13:3</t>
  </si>
  <si>
    <t>03-09-2024 16:14</t>
  </si>
  <si>
    <t>4000002552</t>
  </si>
  <si>
    <t>02-09-2024 13:12</t>
  </si>
  <si>
    <t>02-09-2024 15:12</t>
  </si>
  <si>
    <t>05-09-2024 15:56</t>
  </si>
  <si>
    <t>4000002564</t>
  </si>
  <si>
    <t>SAP Authorization Request -  99017993</t>
  </si>
  <si>
    <t>02-09-2024 16:46</t>
  </si>
  <si>
    <t>03-09-2024 16:28</t>
  </si>
  <si>
    <t>4000002570</t>
  </si>
  <si>
    <t>02-09-2024 16:37</t>
  </si>
  <si>
    <t>03-09-2024 9:37</t>
  </si>
  <si>
    <t>22-10-2024 12:30</t>
  </si>
  <si>
    <t>13-09-2024 12:10</t>
  </si>
  <si>
    <t>2000064632</t>
  </si>
  <si>
    <t>4000002571</t>
  </si>
  <si>
    <t>02-09-2024 16:38</t>
  </si>
  <si>
    <t>03-09-2024 9:38</t>
  </si>
  <si>
    <t>16-09-2024 16:53</t>
  </si>
  <si>
    <t>13-09-2024 16:26</t>
  </si>
  <si>
    <t>2000064631</t>
  </si>
  <si>
    <t>4000002645</t>
  </si>
  <si>
    <t>03-09-2024 20:24</t>
  </si>
  <si>
    <t>04-09-2024 11:0</t>
  </si>
  <si>
    <t>05-09-2024 15:58</t>
  </si>
  <si>
    <t>4000002663</t>
  </si>
  <si>
    <t>04-09-2024 12:17</t>
  </si>
  <si>
    <t>04-09-2024 14:17</t>
  </si>
  <si>
    <t>07-09-2024 14:48</t>
  </si>
  <si>
    <t>04-09-2024 14:44</t>
  </si>
  <si>
    <t>4000002667</t>
  </si>
  <si>
    <t>SAP Authorization Request ( T- code) -  Ronny ( IND )</t>
  </si>
  <si>
    <t>04-09-2024 13:41</t>
  </si>
  <si>
    <t>04-09-2024 15:41</t>
  </si>
  <si>
    <t>05-09-2024 16:13</t>
  </si>
  <si>
    <t>05-09-2024 14:27</t>
  </si>
  <si>
    <t>4000002573</t>
  </si>
  <si>
    <t>02-09-2024 17:28</t>
  </si>
  <si>
    <t>03-09-2024 9:28</t>
  </si>
  <si>
    <t>12-12-2024 12:6</t>
  </si>
  <si>
    <t>23-09-2024 9:55</t>
  </si>
  <si>
    <t>4000002575</t>
  </si>
  <si>
    <t>02-09-2024 17:37</t>
  </si>
  <si>
    <t>03-09-2024 10:37</t>
  </si>
  <si>
    <t>13-09-2024 14:51</t>
  </si>
  <si>
    <t>10-09-2024 14:50</t>
  </si>
  <si>
    <t>2000064633</t>
  </si>
  <si>
    <t>4000002576</t>
  </si>
  <si>
    <t>Dubai Deira  Showroom partial Outlet concept / setup for selling process Sol ref#: 3000052556</t>
  </si>
  <si>
    <t>02-09-2024 17:40</t>
  </si>
  <si>
    <t>03-09-2024 9:40</t>
  </si>
  <si>
    <t>03-10-2024 11:8</t>
  </si>
  <si>
    <t>23-09-2024 9:32</t>
  </si>
  <si>
    <t>3000052556</t>
  </si>
  <si>
    <t>4000002581</t>
  </si>
  <si>
    <t>03-09-2024 9:42</t>
  </si>
  <si>
    <t>03-09-2024 11:42</t>
  </si>
  <si>
    <t>09-09-2024 17:14</t>
  </si>
  <si>
    <t>4000002590</t>
  </si>
  <si>
    <t>Authorization to SAP tcode  -  Surbhi</t>
  </si>
  <si>
    <t>03-09-2024 10:32</t>
  </si>
  <si>
    <t>03-09-2024 12:32</t>
  </si>
  <si>
    <t>08-09-2024 17:49</t>
  </si>
  <si>
    <t>05-09-2024 17:9</t>
  </si>
  <si>
    <t>4000002602</t>
  </si>
  <si>
    <t>03-09-2024 12:13</t>
  </si>
  <si>
    <t>03-09-2024 13:13</t>
  </si>
  <si>
    <t>04-12-2024 16:2</t>
  </si>
  <si>
    <t>13-09-2024 14:43</t>
  </si>
  <si>
    <t>2000064636</t>
  </si>
  <si>
    <t>4000002603</t>
  </si>
  <si>
    <t>03-09-2024 12:54</t>
  </si>
  <si>
    <t>03-09-2024 14:54</t>
  </si>
  <si>
    <t>12-09-2024 12:51</t>
  </si>
  <si>
    <t>09-09-2024 12:28</t>
  </si>
  <si>
    <t>03-09-2024 17:15</t>
  </si>
  <si>
    <t>4000002673</t>
  </si>
  <si>
    <t>04-09-2024 15:44</t>
  </si>
  <si>
    <t>04-09-2024 17:44</t>
  </si>
  <si>
    <t>05-09-2024 16:6</t>
  </si>
  <si>
    <t>4000002598</t>
  </si>
  <si>
    <t>03-09-2024 11:28</t>
  </si>
  <si>
    <t>03-09-2024 13:28</t>
  </si>
  <si>
    <t>03-09-2024 16:25</t>
  </si>
  <si>
    <t>03-09-2024 16:24</t>
  </si>
  <si>
    <t>4000002599</t>
  </si>
  <si>
    <t>03-09-2024 11:29</t>
  </si>
  <si>
    <t>03-09-2024 13:29</t>
  </si>
  <si>
    <t>03-09-2024 16:23</t>
  </si>
  <si>
    <t>03-09-2024 16:22</t>
  </si>
  <si>
    <t>4000002686</t>
  </si>
  <si>
    <t>04-09-2024 17:24</t>
  </si>
  <si>
    <t>05-09-2024 10:24</t>
  </si>
  <si>
    <t>05-09-2024 16:2</t>
  </si>
  <si>
    <t>4000002580</t>
  </si>
  <si>
    <t>Request for New Sales Offices/Sales Groups + Configuration Sol ref#:  3000052554</t>
  </si>
  <si>
    <t>03-09-2024 9:39</t>
  </si>
  <si>
    <t>03-09-2024 11:39</t>
  </si>
  <si>
    <t>07-10-2024 11:17</t>
  </si>
  <si>
    <t>3000052554</t>
  </si>
  <si>
    <t>4000002677</t>
  </si>
  <si>
    <t>04-09-2024 16:25</t>
  </si>
  <si>
    <t>05-09-2024 9:55</t>
  </si>
  <si>
    <t>12-09-2024 11:51</t>
  </si>
  <si>
    <t>09-09-2024 11:27</t>
  </si>
  <si>
    <t>4000002624</t>
  </si>
  <si>
    <t>SAP Authorization Request ( IT - code access)-  99202610</t>
  </si>
  <si>
    <t>03-09-2024 15:56</t>
  </si>
  <si>
    <t>03-09-2024 17:56</t>
  </si>
  <si>
    <t>19-09-2024 10:54</t>
  </si>
  <si>
    <t>16-09-2024 10:48</t>
  </si>
  <si>
    <t>09-09-2024 17:17</t>
  </si>
  <si>
    <t>4000002619</t>
  </si>
  <si>
    <t>03-09-2024 14:26</t>
  </si>
  <si>
    <t>03-09-2024 16:26</t>
  </si>
  <si>
    <t>27-09-2024 9:59</t>
  </si>
  <si>
    <t>24-09-2024 9:42</t>
  </si>
  <si>
    <t>09-09-2024 12:29</t>
  </si>
  <si>
    <t>2000064635</t>
  </si>
  <si>
    <t>4000002675</t>
  </si>
  <si>
    <t>Tcode  access to create and change BP / Customers</t>
  </si>
  <si>
    <t>04-09-2024 16:18</t>
  </si>
  <si>
    <t>05-09-2024 9:18</t>
  </si>
  <si>
    <t>11-09-2024 17:2</t>
  </si>
  <si>
    <t>4000002630</t>
  </si>
  <si>
    <t>SAP Authorization Request -  Amer</t>
  </si>
  <si>
    <t>03-09-2024 16:41</t>
  </si>
  <si>
    <t>04-09-2024 9:41</t>
  </si>
  <si>
    <t>07-11-2024 18:22</t>
  </si>
  <si>
    <t>04-11-2024 17:32</t>
  </si>
  <si>
    <t>4000002691</t>
  </si>
  <si>
    <t>04-09-2024 18:25</t>
  </si>
  <si>
    <t>05-09-2024 11:0</t>
  </si>
  <si>
    <t>05-09-2024 16:30</t>
  </si>
  <si>
    <t>2000064640</t>
  </si>
  <si>
    <t>4000002693</t>
  </si>
  <si>
    <t>Access to Elie Saab  stock of tiles &amp; SW in SAP - 99018311 Raja</t>
  </si>
  <si>
    <t>04-09-2024 18:31</t>
  </si>
  <si>
    <t>14-11-2024 12:7</t>
  </si>
  <si>
    <t>4000002659</t>
  </si>
  <si>
    <t>04-09-2024 11:20</t>
  </si>
  <si>
    <t>04-09-2024 12:20</t>
  </si>
  <si>
    <t>14-10-2024 17:9</t>
  </si>
  <si>
    <t>11-10-2024 16:55</t>
  </si>
  <si>
    <t>4000002683</t>
  </si>
  <si>
    <t>04-09-2024 16:55</t>
  </si>
  <si>
    <t>05-09-2024 16:14</t>
  </si>
  <si>
    <t>4000002744</t>
  </si>
  <si>
    <t>06-09-2024 10:5</t>
  </si>
  <si>
    <t>06-09-2024 11:5</t>
  </si>
  <si>
    <t>12-12-2024 12:39</t>
  </si>
  <si>
    <t>4000002762</t>
  </si>
  <si>
    <t>T-code Access Request -  10000098</t>
  </si>
  <si>
    <t>06-09-2024 11:57</t>
  </si>
  <si>
    <t>06-09-2024 13:57</t>
  </si>
  <si>
    <t>14-11-2024 12:15</t>
  </si>
  <si>
    <t>4000002707</t>
  </si>
  <si>
    <t>05-09-2024 10:57</t>
  </si>
  <si>
    <t>05-09-2024 11:57</t>
  </si>
  <si>
    <t>12-09-2024 14:51</t>
  </si>
  <si>
    <t>09-09-2024 14:35</t>
  </si>
  <si>
    <t>09-09-2024 12:31</t>
  </si>
  <si>
    <t>4000002713</t>
  </si>
  <si>
    <t>05-09-2024 12:37</t>
  </si>
  <si>
    <t>05-09-2024 14:37</t>
  </si>
  <si>
    <t>13-09-2024 16:51</t>
  </si>
  <si>
    <t>10-09-2024 16:41</t>
  </si>
  <si>
    <t>05-09-2024 14:18</t>
  </si>
  <si>
    <t>4000002697</t>
  </si>
  <si>
    <t>05-09-2024 9:8</t>
  </si>
  <si>
    <t>05-09-2024 11:8</t>
  </si>
  <si>
    <t>4000002718</t>
  </si>
  <si>
    <t>05-09-2024 14:53</t>
  </si>
  <si>
    <t>05-09-2024 16:53</t>
  </si>
  <si>
    <t>14-09-2024 16:52</t>
  </si>
  <si>
    <t>11-09-2024 16:41</t>
  </si>
  <si>
    <t>06-09-2024 14:12</t>
  </si>
  <si>
    <t>2000064641</t>
  </si>
  <si>
    <t>4000002741</t>
  </si>
  <si>
    <t>Reset MDG password  - 99000462</t>
  </si>
  <si>
    <t>06-09-2024 9:52</t>
  </si>
  <si>
    <t>06-09-2024 11:52</t>
  </si>
  <si>
    <t>09-09-2024 14:49</t>
  </si>
  <si>
    <t>4000002765</t>
  </si>
  <si>
    <t>06-09-2024 12:56</t>
  </si>
  <si>
    <t>06-09-2024 14:56</t>
  </si>
  <si>
    <t>15-09-2024 18:53</t>
  </si>
  <si>
    <t>12-09-2024 17:59</t>
  </si>
  <si>
    <t>4000002777</t>
  </si>
  <si>
    <t>06-09-2024 15:25</t>
  </si>
  <si>
    <t>06-09-2024 17:25</t>
  </si>
  <si>
    <t>4000002785</t>
  </si>
  <si>
    <t>06-09-2024 16:39</t>
  </si>
  <si>
    <t>09-09-2024 9:39</t>
  </si>
  <si>
    <t>01-12-2024 15:34</t>
  </si>
  <si>
    <t>28-11-2024 15:15</t>
  </si>
  <si>
    <t>4000002793</t>
  </si>
  <si>
    <t>SAP ID Creation  - 97010699 Marishella Valeriano</t>
  </si>
  <si>
    <t>06-09-2024 17:43</t>
  </si>
  <si>
    <t>09-09-2024 12:43</t>
  </si>
  <si>
    <t>19-09-2024 11:54</t>
  </si>
  <si>
    <t>16-09-2024 11:0</t>
  </si>
  <si>
    <t>08-09-2024 7:44</t>
  </si>
  <si>
    <t>4000002815</t>
  </si>
  <si>
    <t>SAP password  reset - Rekha</t>
  </si>
  <si>
    <t>09-09-2024 9:54</t>
  </si>
  <si>
    <t>09-09-2024 11:54</t>
  </si>
  <si>
    <t>14-09-2024 12:52</t>
  </si>
  <si>
    <t>11-09-2024 12:28</t>
  </si>
  <si>
    <t>4000002821</t>
  </si>
  <si>
    <t>09-09-2024 10:59</t>
  </si>
  <si>
    <t>09-09-2024 12:59</t>
  </si>
  <si>
    <t>13-10-2024 17:9</t>
  </si>
  <si>
    <t>10-10-2024 16:35</t>
  </si>
  <si>
    <t>4000002825</t>
  </si>
  <si>
    <t>09-09-2024 11:34</t>
  </si>
  <si>
    <t>09-09-2024 13:34</t>
  </si>
  <si>
    <t>28-09-2024 14:59</t>
  </si>
  <si>
    <t>25-09-2024 14:18</t>
  </si>
  <si>
    <t>4000002855</t>
  </si>
  <si>
    <t>09-09-2024 15:53</t>
  </si>
  <si>
    <t>09-09-2024 16:53</t>
  </si>
  <si>
    <t>13-10-2024 18:9</t>
  </si>
  <si>
    <t>10-10-2024 17:9</t>
  </si>
  <si>
    <t>03-10-2024 10:18</t>
  </si>
  <si>
    <t>4000002837</t>
  </si>
  <si>
    <t>09-09-2024 14:12</t>
  </si>
  <si>
    <t>09-09-2024 16:12</t>
  </si>
  <si>
    <t>04-11-2024 12:42</t>
  </si>
  <si>
    <t>23-09-2024 17:38</t>
  </si>
  <si>
    <t>2000064642</t>
  </si>
  <si>
    <t>4000002827</t>
  </si>
  <si>
    <t>T-code Access - Kanika Sharma  (KRP System)</t>
  </si>
  <si>
    <t>09-09-2024 11:40</t>
  </si>
  <si>
    <t>09-09-2024 13:40</t>
  </si>
  <si>
    <t>19-09-2024 15:54</t>
  </si>
  <si>
    <t>16-09-2024 15:1</t>
  </si>
  <si>
    <t>13-09-2024 16:50</t>
  </si>
  <si>
    <t>4000002832</t>
  </si>
  <si>
    <t>09-09-2024 12:12</t>
  </si>
  <si>
    <t>09-09-2024 17:4</t>
  </si>
  <si>
    <t>4000002884</t>
  </si>
  <si>
    <t>10-09-2024 13:0</t>
  </si>
  <si>
    <t>10-09-2024 14:0</t>
  </si>
  <si>
    <t>21-09-2024 10:55</t>
  </si>
  <si>
    <t>18-09-2024 10:6</t>
  </si>
  <si>
    <t>2000064643</t>
  </si>
  <si>
    <t>4000002888</t>
  </si>
  <si>
    <t>10-09-2024 14:27</t>
  </si>
  <si>
    <t>10-09-2024 16:27</t>
  </si>
  <si>
    <t>13-09-2024 16:48</t>
  </si>
  <si>
    <t>2000064644</t>
  </si>
  <si>
    <t>4000003065</t>
  </si>
  <si>
    <t>16-09-2024 10:15</t>
  </si>
  <si>
    <t>16-09-2024 11:15</t>
  </si>
  <si>
    <t>23-09-2024 11:57</t>
  </si>
  <si>
    <t>20-09-2024 11:23</t>
  </si>
  <si>
    <t>4000002989</t>
  </si>
  <si>
    <t>12-09-2024 16:56</t>
  </si>
  <si>
    <t>13-09-2024 9:56</t>
  </si>
  <si>
    <t>26-09-2024 15:58</t>
  </si>
  <si>
    <t>23-09-2024 15:18</t>
  </si>
  <si>
    <t>12-09-2024 17:38</t>
  </si>
  <si>
    <t>4000002915</t>
  </si>
  <si>
    <t>11-09-2024 10:37</t>
  </si>
  <si>
    <t>11-09-2024 12:37</t>
  </si>
  <si>
    <t>4000002910</t>
  </si>
  <si>
    <t>11-09-2024 9:36</t>
  </si>
  <si>
    <t>11-09-2024 11:36</t>
  </si>
  <si>
    <t>22-09-2024 11:56</t>
  </si>
  <si>
    <t>19-09-2024 10:58</t>
  </si>
  <si>
    <t>11-09-2024 10:56</t>
  </si>
  <si>
    <t>2000064662</t>
  </si>
  <si>
    <t>4000002932</t>
  </si>
  <si>
    <t>S.O. issue while creating DN  ( NEXT VESSEL TO ROTTERDAM//DXB0888375  -30x20ft )</t>
  </si>
  <si>
    <t>11-09-2024 14:48</t>
  </si>
  <si>
    <t>12-09-2024 9:48</t>
  </si>
  <si>
    <t>29-10-2024 10:30</t>
  </si>
  <si>
    <t>12-09-2024 9:44</t>
  </si>
  <si>
    <t>4000002934</t>
  </si>
  <si>
    <t>T-Code Access Request -  77001186 Dipal</t>
  </si>
  <si>
    <t>11-09-2024 15:10</t>
  </si>
  <si>
    <t>12-09-2024 10:10</t>
  </si>
  <si>
    <t>19-09-2024 15:19</t>
  </si>
  <si>
    <t>4000002936</t>
  </si>
  <si>
    <t>11-09-2024 15:19</t>
  </si>
  <si>
    <t>11-09-2024 17:19</t>
  </si>
  <si>
    <t>13-10-2024 13:9</t>
  </si>
  <si>
    <t>10-10-2024 12:43</t>
  </si>
  <si>
    <t>12-09-2024 9:40</t>
  </si>
  <si>
    <t>4000002940</t>
  </si>
  <si>
    <t>Error during packing in the HU  ( Error: Select item with stock confirm )</t>
  </si>
  <si>
    <t>12-09-2024 10:2</t>
  </si>
  <si>
    <t>17-09-2024 10:44</t>
  </si>
  <si>
    <t>4000002941</t>
  </si>
  <si>
    <t>11-09-2024 17:9</t>
  </si>
  <si>
    <t>12-09-2024 12:9</t>
  </si>
  <si>
    <t>12-10-2024 15:8</t>
  </si>
  <si>
    <t>09-10-2024 14:57</t>
  </si>
  <si>
    <t>4000002943</t>
  </si>
  <si>
    <t>11-09-2024 17:12</t>
  </si>
  <si>
    <t>12-09-2024 10:12</t>
  </si>
  <si>
    <t>08-12-2024 11:37</t>
  </si>
  <si>
    <t>05-12-2024 10:44</t>
  </si>
  <si>
    <t>27-11-2024 9:41</t>
  </si>
  <si>
    <t>4000002946</t>
  </si>
  <si>
    <t>POS access Issue  for the New Joinee 99018741  Walid Ouamer</t>
  </si>
  <si>
    <t>11-09-2024 17:53</t>
  </si>
  <si>
    <t>12-09-2024 10:53</t>
  </si>
  <si>
    <t>15-09-2024 10:52</t>
  </si>
  <si>
    <t>12-09-2024 10:50</t>
  </si>
  <si>
    <t>12-09-2024 9:23</t>
  </si>
  <si>
    <t>4000002920</t>
  </si>
  <si>
    <t>11-09-2024 11:26</t>
  </si>
  <si>
    <t>11-09-2024 13:26</t>
  </si>
  <si>
    <t>22-09-2024 10:56</t>
  </si>
  <si>
    <t>19-09-2024 10:25</t>
  </si>
  <si>
    <t>4000003013</t>
  </si>
  <si>
    <t>13-09-2024 10:39</t>
  </si>
  <si>
    <t>13-09-2024 12:39</t>
  </si>
  <si>
    <t>23-10-2024 14:49</t>
  </si>
  <si>
    <t>10-10-2024 17:21</t>
  </si>
  <si>
    <t>13-09-2024 10:49</t>
  </si>
  <si>
    <t>4000002909</t>
  </si>
  <si>
    <t>10-09-2024 10:46</t>
  </si>
  <si>
    <t>10-09-2024 12:46</t>
  </si>
  <si>
    <t>12-12-2024 12:27</t>
  </si>
  <si>
    <t>4000002914</t>
  </si>
  <si>
    <t>11-09-2024 10:17</t>
  </si>
  <si>
    <t>11-09-2024 12:17</t>
  </si>
  <si>
    <t>22-09-2024 9:56</t>
  </si>
  <si>
    <t>19-09-2024 9:55</t>
  </si>
  <si>
    <t>11-09-2024 10:52</t>
  </si>
  <si>
    <t>2000064645</t>
  </si>
  <si>
    <t>4000002939</t>
  </si>
  <si>
    <t>11-09-2024 16:5</t>
  </si>
  <si>
    <t>12-09-2024 13:51</t>
  </si>
  <si>
    <t>4000003069</t>
  </si>
  <si>
    <t>16-09-2024 10:42</t>
  </si>
  <si>
    <t>16-09-2024 11:42</t>
  </si>
  <si>
    <t>27-10-2024 12:16</t>
  </si>
  <si>
    <t>24-10-2024 11:40</t>
  </si>
  <si>
    <t>23-09-2024 8:45</t>
  </si>
  <si>
    <t>3000052563</t>
  </si>
  <si>
    <t>4000002913</t>
  </si>
  <si>
    <t>11-09-2024 9:59</t>
  </si>
  <si>
    <t>11-09-2024 11:59</t>
  </si>
  <si>
    <t>30-09-2024 18:2</t>
  </si>
  <si>
    <t>23-09-2024 17:20</t>
  </si>
  <si>
    <t>4000002922</t>
  </si>
  <si>
    <t>Report Can't Be Pulled in Bulk from SAP T-code -  Karan (Costing Dept) - Solf Ref 2000064648</t>
  </si>
  <si>
    <t>11-09-2024 12:1</t>
  </si>
  <si>
    <t>11-09-2024 16:1</t>
  </si>
  <si>
    <t>20-09-2024 17:55</t>
  </si>
  <si>
    <t>17-09-2024 17:46</t>
  </si>
  <si>
    <t>2000064648</t>
  </si>
  <si>
    <t>4000003019</t>
  </si>
  <si>
    <t>13-09-2024 10:56</t>
  </si>
  <si>
    <t>13-09-2024 12:56</t>
  </si>
  <si>
    <t>16-09-2024 18:53</t>
  </si>
  <si>
    <t>19-09-2024 10:9</t>
  </si>
  <si>
    <t>13-09-2024 17:58</t>
  </si>
  <si>
    <t>4000002963</t>
  </si>
  <si>
    <t>12-09-2024 11:55</t>
  </si>
  <si>
    <t>12-09-2024 12:55</t>
  </si>
  <si>
    <t>13-12-2024 16:12</t>
  </si>
  <si>
    <t>24-09-2024 16:41</t>
  </si>
  <si>
    <t>13-09-2024 15:18</t>
  </si>
  <si>
    <t>13-09-2024 17:18</t>
  </si>
  <si>
    <t>19-11-2024 10:18</t>
  </si>
  <si>
    <t>13-09-2024 17:56</t>
  </si>
  <si>
    <t>4000002928</t>
  </si>
  <si>
    <t>11-09-2024 14:32</t>
  </si>
  <si>
    <t>11-09-2024 16:32</t>
  </si>
  <si>
    <t>19-09-2024 15:17</t>
  </si>
  <si>
    <t>4000002929</t>
  </si>
  <si>
    <t>11-09-2024 14:35</t>
  </si>
  <si>
    <t>11-09-2024 16:35</t>
  </si>
  <si>
    <t>19-09-2024 15:14</t>
  </si>
  <si>
    <t>4000002925</t>
  </si>
  <si>
    <t>11-09-2024 12:47</t>
  </si>
  <si>
    <t>11-09-2024 13:47</t>
  </si>
  <si>
    <t>19-09-2024 10:52</t>
  </si>
  <si>
    <t>12-09-2024 17:6</t>
  </si>
  <si>
    <t>4000002991</t>
  </si>
  <si>
    <t>12-09-2024 17:15</t>
  </si>
  <si>
    <t>13-09-2024 10:15</t>
  </si>
  <si>
    <t>20-09-2024 14:55</t>
  </si>
  <si>
    <t>17-09-2024 14:23</t>
  </si>
  <si>
    <t>4000003072</t>
  </si>
  <si>
    <t>16-09-2024 10:55</t>
  </si>
  <si>
    <t>16-09-2024 12:55</t>
  </si>
  <si>
    <t>19-09-2024 16:54</t>
  </si>
  <si>
    <t>16-09-2024 16:46</t>
  </si>
  <si>
    <t>4000002935</t>
  </si>
  <si>
    <t>11-09-2024 15:16</t>
  </si>
  <si>
    <t>11-09-2024 17:16</t>
  </si>
  <si>
    <t>23-09-2024 15:11</t>
  </si>
  <si>
    <t>4000003025</t>
  </si>
  <si>
    <t>13-09-2024 14:11</t>
  </si>
  <si>
    <t>13-09-2024 16:11</t>
  </si>
  <si>
    <t>19-09-2024 15:26</t>
  </si>
  <si>
    <t>4000002938</t>
  </si>
  <si>
    <t>11-09-2024 15:52</t>
  </si>
  <si>
    <t>11-09-2024 16:52</t>
  </si>
  <si>
    <t>23-09-2024 15:40</t>
  </si>
  <si>
    <t>4000002983</t>
  </si>
  <si>
    <t>12-09-2024 15:13</t>
  </si>
  <si>
    <t>12-09-2024 16:13</t>
  </si>
  <si>
    <t>4000002990</t>
  </si>
  <si>
    <t>12-09-2024 17:8</t>
  </si>
  <si>
    <t>13-09-2024 10:8</t>
  </si>
  <si>
    <t>17-09-2024 14:14</t>
  </si>
  <si>
    <t>4000002954</t>
  </si>
  <si>
    <t>12-09-2024 9:59</t>
  </si>
  <si>
    <t>12-09-2024 11:59</t>
  </si>
  <si>
    <t>13-12-2024 17:56</t>
  </si>
  <si>
    <t>13-12-2024 15:12</t>
  </si>
  <si>
    <t>12-09-2024 10:58</t>
  </si>
  <si>
    <t>2000064651</t>
  </si>
  <si>
    <t>4000002959</t>
  </si>
  <si>
    <t>12-09-2024 11:50</t>
  </si>
  <si>
    <t>20-09-2024 12:55</t>
  </si>
  <si>
    <t>17-09-2024 12:11</t>
  </si>
  <si>
    <t>17-09-2024 11:21</t>
  </si>
  <si>
    <t>2000064650</t>
  </si>
  <si>
    <t>4000002962</t>
  </si>
  <si>
    <t>12-09-2024 13:50</t>
  </si>
  <si>
    <t>29-11-2024 17:18</t>
  </si>
  <si>
    <t>13-09-2024 9:29</t>
  </si>
  <si>
    <t>4000003050</t>
  </si>
  <si>
    <t>14-09-2024 10:31</t>
  </si>
  <si>
    <t>16-09-2024 13:0</t>
  </si>
  <si>
    <t>09-12-2024 12:33</t>
  </si>
  <si>
    <t>19-09-2024 14:25</t>
  </si>
  <si>
    <t>4000003008</t>
  </si>
  <si>
    <t>13-09-2024 10:17</t>
  </si>
  <si>
    <t>13-09-2024 13:7</t>
  </si>
  <si>
    <t>13-09-2024 10:20</t>
  </si>
  <si>
    <t>4000003103</t>
  </si>
  <si>
    <t>16-09-2024 18:0</t>
  </si>
  <si>
    <t>17-09-2024 11:0</t>
  </si>
  <si>
    <t>24-09-2024 17:31</t>
  </si>
  <si>
    <t>18-09-2024 10:16</t>
  </si>
  <si>
    <t>4000003075</t>
  </si>
  <si>
    <t>16-09-2024 12:29</t>
  </si>
  <si>
    <t>16-09-2024 14:29</t>
  </si>
  <si>
    <t>23-09-2024 14:57</t>
  </si>
  <si>
    <t>20-09-2024 14:38</t>
  </si>
  <si>
    <t>19-09-2024 14:54</t>
  </si>
  <si>
    <t>4000003078</t>
  </si>
  <si>
    <t>16-09-2024 12:30</t>
  </si>
  <si>
    <t>16-09-2024 14:30</t>
  </si>
  <si>
    <t>25-10-2024 16:23</t>
  </si>
  <si>
    <t>16-09-2024 15:29</t>
  </si>
  <si>
    <t>3000052561</t>
  </si>
  <si>
    <t>4000003101</t>
  </si>
  <si>
    <t>16-09-2024 17:0</t>
  </si>
  <si>
    <t>17-09-2024 10:0</t>
  </si>
  <si>
    <t>29-09-2024 11:0</t>
  </si>
  <si>
    <t>26-09-2024 10:7</t>
  </si>
  <si>
    <t>23-09-2024 10:42</t>
  </si>
  <si>
    <t>4000003106</t>
  </si>
  <si>
    <t>17-09-2024 8:21</t>
  </si>
  <si>
    <t>17-09-2024 13:0</t>
  </si>
  <si>
    <t>17-09-2024 14:15</t>
  </si>
  <si>
    <t>4000003110</t>
  </si>
  <si>
    <t>17-09-2024 9:24</t>
  </si>
  <si>
    <t>17-09-2024 11:24</t>
  </si>
  <si>
    <t>26-10-2024 12:16</t>
  </si>
  <si>
    <t>23-10-2024 12:15</t>
  </si>
  <si>
    <t>4000003117</t>
  </si>
  <si>
    <t>17-09-2024 10:35</t>
  </si>
  <si>
    <t>17-09-2024 12:35</t>
  </si>
  <si>
    <t>05-10-2024 16:4</t>
  </si>
  <si>
    <t>02-10-2024 15:54</t>
  </si>
  <si>
    <t>18-09-2024 12:20</t>
  </si>
  <si>
    <t>4000003128</t>
  </si>
  <si>
    <t>RE: New Do IT  has been Assigned</t>
  </si>
  <si>
    <t>17-09-2024 12:28</t>
  </si>
  <si>
    <t>17-09-2024 14:28</t>
  </si>
  <si>
    <t>18-09-2024 9:57</t>
  </si>
  <si>
    <t>4000003079</t>
  </si>
  <si>
    <t>16-09-2024 12:46</t>
  </si>
  <si>
    <t>16-09-2024 14:46</t>
  </si>
  <si>
    <t>17-09-2024 14:19</t>
  </si>
  <si>
    <t>4000003092</t>
  </si>
  <si>
    <t>16-09-2024 15:31</t>
  </si>
  <si>
    <t>16-09-2024 17:31</t>
  </si>
  <si>
    <t>17-09-2024 14:17</t>
  </si>
  <si>
    <t>4000003140</t>
  </si>
  <si>
    <t>17-09-2024 14:33</t>
  </si>
  <si>
    <t>17-09-2024 16:33</t>
  </si>
  <si>
    <t>18-09-2024 9:56</t>
  </si>
  <si>
    <t>4000003154</t>
  </si>
  <si>
    <t>17-09-2024 15:49</t>
  </si>
  <si>
    <t>17-09-2024 16:49</t>
  </si>
  <si>
    <t>21-09-2024 12:55</t>
  </si>
  <si>
    <t>18-09-2024 12:30</t>
  </si>
  <si>
    <t>17-09-2024 16:24</t>
  </si>
  <si>
    <t>4000003172</t>
  </si>
  <si>
    <t>18-09-2024 9:27</t>
  </si>
  <si>
    <t>18-09-2024 11:27</t>
  </si>
  <si>
    <t>19-09-2024 15:18</t>
  </si>
  <si>
    <t>4000003174</t>
  </si>
  <si>
    <t>18-09-2024 9:43</t>
  </si>
  <si>
    <t>18-09-2024 10:43</t>
  </si>
  <si>
    <t>26-09-2024 15:40</t>
  </si>
  <si>
    <t>4000003197</t>
  </si>
  <si>
    <t>18-09-2024 15:19</t>
  </si>
  <si>
    <t>18-09-2024 17:19</t>
  </si>
  <si>
    <t>07-12-2024 16:37</t>
  </si>
  <si>
    <t>04-12-2024 16:23</t>
  </si>
  <si>
    <t>18-10-2024 11:42</t>
  </si>
  <si>
    <t>4000003185</t>
  </si>
  <si>
    <t>18-09-2024 11:32</t>
  </si>
  <si>
    <t>18-09-2024 13:32</t>
  </si>
  <si>
    <t>01-11-2024 17:4</t>
  </si>
  <si>
    <t>14-10-2024 17:34</t>
  </si>
  <si>
    <t>4000003158</t>
  </si>
  <si>
    <t>17-09-2024 16:40</t>
  </si>
  <si>
    <t>18-09-2024 10:10</t>
  </si>
  <si>
    <t>29-10-2024 10:36</t>
  </si>
  <si>
    <t>20-09-2024 11:55</t>
  </si>
  <si>
    <t>4000003176</t>
  </si>
  <si>
    <t>18-09-2024 9:58</t>
  </si>
  <si>
    <t>18-09-2024 11:58</t>
  </si>
  <si>
    <t>20-09-2024 14:35</t>
  </si>
  <si>
    <t>18-09-2024 14:24</t>
  </si>
  <si>
    <t>4000003183</t>
  </si>
  <si>
    <t>18-09-2024 11:4</t>
  </si>
  <si>
    <t>18-09-2024 13:4</t>
  </si>
  <si>
    <t>19-09-2024 10:3</t>
  </si>
  <si>
    <t>4000003212</t>
  </si>
  <si>
    <t>19-09-2024 9:28</t>
  </si>
  <si>
    <t>19-09-2024 11:28</t>
  </si>
  <si>
    <t>19-09-2024 15:28</t>
  </si>
  <si>
    <t>4000003214</t>
  </si>
  <si>
    <t>19-09-2024 10:37</t>
  </si>
  <si>
    <t>19-09-2024 12:37</t>
  </si>
  <si>
    <t>29-09-2024 15:0</t>
  </si>
  <si>
    <t>26-09-2024 14:49</t>
  </si>
  <si>
    <t>4000003180</t>
  </si>
  <si>
    <t>18-09-2024 10:40</t>
  </si>
  <si>
    <t>18-09-2024 12:40</t>
  </si>
  <si>
    <t>28-09-2024 10:59</t>
  </si>
  <si>
    <t>25-09-2024 10:16</t>
  </si>
  <si>
    <t>19-09-2024 14:58</t>
  </si>
  <si>
    <t>4000003211</t>
  </si>
  <si>
    <t>19-09-2024 9:23</t>
  </si>
  <si>
    <t>19-09-2024 11:23</t>
  </si>
  <si>
    <t>11-10-2024 17:8</t>
  </si>
  <si>
    <t>08-10-2024 16:36</t>
  </si>
  <si>
    <t>4000003215</t>
  </si>
  <si>
    <t>Reset SAP Quality Environment  - Gaurav</t>
  </si>
  <si>
    <t>19-09-2024 10:50</t>
  </si>
  <si>
    <t>19-09-2024 12:50</t>
  </si>
  <si>
    <t>19-09-2024 15:9</t>
  </si>
  <si>
    <t>19-09-2024 11:10</t>
  </si>
  <si>
    <t>4000003259</t>
  </si>
  <si>
    <t>20-09-2024 11:51</t>
  </si>
  <si>
    <t>20-09-2024 12:51</t>
  </si>
  <si>
    <t>18-10-2024 16:54</t>
  </si>
  <si>
    <t>4000003358</t>
  </si>
  <si>
    <t>25-09-2024 8:30</t>
  </si>
  <si>
    <t>25-09-2024 10:0</t>
  </si>
  <si>
    <t>11-10-2024 15:7</t>
  </si>
  <si>
    <t>08-10-2024 14:9</t>
  </si>
  <si>
    <t>25-09-2024 9:42</t>
  </si>
  <si>
    <t>4000003289</t>
  </si>
  <si>
    <t>23-09-2024 10:44</t>
  </si>
  <si>
    <t>26-09-2024 14:58</t>
  </si>
  <si>
    <t>23-09-2024 14:40</t>
  </si>
  <si>
    <t>4000003344</t>
  </si>
  <si>
    <t>24-09-2024 14:44</t>
  </si>
  <si>
    <t>24-09-2024 15:44</t>
  </si>
  <si>
    <t>10-10-2024 17:44</t>
  </si>
  <si>
    <t>24-09-2024 16:7</t>
  </si>
  <si>
    <t>4000003251</t>
  </si>
  <si>
    <t>20-09-2024 10:28</t>
  </si>
  <si>
    <t>20-09-2024 12:28</t>
  </si>
  <si>
    <t>30-09-2024 16:55</t>
  </si>
  <si>
    <t>4000003260</t>
  </si>
  <si>
    <t>20-09-2024 12:1</t>
  </si>
  <si>
    <t>20-09-2024 13:1</t>
  </si>
  <si>
    <t>13-12-2024 15:14</t>
  </si>
  <si>
    <t>25-09-2024 16:57</t>
  </si>
  <si>
    <t>4000003314</t>
  </si>
  <si>
    <t>23-09-2024 16:31</t>
  </si>
  <si>
    <t>24-09-2024 9:31</t>
  </si>
  <si>
    <t>18-11-2024 9:22</t>
  </si>
  <si>
    <t>22-10-2024 16:2</t>
  </si>
  <si>
    <t>4000003374</t>
  </si>
  <si>
    <t>25-09-2024 12:8</t>
  </si>
  <si>
    <t>25-09-2024 14:8</t>
  </si>
  <si>
    <t>08-11-2024 10:33</t>
  </si>
  <si>
    <t>15-10-2024 15:18</t>
  </si>
  <si>
    <t>4000003313</t>
  </si>
  <si>
    <t>23-09-2024 16:30</t>
  </si>
  <si>
    <t>24-09-2024 9:30</t>
  </si>
  <si>
    <t>24-10-2024 12:44</t>
  </si>
  <si>
    <t>4000003348</t>
  </si>
  <si>
    <t>24-09-2024 15:45</t>
  </si>
  <si>
    <t>02-10-2024 10:54</t>
  </si>
  <si>
    <t>24-09-2024 17:28</t>
  </si>
  <si>
    <t>4000003323</t>
  </si>
  <si>
    <t>23-09-2024 16:54</t>
  </si>
  <si>
    <t>24-09-2024 9:54</t>
  </si>
  <si>
    <t>26-09-2024 14:55</t>
  </si>
  <si>
    <t>4000003304</t>
  </si>
  <si>
    <t>23-09-2024 14:36</t>
  </si>
  <si>
    <t>23-09-2024 15:36</t>
  </si>
  <si>
    <t>17-11-2024 15:27</t>
  </si>
  <si>
    <t>14-11-2024 15:14</t>
  </si>
  <si>
    <t>30-09-2024 10:2</t>
  </si>
  <si>
    <t>4000003241</t>
  </si>
  <si>
    <t>20-09-2024 8:16</t>
  </si>
  <si>
    <t>20-09-2024 10:0</t>
  </si>
  <si>
    <t>05-10-2024 11:4</t>
  </si>
  <si>
    <t>02-10-2024 10:36</t>
  </si>
  <si>
    <t>23-09-2024 11:42</t>
  </si>
  <si>
    <t>4000003324</t>
  </si>
  <si>
    <t>23-09-2024 16:56</t>
  </si>
  <si>
    <t>24-09-2024 9:56</t>
  </si>
  <si>
    <t>01-11-2024 13:19</t>
  </si>
  <si>
    <t>29-10-2024 12:43</t>
  </si>
  <si>
    <t>08-10-2024 17:17</t>
  </si>
  <si>
    <t>4000003335</t>
  </si>
  <si>
    <t>24-09-2024 11:23</t>
  </si>
  <si>
    <t>24-09-2024 13:23</t>
  </si>
  <si>
    <t>21-10-2024 15:13</t>
  </si>
  <si>
    <t>18-10-2024 15:0</t>
  </si>
  <si>
    <t>4000003336</t>
  </si>
  <si>
    <t>24-09-2024 12:28</t>
  </si>
  <si>
    <t>25-09-2024 14:15</t>
  </si>
  <si>
    <t>4000003230</t>
  </si>
  <si>
    <t>Requesting  SAP T - code  access SAP ECP PRD</t>
  </si>
  <si>
    <t>19-09-2024 16:22</t>
  </si>
  <si>
    <t>15-10-2024 14:57</t>
  </si>
  <si>
    <t>4000003240</t>
  </si>
  <si>
    <t>20-09-2024 5:57</t>
  </si>
  <si>
    <t>20-09-2024 11:0</t>
  </si>
  <si>
    <t>07-12-2024 9:37</t>
  </si>
  <si>
    <t>04-12-2024 9:9</t>
  </si>
  <si>
    <t>20-09-2024 6:2</t>
  </si>
  <si>
    <t>4000003285</t>
  </si>
  <si>
    <t>22-09-2024 9:1</t>
  </si>
  <si>
    <t>23-09-2024 11:0</t>
  </si>
  <si>
    <t>30-10-2024 9:36</t>
  </si>
  <si>
    <t>22-09-2024 9:12</t>
  </si>
  <si>
    <t>4000003280</t>
  </si>
  <si>
    <t>21-09-2024 10:17</t>
  </si>
  <si>
    <t>23-09-2024 14:41</t>
  </si>
  <si>
    <t>4000003248</t>
  </si>
  <si>
    <t>20-09-2024 10:10</t>
  </si>
  <si>
    <t>20-09-2024 11:10</t>
  </si>
  <si>
    <t>27-09-2024 8:59</t>
  </si>
  <si>
    <t>24-09-2024 8:18</t>
  </si>
  <si>
    <t>20-09-2024 11:11</t>
  </si>
  <si>
    <t>4000003332</t>
  </si>
  <si>
    <t>24-09-2024 10:0</t>
  </si>
  <si>
    <t>07-11-2024 16:22</t>
  </si>
  <si>
    <t>04-11-2024 16:16</t>
  </si>
  <si>
    <t>08-10-2024 16:56</t>
  </si>
  <si>
    <t>4000003375</t>
  </si>
  <si>
    <t>Mohammad Rafiquzzaman  Khandaker</t>
  </si>
  <si>
    <t>25-09-2024 12:10</t>
  </si>
  <si>
    <t>25-09-2024 13:10</t>
  </si>
  <si>
    <t>26-09-2024 10:53</t>
  </si>
  <si>
    <t>4000003298</t>
  </si>
  <si>
    <t>23-09-2024 13:31</t>
  </si>
  <si>
    <t>23-09-2024 14:24</t>
  </si>
  <si>
    <t>26-09-2024 10:39</t>
  </si>
  <si>
    <t>23-09-2024 12:35</t>
  </si>
  <si>
    <t>4000003299</t>
  </si>
  <si>
    <t>Request for additional SAP access For - 10655  &amp; 10078</t>
  </si>
  <si>
    <t>23-09-2024 12:51</t>
  </si>
  <si>
    <t>23-09-2024 14:51</t>
  </si>
  <si>
    <t>23-09-2024 15:57</t>
  </si>
  <si>
    <t>23-09-2024 12:56</t>
  </si>
  <si>
    <t>4000003305</t>
  </si>
  <si>
    <t>23-09-2024 14:42</t>
  </si>
  <si>
    <t>23-09-2024 16:42</t>
  </si>
  <si>
    <t>25-09-2024 5:3</t>
  </si>
  <si>
    <t>4000003354</t>
  </si>
  <si>
    <t>25-09-2024 6:19</t>
  </si>
  <si>
    <t>25-09-2024 11:0</t>
  </si>
  <si>
    <t>01-11-2024 17:7</t>
  </si>
  <si>
    <t>4000003355</t>
  </si>
  <si>
    <t>25-09-2024 7:46</t>
  </si>
  <si>
    <t>29-11-2024 18:33</t>
  </si>
  <si>
    <t>26-11-2024 17:53</t>
  </si>
  <si>
    <t>4000003359</t>
  </si>
  <si>
    <t>25-09-2024 9:13</t>
  </si>
  <si>
    <t>25-09-2024 13:13</t>
  </si>
  <si>
    <t>11-10-2024 13:7</t>
  </si>
  <si>
    <t>08-10-2024 12:39</t>
  </si>
  <si>
    <t>27-09-2024 12:44</t>
  </si>
  <si>
    <t>2000064692</t>
  </si>
  <si>
    <t>4000003380</t>
  </si>
  <si>
    <t>25-09-2024 12:28</t>
  </si>
  <si>
    <t>25-09-2024 14:28</t>
  </si>
  <si>
    <t>24-10-2024 12:12</t>
  </si>
  <si>
    <t>26-09-2024 16:12</t>
  </si>
  <si>
    <t>4000003384</t>
  </si>
  <si>
    <t>25-09-2024 13:49</t>
  </si>
  <si>
    <t>25-09-2024 15:49</t>
  </si>
  <si>
    <t>30-09-2024 16:8</t>
  </si>
  <si>
    <t>27-09-2024 17:42</t>
  </si>
  <si>
    <t>4000003426</t>
  </si>
  <si>
    <t>26-09-2024 11:17</t>
  </si>
  <si>
    <t>26-09-2024 12:17</t>
  </si>
  <si>
    <t>29-09-2024 13:0</t>
  </si>
  <si>
    <t>26-09-2024 12:36</t>
  </si>
  <si>
    <t>26-09-2024 12:18</t>
  </si>
  <si>
    <t>4000003427</t>
  </si>
  <si>
    <t>26-09-2024 13:48</t>
  </si>
  <si>
    <t>02-11-2024 10:19</t>
  </si>
  <si>
    <t>30-10-2024 10:0</t>
  </si>
  <si>
    <t>26-09-2024 15:35</t>
  </si>
  <si>
    <t>4000003448</t>
  </si>
  <si>
    <t>27-09-2024 9:29</t>
  </si>
  <si>
    <t>27-09-2024 11:29</t>
  </si>
  <si>
    <t>08-10-2024 16:19</t>
  </si>
  <si>
    <t>03-10-2024 14:40</t>
  </si>
  <si>
    <t>4000003385</t>
  </si>
  <si>
    <t>25-09-2024 14:31</t>
  </si>
  <si>
    <t>25-09-2024 15:31</t>
  </si>
  <si>
    <t>29-09-2024 16:0</t>
  </si>
  <si>
    <t>26-09-2024 15:0</t>
  </si>
  <si>
    <t>4000003413</t>
  </si>
  <si>
    <t>26-09-2024 9:22</t>
  </si>
  <si>
    <t>26-09-2024 11:22</t>
  </si>
  <si>
    <t>23-10-2024 11:56</t>
  </si>
  <si>
    <t>26-09-2024 9:26</t>
  </si>
  <si>
    <t>4000003435</t>
  </si>
  <si>
    <t>26-09-2024 16:31</t>
  </si>
  <si>
    <t>26-09-2024 17:31</t>
  </si>
  <si>
    <t>15-10-2024 15:7</t>
  </si>
  <si>
    <t>4000003388</t>
  </si>
  <si>
    <t>Mohammad Tahmul  Hossan</t>
  </si>
  <si>
    <t>25-09-2024 14:48</t>
  </si>
  <si>
    <t>25-09-2024 16:48</t>
  </si>
  <si>
    <t>26-10-2024 14:16</t>
  </si>
  <si>
    <t>23-10-2024 14:3</t>
  </si>
  <si>
    <t>29-09-2024 7:40</t>
  </si>
  <si>
    <t>4000003415</t>
  </si>
  <si>
    <t>26-09-2024 9:30</t>
  </si>
  <si>
    <t>26-09-2024 11:30</t>
  </si>
  <si>
    <t>30-09-2024 16:50</t>
  </si>
  <si>
    <t>26-09-2024 10:50</t>
  </si>
  <si>
    <t>4000003423</t>
  </si>
  <si>
    <t>26-09-2024 11:2</t>
  </si>
  <si>
    <t>26-09-2024 13:2</t>
  </si>
  <si>
    <t>11-10-2024 16:7</t>
  </si>
  <si>
    <t>08-10-2024 15:43</t>
  </si>
  <si>
    <t>08-10-2024 14:21</t>
  </si>
  <si>
    <t>4000003436</t>
  </si>
  <si>
    <t>26-09-2024 16:33</t>
  </si>
  <si>
    <t>27-09-2024 9:3</t>
  </si>
  <si>
    <t>30-09-2024 10:1</t>
  </si>
  <si>
    <t>27-09-2024 9:19</t>
  </si>
  <si>
    <t>4000003453</t>
  </si>
  <si>
    <t>27-09-2024 10:41</t>
  </si>
  <si>
    <t>27-09-2024 12:41</t>
  </si>
  <si>
    <t>30-09-2024 16:43</t>
  </si>
  <si>
    <t>4000003454</t>
  </si>
  <si>
    <t>27-09-2024 10:54</t>
  </si>
  <si>
    <t>27-09-2024 11:54</t>
  </si>
  <si>
    <t>27-09-2024 11:19</t>
  </si>
  <si>
    <t>01-10-2024 11:48</t>
  </si>
  <si>
    <t>27-09-2024 11:12</t>
  </si>
  <si>
    <t>4000003592</t>
  </si>
  <si>
    <t>Request to amend  L1 &amp; L2 approvers in mentioned workflow - Sol ref#: 3000052605</t>
  </si>
  <si>
    <t>01-10-2024 15:14</t>
  </si>
  <si>
    <t>01-10-2024 17:14</t>
  </si>
  <si>
    <t>29-11-2024 16:33</t>
  </si>
  <si>
    <t>26-11-2024 16:28</t>
  </si>
  <si>
    <t>3000052605</t>
  </si>
  <si>
    <t>4000003519</t>
  </si>
  <si>
    <t>30-09-2024 10:28</t>
  </si>
  <si>
    <t>30-09-2024 14:28</t>
  </si>
  <si>
    <t>03-10-2024 13:3</t>
  </si>
  <si>
    <t>30-09-2024 12:6</t>
  </si>
  <si>
    <t>4000003534</t>
  </si>
  <si>
    <t>Info record Issue in ZME49 Sol Ref -  2000064701</t>
  </si>
  <si>
    <t>30-09-2024 12:27</t>
  </si>
  <si>
    <t>30-09-2024 14:27</t>
  </si>
  <si>
    <t>11-10-2024 11:26</t>
  </si>
  <si>
    <t>2000064701</t>
  </si>
  <si>
    <t>4000003493</t>
  </si>
  <si>
    <t>28-09-2024 10:11</t>
  </si>
  <si>
    <t>28-09-2024 12:11</t>
  </si>
  <si>
    <t>09-11-2024 8:36</t>
  </si>
  <si>
    <t>3000052613</t>
  </si>
  <si>
    <t>4000003506</t>
  </si>
  <si>
    <t>30-09-2024 9:13</t>
  </si>
  <si>
    <t>30-09-2024 11:13</t>
  </si>
  <si>
    <t>30-09-2024 16:41</t>
  </si>
  <si>
    <t>4000003523</t>
  </si>
  <si>
    <t>30-09-2024 10:56</t>
  </si>
  <si>
    <t>30-09-2024 12:56</t>
  </si>
  <si>
    <t>04-10-2024 10:13</t>
  </si>
  <si>
    <t>30-09-2024 16:39</t>
  </si>
  <si>
    <t>4000003561</t>
  </si>
  <si>
    <t>01-10-2024 8:22</t>
  </si>
  <si>
    <t>01-10-2024 11:0</t>
  </si>
  <si>
    <t>04-10-2024 12:4</t>
  </si>
  <si>
    <t>01-10-2024 11:51</t>
  </si>
  <si>
    <t>4000003518</t>
  </si>
  <si>
    <t>30-09-2024 10:11</t>
  </si>
  <si>
    <t>30-09-2024 12:11</t>
  </si>
  <si>
    <t>11-12-2024 18:23</t>
  </si>
  <si>
    <t>3000052601</t>
  </si>
  <si>
    <t>4000003540</t>
  </si>
  <si>
    <t>30-09-2024 14:52</t>
  </si>
  <si>
    <t>30-09-2024 16:52</t>
  </si>
  <si>
    <t>19-10-2024 12:12</t>
  </si>
  <si>
    <t>16-10-2024 11:34</t>
  </si>
  <si>
    <t>03-10-2024 14:25</t>
  </si>
  <si>
    <t>30-09-2024 10:42</t>
  </si>
  <si>
    <t>30-09-2024 12:42</t>
  </si>
  <si>
    <t>12-12-2024 18:42</t>
  </si>
  <si>
    <t>08-10-2024 12:24</t>
  </si>
  <si>
    <t>4000003545</t>
  </si>
  <si>
    <t>30-09-2024 15:46</t>
  </si>
  <si>
    <t>30-09-2024 17:46</t>
  </si>
  <si>
    <t>02-10-2024 10:16</t>
  </si>
  <si>
    <t>4000003557</t>
  </si>
  <si>
    <t>30-09-2024 18:18</t>
  </si>
  <si>
    <t>04-10-2024 10:4</t>
  </si>
  <si>
    <t>01-10-2024 9:25</t>
  </si>
  <si>
    <t>4000003548</t>
  </si>
  <si>
    <t>30-09-2024 16:16</t>
  </si>
  <si>
    <t>07-12-2024 15:37</t>
  </si>
  <si>
    <t>04-12-2024 15:8</t>
  </si>
  <si>
    <t>06-10-2024 13:55</t>
  </si>
  <si>
    <t>4000003550</t>
  </si>
  <si>
    <t>30-09-2024 16:46</t>
  </si>
  <si>
    <t>01-10-2024 9:46</t>
  </si>
  <si>
    <t>21-10-2024 12:13</t>
  </si>
  <si>
    <t>18-10-2024 11:49</t>
  </si>
  <si>
    <t>08-10-2024 12:34</t>
  </si>
  <si>
    <t>4000003574</t>
  </si>
  <si>
    <t>01-10-2024 11:3</t>
  </si>
  <si>
    <t>01-10-2024 13:3</t>
  </si>
  <si>
    <t>14-11-2024 16:25</t>
  </si>
  <si>
    <t>11-11-2024 15:55</t>
  </si>
  <si>
    <t>02-10-2024 9:44</t>
  </si>
  <si>
    <t>4000003530</t>
  </si>
  <si>
    <t>30-09-2024 11:38</t>
  </si>
  <si>
    <t>30-09-2024 13:38</t>
  </si>
  <si>
    <t>10-11-2024 13:23</t>
  </si>
  <si>
    <t>07-11-2024 12:52</t>
  </si>
  <si>
    <t>08-10-2024 12:28</t>
  </si>
  <si>
    <t>4000003565</t>
  </si>
  <si>
    <t>01-10-2024 9:29</t>
  </si>
  <si>
    <t>01-10-2024 11:29</t>
  </si>
  <si>
    <t>05-10-2024 15:4</t>
  </si>
  <si>
    <t>02-10-2024 14:26</t>
  </si>
  <si>
    <t>4000003577</t>
  </si>
  <si>
    <t>01-10-2024 11:42</t>
  </si>
  <si>
    <t>01-10-2024 13:42</t>
  </si>
  <si>
    <t>13-10-2024 16:9</t>
  </si>
  <si>
    <t>04-11-2024 17:16</t>
  </si>
  <si>
    <t>10-10-2024 15:23</t>
  </si>
  <si>
    <t>04-10-2024 0:27</t>
  </si>
  <si>
    <t>4000003562</t>
  </si>
  <si>
    <t>01-10-2024 9:17</t>
  </si>
  <si>
    <t>01-10-2024 11:17</t>
  </si>
  <si>
    <t>02-10-2024 10:21</t>
  </si>
  <si>
    <t>4000003598</t>
  </si>
  <si>
    <t>01-10-2024 17:26</t>
  </si>
  <si>
    <t>02-10-2024 9:26</t>
  </si>
  <si>
    <t>11-12-2024 18:20</t>
  </si>
  <si>
    <t>07-11-2024 10:38</t>
  </si>
  <si>
    <t>3000052604</t>
  </si>
  <si>
    <t>4000003582</t>
  </si>
  <si>
    <t>01-10-2024 12:22</t>
  </si>
  <si>
    <t>01-10-2024 13:22</t>
  </si>
  <si>
    <t>04-10-2024 13:4</t>
  </si>
  <si>
    <t>01-10-2024 12:53</t>
  </si>
  <si>
    <t>4000003615</t>
  </si>
  <si>
    <t>02-10-2024 9:50</t>
  </si>
  <si>
    <t>02-10-2024 10:50</t>
  </si>
  <si>
    <t>24-10-2024 12:8</t>
  </si>
  <si>
    <t>22-10-2024 12:9</t>
  </si>
  <si>
    <t>3000052598</t>
  </si>
  <si>
    <t>4000003605</t>
  </si>
  <si>
    <t>01-10-2024 19:27</t>
  </si>
  <si>
    <t>02-10-2024 11:0</t>
  </si>
  <si>
    <t>10-11-2024 9:23</t>
  </si>
  <si>
    <t>07-11-2024 9:20</t>
  </si>
  <si>
    <t>10-10-2024 17:38</t>
  </si>
  <si>
    <t>4000003620</t>
  </si>
  <si>
    <t>02-10-2024 10:20</t>
  </si>
  <si>
    <t>02-10-2024 12:20</t>
  </si>
  <si>
    <t>11-10-2024 11:51</t>
  </si>
  <si>
    <t>08-10-2024 14:35</t>
  </si>
  <si>
    <t>4000003630</t>
  </si>
  <si>
    <t>02-10-2024 13:3</t>
  </si>
  <si>
    <t>12-12-2024 17:48</t>
  </si>
  <si>
    <t>4000003701</t>
  </si>
  <si>
    <t>04-10-2024 9:33</t>
  </si>
  <si>
    <t>04-10-2024 11:33</t>
  </si>
  <si>
    <t>28-10-2024 17:17</t>
  </si>
  <si>
    <t>25-10-2024 16:33</t>
  </si>
  <si>
    <t>08-10-2024 14:56</t>
  </si>
  <si>
    <t>4000003704</t>
  </si>
  <si>
    <t>04-10-2024 9:48</t>
  </si>
  <si>
    <t>04-10-2024 11:48</t>
  </si>
  <si>
    <t>4000003658</t>
  </si>
  <si>
    <t>03-10-2024 8:40</t>
  </si>
  <si>
    <t>03-10-2024 11:0</t>
  </si>
  <si>
    <t>07-10-2024 12:6</t>
  </si>
  <si>
    <t>4000003716</t>
  </si>
  <si>
    <t>04-10-2024 10:56</t>
  </si>
  <si>
    <t>04-10-2024 12:56</t>
  </si>
  <si>
    <t>09-10-2024 14:59</t>
  </si>
  <si>
    <t>4000003718</t>
  </si>
  <si>
    <t>04-10-2024 11:17</t>
  </si>
  <si>
    <t>04-10-2024 13:17</t>
  </si>
  <si>
    <t>23-10-2024 10:44</t>
  </si>
  <si>
    <t>4000003623</t>
  </si>
  <si>
    <t>02-10-2024 11:20</t>
  </si>
  <si>
    <t>02-10-2024 13:20</t>
  </si>
  <si>
    <t>08-10-2024 16:6</t>
  </si>
  <si>
    <t>4000003636</t>
  </si>
  <si>
    <t>02-10-2024 13:40</t>
  </si>
  <si>
    <t>02-10-2024 15:40</t>
  </si>
  <si>
    <t>12-12-2024 9:58</t>
  </si>
  <si>
    <t>08-10-2024 15:21</t>
  </si>
  <si>
    <t>2000064707</t>
  </si>
  <si>
    <t>4000003646</t>
  </si>
  <si>
    <t>02-10-2024 16:8</t>
  </si>
  <si>
    <t>02-10-2024 17:8</t>
  </si>
  <si>
    <t>11-12-2024 16:0</t>
  </si>
  <si>
    <t>21-10-2024 17:34</t>
  </si>
  <si>
    <t>2000064716</t>
  </si>
  <si>
    <t>4000003669</t>
  </si>
  <si>
    <t>03-10-2024 10:24</t>
  </si>
  <si>
    <t>03-10-2024 12:24</t>
  </si>
  <si>
    <t>13-10-2024 15:9</t>
  </si>
  <si>
    <t>10-10-2024 14:52</t>
  </si>
  <si>
    <t>4000003743</t>
  </si>
  <si>
    <t>04-10-2024 15:2</t>
  </si>
  <si>
    <t>05-10-2024 10:32</t>
  </si>
  <si>
    <t>10-10-2024 13:7</t>
  </si>
  <si>
    <t>07-10-2024 12:8</t>
  </si>
  <si>
    <t>4000003749</t>
  </si>
  <si>
    <t>04-10-2024 15:54</t>
  </si>
  <si>
    <t>04-10-2024 17:54</t>
  </si>
  <si>
    <t>07-10-2024 12:10</t>
  </si>
  <si>
    <t>07-10-2024 11:38</t>
  </si>
  <si>
    <t>4000003679</t>
  </si>
  <si>
    <t>03-10-2024 12:37</t>
  </si>
  <si>
    <t>03-10-2024 14:37</t>
  </si>
  <si>
    <t>26-10-2024 15:16</t>
  </si>
  <si>
    <t>23-10-2024 14:25</t>
  </si>
  <si>
    <t>4000003694</t>
  </si>
  <si>
    <t>03-10-2024 17:53</t>
  </si>
  <si>
    <t>04-10-2024 9:53</t>
  </si>
  <si>
    <t>09-11-2024 16:23</t>
  </si>
  <si>
    <t>06-11-2024 15:32</t>
  </si>
  <si>
    <t>11-10-2024 10:59</t>
  </si>
  <si>
    <t>4000003731</t>
  </si>
  <si>
    <t>04-10-2024 14:4</t>
  </si>
  <si>
    <t>07-10-2024 11:16</t>
  </si>
  <si>
    <t>4000003734</t>
  </si>
  <si>
    <t>Warehouse Location in JAWH( Jable Ali Warehouse) on KLUDI  RAK SAP</t>
  </si>
  <si>
    <t>04-10-2024 13:23</t>
  </si>
  <si>
    <t>04-10-2024 14:23</t>
  </si>
  <si>
    <t>18-10-2024 16:42</t>
  </si>
  <si>
    <t>4000003756</t>
  </si>
  <si>
    <t>04-10-2024 17:21</t>
  </si>
  <si>
    <t>07-10-2024 10:21</t>
  </si>
  <si>
    <t>11-10-2024 16:8</t>
  </si>
  <si>
    <t>08-10-2024 16:4</t>
  </si>
  <si>
    <t>4000003693</t>
  </si>
  <si>
    <t>03-10-2024 16:47</t>
  </si>
  <si>
    <t>04-10-2024 9:47</t>
  </si>
  <si>
    <t>14-12-2024 11:40</t>
  </si>
  <si>
    <t>11-12-2024 11:40</t>
  </si>
  <si>
    <t>11-10-2024 11:17</t>
  </si>
  <si>
    <t>4000003688</t>
  </si>
  <si>
    <t>03-10-2024 15:33</t>
  </si>
  <si>
    <t>03-10-2024 17:33</t>
  </si>
  <si>
    <t>07-10-2024 12:13</t>
  </si>
  <si>
    <t>4000003745</t>
  </si>
  <si>
    <t>04-10-2024 15:32</t>
  </si>
  <si>
    <t>04-10-2024 17:32</t>
  </si>
  <si>
    <t>08-11-2024 10:42</t>
  </si>
  <si>
    <t>08-10-2024 15:58</t>
  </si>
  <si>
    <t>4000003757</t>
  </si>
  <si>
    <t>07-10-2024 9:32</t>
  </si>
  <si>
    <t>28-11-2024 15:56</t>
  </si>
  <si>
    <t>4000003759</t>
  </si>
  <si>
    <t>04-10-2024 17:39</t>
  </si>
  <si>
    <t>07-10-2024 10:39</t>
  </si>
  <si>
    <t>19-10-2024 15:12</t>
  </si>
  <si>
    <t>16-10-2024 14:41</t>
  </si>
  <si>
    <t>4000003783</t>
  </si>
  <si>
    <t>Md. Robiul  Awal</t>
  </si>
  <si>
    <t>07-10-2024 8:9</t>
  </si>
  <si>
    <t>07-10-2024 10:30</t>
  </si>
  <si>
    <t>08-10-2024 15:56</t>
  </si>
  <si>
    <t>4000003795</t>
  </si>
  <si>
    <t>07-10-2024 11:21</t>
  </si>
  <si>
    <t>07-10-2024 13:21</t>
  </si>
  <si>
    <t>4000003798</t>
  </si>
  <si>
    <t>07-10-2024 12:17</t>
  </si>
  <si>
    <t>07-10-2024 14:17</t>
  </si>
  <si>
    <t>10-10-2024 16:7</t>
  </si>
  <si>
    <t>07-10-2024 15:42</t>
  </si>
  <si>
    <t>4000003790</t>
  </si>
  <si>
    <t>Provide to T-code  ME51N Access</t>
  </si>
  <si>
    <t>07-10-2024 9:39</t>
  </si>
  <si>
    <t>07-10-2024 11:39</t>
  </si>
  <si>
    <t>24-10-2024 17:15</t>
  </si>
  <si>
    <t>21-10-2024 16:39</t>
  </si>
  <si>
    <t>14-10-2024 10:25</t>
  </si>
  <si>
    <t>4000003784</t>
  </si>
  <si>
    <t>07-10-2024 8:53</t>
  </si>
  <si>
    <t>07-10-2024 11:0</t>
  </si>
  <si>
    <t>07-11-2024 17:22</t>
  </si>
  <si>
    <t>09-10-2024 15:5</t>
  </si>
  <si>
    <t>4000003785</t>
  </si>
  <si>
    <t>07-10-2024 9:1</t>
  </si>
  <si>
    <t>07-10-2024 10:1</t>
  </si>
  <si>
    <t>07-10-2024 12:9</t>
  </si>
  <si>
    <t>4000003805</t>
  </si>
  <si>
    <t>Document type is missing from  ME21N, ME22N, ME23N T codes.</t>
  </si>
  <si>
    <t>07-10-2024 14:7</t>
  </si>
  <si>
    <t>29-10-2024 10:59</t>
  </si>
  <si>
    <t>14-10-2024 10:22</t>
  </si>
  <si>
    <t>3000052593</t>
  </si>
  <si>
    <t>4000003787</t>
  </si>
  <si>
    <t>07-10-2024 9:15</t>
  </si>
  <si>
    <t>07-10-2024 11:15</t>
  </si>
  <si>
    <t>17-10-2024 12:10</t>
  </si>
  <si>
    <t>14-10-2024 11:57</t>
  </si>
  <si>
    <t>4000003812</t>
  </si>
  <si>
    <t>07-10-2024 14:42</t>
  </si>
  <si>
    <t>07-10-2024 16:42</t>
  </si>
  <si>
    <t>08-10-2024 15:28</t>
  </si>
  <si>
    <t>4000003806</t>
  </si>
  <si>
    <t>07-10-2024 14:9</t>
  </si>
  <si>
    <t>07-10-2024 15:9</t>
  </si>
  <si>
    <t>18-10-2024 18:11</t>
  </si>
  <si>
    <t>15-10-2024 17:12</t>
  </si>
  <si>
    <t>4000003810</t>
  </si>
  <si>
    <t>07-10-2024 14:31</t>
  </si>
  <si>
    <t>24-10-2024 11:24</t>
  </si>
  <si>
    <t>4000003808</t>
  </si>
  <si>
    <t>07-10-2024 14:23</t>
  </si>
  <si>
    <t>07-10-2024 16:23</t>
  </si>
  <si>
    <t>08-10-2024 15:33</t>
  </si>
  <si>
    <t>4000003824</t>
  </si>
  <si>
    <t>07-10-2024 17:44</t>
  </si>
  <si>
    <t>08-10-2024 10:44</t>
  </si>
  <si>
    <t>30-10-2024 9:59</t>
  </si>
  <si>
    <t>2000064737</t>
  </si>
  <si>
    <t>4000003815</t>
  </si>
  <si>
    <t>07-10-2024 14:50</t>
  </si>
  <si>
    <t>07-10-2024 16:50</t>
  </si>
  <si>
    <t>17-10-2024 14:11</t>
  </si>
  <si>
    <t>14-10-2024 14:3</t>
  </si>
  <si>
    <t>07-10-2024 14:53</t>
  </si>
  <si>
    <t>4000003817</t>
  </si>
  <si>
    <t>07-10-2024 15:35</t>
  </si>
  <si>
    <t>08-10-2024 9:5</t>
  </si>
  <si>
    <t>08-10-2024 16:37</t>
  </si>
  <si>
    <t>4000003840</t>
  </si>
  <si>
    <t>08-10-2024 10:1</t>
  </si>
  <si>
    <t>08-10-2024 12:1</t>
  </si>
  <si>
    <t>17-10-2024 10:10</t>
  </si>
  <si>
    <t>14-10-2024 9:37</t>
  </si>
  <si>
    <t>11-10-2024 17:14</t>
  </si>
  <si>
    <t>4000003855</t>
  </si>
  <si>
    <t>08-10-2024 12:19</t>
  </si>
  <si>
    <t>08-10-2024 14:19</t>
  </si>
  <si>
    <t>24-11-2024 16:31</t>
  </si>
  <si>
    <t>21-11-2024 16:25</t>
  </si>
  <si>
    <t>14-10-2024 12:7</t>
  </si>
  <si>
    <t>4000003833</t>
  </si>
  <si>
    <t>08-10-2024 8:59</t>
  </si>
  <si>
    <t>08-10-2024 11:0</t>
  </si>
  <si>
    <t>11-10-2024 16:49</t>
  </si>
  <si>
    <t>4000003837</t>
  </si>
  <si>
    <t>08-10-2024 9:21</t>
  </si>
  <si>
    <t>08-10-2024 11:21</t>
  </si>
  <si>
    <t>15-10-2024 17:17</t>
  </si>
  <si>
    <t>4000003860</t>
  </si>
  <si>
    <t>08-10-2024 14:12</t>
  </si>
  <si>
    <t>08-10-2024 16:12</t>
  </si>
  <si>
    <t>11-10-2024 16:54</t>
  </si>
  <si>
    <t>4000003866</t>
  </si>
  <si>
    <t>Request access to  ZSD_DEL_DATE</t>
  </si>
  <si>
    <t>08-10-2024 15:11</t>
  </si>
  <si>
    <t>08-10-2024 16:11</t>
  </si>
  <si>
    <t>22-10-2024 12:18</t>
  </si>
  <si>
    <t>15-10-2024 14:44</t>
  </si>
  <si>
    <t>4000003876</t>
  </si>
  <si>
    <t>08-10-2024 18:57</t>
  </si>
  <si>
    <t>09-10-2024 11:0</t>
  </si>
  <si>
    <t>09-10-2024 15:0</t>
  </si>
  <si>
    <t>4000003883</t>
  </si>
  <si>
    <t>09-10-2024 9:33</t>
  </si>
  <si>
    <t>09-10-2024 11:33</t>
  </si>
  <si>
    <t>26-11-2024 11:13</t>
  </si>
  <si>
    <t>16-10-2024 10:19</t>
  </si>
  <si>
    <t>4000003890</t>
  </si>
  <si>
    <t>09-10-2024 10:58</t>
  </si>
  <si>
    <t>09-10-2024 12:58</t>
  </si>
  <si>
    <t>11-11-2024 11:24</t>
  </si>
  <si>
    <t>08-11-2024 10:46</t>
  </si>
  <si>
    <t>07-11-2024 11:9</t>
  </si>
  <si>
    <t>4000003906</t>
  </si>
  <si>
    <t>09-10-2024 15:20</t>
  </si>
  <si>
    <t>09-10-2024 17:20</t>
  </si>
  <si>
    <t>01-12-2024 18:34</t>
  </si>
  <si>
    <t>28-11-2024 17:58</t>
  </si>
  <si>
    <t>4000003886</t>
  </si>
  <si>
    <t>09-10-2024 10:16</t>
  </si>
  <si>
    <t>09-10-2024 12:16</t>
  </si>
  <si>
    <t>13-12-2024 10:48</t>
  </si>
  <si>
    <t>16-10-2024 10:13</t>
  </si>
  <si>
    <t>4000003887</t>
  </si>
  <si>
    <t>09-10-2024 10:22</t>
  </si>
  <si>
    <t>09-10-2024 12:22</t>
  </si>
  <si>
    <t>29-10-2024 16:7</t>
  </si>
  <si>
    <t>4000003936</t>
  </si>
  <si>
    <t>SAP Authorization Request ( T-code ) -  77001258</t>
  </si>
  <si>
    <t>10-10-2024 14:23</t>
  </si>
  <si>
    <t>10-10-2024 16:23</t>
  </si>
  <si>
    <t>08-11-2024 9:44</t>
  </si>
  <si>
    <t>11-10-2024 16:47</t>
  </si>
  <si>
    <t>4000003904</t>
  </si>
  <si>
    <t>09-10-2024 13:46</t>
  </si>
  <si>
    <t>09-10-2024 15:46</t>
  </si>
  <si>
    <t>14-10-2024 12:5</t>
  </si>
  <si>
    <t>4000003962</t>
  </si>
  <si>
    <t>10-10-2024 17:17</t>
  </si>
  <si>
    <t>11-10-2024 10:17</t>
  </si>
  <si>
    <t>11-10-2024 16:51</t>
  </si>
  <si>
    <t>4000003922</t>
  </si>
  <si>
    <t>10-10-2024 9:9</t>
  </si>
  <si>
    <t>10-10-2024 11:9</t>
  </si>
  <si>
    <t>10-10-2024 15:22</t>
  </si>
  <si>
    <t>4000003926</t>
  </si>
  <si>
    <t>10-10-2024 9:43</t>
  </si>
  <si>
    <t>10-10-2024 11:43</t>
  </si>
  <si>
    <t>15-10-2024 15:13</t>
  </si>
  <si>
    <t>4000003944</t>
  </si>
  <si>
    <t>Request To Provide Access  T-code - Ali</t>
  </si>
  <si>
    <t>10-10-2024 15:20</t>
  </si>
  <si>
    <t>13-10-2024 8:20</t>
  </si>
  <si>
    <t>11-10-2024 16:46</t>
  </si>
  <si>
    <t>4000003953</t>
  </si>
  <si>
    <t>10-10-2024 17:14</t>
  </si>
  <si>
    <t>11-10-2024 10:14</t>
  </si>
  <si>
    <t>18-10-2024 14:49</t>
  </si>
  <si>
    <t>6000023468</t>
  </si>
  <si>
    <t>4000003947</t>
  </si>
  <si>
    <t>SAP Authorization Request  - L&amp;W Users</t>
  </si>
  <si>
    <t>11-10-2024 9:23</t>
  </si>
  <si>
    <t>16-11-2024 17:27</t>
  </si>
  <si>
    <t>13-11-2024 17:2</t>
  </si>
  <si>
    <t>11-10-2024 16:52</t>
  </si>
  <si>
    <t>4000003920</t>
  </si>
  <si>
    <t>10-10-2024 8:49</t>
  </si>
  <si>
    <t>10-10-2024 11:0</t>
  </si>
  <si>
    <t>09-11-2024 17:23</t>
  </si>
  <si>
    <t>06-11-2024 16:45</t>
  </si>
  <si>
    <t>4000003968</t>
  </si>
  <si>
    <t>Fiori Access -  99123257 Jitendra</t>
  </si>
  <si>
    <t>10-10-2024 18:17</t>
  </si>
  <si>
    <t>11-10-2024 11:0</t>
  </si>
  <si>
    <t>15-10-2024 14:37</t>
  </si>
  <si>
    <t>4000003974</t>
  </si>
  <si>
    <t>Provide  Authorization Access to Sales T- codes</t>
  </si>
  <si>
    <t>11-10-2024 10:9</t>
  </si>
  <si>
    <t>11-10-2024 12:9</t>
  </si>
  <si>
    <t>08-11-2024 10:32</t>
  </si>
  <si>
    <t>15-10-2024 14:41</t>
  </si>
  <si>
    <t>4000004011</t>
  </si>
  <si>
    <t>14-10-2024 8:28</t>
  </si>
  <si>
    <t>14-10-2024 11:0</t>
  </si>
  <si>
    <t>15-10-2024 14:48</t>
  </si>
  <si>
    <t>4000004016</t>
  </si>
  <si>
    <t>14-10-2024 10:2</t>
  </si>
  <si>
    <t>14-10-2024 11:2</t>
  </si>
  <si>
    <t>11-12-2024 17:10</t>
  </si>
  <si>
    <t>14-10-2024 11:28</t>
  </si>
  <si>
    <t>2000064728</t>
  </si>
  <si>
    <t>4000004019</t>
  </si>
  <si>
    <t>14-10-2024 10:21</t>
  </si>
  <si>
    <t>14-10-2024 12:21</t>
  </si>
  <si>
    <t>21-10-2024 16:43</t>
  </si>
  <si>
    <t>17-10-2024 10:52</t>
  </si>
  <si>
    <t>4000003991</t>
  </si>
  <si>
    <t>SAP Authorization Request Access -  99018502 &amp; 99018502</t>
  </si>
  <si>
    <t>11-10-2024 17:41</t>
  </si>
  <si>
    <t>14-10-2024 10:41</t>
  </si>
  <si>
    <t>08-11-2024 9:49</t>
  </si>
  <si>
    <t>15-10-2024 15:12</t>
  </si>
  <si>
    <t>4000003970</t>
  </si>
  <si>
    <t>11-10-2024 9:20</t>
  </si>
  <si>
    <t>11-10-2024 10:20</t>
  </si>
  <si>
    <t>13-12-2024 16:4</t>
  </si>
  <si>
    <t>4000004021</t>
  </si>
  <si>
    <t>SAP Authorization Request ( T-code ) -  Reem</t>
  </si>
  <si>
    <t>14-10-2024 10:37</t>
  </si>
  <si>
    <t>14-10-2024 11:37</t>
  </si>
  <si>
    <t>15-10-2024 15:0</t>
  </si>
  <si>
    <t>4000004065</t>
  </si>
  <si>
    <t>15-10-2024 9:38</t>
  </si>
  <si>
    <t>15-10-2024 11:38</t>
  </si>
  <si>
    <t>25-10-2024 17:15</t>
  </si>
  <si>
    <t>22-10-2024 16:18</t>
  </si>
  <si>
    <t>4000003975</t>
  </si>
  <si>
    <t>SAP Authorization Request ( T-Code) -  Kasturi</t>
  </si>
  <si>
    <t>11-10-2024 12:17</t>
  </si>
  <si>
    <t>08-11-2024 9:33</t>
  </si>
  <si>
    <t>15-10-2024 15:1</t>
  </si>
  <si>
    <t>4000003980</t>
  </si>
  <si>
    <t>Create a New SAP Account  for Drewes ( Kludi Germany  )</t>
  </si>
  <si>
    <t>11-10-2024 12:47</t>
  </si>
  <si>
    <t>11-10-2024 14:47</t>
  </si>
  <si>
    <t>30-10-2024 9:42</t>
  </si>
  <si>
    <t>15-10-2024 14:34</t>
  </si>
  <si>
    <t>4000004039</t>
  </si>
  <si>
    <t>14-10-2024 16:3</t>
  </si>
  <si>
    <t>12-12-2024 11:27</t>
  </si>
  <si>
    <t>4000004049</t>
  </si>
  <si>
    <t>14-10-2024 16:0</t>
  </si>
  <si>
    <t>15-10-2024 9:0</t>
  </si>
  <si>
    <t>19-10-2024 10:12</t>
  </si>
  <si>
    <t>08-11-2024 10:30</t>
  </si>
  <si>
    <t>16-10-2024 10:11</t>
  </si>
  <si>
    <t>4000004029</t>
  </si>
  <si>
    <t>14-10-2024 11:24</t>
  </si>
  <si>
    <t>14-10-2024 13:24</t>
  </si>
  <si>
    <t>16-11-2024 13:26</t>
  </si>
  <si>
    <t>13-11-2024 12:43</t>
  </si>
  <si>
    <t>4000004057</t>
  </si>
  <si>
    <t>14-10-2024 17:21</t>
  </si>
  <si>
    <t>15-10-2024 10:21</t>
  </si>
  <si>
    <t>07-12-2024 12:37</t>
  </si>
  <si>
    <t>04-12-2024 11:42</t>
  </si>
  <si>
    <t>14-10-2024 17:53</t>
  </si>
  <si>
    <t>4000004082</t>
  </si>
  <si>
    <t>15-10-2024 12:37</t>
  </si>
  <si>
    <t>15-10-2024 15:20</t>
  </si>
  <si>
    <t>4000004104</t>
  </si>
  <si>
    <t>15-10-2024 15:21</t>
  </si>
  <si>
    <t>15-10-2024 17:21</t>
  </si>
  <si>
    <t>01-11-2024 15:13</t>
  </si>
  <si>
    <t>15-10-2024 17:42</t>
  </si>
  <si>
    <t>4000004075</t>
  </si>
  <si>
    <t>15-10-2024 11:22</t>
  </si>
  <si>
    <t>15-10-2024 13:22</t>
  </si>
  <si>
    <t>30-10-2024 9:55</t>
  </si>
  <si>
    <t>16-10-2024 10:10</t>
  </si>
  <si>
    <t>4000004078</t>
  </si>
  <si>
    <t>15-10-2024 11:35</t>
  </si>
  <si>
    <t>15-10-2024 13:35</t>
  </si>
  <si>
    <t>30-10-2024 10:1</t>
  </si>
  <si>
    <t>16-10-2024 10:7</t>
  </si>
  <si>
    <t>4000004120</t>
  </si>
  <si>
    <t>16-10-2024 9:43</t>
  </si>
  <si>
    <t>16-10-2024 11:43</t>
  </si>
  <si>
    <t>20-10-2024 15:12</t>
  </si>
  <si>
    <t>17-10-2024 14:56</t>
  </si>
  <si>
    <t>4000004129</t>
  </si>
  <si>
    <t>SAP Authorization Issue  - 99014012</t>
  </si>
  <si>
    <t>16-10-2024 11:1</t>
  </si>
  <si>
    <t>16-10-2024 13:1</t>
  </si>
  <si>
    <t>19-10-2024 14:12</t>
  </si>
  <si>
    <t>16-10-2024 14:9</t>
  </si>
  <si>
    <t>4000004130</t>
  </si>
  <si>
    <t>16-10-2024 11:8</t>
  </si>
  <si>
    <t>16-10-2024 13:8</t>
  </si>
  <si>
    <t>08-11-2024 9:32</t>
  </si>
  <si>
    <t>17-10-2024 17:33</t>
  </si>
  <si>
    <t>4000004132</t>
  </si>
  <si>
    <t>SAP T-code Access Request -  96600472</t>
  </si>
  <si>
    <t>16-10-2024 11:30</t>
  </si>
  <si>
    <t>16-10-2024 13:30</t>
  </si>
  <si>
    <t>22-10-2024 15:53</t>
  </si>
  <si>
    <t>4000004111</t>
  </si>
  <si>
    <t>15-10-2024 18:0</t>
  </si>
  <si>
    <t>16-10-2024 10:0</t>
  </si>
  <si>
    <t>08-11-2024 10:48</t>
  </si>
  <si>
    <t>4000004144</t>
  </si>
  <si>
    <t>16-10-2024 14:38</t>
  </si>
  <si>
    <t>16-10-2024 16:38</t>
  </si>
  <si>
    <t>28-10-2024 11:8</t>
  </si>
  <si>
    <t>4000004148</t>
  </si>
  <si>
    <t>SAP ID Creation -  DONG (Kludi Germany)</t>
  </si>
  <si>
    <t>16-10-2024 15:2</t>
  </si>
  <si>
    <t>16-10-2024 17:2</t>
  </si>
  <si>
    <t>30-10-2024 10:6</t>
  </si>
  <si>
    <t>17-10-2024 17:31</t>
  </si>
  <si>
    <t>4000004177</t>
  </si>
  <si>
    <t>17-10-2024 15:26</t>
  </si>
  <si>
    <t>17-10-2024 17:26</t>
  </si>
  <si>
    <t>30-10-2024 9:43</t>
  </si>
  <si>
    <t>18-10-2024 14:54</t>
  </si>
  <si>
    <t>4000004197</t>
  </si>
  <si>
    <t>Request T-code  Access - Donabella</t>
  </si>
  <si>
    <t>18-10-2024 11:12</t>
  </si>
  <si>
    <t>21-10-2024 16:12</t>
  </si>
  <si>
    <t>24-10-2024 15:14</t>
  </si>
  <si>
    <t>21-10-2024 14:48</t>
  </si>
  <si>
    <t>18-10-2024 11:46</t>
  </si>
  <si>
    <t>4000004165</t>
  </si>
  <si>
    <t>17-10-2024 11:16</t>
  </si>
  <si>
    <t>17-10-2024 13:16</t>
  </si>
  <si>
    <t>17-10-2024 15:7</t>
  </si>
  <si>
    <t>4000004173</t>
  </si>
  <si>
    <t>17-10-2024 14:20</t>
  </si>
  <si>
    <t>17-10-2024 16:20</t>
  </si>
  <si>
    <t>21-10-2024 16:13</t>
  </si>
  <si>
    <t>18-10-2024 16:3</t>
  </si>
  <si>
    <t>18-10-2024 11:5</t>
  </si>
  <si>
    <t>4000004184</t>
  </si>
  <si>
    <t>17-10-2024 17:44</t>
  </si>
  <si>
    <t>18-10-2024 10:44</t>
  </si>
  <si>
    <t>18-10-2024 17:39</t>
  </si>
  <si>
    <t>18-10-2024 9:37</t>
  </si>
  <si>
    <t>4000004200</t>
  </si>
  <si>
    <t>18-10-2024 12:32</t>
  </si>
  <si>
    <t>18-10-2024 14:32</t>
  </si>
  <si>
    <t>08-11-2024 9:52</t>
  </si>
  <si>
    <t>22-10-2024 16:20</t>
  </si>
  <si>
    <t>21-10-2024 16:47</t>
  </si>
  <si>
    <t>4000004201</t>
  </si>
  <si>
    <t>18-10-2024 14:42</t>
  </si>
  <si>
    <t>4000004258</t>
  </si>
  <si>
    <t>21-10-2024 16:31</t>
  </si>
  <si>
    <t>22-10-2024 9:33</t>
  </si>
  <si>
    <t>22-10-2024 11:9</t>
  </si>
  <si>
    <t>21-10-2024 17:52</t>
  </si>
  <si>
    <t>4000004175</t>
  </si>
  <si>
    <t>Request  to reset password</t>
  </si>
  <si>
    <t>17-10-2024 16:56</t>
  </si>
  <si>
    <t>17-10-2024 17:28</t>
  </si>
  <si>
    <t>4000004225</t>
  </si>
  <si>
    <t>21-10-2024 9:44</t>
  </si>
  <si>
    <t>21-10-2024 11:44</t>
  </si>
  <si>
    <t>21-10-2024 16:35</t>
  </si>
  <si>
    <t>4000004254</t>
  </si>
  <si>
    <t>21-10-2024 15:9</t>
  </si>
  <si>
    <t>21-10-2024 16:9</t>
  </si>
  <si>
    <t>25-10-2024 15:15</t>
  </si>
  <si>
    <t>22-10-2024 14:39</t>
  </si>
  <si>
    <t>4000004253</t>
  </si>
  <si>
    <t>21-10-2024 15:1</t>
  </si>
  <si>
    <t>21-10-2024 17:1</t>
  </si>
  <si>
    <t>22-10-2024 14:47</t>
  </si>
  <si>
    <t>4000004269</t>
  </si>
  <si>
    <t>22-10-2024 9:31</t>
  </si>
  <si>
    <t>22-10-2024 10:31</t>
  </si>
  <si>
    <t>22-10-2024 16:0</t>
  </si>
  <si>
    <t>22-10-2024 10:11</t>
  </si>
  <si>
    <t>4000004167</t>
  </si>
  <si>
    <t>17-10-2024 11:45</t>
  </si>
  <si>
    <t>17-10-2024 12:45</t>
  </si>
  <si>
    <t>08-12-2024 10:4</t>
  </si>
  <si>
    <t>4000004170</t>
  </si>
  <si>
    <t>17-10-2024 13:3</t>
  </si>
  <si>
    <t>17-10-2024 15:3</t>
  </si>
  <si>
    <t>21-10-2024 10:13</t>
  </si>
  <si>
    <t>18-10-2024 10:4</t>
  </si>
  <si>
    <t>17-10-2024 15:5</t>
  </si>
  <si>
    <t>4000004292</t>
  </si>
  <si>
    <t>22-10-2024 13:20</t>
  </si>
  <si>
    <t>22-10-2024 14:20</t>
  </si>
  <si>
    <t>04-11-2024 17:27</t>
  </si>
  <si>
    <t>23-10-2024 14:28</t>
  </si>
  <si>
    <t>4000004242</t>
  </si>
  <si>
    <t>SAP ECQ Access Error - Mohammad  (BG)</t>
  </si>
  <si>
    <t>21-10-2024 11:22</t>
  </si>
  <si>
    <t>21-10-2024 13:22</t>
  </si>
  <si>
    <t>21-10-2024 11:37</t>
  </si>
  <si>
    <t>4000004283</t>
  </si>
  <si>
    <t>22-10-2024 11:35</t>
  </si>
  <si>
    <t>22-10-2024 13:35</t>
  </si>
  <si>
    <t>04-11-2024 14:39</t>
  </si>
  <si>
    <t>22-10-2024 14:48</t>
  </si>
  <si>
    <t>4000004285</t>
  </si>
  <si>
    <t>22-10-2024 11:45</t>
  </si>
  <si>
    <t>22-10-2024 13:45</t>
  </si>
  <si>
    <t>30-10-2024 8:58</t>
  </si>
  <si>
    <t>22-10-2024 12:14</t>
  </si>
  <si>
    <t>4000004203</t>
  </si>
  <si>
    <t>18-10-2024 15:44</t>
  </si>
  <si>
    <t>18-10-2024 16:44</t>
  </si>
  <si>
    <t>22-10-2024 16:42</t>
  </si>
  <si>
    <t>18-10-2024 16:51</t>
  </si>
  <si>
    <t>4000004263</t>
  </si>
  <si>
    <t>21-10-2024 18:0</t>
  </si>
  <si>
    <t>22-10-2024 11:0</t>
  </si>
  <si>
    <t>11-12-2024 17:41</t>
  </si>
  <si>
    <t>4000004277</t>
  </si>
  <si>
    <t>22-10-2024 10:13</t>
  </si>
  <si>
    <t>22-10-2024 12:13</t>
  </si>
  <si>
    <t>25-10-2024 11:15</t>
  </si>
  <si>
    <t>22-10-2024 11:4</t>
  </si>
  <si>
    <t>4000004278</t>
  </si>
  <si>
    <t>Request To Allow Access to MASS T- Code - Varshil  ( IND )</t>
  </si>
  <si>
    <t>22-10-2024 10:35</t>
  </si>
  <si>
    <t>22-10-2024 12:35</t>
  </si>
  <si>
    <t>4000004280</t>
  </si>
  <si>
    <t>22-10-2024 11:13</t>
  </si>
  <si>
    <t>12-12-2024 13:51</t>
  </si>
  <si>
    <t>15-11-2024 15:45</t>
  </si>
  <si>
    <t>4000004212</t>
  </si>
  <si>
    <t>20-10-2024 7:52</t>
  </si>
  <si>
    <t>20-10-2024 10:30</t>
  </si>
  <si>
    <t>08-12-2024 14:37</t>
  </si>
  <si>
    <t>05-12-2024 13:44</t>
  </si>
  <si>
    <t>11-11-2024 12:46</t>
  </si>
  <si>
    <t>2000064743</t>
  </si>
  <si>
    <t>4000004215</t>
  </si>
  <si>
    <t>20-10-2024 13:22</t>
  </si>
  <si>
    <t>21-10-2024 11:0</t>
  </si>
  <si>
    <t>27-10-2024 18:16</t>
  </si>
  <si>
    <t>24-10-2024 17:56</t>
  </si>
  <si>
    <t>23-10-2024 9:49</t>
  </si>
  <si>
    <t>4000004260</t>
  </si>
  <si>
    <t>21-10-2024 17:16</t>
  </si>
  <si>
    <t>22-10-2024 10:16</t>
  </si>
  <si>
    <t>02-11-2024 11:19</t>
  </si>
  <si>
    <t>30-10-2024 10:29</t>
  </si>
  <si>
    <t>4000004264</t>
  </si>
  <si>
    <t>21-10-2024 18:31</t>
  </si>
  <si>
    <t>22-10-2024 16:11</t>
  </si>
  <si>
    <t>4000004223</t>
  </si>
  <si>
    <t>SAP Authorization issue -  Haitham</t>
  </si>
  <si>
    <t>21-10-2024 9:22</t>
  </si>
  <si>
    <t>30-10-2024 10:10</t>
  </si>
  <si>
    <t>4000004224</t>
  </si>
  <si>
    <t>23-10-2024 14:32</t>
  </si>
  <si>
    <t>4000004226</t>
  </si>
  <si>
    <t>21-10-2024 9:57</t>
  </si>
  <si>
    <t>21-10-2024 10:57</t>
  </si>
  <si>
    <t>11-12-2024 17:44</t>
  </si>
  <si>
    <t>21-10-2024 11:15</t>
  </si>
  <si>
    <t>2000064745</t>
  </si>
  <si>
    <t>4000004237</t>
  </si>
  <si>
    <t>21-10-2024 11:6</t>
  </si>
  <si>
    <t>21-10-2024 13:6</t>
  </si>
  <si>
    <t>30-10-2024 10:15</t>
  </si>
  <si>
    <t>29-10-2024 11:39</t>
  </si>
  <si>
    <t>4000004255</t>
  </si>
  <si>
    <t>SAP Authorization Request -  96600489 &amp; 96600650</t>
  </si>
  <si>
    <t>21-10-2024 15:26</t>
  </si>
  <si>
    <t>22-10-2024 8:26</t>
  </si>
  <si>
    <t>12-11-2024 3:24</t>
  </si>
  <si>
    <t>09-11-2024 2:29</t>
  </si>
  <si>
    <t>22-10-2024 16:16</t>
  </si>
  <si>
    <t>4000004239</t>
  </si>
  <si>
    <t>21-10-2024 11:7</t>
  </si>
  <si>
    <t>21-10-2024 12:7</t>
  </si>
  <si>
    <t>01-11-2024 12:19</t>
  </si>
  <si>
    <t>29-10-2024 11:25</t>
  </si>
  <si>
    <t>29-10-2024 11:24</t>
  </si>
  <si>
    <t>2000064749</t>
  </si>
  <si>
    <t>4000004262</t>
  </si>
  <si>
    <t>Update the prices of screws and the fixing kit in the POS system at the Rak outlet  uu7 channel 12  as free of charges</t>
  </si>
  <si>
    <t>21-10-2024 17:58</t>
  </si>
  <si>
    <t>22-10-2024 9:58</t>
  </si>
  <si>
    <t>29-10-2024 16:6</t>
  </si>
  <si>
    <t>23-10-2024 17:31</t>
  </si>
  <si>
    <t>4000004306</t>
  </si>
  <si>
    <t>22-10-2024 17:6</t>
  </si>
  <si>
    <t>23-10-2024 12:6</t>
  </si>
  <si>
    <t>23-10-2024 14:29</t>
  </si>
  <si>
    <t>4000004300</t>
  </si>
  <si>
    <t>22-10-2024 15:38</t>
  </si>
  <si>
    <t>22-10-2024 17:38</t>
  </si>
  <si>
    <t>22-10-2024 16:13</t>
  </si>
  <si>
    <t>4000004312</t>
  </si>
  <si>
    <t>23-10-2024 9:37</t>
  </si>
  <si>
    <t>23-10-2024 13:37</t>
  </si>
  <si>
    <t>23-10-2024 14:26</t>
  </si>
  <si>
    <t>4000004322</t>
  </si>
  <si>
    <t>Get Error For Access VL03N  - Display Outbound Delivery</t>
  </si>
  <si>
    <t>23-10-2024 12:59</t>
  </si>
  <si>
    <t>23-10-2024 14:59</t>
  </si>
  <si>
    <t>23-10-2024 14:38</t>
  </si>
  <si>
    <t>4000004329</t>
  </si>
  <si>
    <t>23-10-2024 15:25</t>
  </si>
  <si>
    <t>22-11-2024 17:30</t>
  </si>
  <si>
    <t>19-11-2024 17:19</t>
  </si>
  <si>
    <t>3000052611</t>
  </si>
  <si>
    <t>4000004339</t>
  </si>
  <si>
    <t>24-10-2024 8:18</t>
  </si>
  <si>
    <t>24-10-2024 11:0</t>
  </si>
  <si>
    <t>06-12-2024 8:16</t>
  </si>
  <si>
    <t>30-10-2024 8:54</t>
  </si>
  <si>
    <t>4000004362</t>
  </si>
  <si>
    <t>Authorization issue for VA01 and VA02  - 99202666</t>
  </si>
  <si>
    <t>24-10-2024 13:28</t>
  </si>
  <si>
    <t>24-10-2024 15:28</t>
  </si>
  <si>
    <t>28-10-2024 10:17</t>
  </si>
  <si>
    <t>25-10-2024 9:52</t>
  </si>
  <si>
    <t>4000004369</t>
  </si>
  <si>
    <t>24-10-2024 15:56</t>
  </si>
  <si>
    <t>02-12-2024 12:34</t>
  </si>
  <si>
    <t>29-11-2024 12:24</t>
  </si>
  <si>
    <t>4000004377</t>
  </si>
  <si>
    <t>24-10-2024 17:16</t>
  </si>
  <si>
    <t>25-10-2024 8:46</t>
  </si>
  <si>
    <t>30-10-2024 9:56</t>
  </si>
  <si>
    <t>4000004333</t>
  </si>
  <si>
    <t>23-10-2024 16:26</t>
  </si>
  <si>
    <t>23-10-2024 17:26</t>
  </si>
  <si>
    <t>29-10-2024 16:5</t>
  </si>
  <si>
    <t>29-10-2024 10:31</t>
  </si>
  <si>
    <t>2000064750</t>
  </si>
  <si>
    <t>4000004358</t>
  </si>
  <si>
    <t>24-10-2024 12:23</t>
  </si>
  <si>
    <t>24-10-2024 13:23</t>
  </si>
  <si>
    <t>29-10-2024 10:29</t>
  </si>
  <si>
    <t>2000064751</t>
  </si>
  <si>
    <t>4000004337</t>
  </si>
  <si>
    <t>Request access to a report T-Codes - V/LD</t>
  </si>
  <si>
    <t>23-10-2024 16:56</t>
  </si>
  <si>
    <t>24-10-2024 9:26</t>
  </si>
  <si>
    <t>01-11-2024 15:19</t>
  </si>
  <si>
    <t>29-10-2024 14:44</t>
  </si>
  <si>
    <t>24-10-2024 9:33</t>
  </si>
  <si>
    <t>4000004378</t>
  </si>
  <si>
    <t>25-10-2024 10:29</t>
  </si>
  <si>
    <t>04-11-2024 17:33</t>
  </si>
  <si>
    <t>25-10-2024 9:32</t>
  </si>
  <si>
    <t>4000004356</t>
  </si>
  <si>
    <t>24-10-2024 12:0</t>
  </si>
  <si>
    <t>24-10-2024 13:0</t>
  </si>
  <si>
    <t>31-10-2024 16:18</t>
  </si>
  <si>
    <t>04-11-2024 14:32</t>
  </si>
  <si>
    <t>28-10-2024 15:50</t>
  </si>
  <si>
    <t>4000004376</t>
  </si>
  <si>
    <t>Rquest T-code Access - Atul  ( IND)</t>
  </si>
  <si>
    <t>24-10-2024 17:6</t>
  </si>
  <si>
    <t>25-10-2024 10:36</t>
  </si>
  <si>
    <t>13-11-2024 16:56</t>
  </si>
  <si>
    <t>4000004347</t>
  </si>
  <si>
    <t>SAP Authorization Request -  Donabella</t>
  </si>
  <si>
    <t>24-10-2024 10:24</t>
  </si>
  <si>
    <t>24-10-2024 12:24</t>
  </si>
  <si>
    <t>07-11-2024 16:34</t>
  </si>
  <si>
    <t>30-10-2024 8:52</t>
  </si>
  <si>
    <t>4000004371</t>
  </si>
  <si>
    <t>24-10-2024 16:24</t>
  </si>
  <si>
    <t>24-10-2024 17:24</t>
  </si>
  <si>
    <t>14-11-2024 12:22</t>
  </si>
  <si>
    <t>11-11-2024 16:28</t>
  </si>
  <si>
    <t>2000064755</t>
  </si>
  <si>
    <t>4000004355</t>
  </si>
  <si>
    <t>24-10-2024 14:0</t>
  </si>
  <si>
    <t>29-10-2024 16:1</t>
  </si>
  <si>
    <t>29-10-2024 10:33</t>
  </si>
  <si>
    <t>2000064752</t>
  </si>
  <si>
    <t>4000004408</t>
  </si>
  <si>
    <t>25-10-2024 16:59</t>
  </si>
  <si>
    <t>28-10-2024 9:59</t>
  </si>
  <si>
    <t>09-12-2024 16:26</t>
  </si>
  <si>
    <t>3000045101</t>
  </si>
  <si>
    <t>4000004438</t>
  </si>
  <si>
    <t>28-10-2024 9:16</t>
  </si>
  <si>
    <t>28-10-2024 10:16</t>
  </si>
  <si>
    <t>30-10-2024 10:23</t>
  </si>
  <si>
    <t>4000004406</t>
  </si>
  <si>
    <t>25-10-2024 15:2</t>
  </si>
  <si>
    <t>25-10-2024 16:2</t>
  </si>
  <si>
    <t>01-11-2024 11:19</t>
  </si>
  <si>
    <t>06-11-2024 16:26</t>
  </si>
  <si>
    <t>29-10-2024 10:27</t>
  </si>
  <si>
    <t>4000004382</t>
  </si>
  <si>
    <t>Error while printing invoice Sol Ref:2000064756 -  RETURN INVOICE FOR TW</t>
  </si>
  <si>
    <t>25-10-2024 9:6</t>
  </si>
  <si>
    <t>25-10-2024 10:6</t>
  </si>
  <si>
    <t>13-12-2024 15:16</t>
  </si>
  <si>
    <t>01-11-2024 11:44</t>
  </si>
  <si>
    <t>2000064756</t>
  </si>
  <si>
    <t>4000004469</t>
  </si>
  <si>
    <t>29-10-2024 9:29</t>
  </si>
  <si>
    <t>29-10-2024 11:29</t>
  </si>
  <si>
    <t>08-11-2024 17:22</t>
  </si>
  <si>
    <t>05-11-2024 17:8</t>
  </si>
  <si>
    <t>29-10-2024 9:46</t>
  </si>
  <si>
    <t>4000004498</t>
  </si>
  <si>
    <t>29-10-2024 17:11</t>
  </si>
  <si>
    <t>30-10-2024 9:11</t>
  </si>
  <si>
    <t>29-10-2024 17:30</t>
  </si>
  <si>
    <t>4000004481</t>
  </si>
  <si>
    <t>29-10-2024 14:43</t>
  </si>
  <si>
    <t>08-11-2024 15:22</t>
  </si>
  <si>
    <t>05-11-2024 14:49</t>
  </si>
  <si>
    <t>4000004458</t>
  </si>
  <si>
    <t>28-10-2024 15:28</t>
  </si>
  <si>
    <t>28-10-2024 16:28</t>
  </si>
  <si>
    <t>01-11-2024 17:1</t>
  </si>
  <si>
    <t>4000004400</t>
  </si>
  <si>
    <t>The Existing  Columns Has Been Removed  in Query F107  - Ticket Ref 4000000909</t>
  </si>
  <si>
    <t>25-10-2024 12:5</t>
  </si>
  <si>
    <t>25-10-2024 14:5</t>
  </si>
  <si>
    <t>30-11-2024 17:34</t>
  </si>
  <si>
    <t>27-11-2024 17:29</t>
  </si>
  <si>
    <t>27-10-2024 9:37</t>
  </si>
  <si>
    <t>4000004444</t>
  </si>
  <si>
    <t>28-10-2024 11:41</t>
  </si>
  <si>
    <t>28-10-2024 13:41</t>
  </si>
  <si>
    <t>07-12-2024 11:37</t>
  </si>
  <si>
    <t>04-12-2024 11:23</t>
  </si>
  <si>
    <t>4000004455</t>
  </si>
  <si>
    <t>SAP Authorization Issue -  A.K.M. Fazlul ( BG )</t>
  </si>
  <si>
    <t>28-10-2024 15:3</t>
  </si>
  <si>
    <t>28-10-2024 17:3</t>
  </si>
  <si>
    <t>30-10-2024 9:57</t>
  </si>
  <si>
    <t>29-10-2024 14:14</t>
  </si>
  <si>
    <t>4000004467</t>
  </si>
  <si>
    <t>SAP Authorization Request ( T-Codes ) -  23335 &amp; 23315 ( IND)</t>
  </si>
  <si>
    <t>29-10-2024 7:56</t>
  </si>
  <si>
    <t>08-11-2024 9:31</t>
  </si>
  <si>
    <t>30-10-2024 10:9</t>
  </si>
  <si>
    <t>4000004460</t>
  </si>
  <si>
    <t>28-10-2024 17:11</t>
  </si>
  <si>
    <t>29-10-2024 10:11</t>
  </si>
  <si>
    <t>30-10-2024 10:18</t>
  </si>
  <si>
    <t>4000004421</t>
  </si>
  <si>
    <t>26-10-2024 12:1</t>
  </si>
  <si>
    <t>26-10-2024 14:1</t>
  </si>
  <si>
    <t>04-11-2024 17:13</t>
  </si>
  <si>
    <t>29-10-2024 9:50</t>
  </si>
  <si>
    <t>4000004427</t>
  </si>
  <si>
    <t>27-10-2024 11:42</t>
  </si>
  <si>
    <t>27-10-2024 13:42</t>
  </si>
  <si>
    <t>12-12-2024 14:39</t>
  </si>
  <si>
    <t>29-10-2024 15:18</t>
  </si>
  <si>
    <t>4000004447</t>
  </si>
  <si>
    <t>Mohammad Akram Hossain  Khan</t>
  </si>
  <si>
    <t>28-10-2024 12:44</t>
  </si>
  <si>
    <t>29-10-2024 8:21</t>
  </si>
  <si>
    <t>28-10-2024 15:47</t>
  </si>
  <si>
    <t>4000004446</t>
  </si>
  <si>
    <t>28-10-2024 12:17</t>
  </si>
  <si>
    <t>28-10-2024 14:17</t>
  </si>
  <si>
    <t>28-10-2024 15:36</t>
  </si>
  <si>
    <t>4000004448</t>
  </si>
  <si>
    <t>28-10-2024 12:47</t>
  </si>
  <si>
    <t>28-10-2024 14:47</t>
  </si>
  <si>
    <t>28-10-2024 15:30</t>
  </si>
  <si>
    <t>4000004457</t>
  </si>
  <si>
    <t>28-10-2024 15:23</t>
  </si>
  <si>
    <t>28-10-2024 17:23</t>
  </si>
  <si>
    <t>01-11-2024 10:18</t>
  </si>
  <si>
    <t>29-10-2024 10:2</t>
  </si>
  <si>
    <t>4000004461</t>
  </si>
  <si>
    <t>28-10-2024 17:28</t>
  </si>
  <si>
    <t>29-10-2024 10:28</t>
  </si>
  <si>
    <t>04-11-2024 17:34</t>
  </si>
  <si>
    <t>30-10-2024 10:16</t>
  </si>
  <si>
    <t>4000004473</t>
  </si>
  <si>
    <t>SAP Authorization Request ( T- code ) Access -  Fatema</t>
  </si>
  <si>
    <t>29-10-2024 10:50</t>
  </si>
  <si>
    <t>29-10-2024 12:50</t>
  </si>
  <si>
    <t>01-11-2024 16:59</t>
  </si>
  <si>
    <t>4000004496</t>
  </si>
  <si>
    <t>3000047761: Gratuity and Leave Provision  / EOS Postingm- Normal Change: 8000010666 - DO IT regularization</t>
  </si>
  <si>
    <t>29-10-2024 16:31</t>
  </si>
  <si>
    <t>04-12-2024 14:17</t>
  </si>
  <si>
    <t>4000004497</t>
  </si>
  <si>
    <t>29-10-2024 17:0</t>
  </si>
  <si>
    <t>29-10-2024 18:0</t>
  </si>
  <si>
    <t>12-11-2024 15:30</t>
  </si>
  <si>
    <t>4000004509</t>
  </si>
  <si>
    <t>30-10-2024 10:7</t>
  </si>
  <si>
    <t>30-10-2024 12:7</t>
  </si>
  <si>
    <t>30-10-2024 10:25</t>
  </si>
  <si>
    <t>4000004513</t>
  </si>
  <si>
    <t>30-10-2024 11:54</t>
  </si>
  <si>
    <t>30-10-2024 13:54</t>
  </si>
  <si>
    <t>30-10-2024 15:4</t>
  </si>
  <si>
    <t>4000004515</t>
  </si>
  <si>
    <t>PRICE DIFFERENT BETWEEN SO &amp; GRSO  SO- 5906494 GRSO - 60064677/ 0060064751</t>
  </si>
  <si>
    <t>30-10-2024 12:29</t>
  </si>
  <si>
    <t>30-10-2024 14:29</t>
  </si>
  <si>
    <t>08-11-2024 10:47</t>
  </si>
  <si>
    <t>08-11-2024 10:5</t>
  </si>
  <si>
    <t>4000004507</t>
  </si>
  <si>
    <t>30-10-2024 10:3</t>
  </si>
  <si>
    <t>30-10-2024 11:3</t>
  </si>
  <si>
    <t>4000004512</t>
  </si>
  <si>
    <t>Fiori Access - 99018667  || 99018668  || 99018734  || 99018259</t>
  </si>
  <si>
    <t>30-10-2024 11:50</t>
  </si>
  <si>
    <t>30-10-2024 13:50</t>
  </si>
  <si>
    <t>09-11-2024 10:23</t>
  </si>
  <si>
    <t>06-11-2024 10:7</t>
  </si>
  <si>
    <t>4000004526</t>
  </si>
  <si>
    <t>30-10-2024 16:13</t>
  </si>
  <si>
    <t>31-10-2024 9:13</t>
  </si>
  <si>
    <t>03-11-2024 18:20</t>
  </si>
  <si>
    <t>31-10-2024 17:26</t>
  </si>
  <si>
    <t>4000004540</t>
  </si>
  <si>
    <t>31-10-2024 10:11</t>
  </si>
  <si>
    <t>31-10-2024 14:11</t>
  </si>
  <si>
    <t>04-11-2024 14:25</t>
  </si>
  <si>
    <t>31-10-2024 17:46</t>
  </si>
  <si>
    <t>4000004563</t>
  </si>
  <si>
    <t>01-11-2024 9:17</t>
  </si>
  <si>
    <t>01-11-2024 11:17</t>
  </si>
  <si>
    <t>07-11-2024 12:22</t>
  </si>
  <si>
    <t>04-11-2024 11:58</t>
  </si>
  <si>
    <t>01-11-2024 12:23</t>
  </si>
  <si>
    <t>2000064762</t>
  </si>
  <si>
    <t>4000004569</t>
  </si>
  <si>
    <t>SAP Authorization Request Access ( T-code ) -  99018639 / 99018647</t>
  </si>
  <si>
    <t>01-11-2024 10:16</t>
  </si>
  <si>
    <t>01-11-2024 11:16</t>
  </si>
  <si>
    <t>13-11-2024 17:21</t>
  </si>
  <si>
    <t>11-11-2024 17:3</t>
  </si>
  <si>
    <t>4000004528</t>
  </si>
  <si>
    <t>30-10-2024 17:28</t>
  </si>
  <si>
    <t>31-10-2024 10:28</t>
  </si>
  <si>
    <t>31-10-2024 17:23</t>
  </si>
  <si>
    <t>4000004529</t>
  </si>
  <si>
    <t>SAP Authorization Request -  77000806</t>
  </si>
  <si>
    <t>30-10-2024 17:34</t>
  </si>
  <si>
    <t>31-10-2024 10:34</t>
  </si>
  <si>
    <t>31-10-2024 17:24</t>
  </si>
  <si>
    <t>4000004530</t>
  </si>
  <si>
    <t>30-10-2024 18:27</t>
  </si>
  <si>
    <t>31-10-2024 10:0</t>
  </si>
  <si>
    <t>28-11-2024 9:32</t>
  </si>
  <si>
    <t>25-11-2024 9:13</t>
  </si>
  <si>
    <t>3000052603</t>
  </si>
  <si>
    <t>4000004570</t>
  </si>
  <si>
    <t>01-11-2024 10:22</t>
  </si>
  <si>
    <t>01-11-2024 12:22</t>
  </si>
  <si>
    <t>04-11-2024 13:20</t>
  </si>
  <si>
    <t>01-11-2024 12:32</t>
  </si>
  <si>
    <t>4000004582</t>
  </si>
  <si>
    <t>01-11-2024 14:39</t>
  </si>
  <si>
    <t>01-11-2024 16:39</t>
  </si>
  <si>
    <t>3000052602</t>
  </si>
  <si>
    <t>4000004589</t>
  </si>
  <si>
    <t>04-11-2024 9:59</t>
  </si>
  <si>
    <t>4000004584</t>
  </si>
  <si>
    <t>01-11-2024 14:43</t>
  </si>
  <si>
    <t>01-11-2024 18:43</t>
  </si>
  <si>
    <t>12-12-2024 11:4</t>
  </si>
  <si>
    <t>4000004588</t>
  </si>
  <si>
    <t>01-11-2024 16:9</t>
  </si>
  <si>
    <t>21-11-2024 16:29</t>
  </si>
  <si>
    <t>18-11-2024 15:38</t>
  </si>
  <si>
    <t>4000004601</t>
  </si>
  <si>
    <t>02-11-2024 8:42</t>
  </si>
  <si>
    <t>02-11-2024 10:42</t>
  </si>
  <si>
    <t>09-11-2024 12:23</t>
  </si>
  <si>
    <t>13-11-2024 11:9</t>
  </si>
  <si>
    <t>06-11-2024 12:13</t>
  </si>
  <si>
    <t>4000004618</t>
  </si>
  <si>
    <t>04-11-2024 10:7</t>
  </si>
  <si>
    <t>04-11-2024 11:7</t>
  </si>
  <si>
    <t>05-11-2024 14:52</t>
  </si>
  <si>
    <t>04-11-2024 10:28</t>
  </si>
  <si>
    <t>4000004655</t>
  </si>
  <si>
    <t>05-11-2024 10:14</t>
  </si>
  <si>
    <t>02-12-2024 15:35</t>
  </si>
  <si>
    <t>29-11-2024 14:41</t>
  </si>
  <si>
    <t>05-11-2024 10:20</t>
  </si>
  <si>
    <t>4000004658</t>
  </si>
  <si>
    <t>05-11-2024 8:47</t>
  </si>
  <si>
    <t>05-11-2024 9:47</t>
  </si>
  <si>
    <t>08-11-2024 13:22</t>
  </si>
  <si>
    <t>05-11-2024 12:27</t>
  </si>
  <si>
    <t>05-11-2024 10:1</t>
  </si>
  <si>
    <t>4000004663</t>
  </si>
  <si>
    <t>05-11-2024 9:43</t>
  </si>
  <si>
    <t>05-11-2024 10:43</t>
  </si>
  <si>
    <t>05-11-2024 17:16</t>
  </si>
  <si>
    <t>4000004610</t>
  </si>
  <si>
    <t>03-11-2024 13:59</t>
  </si>
  <si>
    <t>03-11-2024 15:59</t>
  </si>
  <si>
    <t>4000004620</t>
  </si>
  <si>
    <t>04-11-2024 10:34</t>
  </si>
  <si>
    <t>04-11-2024 12:34</t>
  </si>
  <si>
    <t>4000004647</t>
  </si>
  <si>
    <t>04-11-2024 15:16</t>
  </si>
  <si>
    <t>12-12-2024 17:16</t>
  </si>
  <si>
    <t>11-11-2024 10:43</t>
  </si>
  <si>
    <t>4000004609</t>
  </si>
  <si>
    <t>03-11-2024 12:51</t>
  </si>
  <si>
    <t>03-11-2024 13:51</t>
  </si>
  <si>
    <t>11-12-2024 18:31</t>
  </si>
  <si>
    <t>4000004639</t>
  </si>
  <si>
    <t>04-11-2024 14:18</t>
  </si>
  <si>
    <t>04-11-2024 16:18</t>
  </si>
  <si>
    <t>04-11-2024 17:21</t>
  </si>
  <si>
    <t>4000004652</t>
  </si>
  <si>
    <t>T-code Acess   - 99000891</t>
  </si>
  <si>
    <t>04-11-2024 16:45</t>
  </si>
  <si>
    <t>04-11-2024 17:45</t>
  </si>
  <si>
    <t>28-11-2024 15:33</t>
  </si>
  <si>
    <t>25-11-2024 14:35</t>
  </si>
  <si>
    <t>4000004668</t>
  </si>
  <si>
    <t>05-11-2024 11:8</t>
  </si>
  <si>
    <t>05-11-2024 13:8</t>
  </si>
  <si>
    <t>13-11-2024 17:4</t>
  </si>
  <si>
    <t>11-11-2024 12:41</t>
  </si>
  <si>
    <t>4000004679</t>
  </si>
  <si>
    <t>05-11-2024 11:55</t>
  </si>
  <si>
    <t>05-11-2024 13:55</t>
  </si>
  <si>
    <t>22-11-2024 10:29</t>
  </si>
  <si>
    <t>25-11-2024 18:6</t>
  </si>
  <si>
    <t>19-11-2024 9:34</t>
  </si>
  <si>
    <t>11-11-2024 10:6</t>
  </si>
  <si>
    <t>4000004684</t>
  </si>
  <si>
    <t>05-11-2024 12:42</t>
  </si>
  <si>
    <t>05-11-2024 14:42</t>
  </si>
  <si>
    <t>13-11-2024 16:54</t>
  </si>
  <si>
    <t>4000004685</t>
  </si>
  <si>
    <t>Error while pulling in SAP  - Ajay</t>
  </si>
  <si>
    <t>05-11-2024 12:45</t>
  </si>
  <si>
    <t>05-11-2024 14:45</t>
  </si>
  <si>
    <t>05-11-2024 17:15</t>
  </si>
  <si>
    <t>4000004705</t>
  </si>
  <si>
    <t>05-11-2024 16:18</t>
  </si>
  <si>
    <t>06-11-2024 9:18</t>
  </si>
  <si>
    <t>10-11-2024 11:23</t>
  </si>
  <si>
    <t>07-11-2024 11:11</t>
  </si>
  <si>
    <t>06-11-2024 10:14</t>
  </si>
  <si>
    <t>06-11-2024 11:12</t>
  </si>
  <si>
    <t>06-11-2024 13:12</t>
  </si>
  <si>
    <t>07-11-2024 12:51</t>
  </si>
  <si>
    <t>4000004725</t>
  </si>
  <si>
    <t>06-11-2024 11:33</t>
  </si>
  <si>
    <t>06-11-2024 13:33</t>
  </si>
  <si>
    <t>11-11-2024 14:24</t>
  </si>
  <si>
    <t>08-11-2024 14:5</t>
  </si>
  <si>
    <t>08-11-2024 11:55</t>
  </si>
  <si>
    <t>4000004770</t>
  </si>
  <si>
    <t>07-11-2024 12:43</t>
  </si>
  <si>
    <t>07-11-2024 14:43</t>
  </si>
  <si>
    <t>14-11-2024 10:25</t>
  </si>
  <si>
    <t>11-11-2024 10:13</t>
  </si>
  <si>
    <t>4000004744</t>
  </si>
  <si>
    <t>06-11-2024 15:48</t>
  </si>
  <si>
    <t>06-11-2024 16:48</t>
  </si>
  <si>
    <t>14-11-2024 12:9</t>
  </si>
  <si>
    <t>4000004730</t>
  </si>
  <si>
    <t>06-11-2024 12:46</t>
  </si>
  <si>
    <t>06-11-2024 13:46</t>
  </si>
  <si>
    <t>11-11-2024 16:24</t>
  </si>
  <si>
    <t>08-11-2024 15:25</t>
  </si>
  <si>
    <t>4000004753</t>
  </si>
  <si>
    <t>07-11-2024 7:35</t>
  </si>
  <si>
    <t>07-11-2024 9:30</t>
  </si>
  <si>
    <t>07-11-2024 12:55</t>
  </si>
  <si>
    <t>4000004756</t>
  </si>
  <si>
    <t>07-11-2024 9:41</t>
  </si>
  <si>
    <t>07-11-2024 11:41</t>
  </si>
  <si>
    <t>12-12-2024 14:19</t>
  </si>
  <si>
    <t>11-11-2024 10:41</t>
  </si>
  <si>
    <t>4000004757</t>
  </si>
  <si>
    <t>SAP T-code -  88202394</t>
  </si>
  <si>
    <t>07-11-2024 9:44</t>
  </si>
  <si>
    <t>07-11-2024 11:44</t>
  </si>
  <si>
    <t>22-11-2024 15:30</t>
  </si>
  <si>
    <t>19-11-2024 15:18</t>
  </si>
  <si>
    <t>4000004759</t>
  </si>
  <si>
    <t>07-11-2024 10:0</t>
  </si>
  <si>
    <t>07-11-2024 12:0</t>
  </si>
  <si>
    <t>07-11-2024 11:20</t>
  </si>
  <si>
    <t>07-11-2024 10:8</t>
  </si>
  <si>
    <t>4000004766</t>
  </si>
  <si>
    <t>07-11-2024 14:4</t>
  </si>
  <si>
    <t>13-12-2024 15:46</t>
  </si>
  <si>
    <t>4000004773</t>
  </si>
  <si>
    <t>T-Code Access -  99202666</t>
  </si>
  <si>
    <t>07-11-2024 14:49</t>
  </si>
  <si>
    <t>07-11-2024 16:49</t>
  </si>
  <si>
    <t>13-11-2024 17:24</t>
  </si>
  <si>
    <t>4000004760</t>
  </si>
  <si>
    <t>22-11-2024 10:2</t>
  </si>
  <si>
    <t>21-11-2024 17:39</t>
  </si>
  <si>
    <t>20-11-2024 16:30</t>
  </si>
  <si>
    <t>4000004783</t>
  </si>
  <si>
    <t>07-11-2024 16:50</t>
  </si>
  <si>
    <t>08-11-2024 9:50</t>
  </si>
  <si>
    <t>18-11-2024 14:28</t>
  </si>
  <si>
    <t>15-11-2024 14:16</t>
  </si>
  <si>
    <t>07-11-2024 17:14</t>
  </si>
  <si>
    <t>4000004782</t>
  </si>
  <si>
    <t>07-11-2024 16:27</t>
  </si>
  <si>
    <t>08-11-2024 9:27</t>
  </si>
  <si>
    <t>13-12-2024 17:6</t>
  </si>
  <si>
    <t>13-12-2024 9:39</t>
  </si>
  <si>
    <t>3000052627</t>
  </si>
  <si>
    <t>4000004812</t>
  </si>
  <si>
    <t>08-11-2024 10:25</t>
  </si>
  <si>
    <t>08-11-2024 12:25</t>
  </si>
  <si>
    <t>11-11-2024 17:24</t>
  </si>
  <si>
    <t>08-11-2024 16:28</t>
  </si>
  <si>
    <t>08-11-2024 11:12</t>
  </si>
  <si>
    <t>4000004896</t>
  </si>
  <si>
    <t>11-11-2024 14:38</t>
  </si>
  <si>
    <t>11-11-2024 15:38</t>
  </si>
  <si>
    <t>18-11-2024 10:27</t>
  </si>
  <si>
    <t>15-11-2024 9:28</t>
  </si>
  <si>
    <t>12-11-2024 13:35</t>
  </si>
  <si>
    <t>4000004873</t>
  </si>
  <si>
    <t>11-11-2024 10:18</t>
  </si>
  <si>
    <t>11-11-2024 12:18</t>
  </si>
  <si>
    <t>13-11-2024 17:26</t>
  </si>
  <si>
    <t>4000004879</t>
  </si>
  <si>
    <t>11-11-2024 11:20</t>
  </si>
  <si>
    <t>11-11-2024 12:20</t>
  </si>
  <si>
    <t>14-11-2024 12:25</t>
  </si>
  <si>
    <t>11-11-2024 12:0</t>
  </si>
  <si>
    <t>11-11-2024 11:58</t>
  </si>
  <si>
    <t>4000004821</t>
  </si>
  <si>
    <t>08-11-2024 14:25</t>
  </si>
  <si>
    <t>13-12-2024 18:2</t>
  </si>
  <si>
    <t>4000004862</t>
  </si>
  <si>
    <t>T-Code Access -   99017661</t>
  </si>
  <si>
    <t>11-11-2024 8:47</t>
  </si>
  <si>
    <t>11-11-2024 11:0</t>
  </si>
  <si>
    <t>11-11-2024 11:42</t>
  </si>
  <si>
    <t>4000004904</t>
  </si>
  <si>
    <t>12-11-2024 9:48</t>
  </si>
  <si>
    <t>12-11-2024 11:48</t>
  </si>
  <si>
    <t>11-12-2024 13:13</t>
  </si>
  <si>
    <t>19-11-2024 11:4</t>
  </si>
  <si>
    <t>3000052625</t>
  </si>
  <si>
    <t>4000004871</t>
  </si>
  <si>
    <t>Error during removal of inbound.  PO#9400005489</t>
  </si>
  <si>
    <t>11-11-2024 10:4</t>
  </si>
  <si>
    <t>11-11-2024 12:4</t>
  </si>
  <si>
    <t>16-11-2024 16:26</t>
  </si>
  <si>
    <t>13-11-2024 16:9</t>
  </si>
  <si>
    <t>4000004815</t>
  </si>
  <si>
    <t>08-11-2024 13:12</t>
  </si>
  <si>
    <t>11-11-2024 15:24</t>
  </si>
  <si>
    <t>08-11-2024 15:10</t>
  </si>
  <si>
    <t>4000004870</t>
  </si>
  <si>
    <t>11-11-2024 11:4</t>
  </si>
  <si>
    <t>16-11-2024 18:27</t>
  </si>
  <si>
    <t>13-11-2024 17:29</t>
  </si>
  <si>
    <t>12-11-2024 12:26</t>
  </si>
  <si>
    <t>4000004866</t>
  </si>
  <si>
    <t>11-11-2024 9:32</t>
  </si>
  <si>
    <t>11-11-2024 11:32</t>
  </si>
  <si>
    <t>13-11-2024 9:21</t>
  </si>
  <si>
    <t>3000052609</t>
  </si>
  <si>
    <t>4000004844</t>
  </si>
  <si>
    <t>08-11-2024 18:46</t>
  </si>
  <si>
    <t>13-12-2024 11:0</t>
  </si>
  <si>
    <t>09-11-2024 11:1</t>
  </si>
  <si>
    <t>2000064773</t>
  </si>
  <si>
    <t>4000004860</t>
  </si>
  <si>
    <t>10-11-2024 12:54</t>
  </si>
  <si>
    <t>10-11-2024 14:54</t>
  </si>
  <si>
    <t>15-11-2024 15:26</t>
  </si>
  <si>
    <t>12-11-2024 14:46</t>
  </si>
  <si>
    <t>4000004898</t>
  </si>
  <si>
    <t>11-11-2024 15:29</t>
  </si>
  <si>
    <t>11-11-2024 17:29</t>
  </si>
  <si>
    <t>23-11-2024 15:30</t>
  </si>
  <si>
    <t>20-11-2024 15:14</t>
  </si>
  <si>
    <t>4000004887</t>
  </si>
  <si>
    <t>11-11-2024 12:3</t>
  </si>
  <si>
    <t>11-11-2024 16:3</t>
  </si>
  <si>
    <t>12-12-2024 14:30</t>
  </si>
  <si>
    <t>30000052607</t>
  </si>
  <si>
    <t>4000004906</t>
  </si>
  <si>
    <t>12-11-2024 10:12</t>
  </si>
  <si>
    <t>12-11-2024 12:12</t>
  </si>
  <si>
    <t>13-12-2024 15:28</t>
  </si>
  <si>
    <t>18-11-2024 13:19</t>
  </si>
  <si>
    <t>3000052623</t>
  </si>
  <si>
    <t>4000004917</t>
  </si>
  <si>
    <t>12-11-2024 12:30</t>
  </si>
  <si>
    <t>26-11-2024 20:38</t>
  </si>
  <si>
    <t>28-11-2024 14:40</t>
  </si>
  <si>
    <t>12-11-2024 13:56</t>
  </si>
  <si>
    <t>4000004919</t>
  </si>
  <si>
    <t>12-11-2024 13:20</t>
  </si>
  <si>
    <t>12-11-2024 15:20</t>
  </si>
  <si>
    <t>11-12-2024 12:23</t>
  </si>
  <si>
    <t>4000004924</t>
  </si>
  <si>
    <t>12-11-2024 14:23</t>
  </si>
  <si>
    <t>12-11-2024 16:23</t>
  </si>
  <si>
    <t>18-11-2024 9:27</t>
  </si>
  <si>
    <t>15-11-2024 9:26</t>
  </si>
  <si>
    <t>12-11-2024 14:54</t>
  </si>
  <si>
    <t>4000004938</t>
  </si>
  <si>
    <t>12-11-2024 16:29</t>
  </si>
  <si>
    <t>13-11-2024 9:29</t>
  </si>
  <si>
    <t>22-11-2024 11:29</t>
  </si>
  <si>
    <t>19-11-2024 11:28</t>
  </si>
  <si>
    <t>12-11-2024 17:2</t>
  </si>
  <si>
    <t>4000004947</t>
  </si>
  <si>
    <t>12-11-2024 18:59</t>
  </si>
  <si>
    <t>27-11-2024 13:16</t>
  </si>
  <si>
    <t>19-11-2024 9:37</t>
  </si>
  <si>
    <t>4000004909</t>
  </si>
  <si>
    <t>12-11-2024 11:12</t>
  </si>
  <si>
    <t>14-12-2024 17:41</t>
  </si>
  <si>
    <t>11-12-2024 17:30</t>
  </si>
  <si>
    <t>27-11-2024 15:10</t>
  </si>
  <si>
    <t>2000064769</t>
  </si>
  <si>
    <t>4000004936</t>
  </si>
  <si>
    <t>12-11-2024 16:20</t>
  </si>
  <si>
    <t>12-11-2024 17:20</t>
  </si>
  <si>
    <t>06-12-2024 11:36</t>
  </si>
  <si>
    <t>03-12-2024 10:56</t>
  </si>
  <si>
    <t>3000052610</t>
  </si>
  <si>
    <t>4000004916</t>
  </si>
  <si>
    <t>12-11-2024 12:20</t>
  </si>
  <si>
    <t>12-11-2024 14:20</t>
  </si>
  <si>
    <t>13-11-2024 16:53</t>
  </si>
  <si>
    <t>4000004946</t>
  </si>
  <si>
    <t>12-11-2024 18:16</t>
  </si>
  <si>
    <t>13-11-2024 11:16</t>
  </si>
  <si>
    <t>13-12-2024 12:3</t>
  </si>
  <si>
    <t>20-11-2024 11:58</t>
  </si>
  <si>
    <t>3000052618</t>
  </si>
  <si>
    <t>4000004956</t>
  </si>
  <si>
    <t>13-11-2024 9:19</t>
  </si>
  <si>
    <t>13-11-2024 11:19</t>
  </si>
  <si>
    <t>13-11-2024 17:30</t>
  </si>
  <si>
    <t>4000004959</t>
  </si>
  <si>
    <t>13-11-2024 9:34</t>
  </si>
  <si>
    <t>13-11-2024 10:34</t>
  </si>
  <si>
    <t>17-11-2024 17:27</t>
  </si>
  <si>
    <t>14-11-2024 17:11</t>
  </si>
  <si>
    <t>13-11-2024 9:59</t>
  </si>
  <si>
    <t>2000064765</t>
  </si>
  <si>
    <t>4000004982</t>
  </si>
  <si>
    <t>13-11-2024 15:48</t>
  </si>
  <si>
    <t>13-11-2024 16:48</t>
  </si>
  <si>
    <t>11-12-2024 18:15</t>
  </si>
  <si>
    <t>26-11-2024 10:32</t>
  </si>
  <si>
    <t>2000064767</t>
  </si>
  <si>
    <t>4000004968</t>
  </si>
  <si>
    <t>13-11-2024 11:13</t>
  </si>
  <si>
    <t>13-11-2024 13:13</t>
  </si>
  <si>
    <t>02-12-2024 17:35</t>
  </si>
  <si>
    <t>29-11-2024 16:50</t>
  </si>
  <si>
    <t>26-11-2024 14:31</t>
  </si>
  <si>
    <t>2000064779</t>
  </si>
  <si>
    <t>4000004978</t>
  </si>
  <si>
    <t>13-11-2024 14:53</t>
  </si>
  <si>
    <t>14-11-2024 9:53</t>
  </si>
  <si>
    <t>04-12-2024 16:22</t>
  </si>
  <si>
    <t>30000052612</t>
  </si>
  <si>
    <t>4000004969</t>
  </si>
  <si>
    <t>13-11-2024 12:9</t>
  </si>
  <si>
    <t>13-11-2024 13:9</t>
  </si>
  <si>
    <t>08-12-2024 10:37</t>
  </si>
  <si>
    <t>05-12-2024 10:33</t>
  </si>
  <si>
    <t>4000004977</t>
  </si>
  <si>
    <t>13-11-2024 14:39</t>
  </si>
  <si>
    <t>13-11-2024 16:39</t>
  </si>
  <si>
    <t>13-12-2024 16:31</t>
  </si>
  <si>
    <t>11-12-2024 17:20</t>
  </si>
  <si>
    <t>3000052617</t>
  </si>
  <si>
    <t>4000004984</t>
  </si>
  <si>
    <t>SAP Authorization Request ( T-code ) - (99011498 ,99008290 , 99000074 , 99018854 ,  99016375  )</t>
  </si>
  <si>
    <t>13-11-2024 16:22</t>
  </si>
  <si>
    <t>13-11-2024 17:22</t>
  </si>
  <si>
    <t>21-11-2024 15:29</t>
  </si>
  <si>
    <t>18-11-2024 14:48</t>
  </si>
  <si>
    <t>13-11-2024 16:44</t>
  </si>
  <si>
    <t>4000004994</t>
  </si>
  <si>
    <t>14-11-2024 9:49</t>
  </si>
  <si>
    <t>14-11-2024 11:49</t>
  </si>
  <si>
    <t>14-11-2024 12:5</t>
  </si>
  <si>
    <t>4000005011</t>
  </si>
  <si>
    <t>14-11-2024 12:10</t>
  </si>
  <si>
    <t>14-11-2024 14:10</t>
  </si>
  <si>
    <t>29-11-2024 14:33</t>
  </si>
  <si>
    <t>26-11-2024 13:43</t>
  </si>
  <si>
    <t>15-11-2024 15:9</t>
  </si>
  <si>
    <t>2000064770</t>
  </si>
  <si>
    <t>4000004995</t>
  </si>
  <si>
    <t>15-11-2024 14:42</t>
  </si>
  <si>
    <t>15-11-2024 14:25</t>
  </si>
  <si>
    <t>15-11-2024 9:29</t>
  </si>
  <si>
    <t>4000005008</t>
  </si>
  <si>
    <t>14-11-2024 11:55</t>
  </si>
  <si>
    <t>13-12-2024 14:12</t>
  </si>
  <si>
    <t>3000052616</t>
  </si>
  <si>
    <t>4000005009</t>
  </si>
  <si>
    <t>SAP Authorization Request -  Keerthan</t>
  </si>
  <si>
    <t>14-11-2024 12:8</t>
  </si>
  <si>
    <t>14-11-2024 14:8</t>
  </si>
  <si>
    <t>18-11-2024 15:35</t>
  </si>
  <si>
    <t>15-11-2024 14:18</t>
  </si>
  <si>
    <t>4000005023</t>
  </si>
  <si>
    <t>14-11-2024 17:16</t>
  </si>
  <si>
    <t>15-11-2024 10:16</t>
  </si>
  <si>
    <t>15-11-2024 14:13</t>
  </si>
  <si>
    <t>14-11-2024 17:18</t>
  </si>
  <si>
    <t>4000005033</t>
  </si>
  <si>
    <t>14-11-2024 18:42</t>
  </si>
  <si>
    <t>15-11-2024 11:42</t>
  </si>
  <si>
    <t>15-11-2024 14:9</t>
  </si>
  <si>
    <t>15-11-2024 9:43</t>
  </si>
  <si>
    <t>4000005042</t>
  </si>
  <si>
    <t>15-11-2024 10:52</t>
  </si>
  <si>
    <t>15-11-2024 12:52</t>
  </si>
  <si>
    <t>15-11-2024 14:11</t>
  </si>
  <si>
    <t>4000005049</t>
  </si>
  <si>
    <t>15-11-2024 12:1</t>
  </si>
  <si>
    <t>15-11-2024 14:1</t>
  </si>
  <si>
    <t>11-12-2024 17:28</t>
  </si>
  <si>
    <t>15-11-2024 15:0</t>
  </si>
  <si>
    <t>4000005075</t>
  </si>
  <si>
    <t>16-11-2024 8:43</t>
  </si>
  <si>
    <t>23-11-2024 8:19</t>
  </si>
  <si>
    <t>4000005081</t>
  </si>
  <si>
    <t>16-11-2024 9:51</t>
  </si>
  <si>
    <t>18-11-2024 13:0</t>
  </si>
  <si>
    <t>21-11-2024 14:29</t>
  </si>
  <si>
    <t>18-11-2024 14:24</t>
  </si>
  <si>
    <t>4000005092</t>
  </si>
  <si>
    <t>16-11-2024 18:20</t>
  </si>
  <si>
    <t>24-11-2024 14:31</t>
  </si>
  <si>
    <t>21-11-2024 14:21</t>
  </si>
  <si>
    <t>4000005094</t>
  </si>
  <si>
    <t>17-11-2024 8:27</t>
  </si>
  <si>
    <t>17-11-2024 12:30</t>
  </si>
  <si>
    <t>30-11-2024 13:33</t>
  </si>
  <si>
    <t>27-11-2024 13:1</t>
  </si>
  <si>
    <t>4000005035</t>
  </si>
  <si>
    <t>15-11-2024 8:29</t>
  </si>
  <si>
    <t>15-11-2024 11:0</t>
  </si>
  <si>
    <t>24-11-2024 18:31</t>
  </si>
  <si>
    <t>21-11-2024 17:42</t>
  </si>
  <si>
    <t>4000005047</t>
  </si>
  <si>
    <t>15-11-2024 11:51</t>
  </si>
  <si>
    <t>15-11-2024 13:51</t>
  </si>
  <si>
    <t>18-11-2024 17:28</t>
  </si>
  <si>
    <t>15-11-2024 16:50</t>
  </si>
  <si>
    <t>4000005123</t>
  </si>
  <si>
    <t>18-11-2024 14:51</t>
  </si>
  <si>
    <t>18-11-2024 16:51</t>
  </si>
  <si>
    <t>28-11-2024 19:33</t>
  </si>
  <si>
    <t>25-11-2024 18:42</t>
  </si>
  <si>
    <t>4000005059</t>
  </si>
  <si>
    <t>SAP Authorization Request  ( T- code ) Access - 99018059</t>
  </si>
  <si>
    <t>15-11-2024 16:7</t>
  </si>
  <si>
    <t>15-11-2024 17:7</t>
  </si>
  <si>
    <t>18-11-2024 14:58</t>
  </si>
  <si>
    <t>15-11-2024 16:18</t>
  </si>
  <si>
    <t>4000005128</t>
  </si>
  <si>
    <t>18-11-2024 16:1</t>
  </si>
  <si>
    <t>19-11-2024 9:1</t>
  </si>
  <si>
    <t>02-12-2024 9:34</t>
  </si>
  <si>
    <t>29-11-2024 9:8</t>
  </si>
  <si>
    <t>4000005046</t>
  </si>
  <si>
    <t>SAP Authorization Request (T - code ) Access -  99001696</t>
  </si>
  <si>
    <t>18-11-2024 15:9</t>
  </si>
  <si>
    <t>18-11-2024 14:44</t>
  </si>
  <si>
    <t>4000005084</t>
  </si>
  <si>
    <t>16-11-2024 11:21</t>
  </si>
  <si>
    <t>18-11-2024 11:0</t>
  </si>
  <si>
    <t>Press &amp; Dryer  - MC7 Plant</t>
  </si>
  <si>
    <t>28-11-2024 14:36</t>
  </si>
  <si>
    <t>4000005188</t>
  </si>
  <si>
    <t>20-11-2024 10:47</t>
  </si>
  <si>
    <t>20-11-2024 11:47</t>
  </si>
  <si>
    <t>21-11-2024 18:1</t>
  </si>
  <si>
    <t>4000005048</t>
  </si>
  <si>
    <t>SAP Authorization Request -  99002886</t>
  </si>
  <si>
    <t>15-11-2024 12:0</t>
  </si>
  <si>
    <t>15-11-2024 14:0</t>
  </si>
  <si>
    <t>18-11-2024 15:13</t>
  </si>
  <si>
    <t>4000005096</t>
  </si>
  <si>
    <t>17-11-2024 13:46</t>
  </si>
  <si>
    <t>17-11-2024 14:46</t>
  </si>
  <si>
    <t>18-11-2024 13:35</t>
  </si>
  <si>
    <t>18-11-2024 13:18</t>
  </si>
  <si>
    <t>4000005061</t>
  </si>
  <si>
    <t>15-11-2024 16:31</t>
  </si>
  <si>
    <t>18-11-2024 9:31</t>
  </si>
  <si>
    <t>18-11-2024 15:14</t>
  </si>
  <si>
    <t>15-11-2024 16:41</t>
  </si>
  <si>
    <t>4000005071</t>
  </si>
  <si>
    <t>SAP Authorization Request (T-code ) Access  -  99000270</t>
  </si>
  <si>
    <t>15-11-2024 18:41</t>
  </si>
  <si>
    <t>18-11-2024 15:11</t>
  </si>
  <si>
    <t>18-11-2024 14:43</t>
  </si>
  <si>
    <t>4000005070</t>
  </si>
  <si>
    <t>15-11-2024 18:18</t>
  </si>
  <si>
    <t>16-11-2024 11:0</t>
  </si>
  <si>
    <t>24-11-2024 9:31</t>
  </si>
  <si>
    <t>21-11-2024 9:25</t>
  </si>
  <si>
    <t>4000005106</t>
  </si>
  <si>
    <t>18-11-2024 10:29</t>
  </si>
  <si>
    <t>18-11-2024 11:29</t>
  </si>
  <si>
    <t>11-12-2024 17:13</t>
  </si>
  <si>
    <t>4000005139</t>
  </si>
  <si>
    <t>18-11-2024 17:52</t>
  </si>
  <si>
    <t>19-11-2024 9:52</t>
  </si>
  <si>
    <t>19-11-2024 11:19</t>
  </si>
  <si>
    <t>19-11-2024 9:36</t>
  </si>
  <si>
    <t>4000005177</t>
  </si>
  <si>
    <t>20-11-2024 9:15</t>
  </si>
  <si>
    <t>20-11-2024 10:15</t>
  </si>
  <si>
    <t>28-11-2024 14:35</t>
  </si>
  <si>
    <t>4000005045</t>
  </si>
  <si>
    <t>15-11-2024 11:28</t>
  </si>
  <si>
    <t>15-11-2024 13:28</t>
  </si>
  <si>
    <t>18-11-2024 15:16</t>
  </si>
  <si>
    <t>4000005119</t>
  </si>
  <si>
    <t>18-11-2024 12:50</t>
  </si>
  <si>
    <t>18-11-2024 14:50</t>
  </si>
  <si>
    <t>22-11-2024 12:30</t>
  </si>
  <si>
    <t>19-11-2024 11:31</t>
  </si>
  <si>
    <t>4000005146</t>
  </si>
  <si>
    <t>19-11-2024 9:12</t>
  </si>
  <si>
    <t>19-11-2024 11:12</t>
  </si>
  <si>
    <t>22-11-2024 12:8</t>
  </si>
  <si>
    <t>4000005100</t>
  </si>
  <si>
    <t>18-11-2024 9:40</t>
  </si>
  <si>
    <t>18-11-2024 10:40</t>
  </si>
  <si>
    <t>24-11-2024 10:31</t>
  </si>
  <si>
    <t>21-11-2024 10:6</t>
  </si>
  <si>
    <t>4000005105</t>
  </si>
  <si>
    <t>18-11-2024 12:29</t>
  </si>
  <si>
    <t>11-12-2024 12:17</t>
  </si>
  <si>
    <t>4000005118</t>
  </si>
  <si>
    <t>18-11-2024 12:4</t>
  </si>
  <si>
    <t>18-11-2024 14:4</t>
  </si>
  <si>
    <t>11-12-2024 12:25</t>
  </si>
  <si>
    <t>4000005121</t>
  </si>
  <si>
    <t>18-11-2024 14:36</t>
  </si>
  <si>
    <t>18-11-2024 16:36</t>
  </si>
  <si>
    <t>06-12-2024 14:36</t>
  </si>
  <si>
    <t>03-12-2024 13:54</t>
  </si>
  <si>
    <t>4000005137</t>
  </si>
  <si>
    <t>18-11-2024 17:46</t>
  </si>
  <si>
    <t>19-11-2024 10:46</t>
  </si>
  <si>
    <t>11-12-2024 17:39</t>
  </si>
  <si>
    <t>4000005143</t>
  </si>
  <si>
    <t>19-11-2024 8:34</t>
  </si>
  <si>
    <t>19-11-2024 11:0</t>
  </si>
  <si>
    <t>22-11-2024 9:29</t>
  </si>
  <si>
    <t>19-11-2024 9:29</t>
  </si>
  <si>
    <t>4000005151</t>
  </si>
  <si>
    <t>19-11-2024 11:44</t>
  </si>
  <si>
    <t>19-11-2024 13:44</t>
  </si>
  <si>
    <t>25-11-2024 17:31</t>
  </si>
  <si>
    <t>22-11-2024 16:50</t>
  </si>
  <si>
    <t>4000005155</t>
  </si>
  <si>
    <t>19-11-2024 12:37</t>
  </si>
  <si>
    <t>19-11-2024 14:37</t>
  </si>
  <si>
    <t>21-11-2024 17:56</t>
  </si>
  <si>
    <t>4000005174</t>
  </si>
  <si>
    <t>19-11-2024 18:43</t>
  </si>
  <si>
    <t>20-11-2024 10:0</t>
  </si>
  <si>
    <t>22-11-2024 23:30</t>
  </si>
  <si>
    <t>25-11-2024 11:31</t>
  </si>
  <si>
    <t>19-11-2024 22:32</t>
  </si>
  <si>
    <t>4000005239</t>
  </si>
  <si>
    <t>21-11-2024 13:50</t>
  </si>
  <si>
    <t>21-11-2024 15:50</t>
  </si>
  <si>
    <t>29-11-2024 17:33</t>
  </si>
  <si>
    <t>26-11-2024 17:24</t>
  </si>
  <si>
    <t>4000005235</t>
  </si>
  <si>
    <t>Request to create new sap user  in Kludi - KOCIEMBA</t>
  </si>
  <si>
    <t>21-11-2024 12:48</t>
  </si>
  <si>
    <t>21-11-2024 14:48</t>
  </si>
  <si>
    <t>4000005247</t>
  </si>
  <si>
    <t>21-11-2024 16:14</t>
  </si>
  <si>
    <t>21-11-2024 17:14</t>
  </si>
  <si>
    <t>13-12-2024 12:10</t>
  </si>
  <si>
    <t>4000005199</t>
  </si>
  <si>
    <t>20-11-2024 13:16</t>
  </si>
  <si>
    <t>20-11-2024 14:16</t>
  </si>
  <si>
    <t>21-11-2024 14:26</t>
  </si>
  <si>
    <t>4000005209</t>
  </si>
  <si>
    <t>20-11-2024 16:34</t>
  </si>
  <si>
    <t>21-11-2024 9:34</t>
  </si>
  <si>
    <t>24-11-2024 19:31</t>
  </si>
  <si>
    <t>21-11-2024 18:57</t>
  </si>
  <si>
    <t>4000005210</t>
  </si>
  <si>
    <t>Request to create new SAP ID -  Jörg Kühn</t>
  </si>
  <si>
    <t>20-11-2024 16:53</t>
  </si>
  <si>
    <t>20-11-2024 18:53</t>
  </si>
  <si>
    <t>24-11-2024 17:31</t>
  </si>
  <si>
    <t>21-11-2024 16:48</t>
  </si>
  <si>
    <t>4000005230</t>
  </si>
  <si>
    <t>21-11-2024 11:55</t>
  </si>
  <si>
    <t>21-11-2024 13:55</t>
  </si>
  <si>
    <t>25-11-2024 16:31</t>
  </si>
  <si>
    <t>22-11-2024 16:26</t>
  </si>
  <si>
    <t>4000005246</t>
  </si>
  <si>
    <t>21-11-2024 15:40</t>
  </si>
  <si>
    <t>21-11-2024 17:40</t>
  </si>
  <si>
    <t>11-12-2024 11:49</t>
  </si>
  <si>
    <t>05-12-2024 10:21</t>
  </si>
  <si>
    <t>4000005261</t>
  </si>
  <si>
    <t>22-11-2024 11:4</t>
  </si>
  <si>
    <t>22-11-2024 13:4</t>
  </si>
  <si>
    <t>22-11-2024 11:24</t>
  </si>
  <si>
    <t>4000005264</t>
  </si>
  <si>
    <t>22-11-2024 11:26</t>
  </si>
  <si>
    <t>22-11-2024 13:26</t>
  </si>
  <si>
    <t>12-12-2024 15:24</t>
  </si>
  <si>
    <t>4000005307</t>
  </si>
  <si>
    <t>23-11-2024 16:48</t>
  </si>
  <si>
    <t>25-11-2024 11:0</t>
  </si>
  <si>
    <t>05-12-2024 18:36</t>
  </si>
  <si>
    <t>02-12-2024 18:9</t>
  </si>
  <si>
    <t>26-11-2024 10:0</t>
  </si>
  <si>
    <t>4000005260</t>
  </si>
  <si>
    <t>22-11-2024 10:59</t>
  </si>
  <si>
    <t>22-11-2024 12:59</t>
  </si>
  <si>
    <t>28-11-2024 18:33</t>
  </si>
  <si>
    <t>25-11-2024 17:50</t>
  </si>
  <si>
    <t>22-11-2024 11:5</t>
  </si>
  <si>
    <t>4000005249</t>
  </si>
  <si>
    <t>21-11-2024 18:14</t>
  </si>
  <si>
    <t>22-11-2024 11:0</t>
  </si>
  <si>
    <t>01-12-2024 14:34</t>
  </si>
  <si>
    <t>28-11-2024 14:32</t>
  </si>
  <si>
    <t>4000005295</t>
  </si>
  <si>
    <t>22-11-2024 17:5</t>
  </si>
  <si>
    <t>25-11-2024 10:5</t>
  </si>
  <si>
    <t>14-12-2024 9:28</t>
  </si>
  <si>
    <t>4000005299</t>
  </si>
  <si>
    <t>23-11-2024 8:34</t>
  </si>
  <si>
    <t>23-11-2024 9:34</t>
  </si>
  <si>
    <t>05-12-2024 10:40</t>
  </si>
  <si>
    <t>4000005335</t>
  </si>
  <si>
    <t>25-11-2024 10:58</t>
  </si>
  <si>
    <t>25-11-2024 12:58</t>
  </si>
  <si>
    <t>07-12-2024 10:37</t>
  </si>
  <si>
    <t>04-12-2024 10:25</t>
  </si>
  <si>
    <t>01-12-2024 15:7</t>
  </si>
  <si>
    <t>4000005339</t>
  </si>
  <si>
    <t>25-11-2024 11:28</t>
  </si>
  <si>
    <t>25-11-2024 13:28</t>
  </si>
  <si>
    <t>09-12-2024 13:7</t>
  </si>
  <si>
    <t>4000005322</t>
  </si>
  <si>
    <t>25-11-2024 8:6</t>
  </si>
  <si>
    <t>14-12-2024 9:40</t>
  </si>
  <si>
    <t>11-12-2024 9:29</t>
  </si>
  <si>
    <t>04-12-2024 12:37</t>
  </si>
  <si>
    <t>3000052622</t>
  </si>
  <si>
    <t>4000005332</t>
  </si>
  <si>
    <t>Program  ZMM_STRD_PRICE_UPD is not propely executed</t>
  </si>
  <si>
    <t>25-11-2024 10:19</t>
  </si>
  <si>
    <t>25-11-2024 12:19</t>
  </si>
  <si>
    <t>13-12-2024 9:33</t>
  </si>
  <si>
    <t>26-11-2024 11:51</t>
  </si>
  <si>
    <t>4000005389</t>
  </si>
  <si>
    <t>26-11-2024 10:54</t>
  </si>
  <si>
    <t>26-11-2024 11:54</t>
  </si>
  <si>
    <t>29-11-2024 13:33</t>
  </si>
  <si>
    <t>26-11-2024 12:41</t>
  </si>
  <si>
    <t>4000005365</t>
  </si>
  <si>
    <t>25-11-2024 16:55</t>
  </si>
  <si>
    <t>25-11-2024 17:55</t>
  </si>
  <si>
    <t>11-12-2024 17:16</t>
  </si>
  <si>
    <t>26-11-2024 9:21</t>
  </si>
  <si>
    <t>4000005362</t>
  </si>
  <si>
    <t>25-11-2024 16:6</t>
  </si>
  <si>
    <t>12-12-2024 16:42</t>
  </si>
  <si>
    <t>4000005331</t>
  </si>
  <si>
    <t>25-11-2024 10:11</t>
  </si>
  <si>
    <t>25-11-2024 12:11</t>
  </si>
  <si>
    <t>25-11-2024 14:36</t>
  </si>
  <si>
    <t>25-11-2024 10:41</t>
  </si>
  <si>
    <t>4000005363</t>
  </si>
  <si>
    <t>25-11-2024 16:10</t>
  </si>
  <si>
    <t>25-11-2024 17:10</t>
  </si>
  <si>
    <t>26-11-2024 17:42</t>
  </si>
  <si>
    <t>26-11-2024 17:10</t>
  </si>
  <si>
    <t>4000005336</t>
  </si>
  <si>
    <t>25-11-2024 10:59</t>
  </si>
  <si>
    <t>25-11-2024 12:59</t>
  </si>
  <si>
    <t>11-12-2024 16:54</t>
  </si>
  <si>
    <t>4000005350</t>
  </si>
  <si>
    <t>25-11-2024 14:59</t>
  </si>
  <si>
    <t>25-11-2024 15:59</t>
  </si>
  <si>
    <t>12-12-2024 14:35</t>
  </si>
  <si>
    <t>09-12-2024 14:17</t>
  </si>
  <si>
    <t>2000064778</t>
  </si>
  <si>
    <t>4000005383</t>
  </si>
  <si>
    <t>26-11-2024 10:20</t>
  </si>
  <si>
    <t>26-11-2024 12:20</t>
  </si>
  <si>
    <t>11-12-2024 16:30</t>
  </si>
  <si>
    <t>4000005392</t>
  </si>
  <si>
    <t>26-11-2024 11:7</t>
  </si>
  <si>
    <t>26-11-2024 13:7</t>
  </si>
  <si>
    <t>26-11-2024 12:39</t>
  </si>
  <si>
    <t>4000005415</t>
  </si>
  <si>
    <t>27-11-2024 8:20</t>
  </si>
  <si>
    <t>27-11-2024 10:30</t>
  </si>
  <si>
    <t>08-12-2024 15:37</t>
  </si>
  <si>
    <t>05-12-2024 15:0</t>
  </si>
  <si>
    <t>4000005416</t>
  </si>
  <si>
    <t>27-11-2024 8:23</t>
  </si>
  <si>
    <t>08-12-2024 15:38</t>
  </si>
  <si>
    <t>05-12-2024 15:1</t>
  </si>
  <si>
    <t>4000005421</t>
  </si>
  <si>
    <t>27-11-2024 9:22</t>
  </si>
  <si>
    <t>27-11-2024 11:22</t>
  </si>
  <si>
    <t>13-12-2024 11:2</t>
  </si>
  <si>
    <t>04-12-2024 12:48</t>
  </si>
  <si>
    <t>3000052620</t>
  </si>
  <si>
    <t>4000005404</t>
  </si>
  <si>
    <t>26-11-2024 16:17</t>
  </si>
  <si>
    <t>27-11-2024 9:17</t>
  </si>
  <si>
    <t>05-12-2024 10:36</t>
  </si>
  <si>
    <t>4000005406</t>
  </si>
  <si>
    <t>26-11-2024 16:32</t>
  </si>
  <si>
    <t>27-11-2024 9:32</t>
  </si>
  <si>
    <t>12-12-2024 15:23</t>
  </si>
  <si>
    <t>12-12-2024 15:16</t>
  </si>
  <si>
    <t>4000005431</t>
  </si>
  <si>
    <t>27-11-2024 12:18</t>
  </si>
  <si>
    <t>27-11-2024 14:18</t>
  </si>
  <si>
    <t>12-12-2024 15:45</t>
  </si>
  <si>
    <t>09-12-2024 14:20</t>
  </si>
  <si>
    <t>4000005435</t>
  </si>
  <si>
    <t>27-11-2024 13:44</t>
  </si>
  <si>
    <t>27-11-2024 15:44</t>
  </si>
  <si>
    <t>29-11-2024 10:8</t>
  </si>
  <si>
    <t>4000005436</t>
  </si>
  <si>
    <t>27-11-2024 13:47</t>
  </si>
  <si>
    <t>27-11-2024 15:47</t>
  </si>
  <si>
    <t>05-12-2024 14:20</t>
  </si>
  <si>
    <t>4000005445</t>
  </si>
  <si>
    <t>27-11-2024 16:54</t>
  </si>
  <si>
    <t>28-11-2024 9:54</t>
  </si>
  <si>
    <t>13-12-2024 16:33</t>
  </si>
  <si>
    <t>27-11-2024 17:14</t>
  </si>
  <si>
    <t>4000005458</t>
  </si>
  <si>
    <t>28-11-2024 8:54</t>
  </si>
  <si>
    <t>28-11-2024 11:0</t>
  </si>
  <si>
    <t>13-12-2024 9:32</t>
  </si>
  <si>
    <t>28-11-2024 9:24</t>
  </si>
  <si>
    <t>4000005461</t>
  </si>
  <si>
    <t>28-11-2024 10:26</t>
  </si>
  <si>
    <t>28-11-2024 12:26</t>
  </si>
  <si>
    <t>11-12-2024 15:37</t>
  </si>
  <si>
    <t>4000005470</t>
  </si>
  <si>
    <t>28-11-2024 12:15</t>
  </si>
  <si>
    <t>28-11-2024 14:15</t>
  </si>
  <si>
    <t>28-11-2024 15:10</t>
  </si>
  <si>
    <t>4000005478</t>
  </si>
  <si>
    <t>28-11-2024 16:10</t>
  </si>
  <si>
    <t>29-11-2024 9:10</t>
  </si>
  <si>
    <t>13-12-2024 17:21</t>
  </si>
  <si>
    <t>4000005489</t>
  </si>
  <si>
    <t>29-11-2024 9:43</t>
  </si>
  <si>
    <t>29-11-2024 11:43</t>
  </si>
  <si>
    <t>12-12-2024 9:52</t>
  </si>
  <si>
    <t>29-11-2024 15:50</t>
  </si>
  <si>
    <t>4000005483</t>
  </si>
  <si>
    <t>28-11-2024 18:4</t>
  </si>
  <si>
    <t>29-11-2024 11:0</t>
  </si>
  <si>
    <t>13-12-2024 18:12</t>
  </si>
  <si>
    <t>4000005484</t>
  </si>
  <si>
    <t>28-11-2024 18:10</t>
  </si>
  <si>
    <t>29-11-2024 10:10</t>
  </si>
  <si>
    <t>13-12-2024 18:40</t>
  </si>
  <si>
    <t>10-12-2024 18:19</t>
  </si>
  <si>
    <t>4000005508</t>
  </si>
  <si>
    <t>29-11-2024 15:4</t>
  </si>
  <si>
    <t>29-11-2024 17:4</t>
  </si>
  <si>
    <t>11-12-2024 10:32</t>
  </si>
  <si>
    <t>06-12-2024 9:12</t>
  </si>
  <si>
    <t>4000005516</t>
  </si>
  <si>
    <t>30-11-2024 14:19</t>
  </si>
  <si>
    <t>02-12-2024 11:0</t>
  </si>
  <si>
    <t>05-12-2024 10:45</t>
  </si>
  <si>
    <t>4000005525</t>
  </si>
  <si>
    <t>30-11-2024 19:22</t>
  </si>
  <si>
    <t>12-12-2024 18:0</t>
  </si>
  <si>
    <t>04-12-2024 9:45</t>
  </si>
  <si>
    <t>3000052621</t>
  </si>
  <si>
    <t>4000005533</t>
  </si>
  <si>
    <t>01-12-2024 14:4</t>
  </si>
  <si>
    <t>01-12-2024 16:4</t>
  </si>
  <si>
    <t>05-12-2024 10:22</t>
  </si>
  <si>
    <t>4000005542</t>
  </si>
  <si>
    <t>02-12-2024 10:4</t>
  </si>
  <si>
    <t>02-12-2024 12:4</t>
  </si>
  <si>
    <t>05-12-2024 10:25</t>
  </si>
  <si>
    <t>4000005548</t>
  </si>
  <si>
    <t>02-12-2024 13:30</t>
  </si>
  <si>
    <t>02-12-2024 15:30</t>
  </si>
  <si>
    <t>13-12-2024 17:40</t>
  </si>
  <si>
    <t>10-12-2024 17:15</t>
  </si>
  <si>
    <t>4000005564</t>
  </si>
  <si>
    <t>02-12-2024 23:58</t>
  </si>
  <si>
    <t>03-12-2024 11:0</t>
  </si>
  <si>
    <t>05-12-2024 10:30</t>
  </si>
  <si>
    <t>4000005539</t>
  </si>
  <si>
    <t>02-12-2024 9:22</t>
  </si>
  <si>
    <t>02-12-2024 10:22</t>
  </si>
  <si>
    <t>02-12-2024 10:13</t>
  </si>
  <si>
    <t>4000005573</t>
  </si>
  <si>
    <t>03-12-2024 11:56</t>
  </si>
  <si>
    <t>13-12-2024 10:40</t>
  </si>
  <si>
    <t>10-12-2024 10:8</t>
  </si>
  <si>
    <t>03-12-2024 15:10</t>
  </si>
  <si>
    <t>4000005621</t>
  </si>
  <si>
    <t>04-12-2024 15:36</t>
  </si>
  <si>
    <t>05-12-2024 9:6</t>
  </si>
  <si>
    <t>09-12-2024 12:26</t>
  </si>
  <si>
    <t>4000005586</t>
  </si>
  <si>
    <t>04-12-2024 9:38</t>
  </si>
  <si>
    <t>04-12-2024 11:38</t>
  </si>
  <si>
    <t>05-12-2024 10:27</t>
  </si>
  <si>
    <t>4000005616</t>
  </si>
  <si>
    <t>04-12-2024 14:52</t>
  </si>
  <si>
    <t>04-12-2024 16:52</t>
  </si>
  <si>
    <t>4000005683</t>
  </si>
  <si>
    <t>06-12-2024 10:32</t>
  </si>
  <si>
    <t>06-12-2024 11:32</t>
  </si>
  <si>
    <t>13-12-2024 16:34</t>
  </si>
  <si>
    <t>11-12-2024 11:5</t>
  </si>
  <si>
    <t>4000005589</t>
  </si>
  <si>
    <t>04-12-2024 10:32</t>
  </si>
  <si>
    <t>04-12-2024 12:32</t>
  </si>
  <si>
    <t>05-12-2024 10:26</t>
  </si>
  <si>
    <t>04-12-2024 11:16</t>
  </si>
  <si>
    <t>4000005652</t>
  </si>
  <si>
    <t>05-12-2024 11:13</t>
  </si>
  <si>
    <t>05-12-2024 12:13</t>
  </si>
  <si>
    <t>10-12-2024 10:41</t>
  </si>
  <si>
    <t>4000005570</t>
  </si>
  <si>
    <t>03-12-2024 10:12</t>
  </si>
  <si>
    <t>03-12-2024 12:12</t>
  </si>
  <si>
    <t>10-12-2024 14:24</t>
  </si>
  <si>
    <t>10-12-2024 14:23</t>
  </si>
  <si>
    <t>2000064783</t>
  </si>
  <si>
    <t>4000005595</t>
  </si>
  <si>
    <t>04-12-2024 11:1</t>
  </si>
  <si>
    <t>04-12-2024 13:1</t>
  </si>
  <si>
    <t>11-12-2024 16:10</t>
  </si>
  <si>
    <t>4000005600</t>
  </si>
  <si>
    <t>04-12-2024 11:56</t>
  </si>
  <si>
    <t>04-12-2024 13:56</t>
  </si>
  <si>
    <t>10-12-2024 16:27</t>
  </si>
  <si>
    <t>4000005603</t>
  </si>
  <si>
    <t>04-12-2024 12:28</t>
  </si>
  <si>
    <t>04-12-2024 14:28</t>
  </si>
  <si>
    <t>09-12-2024 10:38</t>
  </si>
  <si>
    <t>06-12-2024 9:41</t>
  </si>
  <si>
    <t>4000005592</t>
  </si>
  <si>
    <t>04-12-2024 10:44</t>
  </si>
  <si>
    <t>04-12-2024 11:44</t>
  </si>
  <si>
    <t>4000005614</t>
  </si>
  <si>
    <t>04-12-2024 14:36</t>
  </si>
  <si>
    <t>04-12-2024 18:36</t>
  </si>
  <si>
    <t>13-12-2024 11:40</t>
  </si>
  <si>
    <t>10-12-2024 11:4</t>
  </si>
  <si>
    <t>04-12-2024 14:56</t>
  </si>
  <si>
    <t>4000005622</t>
  </si>
  <si>
    <t>04-12-2024 15:40</t>
  </si>
  <si>
    <t>04-12-2024 17:40</t>
  </si>
  <si>
    <t>05-12-2024 10:29</t>
  </si>
  <si>
    <t>4000005632</t>
  </si>
  <si>
    <t>04-12-2024 16:58</t>
  </si>
  <si>
    <t>05-12-2024 9:58</t>
  </si>
  <si>
    <t>09-12-2024 12:35</t>
  </si>
  <si>
    <t>4000005631</t>
  </si>
  <si>
    <t>04-12-2024 16:55</t>
  </si>
  <si>
    <t>04-12-2024 17:55</t>
  </si>
  <si>
    <t>09-12-2024 17:38</t>
  </si>
  <si>
    <t>06-12-2024 17:7</t>
  </si>
  <si>
    <t>4000005670</t>
  </si>
  <si>
    <t>05-12-2024 18:29</t>
  </si>
  <si>
    <t>06-12-2024 11:0</t>
  </si>
  <si>
    <t>12-12-2024 15:40</t>
  </si>
  <si>
    <t>4000005673</t>
  </si>
  <si>
    <t>05-12-2024 20:27</t>
  </si>
  <si>
    <t>06-12-2024 12:0</t>
  </si>
  <si>
    <t>11-12-2024 17:9</t>
  </si>
  <si>
    <t>4000005682</t>
  </si>
  <si>
    <t>06-12-2024 10:26</t>
  </si>
  <si>
    <t>06-12-2024 12:26</t>
  </si>
  <si>
    <t>09-12-2024 12:34</t>
  </si>
  <si>
    <t>4000005685</t>
  </si>
  <si>
    <t>06-12-2024 10:38</t>
  </si>
  <si>
    <t>06-12-2024 12:38</t>
  </si>
  <si>
    <t>12-12-2024 15:14</t>
  </si>
  <si>
    <t>4000005686</t>
  </si>
  <si>
    <t>06-12-2024 10:39</t>
  </si>
  <si>
    <t>13-12-2024 10:21</t>
  </si>
  <si>
    <t>4000005701</t>
  </si>
  <si>
    <t>06-12-2024 15:34</t>
  </si>
  <si>
    <t>06-12-2024 17:34</t>
  </si>
  <si>
    <t>11-12-2024 17:12</t>
  </si>
  <si>
    <t>4000005703</t>
  </si>
  <si>
    <t>RAK Ceramics - Sink Promotion  GOSINK10R</t>
  </si>
  <si>
    <t>06-12-2024 15:50</t>
  </si>
  <si>
    <t>06-12-2024 17:50</t>
  </si>
  <si>
    <t>11-12-2024 18:6</t>
  </si>
  <si>
    <t>06-12-2024 15:52</t>
  </si>
  <si>
    <t>4000005711</t>
  </si>
  <si>
    <t>06-12-2024 16:34</t>
  </si>
  <si>
    <t>09-12-2024 9:34</t>
  </si>
  <si>
    <t>13-12-2024 14:21</t>
  </si>
  <si>
    <t>09-12-2024 11:46</t>
  </si>
  <si>
    <t>4000005715</t>
  </si>
  <si>
    <t>06-12-2024 17:30</t>
  </si>
  <si>
    <t>09-12-2024 10:30</t>
  </si>
  <si>
    <t>13-12-2024 15:3</t>
  </si>
  <si>
    <t>4000005713</t>
  </si>
  <si>
    <t>06-12-2024 17:4</t>
  </si>
  <si>
    <t>12-12-2024 11:5</t>
  </si>
  <si>
    <t>4000005700</t>
  </si>
  <si>
    <t>06-12-2024 15:29</t>
  </si>
  <si>
    <t>06-12-2024 17:29</t>
  </si>
  <si>
    <t>09-12-2024 12:36</t>
  </si>
  <si>
    <t>4000005698</t>
  </si>
  <si>
    <t>06-12-2024 14:16</t>
  </si>
  <si>
    <t>06-12-2024 16:16</t>
  </si>
  <si>
    <t>10-12-2024 17:19</t>
  </si>
  <si>
    <t>10-12-2024 16:28</t>
  </si>
  <si>
    <t>4000005739</t>
  </si>
  <si>
    <t>08-12-2024 12:13</t>
  </si>
  <si>
    <t>08-12-2024 16:13</t>
  </si>
  <si>
    <t>14-12-2024 15:41</t>
  </si>
  <si>
    <t>11-12-2024 15:33</t>
  </si>
  <si>
    <t>09-12-2024 12:6</t>
  </si>
  <si>
    <t>2000064782</t>
  </si>
  <si>
    <t>4000005727</t>
  </si>
  <si>
    <t>07-12-2024 16:20</t>
  </si>
  <si>
    <t>09-12-2024 9:50</t>
  </si>
  <si>
    <t>4000005726</t>
  </si>
  <si>
    <t>07-12-2024 14:27</t>
  </si>
  <si>
    <t>09-12-2024 11:0</t>
  </si>
  <si>
    <t>12-12-2024 15:38</t>
  </si>
  <si>
    <t>4000005723</t>
  </si>
  <si>
    <t>07-12-2024 11:38</t>
  </si>
  <si>
    <t>09-12-2024 12:52</t>
  </si>
  <si>
    <t>4000005838</t>
  </si>
  <si>
    <t>11-12-2024 11:3</t>
  </si>
  <si>
    <t>11-12-2024 13:3</t>
  </si>
  <si>
    <t>13-12-2024 16:47</t>
  </si>
  <si>
    <t>4000005759</t>
  </si>
  <si>
    <t>09-12-2024 14:26</t>
  </si>
  <si>
    <t>09-12-2024 13:4</t>
  </si>
  <si>
    <t>4000005763</t>
  </si>
  <si>
    <t>09-12-2024 13:51</t>
  </si>
  <si>
    <t>09-12-2024 15:51</t>
  </si>
  <si>
    <t>09-12-2024 14:11</t>
  </si>
  <si>
    <t>4000005851</t>
  </si>
  <si>
    <t>11-12-2024 14:51</t>
  </si>
  <si>
    <t>11-12-2024 16:51</t>
  </si>
  <si>
    <t>11-12-2024 18:12</t>
  </si>
  <si>
    <t>4000005856</t>
  </si>
  <si>
    <t>11-12-2024 15:24</t>
  </si>
  <si>
    <t>11-12-2024 17:24</t>
  </si>
  <si>
    <t>11-12-2024 16:19</t>
  </si>
  <si>
    <t>4000005861</t>
  </si>
  <si>
    <t>GL for RAK Porcelain Online Orders payment posting in T. CODE:  ZFI004</t>
  </si>
  <si>
    <t>11-12-2024 15:57</t>
  </si>
  <si>
    <t>11-12-2024 16:57</t>
  </si>
  <si>
    <t>13-12-2024 10:15</t>
  </si>
  <si>
    <t>4000005862</t>
  </si>
  <si>
    <t>11-12-2024 16:1</t>
  </si>
  <si>
    <t>12-12-2024 9:2</t>
  </si>
  <si>
    <t>12-12-2024 15:20</t>
  </si>
  <si>
    <t>4000005749</t>
  </si>
  <si>
    <t>09-12-2024 9:36</t>
  </si>
  <si>
    <t>09-12-2024 10:36</t>
  </si>
  <si>
    <t>13-12-2024 16:40</t>
  </si>
  <si>
    <t>10-12-2024 16:2</t>
  </si>
  <si>
    <t>4000005779</t>
  </si>
  <si>
    <t>09-12-2024 18:10</t>
  </si>
  <si>
    <t>10-12-2024 11:0</t>
  </si>
  <si>
    <t>12-12-2024 15:1</t>
  </si>
  <si>
    <t>4000005787</t>
  </si>
  <si>
    <t>Process change in SAP workflow  &amp; Helpme</t>
  </si>
  <si>
    <t>10-12-2024 10:9</t>
  </si>
  <si>
    <t>10-12-2024 11:9</t>
  </si>
  <si>
    <t>13-12-2024 14:31</t>
  </si>
  <si>
    <t>12-12-2024 17:30</t>
  </si>
  <si>
    <t>4000005784</t>
  </si>
  <si>
    <t>10-12-2024 9:48</t>
  </si>
  <si>
    <t>10-12-2024 11:48</t>
  </si>
  <si>
    <t>12-12-2024 15:7</t>
  </si>
  <si>
    <t>4000005860</t>
  </si>
  <si>
    <t>11-12-2024 15:46</t>
  </si>
  <si>
    <t>11-12-2024 17:46</t>
  </si>
  <si>
    <t>11-12-2024 16:26</t>
  </si>
  <si>
    <t>4000005840</t>
  </si>
  <si>
    <t>11-12-2024 11:26</t>
  </si>
  <si>
    <t>11-12-2024 13:26</t>
  </si>
  <si>
    <t>13-12-2024 14:38</t>
  </si>
  <si>
    <t>4000005809</t>
  </si>
  <si>
    <t>10-12-2024 15:6</t>
  </si>
  <si>
    <t>10-12-2024 17:6</t>
  </si>
  <si>
    <t>13-12-2024 10:55</t>
  </si>
  <si>
    <t>4000005810</t>
  </si>
  <si>
    <t>10-12-2024 15:10</t>
  </si>
  <si>
    <t>10-12-2024 17:10</t>
  </si>
  <si>
    <t>13-12-2024 17:53</t>
  </si>
  <si>
    <t>4000005786</t>
  </si>
  <si>
    <t>10-12-2024 9:58</t>
  </si>
  <si>
    <t>10-12-2024 11:58</t>
  </si>
  <si>
    <t>13-12-2024 15:53</t>
  </si>
  <si>
    <t>2000064785</t>
  </si>
  <si>
    <t>4000005797</t>
  </si>
  <si>
    <t>10-12-2024 11:46</t>
  </si>
  <si>
    <t>10-12-2024 12:46</t>
  </si>
  <si>
    <t>13-12-2024 12:31</t>
  </si>
  <si>
    <t>4000005805</t>
  </si>
  <si>
    <t>10-12-2024 14:25</t>
  </si>
  <si>
    <t>10-12-2024 16:25</t>
  </si>
  <si>
    <t>4000005799</t>
  </si>
  <si>
    <t>10-12-2024 12:7</t>
  </si>
  <si>
    <t>10-12-2024 14:7</t>
  </si>
  <si>
    <t>11-12-2024 11:28</t>
  </si>
  <si>
    <t>10-12-2024 12:11</t>
  </si>
  <si>
    <t>4000005839</t>
  </si>
  <si>
    <t>SAP Incident  - UNABLE TO  PUT SCRAP in QA32 - QM</t>
  </si>
  <si>
    <t>11-12-2024 11:10</t>
  </si>
  <si>
    <t>11-12-2024 13:10</t>
  </si>
  <si>
    <t>11-12-2024 11:38</t>
  </si>
  <si>
    <t>4000005823</t>
  </si>
  <si>
    <t>10-12-2024 18:12</t>
  </si>
  <si>
    <t>11-12-2024 10:0</t>
  </si>
  <si>
    <t>13-12-2024 17:55</t>
  </si>
  <si>
    <t>3000052630</t>
  </si>
  <si>
    <t>4000005782</t>
  </si>
  <si>
    <t>10-12-2024 9:13</t>
  </si>
  <si>
    <t>10-12-2024 10:13</t>
  </si>
  <si>
    <t>10-12-2024 23:26</t>
  </si>
  <si>
    <t>4000005788</t>
  </si>
  <si>
    <t>10-12-2024 10:18</t>
  </si>
  <si>
    <t>10-12-2024 12:18</t>
  </si>
  <si>
    <t>13-12-2024 16:45</t>
  </si>
  <si>
    <t>4000005792</t>
  </si>
  <si>
    <t>10-12-2024 10:31</t>
  </si>
  <si>
    <t>10-12-2024 12:31</t>
  </si>
  <si>
    <t>13-12-2024 16:46</t>
  </si>
  <si>
    <t>4000005802</t>
  </si>
  <si>
    <t>10-12-2024 13:45</t>
  </si>
  <si>
    <t>10-12-2024 15:45</t>
  </si>
  <si>
    <t>4000005808</t>
  </si>
  <si>
    <t>10-12-2024 14:32</t>
  </si>
  <si>
    <t>10-12-2024 16:32</t>
  </si>
  <si>
    <t>4000005814</t>
  </si>
  <si>
    <t>10-12-2024 15:54</t>
  </si>
  <si>
    <t>10-12-2024 17:54</t>
  </si>
  <si>
    <t>13-12-2024 16:48</t>
  </si>
  <si>
    <t>4000005818</t>
  </si>
  <si>
    <t>10-12-2024 16:29</t>
  </si>
  <si>
    <t>4000005821</t>
  </si>
  <si>
    <t>10-12-2024 17:3</t>
  </si>
  <si>
    <t>11-12-2024 10:3</t>
  </si>
  <si>
    <t>13-12-2024 10:59</t>
  </si>
  <si>
    <t>4000005812</t>
  </si>
  <si>
    <t>10-12-2024 15:49</t>
  </si>
  <si>
    <t>10-12-2024 17:49</t>
  </si>
  <si>
    <t>13-12-2024 17:9</t>
  </si>
  <si>
    <t>13-12-2024 9:53</t>
  </si>
  <si>
    <t>4000005854</t>
  </si>
  <si>
    <t>11-12-2024 15:16</t>
  </si>
  <si>
    <t>4000005842</t>
  </si>
  <si>
    <t>11-12-2024 11:53</t>
  </si>
  <si>
    <t>11-12-2024 13:53</t>
  </si>
  <si>
    <t>12-12-2024 14:58</t>
  </si>
  <si>
    <t>4000005844</t>
  </si>
  <si>
    <t>11-12-2024 12:44</t>
  </si>
  <si>
    <t>11-12-2024 14:44</t>
  </si>
  <si>
    <t>13-12-2024 17:42</t>
  </si>
  <si>
    <t>4000005863</t>
  </si>
  <si>
    <t>11-12-2024 16:3</t>
  </si>
  <si>
    <t>11-12-2024 18:3</t>
  </si>
  <si>
    <t>12-12-2024 15:3</t>
  </si>
  <si>
    <t>4000005917</t>
  </si>
  <si>
    <t>13-12-2024 11:15</t>
  </si>
  <si>
    <t>13-12-2024 13:15</t>
  </si>
  <si>
    <t>13-12-2024 11:25</t>
  </si>
  <si>
    <t>4000005903</t>
  </si>
  <si>
    <t>12-12-2024 17:25</t>
  </si>
  <si>
    <t>13-12-2024 9:25</t>
  </si>
  <si>
    <t>13-12-2024 14:19</t>
  </si>
  <si>
    <t>4000005927</t>
  </si>
  <si>
    <t>13-12-2024 14:49</t>
  </si>
  <si>
    <t>13-12-2024 16:49</t>
  </si>
  <si>
    <t>13-12-2024 18:4</t>
  </si>
  <si>
    <t>4000005911</t>
  </si>
  <si>
    <t>13-12-2024 10:13</t>
  </si>
  <si>
    <t>13-12-2024 12:13</t>
  </si>
  <si>
    <t>13-12-2024 16:10</t>
  </si>
  <si>
    <t>13-12-2024 15:34</t>
  </si>
  <si>
    <t>2000064787</t>
  </si>
  <si>
    <t>4000005901</t>
  </si>
  <si>
    <t>12-12-2024 16:19</t>
  </si>
  <si>
    <t>13-12-2024 9:19</t>
  </si>
  <si>
    <t>12-12-2024 17:35</t>
  </si>
  <si>
    <t>4000005875</t>
  </si>
  <si>
    <t>12-12-2024 10:50</t>
  </si>
  <si>
    <t>12-12-2024 12:50</t>
  </si>
  <si>
    <t>13-12-2024 9:48</t>
  </si>
  <si>
    <t>4000005894</t>
  </si>
  <si>
    <t>12-12-2024 14:31</t>
  </si>
  <si>
    <t>12-12-2024 15:31</t>
  </si>
  <si>
    <t>13-12-2024 11:57</t>
  </si>
  <si>
    <t>3000052628</t>
  </si>
  <si>
    <t>4000005924</t>
  </si>
  <si>
    <t>13-12-2024 13:12</t>
  </si>
  <si>
    <t>13-12-2024 14:17</t>
  </si>
  <si>
    <t>4000005935</t>
  </si>
  <si>
    <t>13-12-2024 17:2</t>
  </si>
  <si>
    <t>16-12-2024 12:2</t>
  </si>
  <si>
    <t>15-12-2024 15:58</t>
  </si>
  <si>
    <t>15-12-2024 15:34</t>
  </si>
  <si>
    <t>4000005943</t>
  </si>
  <si>
    <t>13-12-2024 18:15</t>
  </si>
  <si>
    <t>16-12-2024 11:0</t>
  </si>
  <si>
    <t>13-12-2024 18:33</t>
  </si>
  <si>
    <t>4000005934</t>
  </si>
  <si>
    <t>16-12-2024 9:48</t>
  </si>
  <si>
    <t>15-12-2024 15:31</t>
  </si>
  <si>
    <t>Ticket Type</t>
  </si>
  <si>
    <t>Ageing</t>
  </si>
  <si>
    <t>CG Status</t>
  </si>
  <si>
    <t>Ticket Creation Date</t>
  </si>
  <si>
    <t>Technician Name</t>
  </si>
  <si>
    <t>Requested Basheer to provide access for few trasnactions</t>
  </si>
  <si>
    <t>Fix-IT</t>
  </si>
  <si>
    <t>Normal</t>
  </si>
  <si>
    <t>Backlog</t>
  </si>
  <si>
    <t>In progress</t>
  </si>
  <si>
    <t>24.09.2024</t>
  </si>
  <si>
    <t>6/11 We connected with user to understand the issue.
7/11 We analyze the issue in detail and provide the solution over call.
8/11 we share the provided solution over mail and also have requested Mr.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We have anayised in detailed and also compared with sucessfull  test case but could not find any root couse of the issue .    
22/11- we are requested to production display access once get the access and will upadate accordinly.</t>
  </si>
  <si>
    <t>Process to be followed to get the valdiation from Rahul before we do any change</t>
  </si>
  <si>
    <t>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</si>
  <si>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High</t>
  </si>
  <si>
    <t>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</si>
  <si>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t>
  </si>
  <si>
    <t>Pending Confirmation</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</si>
  <si>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23/11 : Awaiting a UAT document from the user</t>
  </si>
  <si>
    <t>01.10.2024</t>
  </si>
  <si>
    <t>NA</t>
  </si>
  <si>
    <t>The quotation and sales ordering Arabic is wrong Ref Sol: 2000064716 </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</si>
  <si>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23/11 : Awaiting a user UAT document from the user
</t>
  </si>
  <si>
    <t>In progress with CG</t>
  </si>
  <si>
    <t>Fix-It</t>
  </si>
  <si>
    <t>Pending User Info</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</si>
  <si>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t>
  </si>
  <si>
    <t>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 and requested TR for changes on ZCCP pricing condition</t>
  </si>
  <si>
    <t>21.10.2024</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</si>
  <si>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t>
  </si>
  <si>
    <t>DO-IT's cannot be treated in Fix-IT and valdiation is required from Rahul before we don any change. Alignment to be done Rahul.</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</si>
  <si>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</si>
  <si>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21/11 Bala is going to start complete the pending changes from their end. 
25/11 our technical teams shared their analysis, we will validate and send a clear mail to user to validate and provide their confimation
27/11 we have validated in ECQ as per the program logic, it is updating wrong title in the wrong document. we will send our clear analysis to user and rahul ji for validation based on their confirmation, we will work with our technical team
29/11 we sent our analysis to dinesh and user for validation and provide their confirmaion to proceed further correction from our end</t>
  </si>
  <si>
    <r>
      <rPr>
        <sz val="11"/>
        <color rgb="FF000000"/>
        <rFont val="Calibri"/>
        <family val="2"/>
      </rPr>
      <t xml:space="preserve">05/11: </t>
    </r>
    <r>
      <rPr>
        <b/>
        <sz val="11"/>
        <color rgb="FF000000"/>
        <rFont val="Calibri"/>
        <family val="2"/>
      </rPr>
      <t>DUPLICATE</t>
    </r>
    <r>
      <rPr>
        <sz val="11"/>
        <color rgb="FF000000"/>
        <rFont val="Calibri"/>
        <family val="2"/>
      </rPr>
      <t xml:space="preserve"> Connected with user and helped the user for Delviery Cancellation. For updating the Sales Order User has to get the validation from Dinesh.</t>
    </r>
  </si>
  <si>
    <t>FUT shared on 15th Nov and reminder sent again for UAT</t>
  </si>
  <si>
    <t>Low</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</si>
  <si>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25/11 we sent a final reminder to user 
26/11 No response from the user over the mail and over the RAKC teams. we have sent three reminders but no response from the user
27/11 user responded over the teams chat and agreed he is going to provide a UAT by yesterday itself but still no update from the user
29/11 sent a reminder mail to user for doing UAT testing and provide sign off</t>
  </si>
  <si>
    <t>RAKC In Progress</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</si>
  <si>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</si>
  <si>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6/11: Connected with Vijay will connect with Vineeth for exact requirement for incident and config needs to be done 
7/11: on hold by vijay as needed approval from rahul ji. 
11/11: Mail has been sent to Vijay regarding approval.</t>
  </si>
  <si>
    <t>05/11: cancel the invoice and redo the invoice by amending the sales order first and recreate the invoice again.
12/11 Informed the user to update the status.</t>
  </si>
  <si>
    <r>
      <rPr>
        <sz val="11"/>
        <color rgb="FF000000"/>
        <rFont val="Calibri"/>
        <family val="2"/>
      </rPr>
      <t xml:space="preserve">05/11: </t>
    </r>
    <r>
      <rPr>
        <b/>
        <sz val="11"/>
        <color rgb="FF000000"/>
        <rFont val="Calibri"/>
        <family val="2"/>
      </rPr>
      <t xml:space="preserve">DUPLICATE </t>
    </r>
    <r>
      <rPr>
        <sz val="11"/>
        <color rgb="FF000000"/>
        <rFont val="Calibri"/>
        <family val="2"/>
      </rPr>
      <t>nformed User to change the billing date in the respective sales orders</t>
    </r>
  </si>
  <si>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confirmed over the email that the said ticket is under UAT with RAK Ceramic SD team
9/11 - Sent mail to the user for closure confirmation
12/11 - Sent mail to the user for closure confirmation</t>
    </r>
  </si>
  <si>
    <t xml:space="preserve">
4000004016</t>
  </si>
  <si>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is busy with month end activity. He has given time for Wednesday i.e., 13th Nov to connect.
13/11 - As discussed with user it is pending for UAT for user end, from CG's end nothing is pending 
14/11 - UAT pending from users end</t>
    </r>
    <r>
      <rPr>
        <sz val="11"/>
        <rFont val="Calibri"/>
        <family val="2"/>
      </rPr>
      <t xml:space="preserve">
19/11 - UAT pending from user end </t>
    </r>
  </si>
  <si>
    <t>Fix-it</t>
  </si>
  <si>
    <t xml:space="preserve">07/11 we have acknowldge the ticket.Work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</si>
  <si>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 user didn't respond to email or chat</t>
  </si>
  <si>
    <t>[Fwd: ##4000004226## : RE: 2000064745 [Request ID :##4000004226##] : RE: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</si>
  <si>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23/11 : Awaiting a user UAT document from the user</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</si>
  <si>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03/12: Analysing the issue.</t>
  </si>
  <si>
    <t xml:space="preserve">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25/11 issue in production system in one single order so we requested dinesh ji to check  this  created order once. </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</si>
  <si>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t>
  </si>
  <si>
    <r>
      <t xml:space="preserve">While updating the Ticket ensure priority is correctly updated not copying from previous tickets. Also while asking User for a call / more info please specifiy what is available in the ticket and what is expected from them. </t>
    </r>
    <r>
      <rPr>
        <b/>
        <sz val="11"/>
        <rFont val="Calibri"/>
        <family val="2"/>
      </rPr>
      <t>Programm ZSD00101 for customer 150237 there is shown a wrong backlog</t>
    </r>
  </si>
  <si>
    <t>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03/12: Asked business to raise service request.</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</si>
  <si>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t>
  </si>
  <si>
    <t>Do-IT</t>
  </si>
  <si>
    <t>29.07.2024</t>
  </si>
  <si>
    <t>06/11: Shahinur sent an email to provide status on the tickets
07/11: SAP ESS &amp; MSS for BANGLADESH, Scheduled call with User and it is not a priority for now</t>
  </si>
  <si>
    <r>
      <rPr>
        <sz val="11"/>
        <color rgb="FF000000"/>
        <rFont val="Calibri"/>
        <family val="2"/>
      </rPr>
      <t xml:space="preserve">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
    </r>
    <r>
      <rPr>
        <b/>
        <sz val="11"/>
        <color rgb="FF000000"/>
        <rFont val="Calibri"/>
        <family val="2"/>
      </rPr>
      <t>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t>
    </r>
  </si>
  <si>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03/12: Analysing formula and report.</t>
  </si>
  <si>
    <t>Vinitha asked to check on S/4 that email to be populated automatically. Kamal to give an update. # tagging is mandatory
BP data coming from POS -&gt; S4 HANA -&gt; C4C system. There are some fields in C4C contact customer like industry and ABC classification etc. those fields data should be updating automatically but now some data is missing.</t>
  </si>
  <si>
    <t>C4C/SD</t>
  </si>
  <si>
    <t>05/11: Vinitha sent email to wait for Dinesh to confirm on the approach
06/11: Dinesh is Out of Office till 08/11
12/11: Requested User to test and reach to CG for any issues
13/11: User requested to fix the bug in the change 
14/11: SD team to investigate the issue since it pertains to S/4.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</si>
  <si>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t>
  </si>
  <si>
    <t>New DN Paper Set-up Kludi 3000052531</t>
  </si>
  <si>
    <t>31.07.2024</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</si>
  <si>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t>
  </si>
  <si>
    <t>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inernally 28th Nov</t>
  </si>
  <si>
    <t>30.09.2024</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</si>
  <si>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29/11: Code changes are done and tested in ECD, requested to move TR in ECQ.
03/12: Asked business to complete UAT</t>
  </si>
  <si>
    <r>
      <t xml:space="preserve">Due Date update in HelpMe to checked with RAKC for DO-IT. </t>
    </r>
    <r>
      <rPr>
        <b/>
        <sz val="11"/>
        <rFont val="Calibri"/>
        <family val="2"/>
      </rPr>
      <t xml:space="preserve">We are asking for more info / Call without going to the ticekting tool. </t>
    </r>
    <r>
      <rPr>
        <sz val="11"/>
        <rFont val="Calibri"/>
        <family val="2"/>
      </rPr>
      <t>High Priority as per Karthick (Always) and requesting for estimates and Delviery Timelines. While we wait for FS we can create TS in parallel as requirement is mentioned</t>
    </r>
  </si>
  <si>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from 
15/11 to 22/11 - put up on hold as working on other priority tickets</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</si>
  <si>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</si>
  <si>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t>
  </si>
  <si>
    <t>Rahul to be reached for validation of DO-Its before peforming the changes</t>
  </si>
  <si>
    <t>Do-it</t>
  </si>
  <si>
    <t>23.08.2024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</si>
  <si>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t>
  </si>
  <si>
    <t>06.08.2024</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</si>
  <si>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25/11 As we discussed with Rahul ji, our finance and controling team working on creating internal orders and assign them to sales order to fulfill this business requirement
29/11 we have sent a mail surya with new internal orders and requested them to test the scenario once from their end and share the feedback</t>
  </si>
  <si>
    <t> 4000004766</t>
  </si>
  <si>
    <t>3000044112 - Normal Change: 8000011860, WM Physical inventory count entry</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</si>
  <si>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Field mapping in progress, functional
</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</si>
  <si>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t>
  </si>
  <si>
    <t>8/11: Call scheduled with user on 11.11.2024 to discuss further. 
11/11: Requiremenet is discussed with user.Pending for FS creation.
14/11: FS is shared with ABAP team.</t>
  </si>
  <si>
    <t>Ticket directly assigned to Technician without Team in loop get un noticed while on leave. Specify what additional info is required before asking for call. Requirement discussed is not udpated in Ticketing Tool</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</si>
  <si>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29/11 Sent a reminder to user , to complete UAT testing and provide UAT sign off</t>
  </si>
  <si>
    <t>Veronica (UAE)created ticket and assigned to Santsoh with details Error during removal of inbound. PO#9400005489. Kritish responded post aanlysis during the call to change the requisitioner id</t>
  </si>
  <si>
    <t>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</si>
  <si>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Error</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</si>
  <si>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t>
  </si>
  <si>
    <t xml:space="preserve">Mahabub Alam (BD) sent email to HelpDesk and Kamal on 10th Nov that 90 boxes sales order , VL01N showing only10 boxes but MMBE 130 boxes material available.   </t>
  </si>
  <si>
    <t>Ticket raised during a Weekend. 24 * 7 support outside working hours to be treated only if it is business critical or with very high priority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</si>
  <si>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t>
  </si>
  <si>
    <t>Ticket not added in the list,  Need to correct the price in the migrated PO. P940005256] to reach out to SME what needs to be done</t>
  </si>
  <si>
    <t>Md Atwar (BD) sent mail on 8th Oct that Unable to return order from one specific direct customer(discount) with reference. 
710329(GURIA ENTERPRISE) invoice-5181037833
Assigned to HTC on 8th Oct which they requested for error screenshot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</si>
  <si>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
26/11 changes moved to production and confirmed by user</t>
  </si>
  <si>
    <t>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</si>
  <si>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</si>
  <si>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13/11 We acknowledge the ticket. WIP.
14/11 Connected with user for the Price list file but user informed Dinesh will uplod the file in the PRD system for the POS. I sent mail to Dinesh if any help required.
19/11 sent a mail to dinesh ji, to know current status of this ticket</t>
  </si>
  <si>
    <t>Call planned with User on 19th Nov on Request to set ZPO1 Discount in header instead of position details. Solman requested on 20th Nov and immediately requested Ajay for TR request which got received on 25th Nov</t>
  </si>
  <si>
    <t xml:space="preserve">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25/11 We have requested Ajay ji to create customize TR, today Ajay ji share new TR for this issue. we will do required changes and do the FUT soon
26/11 Ajay ji created ECD system TR, but we need a TR in T01 System again i requested ajay ji create a new TR in T01 System
27/11 as per the user request changes have completed and shared FUT document to user, waiting for user testing and UAT sing off
29/11 Sent reminder to user, for completing UAT testing and provide a sign off </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</si>
  <si>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t>
  </si>
  <si>
    <t>14.10.2024</t>
  </si>
  <si>
    <t xml:space="preserve"> Quantities are not shown if it's a BOM code - Marie
by Marie Chebly  on Thu 3-Oct</t>
  </si>
  <si>
    <t>03.10.2024</t>
  </si>
  <si>
    <t>14/11 - Ticket was assigned to us today 
15/11 - no response from user
19/11 - no response from user
21/11 - After connecting with user we got to know it related to SD. Moved to SD team.
21/11 we have acknowledge the ticket. WIP.
25/11 as discussed with user we understood this return order print out issue in production system only in random return orders. we will check in quality to find similar case meanwhile we will work with dinesh ji for production validations</t>
  </si>
  <si>
    <t>Hiren requested for Bank Names details with 4 digit and Raju Bonam confirmed the same and changed are moved ECQ and FUT is provided. GL account owner to be contacted for extending it to company code RK02</t>
  </si>
  <si>
    <t>28.09.2024</t>
  </si>
  <si>
    <t xml:space="preserve">14/11 - Ticket was assigned to us today 
15/11 - Have asked Ajay to send TR details to configure in Development
19/11 - UAT pending </t>
  </si>
  <si>
    <t>Not able to access the ticket and no response from User</t>
  </si>
  <si>
    <t>UAT Observations, Rafi has shared more details about requiment sent to HTC. Call with Rafi rescheduled to Monday 1st Half</t>
  </si>
  <si>
    <t>12.09.2024</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</si>
  <si>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t>
  </si>
  <si>
    <t>Not Found requirment documents in FS/TS/BRD in Solman hence, requested for documnets to Rafi Ji, shared observations and analysis with Rafi</t>
  </si>
  <si>
    <t>18/11:This is one year old issue.User has used wrong transaction code hence stock stuck in UML bin.we are checking on issue.
19/11: We connected with user on call we need production access to investigate issue further.Mail is sent to Rahul gosh.</t>
  </si>
  <si>
    <t>17.11.2024</t>
  </si>
  <si>
    <t>19/11 - Inputs received from user, user has to provide the test cases 
20/11 - test cases received from user 
21/11 - FS under Process 
22/11 - FS completed &amp; released to technical team for development</t>
  </si>
  <si>
    <t>Order Type to configured and check feasibility with ABAP whether New Order Type will link to existing program on Monday. 
Urgent to be delivered for UAT today. Config done and requested for moving to ECQ</t>
  </si>
  <si>
    <t>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29/11: Tested with other materials, still not getting equivalence number automatically. Need to try with newly created materials.
03/12: With higher quanity in production order it is not showing error, but for some materials in still errror is there.</t>
  </si>
  <si>
    <t>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</si>
  <si>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t>
  </si>
  <si>
    <t>19/11: Requested ABAP team to aanlyze</t>
  </si>
  <si>
    <t>25/11 : User confirmed the issue is fixed and error doesnt appear anymore</t>
  </si>
  <si>
    <t>19/11:We connected with user and uderstood the exact issue and now working on test case.</t>
  </si>
  <si>
    <t>Karthick has given logic and team to implement the same</t>
  </si>
  <si>
    <t>Re: Reg: Forecast to produce SW - Regularization from DO IT</t>
  </si>
  <si>
    <t>07.03.2024</t>
  </si>
  <si>
    <t xml:space="preserve">19/11 we have planned a call with user to know more about pending actions on this backlog tickets and start work with our technical team. </t>
  </si>
  <si>
    <t xml:space="preserve">19/11- We provided our analysis to user and waiting for usre response                                                                                                            
20/11- waiting for usre respones                                                                   
22/11-In this issue run the standard cost estimate for the particular material and resolve the issue this is analysis we provided to user waiting for user conformation.
                                        </t>
  </si>
  <si>
    <t xml:space="preserve">New </t>
  </si>
  <si>
    <t>19/11 acknowleadge this ticket and messaged to user over the team chat to discuss on this issue
25/11 we sent a reminder mail to user to discuss on this issue, waiting for user response
26/11 user internally working with Dinesh and I am trying to connect with user over the teams and sending mails to know his available timings to discuss on this issue, user facing some issue with MS Teams so he is working with dinesh ji internally.</t>
  </si>
  <si>
    <t>Shalaka</t>
  </si>
  <si>
    <t>19/11: User was facing error, Basis observed due to multiple execution of report at single time error was occuring. We've informed user and waiting if the issue comes again.
25/11: Shramic needs to check the behaviour in ECP, need to schedule call with user.
02/12: Mail sent to business for users in ECP for required tcodes</t>
  </si>
  <si>
    <t>Requested TR and valdiation from Rahul for the changes</t>
  </si>
  <si>
    <t xml:space="preserve">PY requirement for regular PY run - entries to be created </t>
  </si>
  <si>
    <t>Requested for TR creation</t>
  </si>
  <si>
    <t>Mohammed Rafi</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</si>
  <si>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</si>
  <si>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Help Me status is cancelled hence requested for new TR creation for some configuration</t>
  </si>
  <si>
    <t>21/11: Duplicate ticket 4000001241 is already in progress.Hence  we closed this ticket.</t>
  </si>
  <si>
    <t>No Ticket</t>
  </si>
  <si>
    <t>22/11: Kalavti is working on the code change on % calculation</t>
  </si>
  <si>
    <t>22/11: Ticket logged
29/11: gathered requirement. Karthick needs process to mapped and implemented for Power generation and water treatment plant. Gathering info for this from online.</t>
  </si>
  <si>
    <t xml:space="preserve">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</si>
  <si>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Rejected</t>
  </si>
  <si>
    <t>17.07.2024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</si>
</sst>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d/yy\ h:mm\ AM/PM;@"/>
    <numFmt numFmtId="165" formatCode="[$-409]d\-mmm\-yyyy;@"/>
    <numFmt numFmtId="166" formatCode="[$-409]d\-mmm\-yy;@"/>
    <numFmt numFmtId="167" formatCode="m/d/yy\ h:mm;@"/>
  </numFmts>
  <fonts count="37">
    <font>
      <sz val="11"/>
      <color theme="1"/>
      <name val="Aptos Narrow"/>
      <family val="2"/>
      <scheme val="minor"/>
    </font>
    <font>
      <b/>
      <sz val="11"/>
      <name val="Calibri"/>
      <family val="2"/>
    </font>
    <font>
      <sz val="11"/>
      <name val="Calibri"/>
      <family val="2"/>
    </font>
    <font>
      <sz val="11"/>
      <color rgb="FF000000"/>
      <name val="Aptos Narrow"/>
      <family val="2"/>
      <scheme val="minor"/>
    </font>
    <font>
      <b/>
      <sz val="11"/>
      <color theme="1"/>
      <name val="Aptos Narrow"/>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sz val="10"/>
      <color theme="1"/>
      <name val="Arial"/>
      <family val="2"/>
    </font>
    <font>
      <sz val="11"/>
      <color theme="1"/>
      <name val="Calibri"/>
      <family val="2"/>
    </font>
    <font>
      <sz val="11"/>
      <color rgb="FF333333"/>
      <name val="Calibri"/>
      <family val="2"/>
    </font>
    <font>
      <b/>
      <sz val="11"/>
      <color theme="1"/>
      <name val="Calibri"/>
      <family val="2"/>
    </font>
    <font>
      <sz val="10"/>
      <color theme="1"/>
      <name val="Calibri"/>
      <family val="2"/>
    </font>
    <font>
      <sz val="10"/>
      <name val="Calibri"/>
      <family val="2"/>
    </font>
    <font>
      <sz val="10"/>
      <color theme="1"/>
      <name val="Aptos Narrow"/>
      <family val="2"/>
      <scheme val="minor"/>
    </font>
    <font>
      <sz val="11"/>
      <name val="Aptos Narrow"/>
      <family val="2"/>
      <scheme val="minor"/>
    </font>
    <font>
      <sz val="10"/>
      <name val="Arial"/>
      <family val="2"/>
    </font>
    <font>
      <sz val="11"/>
      <color theme="0"/>
      <name val="Calibri"/>
      <family val="2"/>
    </font>
    <font>
      <sz val="11"/>
      <color rgb="FFFFFF00"/>
      <name val="Calibri"/>
      <family val="2"/>
    </font>
    <font>
      <sz val="10"/>
      <color theme="1"/>
      <name val="Calibri"/>
      <family val="2"/>
    </font>
    <font>
      <sz val="10"/>
      <name val="Zoho Puvi"/>
      <charset val="1"/>
    </font>
    <font>
      <sz val="10"/>
      <name val="Aptos Narrow"/>
      <family val="2"/>
      <scheme val="minor"/>
    </font>
    <font>
      <b/>
      <sz val="11"/>
      <color theme="0"/>
      <name val="Aptos Narrow"/>
      <family val="2"/>
      <scheme val="minor"/>
    </font>
    <font>
      <sz val="10"/>
      <color rgb="FF000000"/>
      <name val="Roboto"/>
    </font>
    <font>
      <u/>
      <sz val="11"/>
      <color theme="10"/>
      <name val="Aptos Narrow"/>
      <family val="2"/>
      <scheme val="minor"/>
    </font>
    <font>
      <sz val="11"/>
      <name val="Calibri"/>
    </font>
    <font>
      <sz val="11"/>
      <color rgb="FF242424"/>
      <name val="Aptos Narrow"/>
      <charset val="1"/>
    </font>
    <font>
      <sz val="11"/>
      <color rgb="FF000000"/>
      <name val="Aptos Narrow"/>
      <family val="2"/>
    </font>
    <font>
      <b/>
      <sz val="11"/>
      <color rgb="FF000000"/>
      <name val="Aptos Narrow"/>
      <family val="2"/>
    </font>
    <font>
      <sz val="11"/>
      <color theme="0"/>
      <name val="Calibri"/>
    </font>
    <font>
      <sz val="11"/>
      <name val="Aptos Narrow"/>
      <family val="2"/>
    </font>
    <font>
      <sz val="11"/>
      <color rgb="FF9C0006"/>
      <name val="Aptos Narrow"/>
      <family val="2"/>
    </font>
    <font>
      <sz val="8"/>
      <name val="Aptos Narrow"/>
      <family val="2"/>
      <scheme val="minor"/>
    </font>
    <font>
      <sz val="10"/>
      <color theme="1"/>
      <name val="Arial"/>
      <charset val="1"/>
    </font>
    <font>
      <sz val="10"/>
      <name val="Arial"/>
      <charset val="1"/>
    </font>
    <font>
      <sz val="10"/>
      <color rgb="FF000000"/>
      <name val="Verdana"/>
    </font>
  </fonts>
  <fills count="11">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bgColor indexed="64"/>
      </patternFill>
    </fill>
    <fill>
      <patternFill patternType="solid">
        <fgColor rgb="FFFFC000"/>
        <bgColor indexed="64"/>
      </patternFill>
    </fill>
    <fill>
      <patternFill patternType="solid">
        <fgColor theme="0" tint="-0.499984740745262"/>
        <bgColor indexed="64"/>
      </patternFill>
    </fill>
    <fill>
      <patternFill patternType="solid">
        <fgColor rgb="FFFFC7CE"/>
        <bgColor rgb="FF000000"/>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right/>
      <top style="thin">
        <color theme="4" tint="0.39997558519241921"/>
      </top>
      <bottom style="thin">
        <color theme="4" tint="0.39997558519241921"/>
      </bottom>
      <diagonal/>
    </border>
    <border>
      <left style="thin">
        <color indexed="64"/>
      </left>
      <right/>
      <top/>
      <bottom/>
      <diagonal/>
    </border>
    <border>
      <left/>
      <right/>
      <top style="thin">
        <color theme="4" tint="0.39997558519241921"/>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FFFFFF"/>
      </right>
      <top/>
      <bottom/>
      <diagonal/>
    </border>
    <border>
      <left style="medium">
        <color rgb="FFFFFFFF"/>
      </left>
      <right/>
      <top/>
      <bottom/>
      <diagonal/>
    </border>
    <border>
      <left style="thin">
        <color indexed="64"/>
      </left>
      <right style="thin">
        <color indexed="64"/>
      </right>
      <top/>
      <bottom/>
      <diagonal/>
    </border>
    <border>
      <left style="thin">
        <color indexed="64"/>
      </left>
      <right style="thin">
        <color rgb="FF000000"/>
      </right>
      <top style="thin">
        <color rgb="FF000000"/>
      </top>
      <bottom style="thin">
        <color rgb="FF000000"/>
      </bottom>
      <diagonal/>
    </border>
  </borders>
  <cellStyleXfs count="2">
    <xf numFmtId="0" fontId="0" fillId="0" borderId="0"/>
    <xf numFmtId="0" fontId="25" fillId="0" borderId="0" applyNumberFormat="0" applyFill="0" applyBorder="0" applyAlignment="0" applyProtection="0"/>
  </cellStyleXfs>
  <cellXfs count="337">
    <xf numFmtId="0" fontId="0" fillId="0" borderId="0" xfId="0"/>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0" fillId="0" borderId="0" xfId="0" applyAlignment="1">
      <alignment horizontal="left" vertical="top" wrapText="1"/>
    </xf>
    <xf numFmtId="0" fontId="0" fillId="0" borderId="0" xfId="0" applyAlignment="1">
      <alignment vertical="top" wrapText="1"/>
    </xf>
    <xf numFmtId="0" fontId="0" fillId="0" borderId="1" xfId="0"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2" borderId="1" xfId="0" applyFont="1" applyFill="1" applyBorder="1" applyAlignment="1">
      <alignment horizontal="left" vertical="top" wrapText="1"/>
    </xf>
    <xf numFmtId="0" fontId="0" fillId="0" borderId="1" xfId="0" applyBorder="1" applyAlignment="1">
      <alignment horizontal="left" vertical="top"/>
    </xf>
    <xf numFmtId="0" fontId="3" fillId="0" borderId="1" xfId="0" applyFont="1" applyBorder="1" applyAlignment="1">
      <alignment horizontal="left" vertical="top"/>
    </xf>
    <xf numFmtId="0" fontId="0" fillId="0" borderId="1" xfId="0" applyBorder="1" applyAlignment="1">
      <alignment horizontal="left" vertical="top" wrapText="1"/>
    </xf>
    <xf numFmtId="16" fontId="2" fillId="0" borderId="1" xfId="0" applyNumberFormat="1" applyFont="1" applyBorder="1" applyAlignment="1">
      <alignment horizontal="left" vertical="top" wrapText="1"/>
    </xf>
    <xf numFmtId="14" fontId="2" fillId="0" borderId="1" xfId="0" applyNumberFormat="1" applyFont="1" applyBorder="1" applyAlignment="1">
      <alignment horizontal="left" vertical="top"/>
    </xf>
    <xf numFmtId="16" fontId="3" fillId="0" borderId="1" xfId="0" applyNumberFormat="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vertical="top"/>
    </xf>
    <xf numFmtId="0" fontId="3" fillId="0" borderId="1" xfId="0" applyFont="1" applyBorder="1" applyAlignment="1">
      <alignment horizontal="left" vertical="top" wrapText="1"/>
    </xf>
    <xf numFmtId="16" fontId="3" fillId="0" borderId="1" xfId="0" applyNumberFormat="1" applyFont="1" applyBorder="1" applyAlignment="1">
      <alignment vertical="top" wrapText="1"/>
    </xf>
    <xf numFmtId="0" fontId="4" fillId="0" borderId="0" xfId="0" applyFont="1" applyAlignment="1">
      <alignment horizontal="center"/>
    </xf>
    <xf numFmtId="0" fontId="4" fillId="0" borderId="0" xfId="0" applyFont="1" applyAlignment="1">
      <alignment horizontal="left"/>
    </xf>
    <xf numFmtId="18" fontId="0" fillId="0" borderId="2" xfId="0" applyNumberFormat="1" applyBorder="1"/>
    <xf numFmtId="18" fontId="0" fillId="0" borderId="3" xfId="0" applyNumberFormat="1" applyBorder="1"/>
    <xf numFmtId="0" fontId="0" fillId="0" borderId="4" xfId="0" applyBorder="1"/>
    <xf numFmtId="18" fontId="0" fillId="0" borderId="5" xfId="0" applyNumberFormat="1" applyBorder="1"/>
    <xf numFmtId="18" fontId="0" fillId="0" borderId="0" xfId="0" applyNumberFormat="1"/>
    <xf numFmtId="0" fontId="0" fillId="0" borderId="6" xfId="0" applyBorder="1"/>
    <xf numFmtId="18" fontId="0" fillId="0" borderId="7" xfId="0" applyNumberFormat="1" applyBorder="1"/>
    <xf numFmtId="18" fontId="0" fillId="0" borderId="8" xfId="0" applyNumberFormat="1" applyBorder="1"/>
    <xf numFmtId="0" fontId="0" fillId="0" borderId="9" xfId="0" applyBorder="1"/>
    <xf numFmtId="0" fontId="5" fillId="0" borderId="1" xfId="0" applyFont="1" applyBorder="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horizontal="left" vertical="top"/>
    </xf>
    <xf numFmtId="0" fontId="2" fillId="0" borderId="1" xfId="0" applyFont="1" applyBorder="1" applyAlignment="1">
      <alignment horizontal="center" vertical="top" wrapText="1"/>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0" fillId="0" borderId="1" xfId="0" applyBorder="1" applyAlignment="1">
      <alignment horizontal="center" vertical="top" wrapText="1"/>
    </xf>
    <xf numFmtId="0" fontId="2" fillId="4" borderId="1" xfId="0" applyFont="1" applyFill="1" applyBorder="1" applyAlignment="1">
      <alignment horizontal="center" vertical="top"/>
    </xf>
    <xf numFmtId="0" fontId="6" fillId="0" borderId="1" xfId="0" applyFont="1" applyBorder="1" applyAlignment="1">
      <alignment horizontal="center" vertical="top" wrapText="1"/>
    </xf>
    <xf numFmtId="0" fontId="10" fillId="0" borderId="0" xfId="0" applyFont="1" applyAlignment="1">
      <alignment horizontal="center" vertical="center"/>
    </xf>
    <xf numFmtId="0" fontId="12" fillId="0" borderId="1" xfId="0" applyFont="1" applyBorder="1" applyAlignment="1">
      <alignment horizontal="center" vertical="top" wrapText="1"/>
    </xf>
    <xf numFmtId="0" fontId="10" fillId="0" borderId="0" xfId="0" applyFont="1" applyAlignment="1">
      <alignment horizontal="center" vertical="top" wrapText="1"/>
    </xf>
    <xf numFmtId="0" fontId="10" fillId="0" borderId="0" xfId="0" applyFont="1" applyAlignment="1">
      <alignment vertical="top"/>
    </xf>
    <xf numFmtId="0" fontId="13" fillId="0" borderId="1" xfId="0" applyFont="1" applyBorder="1" applyAlignment="1">
      <alignment vertical="top"/>
    </xf>
    <xf numFmtId="0" fontId="13" fillId="0" borderId="1" xfId="0" applyFont="1" applyBorder="1" applyAlignment="1">
      <alignment vertical="center"/>
    </xf>
    <xf numFmtId="0" fontId="13" fillId="0" borderId="1" xfId="0" applyFont="1" applyBorder="1" applyAlignment="1">
      <alignment horizontal="center" vertical="center"/>
    </xf>
    <xf numFmtId="0" fontId="13" fillId="0" borderId="1" xfId="0" applyFont="1" applyBorder="1" applyAlignment="1">
      <alignment vertical="top" wrapText="1"/>
    </xf>
    <xf numFmtId="0" fontId="14" fillId="0" borderId="1" xfId="0" applyFont="1" applyBorder="1" applyAlignment="1">
      <alignment horizontal="left" vertical="top" wrapText="1"/>
    </xf>
    <xf numFmtId="0" fontId="13" fillId="0" borderId="0" xfId="0" applyFont="1" applyAlignment="1">
      <alignment vertical="top"/>
    </xf>
    <xf numFmtId="0" fontId="10" fillId="0" borderId="0" xfId="0" applyFont="1" applyAlignment="1">
      <alignment horizontal="center" vertical="top"/>
    </xf>
    <xf numFmtId="0" fontId="10" fillId="0" borderId="0" xfId="0" applyFont="1" applyAlignment="1">
      <alignment vertical="top" wrapText="1"/>
    </xf>
    <xf numFmtId="0" fontId="6" fillId="0" borderId="1" xfId="0" applyFont="1" applyBorder="1" applyAlignment="1">
      <alignment vertical="top" wrapText="1"/>
    </xf>
    <xf numFmtId="0" fontId="6" fillId="0" borderId="1" xfId="0" applyFont="1" applyBorder="1" applyAlignment="1">
      <alignment vertical="top"/>
    </xf>
    <xf numFmtId="0" fontId="0" fillId="0" borderId="1" xfId="0" applyBorder="1"/>
    <xf numFmtId="0" fontId="10" fillId="0" borderId="10" xfId="0" applyFont="1" applyBorder="1" applyAlignment="1">
      <alignment vertical="top"/>
    </xf>
    <xf numFmtId="0" fontId="0" fillId="0" borderId="10" xfId="0" applyBorder="1"/>
    <xf numFmtId="0" fontId="9" fillId="0" borderId="1" xfId="0" applyFont="1" applyBorder="1" applyAlignment="1">
      <alignment horizontal="center"/>
    </xf>
    <xf numFmtId="0" fontId="11" fillId="0" borderId="1" xfId="0" applyFont="1" applyBorder="1" applyAlignment="1">
      <alignment horizontal="center" vertical="center" wrapText="1"/>
    </xf>
    <xf numFmtId="0" fontId="9" fillId="0" borderId="1" xfId="0" applyFont="1" applyBorder="1"/>
    <xf numFmtId="0" fontId="0" fillId="5" borderId="1" xfId="0" applyFill="1" applyBorder="1" applyAlignment="1">
      <alignment vertical="top"/>
    </xf>
    <xf numFmtId="0" fontId="0" fillId="5" borderId="1" xfId="0" applyFill="1" applyBorder="1" applyAlignment="1">
      <alignment vertical="top" wrapText="1"/>
    </xf>
    <xf numFmtId="0" fontId="0" fillId="5" borderId="0" xfId="0" applyFill="1"/>
    <xf numFmtId="0" fontId="6" fillId="5" borderId="1" xfId="0" applyFont="1" applyFill="1" applyBorder="1" applyAlignment="1">
      <alignment vertical="top" wrapText="1"/>
    </xf>
    <xf numFmtId="0" fontId="0" fillId="5" borderId="10" xfId="0" applyFill="1" applyBorder="1"/>
    <xf numFmtId="0" fontId="0" fillId="4" borderId="1" xfId="0" applyFill="1" applyBorder="1" applyAlignment="1">
      <alignment vertical="top"/>
    </xf>
    <xf numFmtId="0" fontId="13" fillId="3" borderId="1" xfId="0" applyFont="1" applyFill="1" applyBorder="1" applyAlignment="1">
      <alignment horizontal="center" vertical="center"/>
    </xf>
    <xf numFmtId="0" fontId="0" fillId="0" borderId="10" xfId="0" applyBorder="1" applyAlignment="1">
      <alignment horizontal="left" vertical="top"/>
    </xf>
    <xf numFmtId="0" fontId="0" fillId="0" borderId="12" xfId="0" applyBorder="1" applyAlignment="1">
      <alignment horizontal="center" vertical="top"/>
    </xf>
    <xf numFmtId="0" fontId="0" fillId="0" borderId="0" xfId="0" applyAlignment="1">
      <alignment wrapText="1"/>
    </xf>
    <xf numFmtId="0" fontId="0" fillId="0" borderId="10" xfId="0" applyBorder="1" applyAlignment="1">
      <alignment wrapText="1"/>
    </xf>
    <xf numFmtId="0" fontId="2" fillId="0" borderId="15" xfId="0" applyFont="1" applyBorder="1" applyAlignment="1">
      <alignment horizontal="left" vertical="top" wrapText="1"/>
    </xf>
    <xf numFmtId="0" fontId="0" fillId="0" borderId="11" xfId="0" applyBorder="1" applyAlignment="1">
      <alignment wrapText="1"/>
    </xf>
    <xf numFmtId="0" fontId="2" fillId="0" borderId="14" xfId="0" applyFont="1" applyBorder="1" applyAlignment="1">
      <alignment horizontal="left" vertical="top" wrapText="1"/>
    </xf>
    <xf numFmtId="0" fontId="2" fillId="0" borderId="10" xfId="0" applyFont="1" applyBorder="1" applyAlignment="1">
      <alignment horizontal="left" vertical="top" wrapText="1"/>
    </xf>
    <xf numFmtId="0" fontId="0" fillId="0" borderId="1" xfId="0" applyBorder="1" applyAlignment="1">
      <alignment vertical="center"/>
    </xf>
    <xf numFmtId="0" fontId="0" fillId="8" borderId="1" xfId="0" applyFill="1" applyBorder="1" applyAlignment="1">
      <alignment vertical="top"/>
    </xf>
    <xf numFmtId="0" fontId="0" fillId="8" borderId="1" xfId="0" applyFill="1" applyBorder="1" applyAlignment="1">
      <alignment horizontal="center" vertical="top"/>
    </xf>
    <xf numFmtId="0" fontId="6" fillId="0" borderId="0" xfId="0" applyFont="1" applyAlignment="1">
      <alignment vertical="top"/>
    </xf>
    <xf numFmtId="0" fontId="6" fillId="8" borderId="1" xfId="0" applyFont="1" applyFill="1" applyBorder="1" applyAlignment="1">
      <alignment horizontal="center" vertical="top"/>
    </xf>
    <xf numFmtId="0" fontId="2" fillId="8" borderId="1" xfId="0" applyFont="1" applyFill="1" applyBorder="1" applyAlignment="1">
      <alignment horizontal="center" vertical="top"/>
    </xf>
    <xf numFmtId="0" fontId="6" fillId="0" borderId="0" xfId="0" applyFont="1" applyAlignment="1">
      <alignment vertical="top" wrapText="1"/>
    </xf>
    <xf numFmtId="0" fontId="15" fillId="0" borderId="0" xfId="0" applyFont="1"/>
    <xf numFmtId="0" fontId="15" fillId="0" borderId="17" xfId="0" applyFont="1" applyBorder="1"/>
    <xf numFmtId="0" fontId="16" fillId="0" borderId="1" xfId="0" applyFont="1" applyBorder="1" applyAlignment="1">
      <alignment horizontal="left" vertical="top"/>
    </xf>
    <xf numFmtId="0" fontId="16" fillId="0" borderId="1" xfId="0" applyFont="1" applyBorder="1" applyAlignment="1">
      <alignment horizontal="left" vertical="top" wrapText="1"/>
    </xf>
    <xf numFmtId="16" fontId="16" fillId="0" borderId="1" xfId="0" applyNumberFormat="1" applyFont="1" applyBorder="1" applyAlignment="1">
      <alignment horizontal="left" vertical="top" wrapText="1"/>
    </xf>
    <xf numFmtId="0" fontId="2" fillId="0" borderId="13" xfId="0" applyFont="1" applyBorder="1" applyAlignment="1">
      <alignment horizontal="left" vertical="top"/>
    </xf>
    <xf numFmtId="0" fontId="16" fillId="0" borderId="10" xfId="0" applyFont="1" applyBorder="1" applyAlignment="1">
      <alignment horizontal="left" vertical="top"/>
    </xf>
    <xf numFmtId="0" fontId="2" fillId="0" borderId="10" xfId="0" applyFont="1" applyBorder="1" applyAlignment="1">
      <alignment horizontal="left" vertical="top"/>
    </xf>
    <xf numFmtId="0" fontId="2" fillId="8" borderId="1" xfId="0" applyFont="1" applyFill="1" applyBorder="1" applyAlignment="1">
      <alignment horizontal="center" vertical="top" wrapText="1"/>
    </xf>
    <xf numFmtId="4" fontId="0" fillId="0" borderId="0" xfId="0" applyNumberFormat="1"/>
    <xf numFmtId="0" fontId="16" fillId="0" borderId="0" xfId="0" applyFont="1" applyAlignment="1">
      <alignment horizontal="left" vertical="top"/>
    </xf>
    <xf numFmtId="0" fontId="2" fillId="0" borderId="11" xfId="0" applyFont="1" applyBorder="1" applyAlignment="1">
      <alignment horizontal="left" vertical="top"/>
    </xf>
    <xf numFmtId="0" fontId="2" fillId="9" borderId="1" xfId="0" applyFont="1" applyFill="1" applyBorder="1" applyAlignment="1">
      <alignment horizontal="left" vertical="top"/>
    </xf>
    <xf numFmtId="0" fontId="16" fillId="9" borderId="1" xfId="0" applyFont="1" applyFill="1" applyBorder="1" applyAlignment="1">
      <alignment horizontal="left" vertical="top"/>
    </xf>
    <xf numFmtId="0" fontId="16" fillId="9"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6" fillId="9" borderId="0" xfId="0" applyFont="1" applyFill="1" applyAlignment="1">
      <alignment horizontal="left" vertical="top"/>
    </xf>
    <xf numFmtId="0" fontId="2" fillId="9" borderId="10" xfId="0" applyFont="1" applyFill="1" applyBorder="1" applyAlignment="1">
      <alignment horizontal="left" vertical="top"/>
    </xf>
    <xf numFmtId="0" fontId="2" fillId="9" borderId="11" xfId="0" applyFont="1" applyFill="1" applyBorder="1" applyAlignment="1">
      <alignment horizontal="left" vertical="top"/>
    </xf>
    <xf numFmtId="0" fontId="18" fillId="0" borderId="0" xfId="0" applyFont="1" applyAlignment="1">
      <alignment horizontal="left" vertical="top" wrapText="1"/>
    </xf>
    <xf numFmtId="0" fontId="16" fillId="0" borderId="11" xfId="0" applyFont="1"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2" fillId="0" borderId="12" xfId="0" applyFont="1" applyBorder="1" applyAlignment="1">
      <alignment horizontal="left" vertical="top"/>
    </xf>
    <xf numFmtId="0" fontId="16" fillId="0" borderId="12" xfId="0" applyFont="1" applyBorder="1" applyAlignment="1">
      <alignment horizontal="left" vertical="top"/>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2" fillId="0" borderId="0" xfId="0" applyFont="1" applyAlignment="1">
      <alignment horizontal="left" vertical="top"/>
    </xf>
    <xf numFmtId="0" fontId="2" fillId="0" borderId="11" xfId="0" applyFont="1" applyBorder="1" applyAlignment="1">
      <alignment horizontal="left" vertical="top" wrapText="1"/>
    </xf>
    <xf numFmtId="0" fontId="2" fillId="0" borderId="0" xfId="0" applyFont="1" applyAlignment="1">
      <alignment horizontal="left" vertical="top" wrapText="1"/>
    </xf>
    <xf numFmtId="0" fontId="18" fillId="0" borderId="14" xfId="0" applyFont="1" applyBorder="1" applyAlignment="1">
      <alignment horizontal="left" vertical="top" wrapText="1"/>
    </xf>
    <xf numFmtId="0" fontId="19" fillId="9" borderId="14" xfId="0" applyFont="1" applyFill="1" applyBorder="1" applyAlignment="1">
      <alignment horizontal="left" vertical="top" wrapText="1"/>
    </xf>
    <xf numFmtId="0" fontId="6" fillId="0" borderId="0" xfId="0" applyFont="1" applyAlignment="1">
      <alignment horizontal="left" vertical="top"/>
    </xf>
    <xf numFmtId="0" fontId="20" fillId="0" borderId="0" xfId="0" applyFont="1" applyAlignment="1">
      <alignment horizontal="left" vertical="top"/>
    </xf>
    <xf numFmtId="0" fontId="6" fillId="0" borderId="10" xfId="0" applyFont="1" applyBorder="1" applyAlignment="1">
      <alignment horizontal="left" vertical="top"/>
    </xf>
    <xf numFmtId="0" fontId="6" fillId="0" borderId="0" xfId="0" applyFont="1" applyAlignment="1">
      <alignment horizontal="left" vertical="top" wrapText="1"/>
    </xf>
    <xf numFmtId="0" fontId="2" fillId="9" borderId="0" xfId="0" applyFont="1" applyFill="1" applyAlignment="1">
      <alignment horizontal="left" vertical="top"/>
    </xf>
    <xf numFmtId="14" fontId="16" fillId="0" borderId="1" xfId="0" applyNumberFormat="1" applyFont="1" applyBorder="1" applyAlignment="1">
      <alignment horizontal="left" vertical="top" wrapText="1"/>
    </xf>
    <xf numFmtId="0" fontId="0" fillId="0" borderId="10" xfId="0" applyBorder="1" applyAlignment="1">
      <alignment vertical="top"/>
    </xf>
    <xf numFmtId="0" fontId="2" fillId="0" borderId="10" xfId="0" applyFont="1" applyBorder="1" applyAlignment="1">
      <alignment horizontal="center" vertical="top"/>
    </xf>
    <xf numFmtId="0" fontId="1" fillId="0" borderId="10" xfId="0" applyFont="1" applyBorder="1" applyAlignment="1">
      <alignment horizontal="center" vertical="top"/>
    </xf>
    <xf numFmtId="14" fontId="2" fillId="0" borderId="10" xfId="0" applyNumberFormat="1" applyFont="1" applyBorder="1" applyAlignment="1">
      <alignment horizontal="left" vertical="top"/>
    </xf>
    <xf numFmtId="0" fontId="2" fillId="3" borderId="10" xfId="0" applyFont="1" applyFill="1" applyBorder="1" applyAlignment="1">
      <alignment horizontal="left" vertical="top"/>
    </xf>
    <xf numFmtId="0" fontId="0" fillId="0" borderId="10" xfId="0" applyBorder="1" applyAlignment="1">
      <alignment horizontal="left" vertical="top" wrapText="1"/>
    </xf>
    <xf numFmtId="0" fontId="5" fillId="0" borderId="10" xfId="0" applyFont="1" applyBorder="1" applyAlignment="1">
      <alignment horizontal="left" vertical="top" wrapText="1"/>
    </xf>
    <xf numFmtId="0" fontId="0" fillId="0" borderId="10" xfId="0" applyBorder="1" applyAlignment="1">
      <alignment horizontal="center" vertical="top" wrapText="1"/>
    </xf>
    <xf numFmtId="0" fontId="0" fillId="8" borderId="10" xfId="0" applyFill="1" applyBorder="1" applyAlignment="1">
      <alignment horizontal="center" vertical="top" wrapText="1"/>
    </xf>
    <xf numFmtId="0" fontId="3" fillId="0" borderId="10" xfId="0" applyFont="1" applyBorder="1" applyAlignment="1">
      <alignment vertical="top" wrapText="1"/>
    </xf>
    <xf numFmtId="0" fontId="0" fillId="0" borderId="10" xfId="0" applyBorder="1" applyAlignment="1">
      <alignment vertical="top" wrapText="1"/>
    </xf>
    <xf numFmtId="0" fontId="0" fillId="5" borderId="10" xfId="0" applyFill="1" applyBorder="1" applyAlignment="1">
      <alignment vertical="top"/>
    </xf>
    <xf numFmtId="0" fontId="0" fillId="0" borderId="10" xfId="0" applyBorder="1" applyAlignment="1">
      <alignment horizontal="center" vertical="top"/>
    </xf>
    <xf numFmtId="0" fontId="6" fillId="0" borderId="10" xfId="0" applyFont="1" applyBorder="1" applyAlignment="1">
      <alignment horizontal="center" vertical="top"/>
    </xf>
    <xf numFmtId="0" fontId="3" fillId="0" borderId="10" xfId="0" applyFont="1" applyBorder="1" applyAlignment="1">
      <alignment vertical="top"/>
    </xf>
    <xf numFmtId="0" fontId="0" fillId="4" borderId="10" xfId="0" applyFill="1" applyBorder="1" applyAlignment="1">
      <alignment vertical="top"/>
    </xf>
    <xf numFmtId="0" fontId="0" fillId="5" borderId="10" xfId="0" applyFill="1" applyBorder="1" applyAlignment="1">
      <alignment vertical="top" wrapText="1"/>
    </xf>
    <xf numFmtId="0" fontId="3" fillId="0" borderId="10" xfId="0" applyFont="1" applyBorder="1" applyAlignment="1">
      <alignment horizontal="left" vertical="top" wrapText="1"/>
    </xf>
    <xf numFmtId="0" fontId="0" fillId="3" borderId="10" xfId="0" applyFill="1" applyBorder="1" applyAlignment="1">
      <alignment vertical="top"/>
    </xf>
    <xf numFmtId="0" fontId="0" fillId="5" borderId="0" xfId="0" applyFill="1" applyAlignment="1">
      <alignment wrapText="1"/>
    </xf>
    <xf numFmtId="0" fontId="2" fillId="0" borderId="18" xfId="0" applyFont="1" applyBorder="1" applyAlignment="1">
      <alignment horizontal="left" vertical="top" wrapText="1"/>
    </xf>
    <xf numFmtId="0" fontId="2" fillId="9" borderId="0" xfId="0" applyFont="1" applyFill="1" applyAlignment="1">
      <alignment horizontal="left" vertical="top" wrapText="1"/>
    </xf>
    <xf numFmtId="0" fontId="3" fillId="0" borderId="1" xfId="0" applyFont="1" applyBorder="1" applyAlignment="1">
      <alignment horizontal="left" vertical="center" wrapText="1"/>
    </xf>
    <xf numFmtId="0" fontId="0" fillId="0" borderId="0" xfId="0" applyAlignment="1">
      <alignment vertical="center"/>
    </xf>
    <xf numFmtId="0" fontId="15" fillId="0" borderId="19" xfId="0" applyFont="1" applyBorder="1"/>
    <xf numFmtId="0" fontId="16" fillId="3" borderId="1" xfId="0" applyFont="1" applyFill="1" applyBorder="1" applyAlignment="1">
      <alignment horizontal="left" vertical="top" wrapText="1"/>
    </xf>
    <xf numFmtId="166" fontId="19" fillId="9" borderId="14" xfId="0" applyNumberFormat="1" applyFont="1" applyFill="1" applyBorder="1" applyAlignment="1">
      <alignment horizontal="left" vertical="top" wrapText="1"/>
    </xf>
    <xf numFmtId="166" fontId="2" fillId="9" borderId="1" xfId="0" applyNumberFormat="1" applyFont="1" applyFill="1" applyBorder="1" applyAlignment="1">
      <alignment horizontal="left" vertical="top" wrapText="1"/>
    </xf>
    <xf numFmtId="166" fontId="6" fillId="0" borderId="0" xfId="0" applyNumberFormat="1" applyFont="1" applyAlignment="1">
      <alignment horizontal="left" vertical="top" wrapText="1"/>
    </xf>
    <xf numFmtId="0" fontId="2" fillId="9" borderId="12" xfId="0" applyFont="1" applyFill="1" applyBorder="1" applyAlignment="1">
      <alignment horizontal="left" vertical="top"/>
    </xf>
    <xf numFmtId="0" fontId="17" fillId="0" borderId="1" xfId="0" applyFont="1" applyBorder="1" applyAlignment="1">
      <alignment horizontal="left" vertical="top" wrapText="1"/>
    </xf>
    <xf numFmtId="0" fontId="17" fillId="0" borderId="10" xfId="0" applyFont="1" applyBorder="1" applyAlignment="1">
      <alignment horizontal="left" vertical="top" wrapText="1"/>
    </xf>
    <xf numFmtId="0" fontId="17" fillId="0" borderId="16" xfId="0" applyFont="1" applyBorder="1" applyAlignment="1">
      <alignment horizontal="left" vertical="top" wrapText="1"/>
    </xf>
    <xf numFmtId="0" fontId="17" fillId="0" borderId="0" xfId="0" applyFont="1" applyAlignment="1">
      <alignment horizontal="left" vertical="top" wrapText="1"/>
    </xf>
    <xf numFmtId="0" fontId="14" fillId="0" borderId="1" xfId="0" applyFont="1" applyBorder="1" applyAlignment="1">
      <alignment horizontal="left" vertical="top"/>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center" vertical="center"/>
    </xf>
    <xf numFmtId="0" fontId="2" fillId="0" borderId="1" xfId="0" applyFont="1" applyBorder="1" applyAlignment="1">
      <alignment vertical="center"/>
    </xf>
    <xf numFmtId="0" fontId="6" fillId="0" borderId="1" xfId="0" applyFont="1" applyBorder="1" applyAlignment="1">
      <alignment horizontal="left" vertical="center"/>
    </xf>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2" fillId="0" borderId="1" xfId="0" applyFont="1" applyBorder="1" applyAlignment="1">
      <alignment vertical="center" wrapText="1"/>
    </xf>
    <xf numFmtId="0" fontId="2" fillId="0" borderId="1" xfId="0" applyFont="1" applyBorder="1" applyAlignment="1">
      <alignment horizontal="left" vertical="center" wrapText="1"/>
    </xf>
    <xf numFmtId="0" fontId="6" fillId="8" borderId="10" xfId="0" applyFont="1" applyFill="1" applyBorder="1" applyAlignment="1">
      <alignment horizontal="center" vertical="top"/>
    </xf>
    <xf numFmtId="0" fontId="6" fillId="0" borderId="10" xfId="0" applyFont="1" applyBorder="1" applyAlignment="1">
      <alignment vertical="top"/>
    </xf>
    <xf numFmtId="0" fontId="6" fillId="8" borderId="1" xfId="0" applyFont="1" applyFill="1" applyBorder="1" applyAlignment="1">
      <alignment horizontal="center" vertical="center"/>
    </xf>
    <xf numFmtId="0" fontId="6" fillId="0" borderId="10" xfId="0" applyFont="1" applyBorder="1"/>
    <xf numFmtId="0" fontId="6" fillId="0" borderId="1" xfId="0" applyFont="1" applyBorder="1"/>
    <xf numFmtId="0" fontId="6" fillId="0" borderId="1" xfId="0" applyFont="1" applyBorder="1" applyAlignment="1">
      <alignment wrapText="1"/>
    </xf>
    <xf numFmtId="0" fontId="6" fillId="0" borderId="1" xfId="0" applyFont="1" applyBorder="1" applyAlignment="1">
      <alignment vertical="center" wrapText="1"/>
    </xf>
    <xf numFmtId="0" fontId="6" fillId="7" borderId="1" xfId="0" applyFont="1" applyFill="1" applyBorder="1" applyAlignment="1">
      <alignment horizontal="left" vertical="center" wrapText="1"/>
    </xf>
    <xf numFmtId="0" fontId="6" fillId="8" borderId="1" xfId="0" applyFont="1" applyFill="1" applyBorder="1" applyAlignment="1">
      <alignment horizontal="center" vertical="top" wrapText="1"/>
    </xf>
    <xf numFmtId="0" fontId="6" fillId="0" borderId="10" xfId="0" applyFont="1" applyBorder="1" applyAlignment="1">
      <alignment vertical="top" wrapText="1"/>
    </xf>
    <xf numFmtId="0" fontId="6" fillId="0" borderId="12" xfId="0" applyFont="1" applyBorder="1" applyAlignment="1">
      <alignment vertical="top" wrapText="1"/>
    </xf>
    <xf numFmtId="0" fontId="6" fillId="0" borderId="12" xfId="0" applyFont="1" applyBorder="1" applyAlignment="1">
      <alignment vertical="top"/>
    </xf>
    <xf numFmtId="0" fontId="6" fillId="0" borderId="13" xfId="0" applyFont="1" applyBorder="1" applyAlignment="1">
      <alignment horizontal="center" vertical="top"/>
    </xf>
    <xf numFmtId="0" fontId="6" fillId="0" borderId="13" xfId="0" applyFont="1" applyBorder="1" applyAlignment="1">
      <alignment horizontal="left" vertical="top"/>
    </xf>
    <xf numFmtId="0" fontId="6" fillId="0" borderId="13" xfId="0" applyFont="1" applyBorder="1" applyAlignment="1">
      <alignment vertical="top"/>
    </xf>
    <xf numFmtId="0" fontId="6" fillId="0" borderId="13" xfId="0" applyFont="1" applyBorder="1" applyAlignment="1">
      <alignment vertical="top" wrapText="1"/>
    </xf>
    <xf numFmtId="0" fontId="6" fillId="0" borderId="14" xfId="0" applyFont="1" applyBorder="1" applyAlignment="1">
      <alignment vertical="top"/>
    </xf>
    <xf numFmtId="0" fontId="6" fillId="5" borderId="10" xfId="0" applyFont="1" applyFill="1" applyBorder="1" applyAlignment="1">
      <alignment vertical="top"/>
    </xf>
    <xf numFmtId="0" fontId="6" fillId="3" borderId="10" xfId="0" applyFont="1" applyFill="1" applyBorder="1" applyAlignment="1">
      <alignment vertical="top" wrapText="1"/>
    </xf>
    <xf numFmtId="0" fontId="5" fillId="2" borderId="0" xfId="0" applyFont="1" applyFill="1"/>
    <xf numFmtId="0" fontId="9" fillId="0" borderId="10" xfId="0" applyFont="1" applyBorder="1"/>
    <xf numFmtId="0" fontId="6" fillId="0" borderId="11" xfId="0" applyFont="1" applyBorder="1" applyAlignment="1">
      <alignment horizontal="center" vertical="top"/>
    </xf>
    <xf numFmtId="0" fontId="6" fillId="0" borderId="11" xfId="0" applyFont="1" applyBorder="1" applyAlignment="1">
      <alignment vertical="top"/>
    </xf>
    <xf numFmtId="0" fontId="6" fillId="0" borderId="11" xfId="0" applyFont="1" applyBorder="1" applyAlignment="1">
      <alignment vertical="top" wrapText="1"/>
    </xf>
    <xf numFmtId="0" fontId="9" fillId="0" borderId="10" xfId="0" applyFont="1" applyBorder="1" applyAlignment="1">
      <alignment vertical="center"/>
    </xf>
    <xf numFmtId="0" fontId="9" fillId="0" borderId="16" xfId="0" applyFont="1" applyBorder="1"/>
    <xf numFmtId="0" fontId="6" fillId="0" borderId="0" xfId="0" applyFont="1" applyAlignment="1">
      <alignment horizontal="center" vertical="top"/>
    </xf>
    <xf numFmtId="0" fontId="9" fillId="0" borderId="0" xfId="0" applyFont="1"/>
    <xf numFmtId="0" fontId="6" fillId="8" borderId="0" xfId="0" applyFont="1" applyFill="1" applyAlignment="1">
      <alignment horizontal="center" vertical="top"/>
    </xf>
    <xf numFmtId="0" fontId="6" fillId="4" borderId="0" xfId="0" applyFont="1" applyFill="1" applyAlignment="1">
      <alignment horizontal="center" vertical="top"/>
    </xf>
    <xf numFmtId="0" fontId="14"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0"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Alignment="1">
      <alignment horizontal="left" vertical="top" wrapText="1"/>
    </xf>
    <xf numFmtId="0" fontId="2" fillId="3" borderId="11" xfId="0" applyFont="1" applyFill="1" applyBorder="1" applyAlignment="1">
      <alignment horizontal="left" vertical="top" wrapText="1"/>
    </xf>
    <xf numFmtId="0" fontId="2" fillId="5" borderId="0" xfId="0" applyFont="1" applyFill="1" applyAlignment="1">
      <alignment horizontal="left" vertical="top" wrapText="1"/>
    </xf>
    <xf numFmtId="0" fontId="16" fillId="5"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6" fillId="4"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0" borderId="20" xfId="0" applyFont="1" applyBorder="1" applyAlignment="1">
      <alignment horizontal="left" vertical="top"/>
    </xf>
    <xf numFmtId="16" fontId="2" fillId="0" borderId="0" xfId="0" applyNumberFormat="1" applyFont="1" applyAlignment="1">
      <alignment horizontal="left" vertical="top" wrapText="1"/>
    </xf>
    <xf numFmtId="16" fontId="2" fillId="0" borderId="10" xfId="0" applyNumberFormat="1" applyFont="1" applyBorder="1" applyAlignment="1">
      <alignment horizontal="left" vertical="top" wrapText="1"/>
    </xf>
    <xf numFmtId="0" fontId="2" fillId="0" borderId="21" xfId="0" applyFont="1" applyBorder="1" applyAlignment="1">
      <alignment horizontal="left" vertical="top"/>
    </xf>
    <xf numFmtId="0" fontId="2" fillId="0" borderId="22" xfId="0" applyFont="1" applyBorder="1" applyAlignment="1">
      <alignment horizontal="left" vertical="top" wrapText="1"/>
    </xf>
    <xf numFmtId="0" fontId="2" fillId="5" borderId="13" xfId="0" applyFont="1" applyFill="1" applyBorder="1" applyAlignment="1">
      <alignment horizontal="left" vertical="top" wrapText="1"/>
    </xf>
    <xf numFmtId="0" fontId="6" fillId="0" borderId="0" xfId="0" applyFont="1"/>
    <xf numFmtId="0" fontId="23" fillId="9" borderId="1" xfId="0" applyFont="1" applyFill="1" applyBorder="1"/>
    <xf numFmtId="0" fontId="24" fillId="0" borderId="23" xfId="0" applyFont="1" applyBorder="1" applyAlignment="1">
      <alignment horizontal="left" vertical="top" wrapText="1"/>
    </xf>
    <xf numFmtId="0" fontId="24" fillId="0" borderId="23" xfId="0" applyFont="1" applyBorder="1" applyAlignment="1">
      <alignment horizontal="right" vertical="top" wrapText="1"/>
    </xf>
    <xf numFmtId="0" fontId="24" fillId="0" borderId="23" xfId="0" quotePrefix="1" applyFont="1" applyBorder="1" applyAlignment="1">
      <alignment horizontal="right" vertical="top" wrapText="1"/>
    </xf>
    <xf numFmtId="49" fontId="24" fillId="0" borderId="23" xfId="0" applyNumberFormat="1" applyFont="1" applyBorder="1" applyAlignment="1">
      <alignment horizontal="right" vertical="top" wrapText="1"/>
    </xf>
    <xf numFmtId="0" fontId="15" fillId="0" borderId="0" xfId="0" applyFont="1" applyAlignment="1">
      <alignment vertical="top"/>
    </xf>
    <xf numFmtId="49" fontId="15" fillId="0" borderId="0" xfId="0" applyNumberFormat="1" applyFont="1" applyAlignment="1">
      <alignment vertical="top"/>
    </xf>
    <xf numFmtId="2" fontId="15" fillId="0" borderId="0" xfId="0" applyNumberFormat="1" applyFont="1" applyAlignment="1">
      <alignment vertical="top"/>
    </xf>
    <xf numFmtId="1" fontId="15" fillId="0" borderId="0" xfId="0" applyNumberFormat="1" applyFont="1" applyAlignment="1">
      <alignment vertical="top"/>
    </xf>
    <xf numFmtId="167" fontId="15" fillId="0" borderId="0" xfId="0" applyNumberFormat="1" applyFont="1" applyAlignment="1">
      <alignment vertical="top"/>
    </xf>
    <xf numFmtId="164" fontId="15" fillId="0" borderId="0" xfId="0" applyNumberFormat="1" applyFont="1" applyAlignment="1">
      <alignment vertical="top"/>
    </xf>
    <xf numFmtId="165" fontId="15" fillId="0" borderId="0" xfId="0" applyNumberFormat="1" applyFont="1" applyAlignment="1">
      <alignment vertical="top"/>
    </xf>
    <xf numFmtId="0" fontId="15" fillId="0" borderId="24" xfId="0" applyFont="1" applyBorder="1" applyAlignment="1">
      <alignment vertical="top"/>
    </xf>
    <xf numFmtId="49" fontId="15" fillId="0" borderId="0" xfId="0" applyNumberFormat="1" applyFont="1" applyAlignment="1">
      <alignment horizontal="left" vertical="top"/>
    </xf>
    <xf numFmtId="49" fontId="0" fillId="0" borderId="0" xfId="0" applyNumberFormat="1" applyAlignment="1">
      <alignment horizontal="left" vertical="top"/>
    </xf>
    <xf numFmtId="49" fontId="0" fillId="0" borderId="0" xfId="0" applyNumberFormat="1" applyAlignment="1">
      <alignment horizontal="left"/>
    </xf>
    <xf numFmtId="49" fontId="2" fillId="0" borderId="1" xfId="0" applyNumberFormat="1" applyFont="1" applyBorder="1" applyAlignment="1">
      <alignment horizontal="left" vertical="top"/>
    </xf>
    <xf numFmtId="3" fontId="0" fillId="0" borderId="0" xfId="0" applyNumberFormat="1"/>
    <xf numFmtId="14" fontId="2" fillId="0" borderId="0" xfId="0" applyNumberFormat="1" applyFont="1" applyAlignment="1">
      <alignment horizontal="left" vertical="top"/>
    </xf>
    <xf numFmtId="0" fontId="2" fillId="3" borderId="0" xfId="0" applyFont="1" applyFill="1" applyAlignment="1">
      <alignment horizontal="left" vertical="top"/>
    </xf>
    <xf numFmtId="1" fontId="0" fillId="0" borderId="0" xfId="0" applyNumberFormat="1"/>
    <xf numFmtId="1" fontId="0" fillId="0" borderId="0" xfId="0" applyNumberFormat="1" applyAlignment="1">
      <alignment horizontal="left"/>
    </xf>
    <xf numFmtId="0" fontId="26" fillId="9" borderId="1" xfId="0" applyFont="1" applyFill="1" applyBorder="1" applyAlignment="1">
      <alignment horizontal="left" vertical="top"/>
    </xf>
    <xf numFmtId="0" fontId="26" fillId="9" borderId="1" xfId="0" applyFont="1" applyFill="1" applyBorder="1" applyAlignment="1">
      <alignment horizontal="left" vertical="top" wrapText="1"/>
    </xf>
    <xf numFmtId="0" fontId="26" fillId="0" borderId="13" xfId="0" applyFont="1" applyBorder="1" applyAlignment="1">
      <alignment horizontal="left" vertical="top"/>
    </xf>
    <xf numFmtId="0" fontId="26" fillId="0" borderId="10" xfId="0" applyFont="1" applyBorder="1" applyAlignment="1">
      <alignment horizontal="left" vertical="top" wrapText="1"/>
    </xf>
    <xf numFmtId="0" fontId="26" fillId="0" borderId="18" xfId="0" applyFont="1" applyBorder="1" applyAlignment="1">
      <alignment horizontal="left" vertical="top" wrapText="1"/>
    </xf>
    <xf numFmtId="0" fontId="27" fillId="0" borderId="0" xfId="0" applyFont="1"/>
    <xf numFmtId="0" fontId="26" fillId="0" borderId="0" xfId="0" applyFont="1" applyAlignment="1">
      <alignment horizontal="left" vertical="top" wrapText="1"/>
    </xf>
    <xf numFmtId="0" fontId="28" fillId="0" borderId="0" xfId="0" applyFont="1"/>
    <xf numFmtId="0" fontId="28" fillId="0" borderId="0" xfId="0" quotePrefix="1" applyFont="1"/>
    <xf numFmtId="0" fontId="25" fillId="0" borderId="0" xfId="1"/>
    <xf numFmtId="22" fontId="28" fillId="0" borderId="0" xfId="0" applyNumberFormat="1" applyFont="1"/>
    <xf numFmtId="11" fontId="28" fillId="0" borderId="0" xfId="0" applyNumberFormat="1" applyFont="1"/>
    <xf numFmtId="0" fontId="29" fillId="0" borderId="0" xfId="0" applyFont="1"/>
    <xf numFmtId="0" fontId="29" fillId="0" borderId="0" xfId="0" quotePrefix="1" applyFont="1"/>
    <xf numFmtId="22" fontId="29" fillId="0" borderId="0" xfId="0" applyNumberFormat="1" applyFont="1"/>
    <xf numFmtId="0" fontId="26" fillId="0" borderId="10" xfId="0" applyFont="1" applyBorder="1" applyAlignment="1">
      <alignment horizontal="left" vertical="top"/>
    </xf>
    <xf numFmtId="0" fontId="26" fillId="0" borderId="0" xfId="0" applyFont="1" applyAlignment="1">
      <alignment horizontal="left" vertical="top"/>
    </xf>
    <xf numFmtId="0" fontId="26" fillId="0" borderId="11" xfId="0" applyFont="1" applyBorder="1" applyAlignment="1">
      <alignment horizontal="left" vertical="top"/>
    </xf>
    <xf numFmtId="0" fontId="30" fillId="0" borderId="14" xfId="0" applyFont="1" applyBorder="1" applyAlignment="1">
      <alignment horizontal="left" vertical="top" wrapText="1"/>
    </xf>
    <xf numFmtId="1" fontId="28" fillId="0" borderId="0" xfId="0" applyNumberFormat="1" applyFont="1" applyAlignment="1">
      <alignment horizontal="left" vertical="top"/>
    </xf>
    <xf numFmtId="1" fontId="2" fillId="0" borderId="1" xfId="0" applyNumberFormat="1" applyFont="1" applyBorder="1" applyAlignment="1">
      <alignment horizontal="left" vertical="top"/>
    </xf>
    <xf numFmtId="1" fontId="0" fillId="0" borderId="0" xfId="0" applyNumberFormat="1" applyAlignment="1">
      <alignment horizontal="left" vertical="top"/>
    </xf>
    <xf numFmtId="1" fontId="16" fillId="0" borderId="1" xfId="0" applyNumberFormat="1" applyFont="1" applyBorder="1" applyAlignment="1">
      <alignment horizontal="left" vertical="top"/>
    </xf>
    <xf numFmtId="1" fontId="2" fillId="3" borderId="1" xfId="0" applyNumberFormat="1" applyFont="1" applyFill="1" applyBorder="1" applyAlignment="1">
      <alignment horizontal="left" vertical="top"/>
    </xf>
    <xf numFmtId="1" fontId="16" fillId="0" borderId="1" xfId="0" applyNumberFormat="1" applyFont="1" applyBorder="1" applyAlignment="1">
      <alignment horizontal="left" vertical="top" wrapText="1"/>
    </xf>
    <xf numFmtId="1" fontId="2" fillId="0" borderId="1" xfId="0" applyNumberFormat="1" applyFont="1" applyBorder="1" applyAlignment="1">
      <alignment horizontal="left" vertical="top" wrapText="1"/>
    </xf>
    <xf numFmtId="1" fontId="16" fillId="7" borderId="1" xfId="0" applyNumberFormat="1" applyFont="1" applyFill="1" applyBorder="1" applyAlignment="1">
      <alignment horizontal="left" vertical="top"/>
    </xf>
    <xf numFmtId="1" fontId="16" fillId="3" borderId="1" xfId="0" applyNumberFormat="1" applyFont="1" applyFill="1" applyBorder="1" applyAlignment="1">
      <alignment horizontal="left" vertical="top"/>
    </xf>
    <xf numFmtId="1" fontId="17" fillId="0" borderId="1" xfId="0" applyNumberFormat="1" applyFont="1" applyBorder="1" applyAlignment="1">
      <alignment horizontal="left" vertical="top"/>
    </xf>
    <xf numFmtId="1" fontId="2" fillId="0" borderId="10" xfId="0" applyNumberFormat="1" applyFont="1" applyBorder="1" applyAlignment="1">
      <alignment horizontal="left" vertical="top"/>
    </xf>
    <xf numFmtId="1" fontId="2" fillId="0" borderId="13" xfId="0" applyNumberFormat="1" applyFont="1" applyBorder="1" applyAlignment="1">
      <alignment horizontal="left" vertical="top"/>
    </xf>
    <xf numFmtId="1" fontId="2" fillId="3" borderId="10" xfId="0" applyNumberFormat="1" applyFont="1" applyFill="1" applyBorder="1" applyAlignment="1">
      <alignment horizontal="left" vertical="top"/>
    </xf>
    <xf numFmtId="1" fontId="2" fillId="0" borderId="0" xfId="0" applyNumberFormat="1" applyFont="1" applyAlignment="1">
      <alignment horizontal="left" vertical="top"/>
    </xf>
    <xf numFmtId="1" fontId="2" fillId="3" borderId="0" xfId="0" applyNumberFormat="1" applyFont="1" applyFill="1" applyAlignment="1">
      <alignment horizontal="left" vertical="top"/>
    </xf>
    <xf numFmtId="1" fontId="2" fillId="3" borderId="10" xfId="0" applyNumberFormat="1" applyFont="1" applyFill="1" applyBorder="1" applyAlignment="1">
      <alignment horizontal="left" vertical="top" wrapText="1"/>
    </xf>
    <xf numFmtId="1" fontId="21" fillId="0" borderId="0" xfId="0" applyNumberFormat="1" applyFont="1" applyAlignment="1">
      <alignment horizontal="left" vertical="top"/>
    </xf>
    <xf numFmtId="1" fontId="0" fillId="3" borderId="0" xfId="0" applyNumberFormat="1" applyFill="1" applyAlignment="1">
      <alignment horizontal="left" vertical="top"/>
    </xf>
    <xf numFmtId="1" fontId="16" fillId="3" borderId="0" xfId="0" applyNumberFormat="1" applyFont="1" applyFill="1" applyAlignment="1">
      <alignment horizontal="left" vertical="top"/>
    </xf>
    <xf numFmtId="1" fontId="22" fillId="7" borderId="0" xfId="0" applyNumberFormat="1" applyFont="1" applyFill="1" applyAlignment="1">
      <alignment horizontal="left" vertical="top"/>
    </xf>
    <xf numFmtId="1" fontId="22" fillId="0" borderId="0" xfId="0" applyNumberFormat="1" applyFont="1" applyAlignment="1">
      <alignment horizontal="left" vertical="top"/>
    </xf>
    <xf numFmtId="1" fontId="21" fillId="3" borderId="0" xfId="0" applyNumberFormat="1" applyFont="1" applyFill="1" applyAlignment="1">
      <alignment horizontal="left" vertical="top"/>
    </xf>
    <xf numFmtId="1" fontId="21" fillId="0" borderId="0" xfId="0" applyNumberFormat="1" applyFont="1" applyAlignment="1">
      <alignment horizontal="left" vertical="top" wrapText="1"/>
    </xf>
    <xf numFmtId="1" fontId="2" fillId="0" borderId="11" xfId="0" applyNumberFormat="1" applyFont="1" applyBorder="1" applyAlignment="1">
      <alignment horizontal="left" vertical="top"/>
    </xf>
    <xf numFmtId="1" fontId="17" fillId="0" borderId="0" xfId="0" applyNumberFormat="1" applyFont="1" applyAlignment="1">
      <alignment horizontal="left" vertical="top"/>
    </xf>
    <xf numFmtId="1" fontId="16" fillId="0" borderId="0" xfId="0" applyNumberFormat="1" applyFont="1" applyAlignment="1">
      <alignment horizontal="left" vertical="top"/>
    </xf>
    <xf numFmtId="1" fontId="31" fillId="0" borderId="0" xfId="0" applyNumberFormat="1" applyFont="1" applyAlignment="1">
      <alignment horizontal="left" vertical="top"/>
    </xf>
    <xf numFmtId="0" fontId="5" fillId="0" borderId="0" xfId="0" applyFont="1" applyAlignment="1">
      <alignment wrapText="1"/>
    </xf>
    <xf numFmtId="0" fontId="14" fillId="0" borderId="0" xfId="0" applyFont="1" applyAlignment="1">
      <alignment horizontal="left" vertical="top" wrapText="1"/>
    </xf>
    <xf numFmtId="0" fontId="5" fillId="0" borderId="0" xfId="0" applyFont="1" applyAlignment="1">
      <alignment vertical="top" wrapText="1"/>
    </xf>
    <xf numFmtId="0" fontId="32" fillId="10" borderId="0" xfId="0" applyFont="1" applyFill="1"/>
    <xf numFmtId="0" fontId="17" fillId="0" borderId="10" xfId="0" applyFont="1" applyBorder="1" applyAlignment="1">
      <alignment horizontal="left" vertical="top"/>
    </xf>
    <xf numFmtId="1" fontId="28" fillId="0" borderId="10" xfId="0" applyNumberFormat="1" applyFont="1" applyBorder="1" applyAlignment="1">
      <alignment horizontal="left" vertical="top"/>
    </xf>
    <xf numFmtId="0" fontId="26" fillId="9" borderId="10" xfId="0" applyFont="1" applyFill="1" applyBorder="1" applyAlignment="1">
      <alignment horizontal="left" vertical="top"/>
    </xf>
    <xf numFmtId="0" fontId="2" fillId="9" borderId="10" xfId="0" applyFont="1" applyFill="1" applyBorder="1" applyAlignment="1">
      <alignment horizontal="left" vertical="top" wrapText="1"/>
    </xf>
    <xf numFmtId="0" fontId="28" fillId="0" borderId="10" xfId="0" applyFont="1" applyBorder="1" applyAlignment="1">
      <alignment horizontal="left" vertical="top"/>
    </xf>
    <xf numFmtId="1" fontId="16" fillId="0" borderId="10" xfId="0" applyNumberFormat="1" applyFont="1" applyBorder="1" applyAlignment="1">
      <alignment horizontal="left" vertical="top"/>
    </xf>
    <xf numFmtId="0" fontId="26" fillId="9" borderId="12" xfId="0" applyFont="1" applyFill="1" applyBorder="1" applyAlignment="1">
      <alignment horizontal="left" vertical="top"/>
    </xf>
    <xf numFmtId="0" fontId="26" fillId="0" borderId="11" xfId="0" applyFont="1" applyBorder="1" applyAlignment="1">
      <alignment horizontal="left" vertical="top" wrapText="1"/>
    </xf>
    <xf numFmtId="0" fontId="2" fillId="9" borderId="25" xfId="0" applyFont="1" applyFill="1" applyBorder="1" applyAlignment="1">
      <alignment horizontal="left" vertical="top"/>
    </xf>
    <xf numFmtId="0" fontId="2" fillId="0" borderId="16" xfId="0" applyFont="1" applyBorder="1" applyAlignment="1">
      <alignment horizontal="left" vertical="top"/>
    </xf>
    <xf numFmtId="0" fontId="26" fillId="9" borderId="25" xfId="0" applyFont="1" applyFill="1" applyBorder="1" applyAlignment="1">
      <alignment horizontal="left" vertical="top"/>
    </xf>
    <xf numFmtId="0" fontId="26" fillId="0" borderId="16" xfId="0" applyFont="1" applyBorder="1" applyAlignment="1">
      <alignment horizontal="left" vertical="top" wrapText="1"/>
    </xf>
    <xf numFmtId="0" fontId="26" fillId="0" borderId="25" xfId="0" applyFont="1" applyBorder="1" applyAlignment="1">
      <alignment horizontal="left" vertical="top" wrapText="1"/>
    </xf>
    <xf numFmtId="0" fontId="2" fillId="9" borderId="14" xfId="0" applyFont="1" applyFill="1" applyBorder="1" applyAlignment="1">
      <alignment horizontal="left" vertical="top"/>
    </xf>
    <xf numFmtId="0" fontId="26" fillId="9" borderId="14" xfId="0" applyFont="1" applyFill="1" applyBorder="1" applyAlignment="1">
      <alignment horizontal="left" vertical="top"/>
    </xf>
    <xf numFmtId="0" fontId="2" fillId="9" borderId="16" xfId="0" applyFont="1" applyFill="1" applyBorder="1" applyAlignment="1">
      <alignment horizontal="left" vertical="top"/>
    </xf>
    <xf numFmtId="0" fontId="26" fillId="0" borderId="16" xfId="0" applyFont="1" applyBorder="1" applyAlignment="1">
      <alignment horizontal="left" vertical="top"/>
    </xf>
    <xf numFmtId="0" fontId="2" fillId="0" borderId="26" xfId="0" applyFont="1" applyBorder="1" applyAlignment="1">
      <alignment horizontal="left" vertical="top" wrapText="1"/>
    </xf>
    <xf numFmtId="0" fontId="14" fillId="9" borderId="1" xfId="0" applyFont="1" applyFill="1" applyBorder="1" applyAlignment="1">
      <alignment horizontal="left" vertical="top"/>
    </xf>
    <xf numFmtId="0" fontId="26" fillId="9" borderId="0" xfId="0" applyFont="1" applyFill="1" applyAlignment="1">
      <alignment horizontal="left" vertical="top"/>
    </xf>
    <xf numFmtId="1" fontId="15" fillId="0" borderId="0" xfId="0" applyNumberFormat="1" applyFont="1"/>
    <xf numFmtId="166" fontId="2" fillId="0" borderId="18" xfId="0" applyNumberFormat="1" applyFont="1" applyBorder="1" applyAlignment="1">
      <alignment horizontal="left" vertical="top" wrapText="1"/>
    </xf>
    <xf numFmtId="166" fontId="2" fillId="0" borderId="0" xfId="0" applyNumberFormat="1" applyFont="1" applyAlignment="1">
      <alignment horizontal="left" vertical="top" wrapText="1"/>
    </xf>
    <xf numFmtId="0" fontId="34" fillId="0" borderId="0" xfId="0" applyFont="1"/>
    <xf numFmtId="1" fontId="35" fillId="0" borderId="0" xfId="0" applyNumberFormat="1" applyFont="1" applyAlignment="1">
      <alignment horizontal="left" vertical="top"/>
    </xf>
    <xf numFmtId="0" fontId="26" fillId="0" borderId="1" xfId="0" applyFont="1" applyBorder="1" applyAlignment="1">
      <alignment horizontal="left" vertical="top" wrapText="1"/>
    </xf>
    <xf numFmtId="0" fontId="36" fillId="0" borderId="0" xfId="0" applyFont="1" applyAlignment="1">
      <alignment horizontal="left" readingOrder="1"/>
    </xf>
    <xf numFmtId="166" fontId="2" fillId="9" borderId="0" xfId="0" applyNumberFormat="1" applyFont="1" applyFill="1" applyAlignment="1">
      <alignment horizontal="left" vertical="top" wrapText="1"/>
    </xf>
    <xf numFmtId="166" fontId="26" fillId="9" borderId="1" xfId="0" applyNumberFormat="1" applyFont="1" applyFill="1" applyBorder="1" applyAlignment="1">
      <alignment horizontal="left" vertical="top" wrapText="1"/>
    </xf>
    <xf numFmtId="166" fontId="2" fillId="9" borderId="12" xfId="0" applyNumberFormat="1" applyFont="1" applyFill="1" applyBorder="1" applyAlignment="1">
      <alignment horizontal="left" vertical="top" wrapText="1"/>
    </xf>
    <xf numFmtId="166" fontId="2" fillId="0" borderId="18" xfId="0" applyNumberFormat="1" applyFont="1" applyFill="1" applyBorder="1" applyAlignment="1">
      <alignment horizontal="left" vertical="top" wrapText="1"/>
    </xf>
    <xf numFmtId="1" fontId="2" fillId="0" borderId="0" xfId="0" applyNumberFormat="1" applyFont="1" applyFill="1" applyBorder="1" applyAlignment="1">
      <alignment horizontal="left" vertical="top"/>
    </xf>
    <xf numFmtId="0" fontId="2" fillId="9" borderId="11" xfId="0" applyNumberFormat="1" applyFont="1" applyFill="1" applyBorder="1" applyAlignment="1">
      <alignment horizontal="left" vertical="top"/>
    </xf>
    <xf numFmtId="0" fontId="26" fillId="0" borderId="11" xfId="0" applyFont="1" applyFill="1" applyBorder="1" applyAlignment="1">
      <alignment horizontal="left" vertical="top"/>
    </xf>
    <xf numFmtId="0" fontId="2" fillId="9" borderId="0" xfId="0" applyNumberFormat="1" applyFont="1" applyFill="1" applyBorder="1" applyAlignment="1">
      <alignment horizontal="left" vertical="top"/>
    </xf>
    <xf numFmtId="0" fontId="2" fillId="9" borderId="0" xfId="0" applyNumberFormat="1" applyFont="1" applyFill="1" applyBorder="1" applyAlignment="1">
      <alignment horizontal="left" vertical="top" wrapText="1"/>
    </xf>
    <xf numFmtId="0" fontId="2" fillId="0" borderId="0" xfId="0" applyFont="1" applyFill="1" applyBorder="1" applyAlignment="1">
      <alignment horizontal="left" vertical="top" wrapText="1"/>
    </xf>
    <xf numFmtId="166" fontId="2" fillId="0" borderId="0" xfId="0" applyNumberFormat="1" applyFont="1" applyFill="1" applyBorder="1" applyAlignment="1">
      <alignment horizontal="left" vertical="top" wrapText="1"/>
    </xf>
    <xf numFmtId="166" fontId="2" fillId="9" borderId="0" xfId="0" applyNumberFormat="1" applyFont="1" applyFill="1" applyBorder="1" applyAlignment="1">
      <alignment horizontal="left" vertical="top" wrapText="1"/>
    </xf>
    <xf numFmtId="0" fontId="2" fillId="0" borderId="0" xfId="0" applyFont="1" applyFill="1" applyBorder="1" applyAlignment="1">
      <alignment horizontal="left" vertical="top"/>
    </xf>
    <xf numFmtId="0" fontId="26" fillId="0" borderId="0" xfId="0" applyFont="1" applyFill="1" applyBorder="1" applyAlignment="1">
      <alignment horizontal="left" vertical="top"/>
    </xf>
    <xf numFmtId="0" fontId="26" fillId="0" borderId="0" xfId="0" applyFont="1" applyFill="1" applyBorder="1" applyAlignment="1">
      <alignment horizontal="left" vertical="top" wrapText="1"/>
    </xf>
  </cellXfs>
  <cellStyles count="2">
    <cellStyle name="Hyperlink" xfId="1" builtinId="8"/>
    <cellStyle name="Normal" xfId="0" builtinId="0"/>
  </cellStyles>
  <dxfs count="363">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style="medium">
          <color rgb="FFFFFFFF"/>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numFmt numFmtId="30" formatCode="@"/>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FF"/>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FF"/>
        <name val="Roboto"/>
        <family val="2"/>
        <scheme val="none"/>
      </font>
      <numFmt numFmtId="30" formatCode="@"/>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0"/>
        <color rgb="FF000000"/>
        <name val="Aptos Narrow"/>
        <family val="2"/>
        <scheme val="none"/>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numFmt numFmtId="1" formatCode="0"/>
    </dxf>
    <dxf>
      <numFmt numFmtId="1" formatCode="0"/>
    </dxf>
    <dxf>
      <numFmt numFmtId="1" formatCode="0"/>
    </dxf>
    <dxf>
      <alignment horizontal="general"/>
    </dxf>
    <dxf>
      <alignment horizontal="center"/>
    </dxf>
    <dxf>
      <alignment horizontal="center"/>
    </dxf>
    <dxf>
      <alignment horizontal="center"/>
    </dxf>
    <dxf>
      <numFmt numFmtId="3" formatCode="#,##0"/>
    </dxf>
    <dxf>
      <numFmt numFmtId="3" formatCode="#,##0"/>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b val="0"/>
        <i val="0"/>
        <strike val="0"/>
        <condense val="0"/>
        <extend val="0"/>
        <outline val="0"/>
        <shadow val="0"/>
        <u val="none"/>
        <vertAlign val="baseline"/>
        <sz val="10"/>
        <color theme="1"/>
        <name val="Aptos Narrow"/>
        <family val="2"/>
        <scheme val="minor"/>
      </font>
      <fill>
        <patternFill patternType="none">
          <bgColor auto="1"/>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1"/>
        <color rgb="FF000000"/>
        <name val="Aptos Narrow"/>
        <family val="2"/>
        <scheme val="none"/>
      </font>
      <numFmt numFmtId="0" formatCode="General"/>
    </dxf>
    <dxf>
      <font>
        <strike val="0"/>
        <outline val="0"/>
        <shadow val="0"/>
        <u val="none"/>
        <vertAlign val="baseline"/>
        <sz val="10"/>
        <color theme="1"/>
        <name val="Aptos Narrow"/>
        <family val="2"/>
        <scheme val="minor"/>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font>
        <b val="0"/>
        <strike val="0"/>
        <outline val="0"/>
        <shadow val="0"/>
        <u val="none"/>
        <vertAlign val="baseline"/>
        <color auto="1"/>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border outline="0">
        <left style="thin">
          <color indexed="64"/>
        </left>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strike val="0"/>
        <outline val="0"/>
        <shadow val="0"/>
        <u val="none"/>
        <vertAlign val="baseline"/>
        <color auto="1"/>
      </font>
      <numFmt numFmtId="1" formatCode="0"/>
      <fill>
        <patternFill patternType="none">
          <fgColor indexed="64"/>
          <bgColor auto="1"/>
        </patternFill>
      </fill>
      <alignment horizontal="left" vertical="top" textRotation="0" indent="0" justifyLastLine="0" shrinkToFit="0" readingOrder="0"/>
    </dxf>
    <dxf>
      <border outline="0">
        <top style="thin">
          <color indexed="64"/>
        </top>
      </border>
    </dxf>
    <dxf>
      <font>
        <b val="0"/>
        <strike val="0"/>
        <outline val="0"/>
        <shadow val="0"/>
        <u val="none"/>
        <vertAlign val="baseline"/>
        <color auto="1"/>
      </font>
      <fill>
        <patternFill patternType="none">
          <fgColor indexed="64"/>
          <bgColor auto="1"/>
        </patternFill>
      </fill>
      <alignment horizontal="left" vertical="top" textRotation="0" indent="0" justifyLastLine="0" shrinkToFit="0" readingOrder="0"/>
    </dxf>
    <dxf>
      <border outline="0">
        <bottom style="thin">
          <color indexed="64"/>
        </bottom>
      </border>
    </dxf>
    <dxf>
      <font>
        <b val="0"/>
        <i val="0"/>
        <strike val="0"/>
        <condense val="0"/>
        <extend val="0"/>
        <outline val="0"/>
        <shadow val="0"/>
        <u val="none"/>
        <vertAlign val="baseline"/>
        <sz val="11"/>
        <color theme="0"/>
        <name val="Calibri"/>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c:name>
    <c:fmtId val="1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Reports'!$B$8:$B$13</c:f>
              <c:numCache>
                <c:formatCode>General</c:formatCode>
                <c:ptCount val="5"/>
                <c:pt idx="0">
                  <c:v>1</c:v>
                </c:pt>
                <c:pt idx="1">
                  <c:v>3</c:v>
                </c:pt>
                <c:pt idx="2">
                  <c:v>3</c:v>
                </c:pt>
                <c:pt idx="3">
                  <c:v>1</c:v>
                </c:pt>
                <c:pt idx="4">
                  <c:v>1</c:v>
                </c:pt>
              </c:numCache>
            </c:numRef>
          </c:val>
          <c:extLst>
            <c:ext xmlns:c16="http://schemas.microsoft.com/office/drawing/2014/chart" uri="{C3380CC4-5D6E-409C-BE32-E72D297353CC}">
              <c16:uniqueId val="{00000000-C54F-403A-B256-CBB730E26C59}"/>
            </c:ext>
          </c:extLst>
        </c:ser>
        <c:ser>
          <c:idx val="1"/>
          <c:order val="1"/>
          <c:tx>
            <c:strRef>
              <c:f>'Incidents Reports'!$C$6:$C$7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Reports'!$C$8:$C$13</c:f>
              <c:numCache>
                <c:formatCode>General</c:formatCode>
                <c:ptCount val="5"/>
                <c:pt idx="0">
                  <c:v>9</c:v>
                </c:pt>
                <c:pt idx="1">
                  <c:v>7</c:v>
                </c:pt>
                <c:pt idx="2">
                  <c:v>7</c:v>
                </c:pt>
                <c:pt idx="3">
                  <c:v>19</c:v>
                </c:pt>
                <c:pt idx="4">
                  <c:v>12</c:v>
                </c:pt>
              </c:numCache>
            </c:numRef>
          </c:val>
          <c:extLst>
            <c:ext xmlns:c16="http://schemas.microsoft.com/office/drawing/2014/chart" uri="{C3380CC4-5D6E-409C-BE32-E72D297353CC}">
              <c16:uniqueId val="{00000001-C54F-403A-B256-CBB730E26C59}"/>
            </c:ext>
          </c:extLst>
        </c:ser>
        <c:ser>
          <c:idx val="2"/>
          <c:order val="2"/>
          <c:tx>
            <c:strRef>
              <c:f>'Incidents Reports'!$D$6:$D$7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Reports'!$D$8:$D$13</c:f>
              <c:numCache>
                <c:formatCode>General</c:formatCode>
                <c:ptCount val="5"/>
                <c:pt idx="2">
                  <c:v>2</c:v>
                </c:pt>
                <c:pt idx="4">
                  <c:v>1</c:v>
                </c:pt>
              </c:numCache>
            </c:numRef>
          </c:val>
          <c:extLst>
            <c:ext xmlns:c16="http://schemas.microsoft.com/office/drawing/2014/chart" uri="{C3380CC4-5D6E-409C-BE32-E72D297353CC}">
              <c16:uniqueId val="{00000001-E6A9-4FBC-B4CF-B85E2581FA9C}"/>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Reports!PivotTable8</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Reports'!$B$26:$B$27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Reports'!$B$28:$B$35</c:f>
              <c:numCache>
                <c:formatCode>General</c:formatCode>
                <c:ptCount val="7"/>
                <c:pt idx="1">
                  <c:v>1</c:v>
                </c:pt>
                <c:pt idx="2">
                  <c:v>1</c:v>
                </c:pt>
                <c:pt idx="3">
                  <c:v>1</c:v>
                </c:pt>
                <c:pt idx="4">
                  <c:v>1</c:v>
                </c:pt>
                <c:pt idx="5">
                  <c:v>1</c:v>
                </c:pt>
                <c:pt idx="6">
                  <c:v>3</c:v>
                </c:pt>
              </c:numCache>
            </c:numRef>
          </c:val>
          <c:extLst>
            <c:ext xmlns:c16="http://schemas.microsoft.com/office/drawing/2014/chart" uri="{C3380CC4-5D6E-409C-BE32-E72D297353CC}">
              <c16:uniqueId val="{00000000-EE1E-4131-A5E2-5F9CD1237846}"/>
            </c:ext>
          </c:extLst>
        </c:ser>
        <c:ser>
          <c:idx val="1"/>
          <c:order val="1"/>
          <c:tx>
            <c:strRef>
              <c:f>'Incidents Reports'!$C$26:$C$27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Reports'!$C$28:$C$35</c:f>
              <c:numCache>
                <c:formatCode>General</c:formatCode>
                <c:ptCount val="7"/>
                <c:pt idx="0">
                  <c:v>1</c:v>
                </c:pt>
                <c:pt idx="3">
                  <c:v>5</c:v>
                </c:pt>
                <c:pt idx="4">
                  <c:v>1</c:v>
                </c:pt>
                <c:pt idx="5">
                  <c:v>3</c:v>
                </c:pt>
                <c:pt idx="6">
                  <c:v>1</c:v>
                </c:pt>
              </c:numCache>
            </c:numRef>
          </c:val>
          <c:extLst>
            <c:ext xmlns:c16="http://schemas.microsoft.com/office/drawing/2014/chart" uri="{C3380CC4-5D6E-409C-BE32-E72D297353CC}">
              <c16:uniqueId val="{00000001-7414-4786-82C0-B42014559494}"/>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Reports!PivotTable9</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Reports'!$B$53:$B$54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Reports'!$B$55:$B$60</c:f>
              <c:numCache>
                <c:formatCode>General</c:formatCode>
                <c:ptCount val="5"/>
                <c:pt idx="0">
                  <c:v>1</c:v>
                </c:pt>
              </c:numCache>
            </c:numRef>
          </c:val>
          <c:extLst>
            <c:ext xmlns:c16="http://schemas.microsoft.com/office/drawing/2014/chart" uri="{C3380CC4-5D6E-409C-BE32-E72D297353CC}">
              <c16:uniqueId val="{00000000-D918-42CF-BA0D-4F2EAA8F57BB}"/>
            </c:ext>
          </c:extLst>
        </c:ser>
        <c:ser>
          <c:idx val="1"/>
          <c:order val="1"/>
          <c:tx>
            <c:strRef>
              <c:f>'Incidents Reports'!$C$53:$C$54</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Reports'!$C$55:$C$60</c:f>
              <c:numCache>
                <c:formatCode>General</c:formatCode>
                <c:ptCount val="5"/>
                <c:pt idx="0">
                  <c:v>7</c:v>
                </c:pt>
                <c:pt idx="1">
                  <c:v>4</c:v>
                </c:pt>
                <c:pt idx="2">
                  <c:v>7</c:v>
                </c:pt>
                <c:pt idx="3">
                  <c:v>12</c:v>
                </c:pt>
                <c:pt idx="4">
                  <c:v>3</c:v>
                </c:pt>
              </c:numCache>
            </c:numRef>
          </c:val>
          <c:extLst>
            <c:ext xmlns:c16="http://schemas.microsoft.com/office/drawing/2014/chart" uri="{C3380CC4-5D6E-409C-BE32-E72D297353CC}">
              <c16:uniqueId val="{00000001-D918-42CF-BA0D-4F2EAA8F57BB}"/>
            </c:ext>
          </c:extLst>
        </c:ser>
        <c:ser>
          <c:idx val="2"/>
          <c:order val="2"/>
          <c:tx>
            <c:strRef>
              <c:f>'Incidents Reports'!$D$53:$D$54</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Reports'!$D$55:$D$60</c:f>
              <c:numCache>
                <c:formatCode>General</c:formatCode>
                <c:ptCount val="5"/>
                <c:pt idx="1">
                  <c:v>2</c:v>
                </c:pt>
                <c:pt idx="2">
                  <c:v>2</c:v>
                </c:pt>
                <c:pt idx="3">
                  <c:v>5</c:v>
                </c:pt>
                <c:pt idx="4">
                  <c:v>4</c:v>
                </c:pt>
              </c:numCache>
            </c:numRef>
          </c:val>
          <c:extLst>
            <c:ext xmlns:c16="http://schemas.microsoft.com/office/drawing/2014/chart" uri="{C3380CC4-5D6E-409C-BE32-E72D297353CC}">
              <c16:uniqueId val="{00000002-D918-42CF-BA0D-4F2EAA8F57BB}"/>
            </c:ext>
          </c:extLst>
        </c:ser>
        <c:ser>
          <c:idx val="3"/>
          <c:order val="3"/>
          <c:tx>
            <c:strRef>
              <c:f>'Incidents Reports'!$E$53:$E$54</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Reports'!$E$55:$E$60</c:f>
              <c:numCache>
                <c:formatCode>General</c:formatCode>
                <c:ptCount val="5"/>
                <c:pt idx="2">
                  <c:v>2</c:v>
                </c:pt>
                <c:pt idx="3">
                  <c:v>2</c:v>
                </c:pt>
                <c:pt idx="4">
                  <c:v>4</c:v>
                </c:pt>
              </c:numCache>
            </c:numRef>
          </c:val>
          <c:extLst>
            <c:ext xmlns:c16="http://schemas.microsoft.com/office/drawing/2014/chart" uri="{C3380CC4-5D6E-409C-BE32-E72D297353CC}">
              <c16:uniqueId val="{00000000-2BC1-4ED8-8E50-1559C6B5E201}"/>
            </c:ext>
          </c:extLst>
        </c:ser>
        <c:ser>
          <c:idx val="4"/>
          <c:order val="4"/>
          <c:tx>
            <c:strRef>
              <c:f>'Incidents Reports'!$F$53:$F$54</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Reports'!$F$55:$F$60</c:f>
              <c:numCache>
                <c:formatCode>General</c:formatCode>
                <c:ptCount val="5"/>
                <c:pt idx="0">
                  <c:v>2</c:v>
                </c:pt>
                <c:pt idx="1">
                  <c:v>3</c:v>
                </c:pt>
                <c:pt idx="2">
                  <c:v>1</c:v>
                </c:pt>
                <c:pt idx="3">
                  <c:v>1</c:v>
                </c:pt>
                <c:pt idx="4">
                  <c:v>2</c:v>
                </c:pt>
              </c:numCache>
            </c:numRef>
          </c:val>
          <c:extLst>
            <c:ext xmlns:c16="http://schemas.microsoft.com/office/drawing/2014/chart" uri="{C3380CC4-5D6E-409C-BE32-E72D297353CC}">
              <c16:uniqueId val="{00000001-2BC1-4ED8-8E50-1559C6B5E201}"/>
            </c:ext>
          </c:extLst>
        </c:ser>
        <c:ser>
          <c:idx val="5"/>
          <c:order val="5"/>
          <c:tx>
            <c:strRef>
              <c:f>'Incidents Reports'!$G$53:$G$54</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Reports'!$G$55:$G$60</c:f>
              <c:numCache>
                <c:formatCode>General</c:formatCode>
                <c:ptCount val="5"/>
                <c:pt idx="1">
                  <c:v>1</c:v>
                </c:pt>
                <c:pt idx="4">
                  <c:v>1</c:v>
                </c:pt>
              </c:numCache>
            </c:numRef>
          </c:val>
          <c:extLst>
            <c:ext xmlns:c16="http://schemas.microsoft.com/office/drawing/2014/chart" uri="{C3380CC4-5D6E-409C-BE32-E72D297353CC}">
              <c16:uniqueId val="{00000000-FB03-4CC3-9B4C-C009033CE266}"/>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Reports!PivotTable10</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Reports'!$B$72:$B$73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Reports'!$B$74:$B$81</c:f>
              <c:numCache>
                <c:formatCode>General</c:formatCode>
                <c:ptCount val="7"/>
                <c:pt idx="2">
                  <c:v>1</c:v>
                </c:pt>
                <c:pt idx="3">
                  <c:v>3</c:v>
                </c:pt>
                <c:pt idx="4">
                  <c:v>2</c:v>
                </c:pt>
                <c:pt idx="5">
                  <c:v>2</c:v>
                </c:pt>
                <c:pt idx="6">
                  <c:v>1</c:v>
                </c:pt>
              </c:numCache>
            </c:numRef>
          </c:val>
          <c:extLst>
            <c:ext xmlns:c16="http://schemas.microsoft.com/office/drawing/2014/chart" uri="{C3380CC4-5D6E-409C-BE32-E72D297353CC}">
              <c16:uniqueId val="{00000000-6A21-45CA-AEDF-189A37D55435}"/>
            </c:ext>
          </c:extLst>
        </c:ser>
        <c:ser>
          <c:idx val="1"/>
          <c:order val="1"/>
          <c:tx>
            <c:strRef>
              <c:f>'Incidents Reports'!$C$72:$C$73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Reports'!$C$74:$C$81</c:f>
              <c:numCache>
                <c:formatCode>General</c:formatCode>
                <c:ptCount val="7"/>
                <c:pt idx="5">
                  <c:v>1</c:v>
                </c:pt>
                <c:pt idx="6">
                  <c:v>1</c:v>
                </c:pt>
              </c:numCache>
            </c:numRef>
          </c:val>
          <c:extLst>
            <c:ext xmlns:c16="http://schemas.microsoft.com/office/drawing/2014/chart" uri="{C3380CC4-5D6E-409C-BE32-E72D297353CC}">
              <c16:uniqueId val="{00000001-6A21-45CA-AEDF-189A37D55435}"/>
            </c:ext>
          </c:extLst>
        </c:ser>
        <c:ser>
          <c:idx val="2"/>
          <c:order val="2"/>
          <c:tx>
            <c:strRef>
              <c:f>'Incidents Reports'!$D$72:$D$73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Reports'!$D$74:$D$81</c:f>
              <c:numCache>
                <c:formatCode>General</c:formatCode>
                <c:ptCount val="7"/>
                <c:pt idx="0">
                  <c:v>1</c:v>
                </c:pt>
                <c:pt idx="1">
                  <c:v>1</c:v>
                </c:pt>
                <c:pt idx="3">
                  <c:v>3</c:v>
                </c:pt>
                <c:pt idx="5">
                  <c:v>1</c:v>
                </c:pt>
                <c:pt idx="6">
                  <c:v>2</c:v>
                </c:pt>
              </c:numCache>
            </c:numRef>
          </c:val>
          <c:extLst>
            <c:ext xmlns:c16="http://schemas.microsoft.com/office/drawing/2014/chart" uri="{C3380CC4-5D6E-409C-BE32-E72D297353CC}">
              <c16:uniqueId val="{00000002-6A21-45CA-AEDF-189A37D55435}"/>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Reports!PivotTable12</c:name>
    <c:fmtId val="5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cat>
            <c:strRef>
              <c:f>'Incidents Reports'!$A$117:$A$119</c:f>
              <c:strCache>
                <c:ptCount val="2"/>
                <c:pt idx="0">
                  <c:v>2. High</c:v>
                </c:pt>
                <c:pt idx="1">
                  <c:v>3. Normal</c:v>
                </c:pt>
              </c:strCache>
            </c:strRef>
          </c:cat>
          <c:val>
            <c:numRef>
              <c:f>'Incidents Reports'!$B$117:$B$119</c:f>
              <c:numCache>
                <c:formatCode>General</c:formatCode>
                <c:ptCount val="2"/>
                <c:pt idx="0">
                  <c:v>3</c:v>
                </c:pt>
                <c:pt idx="1">
                  <c:v>6</c:v>
                </c:pt>
              </c:numCache>
            </c:numRef>
          </c:val>
          <c:extLst>
            <c:ext xmlns:c16="http://schemas.microsoft.com/office/drawing/2014/chart" uri="{C3380CC4-5D6E-409C-BE32-E72D297353CC}">
              <c16:uniqueId val="{00000000-76BE-4DDC-AF20-B0B82E258F5F}"/>
            </c:ext>
          </c:extLst>
        </c:ser>
        <c:ser>
          <c:idx val="1"/>
          <c:order val="1"/>
          <c:tx>
            <c:strRef>
              <c:f>'Incidents Reports'!$C$115:$C$116</c:f>
              <c:strCache>
                <c:ptCount val="1"/>
                <c:pt idx="0">
                  <c:v>In Progress</c:v>
                </c:pt>
              </c:strCache>
            </c:strRef>
          </c:tx>
          <c:spPr>
            <a:solidFill>
              <a:schemeClr val="accent2"/>
            </a:solidFill>
            <a:ln>
              <a:noFill/>
            </a:ln>
            <a:effectLst/>
          </c:spPr>
          <c:invertIfNegative val="0"/>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76BE-4DDC-AF20-B0B82E258F5F}"/>
            </c:ext>
          </c:extLst>
        </c:ser>
        <c:ser>
          <c:idx val="2"/>
          <c:order val="2"/>
          <c:tx>
            <c:strRef>
              <c:f>'Incidents Reports'!$D$115:$D$116</c:f>
              <c:strCache>
                <c:ptCount val="1"/>
                <c:pt idx="0">
                  <c:v>User acceptance</c:v>
                </c:pt>
              </c:strCache>
            </c:strRef>
          </c:tx>
          <c:spPr>
            <a:solidFill>
              <a:schemeClr val="accent3"/>
            </a:solidFill>
            <a:ln>
              <a:noFill/>
            </a:ln>
            <a:effectLst/>
          </c:spPr>
          <c:invertIfNegative val="0"/>
          <c:cat>
            <c:strRef>
              <c:f>'Incidents Reports'!$A$117:$A$119</c:f>
              <c:strCache>
                <c:ptCount val="2"/>
                <c:pt idx="0">
                  <c:v>2. High</c:v>
                </c:pt>
                <c:pt idx="1">
                  <c:v>3. Normal</c:v>
                </c:pt>
              </c:strCache>
            </c:strRef>
          </c:cat>
          <c:val>
            <c:numRef>
              <c:f>'Incidents Reports'!$D$117:$D$119</c:f>
              <c:numCache>
                <c:formatCode>General</c:formatCode>
                <c:ptCount val="2"/>
                <c:pt idx="0">
                  <c:v>4</c:v>
                </c:pt>
                <c:pt idx="1">
                  <c:v>4</c:v>
                </c:pt>
              </c:numCache>
            </c:numRef>
          </c:val>
          <c:extLst>
            <c:ext xmlns:c16="http://schemas.microsoft.com/office/drawing/2014/chart" uri="{C3380CC4-5D6E-409C-BE32-E72D297353CC}">
              <c16:uniqueId val="{00000002-76BE-4DDC-AF20-B0B82E258F5F}"/>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Reports!PivotTable13</c:name>
    <c:fmtId val="67"/>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Reports'!$B$132:$B$133</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Reports'!$B$134:$B$137</c:f>
              <c:numCache>
                <c:formatCode>General</c:formatCode>
                <c:ptCount val="3"/>
                <c:pt idx="1">
                  <c:v>1</c:v>
                </c:pt>
              </c:numCache>
            </c:numRef>
          </c:val>
          <c:extLst>
            <c:ext xmlns:c16="http://schemas.microsoft.com/office/drawing/2014/chart" uri="{C3380CC4-5D6E-409C-BE32-E72D297353CC}">
              <c16:uniqueId val="{00000000-653D-49B6-AF69-BEA23B747226}"/>
            </c:ext>
          </c:extLst>
        </c:ser>
        <c:ser>
          <c:idx val="1"/>
          <c:order val="1"/>
          <c:tx>
            <c:strRef>
              <c:f>'Incidents Reports'!$C$132:$C$133</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Reports'!$C$134:$C$137</c:f>
              <c:numCache>
                <c:formatCode>General</c:formatCode>
                <c:ptCount val="3"/>
                <c:pt idx="1">
                  <c:v>8</c:v>
                </c:pt>
              </c:numCache>
            </c:numRef>
          </c:val>
          <c:extLst>
            <c:ext xmlns:c16="http://schemas.microsoft.com/office/drawing/2014/chart" uri="{C3380CC4-5D6E-409C-BE32-E72D297353CC}">
              <c16:uniqueId val="{00000000-C83A-4253-8106-D3CCFBDCEED3}"/>
            </c:ext>
          </c:extLst>
        </c:ser>
        <c:ser>
          <c:idx val="2"/>
          <c:order val="2"/>
          <c:tx>
            <c:strRef>
              <c:f>'Incidents Reports'!$D$132:$D$133</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Reports'!$D$134:$D$137</c:f>
              <c:numCache>
                <c:formatCode>General</c:formatCode>
                <c:ptCount val="3"/>
                <c:pt idx="1">
                  <c:v>3</c:v>
                </c:pt>
              </c:numCache>
            </c:numRef>
          </c:val>
          <c:extLst>
            <c:ext xmlns:c16="http://schemas.microsoft.com/office/drawing/2014/chart" uri="{C3380CC4-5D6E-409C-BE32-E72D297353CC}">
              <c16:uniqueId val="{00000001-C83A-4253-8106-D3CCFBDCEED3}"/>
            </c:ext>
          </c:extLst>
        </c:ser>
        <c:ser>
          <c:idx val="3"/>
          <c:order val="3"/>
          <c:tx>
            <c:strRef>
              <c:f>'Incidents Reports'!$E$132:$E$133</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Reports'!$E$134:$E$137</c:f>
              <c:numCache>
                <c:formatCode>General</c:formatCode>
                <c:ptCount val="3"/>
                <c:pt idx="0">
                  <c:v>11</c:v>
                </c:pt>
                <c:pt idx="1">
                  <c:v>49</c:v>
                </c:pt>
                <c:pt idx="2">
                  <c:v>3</c:v>
                </c:pt>
              </c:numCache>
            </c:numRef>
          </c:val>
          <c:extLst>
            <c:ext xmlns:c16="http://schemas.microsoft.com/office/drawing/2014/chart" uri="{C3380CC4-5D6E-409C-BE32-E72D297353CC}">
              <c16:uniqueId val="{00000002-C83A-4253-8106-D3CCFBDCEED3}"/>
            </c:ext>
          </c:extLst>
        </c:ser>
        <c:ser>
          <c:idx val="4"/>
          <c:order val="4"/>
          <c:tx>
            <c:strRef>
              <c:f>'Incidents Reports'!$F$132:$F$133</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Reports'!$F$134:$F$137</c:f>
              <c:numCache>
                <c:formatCode>General</c:formatCode>
                <c:ptCount val="3"/>
                <c:pt idx="1">
                  <c:v>3</c:v>
                </c:pt>
                <c:pt idx="2">
                  <c:v>1</c:v>
                </c:pt>
              </c:numCache>
            </c:numRef>
          </c:val>
          <c:extLst>
            <c:ext xmlns:c16="http://schemas.microsoft.com/office/drawing/2014/chart" uri="{C3380CC4-5D6E-409C-BE32-E72D297353CC}">
              <c16:uniqueId val="{00000003-C83A-4253-8106-D3CCFBDCEED3}"/>
            </c:ext>
          </c:extLst>
        </c:ser>
        <c:ser>
          <c:idx val="5"/>
          <c:order val="5"/>
          <c:tx>
            <c:strRef>
              <c:f>'Incidents Reports'!$G$132:$G$133</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Reports'!$G$134:$G$137</c:f>
              <c:numCache>
                <c:formatCode>General</c:formatCode>
                <c:ptCount val="3"/>
                <c:pt idx="0">
                  <c:v>3</c:v>
                </c:pt>
                <c:pt idx="1">
                  <c:v>4</c:v>
                </c:pt>
              </c:numCache>
            </c:numRef>
          </c:val>
          <c:extLst>
            <c:ext xmlns:c16="http://schemas.microsoft.com/office/drawing/2014/chart" uri="{C3380CC4-5D6E-409C-BE32-E72D297353CC}">
              <c16:uniqueId val="{00000004-C83A-4253-8106-D3CCFBDCEED3}"/>
            </c:ext>
          </c:extLst>
        </c:ser>
        <c:ser>
          <c:idx val="6"/>
          <c:order val="6"/>
          <c:tx>
            <c:strRef>
              <c:f>'Incidents Reports'!$H$132:$H$133</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Reports'!$H$134:$H$137</c:f>
              <c:numCache>
                <c:formatCode>General</c:formatCode>
                <c:ptCount val="3"/>
                <c:pt idx="1">
                  <c:v>2</c:v>
                </c:pt>
              </c:numCache>
            </c:numRef>
          </c:val>
          <c:extLst>
            <c:ext xmlns:c16="http://schemas.microsoft.com/office/drawing/2014/chart" uri="{C3380CC4-5D6E-409C-BE32-E72D297353CC}">
              <c16:uniqueId val="{00000005-C83A-4253-8106-D3CCFBDCEED3}"/>
            </c:ext>
          </c:extLst>
        </c:ser>
        <c:ser>
          <c:idx val="7"/>
          <c:order val="7"/>
          <c:tx>
            <c:strRef>
              <c:f>'Incidents Reports'!$I$132:$I$133</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Reports'!$I$134:$I$137</c:f>
              <c:numCache>
                <c:formatCode>General</c:formatCode>
                <c:ptCount val="3"/>
                <c:pt idx="1">
                  <c:v>1</c:v>
                </c:pt>
              </c:numCache>
            </c:numRef>
          </c:val>
          <c:extLst>
            <c:ext xmlns:c16="http://schemas.microsoft.com/office/drawing/2014/chart" uri="{C3380CC4-5D6E-409C-BE32-E72D297353CC}">
              <c16:uniqueId val="{00000006-C83A-4253-8106-D3CCFBDCEED3}"/>
            </c:ext>
          </c:extLst>
        </c:ser>
        <c:ser>
          <c:idx val="8"/>
          <c:order val="8"/>
          <c:tx>
            <c:strRef>
              <c:f>'Incidents Reports'!$J$132:$J$133</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Reports'!$J$134:$J$137</c:f>
              <c:numCache>
                <c:formatCode>General</c:formatCode>
                <c:ptCount val="3"/>
                <c:pt idx="1">
                  <c:v>1</c:v>
                </c:pt>
              </c:numCache>
            </c:numRef>
          </c:val>
          <c:extLst>
            <c:ext xmlns:c16="http://schemas.microsoft.com/office/drawing/2014/chart" uri="{C3380CC4-5D6E-409C-BE32-E72D297353CC}">
              <c16:uniqueId val="{00000007-C83A-4253-8106-D3CCFBDCEED3}"/>
            </c:ext>
          </c:extLst>
        </c:ser>
        <c:ser>
          <c:idx val="9"/>
          <c:order val="9"/>
          <c:tx>
            <c:strRef>
              <c:f>'Incidents Reports'!$K$132:$K$133</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Reports'!$K$134:$K$137</c:f>
              <c:numCache>
                <c:formatCode>General</c:formatCode>
                <c:ptCount val="3"/>
                <c:pt idx="1">
                  <c:v>1</c:v>
                </c:pt>
              </c:numCache>
            </c:numRef>
          </c:val>
          <c:extLst>
            <c:ext xmlns:c16="http://schemas.microsoft.com/office/drawing/2014/chart" uri="{C3380CC4-5D6E-409C-BE32-E72D297353CC}">
              <c16:uniqueId val="{00000008-C83A-4253-8106-D3CCFBDCEED3}"/>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Reports!PivotTable14</c:name>
    <c:fmtId val="75"/>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Reports'!$B$148:$B$149</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Reports'!$B$150:$B$152</c:f>
              <c:numCache>
                <c:formatCode>General</c:formatCode>
                <c:ptCount val="2"/>
                <c:pt idx="1">
                  <c:v>1</c:v>
                </c:pt>
              </c:numCache>
            </c:numRef>
          </c:val>
          <c:extLst>
            <c:ext xmlns:c16="http://schemas.microsoft.com/office/drawing/2014/chart" uri="{C3380CC4-5D6E-409C-BE32-E72D297353CC}">
              <c16:uniqueId val="{00000000-4C08-43D6-8A7F-74AA5601185C}"/>
            </c:ext>
          </c:extLst>
        </c:ser>
        <c:ser>
          <c:idx val="1"/>
          <c:order val="1"/>
          <c:tx>
            <c:strRef>
              <c:f>'Incidents Reports'!$C$148:$C$149</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Reports'!$C$150:$C$152</c:f>
              <c:numCache>
                <c:formatCode>General</c:formatCode>
                <c:ptCount val="2"/>
                <c:pt idx="0">
                  <c:v>1</c:v>
                </c:pt>
                <c:pt idx="1">
                  <c:v>1</c:v>
                </c:pt>
              </c:numCache>
            </c:numRef>
          </c:val>
          <c:extLst>
            <c:ext xmlns:c16="http://schemas.microsoft.com/office/drawing/2014/chart" uri="{C3380CC4-5D6E-409C-BE32-E72D297353CC}">
              <c16:uniqueId val="{00000000-1544-4CE1-B08C-B7704204BA26}"/>
            </c:ext>
          </c:extLst>
        </c:ser>
        <c:ser>
          <c:idx val="2"/>
          <c:order val="2"/>
          <c:tx>
            <c:strRef>
              <c:f>'Incidents Reports'!$D$148:$D$149</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Reports'!$D$150:$D$152</c:f>
              <c:numCache>
                <c:formatCode>General</c:formatCode>
                <c:ptCount val="2"/>
                <c:pt idx="0">
                  <c:v>1</c:v>
                </c:pt>
              </c:numCache>
            </c:numRef>
          </c:val>
          <c:extLst>
            <c:ext xmlns:c16="http://schemas.microsoft.com/office/drawing/2014/chart" uri="{C3380CC4-5D6E-409C-BE32-E72D297353CC}">
              <c16:uniqueId val="{00000001-1544-4CE1-B08C-B7704204BA26}"/>
            </c:ext>
          </c:extLst>
        </c:ser>
        <c:ser>
          <c:idx val="3"/>
          <c:order val="3"/>
          <c:tx>
            <c:strRef>
              <c:f>'Incidents Reports'!$E$148:$E$149</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Reports'!$E$150:$E$152</c:f>
              <c:numCache>
                <c:formatCode>General</c:formatCode>
                <c:ptCount val="2"/>
                <c:pt idx="0">
                  <c:v>3</c:v>
                </c:pt>
                <c:pt idx="1">
                  <c:v>7</c:v>
                </c:pt>
              </c:numCache>
            </c:numRef>
          </c:val>
          <c:extLst>
            <c:ext xmlns:c16="http://schemas.microsoft.com/office/drawing/2014/chart" uri="{C3380CC4-5D6E-409C-BE32-E72D297353CC}">
              <c16:uniqueId val="{00000002-1544-4CE1-B08C-B7704204BA26}"/>
            </c:ext>
          </c:extLst>
        </c:ser>
        <c:ser>
          <c:idx val="4"/>
          <c:order val="4"/>
          <c:tx>
            <c:strRef>
              <c:f>'Incidents Reports'!$F$148:$F$149</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Reports'!$F$150:$F$152</c:f>
              <c:numCache>
                <c:formatCode>General</c:formatCode>
                <c:ptCount val="2"/>
                <c:pt idx="0">
                  <c:v>1</c:v>
                </c:pt>
              </c:numCache>
            </c:numRef>
          </c:val>
          <c:extLst>
            <c:ext xmlns:c16="http://schemas.microsoft.com/office/drawing/2014/chart" uri="{C3380CC4-5D6E-409C-BE32-E72D297353CC}">
              <c16:uniqueId val="{00000003-1544-4CE1-B08C-B7704204BA26}"/>
            </c:ext>
          </c:extLst>
        </c:ser>
        <c:ser>
          <c:idx val="5"/>
          <c:order val="5"/>
          <c:tx>
            <c:strRef>
              <c:f>'Incidents Reports'!$G$148:$G$149</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Reports'!$G$150:$G$152</c:f>
              <c:numCache>
                <c:formatCode>General</c:formatCode>
                <c:ptCount val="2"/>
                <c:pt idx="0">
                  <c:v>1</c:v>
                </c:pt>
                <c:pt idx="1">
                  <c:v>1</c:v>
                </c:pt>
              </c:numCache>
            </c:numRef>
          </c:val>
          <c:extLst>
            <c:ext xmlns:c16="http://schemas.microsoft.com/office/drawing/2014/chart" uri="{C3380CC4-5D6E-409C-BE32-E72D297353CC}">
              <c16:uniqueId val="{00000004-1544-4CE1-B08C-B7704204BA26}"/>
            </c:ext>
          </c:extLst>
        </c:ser>
        <c:ser>
          <c:idx val="6"/>
          <c:order val="6"/>
          <c:tx>
            <c:strRef>
              <c:f>'Incidents Reports'!$H$148:$H$149</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Reports'!$H$150:$H$152</c:f>
              <c:numCache>
                <c:formatCode>General</c:formatCode>
                <c:ptCount val="2"/>
                <c:pt idx="1">
                  <c:v>1</c:v>
                </c:pt>
              </c:numCache>
            </c:numRef>
          </c:val>
          <c:extLst>
            <c:ext xmlns:c16="http://schemas.microsoft.com/office/drawing/2014/chart" uri="{C3380CC4-5D6E-409C-BE32-E72D297353CC}">
              <c16:uniqueId val="{00000005-1544-4CE1-B08C-B7704204BA26}"/>
            </c:ext>
          </c:extLst>
        </c:ser>
        <c:ser>
          <c:idx val="7"/>
          <c:order val="7"/>
          <c:tx>
            <c:strRef>
              <c:f>'Incidents Reports'!$I$148:$I$149</c:f>
              <c:strCache>
                <c:ptCount val="1"/>
                <c:pt idx="0">
                  <c:v>Pending Bug Fix</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Reports'!$I$150:$I$152</c:f>
              <c:numCache>
                <c:formatCode>General</c:formatCode>
                <c:ptCount val="2"/>
                <c:pt idx="0">
                  <c:v>1</c:v>
                </c:pt>
              </c:numCache>
            </c:numRef>
          </c:val>
          <c:extLst>
            <c:ext xmlns:c16="http://schemas.microsoft.com/office/drawing/2014/chart" uri="{C3380CC4-5D6E-409C-BE32-E72D297353CC}">
              <c16:uniqueId val="{00000000-A275-4E24-A7EE-0F5C537B227C}"/>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Reports!PivotTable15</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Reports'!$B$166:$B$167</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Reports'!$B$168:$B$173</c:f>
              <c:numCache>
                <c:formatCode>General</c:formatCode>
                <c:ptCount val="5"/>
                <c:pt idx="0">
                  <c:v>1</c:v>
                </c:pt>
              </c:numCache>
            </c:numRef>
          </c:val>
          <c:extLst>
            <c:ext xmlns:c16="http://schemas.microsoft.com/office/drawing/2014/chart" uri="{C3380CC4-5D6E-409C-BE32-E72D297353CC}">
              <c16:uniqueId val="{00000000-3047-4572-A0FA-BED93A707378}"/>
            </c:ext>
          </c:extLst>
        </c:ser>
        <c:ser>
          <c:idx val="1"/>
          <c:order val="1"/>
          <c:tx>
            <c:strRef>
              <c:f>'Incidents Reports'!$C$166:$C$167</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Reports'!$C$168:$C$173</c:f>
              <c:numCache>
                <c:formatCode>General</c:formatCode>
                <c:ptCount val="5"/>
                <c:pt idx="3">
                  <c:v>1</c:v>
                </c:pt>
                <c:pt idx="4">
                  <c:v>4</c:v>
                </c:pt>
              </c:numCache>
            </c:numRef>
          </c:val>
          <c:extLst>
            <c:ext xmlns:c16="http://schemas.microsoft.com/office/drawing/2014/chart" uri="{C3380CC4-5D6E-409C-BE32-E72D297353CC}">
              <c16:uniqueId val="{00000001-3047-4572-A0FA-BED93A707378}"/>
            </c:ext>
          </c:extLst>
        </c:ser>
        <c:ser>
          <c:idx val="2"/>
          <c:order val="2"/>
          <c:tx>
            <c:strRef>
              <c:f>'Incidents Reports'!$D$166:$D$167</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Reports'!$D$168:$D$173</c:f>
              <c:numCache>
                <c:formatCode>General</c:formatCode>
                <c:ptCount val="5"/>
                <c:pt idx="0">
                  <c:v>2</c:v>
                </c:pt>
                <c:pt idx="1">
                  <c:v>1</c:v>
                </c:pt>
                <c:pt idx="2">
                  <c:v>4</c:v>
                </c:pt>
                <c:pt idx="3">
                  <c:v>4</c:v>
                </c:pt>
                <c:pt idx="4">
                  <c:v>2</c:v>
                </c:pt>
              </c:numCache>
            </c:numRef>
          </c:val>
          <c:extLst>
            <c:ext xmlns:c16="http://schemas.microsoft.com/office/drawing/2014/chart" uri="{C3380CC4-5D6E-409C-BE32-E72D297353CC}">
              <c16:uniqueId val="{00000002-3047-4572-A0FA-BED93A707378}"/>
            </c:ext>
          </c:extLst>
        </c:ser>
        <c:ser>
          <c:idx val="3"/>
          <c:order val="3"/>
          <c:tx>
            <c:strRef>
              <c:f>'Incidents Reports'!$E$166:$E$167</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Reports'!$E$168:$E$173</c:f>
              <c:numCache>
                <c:formatCode>General</c:formatCode>
                <c:ptCount val="5"/>
                <c:pt idx="3">
                  <c:v>1</c:v>
                </c:pt>
              </c:numCache>
            </c:numRef>
          </c:val>
          <c:extLst>
            <c:ext xmlns:c16="http://schemas.microsoft.com/office/drawing/2014/chart" uri="{C3380CC4-5D6E-409C-BE32-E72D297353CC}">
              <c16:uniqueId val="{00000003-3047-4572-A0FA-BED93A707378}"/>
            </c:ext>
          </c:extLst>
        </c:ser>
        <c:ser>
          <c:idx val="4"/>
          <c:order val="4"/>
          <c:tx>
            <c:strRef>
              <c:f>'Incidents Reports'!$F$166:$F$167</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Reports'!$F$168:$F$173</c:f>
              <c:numCache>
                <c:formatCode>General</c:formatCode>
                <c:ptCount val="5"/>
                <c:pt idx="0">
                  <c:v>2</c:v>
                </c:pt>
                <c:pt idx="1">
                  <c:v>2</c:v>
                </c:pt>
                <c:pt idx="2">
                  <c:v>2</c:v>
                </c:pt>
                <c:pt idx="3">
                  <c:v>1</c:v>
                </c:pt>
                <c:pt idx="4">
                  <c:v>2</c:v>
                </c:pt>
              </c:numCache>
            </c:numRef>
          </c:val>
          <c:extLst>
            <c:ext xmlns:c16="http://schemas.microsoft.com/office/drawing/2014/chart" uri="{C3380CC4-5D6E-409C-BE32-E72D297353CC}">
              <c16:uniqueId val="{00000000-2DFF-4F9D-8156-892E2AF946AB}"/>
            </c:ext>
          </c:extLst>
        </c:ser>
        <c:ser>
          <c:idx val="5"/>
          <c:order val="5"/>
          <c:tx>
            <c:strRef>
              <c:f>'Incidents Reports'!$G$166:$G$167</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Reports'!$G$168:$G$173</c:f>
              <c:numCache>
                <c:formatCode>General</c:formatCode>
                <c:ptCount val="5"/>
                <c:pt idx="0">
                  <c:v>2</c:v>
                </c:pt>
                <c:pt idx="1">
                  <c:v>1</c:v>
                </c:pt>
                <c:pt idx="2">
                  <c:v>1</c:v>
                </c:pt>
                <c:pt idx="3">
                  <c:v>1</c:v>
                </c:pt>
                <c:pt idx="4">
                  <c:v>1</c:v>
                </c:pt>
              </c:numCache>
            </c:numRef>
          </c:val>
          <c:extLst>
            <c:ext xmlns:c16="http://schemas.microsoft.com/office/drawing/2014/chart" uri="{C3380CC4-5D6E-409C-BE32-E72D297353CC}">
              <c16:uniqueId val="{00000001-2DFF-4F9D-8156-892E2AF946AB}"/>
            </c:ext>
          </c:extLst>
        </c:ser>
        <c:ser>
          <c:idx val="6"/>
          <c:order val="6"/>
          <c:tx>
            <c:strRef>
              <c:f>'Incidents Reports'!$H$166:$H$167</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Reports'!$H$168:$H$173</c:f>
              <c:numCache>
                <c:formatCode>General</c:formatCode>
                <c:ptCount val="5"/>
                <c:pt idx="0">
                  <c:v>3</c:v>
                </c:pt>
                <c:pt idx="1">
                  <c:v>6</c:v>
                </c:pt>
                <c:pt idx="2">
                  <c:v>5</c:v>
                </c:pt>
                <c:pt idx="3">
                  <c:v>12</c:v>
                </c:pt>
                <c:pt idx="4">
                  <c:v>4</c:v>
                </c:pt>
              </c:numCache>
            </c:numRef>
          </c:val>
          <c:extLst>
            <c:ext xmlns:c16="http://schemas.microsoft.com/office/drawing/2014/chart" uri="{C3380CC4-5D6E-409C-BE32-E72D297353CC}">
              <c16:uniqueId val="{00000002-2DFF-4F9D-8156-892E2AF946AB}"/>
            </c:ext>
          </c:extLst>
        </c:ser>
        <c:ser>
          <c:idx val="7"/>
          <c:order val="7"/>
          <c:tx>
            <c:strRef>
              <c:f>'Incidents Reports'!$I$166:$I$167</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Reports'!$I$168:$I$173</c:f>
              <c:numCache>
                <c:formatCode>General</c:formatCode>
                <c:ptCount val="5"/>
                <c:pt idx="4">
                  <c:v>1</c:v>
                </c:pt>
              </c:numCache>
            </c:numRef>
          </c:val>
          <c:extLst>
            <c:ext xmlns:c16="http://schemas.microsoft.com/office/drawing/2014/chart" uri="{C3380CC4-5D6E-409C-BE32-E72D297353CC}">
              <c16:uniqueId val="{00000000-DC74-4374-9A1E-3EEBE6E053C8}"/>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Reports!PivotTable16</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Reports'!$B$191:$B$192</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Reports'!$B$193:$B$200</c:f>
              <c:numCache>
                <c:formatCode>General</c:formatCode>
                <c:ptCount val="7"/>
                <c:pt idx="2">
                  <c:v>1</c:v>
                </c:pt>
              </c:numCache>
            </c:numRef>
          </c:val>
          <c:extLst>
            <c:ext xmlns:c16="http://schemas.microsoft.com/office/drawing/2014/chart" uri="{C3380CC4-5D6E-409C-BE32-E72D297353CC}">
              <c16:uniqueId val="{00000000-ED5B-4670-AAF1-C9E610D70C0D}"/>
            </c:ext>
          </c:extLst>
        </c:ser>
        <c:ser>
          <c:idx val="1"/>
          <c:order val="1"/>
          <c:tx>
            <c:strRef>
              <c:f>'Incidents Reports'!$C$191:$C$192</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Reports'!$C$193:$C$200</c:f>
              <c:numCache>
                <c:formatCode>General</c:formatCode>
                <c:ptCount val="7"/>
                <c:pt idx="3">
                  <c:v>1</c:v>
                </c:pt>
              </c:numCache>
            </c:numRef>
          </c:val>
          <c:extLst>
            <c:ext xmlns:c16="http://schemas.microsoft.com/office/drawing/2014/chart" uri="{C3380CC4-5D6E-409C-BE32-E72D297353CC}">
              <c16:uniqueId val="{00000001-ED5B-4670-AAF1-C9E610D70C0D}"/>
            </c:ext>
          </c:extLst>
        </c:ser>
        <c:ser>
          <c:idx val="2"/>
          <c:order val="2"/>
          <c:tx>
            <c:strRef>
              <c:f>'Incidents Reports'!$D$191:$D$192</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Reports'!$D$193:$D$200</c:f>
              <c:numCache>
                <c:formatCode>General</c:formatCode>
                <c:ptCount val="7"/>
                <c:pt idx="0">
                  <c:v>1</c:v>
                </c:pt>
                <c:pt idx="3">
                  <c:v>2</c:v>
                </c:pt>
                <c:pt idx="4">
                  <c:v>1</c:v>
                </c:pt>
                <c:pt idx="5">
                  <c:v>2</c:v>
                </c:pt>
              </c:numCache>
            </c:numRef>
          </c:val>
          <c:extLst>
            <c:ext xmlns:c16="http://schemas.microsoft.com/office/drawing/2014/chart" uri="{C3380CC4-5D6E-409C-BE32-E72D297353CC}">
              <c16:uniqueId val="{00000002-ED5B-4670-AAF1-C9E610D70C0D}"/>
            </c:ext>
          </c:extLst>
        </c:ser>
        <c:ser>
          <c:idx val="3"/>
          <c:order val="3"/>
          <c:tx>
            <c:strRef>
              <c:f>'Incidents Reports'!$E$191:$E$192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Reports'!$E$193:$E$200</c:f>
              <c:numCache>
                <c:formatCode>General</c:formatCode>
                <c:ptCount val="7"/>
                <c:pt idx="1">
                  <c:v>1</c:v>
                </c:pt>
                <c:pt idx="5">
                  <c:v>1</c:v>
                </c:pt>
              </c:numCache>
            </c:numRef>
          </c:val>
          <c:extLst>
            <c:ext xmlns:c16="http://schemas.microsoft.com/office/drawing/2014/chart" uri="{C3380CC4-5D6E-409C-BE32-E72D297353CC}">
              <c16:uniqueId val="{00000003-ED5B-4670-AAF1-C9E610D70C0D}"/>
            </c:ext>
          </c:extLst>
        </c:ser>
        <c:ser>
          <c:idx val="4"/>
          <c:order val="4"/>
          <c:tx>
            <c:strRef>
              <c:f>'Incidents Reports'!$F$191:$F$192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Reports'!$F$193:$F$200</c:f>
              <c:numCache>
                <c:formatCode>General</c:formatCode>
                <c:ptCount val="7"/>
                <c:pt idx="3">
                  <c:v>3</c:v>
                </c:pt>
                <c:pt idx="4">
                  <c:v>1</c:v>
                </c:pt>
                <c:pt idx="5">
                  <c:v>1</c:v>
                </c:pt>
                <c:pt idx="6">
                  <c:v>4</c:v>
                </c:pt>
              </c:numCache>
            </c:numRef>
          </c:val>
          <c:extLst>
            <c:ext xmlns:c16="http://schemas.microsoft.com/office/drawing/2014/chart" uri="{C3380CC4-5D6E-409C-BE32-E72D297353CC}">
              <c16:uniqueId val="{00000004-ED5B-4670-AAF1-C9E610D70C0D}"/>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Reports!PivotTable17</c:name>
    <c:fmtId val="4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Reports'!$B$220:$B$221</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Reports'!$B$222:$B$230</c:f>
              <c:numCache>
                <c:formatCode>General</c:formatCode>
                <c:ptCount val="8"/>
                <c:pt idx="0">
                  <c:v>1</c:v>
                </c:pt>
              </c:numCache>
            </c:numRef>
          </c:val>
          <c:extLst>
            <c:ext xmlns:c16="http://schemas.microsoft.com/office/drawing/2014/chart" uri="{C3380CC4-5D6E-409C-BE32-E72D297353CC}">
              <c16:uniqueId val="{00000000-6D26-45C8-9BFA-F2BD0061BF03}"/>
            </c:ext>
          </c:extLst>
        </c:ser>
        <c:ser>
          <c:idx val="1"/>
          <c:order val="1"/>
          <c:tx>
            <c:strRef>
              <c:f>'Incidents Reports'!$C$220:$C$221</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Reports'!$C$222:$C$230</c:f>
              <c:numCache>
                <c:formatCode>General</c:formatCode>
                <c:ptCount val="8"/>
                <c:pt idx="0">
                  <c:v>1</c:v>
                </c:pt>
                <c:pt idx="1">
                  <c:v>3</c:v>
                </c:pt>
                <c:pt idx="2">
                  <c:v>9</c:v>
                </c:pt>
                <c:pt idx="4">
                  <c:v>10</c:v>
                </c:pt>
                <c:pt idx="5">
                  <c:v>8</c:v>
                </c:pt>
                <c:pt idx="6">
                  <c:v>23</c:v>
                </c:pt>
              </c:numCache>
            </c:numRef>
          </c:val>
          <c:extLst>
            <c:ext xmlns:c16="http://schemas.microsoft.com/office/drawing/2014/chart" uri="{C3380CC4-5D6E-409C-BE32-E72D297353CC}">
              <c16:uniqueId val="{00000007-6D26-45C8-9BFA-F2BD0061BF03}"/>
            </c:ext>
          </c:extLst>
        </c:ser>
        <c:ser>
          <c:idx val="2"/>
          <c:order val="2"/>
          <c:tx>
            <c:strRef>
              <c:f>'Incidents Reports'!$D$220:$D$221</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Reports'!$D$222:$D$230</c:f>
              <c:numCache>
                <c:formatCode>General</c:formatCode>
                <c:ptCount val="8"/>
                <c:pt idx="1">
                  <c:v>1</c:v>
                </c:pt>
                <c:pt idx="2">
                  <c:v>6</c:v>
                </c:pt>
                <c:pt idx="3">
                  <c:v>1</c:v>
                </c:pt>
                <c:pt idx="5">
                  <c:v>2</c:v>
                </c:pt>
                <c:pt idx="6">
                  <c:v>4</c:v>
                </c:pt>
                <c:pt idx="7">
                  <c:v>1</c:v>
                </c:pt>
              </c:numCache>
            </c:numRef>
          </c:val>
          <c:extLst>
            <c:ext xmlns:c16="http://schemas.microsoft.com/office/drawing/2014/chart" uri="{C3380CC4-5D6E-409C-BE32-E72D297353CC}">
              <c16:uniqueId val="{00000008-6D26-45C8-9BFA-F2BD0061BF03}"/>
            </c:ext>
          </c:extLst>
        </c:ser>
        <c:ser>
          <c:idx val="3"/>
          <c:order val="3"/>
          <c:tx>
            <c:strRef>
              <c:f>'Incidents Reports'!$E$220:$E$221</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Reports'!$E$222:$E$230</c:f>
              <c:numCache>
                <c:formatCode>General</c:formatCode>
                <c:ptCount val="8"/>
                <c:pt idx="1">
                  <c:v>1</c:v>
                </c:pt>
                <c:pt idx="2">
                  <c:v>1</c:v>
                </c:pt>
                <c:pt idx="6">
                  <c:v>7</c:v>
                </c:pt>
              </c:numCache>
            </c:numRef>
          </c:val>
          <c:extLst>
            <c:ext xmlns:c16="http://schemas.microsoft.com/office/drawing/2014/chart" uri="{C3380CC4-5D6E-409C-BE32-E72D297353CC}">
              <c16:uniqueId val="{00000000-4608-45B8-B271-2E7AFF6C8399}"/>
            </c:ext>
          </c:extLst>
        </c:ser>
        <c:ser>
          <c:idx val="4"/>
          <c:order val="4"/>
          <c:tx>
            <c:strRef>
              <c:f>'Incidents Reports'!$F$220:$F$221</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Reports'!$F$222:$F$230</c:f>
              <c:numCache>
                <c:formatCode>General</c:formatCode>
                <c:ptCount val="8"/>
                <c:pt idx="3">
                  <c:v>1</c:v>
                </c:pt>
                <c:pt idx="4">
                  <c:v>3</c:v>
                </c:pt>
                <c:pt idx="6">
                  <c:v>6</c:v>
                </c:pt>
              </c:numCache>
            </c:numRef>
          </c:val>
          <c:extLst>
            <c:ext xmlns:c16="http://schemas.microsoft.com/office/drawing/2014/chart" uri="{C3380CC4-5D6E-409C-BE32-E72D297353CC}">
              <c16:uniqueId val="{00000001-4608-45B8-B271-2E7AFF6C8399}"/>
            </c:ext>
          </c:extLst>
        </c:ser>
        <c:ser>
          <c:idx val="5"/>
          <c:order val="5"/>
          <c:tx>
            <c:strRef>
              <c:f>'Incidents Reports'!$G$220:$G$221</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Reports'!$G$222:$G$230</c:f>
              <c:numCache>
                <c:formatCode>General</c:formatCode>
                <c:ptCount val="8"/>
                <c:pt idx="4">
                  <c:v>2</c:v>
                </c:pt>
              </c:numCache>
            </c:numRef>
          </c:val>
          <c:extLst>
            <c:ext xmlns:c16="http://schemas.microsoft.com/office/drawing/2014/chart" uri="{C3380CC4-5D6E-409C-BE32-E72D297353CC}">
              <c16:uniqueId val="{00000000-DEDE-4B7C-BB77-8FB234023839}"/>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Reports!PivotTable18</c:name>
    <c:fmtId val="5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Reports'!$B$236:$B$237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Reports'!$B$238:$B$243</c:f>
              <c:numCache>
                <c:formatCode>General</c:formatCode>
                <c:ptCount val="5"/>
                <c:pt idx="0">
                  <c:v>1</c:v>
                </c:pt>
                <c:pt idx="1">
                  <c:v>1</c:v>
                </c:pt>
                <c:pt idx="2">
                  <c:v>3</c:v>
                </c:pt>
                <c:pt idx="3">
                  <c:v>1</c:v>
                </c:pt>
                <c:pt idx="4">
                  <c:v>3</c:v>
                </c:pt>
              </c:numCache>
            </c:numRef>
          </c:val>
          <c:extLst>
            <c:ext xmlns:c16="http://schemas.microsoft.com/office/drawing/2014/chart" uri="{C3380CC4-5D6E-409C-BE32-E72D297353CC}">
              <c16:uniqueId val="{00000000-DAF2-4F11-815C-F06876B614A5}"/>
            </c:ext>
          </c:extLst>
        </c:ser>
        <c:ser>
          <c:idx val="1"/>
          <c:order val="1"/>
          <c:tx>
            <c:strRef>
              <c:f>'Incidents Reports'!$C$236:$C$237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Reports'!$C$238:$C$243</c:f>
              <c:numCache>
                <c:formatCode>General</c:formatCode>
                <c:ptCount val="5"/>
                <c:pt idx="4">
                  <c:v>2</c:v>
                </c:pt>
              </c:numCache>
            </c:numRef>
          </c:val>
          <c:extLst>
            <c:ext xmlns:c16="http://schemas.microsoft.com/office/drawing/2014/chart" uri="{C3380CC4-5D6E-409C-BE32-E72D297353CC}">
              <c16:uniqueId val="{00000001-DAF2-4F11-815C-F06876B614A5}"/>
            </c:ext>
          </c:extLst>
        </c:ser>
        <c:ser>
          <c:idx val="2"/>
          <c:order val="2"/>
          <c:tx>
            <c:strRef>
              <c:f>'Incidents Reports'!$D$236:$D$237</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Reports'!$D$238:$D$243</c:f>
              <c:numCache>
                <c:formatCode>General</c:formatCode>
                <c:ptCount val="5"/>
                <c:pt idx="2">
                  <c:v>3</c:v>
                </c:pt>
                <c:pt idx="3">
                  <c:v>1</c:v>
                </c:pt>
                <c:pt idx="4">
                  <c:v>4</c:v>
                </c:pt>
              </c:numCache>
            </c:numRef>
          </c:val>
          <c:extLst>
            <c:ext xmlns:c16="http://schemas.microsoft.com/office/drawing/2014/chart" uri="{C3380CC4-5D6E-409C-BE32-E72D297353CC}">
              <c16:uniqueId val="{00000002-DAF2-4F11-815C-F06876B614A5}"/>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Reports!PivotTable19</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Reports'!$B$297:$B$298</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Reports'!$B$299:$B$307</c:f>
              <c:numCache>
                <c:formatCode>#,##0.00</c:formatCode>
                <c:ptCount val="8"/>
                <c:pt idx="2">
                  <c:v>2.8189814814832062</c:v>
                </c:pt>
                <c:pt idx="4">
                  <c:v>1.3173611111124046</c:v>
                </c:pt>
                <c:pt idx="5">
                  <c:v>15.32694817708034</c:v>
                </c:pt>
                <c:pt idx="6">
                  <c:v>10.89044479166599</c:v>
                </c:pt>
              </c:numCache>
            </c:numRef>
          </c:val>
          <c:extLst>
            <c:ext xmlns:c16="http://schemas.microsoft.com/office/drawing/2014/chart" uri="{C3380CC4-5D6E-409C-BE32-E72D297353CC}">
              <c16:uniqueId val="{00000000-6BC7-4075-ADCC-2C833E1B28FE}"/>
            </c:ext>
          </c:extLst>
        </c:ser>
        <c:ser>
          <c:idx val="1"/>
          <c:order val="1"/>
          <c:tx>
            <c:strRef>
              <c:f>'Incidents Reports'!$C$297:$C$298</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Reports'!$C$299:$C$307</c:f>
              <c:numCache>
                <c:formatCode>#,##0.00</c:formatCode>
                <c:ptCount val="8"/>
                <c:pt idx="0">
                  <c:v>18.645563020832924</c:v>
                </c:pt>
                <c:pt idx="1">
                  <c:v>2.863086319445574</c:v>
                </c:pt>
                <c:pt idx="2">
                  <c:v>12.940284564392641</c:v>
                </c:pt>
                <c:pt idx="3">
                  <c:v>27.291473263885564</c:v>
                </c:pt>
                <c:pt idx="4">
                  <c:v>15.121319845084285</c:v>
                </c:pt>
                <c:pt idx="5">
                  <c:v>3.237641377313897</c:v>
                </c:pt>
                <c:pt idx="6">
                  <c:v>9.9110431818172042</c:v>
                </c:pt>
                <c:pt idx="7">
                  <c:v>5.9779315972191398</c:v>
                </c:pt>
              </c:numCache>
            </c:numRef>
          </c:val>
          <c:extLst>
            <c:ext xmlns:c16="http://schemas.microsoft.com/office/drawing/2014/chart" uri="{C3380CC4-5D6E-409C-BE32-E72D297353CC}">
              <c16:uniqueId val="{00000001-6BC7-4075-ADCC-2C833E1B28FE}"/>
            </c:ext>
          </c:extLst>
        </c:ser>
        <c:ser>
          <c:idx val="2"/>
          <c:order val="2"/>
          <c:tx>
            <c:strRef>
              <c:f>'Incidents Reports'!$D$297:$D$298</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Reports'!$D$299:$D$307</c:f>
              <c:numCache>
                <c:formatCode>#,##0.00</c:formatCode>
                <c:ptCount val="8"/>
                <c:pt idx="2">
                  <c:v>4.0007713541672274</c:v>
                </c:pt>
                <c:pt idx="4">
                  <c:v>5.8527777777781012</c:v>
                </c:pt>
                <c:pt idx="6">
                  <c:v>47.806944444448163</c:v>
                </c:pt>
              </c:numCache>
            </c:numRef>
          </c:val>
          <c:extLst>
            <c:ext xmlns:c16="http://schemas.microsoft.com/office/drawing/2014/chart" uri="{C3380CC4-5D6E-409C-BE32-E72D297353CC}">
              <c16:uniqueId val="{00000000-014C-4682-85BE-5260302C5210}"/>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Reports!PivotTable20</c:name>
    <c:fmtId val="7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Reports'!$B$314:$B$315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Reports'!$B$316:$B$321</c:f>
              <c:numCache>
                <c:formatCode>#,##0.00</c:formatCode>
                <c:ptCount val="5"/>
                <c:pt idx="0">
                  <c:v>41.261111111110949</c:v>
                </c:pt>
                <c:pt idx="2">
                  <c:v>66.712576909718337</c:v>
                </c:pt>
                <c:pt idx="3">
                  <c:v>94.061959374994331</c:v>
                </c:pt>
                <c:pt idx="4">
                  <c:v>56.263483420136254</c:v>
                </c:pt>
              </c:numCache>
            </c:numRef>
          </c:val>
          <c:extLst>
            <c:ext xmlns:c16="http://schemas.microsoft.com/office/drawing/2014/chart" uri="{C3380CC4-5D6E-409C-BE32-E72D297353CC}">
              <c16:uniqueId val="{00000000-88C1-447A-BC08-D0353BF6740C}"/>
            </c:ext>
          </c:extLst>
        </c:ser>
        <c:ser>
          <c:idx val="1"/>
          <c:order val="1"/>
          <c:tx>
            <c:strRef>
              <c:f>'Incidents Reports'!$C$314:$C$315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Reports'!$C$316:$C$321</c:f>
              <c:numCache>
                <c:formatCode>#,##0.00</c:formatCode>
                <c:ptCount val="5"/>
                <c:pt idx="1">
                  <c:v>41.202777777776646</c:v>
                </c:pt>
                <c:pt idx="2">
                  <c:v>68.23896579860957</c:v>
                </c:pt>
                <c:pt idx="3">
                  <c:v>46.244444444448163</c:v>
                </c:pt>
                <c:pt idx="4">
                  <c:v>59.53120340277674</c:v>
                </c:pt>
              </c:numCache>
            </c:numRef>
          </c:val>
          <c:extLst>
            <c:ext xmlns:c16="http://schemas.microsoft.com/office/drawing/2014/chart" uri="{C3380CC4-5D6E-409C-BE32-E72D297353CC}">
              <c16:uniqueId val="{00000001-88C1-447A-BC08-D0353BF6740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Reports!PivotTable5</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Reports'!$B$274:$B$275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Reports'!$B$276:$B$283</c:f>
              <c:numCache>
                <c:formatCode>#,##0</c:formatCode>
                <c:ptCount val="7"/>
                <c:pt idx="1">
                  <c:v>94.061959374994331</c:v>
                </c:pt>
                <c:pt idx="2">
                  <c:v>41.261111111110949</c:v>
                </c:pt>
                <c:pt idx="3">
                  <c:v>81.890431597217685</c:v>
                </c:pt>
                <c:pt idx="4">
                  <c:v>63.280555555553292</c:v>
                </c:pt>
                <c:pt idx="5">
                  <c:v>70.144598263883381</c:v>
                </c:pt>
                <c:pt idx="6">
                  <c:v>47.72116736110911</c:v>
                </c:pt>
              </c:numCache>
            </c:numRef>
          </c:val>
          <c:extLst>
            <c:ext xmlns:c16="http://schemas.microsoft.com/office/drawing/2014/chart" uri="{C3380CC4-5D6E-409C-BE32-E72D297353CC}">
              <c16:uniqueId val="{00000000-C3CF-4738-8F81-8A769F640DA8}"/>
            </c:ext>
          </c:extLst>
        </c:ser>
        <c:ser>
          <c:idx val="1"/>
          <c:order val="1"/>
          <c:tx>
            <c:strRef>
              <c:f>'Incidents Reports'!$C$274:$C$275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Reports'!$C$276:$C$283</c:f>
              <c:numCache>
                <c:formatCode>#,##0</c:formatCode>
                <c:ptCount val="7"/>
                <c:pt idx="0">
                  <c:v>102.14668159721623</c:v>
                </c:pt>
                <c:pt idx="3">
                  <c:v>56.388533749998899</c:v>
                </c:pt>
                <c:pt idx="4">
                  <c:v>44.170833333337214</c:v>
                </c:pt>
                <c:pt idx="5">
                  <c:v>55.662088310185936</c:v>
                </c:pt>
                <c:pt idx="6">
                  <c:v>62.812653819441039</c:v>
                </c:pt>
              </c:numCache>
            </c:numRef>
          </c:val>
          <c:extLst>
            <c:ext xmlns:c16="http://schemas.microsoft.com/office/drawing/2014/chart" uri="{C3380CC4-5D6E-409C-BE32-E72D297353CC}">
              <c16:uniqueId val="{00000001-C3CF-4738-8F81-8A769F640DA8}"/>
            </c:ext>
          </c:extLst>
        </c:ser>
        <c:dLbls>
          <c:dLblPos val="ctr"/>
          <c:showLegendKey val="0"/>
          <c:showVal val="1"/>
          <c:showCatName val="0"/>
          <c:showSerName val="0"/>
          <c:showPercent val="0"/>
          <c:showBubbleSize val="0"/>
        </c:dLbls>
        <c:gapWidth val="150"/>
        <c:overlap val="100"/>
        <c:axId val="1225791904"/>
        <c:axId val="1225794784"/>
      </c:barChart>
      <c:catAx>
        <c:axId val="12257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4784"/>
        <c:crosses val="autoZero"/>
        <c:auto val="1"/>
        <c:lblAlgn val="ctr"/>
        <c:lblOffset val="100"/>
        <c:noMultiLvlLbl val="0"/>
      </c:catAx>
      <c:valAx>
        <c:axId val="1225794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Reports!PivotTable25</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Reports'!$B$333:$B$334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Reports'!$B$335:$B$339</c:f>
              <c:numCache>
                <c:formatCode>General</c:formatCode>
                <c:ptCount val="4"/>
                <c:pt idx="1">
                  <c:v>1</c:v>
                </c:pt>
                <c:pt idx="3">
                  <c:v>1</c:v>
                </c:pt>
              </c:numCache>
            </c:numRef>
          </c:val>
          <c:extLst>
            <c:ext xmlns:c16="http://schemas.microsoft.com/office/drawing/2014/chart" uri="{C3380CC4-5D6E-409C-BE32-E72D297353CC}">
              <c16:uniqueId val="{00000000-1D95-4FF4-AAE7-AA12A326FB30}"/>
            </c:ext>
          </c:extLst>
        </c:ser>
        <c:ser>
          <c:idx val="1"/>
          <c:order val="1"/>
          <c:tx>
            <c:strRef>
              <c:f>'Incidents Reports'!$C$333:$C$334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Reports'!$C$335:$C$339</c:f>
              <c:numCache>
                <c:formatCode>General</c:formatCode>
                <c:ptCount val="4"/>
                <c:pt idx="0">
                  <c:v>4</c:v>
                </c:pt>
                <c:pt idx="3">
                  <c:v>1</c:v>
                </c:pt>
              </c:numCache>
            </c:numRef>
          </c:val>
          <c:extLst>
            <c:ext xmlns:c16="http://schemas.microsoft.com/office/drawing/2014/chart" uri="{C3380CC4-5D6E-409C-BE32-E72D297353CC}">
              <c16:uniqueId val="{00000001-1D95-4FF4-AAE7-AA12A326FB30}"/>
            </c:ext>
          </c:extLst>
        </c:ser>
        <c:ser>
          <c:idx val="2"/>
          <c:order val="2"/>
          <c:tx>
            <c:strRef>
              <c:f>'Incidents Reports'!$D$333:$D$334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Reports'!$D$335:$D$339</c:f>
              <c:numCache>
                <c:formatCode>General</c:formatCode>
                <c:ptCount val="4"/>
                <c:pt idx="0">
                  <c:v>4</c:v>
                </c:pt>
                <c:pt idx="1">
                  <c:v>3</c:v>
                </c:pt>
                <c:pt idx="2">
                  <c:v>2</c:v>
                </c:pt>
                <c:pt idx="3">
                  <c:v>7</c:v>
                </c:pt>
              </c:numCache>
            </c:numRef>
          </c:val>
          <c:extLst>
            <c:ext xmlns:c16="http://schemas.microsoft.com/office/drawing/2014/chart" uri="{C3380CC4-5D6E-409C-BE32-E72D297353CC}">
              <c16:uniqueId val="{00000002-1D95-4FF4-AAE7-AA12A326FB30}"/>
            </c:ext>
          </c:extLst>
        </c:ser>
        <c:ser>
          <c:idx val="3"/>
          <c:order val="3"/>
          <c:tx>
            <c:strRef>
              <c:f>'Incidents Reports'!$E$333:$E$334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Reports'!$E$335:$E$339</c:f>
              <c:numCache>
                <c:formatCode>General</c:formatCode>
                <c:ptCount val="4"/>
                <c:pt idx="2">
                  <c:v>1</c:v>
                </c:pt>
                <c:pt idx="3">
                  <c:v>1</c:v>
                </c:pt>
              </c:numCache>
            </c:numRef>
          </c:val>
          <c:extLst>
            <c:ext xmlns:c16="http://schemas.microsoft.com/office/drawing/2014/chart" uri="{C3380CC4-5D6E-409C-BE32-E72D297353CC}">
              <c16:uniqueId val="{00000003-1D95-4FF4-AAE7-AA12A326FB30}"/>
            </c:ext>
          </c:extLst>
        </c:ser>
        <c:ser>
          <c:idx val="4"/>
          <c:order val="4"/>
          <c:tx>
            <c:strRef>
              <c:f>'Incidents Reports'!$F$333:$F$334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Reports'!$F$335:$F$339</c:f>
              <c:numCache>
                <c:formatCode>General</c:formatCode>
                <c:ptCount val="4"/>
                <c:pt idx="0">
                  <c:v>1</c:v>
                </c:pt>
                <c:pt idx="1">
                  <c:v>4</c:v>
                </c:pt>
                <c:pt idx="2">
                  <c:v>4</c:v>
                </c:pt>
                <c:pt idx="3">
                  <c:v>6</c:v>
                </c:pt>
              </c:numCache>
            </c:numRef>
          </c:val>
          <c:extLst>
            <c:ext xmlns:c16="http://schemas.microsoft.com/office/drawing/2014/chart" uri="{C3380CC4-5D6E-409C-BE32-E72D297353CC}">
              <c16:uniqueId val="{00000000-1176-4208-A37C-7D42FAF4CBAE}"/>
            </c:ext>
          </c:extLst>
        </c:ser>
        <c:ser>
          <c:idx val="5"/>
          <c:order val="5"/>
          <c:tx>
            <c:strRef>
              <c:f>'Incidents Reports'!$G$333:$G$334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Reports'!$G$335:$G$339</c:f>
              <c:numCache>
                <c:formatCode>General</c:formatCode>
                <c:ptCount val="4"/>
                <c:pt idx="0">
                  <c:v>4</c:v>
                </c:pt>
                <c:pt idx="1">
                  <c:v>3</c:v>
                </c:pt>
                <c:pt idx="2">
                  <c:v>2</c:v>
                </c:pt>
                <c:pt idx="3">
                  <c:v>1</c:v>
                </c:pt>
              </c:numCache>
            </c:numRef>
          </c:val>
          <c:extLst>
            <c:ext xmlns:c16="http://schemas.microsoft.com/office/drawing/2014/chart" uri="{C3380CC4-5D6E-409C-BE32-E72D297353CC}">
              <c16:uniqueId val="{00000001-1176-4208-A37C-7D42FAF4CBAE}"/>
            </c:ext>
          </c:extLst>
        </c:ser>
        <c:ser>
          <c:idx val="6"/>
          <c:order val="6"/>
          <c:tx>
            <c:strRef>
              <c:f>'Incidents Reports'!$H$333:$H$334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Reports'!$H$335:$H$339</c:f>
              <c:numCache>
                <c:formatCode>General</c:formatCode>
                <c:ptCount val="4"/>
                <c:pt idx="0">
                  <c:v>5</c:v>
                </c:pt>
                <c:pt idx="1">
                  <c:v>13</c:v>
                </c:pt>
                <c:pt idx="2">
                  <c:v>5</c:v>
                </c:pt>
                <c:pt idx="3">
                  <c:v>17</c:v>
                </c:pt>
              </c:numCache>
            </c:numRef>
          </c:val>
          <c:extLst>
            <c:ext xmlns:c16="http://schemas.microsoft.com/office/drawing/2014/chart" uri="{C3380CC4-5D6E-409C-BE32-E72D297353CC}">
              <c16:uniqueId val="{00000002-1176-4208-A37C-7D42FAF4CBAE}"/>
            </c:ext>
          </c:extLst>
        </c:ser>
        <c:ser>
          <c:idx val="7"/>
          <c:order val="7"/>
          <c:tx>
            <c:strRef>
              <c:f>'Incidents Reports'!$I$333:$I$334</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Reports'!$I$335:$I$339</c:f>
              <c:numCache>
                <c:formatCode>General</c:formatCode>
                <c:ptCount val="4"/>
                <c:pt idx="2">
                  <c:v>1</c:v>
                </c:pt>
              </c:numCache>
            </c:numRef>
          </c:val>
          <c:extLst>
            <c:ext xmlns:c16="http://schemas.microsoft.com/office/drawing/2014/chart" uri="{C3380CC4-5D6E-409C-BE32-E72D297353CC}">
              <c16:uniqueId val="{00000000-6E3A-475B-A67A-748EE1576C73}"/>
            </c:ext>
          </c:extLst>
        </c:ser>
        <c:dLbls>
          <c:dLblPos val="ctr"/>
          <c:showLegendKey val="0"/>
          <c:showVal val="1"/>
          <c:showCatName val="0"/>
          <c:showSerName val="0"/>
          <c:showPercent val="0"/>
          <c:showBubbleSize val="0"/>
        </c:dLbls>
        <c:gapWidth val="150"/>
        <c:overlap val="100"/>
        <c:axId val="1726580080"/>
        <c:axId val="1726586200"/>
      </c:barChart>
      <c:catAx>
        <c:axId val="172658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6200"/>
        <c:crosses val="autoZero"/>
        <c:auto val="1"/>
        <c:lblAlgn val="ctr"/>
        <c:lblOffset val="100"/>
        <c:noMultiLvlLbl val="0"/>
      </c:catAx>
      <c:valAx>
        <c:axId val="1726586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Reports!PivotTable30</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Reports'!$B$94:$B$95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Reports'!$B$96:$B$99</c:f>
              <c:numCache>
                <c:formatCode>General</c:formatCode>
                <c:ptCount val="3"/>
                <c:pt idx="1">
                  <c:v>1</c:v>
                </c:pt>
              </c:numCache>
            </c:numRef>
          </c:val>
          <c:extLst>
            <c:ext xmlns:c16="http://schemas.microsoft.com/office/drawing/2014/chart" uri="{C3380CC4-5D6E-409C-BE32-E72D297353CC}">
              <c16:uniqueId val="{00000000-9065-4F50-9536-FE2317EB2F26}"/>
            </c:ext>
          </c:extLst>
        </c:ser>
        <c:ser>
          <c:idx val="1"/>
          <c:order val="1"/>
          <c:tx>
            <c:strRef>
              <c:f>'Incidents Reports'!$C$94:$C$95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Reports'!$C$96:$C$99</c:f>
              <c:numCache>
                <c:formatCode>General</c:formatCode>
                <c:ptCount val="3"/>
                <c:pt idx="0">
                  <c:v>10</c:v>
                </c:pt>
                <c:pt idx="1">
                  <c:v>42</c:v>
                </c:pt>
                <c:pt idx="2">
                  <c:v>2</c:v>
                </c:pt>
              </c:numCache>
            </c:numRef>
          </c:val>
          <c:extLst>
            <c:ext xmlns:c16="http://schemas.microsoft.com/office/drawing/2014/chart" uri="{C3380CC4-5D6E-409C-BE32-E72D297353CC}">
              <c16:uniqueId val="{00000001-9065-4F50-9536-FE2317EB2F26}"/>
            </c:ext>
          </c:extLst>
        </c:ser>
        <c:ser>
          <c:idx val="2"/>
          <c:order val="2"/>
          <c:tx>
            <c:strRef>
              <c:f>'Incidents Reports'!$D$94:$D$95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Reports'!$D$96:$D$99</c:f>
              <c:numCache>
                <c:formatCode>General</c:formatCode>
                <c:ptCount val="3"/>
                <c:pt idx="0">
                  <c:v>2</c:v>
                </c:pt>
                <c:pt idx="1">
                  <c:v>12</c:v>
                </c:pt>
                <c:pt idx="2">
                  <c:v>1</c:v>
                </c:pt>
              </c:numCache>
            </c:numRef>
          </c:val>
          <c:extLst>
            <c:ext xmlns:c16="http://schemas.microsoft.com/office/drawing/2014/chart" uri="{C3380CC4-5D6E-409C-BE32-E72D297353CC}">
              <c16:uniqueId val="{00000002-9065-4F50-9536-FE2317EB2F26}"/>
            </c:ext>
          </c:extLst>
        </c:ser>
        <c:ser>
          <c:idx val="3"/>
          <c:order val="3"/>
          <c:tx>
            <c:strRef>
              <c:f>'Incidents Reports'!$E$94:$E$95</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Reports'!$E$96:$E$99</c:f>
              <c:numCache>
                <c:formatCode>General</c:formatCode>
                <c:ptCount val="3"/>
                <c:pt idx="0">
                  <c:v>1</c:v>
                </c:pt>
                <c:pt idx="1">
                  <c:v>7</c:v>
                </c:pt>
                <c:pt idx="2">
                  <c:v>1</c:v>
                </c:pt>
              </c:numCache>
            </c:numRef>
          </c:val>
          <c:extLst>
            <c:ext xmlns:c16="http://schemas.microsoft.com/office/drawing/2014/chart" uri="{C3380CC4-5D6E-409C-BE32-E72D297353CC}">
              <c16:uniqueId val="{00000005-9065-4F50-9536-FE2317EB2F26}"/>
            </c:ext>
          </c:extLst>
        </c:ser>
        <c:ser>
          <c:idx val="4"/>
          <c:order val="4"/>
          <c:tx>
            <c:strRef>
              <c:f>'Incidents Reports'!$F$94:$F$95</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Reports'!$F$96:$F$99</c:f>
              <c:numCache>
                <c:formatCode>General</c:formatCode>
                <c:ptCount val="3"/>
                <c:pt idx="0">
                  <c:v>1</c:v>
                </c:pt>
                <c:pt idx="1">
                  <c:v>9</c:v>
                </c:pt>
              </c:numCache>
            </c:numRef>
          </c:val>
          <c:extLst>
            <c:ext xmlns:c16="http://schemas.microsoft.com/office/drawing/2014/chart" uri="{C3380CC4-5D6E-409C-BE32-E72D297353CC}">
              <c16:uniqueId val="{00000006-9065-4F50-9536-FE2317EB2F26}"/>
            </c:ext>
          </c:extLst>
        </c:ser>
        <c:ser>
          <c:idx val="5"/>
          <c:order val="5"/>
          <c:tx>
            <c:strRef>
              <c:f>'Incidents Reports'!$G$94:$G$95</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Reports'!$G$96:$G$99</c:f>
              <c:numCache>
                <c:formatCode>General</c:formatCode>
                <c:ptCount val="3"/>
                <c:pt idx="1">
                  <c:v>2</c:v>
                </c:pt>
              </c:numCache>
            </c:numRef>
          </c:val>
          <c:extLst>
            <c:ext xmlns:c16="http://schemas.microsoft.com/office/drawing/2014/chart" uri="{C3380CC4-5D6E-409C-BE32-E72D297353CC}">
              <c16:uniqueId val="{00000000-7B1C-4CA7-B49D-84BA229C2560}"/>
            </c:ext>
          </c:extLst>
        </c:ser>
        <c:dLbls>
          <c:dLblPos val="ctr"/>
          <c:showLegendKey val="0"/>
          <c:showVal val="1"/>
          <c:showCatName val="0"/>
          <c:showSerName val="0"/>
          <c:showPercent val="0"/>
          <c:showBubbleSize val="0"/>
        </c:dLbls>
        <c:gapWidth val="150"/>
        <c:overlap val="100"/>
        <c:axId val="1315279456"/>
        <c:axId val="1315283416"/>
      </c:barChart>
      <c:catAx>
        <c:axId val="13152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83416"/>
        <c:crosses val="autoZero"/>
        <c:auto val="1"/>
        <c:lblAlgn val="ctr"/>
        <c:lblOffset val="100"/>
        <c:noMultiLvlLbl val="0"/>
      </c:catAx>
      <c:valAx>
        <c:axId val="1315283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Reports!PivotTable4</c:name>
    <c:fmtId val="9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Reports'!$B$256:$B$257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Reports'!$B$258:$B$263</c:f>
              <c:numCache>
                <c:formatCode>#,##0</c:formatCode>
                <c:ptCount val="5"/>
                <c:pt idx="0">
                  <c:v>3.0180555555489263</c:v>
                </c:pt>
                <c:pt idx="1">
                  <c:v>13.642643865741169</c:v>
                </c:pt>
                <c:pt idx="2">
                  <c:v>11.803060532406866</c:v>
                </c:pt>
                <c:pt idx="3">
                  <c:v>1.2680555555562023</c:v>
                </c:pt>
                <c:pt idx="4">
                  <c:v>2.9277777777751908</c:v>
                </c:pt>
              </c:numCache>
            </c:numRef>
          </c:val>
          <c:extLst>
            <c:ext xmlns:c16="http://schemas.microsoft.com/office/drawing/2014/chart" uri="{C3380CC4-5D6E-409C-BE32-E72D297353CC}">
              <c16:uniqueId val="{00000000-F493-43A9-8119-F73F7E19B1BE}"/>
            </c:ext>
          </c:extLst>
        </c:ser>
        <c:ser>
          <c:idx val="1"/>
          <c:order val="1"/>
          <c:tx>
            <c:strRef>
              <c:f>'Incidents Reports'!$C$256:$C$257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Reports'!$C$258:$C$263</c:f>
              <c:numCache>
                <c:formatCode>#,##0</c:formatCode>
                <c:ptCount val="5"/>
                <c:pt idx="0">
                  <c:v>18.928909297840114</c:v>
                </c:pt>
                <c:pt idx="1">
                  <c:v>22.316875744045579</c:v>
                </c:pt>
                <c:pt idx="2">
                  <c:v>11.342305853173977</c:v>
                </c:pt>
                <c:pt idx="3">
                  <c:v>6.3719052997058547</c:v>
                </c:pt>
                <c:pt idx="4">
                  <c:v>2.8008292245358462</c:v>
                </c:pt>
              </c:numCache>
            </c:numRef>
          </c:val>
          <c:extLst>
            <c:ext xmlns:c16="http://schemas.microsoft.com/office/drawing/2014/chart" uri="{C3380CC4-5D6E-409C-BE32-E72D297353CC}">
              <c16:uniqueId val="{00000001-F493-43A9-8119-F73F7E19B1BE}"/>
            </c:ext>
          </c:extLst>
        </c:ser>
        <c:ser>
          <c:idx val="2"/>
          <c:order val="2"/>
          <c:tx>
            <c:strRef>
              <c:f>'Incidents Reports'!$D$256:$D$257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Reports'!$D$258:$D$263</c:f>
              <c:numCache>
                <c:formatCode>#,##0</c:formatCode>
                <c:ptCount val="5"/>
                <c:pt idx="2">
                  <c:v>4.4958333333343035</c:v>
                </c:pt>
                <c:pt idx="4">
                  <c:v>4.862653819443949</c:v>
                </c:pt>
              </c:numCache>
            </c:numRef>
          </c:val>
          <c:extLst>
            <c:ext xmlns:c16="http://schemas.microsoft.com/office/drawing/2014/chart" uri="{C3380CC4-5D6E-409C-BE32-E72D297353CC}">
              <c16:uniqueId val="{00000002-F493-43A9-8119-F73F7E19B1BE}"/>
            </c:ext>
          </c:extLst>
        </c:ser>
        <c:dLbls>
          <c:dLblPos val="ctr"/>
          <c:showLegendKey val="0"/>
          <c:showVal val="1"/>
          <c:showCatName val="0"/>
          <c:showSerName val="0"/>
          <c:showPercent val="0"/>
          <c:showBubbleSize val="0"/>
        </c:dLbls>
        <c:gapWidth val="150"/>
        <c:overlap val="100"/>
        <c:axId val="1887446320"/>
        <c:axId val="1887444880"/>
      </c:barChart>
      <c:catAx>
        <c:axId val="188744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4880"/>
        <c:crosses val="autoZero"/>
        <c:auto val="1"/>
        <c:lblAlgn val="ctr"/>
        <c:lblOffset val="100"/>
        <c:noMultiLvlLbl val="0"/>
      </c:catAx>
      <c:valAx>
        <c:axId val="1887444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Reports!PivotTable26</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Reports'!$B$349:$B$350</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Reports'!$B$351:$B$352</c:f>
              <c:numCache>
                <c:formatCode>General</c:formatCode>
                <c:ptCount val="1"/>
                <c:pt idx="0">
                  <c:v>1</c:v>
                </c:pt>
              </c:numCache>
            </c:numRef>
          </c:val>
          <c:extLst>
            <c:ext xmlns:c16="http://schemas.microsoft.com/office/drawing/2014/chart" uri="{C3380CC4-5D6E-409C-BE32-E72D297353CC}">
              <c16:uniqueId val="{00000000-8CC3-4775-AD57-92AC0416D4FC}"/>
            </c:ext>
          </c:extLst>
        </c:ser>
        <c:ser>
          <c:idx val="1"/>
          <c:order val="1"/>
          <c:tx>
            <c:strRef>
              <c:f>'Incidents Reports'!$C$349:$C$350</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Reports'!$C$351:$C$352</c:f>
              <c:numCache>
                <c:formatCode>General</c:formatCode>
                <c:ptCount val="1"/>
                <c:pt idx="0">
                  <c:v>1</c:v>
                </c:pt>
              </c:numCache>
            </c:numRef>
          </c:val>
          <c:extLst>
            <c:ext xmlns:c16="http://schemas.microsoft.com/office/drawing/2014/chart" uri="{C3380CC4-5D6E-409C-BE32-E72D297353CC}">
              <c16:uniqueId val="{00000001-8CC3-4775-AD57-92AC0416D4FC}"/>
            </c:ext>
          </c:extLst>
        </c:ser>
        <c:ser>
          <c:idx val="2"/>
          <c:order val="2"/>
          <c:tx>
            <c:strRef>
              <c:f>'Incidents Reports'!$D$349:$D$350</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Reports'!$D$351:$D$352</c:f>
              <c:numCache>
                <c:formatCode>General</c:formatCode>
                <c:ptCount val="1"/>
                <c:pt idx="0">
                  <c:v>6</c:v>
                </c:pt>
              </c:numCache>
            </c:numRef>
          </c:val>
          <c:extLst>
            <c:ext xmlns:c16="http://schemas.microsoft.com/office/drawing/2014/chart" uri="{C3380CC4-5D6E-409C-BE32-E72D297353CC}">
              <c16:uniqueId val="{00000002-8CC3-4775-AD57-92AC0416D4FC}"/>
            </c:ext>
          </c:extLst>
        </c:ser>
        <c:ser>
          <c:idx val="3"/>
          <c:order val="3"/>
          <c:tx>
            <c:strRef>
              <c:f>'Incidents Reports'!$E$349:$E$350</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Reports'!$E$351:$E$352</c:f>
              <c:numCache>
                <c:formatCode>General</c:formatCode>
                <c:ptCount val="1"/>
                <c:pt idx="0">
                  <c:v>2</c:v>
                </c:pt>
              </c:numCache>
            </c:numRef>
          </c:val>
          <c:extLst>
            <c:ext xmlns:c16="http://schemas.microsoft.com/office/drawing/2014/chart" uri="{C3380CC4-5D6E-409C-BE32-E72D297353CC}">
              <c16:uniqueId val="{00000003-8CC3-4775-AD57-92AC0416D4FC}"/>
            </c:ext>
          </c:extLst>
        </c:ser>
        <c:ser>
          <c:idx val="4"/>
          <c:order val="4"/>
          <c:tx>
            <c:strRef>
              <c:f>'Incidents Reports'!$F$349:$F$350</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Reports'!$F$351:$F$352</c:f>
              <c:numCache>
                <c:formatCode>General</c:formatCode>
                <c:ptCount val="1"/>
                <c:pt idx="0">
                  <c:v>9</c:v>
                </c:pt>
              </c:numCache>
            </c:numRef>
          </c:val>
          <c:extLst>
            <c:ext xmlns:c16="http://schemas.microsoft.com/office/drawing/2014/chart" uri="{C3380CC4-5D6E-409C-BE32-E72D297353CC}">
              <c16:uniqueId val="{00000004-8CC3-4775-AD57-92AC0416D4FC}"/>
            </c:ext>
          </c:extLst>
        </c:ser>
        <c:dLbls>
          <c:dLblPos val="ctr"/>
          <c:showLegendKey val="0"/>
          <c:showVal val="1"/>
          <c:showCatName val="0"/>
          <c:showSerName val="0"/>
          <c:showPercent val="0"/>
          <c:showBubbleSize val="0"/>
        </c:dLbls>
        <c:gapWidth val="150"/>
        <c:overlap val="100"/>
        <c:axId val="1225799464"/>
        <c:axId val="1225789744"/>
      </c:barChart>
      <c:catAx>
        <c:axId val="1225799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9744"/>
        <c:crosses val="autoZero"/>
        <c:auto val="1"/>
        <c:lblAlgn val="ctr"/>
        <c:lblOffset val="100"/>
        <c:noMultiLvlLbl val="0"/>
      </c:catAx>
      <c:valAx>
        <c:axId val="122578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Reports!PivotTable12</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Reports'!$B$117:$B$119</c:f>
              <c:numCache>
                <c:formatCode>General</c:formatCode>
                <c:ptCount val="2"/>
                <c:pt idx="0">
                  <c:v>3</c:v>
                </c:pt>
                <c:pt idx="1">
                  <c:v>6</c:v>
                </c:pt>
              </c:numCache>
            </c:numRef>
          </c:val>
          <c:extLst>
            <c:ext xmlns:c16="http://schemas.microsoft.com/office/drawing/2014/chart" uri="{C3380CC4-5D6E-409C-BE32-E72D297353CC}">
              <c16:uniqueId val="{00000000-8AE6-461D-9B3D-80641C83F7ED}"/>
            </c:ext>
          </c:extLst>
        </c:ser>
        <c:ser>
          <c:idx val="1"/>
          <c:order val="1"/>
          <c:tx>
            <c:strRef>
              <c:f>'Incidents Reports'!$C$115:$C$116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8AE6-461D-9B3D-80641C83F7ED}"/>
            </c:ext>
          </c:extLst>
        </c:ser>
        <c:ser>
          <c:idx val="2"/>
          <c:order val="2"/>
          <c:tx>
            <c:strRef>
              <c:f>'Incidents Reports'!$D$115:$D$116</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Reports'!$D$117:$D$119</c:f>
              <c:numCache>
                <c:formatCode>General</c:formatCode>
                <c:ptCount val="2"/>
                <c:pt idx="0">
                  <c:v>4</c:v>
                </c:pt>
                <c:pt idx="1">
                  <c:v>4</c:v>
                </c:pt>
              </c:numCache>
            </c:numRef>
          </c:val>
          <c:extLst>
            <c:ext xmlns:c16="http://schemas.microsoft.com/office/drawing/2014/chart" uri="{C3380CC4-5D6E-409C-BE32-E72D297353CC}">
              <c16:uniqueId val="{00000002-8AE6-461D-9B3D-80641C83F7ED}"/>
            </c:ext>
          </c:extLst>
        </c:ser>
        <c:dLbls>
          <c:dLblPos val="ctr"/>
          <c:showLegendKey val="0"/>
          <c:showVal val="1"/>
          <c:showCatName val="0"/>
          <c:showSerName val="0"/>
          <c:showPercent val="0"/>
          <c:showBubbleSize val="0"/>
        </c:dLbls>
        <c:gapWidth val="150"/>
        <c:overlap val="100"/>
        <c:axId val="1203500376"/>
        <c:axId val="1203501096"/>
      </c:barChart>
      <c:catAx>
        <c:axId val="1203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1096"/>
        <c:crosses val="autoZero"/>
        <c:auto val="1"/>
        <c:lblAlgn val="ctr"/>
        <c:lblOffset val="100"/>
        <c:noMultiLvlLbl val="0"/>
      </c:catAx>
      <c:valAx>
        <c:axId val="120350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Reports'!$B$5:$B$6</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Reports'!$B$7:$B$12</c:f>
              <c:numCache>
                <c:formatCode>General</c:formatCode>
                <c:ptCount val="5"/>
                <c:pt idx="0">
                  <c:v>2</c:v>
                </c:pt>
                <c:pt idx="2">
                  <c:v>3</c:v>
                </c:pt>
              </c:numCache>
            </c:numRef>
          </c:val>
          <c:extLst>
            <c:ext xmlns:c16="http://schemas.microsoft.com/office/drawing/2014/chart" uri="{C3380CC4-5D6E-409C-BE32-E72D297353CC}">
              <c16:uniqueId val="{00000000-22C7-4A4A-A2AB-E0F4F7E31A5B}"/>
            </c:ext>
          </c:extLst>
        </c:ser>
        <c:ser>
          <c:idx val="1"/>
          <c:order val="1"/>
          <c:tx>
            <c:strRef>
              <c:f>'SRs Reports'!$C$5:$C$6</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Reports'!$C$7:$C$12</c:f>
              <c:numCache>
                <c:formatCode>General</c:formatCode>
                <c:ptCount val="5"/>
                <c:pt idx="0">
                  <c:v>1</c:v>
                </c:pt>
                <c:pt idx="1">
                  <c:v>2</c:v>
                </c:pt>
                <c:pt idx="3">
                  <c:v>2</c:v>
                </c:pt>
                <c:pt idx="4">
                  <c:v>3</c:v>
                </c:pt>
              </c:numCache>
            </c:numRef>
          </c:val>
          <c:extLst>
            <c:ext xmlns:c16="http://schemas.microsoft.com/office/drawing/2014/chart" uri="{C3380CC4-5D6E-409C-BE32-E72D297353CC}">
              <c16:uniqueId val="{00000001-22C7-4A4A-A2AB-E0F4F7E31A5B}"/>
            </c:ext>
          </c:extLst>
        </c:ser>
        <c:ser>
          <c:idx val="2"/>
          <c:order val="2"/>
          <c:tx>
            <c:strRef>
              <c:f>'SRs Reports'!$D$5:$D$6</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Reports'!$D$7:$D$12</c:f>
              <c:numCache>
                <c:formatCode>General</c:formatCode>
                <c:ptCount val="5"/>
                <c:pt idx="0">
                  <c:v>4</c:v>
                </c:pt>
                <c:pt idx="2">
                  <c:v>4</c:v>
                </c:pt>
                <c:pt idx="4">
                  <c:v>1</c:v>
                </c:pt>
              </c:numCache>
            </c:numRef>
          </c:val>
          <c:extLst>
            <c:ext xmlns:c16="http://schemas.microsoft.com/office/drawing/2014/chart" uri="{C3380CC4-5D6E-409C-BE32-E72D297353CC}">
              <c16:uniqueId val="{00000002-22C7-4A4A-A2AB-E0F4F7E31A5B}"/>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Reports!PivotTable8</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Reports'!$B$22:$B$23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Reports'!$B$24:$B$39</c:f>
              <c:numCache>
                <c:formatCode>General</c:formatCode>
                <c:ptCount val="15"/>
                <c:pt idx="9">
                  <c:v>1</c:v>
                </c:pt>
                <c:pt idx="10">
                  <c:v>1</c:v>
                </c:pt>
              </c:numCache>
            </c:numRef>
          </c:val>
          <c:extLst>
            <c:ext xmlns:c16="http://schemas.microsoft.com/office/drawing/2014/chart" uri="{C3380CC4-5D6E-409C-BE32-E72D297353CC}">
              <c16:uniqueId val="{00000000-2620-4FA3-BADE-5BAC970C432A}"/>
            </c:ext>
          </c:extLst>
        </c:ser>
        <c:ser>
          <c:idx val="1"/>
          <c:order val="1"/>
          <c:tx>
            <c:strRef>
              <c:f>'SRs Reports'!$C$22:$C$23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Reports'!$C$24:$C$39</c:f>
              <c:numCache>
                <c:formatCode>General</c:formatCode>
                <c:ptCount val="15"/>
                <c:pt idx="2">
                  <c:v>2</c:v>
                </c:pt>
                <c:pt idx="5">
                  <c:v>2</c:v>
                </c:pt>
                <c:pt idx="7">
                  <c:v>3</c:v>
                </c:pt>
                <c:pt idx="8">
                  <c:v>1</c:v>
                </c:pt>
                <c:pt idx="9">
                  <c:v>1</c:v>
                </c:pt>
                <c:pt idx="12">
                  <c:v>2</c:v>
                </c:pt>
                <c:pt idx="14">
                  <c:v>1</c:v>
                </c:pt>
              </c:numCache>
            </c:numRef>
          </c:val>
          <c:extLst>
            <c:ext xmlns:c16="http://schemas.microsoft.com/office/drawing/2014/chart" uri="{C3380CC4-5D6E-409C-BE32-E72D297353CC}">
              <c16:uniqueId val="{00000001-2620-4FA3-BADE-5BAC970C432A}"/>
            </c:ext>
          </c:extLst>
        </c:ser>
        <c:ser>
          <c:idx val="2"/>
          <c:order val="2"/>
          <c:tx>
            <c:strRef>
              <c:f>'SRs Reports'!$D$22:$D$23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Reports'!$D$24:$D$39</c:f>
              <c:numCache>
                <c:formatCode>General</c:formatCode>
                <c:ptCount val="15"/>
                <c:pt idx="0">
                  <c:v>1</c:v>
                </c:pt>
                <c:pt idx="3">
                  <c:v>1</c:v>
                </c:pt>
                <c:pt idx="4">
                  <c:v>2</c:v>
                </c:pt>
                <c:pt idx="9">
                  <c:v>1</c:v>
                </c:pt>
                <c:pt idx="10">
                  <c:v>2</c:v>
                </c:pt>
                <c:pt idx="11">
                  <c:v>1</c:v>
                </c:pt>
                <c:pt idx="12">
                  <c:v>2</c:v>
                </c:pt>
                <c:pt idx="13">
                  <c:v>2</c:v>
                </c:pt>
                <c:pt idx="14">
                  <c:v>1</c:v>
                </c:pt>
              </c:numCache>
            </c:numRef>
          </c:val>
          <c:extLst>
            <c:ext xmlns:c16="http://schemas.microsoft.com/office/drawing/2014/chart" uri="{C3380CC4-5D6E-409C-BE32-E72D297353CC}">
              <c16:uniqueId val="{00000002-2620-4FA3-BADE-5BAC970C432A}"/>
            </c:ext>
          </c:extLst>
        </c:ser>
        <c:ser>
          <c:idx val="3"/>
          <c:order val="3"/>
          <c:tx>
            <c:strRef>
              <c:f>'SRs Reports'!$E$22:$E$23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Reports'!$E$24:$E$39</c:f>
              <c:numCache>
                <c:formatCode>General</c:formatCode>
                <c:ptCount val="15"/>
                <c:pt idx="1">
                  <c:v>1</c:v>
                </c:pt>
                <c:pt idx="4">
                  <c:v>5</c:v>
                </c:pt>
                <c:pt idx="6">
                  <c:v>1</c:v>
                </c:pt>
              </c:numCache>
            </c:numRef>
          </c:val>
          <c:extLst>
            <c:ext xmlns:c16="http://schemas.microsoft.com/office/drawing/2014/chart" uri="{C3380CC4-5D6E-409C-BE32-E72D297353CC}">
              <c16:uniqueId val="{00000001-A4A0-4B83-AA9B-7F0395D0DDE7}"/>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Reports!PivotTable9</c:name>
    <c:fmtId val="35"/>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Reports'!$B$45:$B$46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Reports'!$B$47:$B$52</c:f>
              <c:numCache>
                <c:formatCode>General</c:formatCode>
                <c:ptCount val="5"/>
                <c:pt idx="0">
                  <c:v>1</c:v>
                </c:pt>
                <c:pt idx="1">
                  <c:v>1</c:v>
                </c:pt>
                <c:pt idx="2">
                  <c:v>2</c:v>
                </c:pt>
              </c:numCache>
            </c:numRef>
          </c:val>
          <c:extLst>
            <c:ext xmlns:c16="http://schemas.microsoft.com/office/drawing/2014/chart" uri="{C3380CC4-5D6E-409C-BE32-E72D297353CC}">
              <c16:uniqueId val="{00000000-B9B3-42B1-94FC-D52A0A9336A7}"/>
            </c:ext>
          </c:extLst>
        </c:ser>
        <c:ser>
          <c:idx val="1"/>
          <c:order val="1"/>
          <c:tx>
            <c:strRef>
              <c:f>'SRs Reports'!$C$45:$C$46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Reports'!$C$47:$C$52</c:f>
              <c:numCache>
                <c:formatCode>General</c:formatCode>
                <c:ptCount val="5"/>
                <c:pt idx="0">
                  <c:v>2</c:v>
                </c:pt>
                <c:pt idx="2">
                  <c:v>3</c:v>
                </c:pt>
                <c:pt idx="3">
                  <c:v>1</c:v>
                </c:pt>
                <c:pt idx="4">
                  <c:v>2</c:v>
                </c:pt>
              </c:numCache>
            </c:numRef>
          </c:val>
          <c:extLst>
            <c:ext xmlns:c16="http://schemas.microsoft.com/office/drawing/2014/chart" uri="{C3380CC4-5D6E-409C-BE32-E72D297353CC}">
              <c16:uniqueId val="{00000001-B9B3-42B1-94FC-D52A0A9336A7}"/>
            </c:ext>
          </c:extLst>
        </c:ser>
        <c:ser>
          <c:idx val="2"/>
          <c:order val="2"/>
          <c:tx>
            <c:strRef>
              <c:f>'SRs Reports'!$D$45:$D$46</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Reports'!$D$47:$D$52</c:f>
              <c:numCache>
                <c:formatCode>General</c:formatCode>
                <c:ptCount val="5"/>
                <c:pt idx="0">
                  <c:v>2</c:v>
                </c:pt>
                <c:pt idx="3">
                  <c:v>1</c:v>
                </c:pt>
              </c:numCache>
            </c:numRef>
          </c:val>
          <c:extLst>
            <c:ext xmlns:c16="http://schemas.microsoft.com/office/drawing/2014/chart" uri="{C3380CC4-5D6E-409C-BE32-E72D297353CC}">
              <c16:uniqueId val="{00000000-0993-42E1-B2DA-94792E2E5E41}"/>
            </c:ext>
          </c:extLst>
        </c:ser>
        <c:ser>
          <c:idx val="3"/>
          <c:order val="3"/>
          <c:tx>
            <c:strRef>
              <c:f>'SRs Reports'!$E$45:$E$46</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Reports'!$E$47:$E$52</c:f>
              <c:numCache>
                <c:formatCode>General</c:formatCode>
                <c:ptCount val="5"/>
                <c:pt idx="0">
                  <c:v>2</c:v>
                </c:pt>
                <c:pt idx="1">
                  <c:v>1</c:v>
                </c:pt>
                <c:pt idx="2">
                  <c:v>1</c:v>
                </c:pt>
                <c:pt idx="4">
                  <c:v>2</c:v>
                </c:pt>
              </c:numCache>
            </c:numRef>
          </c:val>
          <c:extLst>
            <c:ext xmlns:c16="http://schemas.microsoft.com/office/drawing/2014/chart" uri="{C3380CC4-5D6E-409C-BE32-E72D297353CC}">
              <c16:uniqueId val="{00000000-44A4-48C1-9143-0B0643229B3D}"/>
            </c:ext>
          </c:extLst>
        </c:ser>
        <c:ser>
          <c:idx val="4"/>
          <c:order val="4"/>
          <c:tx>
            <c:strRef>
              <c:f>'SRs Reports'!$F$45:$F$46</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Reports'!$F$47:$F$52</c:f>
              <c:numCache>
                <c:formatCode>General</c:formatCode>
                <c:ptCount val="5"/>
                <c:pt idx="2">
                  <c:v>1</c:v>
                </c:pt>
              </c:numCache>
            </c:numRef>
          </c:val>
          <c:extLst>
            <c:ext xmlns:c16="http://schemas.microsoft.com/office/drawing/2014/chart" uri="{C3380CC4-5D6E-409C-BE32-E72D297353CC}">
              <c16:uniqueId val="{00000001-44A4-48C1-9143-0B0643229B3D}"/>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Reports!PivotTable10</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Reports'!$B$64:$B$65</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Reports'!$B$66:$B$81</c:f>
              <c:numCache>
                <c:formatCode>General</c:formatCode>
                <c:ptCount val="15"/>
                <c:pt idx="2">
                  <c:v>1</c:v>
                </c:pt>
                <c:pt idx="4">
                  <c:v>1</c:v>
                </c:pt>
                <c:pt idx="6">
                  <c:v>1</c:v>
                </c:pt>
                <c:pt idx="7">
                  <c:v>1</c:v>
                </c:pt>
                <c:pt idx="10">
                  <c:v>1</c:v>
                </c:pt>
                <c:pt idx="12">
                  <c:v>2</c:v>
                </c:pt>
                <c:pt idx="14">
                  <c:v>1</c:v>
                </c:pt>
              </c:numCache>
            </c:numRef>
          </c:val>
          <c:extLst>
            <c:ext xmlns:c16="http://schemas.microsoft.com/office/drawing/2014/chart" uri="{C3380CC4-5D6E-409C-BE32-E72D297353CC}">
              <c16:uniqueId val="{00000000-376C-411D-A86E-BE1762EFA838}"/>
            </c:ext>
          </c:extLst>
        </c:ser>
        <c:ser>
          <c:idx val="1"/>
          <c:order val="1"/>
          <c:tx>
            <c:strRef>
              <c:f>'SRs Reports'!$C$64:$C$65</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Reports'!$C$66:$C$81</c:f>
              <c:numCache>
                <c:formatCode>General</c:formatCode>
                <c:ptCount val="15"/>
                <c:pt idx="4">
                  <c:v>2</c:v>
                </c:pt>
                <c:pt idx="5">
                  <c:v>1</c:v>
                </c:pt>
                <c:pt idx="7">
                  <c:v>2</c:v>
                </c:pt>
                <c:pt idx="9">
                  <c:v>1</c:v>
                </c:pt>
                <c:pt idx="10">
                  <c:v>2</c:v>
                </c:pt>
                <c:pt idx="14">
                  <c:v>1</c:v>
                </c:pt>
              </c:numCache>
            </c:numRef>
          </c:val>
          <c:extLst>
            <c:ext xmlns:c16="http://schemas.microsoft.com/office/drawing/2014/chart" uri="{C3380CC4-5D6E-409C-BE32-E72D297353CC}">
              <c16:uniqueId val="{00000001-376C-411D-A86E-BE1762EFA838}"/>
            </c:ext>
          </c:extLst>
        </c:ser>
        <c:ser>
          <c:idx val="2"/>
          <c:order val="2"/>
          <c:tx>
            <c:strRef>
              <c:f>'SRs Reports'!$D$64:$D$65</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Reports'!$D$66:$D$81</c:f>
              <c:numCache>
                <c:formatCode>General</c:formatCode>
                <c:ptCount val="15"/>
                <c:pt idx="0">
                  <c:v>1</c:v>
                </c:pt>
                <c:pt idx="8">
                  <c:v>1</c:v>
                </c:pt>
                <c:pt idx="9">
                  <c:v>1</c:v>
                </c:pt>
                <c:pt idx="11">
                  <c:v>1</c:v>
                </c:pt>
                <c:pt idx="13">
                  <c:v>1</c:v>
                </c:pt>
              </c:numCache>
            </c:numRef>
          </c:val>
          <c:extLst>
            <c:ext xmlns:c16="http://schemas.microsoft.com/office/drawing/2014/chart" uri="{C3380CC4-5D6E-409C-BE32-E72D297353CC}">
              <c16:uniqueId val="{00000002-376C-411D-A86E-BE1762EFA838}"/>
            </c:ext>
          </c:extLst>
        </c:ser>
        <c:ser>
          <c:idx val="3"/>
          <c:order val="3"/>
          <c:tx>
            <c:strRef>
              <c:f>'SRs Reports'!$E$64:$E$65</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Reports'!$E$66:$E$81</c:f>
              <c:numCache>
                <c:formatCode>General</c:formatCode>
                <c:ptCount val="15"/>
                <c:pt idx="1">
                  <c:v>1</c:v>
                </c:pt>
                <c:pt idx="2">
                  <c:v>1</c:v>
                </c:pt>
                <c:pt idx="3">
                  <c:v>1</c:v>
                </c:pt>
                <c:pt idx="4">
                  <c:v>4</c:v>
                </c:pt>
                <c:pt idx="5">
                  <c:v>1</c:v>
                </c:pt>
                <c:pt idx="9">
                  <c:v>1</c:v>
                </c:pt>
                <c:pt idx="12">
                  <c:v>2</c:v>
                </c:pt>
                <c:pt idx="13">
                  <c:v>1</c:v>
                </c:pt>
              </c:numCache>
            </c:numRef>
          </c:val>
          <c:extLst>
            <c:ext xmlns:c16="http://schemas.microsoft.com/office/drawing/2014/chart" uri="{C3380CC4-5D6E-409C-BE32-E72D297353CC}">
              <c16:uniqueId val="{00000000-7B61-4908-BE18-86347210642B}"/>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Reports!PivotTable11</c:name>
    <c:fmtId val="5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Reports'!$B$89:$B$90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Reports'!$B$91:$B$94</c:f>
              <c:numCache>
                <c:formatCode>General</c:formatCode>
                <c:ptCount val="3"/>
                <c:pt idx="1">
                  <c:v>3</c:v>
                </c:pt>
                <c:pt idx="2">
                  <c:v>2</c:v>
                </c:pt>
              </c:numCache>
            </c:numRef>
          </c:val>
          <c:extLst>
            <c:ext xmlns:c16="http://schemas.microsoft.com/office/drawing/2014/chart" uri="{C3380CC4-5D6E-409C-BE32-E72D297353CC}">
              <c16:uniqueId val="{00000000-A04C-4865-918F-2B4DD30731C8}"/>
            </c:ext>
          </c:extLst>
        </c:ser>
        <c:ser>
          <c:idx val="1"/>
          <c:order val="1"/>
          <c:tx>
            <c:strRef>
              <c:f>'SRs Reports'!$C$89:$C$90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Reports'!$C$91:$C$94</c:f>
              <c:numCache>
                <c:formatCode>General</c:formatCode>
                <c:ptCount val="3"/>
                <c:pt idx="0">
                  <c:v>6</c:v>
                </c:pt>
                <c:pt idx="1">
                  <c:v>2</c:v>
                </c:pt>
                <c:pt idx="2">
                  <c:v>1</c:v>
                </c:pt>
              </c:numCache>
            </c:numRef>
          </c:val>
          <c:extLst>
            <c:ext xmlns:c16="http://schemas.microsoft.com/office/drawing/2014/chart" uri="{C3380CC4-5D6E-409C-BE32-E72D297353CC}">
              <c16:uniqueId val="{00000001-A04C-4865-918F-2B4DD30731C8}"/>
            </c:ext>
          </c:extLst>
        </c:ser>
        <c:ser>
          <c:idx val="2"/>
          <c:order val="2"/>
          <c:tx>
            <c:strRef>
              <c:f>'SRs Reports'!$D$89:$D$90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Reports'!$D$91:$D$94</c:f>
              <c:numCache>
                <c:formatCode>General</c:formatCode>
                <c:ptCount val="3"/>
                <c:pt idx="1">
                  <c:v>1</c:v>
                </c:pt>
                <c:pt idx="2">
                  <c:v>2</c:v>
                </c:pt>
              </c:numCache>
            </c:numRef>
          </c:val>
          <c:extLst>
            <c:ext xmlns:c16="http://schemas.microsoft.com/office/drawing/2014/chart" uri="{C3380CC4-5D6E-409C-BE32-E72D297353CC}">
              <c16:uniqueId val="{00000000-BBC3-4EB2-B187-DAF42F84585D}"/>
            </c:ext>
          </c:extLst>
        </c:ser>
        <c:ser>
          <c:idx val="3"/>
          <c:order val="3"/>
          <c:tx>
            <c:strRef>
              <c:f>'SRs Reports'!$E$89:$E$90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Reports'!$E$91:$E$94</c:f>
              <c:numCache>
                <c:formatCode>General</c:formatCode>
                <c:ptCount val="3"/>
                <c:pt idx="1">
                  <c:v>3</c:v>
                </c:pt>
                <c:pt idx="2">
                  <c:v>6</c:v>
                </c:pt>
              </c:numCache>
            </c:numRef>
          </c:val>
          <c:extLst>
            <c:ext xmlns:c16="http://schemas.microsoft.com/office/drawing/2014/chart" uri="{C3380CC4-5D6E-409C-BE32-E72D297353CC}">
              <c16:uniqueId val="{00000000-11B3-4F33-9B3C-E4C30180DDC2}"/>
            </c:ext>
          </c:extLst>
        </c:ser>
        <c:ser>
          <c:idx val="4"/>
          <c:order val="4"/>
          <c:tx>
            <c:strRef>
              <c:f>'SRs Reports'!$F$89:$F$90</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Reports'!$F$91:$F$94</c:f>
              <c:numCache>
                <c:formatCode>General</c:formatCode>
                <c:ptCount val="3"/>
                <c:pt idx="2">
                  <c:v>2</c:v>
                </c:pt>
              </c:numCache>
            </c:numRef>
          </c:val>
          <c:extLst>
            <c:ext xmlns:c16="http://schemas.microsoft.com/office/drawing/2014/chart" uri="{C3380CC4-5D6E-409C-BE32-E72D297353CC}">
              <c16:uniqueId val="{00000001-11B3-4F33-9B3C-E4C30180DDC2}"/>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Reports!PivotTable12</c:name>
    <c:fmtId val="6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Reports'!$B$107:$B$108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Reports'!$B$109:$B$113</c:f>
              <c:numCache>
                <c:formatCode>General</c:formatCode>
                <c:ptCount val="4"/>
                <c:pt idx="1">
                  <c:v>4</c:v>
                </c:pt>
                <c:pt idx="2">
                  <c:v>3</c:v>
                </c:pt>
                <c:pt idx="3">
                  <c:v>1</c:v>
                </c:pt>
              </c:numCache>
            </c:numRef>
          </c:val>
          <c:extLst>
            <c:ext xmlns:c16="http://schemas.microsoft.com/office/drawing/2014/chart" uri="{C3380CC4-5D6E-409C-BE32-E72D297353CC}">
              <c16:uniqueId val="{00000000-7F0B-41A4-A903-EFE6538C331C}"/>
            </c:ext>
          </c:extLst>
        </c:ser>
        <c:ser>
          <c:idx val="1"/>
          <c:order val="1"/>
          <c:tx>
            <c:strRef>
              <c:f>'SRs Reports'!$C$107:$C$108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Reports'!$C$109:$C$113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7F0B-41A4-A903-EFE6538C331C}"/>
            </c:ext>
          </c:extLst>
        </c:ser>
        <c:ser>
          <c:idx val="2"/>
          <c:order val="2"/>
          <c:tx>
            <c:strRef>
              <c:f>'SRs Reports'!$D$107:$D$108</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Reports'!$D$109:$D$113</c:f>
              <c:numCache>
                <c:formatCode>General</c:formatCode>
                <c:ptCount val="4"/>
                <c:pt idx="1">
                  <c:v>2</c:v>
                </c:pt>
                <c:pt idx="2">
                  <c:v>3</c:v>
                </c:pt>
              </c:numCache>
            </c:numRef>
          </c:val>
          <c:extLst>
            <c:ext xmlns:c16="http://schemas.microsoft.com/office/drawing/2014/chart" uri="{C3380CC4-5D6E-409C-BE32-E72D297353CC}">
              <c16:uniqueId val="{00000002-7F0B-41A4-A903-EFE6538C331C}"/>
            </c:ext>
          </c:extLst>
        </c:ser>
        <c:ser>
          <c:idx val="3"/>
          <c:order val="3"/>
          <c:tx>
            <c:strRef>
              <c:f>'SRs Reports'!$E$107:$E$108</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Reports'!$E$109:$E$113</c:f>
              <c:numCache>
                <c:formatCode>General</c:formatCode>
                <c:ptCount val="4"/>
                <c:pt idx="1">
                  <c:v>3</c:v>
                </c:pt>
                <c:pt idx="2">
                  <c:v>4</c:v>
                </c:pt>
                <c:pt idx="3">
                  <c:v>5</c:v>
                </c:pt>
              </c:numCache>
            </c:numRef>
          </c:val>
          <c:extLst>
            <c:ext xmlns:c16="http://schemas.microsoft.com/office/drawing/2014/chart" uri="{C3380CC4-5D6E-409C-BE32-E72D297353CC}">
              <c16:uniqueId val="{00000000-9CBF-48E5-B5F5-C0B83C2AADB9}"/>
            </c:ext>
          </c:extLst>
        </c:ser>
        <c:dLbls>
          <c:dLblPos val="ctr"/>
          <c:showLegendKey val="0"/>
          <c:showVal val="1"/>
          <c:showCatName val="0"/>
          <c:showSerName val="0"/>
          <c:showPercent val="0"/>
          <c:showBubbleSize val="0"/>
        </c:dLbls>
        <c:gapWidth val="79"/>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1"/>
        <c:axPos val="l"/>
        <c:numFmt formatCode="General" sourceLinked="1"/>
        <c:majorTickMark val="none"/>
        <c:minorTickMark val="none"/>
        <c:tickLblPos val="nextTo"/>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Reports!PivotTable13</c:name>
    <c:fmtId val="7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Reports'!$B$124:$B$125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Reports'!$B$126:$B$129</c:f>
              <c:numCache>
                <c:formatCode>General</c:formatCode>
                <c:ptCount val="3"/>
                <c:pt idx="0">
                  <c:v>1</c:v>
                </c:pt>
              </c:numCache>
            </c:numRef>
          </c:val>
          <c:extLst>
            <c:ext xmlns:c16="http://schemas.microsoft.com/office/drawing/2014/chart" uri="{C3380CC4-5D6E-409C-BE32-E72D297353CC}">
              <c16:uniqueId val="{00000000-F762-4B2B-AF3B-FBF2B711B11B}"/>
            </c:ext>
          </c:extLst>
        </c:ser>
        <c:ser>
          <c:idx val="1"/>
          <c:order val="1"/>
          <c:tx>
            <c:strRef>
              <c:f>'SRs Reports'!$C$124:$C$125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Reports'!$C$126:$C$129</c:f>
              <c:numCache>
                <c:formatCode>General</c:formatCode>
                <c:ptCount val="3"/>
                <c:pt idx="1">
                  <c:v>3</c:v>
                </c:pt>
                <c:pt idx="2">
                  <c:v>7</c:v>
                </c:pt>
              </c:numCache>
            </c:numRef>
          </c:val>
          <c:extLst>
            <c:ext xmlns:c16="http://schemas.microsoft.com/office/drawing/2014/chart" uri="{C3380CC4-5D6E-409C-BE32-E72D297353CC}">
              <c16:uniqueId val="{00000000-64B8-4410-B4D1-062C03544367}"/>
            </c:ext>
          </c:extLst>
        </c:ser>
        <c:ser>
          <c:idx val="2"/>
          <c:order val="2"/>
          <c:tx>
            <c:strRef>
              <c:f>'SRs Reports'!$D$124:$D$125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Reports'!$D$126:$D$129</c:f>
              <c:numCache>
                <c:formatCode>General</c:formatCode>
                <c:ptCount val="3"/>
                <c:pt idx="0">
                  <c:v>2</c:v>
                </c:pt>
                <c:pt idx="2">
                  <c:v>2</c:v>
                </c:pt>
              </c:numCache>
            </c:numRef>
          </c:val>
          <c:extLst>
            <c:ext xmlns:c16="http://schemas.microsoft.com/office/drawing/2014/chart" uri="{C3380CC4-5D6E-409C-BE32-E72D297353CC}">
              <c16:uniqueId val="{00000001-64B8-4410-B4D1-062C03544367}"/>
            </c:ext>
          </c:extLst>
        </c:ser>
        <c:ser>
          <c:idx val="3"/>
          <c:order val="3"/>
          <c:tx>
            <c:strRef>
              <c:f>'SRs Reports'!$E$124:$E$125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Reports'!$E$126:$E$129</c:f>
              <c:numCache>
                <c:formatCode>General</c:formatCode>
                <c:ptCount val="3"/>
                <c:pt idx="1">
                  <c:v>1</c:v>
                </c:pt>
                <c:pt idx="2">
                  <c:v>3</c:v>
                </c:pt>
              </c:numCache>
            </c:numRef>
          </c:val>
          <c:extLst>
            <c:ext xmlns:c16="http://schemas.microsoft.com/office/drawing/2014/chart" uri="{C3380CC4-5D6E-409C-BE32-E72D297353CC}">
              <c16:uniqueId val="{00000002-64B8-4410-B4D1-062C03544367}"/>
            </c:ext>
          </c:extLst>
        </c:ser>
        <c:ser>
          <c:idx val="4"/>
          <c:order val="4"/>
          <c:tx>
            <c:strRef>
              <c:f>'SRs Reports'!$F$124:$F$125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Reports'!$F$126:$F$129</c:f>
              <c:numCache>
                <c:formatCode>General</c:formatCode>
                <c:ptCount val="3"/>
                <c:pt idx="0">
                  <c:v>1</c:v>
                </c:pt>
                <c:pt idx="1">
                  <c:v>1</c:v>
                </c:pt>
              </c:numCache>
            </c:numRef>
          </c:val>
          <c:extLst>
            <c:ext xmlns:c16="http://schemas.microsoft.com/office/drawing/2014/chart" uri="{C3380CC4-5D6E-409C-BE32-E72D297353CC}">
              <c16:uniqueId val="{00000003-64B8-4410-B4D1-062C03544367}"/>
            </c:ext>
          </c:extLst>
        </c:ser>
        <c:ser>
          <c:idx val="5"/>
          <c:order val="5"/>
          <c:tx>
            <c:strRef>
              <c:f>'SRs Reports'!$G$124:$G$125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Reports'!$G$126:$G$129</c:f>
              <c:numCache>
                <c:formatCode>General</c:formatCode>
                <c:ptCount val="3"/>
                <c:pt idx="0">
                  <c:v>2</c:v>
                </c:pt>
                <c:pt idx="1">
                  <c:v>3</c:v>
                </c:pt>
              </c:numCache>
            </c:numRef>
          </c:val>
          <c:extLst>
            <c:ext xmlns:c16="http://schemas.microsoft.com/office/drawing/2014/chart" uri="{C3380CC4-5D6E-409C-BE32-E72D297353CC}">
              <c16:uniqueId val="{00000004-64B8-4410-B4D1-062C03544367}"/>
            </c:ext>
          </c:extLst>
        </c:ser>
        <c:ser>
          <c:idx val="6"/>
          <c:order val="6"/>
          <c:tx>
            <c:strRef>
              <c:f>'SRs Reports'!$H$124:$H$125</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Reports'!$H$126:$H$129</c:f>
              <c:numCache>
                <c:formatCode>General</c:formatCode>
                <c:ptCount val="3"/>
                <c:pt idx="1">
                  <c:v>1</c:v>
                </c:pt>
                <c:pt idx="2">
                  <c:v>1</c:v>
                </c:pt>
              </c:numCache>
            </c:numRef>
          </c:val>
          <c:extLst>
            <c:ext xmlns:c16="http://schemas.microsoft.com/office/drawing/2014/chart" uri="{C3380CC4-5D6E-409C-BE32-E72D297353CC}">
              <c16:uniqueId val="{00000000-1873-4D89-9172-1329DDB5EED8}"/>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Reports!PivotTable14</c:name>
    <c:fmtId val="8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Reports'!$B$140:$B$141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Reports'!$B$142:$B$146</c:f>
              <c:numCache>
                <c:formatCode>General</c:formatCode>
                <c:ptCount val="4"/>
                <c:pt idx="1">
                  <c:v>6</c:v>
                </c:pt>
                <c:pt idx="2">
                  <c:v>7</c:v>
                </c:pt>
                <c:pt idx="3">
                  <c:v>1</c:v>
                </c:pt>
              </c:numCache>
            </c:numRef>
          </c:val>
          <c:extLst>
            <c:ext xmlns:c16="http://schemas.microsoft.com/office/drawing/2014/chart" uri="{C3380CC4-5D6E-409C-BE32-E72D297353CC}">
              <c16:uniqueId val="{00000000-2807-49C5-8408-72CF2FDEB291}"/>
            </c:ext>
          </c:extLst>
        </c:ser>
        <c:ser>
          <c:idx val="1"/>
          <c:order val="1"/>
          <c:tx>
            <c:strRef>
              <c:f>'SRs Reports'!$C$140:$C$141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Reports'!$C$142:$C$146</c:f>
              <c:numCache>
                <c:formatCode>General</c:formatCode>
                <c:ptCount val="4"/>
                <c:pt idx="0">
                  <c:v>1</c:v>
                </c:pt>
                <c:pt idx="1">
                  <c:v>2</c:v>
                </c:pt>
                <c:pt idx="3">
                  <c:v>1</c:v>
                </c:pt>
              </c:numCache>
            </c:numRef>
          </c:val>
          <c:extLst>
            <c:ext xmlns:c16="http://schemas.microsoft.com/office/drawing/2014/chart" uri="{C3380CC4-5D6E-409C-BE32-E72D297353CC}">
              <c16:uniqueId val="{00000001-2A37-4BED-87BA-4627E582ACC8}"/>
            </c:ext>
          </c:extLst>
        </c:ser>
        <c:ser>
          <c:idx val="2"/>
          <c:order val="2"/>
          <c:tx>
            <c:strRef>
              <c:f>'SRs Reports'!$D$140:$D$141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Reports'!$D$142:$D$146</c:f>
              <c:numCache>
                <c:formatCode>General</c:formatCode>
                <c:ptCount val="4"/>
                <c:pt idx="1">
                  <c:v>3</c:v>
                </c:pt>
                <c:pt idx="2">
                  <c:v>3</c:v>
                </c:pt>
                <c:pt idx="3">
                  <c:v>5</c:v>
                </c:pt>
              </c:numCache>
            </c:numRef>
          </c:val>
          <c:extLst>
            <c:ext xmlns:c16="http://schemas.microsoft.com/office/drawing/2014/chart" uri="{C3380CC4-5D6E-409C-BE32-E72D297353CC}">
              <c16:uniqueId val="{00000000-E275-41F8-B3BA-9238A16AEAF5}"/>
            </c:ext>
          </c:extLst>
        </c:ser>
        <c:ser>
          <c:idx val="3"/>
          <c:order val="3"/>
          <c:tx>
            <c:strRef>
              <c:f>'SRs Reports'!$E$140:$E$141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Reports'!$E$142:$E$146</c:f>
              <c:numCache>
                <c:formatCode>General</c:formatCode>
                <c:ptCount val="4"/>
                <c:pt idx="1">
                  <c:v>1</c:v>
                </c:pt>
              </c:numCache>
            </c:numRef>
          </c:val>
          <c:extLst>
            <c:ext xmlns:c16="http://schemas.microsoft.com/office/drawing/2014/chart" uri="{C3380CC4-5D6E-409C-BE32-E72D297353CC}">
              <c16:uniqueId val="{00000001-E275-41F8-B3BA-9238A16AEAF5}"/>
            </c:ext>
          </c:extLst>
        </c:ser>
        <c:ser>
          <c:idx val="4"/>
          <c:order val="4"/>
          <c:tx>
            <c:strRef>
              <c:f>'SRs Reports'!$F$140:$F$141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Reports'!$F$142:$F$146</c:f>
              <c:numCache>
                <c:formatCode>General</c:formatCode>
                <c:ptCount val="4"/>
                <c:pt idx="2">
                  <c:v>1</c:v>
                </c:pt>
              </c:numCache>
            </c:numRef>
          </c:val>
          <c:extLst>
            <c:ext xmlns:c16="http://schemas.microsoft.com/office/drawing/2014/chart" uri="{C3380CC4-5D6E-409C-BE32-E72D297353CC}">
              <c16:uniqueId val="{00000002-E275-41F8-B3BA-9238A16AEAF5}"/>
            </c:ext>
          </c:extLst>
        </c:ser>
        <c:ser>
          <c:idx val="5"/>
          <c:order val="5"/>
          <c:tx>
            <c:strRef>
              <c:f>'SRs Reports'!$G$140:$G$141</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Reports'!$G$142:$G$146</c:f>
              <c:numCache>
                <c:formatCode>General</c:formatCode>
                <c:ptCount val="4"/>
                <c:pt idx="0">
                  <c:v>1</c:v>
                </c:pt>
                <c:pt idx="2">
                  <c:v>2</c:v>
                </c:pt>
              </c:numCache>
            </c:numRef>
          </c:val>
          <c:extLst>
            <c:ext xmlns:c16="http://schemas.microsoft.com/office/drawing/2014/chart" uri="{C3380CC4-5D6E-409C-BE32-E72D297353CC}">
              <c16:uniqueId val="{00000003-E275-41F8-B3BA-9238A16AEAF5}"/>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Reports!PivotTable15</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Reports'!$B$158:$B$159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Reports'!$B$160:$B$165</c:f>
              <c:numCache>
                <c:formatCode>General</c:formatCode>
                <c:ptCount val="5"/>
                <c:pt idx="0">
                  <c:v>2</c:v>
                </c:pt>
                <c:pt idx="2">
                  <c:v>1</c:v>
                </c:pt>
              </c:numCache>
            </c:numRef>
          </c:val>
          <c:extLst>
            <c:ext xmlns:c16="http://schemas.microsoft.com/office/drawing/2014/chart" uri="{C3380CC4-5D6E-409C-BE32-E72D297353CC}">
              <c16:uniqueId val="{00000000-20FF-4B44-9976-4274D50C2B38}"/>
            </c:ext>
          </c:extLst>
        </c:ser>
        <c:ser>
          <c:idx val="1"/>
          <c:order val="1"/>
          <c:tx>
            <c:strRef>
              <c:f>'SRs Reports'!$C$158:$C$159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Reports'!$C$160:$C$165</c:f>
              <c:numCache>
                <c:formatCode>General</c:formatCode>
                <c:ptCount val="5"/>
                <c:pt idx="2">
                  <c:v>2</c:v>
                </c:pt>
              </c:numCache>
            </c:numRef>
          </c:val>
          <c:extLst>
            <c:ext xmlns:c16="http://schemas.microsoft.com/office/drawing/2014/chart" uri="{C3380CC4-5D6E-409C-BE32-E72D297353CC}">
              <c16:uniqueId val="{00000001-20FF-4B44-9976-4274D50C2B38}"/>
            </c:ext>
          </c:extLst>
        </c:ser>
        <c:ser>
          <c:idx val="2"/>
          <c:order val="2"/>
          <c:tx>
            <c:strRef>
              <c:f>'SRs Reports'!$D$158:$D$159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Reports'!$D$160:$D$165</c:f>
              <c:numCache>
                <c:formatCode>General</c:formatCode>
                <c:ptCount val="5"/>
                <c:pt idx="0">
                  <c:v>2</c:v>
                </c:pt>
                <c:pt idx="1">
                  <c:v>1</c:v>
                </c:pt>
                <c:pt idx="2">
                  <c:v>1</c:v>
                </c:pt>
                <c:pt idx="4">
                  <c:v>2</c:v>
                </c:pt>
              </c:numCache>
            </c:numRef>
          </c:val>
          <c:extLst>
            <c:ext xmlns:c16="http://schemas.microsoft.com/office/drawing/2014/chart" uri="{C3380CC4-5D6E-409C-BE32-E72D297353CC}">
              <c16:uniqueId val="{00000002-20FF-4B44-9976-4274D50C2B38}"/>
            </c:ext>
          </c:extLst>
        </c:ser>
        <c:ser>
          <c:idx val="3"/>
          <c:order val="3"/>
          <c:tx>
            <c:strRef>
              <c:f>'SRs Reports'!$E$158:$E$159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Reports'!$E$160:$E$165</c:f>
              <c:numCache>
                <c:formatCode>General</c:formatCode>
                <c:ptCount val="5"/>
                <c:pt idx="0">
                  <c:v>1</c:v>
                </c:pt>
                <c:pt idx="2">
                  <c:v>1</c:v>
                </c:pt>
                <c:pt idx="3">
                  <c:v>2</c:v>
                </c:pt>
                <c:pt idx="4">
                  <c:v>1</c:v>
                </c:pt>
              </c:numCache>
            </c:numRef>
          </c:val>
          <c:extLst>
            <c:ext xmlns:c16="http://schemas.microsoft.com/office/drawing/2014/chart" uri="{C3380CC4-5D6E-409C-BE32-E72D297353CC}">
              <c16:uniqueId val="{00000001-63EF-4A17-9C53-6B870EC7E788}"/>
            </c:ext>
          </c:extLst>
        </c:ser>
        <c:ser>
          <c:idx val="4"/>
          <c:order val="4"/>
          <c:tx>
            <c:strRef>
              <c:f>'SRs Reports'!$F$158:$F$159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Reports'!$F$160:$F$165</c:f>
              <c:numCache>
                <c:formatCode>General</c:formatCode>
                <c:ptCount val="5"/>
                <c:pt idx="0">
                  <c:v>2</c:v>
                </c:pt>
                <c:pt idx="1">
                  <c:v>1</c:v>
                </c:pt>
                <c:pt idx="2">
                  <c:v>1</c:v>
                </c:pt>
                <c:pt idx="4">
                  <c:v>1</c:v>
                </c:pt>
              </c:numCache>
            </c:numRef>
          </c:val>
          <c:extLst>
            <c:ext xmlns:c16="http://schemas.microsoft.com/office/drawing/2014/chart" uri="{C3380CC4-5D6E-409C-BE32-E72D297353CC}">
              <c16:uniqueId val="{00000002-63EF-4A17-9C53-6B870EC7E788}"/>
            </c:ext>
          </c:extLst>
        </c:ser>
        <c:ser>
          <c:idx val="5"/>
          <c:order val="5"/>
          <c:tx>
            <c:strRef>
              <c:f>'SRs Reports'!$G$158:$G$159</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Reports'!$G$160:$G$165</c:f>
              <c:numCache>
                <c:formatCode>General</c:formatCode>
                <c:ptCount val="5"/>
                <c:pt idx="2">
                  <c:v>1</c:v>
                </c:pt>
              </c:numCache>
            </c:numRef>
          </c:val>
          <c:extLst>
            <c:ext xmlns:c16="http://schemas.microsoft.com/office/drawing/2014/chart" uri="{C3380CC4-5D6E-409C-BE32-E72D297353CC}">
              <c16:uniqueId val="{00000000-3B39-4778-8117-E76CA69BD904}"/>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Reports!PivotTable16</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Reports'!$B$177:$B$178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Reports'!$B$179:$B$194</c:f>
              <c:numCache>
                <c:formatCode>General</c:formatCode>
                <c:ptCount val="15"/>
                <c:pt idx="4">
                  <c:v>2</c:v>
                </c:pt>
                <c:pt idx="7">
                  <c:v>2</c:v>
                </c:pt>
                <c:pt idx="8">
                  <c:v>1</c:v>
                </c:pt>
                <c:pt idx="9">
                  <c:v>2</c:v>
                </c:pt>
                <c:pt idx="10">
                  <c:v>1</c:v>
                </c:pt>
                <c:pt idx="11">
                  <c:v>1</c:v>
                </c:pt>
                <c:pt idx="12">
                  <c:v>1</c:v>
                </c:pt>
                <c:pt idx="13">
                  <c:v>1</c:v>
                </c:pt>
              </c:numCache>
            </c:numRef>
          </c:val>
          <c:extLst>
            <c:ext xmlns:c16="http://schemas.microsoft.com/office/drawing/2014/chart" uri="{C3380CC4-5D6E-409C-BE32-E72D297353CC}">
              <c16:uniqueId val="{00000000-6629-49A9-8625-45CE7B37A515}"/>
            </c:ext>
          </c:extLst>
        </c:ser>
        <c:ser>
          <c:idx val="1"/>
          <c:order val="1"/>
          <c:tx>
            <c:strRef>
              <c:f>'SRs Reports'!$C$177:$C$178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Reports'!$C$179:$C$194</c:f>
              <c:numCache>
                <c:formatCode>General</c:formatCode>
                <c:ptCount val="15"/>
                <c:pt idx="4">
                  <c:v>1</c:v>
                </c:pt>
                <c:pt idx="13">
                  <c:v>1</c:v>
                </c:pt>
              </c:numCache>
            </c:numRef>
          </c:val>
          <c:extLst>
            <c:ext xmlns:c16="http://schemas.microsoft.com/office/drawing/2014/chart" uri="{C3380CC4-5D6E-409C-BE32-E72D297353CC}">
              <c16:uniqueId val="{00000001-6629-49A9-8625-45CE7B37A515}"/>
            </c:ext>
          </c:extLst>
        </c:ser>
        <c:ser>
          <c:idx val="2"/>
          <c:order val="2"/>
          <c:tx>
            <c:strRef>
              <c:f>'SRs Reports'!$D$177:$D$178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Reports'!$D$179:$D$194</c:f>
              <c:numCache>
                <c:formatCode>General</c:formatCode>
                <c:ptCount val="15"/>
                <c:pt idx="4">
                  <c:v>1</c:v>
                </c:pt>
                <c:pt idx="10">
                  <c:v>1</c:v>
                </c:pt>
                <c:pt idx="12">
                  <c:v>1</c:v>
                </c:pt>
              </c:numCache>
            </c:numRef>
          </c:val>
          <c:extLst>
            <c:ext xmlns:c16="http://schemas.microsoft.com/office/drawing/2014/chart" uri="{C3380CC4-5D6E-409C-BE32-E72D297353CC}">
              <c16:uniqueId val="{00000002-6629-49A9-8625-45CE7B37A515}"/>
            </c:ext>
          </c:extLst>
        </c:ser>
        <c:ser>
          <c:idx val="3"/>
          <c:order val="3"/>
          <c:tx>
            <c:strRef>
              <c:f>'SRs Reports'!$E$177:$E$178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Reports'!$E$179:$E$194</c:f>
              <c:numCache>
                <c:formatCode>General</c:formatCode>
                <c:ptCount val="15"/>
                <c:pt idx="7">
                  <c:v>1</c:v>
                </c:pt>
                <c:pt idx="10">
                  <c:v>1</c:v>
                </c:pt>
                <c:pt idx="12">
                  <c:v>1</c:v>
                </c:pt>
                <c:pt idx="14">
                  <c:v>1</c:v>
                </c:pt>
              </c:numCache>
            </c:numRef>
          </c:val>
          <c:extLst>
            <c:ext xmlns:c16="http://schemas.microsoft.com/office/drawing/2014/chart" uri="{C3380CC4-5D6E-409C-BE32-E72D297353CC}">
              <c16:uniqueId val="{00000003-6629-49A9-8625-45CE7B37A515}"/>
            </c:ext>
          </c:extLst>
        </c:ser>
        <c:ser>
          <c:idx val="4"/>
          <c:order val="4"/>
          <c:tx>
            <c:strRef>
              <c:f>'SRs Reports'!$F$177:$F$178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Reports'!$F$179:$F$194</c:f>
              <c:numCache>
                <c:formatCode>General</c:formatCode>
                <c:ptCount val="15"/>
                <c:pt idx="0">
                  <c:v>1</c:v>
                </c:pt>
                <c:pt idx="1">
                  <c:v>1</c:v>
                </c:pt>
                <c:pt idx="2">
                  <c:v>2</c:v>
                </c:pt>
                <c:pt idx="3">
                  <c:v>1</c:v>
                </c:pt>
                <c:pt idx="4">
                  <c:v>3</c:v>
                </c:pt>
                <c:pt idx="5">
                  <c:v>2</c:v>
                </c:pt>
                <c:pt idx="6">
                  <c:v>1</c:v>
                </c:pt>
                <c:pt idx="9">
                  <c:v>1</c:v>
                </c:pt>
                <c:pt idx="12">
                  <c:v>1</c:v>
                </c:pt>
                <c:pt idx="14">
                  <c:v>1</c:v>
                </c:pt>
              </c:numCache>
            </c:numRef>
          </c:val>
          <c:extLst>
            <c:ext xmlns:c16="http://schemas.microsoft.com/office/drawing/2014/chart" uri="{C3380CC4-5D6E-409C-BE32-E72D297353CC}">
              <c16:uniqueId val="{00000000-B6BD-4735-95C2-5DB11C682F9F}"/>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Reports'!$B$201:$B$202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Reports'!$B$203:$B$209</c:f>
              <c:numCache>
                <c:formatCode>General</c:formatCode>
                <c:ptCount val="6"/>
                <c:pt idx="1">
                  <c:v>1</c:v>
                </c:pt>
                <c:pt idx="2">
                  <c:v>1</c:v>
                </c:pt>
                <c:pt idx="3">
                  <c:v>1</c:v>
                </c:pt>
                <c:pt idx="4">
                  <c:v>2</c:v>
                </c:pt>
              </c:numCache>
            </c:numRef>
          </c:val>
          <c:extLst>
            <c:ext xmlns:c16="http://schemas.microsoft.com/office/drawing/2014/chart" uri="{C3380CC4-5D6E-409C-BE32-E72D297353CC}">
              <c16:uniqueId val="{00000000-4144-4B91-B6BF-E24543F1F208}"/>
            </c:ext>
          </c:extLst>
        </c:ser>
        <c:ser>
          <c:idx val="1"/>
          <c:order val="1"/>
          <c:tx>
            <c:strRef>
              <c:f>'SRs Reports'!$C$201:$C$202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Reports'!$C$203:$C$209</c:f>
              <c:numCache>
                <c:formatCode>General</c:formatCode>
                <c:ptCount val="6"/>
                <c:pt idx="0">
                  <c:v>2</c:v>
                </c:pt>
                <c:pt idx="1">
                  <c:v>1</c:v>
                </c:pt>
                <c:pt idx="3">
                  <c:v>3</c:v>
                </c:pt>
                <c:pt idx="4">
                  <c:v>2</c:v>
                </c:pt>
                <c:pt idx="5">
                  <c:v>1</c:v>
                </c:pt>
              </c:numCache>
            </c:numRef>
          </c:val>
          <c:extLst>
            <c:ext xmlns:c16="http://schemas.microsoft.com/office/drawing/2014/chart" uri="{C3380CC4-5D6E-409C-BE32-E72D297353CC}">
              <c16:uniqueId val="{00000001-4144-4B91-B6BF-E24543F1F208}"/>
            </c:ext>
          </c:extLst>
        </c:ser>
        <c:ser>
          <c:idx val="2"/>
          <c:order val="2"/>
          <c:tx>
            <c:strRef>
              <c:f>'SRs Reports'!$D$201:$D$202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Reports'!$D$203:$D$209</c:f>
              <c:numCache>
                <c:formatCode>General</c:formatCode>
                <c:ptCount val="6"/>
                <c:pt idx="0">
                  <c:v>1</c:v>
                </c:pt>
                <c:pt idx="3">
                  <c:v>1</c:v>
                </c:pt>
                <c:pt idx="4">
                  <c:v>1</c:v>
                </c:pt>
              </c:numCache>
            </c:numRef>
          </c:val>
          <c:extLst>
            <c:ext xmlns:c16="http://schemas.microsoft.com/office/drawing/2014/chart" uri="{C3380CC4-5D6E-409C-BE32-E72D297353CC}">
              <c16:uniqueId val="{00000000-05D9-436D-8D6F-78E4D142B282}"/>
            </c:ext>
          </c:extLst>
        </c:ser>
        <c:ser>
          <c:idx val="3"/>
          <c:order val="3"/>
          <c:tx>
            <c:strRef>
              <c:f>'SRs Reports'!$E$201:$E$202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Reports'!$E$203:$E$209</c:f>
              <c:numCache>
                <c:formatCode>General</c:formatCode>
                <c:ptCount val="6"/>
                <c:pt idx="1">
                  <c:v>1</c:v>
                </c:pt>
                <c:pt idx="2">
                  <c:v>7</c:v>
                </c:pt>
                <c:pt idx="4">
                  <c:v>1</c:v>
                </c:pt>
              </c:numCache>
            </c:numRef>
          </c:val>
          <c:extLst>
            <c:ext xmlns:c16="http://schemas.microsoft.com/office/drawing/2014/chart" uri="{C3380CC4-5D6E-409C-BE32-E72D297353CC}">
              <c16:uniqueId val="{00000000-72CD-497D-ADE4-2722E0E7DCA2}"/>
            </c:ext>
          </c:extLst>
        </c:ser>
        <c:ser>
          <c:idx val="4"/>
          <c:order val="4"/>
          <c:tx>
            <c:strRef>
              <c:f>'SRs Reports'!$F$201:$F$202</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Reports'!$F$203:$F$209</c:f>
              <c:numCache>
                <c:formatCode>General</c:formatCode>
                <c:ptCount val="6"/>
                <c:pt idx="2">
                  <c:v>2</c:v>
                </c:pt>
              </c:numCache>
            </c:numRef>
          </c:val>
          <c:extLst>
            <c:ext xmlns:c16="http://schemas.microsoft.com/office/drawing/2014/chart" uri="{C3380CC4-5D6E-409C-BE32-E72D297353CC}">
              <c16:uniqueId val="{00000001-72CD-497D-ADE4-2722E0E7DCA2}"/>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Reports!PivotTable18</c:name>
    <c:fmtId val="63"/>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Reports'!$B$217:$B$218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Reports'!$B$219:$B$224</c:f>
              <c:numCache>
                <c:formatCode>General</c:formatCode>
                <c:ptCount val="5"/>
                <c:pt idx="0">
                  <c:v>3</c:v>
                </c:pt>
                <c:pt idx="2">
                  <c:v>2</c:v>
                </c:pt>
                <c:pt idx="4">
                  <c:v>3</c:v>
                </c:pt>
              </c:numCache>
            </c:numRef>
          </c:val>
          <c:extLst>
            <c:ext xmlns:c16="http://schemas.microsoft.com/office/drawing/2014/chart" uri="{C3380CC4-5D6E-409C-BE32-E72D297353CC}">
              <c16:uniqueId val="{00000000-F1DC-4446-81E4-095163BB4446}"/>
            </c:ext>
          </c:extLst>
        </c:ser>
        <c:ser>
          <c:idx val="1"/>
          <c:order val="1"/>
          <c:tx>
            <c:strRef>
              <c:f>'SRs Reports'!$C$217:$C$218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Reports'!$C$219:$C$224</c:f>
              <c:numCache>
                <c:formatCode>General</c:formatCode>
                <c:ptCount val="5"/>
                <c:pt idx="0">
                  <c:v>2</c:v>
                </c:pt>
                <c:pt idx="2">
                  <c:v>1</c:v>
                </c:pt>
                <c:pt idx="3">
                  <c:v>3</c:v>
                </c:pt>
                <c:pt idx="4">
                  <c:v>3</c:v>
                </c:pt>
              </c:numCache>
            </c:numRef>
          </c:val>
          <c:extLst>
            <c:ext xmlns:c16="http://schemas.microsoft.com/office/drawing/2014/chart" uri="{C3380CC4-5D6E-409C-BE32-E72D297353CC}">
              <c16:uniqueId val="{00000001-F1DC-4446-81E4-095163BB4446}"/>
            </c:ext>
          </c:extLst>
        </c:ser>
        <c:ser>
          <c:idx val="2"/>
          <c:order val="2"/>
          <c:tx>
            <c:strRef>
              <c:f>'SRs Reports'!$D$217:$D$218</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Reports'!$D$219:$D$224</c:f>
              <c:numCache>
                <c:formatCode>General</c:formatCode>
                <c:ptCount val="5"/>
                <c:pt idx="0">
                  <c:v>4</c:v>
                </c:pt>
                <c:pt idx="4">
                  <c:v>1</c:v>
                </c:pt>
              </c:numCache>
            </c:numRef>
          </c:val>
          <c:extLst>
            <c:ext xmlns:c16="http://schemas.microsoft.com/office/drawing/2014/chart" uri="{C3380CC4-5D6E-409C-BE32-E72D297353CC}">
              <c16:uniqueId val="{00000002-F1DC-4446-81E4-095163BB4446}"/>
            </c:ext>
          </c:extLst>
        </c:ser>
        <c:ser>
          <c:idx val="3"/>
          <c:order val="3"/>
          <c:tx>
            <c:strRef>
              <c:f>'SRs Reports'!$E$217:$E$218</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Reports'!$E$219:$E$224</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0-7E17-492F-85D6-6659C2F1B4CD}"/>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Reports!PivotTable19</c:name>
    <c:fmtId val="7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Reports'!$B$282:$B$283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Reports'!$B$284:$B$290</c:f>
              <c:numCache>
                <c:formatCode>#,##0</c:formatCode>
                <c:ptCount val="6"/>
                <c:pt idx="0">
                  <c:v>33.95188993055126</c:v>
                </c:pt>
                <c:pt idx="1">
                  <c:v>54.874459374994331</c:v>
                </c:pt>
                <c:pt idx="3">
                  <c:v>39.066126041660027</c:v>
                </c:pt>
                <c:pt idx="4">
                  <c:v>27.891820486111101</c:v>
                </c:pt>
                <c:pt idx="5">
                  <c:v>25.105014930551988</c:v>
                </c:pt>
              </c:numCache>
            </c:numRef>
          </c:val>
          <c:extLst>
            <c:ext xmlns:c16="http://schemas.microsoft.com/office/drawing/2014/chart" uri="{C3380CC4-5D6E-409C-BE32-E72D297353CC}">
              <c16:uniqueId val="{00000000-8BEF-459C-9D2C-16CE12385BD9}"/>
            </c:ext>
          </c:extLst>
        </c:ser>
        <c:ser>
          <c:idx val="1"/>
          <c:order val="1"/>
          <c:tx>
            <c:strRef>
              <c:f>'SRs Reports'!$C$282:$C$283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Reports'!$C$284:$C$290</c:f>
              <c:numCache>
                <c:formatCode>#,##0</c:formatCode>
                <c:ptCount val="6"/>
                <c:pt idx="2">
                  <c:v>15.197556249998646</c:v>
                </c:pt>
                <c:pt idx="3">
                  <c:v>14.962834027775292</c:v>
                </c:pt>
                <c:pt idx="4">
                  <c:v>27.172042013888131</c:v>
                </c:pt>
              </c:numCache>
            </c:numRef>
          </c:val>
          <c:extLst>
            <c:ext xmlns:c16="http://schemas.microsoft.com/office/drawing/2014/chart" uri="{C3380CC4-5D6E-409C-BE32-E72D297353CC}">
              <c16:uniqueId val="{00000001-8BEF-459C-9D2C-16CE12385BD9}"/>
            </c:ext>
          </c:extLst>
        </c:ser>
        <c:ser>
          <c:idx val="2"/>
          <c:order val="2"/>
          <c:tx>
            <c:strRef>
              <c:f>'SRs Reports'!$D$282:$D$283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Reports'!$D$284:$D$290</c:f>
              <c:numCache>
                <c:formatCode>#,##0</c:formatCode>
                <c:ptCount val="6"/>
                <c:pt idx="0">
                  <c:v>34.968055555553292</c:v>
                </c:pt>
                <c:pt idx="1">
                  <c:v>19.057715798611753</c:v>
                </c:pt>
                <c:pt idx="2">
                  <c:v>42.345887946424355</c:v>
                </c:pt>
                <c:pt idx="3">
                  <c:v>16.057638888887595</c:v>
                </c:pt>
                <c:pt idx="4">
                  <c:v>22.821951909718337</c:v>
                </c:pt>
              </c:numCache>
            </c:numRef>
          </c:val>
          <c:extLst>
            <c:ext xmlns:c16="http://schemas.microsoft.com/office/drawing/2014/chart" uri="{C3380CC4-5D6E-409C-BE32-E72D297353CC}">
              <c16:uniqueId val="{00000002-8BEF-459C-9D2C-16CE12385BD9}"/>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Reports!PivotTable20</c:name>
    <c:fmtId val="78"/>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Reports'!$B$301:$B$302</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Reports'!$B$303:$B$308</c:f>
              <c:numCache>
                <c:formatCode>#,##0</c:formatCode>
                <c:ptCount val="5"/>
                <c:pt idx="0">
                  <c:v>104.10848715277098</c:v>
                </c:pt>
                <c:pt idx="2">
                  <c:v>95.81057048610819</c:v>
                </c:pt>
              </c:numCache>
            </c:numRef>
          </c:val>
          <c:extLst>
            <c:ext xmlns:c16="http://schemas.microsoft.com/office/drawing/2014/chart" uri="{C3380CC4-5D6E-409C-BE32-E72D297353CC}">
              <c16:uniqueId val="{00000000-5403-413A-9A53-E81C12A596E0}"/>
            </c:ext>
          </c:extLst>
        </c:ser>
        <c:ser>
          <c:idx val="1"/>
          <c:order val="1"/>
          <c:tx>
            <c:strRef>
              <c:f>'SRs Reports'!$C$301:$C$302</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Reports'!$C$303:$C$308</c:f>
              <c:numCache>
                <c:formatCode>#,##0</c:formatCode>
                <c:ptCount val="5"/>
                <c:pt idx="0">
                  <c:v>106.49083706597048</c:v>
                </c:pt>
                <c:pt idx="2">
                  <c:v>64.952777777783922</c:v>
                </c:pt>
                <c:pt idx="3">
                  <c:v>118.07862604166439</c:v>
                </c:pt>
                <c:pt idx="4">
                  <c:v>115.73250995370108</c:v>
                </c:pt>
              </c:numCache>
            </c:numRef>
          </c:val>
          <c:extLst>
            <c:ext xmlns:c16="http://schemas.microsoft.com/office/drawing/2014/chart" uri="{C3380CC4-5D6E-409C-BE32-E72D297353CC}">
              <c16:uniqueId val="{00000001-5403-413A-9A53-E81C12A596E0}"/>
            </c:ext>
          </c:extLst>
        </c:ser>
        <c:ser>
          <c:idx val="2"/>
          <c:order val="2"/>
          <c:tx>
            <c:strRef>
              <c:f>'SRs Reports'!$D$301:$D$302</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Reports'!$D$303:$D$308</c:f>
              <c:numCache>
                <c:formatCode>#,##0</c:formatCode>
                <c:ptCount val="5"/>
                <c:pt idx="0">
                  <c:v>71.102604166666424</c:v>
                </c:pt>
                <c:pt idx="1">
                  <c:v>75.134876041665848</c:v>
                </c:pt>
                <c:pt idx="2">
                  <c:v>136.0715277777781</c:v>
                </c:pt>
                <c:pt idx="3">
                  <c:v>78.509413078698955</c:v>
                </c:pt>
                <c:pt idx="4">
                  <c:v>141.71521953124829</c:v>
                </c:pt>
              </c:numCache>
            </c:numRef>
          </c:val>
          <c:extLst>
            <c:ext xmlns:c16="http://schemas.microsoft.com/office/drawing/2014/chart" uri="{C3380CC4-5D6E-409C-BE32-E72D297353CC}">
              <c16:uniqueId val="{00000002-5403-413A-9A53-E81C12A596E0}"/>
            </c:ext>
          </c:extLst>
        </c:ser>
        <c:ser>
          <c:idx val="3"/>
          <c:order val="3"/>
          <c:tx>
            <c:strRef>
              <c:f>'SRs Reports'!$E$301:$E$302</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Reports'!$E$303:$E$308</c:f>
              <c:numCache>
                <c:formatCode>#,##0</c:formatCode>
                <c:ptCount val="5"/>
                <c:pt idx="0">
                  <c:v>146.8869593749987</c:v>
                </c:pt>
                <c:pt idx="1">
                  <c:v>146.8869593749987</c:v>
                </c:pt>
                <c:pt idx="4">
                  <c:v>138.49126119791435</c:v>
                </c:pt>
              </c:numCache>
            </c:numRef>
          </c:val>
          <c:extLst>
            <c:ext xmlns:c16="http://schemas.microsoft.com/office/drawing/2014/chart" uri="{C3380CC4-5D6E-409C-BE32-E72D297353CC}">
              <c16:uniqueId val="{00000001-2B6D-4243-844C-A391BAF44438}"/>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Reports!PivotTable2</c:name>
    <c:fmtId val="8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'SRs Reports'!$C$235:$C$236</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Reports'!$C$237:$C$242</c:f>
              <c:numCache>
                <c:formatCode>0</c:formatCode>
                <c:ptCount val="5"/>
                <c:pt idx="0">
                  <c:v>20.775000000001455</c:v>
                </c:pt>
                <c:pt idx="1">
                  <c:v>28.478201909721975</c:v>
                </c:pt>
                <c:pt idx="3">
                  <c:v>15.908063020830014</c:v>
                </c:pt>
                <c:pt idx="4">
                  <c:v>12.27816307870186</c:v>
                </c:pt>
              </c:numCache>
            </c:numRef>
          </c:val>
          <c:extLst>
            <c:ext xmlns:c16="http://schemas.microsoft.com/office/drawing/2014/chart" uri="{C3380CC4-5D6E-409C-BE32-E72D297353CC}">
              <c16:uniqueId val="{00000001-AA0B-48FD-BB0B-C5E47F12BA04}"/>
            </c:ext>
          </c:extLst>
        </c:ser>
        <c:ser>
          <c:idx val="0"/>
          <c:order val="0"/>
          <c:tx>
            <c:strRef>
              <c:f>'SRs Reports'!$B$235:$B$236</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Reports'!$B$237:$B$242</c:f>
              <c:numCache>
                <c:formatCode>0</c:formatCode>
                <c:ptCount val="5"/>
                <c:pt idx="0">
                  <c:v>39.918903819438128</c:v>
                </c:pt>
                <c:pt idx="2">
                  <c:v>26.709644560183126</c:v>
                </c:pt>
              </c:numCache>
            </c:numRef>
          </c:val>
          <c:extLst>
            <c:ext xmlns:c16="http://schemas.microsoft.com/office/drawing/2014/chart" uri="{C3380CC4-5D6E-409C-BE32-E72D297353CC}">
              <c16:uniqueId val="{00000000-AA0B-48FD-BB0B-C5E47F12BA04}"/>
            </c:ext>
          </c:extLst>
        </c:ser>
        <c:ser>
          <c:idx val="2"/>
          <c:order val="2"/>
          <c:tx>
            <c:strRef>
              <c:f>'SRs Reports'!$D$235:$D$236</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Reports'!$D$237:$D$242</c:f>
              <c:numCache>
                <c:formatCode>0</c:formatCode>
                <c:ptCount val="5"/>
                <c:pt idx="0">
                  <c:v>38.227854687496801</c:v>
                </c:pt>
                <c:pt idx="2">
                  <c:v>19.841222743054459</c:v>
                </c:pt>
                <c:pt idx="4">
                  <c:v>9.9925149305490777</c:v>
                </c:pt>
              </c:numCache>
            </c:numRef>
          </c:val>
          <c:extLst>
            <c:ext xmlns:c16="http://schemas.microsoft.com/office/drawing/2014/chart" uri="{C3380CC4-5D6E-409C-BE32-E72D297353CC}">
              <c16:uniqueId val="{00000007-AA0B-48FD-BB0B-C5E47F12BA04}"/>
            </c:ext>
          </c:extLst>
        </c:ser>
        <c:dLbls>
          <c:showLegendKey val="0"/>
          <c:showVal val="0"/>
          <c:showCatName val="0"/>
          <c:showSerName val="0"/>
          <c:showPercent val="0"/>
          <c:showBubbleSize val="0"/>
        </c:dLbls>
        <c:gapWidth val="150"/>
        <c:overlap val="100"/>
        <c:axId val="1225738984"/>
        <c:axId val="1225731424"/>
      </c:barChart>
      <c:catAx>
        <c:axId val="1225738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1424"/>
        <c:crosses val="autoZero"/>
        <c:auto val="1"/>
        <c:lblAlgn val="ctr"/>
        <c:lblOffset val="100"/>
        <c:noMultiLvlLbl val="0"/>
      </c:catAx>
      <c:valAx>
        <c:axId val="122573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Reports!PivotTable3</c:name>
    <c:fmtId val="8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Reports'!$B$252:$B$253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Reports'!$B$254:$B$269</c:f>
              <c:numCache>
                <c:formatCode>0</c:formatCode>
                <c:ptCount val="15"/>
                <c:pt idx="9">
                  <c:v>104.10848715277098</c:v>
                </c:pt>
                <c:pt idx="10">
                  <c:v>95.81057048610819</c:v>
                </c:pt>
              </c:numCache>
            </c:numRef>
          </c:val>
          <c:extLst>
            <c:ext xmlns:c16="http://schemas.microsoft.com/office/drawing/2014/chart" uri="{C3380CC4-5D6E-409C-BE32-E72D297353CC}">
              <c16:uniqueId val="{00000000-6AAE-4062-8139-57615356D831}"/>
            </c:ext>
          </c:extLst>
        </c:ser>
        <c:ser>
          <c:idx val="1"/>
          <c:order val="1"/>
          <c:tx>
            <c:strRef>
              <c:f>'SRs Reports'!$C$252:$C$253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Reports'!$C$254:$C$269</c:f>
              <c:numCache>
                <c:formatCode>0</c:formatCode>
                <c:ptCount val="15"/>
                <c:pt idx="2">
                  <c:v>153.72438246527599</c:v>
                </c:pt>
                <c:pt idx="5">
                  <c:v>138.49459826388556</c:v>
                </c:pt>
                <c:pt idx="7">
                  <c:v>114.37139884259038</c:v>
                </c:pt>
                <c:pt idx="8">
                  <c:v>103.0048611111124</c:v>
                </c:pt>
                <c:pt idx="9">
                  <c:v>97.922916666662786</c:v>
                </c:pt>
                <c:pt idx="12">
                  <c:v>73.8945213541665</c:v>
                </c:pt>
                <c:pt idx="14">
                  <c:v>27.120833333334303</c:v>
                </c:pt>
              </c:numCache>
            </c:numRef>
          </c:val>
          <c:extLst>
            <c:ext xmlns:c16="http://schemas.microsoft.com/office/drawing/2014/chart" uri="{C3380CC4-5D6E-409C-BE32-E72D297353CC}">
              <c16:uniqueId val="{00000001-6AAE-4062-8139-57615356D831}"/>
            </c:ext>
          </c:extLst>
        </c:ser>
        <c:ser>
          <c:idx val="2"/>
          <c:order val="2"/>
          <c:tx>
            <c:strRef>
              <c:f>'SRs Reports'!$D$252:$D$253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Reports'!$D$254:$D$269</c:f>
              <c:numCache>
                <c:formatCode>0</c:formatCode>
                <c:ptCount val="15"/>
                <c:pt idx="0">
                  <c:v>169.03194444443943</c:v>
                </c:pt>
                <c:pt idx="3">
                  <c:v>151.86265381944395</c:v>
                </c:pt>
                <c:pt idx="4">
                  <c:v>140.55632690972197</c:v>
                </c:pt>
                <c:pt idx="9">
                  <c:v>100.92515381944395</c:v>
                </c:pt>
                <c:pt idx="10">
                  <c:v>85.679590798608842</c:v>
                </c:pt>
                <c:pt idx="11">
                  <c:v>81.15486111111386</c:v>
                </c:pt>
                <c:pt idx="12">
                  <c:v>70.094868576386943</c:v>
                </c:pt>
                <c:pt idx="13">
                  <c:v>72.647299131942418</c:v>
                </c:pt>
                <c:pt idx="14">
                  <c:v>57.075153819438128</c:v>
                </c:pt>
              </c:numCache>
            </c:numRef>
          </c:val>
          <c:extLst>
            <c:ext xmlns:c16="http://schemas.microsoft.com/office/drawing/2014/chart" uri="{C3380CC4-5D6E-409C-BE32-E72D297353CC}">
              <c16:uniqueId val="{00000002-6AAE-4062-8139-57615356D831}"/>
            </c:ext>
          </c:extLst>
        </c:ser>
        <c:ser>
          <c:idx val="3"/>
          <c:order val="3"/>
          <c:tx>
            <c:strRef>
              <c:f>'SRs Reports'!$E$252:$E$253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Reports'!$E$254:$E$269</c:f>
              <c:numCache>
                <c:formatCode>0</c:formatCode>
                <c:ptCount val="15"/>
                <c:pt idx="1">
                  <c:v>164.0925149305549</c:v>
                </c:pt>
                <c:pt idx="4">
                  <c:v>146.8869593749987</c:v>
                </c:pt>
                <c:pt idx="6">
                  <c:v>96.098611111105129</c:v>
                </c:pt>
              </c:numCache>
            </c:numRef>
          </c:val>
          <c:extLst>
            <c:ext xmlns:c16="http://schemas.microsoft.com/office/drawing/2014/chart" uri="{C3380CC4-5D6E-409C-BE32-E72D297353CC}">
              <c16:uniqueId val="{00000001-7C43-4F92-AA90-8D118A54A27E}"/>
            </c:ext>
          </c:extLst>
        </c:ser>
        <c:dLbls>
          <c:dLblPos val="ctr"/>
          <c:showLegendKey val="0"/>
          <c:showVal val="1"/>
          <c:showCatName val="0"/>
          <c:showSerName val="0"/>
          <c:showPercent val="0"/>
          <c:showBubbleSize val="0"/>
        </c:dLbls>
        <c:gapWidth val="150"/>
        <c:overlap val="100"/>
        <c:axId val="1225782184"/>
        <c:axId val="1225787224"/>
      </c:barChart>
      <c:catAx>
        <c:axId val="122578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7224"/>
        <c:crosses val="autoZero"/>
        <c:auto val="1"/>
        <c:lblAlgn val="ctr"/>
        <c:lblOffset val="100"/>
        <c:noMultiLvlLbl val="0"/>
      </c:catAx>
      <c:valAx>
        <c:axId val="1225787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2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Reports!PivotTable27</c:name>
    <c:fmtId val="8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Reports'!$B$321:$B$322</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Reports'!$B$323:$B$325</c:f>
              <c:numCache>
                <c:formatCode>General</c:formatCode>
                <c:ptCount val="2"/>
                <c:pt idx="1">
                  <c:v>3</c:v>
                </c:pt>
              </c:numCache>
            </c:numRef>
          </c:val>
          <c:extLst>
            <c:ext xmlns:c16="http://schemas.microsoft.com/office/drawing/2014/chart" uri="{C3380CC4-5D6E-409C-BE32-E72D297353CC}">
              <c16:uniqueId val="{00000000-078D-4182-8342-9DFCCBA3AB00}"/>
            </c:ext>
          </c:extLst>
        </c:ser>
        <c:ser>
          <c:idx val="1"/>
          <c:order val="1"/>
          <c:tx>
            <c:strRef>
              <c:f>'SRs Reports'!$C$321:$C$322</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Reports'!$C$323:$C$325</c:f>
              <c:numCache>
                <c:formatCode>General</c:formatCode>
                <c:ptCount val="2"/>
                <c:pt idx="1">
                  <c:v>3</c:v>
                </c:pt>
              </c:numCache>
            </c:numRef>
          </c:val>
          <c:extLst>
            <c:ext xmlns:c16="http://schemas.microsoft.com/office/drawing/2014/chart" uri="{C3380CC4-5D6E-409C-BE32-E72D297353CC}">
              <c16:uniqueId val="{00000001-078D-4182-8342-9DFCCBA3AB00}"/>
            </c:ext>
          </c:extLst>
        </c:ser>
        <c:ser>
          <c:idx val="2"/>
          <c:order val="2"/>
          <c:tx>
            <c:strRef>
              <c:f>'SRs Reports'!$D$321:$D$322</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Reports'!$D$323:$D$325</c:f>
              <c:numCache>
                <c:formatCode>General</c:formatCode>
                <c:ptCount val="2"/>
                <c:pt idx="1">
                  <c:v>10</c:v>
                </c:pt>
              </c:numCache>
            </c:numRef>
          </c:val>
          <c:extLst>
            <c:ext xmlns:c16="http://schemas.microsoft.com/office/drawing/2014/chart" uri="{C3380CC4-5D6E-409C-BE32-E72D297353CC}">
              <c16:uniqueId val="{00000002-078D-4182-8342-9DFCCBA3AB00}"/>
            </c:ext>
          </c:extLst>
        </c:ser>
        <c:ser>
          <c:idx val="3"/>
          <c:order val="3"/>
          <c:tx>
            <c:strRef>
              <c:f>'SRs Reports'!$E$321:$E$322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Reports'!$E$323:$E$325</c:f>
              <c:numCache>
                <c:formatCode>General</c:formatCode>
                <c:ptCount val="2"/>
                <c:pt idx="1">
                  <c:v>5</c:v>
                </c:pt>
              </c:numCache>
            </c:numRef>
          </c:val>
          <c:extLst>
            <c:ext xmlns:c16="http://schemas.microsoft.com/office/drawing/2014/chart" uri="{C3380CC4-5D6E-409C-BE32-E72D297353CC}">
              <c16:uniqueId val="{00000001-6CFA-48C4-91D8-5A57E88BE94E}"/>
            </c:ext>
          </c:extLst>
        </c:ser>
        <c:ser>
          <c:idx val="4"/>
          <c:order val="4"/>
          <c:tx>
            <c:strRef>
              <c:f>'SRs Reports'!$F$321:$F$322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Reports'!$F$323:$F$325</c:f>
              <c:numCache>
                <c:formatCode>General</c:formatCode>
                <c:ptCount val="2"/>
                <c:pt idx="0">
                  <c:v>1</c:v>
                </c:pt>
                <c:pt idx="1">
                  <c:v>5</c:v>
                </c:pt>
              </c:numCache>
            </c:numRef>
          </c:val>
          <c:extLst>
            <c:ext xmlns:c16="http://schemas.microsoft.com/office/drawing/2014/chart" uri="{C3380CC4-5D6E-409C-BE32-E72D297353CC}">
              <c16:uniqueId val="{00000002-6CFA-48C4-91D8-5A57E88BE94E}"/>
            </c:ext>
          </c:extLst>
        </c:ser>
        <c:ser>
          <c:idx val="5"/>
          <c:order val="5"/>
          <c:tx>
            <c:strRef>
              <c:f>'SRs Reports'!$G$321:$G$322</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Reports'!$G$323:$G$325</c:f>
              <c:numCache>
                <c:formatCode>General</c:formatCode>
                <c:ptCount val="2"/>
                <c:pt idx="1">
                  <c:v>1</c:v>
                </c:pt>
              </c:numCache>
            </c:numRef>
          </c:val>
          <c:extLst>
            <c:ext xmlns:c16="http://schemas.microsoft.com/office/drawing/2014/chart" uri="{C3380CC4-5D6E-409C-BE32-E72D297353CC}">
              <c16:uniqueId val="{00000000-1649-470C-9178-60327BDBBE4E}"/>
            </c:ext>
          </c:extLst>
        </c:ser>
        <c:dLbls>
          <c:dLblPos val="ctr"/>
          <c:showLegendKey val="0"/>
          <c:showVal val="1"/>
          <c:showCatName val="0"/>
          <c:showSerName val="0"/>
          <c:showPercent val="0"/>
          <c:showBubbleSize val="0"/>
        </c:dLbls>
        <c:gapWidth val="150"/>
        <c:overlap val="100"/>
        <c:axId val="1175341600"/>
        <c:axId val="1175338720"/>
      </c:barChart>
      <c:catAx>
        <c:axId val="117534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38720"/>
        <c:crosses val="autoZero"/>
        <c:auto val="1"/>
        <c:lblAlgn val="ctr"/>
        <c:lblOffset val="100"/>
        <c:noMultiLvlLbl val="0"/>
      </c:catAx>
      <c:valAx>
        <c:axId val="117533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4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2024-12-26.xlsx]SRs Reports!PivotTable31</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Reports'!$B$350:$B$351</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Reports'!$B$352:$B$353</c:f>
              <c:numCache>
                <c:formatCode>General</c:formatCode>
                <c:ptCount val="1"/>
                <c:pt idx="0">
                  <c:v>11</c:v>
                </c:pt>
              </c:numCache>
            </c:numRef>
          </c:val>
          <c:extLst>
            <c:ext xmlns:c16="http://schemas.microsoft.com/office/drawing/2014/chart" uri="{C3380CC4-5D6E-409C-BE32-E72D297353CC}">
              <c16:uniqueId val="{00000000-7D10-49C6-85C1-222C5D8C9966}"/>
            </c:ext>
          </c:extLst>
        </c:ser>
        <c:ser>
          <c:idx val="1"/>
          <c:order val="1"/>
          <c:tx>
            <c:strRef>
              <c:f>'SRs Reports'!$C$350:$C$351</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Reports'!$C$352:$C$353</c:f>
              <c:numCache>
                <c:formatCode>General</c:formatCode>
                <c:ptCount val="1"/>
                <c:pt idx="0">
                  <c:v>2</c:v>
                </c:pt>
              </c:numCache>
            </c:numRef>
          </c:val>
          <c:extLst>
            <c:ext xmlns:c16="http://schemas.microsoft.com/office/drawing/2014/chart" uri="{C3380CC4-5D6E-409C-BE32-E72D297353CC}">
              <c16:uniqueId val="{00000001-7D10-49C6-85C1-222C5D8C9966}"/>
            </c:ext>
          </c:extLst>
        </c:ser>
        <c:ser>
          <c:idx val="2"/>
          <c:order val="2"/>
          <c:tx>
            <c:strRef>
              <c:f>'SRs Reports'!$D$350:$D$351</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Reports'!$D$352:$D$353</c:f>
              <c:numCache>
                <c:formatCode>General</c:formatCode>
                <c:ptCount val="1"/>
                <c:pt idx="0">
                  <c:v>3</c:v>
                </c:pt>
              </c:numCache>
            </c:numRef>
          </c:val>
          <c:extLst>
            <c:ext xmlns:c16="http://schemas.microsoft.com/office/drawing/2014/chart" uri="{C3380CC4-5D6E-409C-BE32-E72D297353CC}">
              <c16:uniqueId val="{00000002-7D10-49C6-85C1-222C5D8C9966}"/>
            </c:ext>
          </c:extLst>
        </c:ser>
        <c:ser>
          <c:idx val="3"/>
          <c:order val="3"/>
          <c:tx>
            <c:strRef>
              <c:f>'SRs Reports'!$E$350:$E$351</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Reports'!$E$352:$E$353</c:f>
              <c:numCache>
                <c:formatCode>General</c:formatCode>
                <c:ptCount val="1"/>
                <c:pt idx="0">
                  <c:v>4</c:v>
                </c:pt>
              </c:numCache>
            </c:numRef>
          </c:val>
          <c:extLst>
            <c:ext xmlns:c16="http://schemas.microsoft.com/office/drawing/2014/chart" uri="{C3380CC4-5D6E-409C-BE32-E72D297353CC}">
              <c16:uniqueId val="{00000003-7D10-49C6-85C1-222C5D8C9966}"/>
            </c:ext>
          </c:extLst>
        </c:ser>
        <c:ser>
          <c:idx val="4"/>
          <c:order val="4"/>
          <c:tx>
            <c:strRef>
              <c:f>'SRs Reports'!$F$350:$F$351</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Reports'!$F$352:$F$353</c:f>
              <c:numCache>
                <c:formatCode>General</c:formatCode>
                <c:ptCount val="1"/>
                <c:pt idx="0">
                  <c:v>14</c:v>
                </c:pt>
              </c:numCache>
            </c:numRef>
          </c:val>
          <c:extLst>
            <c:ext xmlns:c16="http://schemas.microsoft.com/office/drawing/2014/chart" uri="{C3380CC4-5D6E-409C-BE32-E72D297353CC}">
              <c16:uniqueId val="{00000004-7D10-49C6-85C1-222C5D8C9966}"/>
            </c:ext>
          </c:extLst>
        </c:ser>
        <c:dLbls>
          <c:dLblPos val="ctr"/>
          <c:showLegendKey val="0"/>
          <c:showVal val="1"/>
          <c:showCatName val="0"/>
          <c:showSerName val="0"/>
          <c:showPercent val="0"/>
          <c:showBubbleSize val="0"/>
        </c:dLbls>
        <c:gapWidth val="150"/>
        <c:overlap val="100"/>
        <c:axId val="2004540752"/>
        <c:axId val="2004549392"/>
      </c:barChart>
      <c:catAx>
        <c:axId val="200454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9392"/>
        <c:crosses val="autoZero"/>
        <c:auto val="1"/>
        <c:lblAlgn val="ctr"/>
        <c:lblOffset val="100"/>
        <c:noMultiLvlLbl val="0"/>
      </c:catAx>
      <c:valAx>
        <c:axId val="2004549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View'!$B$8:$B$11</c:f>
              <c:numCache>
                <c:formatCode>General</c:formatCode>
                <c:ptCount val="3"/>
                <c:pt idx="1">
                  <c:v>9</c:v>
                </c:pt>
                <c:pt idx="2">
                  <c:v>5</c:v>
                </c:pt>
              </c:numCache>
            </c:numRef>
          </c:val>
          <c:extLst>
            <c:ext xmlns:c16="http://schemas.microsoft.com/office/drawing/2014/chart" uri="{C3380CC4-5D6E-409C-BE32-E72D297353CC}">
              <c16:uniqueId val="{00000000-AC7D-466C-98B1-8E2232151C0D}"/>
            </c:ext>
          </c:extLst>
        </c:ser>
        <c:ser>
          <c:idx val="1"/>
          <c:order val="1"/>
          <c:tx>
            <c:strRef>
              <c:f>'Incidents Monthly View'!$C$6:$C$7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View'!$C$8:$C$11</c:f>
              <c:numCache>
                <c:formatCode>General</c:formatCode>
                <c:ptCount val="3"/>
                <c:pt idx="0">
                  <c:v>2</c:v>
                </c:pt>
                <c:pt idx="1">
                  <c:v>33</c:v>
                </c:pt>
                <c:pt idx="2">
                  <c:v>38</c:v>
                </c:pt>
              </c:numCache>
            </c:numRef>
          </c:val>
          <c:extLst>
            <c:ext xmlns:c16="http://schemas.microsoft.com/office/drawing/2014/chart" uri="{C3380CC4-5D6E-409C-BE32-E72D297353CC}">
              <c16:uniqueId val="{00000001-AC7D-466C-98B1-8E2232151C0D}"/>
            </c:ext>
          </c:extLst>
        </c:ser>
        <c:ser>
          <c:idx val="2"/>
          <c:order val="2"/>
          <c:tx>
            <c:strRef>
              <c:f>'Incidents Monthly View'!$D$6:$D$7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View'!$D$8:$D$11</c:f>
              <c:numCache>
                <c:formatCode>General</c:formatCode>
                <c:ptCount val="3"/>
                <c:pt idx="1">
                  <c:v>1</c:v>
                </c:pt>
                <c:pt idx="2">
                  <c:v>3</c:v>
                </c:pt>
              </c:numCache>
            </c:numRef>
          </c:val>
          <c:extLst>
            <c:ext xmlns:c16="http://schemas.microsoft.com/office/drawing/2014/chart" uri="{C3380CC4-5D6E-409C-BE32-E72D297353CC}">
              <c16:uniqueId val="{00000001-BD7D-472A-8590-ED2260498EF3}"/>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View!PivotTable8</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View'!$B$22:$B$23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View'!$B$24:$B$26</c:f>
              <c:numCache>
                <c:formatCode>General</c:formatCode>
                <c:ptCount val="2"/>
                <c:pt idx="0">
                  <c:v>6</c:v>
                </c:pt>
                <c:pt idx="1">
                  <c:v>2</c:v>
                </c:pt>
              </c:numCache>
            </c:numRef>
          </c:val>
          <c:extLst>
            <c:ext xmlns:c16="http://schemas.microsoft.com/office/drawing/2014/chart" uri="{C3380CC4-5D6E-409C-BE32-E72D297353CC}">
              <c16:uniqueId val="{00000000-5A39-4391-B202-C1D65507D73F}"/>
            </c:ext>
          </c:extLst>
        </c:ser>
        <c:ser>
          <c:idx val="1"/>
          <c:order val="1"/>
          <c:tx>
            <c:strRef>
              <c:f>'Incidents Monthly View'!$C$22:$C$23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View'!$C$24:$C$26</c:f>
              <c:numCache>
                <c:formatCode>General</c:formatCode>
                <c:ptCount val="2"/>
                <c:pt idx="0">
                  <c:v>8</c:v>
                </c:pt>
                <c:pt idx="1">
                  <c:v>3</c:v>
                </c:pt>
              </c:numCache>
            </c:numRef>
          </c:val>
          <c:extLst>
            <c:ext xmlns:c16="http://schemas.microsoft.com/office/drawing/2014/chart" uri="{C3380CC4-5D6E-409C-BE32-E72D297353CC}">
              <c16:uniqueId val="{00000001-5A39-4391-B202-C1D65507D73F}"/>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View!PivotTable9</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View'!$B$41:$B$42</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View'!$B$43:$B$46</c:f>
              <c:numCache>
                <c:formatCode>General</c:formatCode>
                <c:ptCount val="3"/>
                <c:pt idx="1">
                  <c:v>1</c:v>
                </c:pt>
              </c:numCache>
            </c:numRef>
          </c:val>
          <c:extLst>
            <c:ext xmlns:c16="http://schemas.microsoft.com/office/drawing/2014/chart" uri="{C3380CC4-5D6E-409C-BE32-E72D297353CC}">
              <c16:uniqueId val="{00000000-3772-440A-91E1-C51D745DB94D}"/>
            </c:ext>
          </c:extLst>
        </c:ser>
        <c:ser>
          <c:idx val="1"/>
          <c:order val="1"/>
          <c:tx>
            <c:strRef>
              <c:f>'Incidents Monthly View'!$C$41:$C$42</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View'!$C$43:$C$46</c:f>
              <c:numCache>
                <c:formatCode>General</c:formatCode>
                <c:ptCount val="3"/>
                <c:pt idx="0">
                  <c:v>2</c:v>
                </c:pt>
                <c:pt idx="1">
                  <c:v>30</c:v>
                </c:pt>
                <c:pt idx="2">
                  <c:v>22</c:v>
                </c:pt>
              </c:numCache>
            </c:numRef>
          </c:val>
          <c:extLst>
            <c:ext xmlns:c16="http://schemas.microsoft.com/office/drawing/2014/chart" uri="{C3380CC4-5D6E-409C-BE32-E72D297353CC}">
              <c16:uniqueId val="{00000001-3772-440A-91E1-C51D745DB94D}"/>
            </c:ext>
          </c:extLst>
        </c:ser>
        <c:ser>
          <c:idx val="2"/>
          <c:order val="2"/>
          <c:tx>
            <c:strRef>
              <c:f>'Incidents Monthly View'!$D$41:$D$42</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View'!$D$43:$D$46</c:f>
              <c:numCache>
                <c:formatCode>General</c:formatCode>
                <c:ptCount val="3"/>
                <c:pt idx="1">
                  <c:v>4</c:v>
                </c:pt>
                <c:pt idx="2">
                  <c:v>11</c:v>
                </c:pt>
              </c:numCache>
            </c:numRef>
          </c:val>
          <c:extLst>
            <c:ext xmlns:c16="http://schemas.microsoft.com/office/drawing/2014/chart" uri="{C3380CC4-5D6E-409C-BE32-E72D297353CC}">
              <c16:uniqueId val="{00000002-3772-440A-91E1-C51D745DB94D}"/>
            </c:ext>
          </c:extLst>
        </c:ser>
        <c:ser>
          <c:idx val="3"/>
          <c:order val="3"/>
          <c:tx>
            <c:strRef>
              <c:f>'Incidents Monthly View'!$E$41:$E$42</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View'!$E$43:$E$46</c:f>
              <c:numCache>
                <c:formatCode>General</c:formatCode>
                <c:ptCount val="3"/>
                <c:pt idx="1">
                  <c:v>1</c:v>
                </c:pt>
                <c:pt idx="2">
                  <c:v>8</c:v>
                </c:pt>
              </c:numCache>
            </c:numRef>
          </c:val>
          <c:extLst>
            <c:ext xmlns:c16="http://schemas.microsoft.com/office/drawing/2014/chart" uri="{C3380CC4-5D6E-409C-BE32-E72D297353CC}">
              <c16:uniqueId val="{00000001-9E36-42AD-9540-E0A270E7E30B}"/>
            </c:ext>
          </c:extLst>
        </c:ser>
        <c:ser>
          <c:idx val="4"/>
          <c:order val="4"/>
          <c:tx>
            <c:strRef>
              <c:f>'Incidents Monthly View'!$F$41:$F$42</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View'!$F$43:$F$46</c:f>
              <c:numCache>
                <c:formatCode>General</c:formatCode>
                <c:ptCount val="3"/>
                <c:pt idx="1">
                  <c:v>6</c:v>
                </c:pt>
                <c:pt idx="2">
                  <c:v>4</c:v>
                </c:pt>
              </c:numCache>
            </c:numRef>
          </c:val>
          <c:extLst>
            <c:ext xmlns:c16="http://schemas.microsoft.com/office/drawing/2014/chart" uri="{C3380CC4-5D6E-409C-BE32-E72D297353CC}">
              <c16:uniqueId val="{00000002-9E36-42AD-9540-E0A270E7E30B}"/>
            </c:ext>
          </c:extLst>
        </c:ser>
        <c:ser>
          <c:idx val="5"/>
          <c:order val="5"/>
          <c:tx>
            <c:strRef>
              <c:f>'Incidents Monthly View'!$G$41:$G$42</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View'!$G$43:$G$46</c:f>
              <c:numCache>
                <c:formatCode>General</c:formatCode>
                <c:ptCount val="3"/>
                <c:pt idx="1">
                  <c:v>1</c:v>
                </c:pt>
                <c:pt idx="2">
                  <c:v>1</c:v>
                </c:pt>
              </c:numCache>
            </c:numRef>
          </c:val>
          <c:extLst>
            <c:ext xmlns:c16="http://schemas.microsoft.com/office/drawing/2014/chart" uri="{C3380CC4-5D6E-409C-BE32-E72D297353CC}">
              <c16:uniqueId val="{00000000-C688-4E8E-8740-DD39B96C4E78}"/>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View!PivotTable10</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View'!$B$58:$B$59</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View'!$B$60:$B$62</c:f>
              <c:numCache>
                <c:formatCode>General</c:formatCode>
                <c:ptCount val="2"/>
                <c:pt idx="0">
                  <c:v>7</c:v>
                </c:pt>
                <c:pt idx="1">
                  <c:v>2</c:v>
                </c:pt>
              </c:numCache>
            </c:numRef>
          </c:val>
          <c:extLst>
            <c:ext xmlns:c16="http://schemas.microsoft.com/office/drawing/2014/chart" uri="{C3380CC4-5D6E-409C-BE32-E72D297353CC}">
              <c16:uniqueId val="{00000000-6B0A-4AF4-B3C2-67FCFCA8E6EF}"/>
            </c:ext>
          </c:extLst>
        </c:ser>
        <c:ser>
          <c:idx val="1"/>
          <c:order val="1"/>
          <c:tx>
            <c:strRef>
              <c:f>'Incidents Monthly View'!$C$58:$C$59</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View'!$C$60:$C$62</c:f>
              <c:numCache>
                <c:formatCode>General</c:formatCode>
                <c:ptCount val="2"/>
                <c:pt idx="0">
                  <c:v>2</c:v>
                </c:pt>
              </c:numCache>
            </c:numRef>
          </c:val>
          <c:extLst>
            <c:ext xmlns:c16="http://schemas.microsoft.com/office/drawing/2014/chart" uri="{C3380CC4-5D6E-409C-BE32-E72D297353CC}">
              <c16:uniqueId val="{00000001-6B0A-4AF4-B3C2-67FCFCA8E6EF}"/>
            </c:ext>
          </c:extLst>
        </c:ser>
        <c:ser>
          <c:idx val="2"/>
          <c:order val="2"/>
          <c:tx>
            <c:strRef>
              <c:f>'Incidents Monthly View'!$D$58:$D$59</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View'!$D$60:$D$62</c:f>
              <c:numCache>
                <c:formatCode>General</c:formatCode>
                <c:ptCount val="2"/>
                <c:pt idx="0">
                  <c:v>5</c:v>
                </c:pt>
                <c:pt idx="1">
                  <c:v>3</c:v>
                </c:pt>
              </c:numCache>
            </c:numRef>
          </c:val>
          <c:extLst>
            <c:ext xmlns:c16="http://schemas.microsoft.com/office/drawing/2014/chart" uri="{C3380CC4-5D6E-409C-BE32-E72D297353CC}">
              <c16:uniqueId val="{00000002-6B0A-4AF4-B3C2-67FCFCA8E6EF}"/>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View!PivotTable11</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View'!$B$78:$B$79</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View'!$B$80:$B$83</c:f>
              <c:numCache>
                <c:formatCode>General</c:formatCode>
                <c:ptCount val="3"/>
                <c:pt idx="1">
                  <c:v>1</c:v>
                </c:pt>
              </c:numCache>
            </c:numRef>
          </c:val>
          <c:extLst>
            <c:ext xmlns:c16="http://schemas.microsoft.com/office/drawing/2014/chart" uri="{C3380CC4-5D6E-409C-BE32-E72D297353CC}">
              <c16:uniqueId val="{00000000-00BF-448B-AEB5-DE678564CBD1}"/>
            </c:ext>
          </c:extLst>
        </c:ser>
        <c:ser>
          <c:idx val="1"/>
          <c:order val="1"/>
          <c:tx>
            <c:strRef>
              <c:f>'Incidents Monthly View'!$C$78:$C$79</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View'!$C$80:$C$83</c:f>
              <c:numCache>
                <c:formatCode>General</c:formatCode>
                <c:ptCount val="3"/>
                <c:pt idx="0">
                  <c:v>10</c:v>
                </c:pt>
                <c:pt idx="1">
                  <c:v>42</c:v>
                </c:pt>
                <c:pt idx="2">
                  <c:v>2</c:v>
                </c:pt>
              </c:numCache>
            </c:numRef>
          </c:val>
          <c:extLst>
            <c:ext xmlns:c16="http://schemas.microsoft.com/office/drawing/2014/chart" uri="{C3380CC4-5D6E-409C-BE32-E72D297353CC}">
              <c16:uniqueId val="{00000001-00BF-448B-AEB5-DE678564CBD1}"/>
            </c:ext>
          </c:extLst>
        </c:ser>
        <c:ser>
          <c:idx val="2"/>
          <c:order val="2"/>
          <c:tx>
            <c:strRef>
              <c:f>'Incidents Monthly View'!$D$78:$D$79</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View'!$D$80:$D$83</c:f>
              <c:numCache>
                <c:formatCode>General</c:formatCode>
                <c:ptCount val="3"/>
                <c:pt idx="0">
                  <c:v>2</c:v>
                </c:pt>
                <c:pt idx="1">
                  <c:v>12</c:v>
                </c:pt>
                <c:pt idx="2">
                  <c:v>1</c:v>
                </c:pt>
              </c:numCache>
            </c:numRef>
          </c:val>
          <c:extLst>
            <c:ext xmlns:c16="http://schemas.microsoft.com/office/drawing/2014/chart" uri="{C3380CC4-5D6E-409C-BE32-E72D297353CC}">
              <c16:uniqueId val="{00000002-00BF-448B-AEB5-DE678564CBD1}"/>
            </c:ext>
          </c:extLst>
        </c:ser>
        <c:ser>
          <c:idx val="3"/>
          <c:order val="3"/>
          <c:tx>
            <c:strRef>
              <c:f>'Incidents Monthly View'!$E$78:$E$79</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View'!$E$80:$E$83</c:f>
              <c:numCache>
                <c:formatCode>General</c:formatCode>
                <c:ptCount val="3"/>
                <c:pt idx="0">
                  <c:v>1</c:v>
                </c:pt>
                <c:pt idx="1">
                  <c:v>7</c:v>
                </c:pt>
                <c:pt idx="2">
                  <c:v>1</c:v>
                </c:pt>
              </c:numCache>
            </c:numRef>
          </c:val>
          <c:extLst>
            <c:ext xmlns:c16="http://schemas.microsoft.com/office/drawing/2014/chart" uri="{C3380CC4-5D6E-409C-BE32-E72D297353CC}">
              <c16:uniqueId val="{00000001-2375-4D94-92CD-6DDB4C83F69D}"/>
            </c:ext>
          </c:extLst>
        </c:ser>
        <c:ser>
          <c:idx val="4"/>
          <c:order val="4"/>
          <c:tx>
            <c:strRef>
              <c:f>'Incidents Monthly View'!$F$78:$F$79</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View'!$F$80:$F$83</c:f>
              <c:numCache>
                <c:formatCode>General</c:formatCode>
                <c:ptCount val="3"/>
                <c:pt idx="0">
                  <c:v>1</c:v>
                </c:pt>
                <c:pt idx="1">
                  <c:v>9</c:v>
                </c:pt>
              </c:numCache>
            </c:numRef>
          </c:val>
          <c:extLst>
            <c:ext xmlns:c16="http://schemas.microsoft.com/office/drawing/2014/chart" uri="{C3380CC4-5D6E-409C-BE32-E72D297353CC}">
              <c16:uniqueId val="{00000002-2375-4D94-92CD-6DDB4C83F69D}"/>
            </c:ext>
          </c:extLst>
        </c:ser>
        <c:ser>
          <c:idx val="5"/>
          <c:order val="5"/>
          <c:tx>
            <c:strRef>
              <c:f>'Incidents Monthly View'!$G$78:$G$79</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View'!$G$80:$G$83</c:f>
              <c:numCache>
                <c:formatCode>General</c:formatCode>
                <c:ptCount val="3"/>
                <c:pt idx="1">
                  <c:v>2</c:v>
                </c:pt>
              </c:numCache>
            </c:numRef>
          </c:val>
          <c:extLst>
            <c:ext xmlns:c16="http://schemas.microsoft.com/office/drawing/2014/chart" uri="{C3380CC4-5D6E-409C-BE32-E72D297353CC}">
              <c16:uniqueId val="{00000000-529B-4B51-A152-486C1167C991}"/>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View!PivotTable12</c:name>
    <c:fmtId val="6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cat>
            <c:strRef>
              <c:f>'Incidents Monthly View'!$A$94:$A$96</c:f>
              <c:strCache>
                <c:ptCount val="2"/>
                <c:pt idx="0">
                  <c:v>2. High</c:v>
                </c:pt>
                <c:pt idx="1">
                  <c:v>3. Normal</c:v>
                </c:pt>
              </c:strCache>
            </c:strRef>
          </c:cat>
          <c:val>
            <c:numRef>
              <c:f>'Incidents Monthly View'!$B$94:$B$96</c:f>
              <c:numCache>
                <c:formatCode>General</c:formatCode>
                <c:ptCount val="2"/>
                <c:pt idx="0">
                  <c:v>3</c:v>
                </c:pt>
                <c:pt idx="1">
                  <c:v>6</c:v>
                </c:pt>
              </c:numCache>
            </c:numRef>
          </c:val>
          <c:extLst>
            <c:ext xmlns:c16="http://schemas.microsoft.com/office/drawing/2014/chart" uri="{C3380CC4-5D6E-409C-BE32-E72D297353CC}">
              <c16:uniqueId val="{00000000-B4DD-4380-828F-C06850D8861E}"/>
            </c:ext>
          </c:extLst>
        </c:ser>
        <c:ser>
          <c:idx val="1"/>
          <c:order val="1"/>
          <c:tx>
            <c:strRef>
              <c:f>'Incidents Monthly View'!$C$92:$C$93</c:f>
              <c:strCache>
                <c:ptCount val="1"/>
                <c:pt idx="0">
                  <c:v>In Progress</c:v>
                </c:pt>
              </c:strCache>
            </c:strRef>
          </c:tx>
          <c:spPr>
            <a:solidFill>
              <a:schemeClr val="accent2"/>
            </a:solidFill>
            <a:ln>
              <a:noFill/>
            </a:ln>
            <a:effectLst/>
          </c:spPr>
          <c:invertIfNegative val="0"/>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B4DD-4380-828F-C06850D8861E}"/>
            </c:ext>
          </c:extLst>
        </c:ser>
        <c:ser>
          <c:idx val="2"/>
          <c:order val="2"/>
          <c:tx>
            <c:strRef>
              <c:f>'Incidents Monthly View'!$D$92:$D$93</c:f>
              <c:strCache>
                <c:ptCount val="1"/>
                <c:pt idx="0">
                  <c:v>User acceptance</c:v>
                </c:pt>
              </c:strCache>
            </c:strRef>
          </c:tx>
          <c:spPr>
            <a:solidFill>
              <a:schemeClr val="accent3"/>
            </a:solidFill>
            <a:ln>
              <a:noFill/>
            </a:ln>
            <a:effectLst/>
          </c:spPr>
          <c:invertIfNegative val="0"/>
          <c:cat>
            <c:strRef>
              <c:f>'Incidents Monthly View'!$A$94:$A$96</c:f>
              <c:strCache>
                <c:ptCount val="2"/>
                <c:pt idx="0">
                  <c:v>2. High</c:v>
                </c:pt>
                <c:pt idx="1">
                  <c:v>3. Normal</c:v>
                </c:pt>
              </c:strCache>
            </c:strRef>
          </c:cat>
          <c:val>
            <c:numRef>
              <c:f>'Incidents Monthly View'!$D$94:$D$96</c:f>
              <c:numCache>
                <c:formatCode>General</c:formatCode>
                <c:ptCount val="2"/>
                <c:pt idx="0">
                  <c:v>4</c:v>
                </c:pt>
                <c:pt idx="1">
                  <c:v>4</c:v>
                </c:pt>
              </c:numCache>
            </c:numRef>
          </c:val>
          <c:extLst>
            <c:ext xmlns:c16="http://schemas.microsoft.com/office/drawing/2014/chart" uri="{C3380CC4-5D6E-409C-BE32-E72D297353CC}">
              <c16:uniqueId val="{00000002-B4DD-4380-828F-C06850D8861E}"/>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View!PivotTable13</c:name>
    <c:fmtId val="7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8BE5-442C-9E7D-CE3419E63AD2}"/>
            </c:ext>
          </c:extLst>
        </c:ser>
        <c:ser>
          <c:idx val="1"/>
          <c:order val="1"/>
          <c:tx>
            <c:strRef>
              <c:f>'Incidents Monthly View'!$C$109:$C$110</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1">
                  <c:v>8</c:v>
                </c:pt>
              </c:numCache>
            </c:numRef>
          </c:val>
          <c:extLst>
            <c:ext xmlns:c16="http://schemas.microsoft.com/office/drawing/2014/chart" uri="{C3380CC4-5D6E-409C-BE32-E72D297353CC}">
              <c16:uniqueId val="{00000000-9F41-4D55-AEE0-B543314B37D7}"/>
            </c:ext>
          </c:extLst>
        </c:ser>
        <c:ser>
          <c:idx val="2"/>
          <c:order val="2"/>
          <c:tx>
            <c:strRef>
              <c:f>'Incidents Monthly View'!$D$109:$D$110</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3</c:v>
                </c:pt>
              </c:numCache>
            </c:numRef>
          </c:val>
          <c:extLst>
            <c:ext xmlns:c16="http://schemas.microsoft.com/office/drawing/2014/chart" uri="{C3380CC4-5D6E-409C-BE32-E72D297353CC}">
              <c16:uniqueId val="{00000001-9F41-4D55-AEE0-B543314B37D7}"/>
            </c:ext>
          </c:extLst>
        </c:ser>
        <c:ser>
          <c:idx val="3"/>
          <c:order val="3"/>
          <c:tx>
            <c:strRef>
              <c:f>'Incidents Monthly View'!$E$109:$E$110</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0">
                  <c:v>11</c:v>
                </c:pt>
                <c:pt idx="1">
                  <c:v>49</c:v>
                </c:pt>
                <c:pt idx="2">
                  <c:v>3</c:v>
                </c:pt>
              </c:numCache>
            </c:numRef>
          </c:val>
          <c:extLst>
            <c:ext xmlns:c16="http://schemas.microsoft.com/office/drawing/2014/chart" uri="{C3380CC4-5D6E-409C-BE32-E72D297353CC}">
              <c16:uniqueId val="{00000002-9F41-4D55-AEE0-B543314B37D7}"/>
            </c:ext>
          </c:extLst>
        </c:ser>
        <c:ser>
          <c:idx val="4"/>
          <c:order val="4"/>
          <c:tx>
            <c:strRef>
              <c:f>'Incidents Monthly View'!$F$109:$F$110</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1">
                  <c:v>3</c:v>
                </c:pt>
                <c:pt idx="2">
                  <c:v>1</c:v>
                </c:pt>
              </c:numCache>
            </c:numRef>
          </c:val>
          <c:extLst>
            <c:ext xmlns:c16="http://schemas.microsoft.com/office/drawing/2014/chart" uri="{C3380CC4-5D6E-409C-BE32-E72D297353CC}">
              <c16:uniqueId val="{00000003-9F41-4D55-AEE0-B543314B37D7}"/>
            </c:ext>
          </c:extLst>
        </c:ser>
        <c:ser>
          <c:idx val="5"/>
          <c:order val="5"/>
          <c:tx>
            <c:strRef>
              <c:f>'Incidents Monthly View'!$G$109:$G$110</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3</c:v>
                </c:pt>
                <c:pt idx="1">
                  <c:v>4</c:v>
                </c:pt>
              </c:numCache>
            </c:numRef>
          </c:val>
          <c:extLst>
            <c:ext xmlns:c16="http://schemas.microsoft.com/office/drawing/2014/chart" uri="{C3380CC4-5D6E-409C-BE32-E72D297353CC}">
              <c16:uniqueId val="{00000004-9F41-4D55-AEE0-B543314B37D7}"/>
            </c:ext>
          </c:extLst>
        </c:ser>
        <c:ser>
          <c:idx val="6"/>
          <c:order val="6"/>
          <c:tx>
            <c:strRef>
              <c:f>'Incidents Monthly View'!$H$109:$H$110</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1">
                  <c:v>2</c:v>
                </c:pt>
              </c:numCache>
            </c:numRef>
          </c:val>
          <c:extLst>
            <c:ext xmlns:c16="http://schemas.microsoft.com/office/drawing/2014/chart" uri="{C3380CC4-5D6E-409C-BE32-E72D297353CC}">
              <c16:uniqueId val="{00000005-9F41-4D55-AEE0-B543314B37D7}"/>
            </c:ext>
          </c:extLst>
        </c:ser>
        <c:ser>
          <c:idx val="7"/>
          <c:order val="7"/>
          <c:tx>
            <c:strRef>
              <c:f>'Incidents Monthly View'!$I$109:$I$110</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1</c:v>
                </c:pt>
              </c:numCache>
            </c:numRef>
          </c:val>
          <c:extLst>
            <c:ext xmlns:c16="http://schemas.microsoft.com/office/drawing/2014/chart" uri="{C3380CC4-5D6E-409C-BE32-E72D297353CC}">
              <c16:uniqueId val="{00000006-9F41-4D55-AEE0-B543314B37D7}"/>
            </c:ext>
          </c:extLst>
        </c:ser>
        <c:ser>
          <c:idx val="8"/>
          <c:order val="8"/>
          <c:tx>
            <c:strRef>
              <c:f>'Incidents Monthly View'!$J$109:$J$110</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9F41-4D55-AEE0-B543314B37D7}"/>
            </c:ext>
          </c:extLst>
        </c:ser>
        <c:ser>
          <c:idx val="9"/>
          <c:order val="9"/>
          <c:tx>
            <c:strRef>
              <c:f>'Incidents Monthly View'!$K$109:$K$110</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9F41-4D55-AEE0-B543314B37D7}"/>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View!PivotTable14</c:name>
    <c:fmtId val="82"/>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View'!$B$125:$B$126</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View'!$B$127:$B$129</c:f>
              <c:numCache>
                <c:formatCode>General</c:formatCode>
                <c:ptCount val="2"/>
                <c:pt idx="1">
                  <c:v>1</c:v>
                </c:pt>
              </c:numCache>
            </c:numRef>
          </c:val>
          <c:extLst>
            <c:ext xmlns:c16="http://schemas.microsoft.com/office/drawing/2014/chart" uri="{C3380CC4-5D6E-409C-BE32-E72D297353CC}">
              <c16:uniqueId val="{00000000-92CF-4AFC-922C-1FD219C8CC32}"/>
            </c:ext>
          </c:extLst>
        </c:ser>
        <c:ser>
          <c:idx val="1"/>
          <c:order val="1"/>
          <c:tx>
            <c:strRef>
              <c:f>'Incidents Monthly View'!$C$125:$C$126</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View'!$C$127:$C$129</c:f>
              <c:numCache>
                <c:formatCode>General</c:formatCode>
                <c:ptCount val="2"/>
                <c:pt idx="0">
                  <c:v>1</c:v>
                </c:pt>
                <c:pt idx="1">
                  <c:v>1</c:v>
                </c:pt>
              </c:numCache>
            </c:numRef>
          </c:val>
          <c:extLst>
            <c:ext xmlns:c16="http://schemas.microsoft.com/office/drawing/2014/chart" uri="{C3380CC4-5D6E-409C-BE32-E72D297353CC}">
              <c16:uniqueId val="{00000000-8736-4A62-8E16-0BA3E83672D9}"/>
            </c:ext>
          </c:extLst>
        </c:ser>
        <c:ser>
          <c:idx val="2"/>
          <c:order val="2"/>
          <c:tx>
            <c:strRef>
              <c:f>'Incidents Monthly View'!$D$125:$D$126</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View'!$D$127:$D$129</c:f>
              <c:numCache>
                <c:formatCode>General</c:formatCode>
                <c:ptCount val="2"/>
                <c:pt idx="0">
                  <c:v>1</c:v>
                </c:pt>
              </c:numCache>
            </c:numRef>
          </c:val>
          <c:extLst>
            <c:ext xmlns:c16="http://schemas.microsoft.com/office/drawing/2014/chart" uri="{C3380CC4-5D6E-409C-BE32-E72D297353CC}">
              <c16:uniqueId val="{00000001-8736-4A62-8E16-0BA3E83672D9}"/>
            </c:ext>
          </c:extLst>
        </c:ser>
        <c:ser>
          <c:idx val="3"/>
          <c:order val="3"/>
          <c:tx>
            <c:strRef>
              <c:f>'Incidents Monthly View'!$E$125:$E$126</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View'!$E$127:$E$129</c:f>
              <c:numCache>
                <c:formatCode>General</c:formatCode>
                <c:ptCount val="2"/>
                <c:pt idx="0">
                  <c:v>3</c:v>
                </c:pt>
                <c:pt idx="1">
                  <c:v>7</c:v>
                </c:pt>
              </c:numCache>
            </c:numRef>
          </c:val>
          <c:extLst>
            <c:ext xmlns:c16="http://schemas.microsoft.com/office/drawing/2014/chart" uri="{C3380CC4-5D6E-409C-BE32-E72D297353CC}">
              <c16:uniqueId val="{00000002-8736-4A62-8E16-0BA3E83672D9}"/>
            </c:ext>
          </c:extLst>
        </c:ser>
        <c:ser>
          <c:idx val="4"/>
          <c:order val="4"/>
          <c:tx>
            <c:strRef>
              <c:f>'Incidents Monthly View'!$F$125:$F$126</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View'!$F$127:$F$129</c:f>
              <c:numCache>
                <c:formatCode>General</c:formatCode>
                <c:ptCount val="2"/>
                <c:pt idx="0">
                  <c:v>1</c:v>
                </c:pt>
              </c:numCache>
            </c:numRef>
          </c:val>
          <c:extLst>
            <c:ext xmlns:c16="http://schemas.microsoft.com/office/drawing/2014/chart" uri="{C3380CC4-5D6E-409C-BE32-E72D297353CC}">
              <c16:uniqueId val="{00000003-8736-4A62-8E16-0BA3E83672D9}"/>
            </c:ext>
          </c:extLst>
        </c:ser>
        <c:ser>
          <c:idx val="5"/>
          <c:order val="5"/>
          <c:tx>
            <c:strRef>
              <c:f>'Incidents Monthly View'!$G$125:$G$126</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View'!$G$127:$G$129</c:f>
              <c:numCache>
                <c:formatCode>General</c:formatCode>
                <c:ptCount val="2"/>
                <c:pt idx="0">
                  <c:v>1</c:v>
                </c:pt>
                <c:pt idx="1">
                  <c:v>1</c:v>
                </c:pt>
              </c:numCache>
            </c:numRef>
          </c:val>
          <c:extLst>
            <c:ext xmlns:c16="http://schemas.microsoft.com/office/drawing/2014/chart" uri="{C3380CC4-5D6E-409C-BE32-E72D297353CC}">
              <c16:uniqueId val="{00000004-8736-4A62-8E16-0BA3E83672D9}"/>
            </c:ext>
          </c:extLst>
        </c:ser>
        <c:ser>
          <c:idx val="6"/>
          <c:order val="6"/>
          <c:tx>
            <c:strRef>
              <c:f>'Incidents Monthly View'!$H$125:$H$126</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View'!$H$127:$H$129</c:f>
              <c:numCache>
                <c:formatCode>General</c:formatCode>
                <c:ptCount val="2"/>
                <c:pt idx="1">
                  <c:v>1</c:v>
                </c:pt>
              </c:numCache>
            </c:numRef>
          </c:val>
          <c:extLst>
            <c:ext xmlns:c16="http://schemas.microsoft.com/office/drawing/2014/chart" uri="{C3380CC4-5D6E-409C-BE32-E72D297353CC}">
              <c16:uniqueId val="{00000005-8736-4A62-8E16-0BA3E83672D9}"/>
            </c:ext>
          </c:extLst>
        </c:ser>
        <c:ser>
          <c:idx val="7"/>
          <c:order val="7"/>
          <c:tx>
            <c:strRef>
              <c:f>'Incidents Monthly View'!$I$125:$I$126</c:f>
              <c:strCache>
                <c:ptCount val="1"/>
                <c:pt idx="0">
                  <c:v>Pending Bug Fix</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View'!$I$127:$I$129</c:f>
              <c:numCache>
                <c:formatCode>General</c:formatCode>
                <c:ptCount val="2"/>
                <c:pt idx="0">
                  <c:v>1</c:v>
                </c:pt>
              </c:numCache>
            </c:numRef>
          </c:val>
          <c:extLst>
            <c:ext xmlns:c16="http://schemas.microsoft.com/office/drawing/2014/chart" uri="{C3380CC4-5D6E-409C-BE32-E72D297353CC}">
              <c16:uniqueId val="{00000000-FE44-4583-AFC1-E663DEAC9FCE}"/>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View!PivotTable15</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View'!$B$143:$B$144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View'!$B$145:$B$148</c:f>
              <c:numCache>
                <c:formatCode>General</c:formatCode>
                <c:ptCount val="3"/>
                <c:pt idx="1">
                  <c:v>2</c:v>
                </c:pt>
              </c:numCache>
            </c:numRef>
          </c:val>
          <c:extLst>
            <c:ext xmlns:c16="http://schemas.microsoft.com/office/drawing/2014/chart" uri="{C3380CC4-5D6E-409C-BE32-E72D297353CC}">
              <c16:uniqueId val="{00000000-36B6-4F12-924F-7DB3D81BAA92}"/>
            </c:ext>
          </c:extLst>
        </c:ser>
        <c:ser>
          <c:idx val="1"/>
          <c:order val="1"/>
          <c:tx>
            <c:strRef>
              <c:f>'Incidents Monthly View'!$C$143:$C$144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View'!$C$145:$C$148</c:f>
              <c:numCache>
                <c:formatCode>General</c:formatCode>
                <c:ptCount val="3"/>
                <c:pt idx="2">
                  <c:v>5</c:v>
                </c:pt>
              </c:numCache>
            </c:numRef>
          </c:val>
          <c:extLst>
            <c:ext xmlns:c16="http://schemas.microsoft.com/office/drawing/2014/chart" uri="{C3380CC4-5D6E-409C-BE32-E72D297353CC}">
              <c16:uniqueId val="{00000001-36B6-4F12-924F-7DB3D81BAA92}"/>
            </c:ext>
          </c:extLst>
        </c:ser>
        <c:ser>
          <c:idx val="2"/>
          <c:order val="2"/>
          <c:tx>
            <c:strRef>
              <c:f>'Incidents Monthly View'!$D$143:$D$144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View'!$D$145:$D$148</c:f>
              <c:numCache>
                <c:formatCode>General</c:formatCode>
                <c:ptCount val="3"/>
                <c:pt idx="1">
                  <c:v>6</c:v>
                </c:pt>
                <c:pt idx="2">
                  <c:v>10</c:v>
                </c:pt>
              </c:numCache>
            </c:numRef>
          </c:val>
          <c:extLst>
            <c:ext xmlns:c16="http://schemas.microsoft.com/office/drawing/2014/chart" uri="{C3380CC4-5D6E-409C-BE32-E72D297353CC}">
              <c16:uniqueId val="{00000002-36B6-4F12-924F-7DB3D81BAA92}"/>
            </c:ext>
          </c:extLst>
        </c:ser>
        <c:ser>
          <c:idx val="3"/>
          <c:order val="3"/>
          <c:tx>
            <c:strRef>
              <c:f>'Incidents Monthly View'!$E$143:$E$144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View'!$E$145:$E$148</c:f>
              <c:numCache>
                <c:formatCode>General</c:formatCode>
                <c:ptCount val="3"/>
                <c:pt idx="1">
                  <c:v>1</c:v>
                </c:pt>
                <c:pt idx="2">
                  <c:v>1</c:v>
                </c:pt>
              </c:numCache>
            </c:numRef>
          </c:val>
          <c:extLst>
            <c:ext xmlns:c16="http://schemas.microsoft.com/office/drawing/2014/chart" uri="{C3380CC4-5D6E-409C-BE32-E72D297353CC}">
              <c16:uniqueId val="{00000003-36B6-4F12-924F-7DB3D81BAA92}"/>
            </c:ext>
          </c:extLst>
        </c:ser>
        <c:ser>
          <c:idx val="4"/>
          <c:order val="4"/>
          <c:tx>
            <c:strRef>
              <c:f>'Incidents Monthly View'!$F$143:$F$144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View'!$F$145:$F$148</c:f>
              <c:numCache>
                <c:formatCode>General</c:formatCode>
                <c:ptCount val="3"/>
                <c:pt idx="0">
                  <c:v>1</c:v>
                </c:pt>
                <c:pt idx="1">
                  <c:v>9</c:v>
                </c:pt>
                <c:pt idx="2">
                  <c:v>5</c:v>
                </c:pt>
              </c:numCache>
            </c:numRef>
          </c:val>
          <c:extLst>
            <c:ext xmlns:c16="http://schemas.microsoft.com/office/drawing/2014/chart" uri="{C3380CC4-5D6E-409C-BE32-E72D297353CC}">
              <c16:uniqueId val="{00000001-B7E8-4C63-873A-D7FB8158CA08}"/>
            </c:ext>
          </c:extLst>
        </c:ser>
        <c:ser>
          <c:idx val="5"/>
          <c:order val="5"/>
          <c:tx>
            <c:strRef>
              <c:f>'Incidents Monthly View'!$G$143:$G$144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View'!$G$145:$G$148</c:f>
              <c:numCache>
                <c:formatCode>General</c:formatCode>
                <c:ptCount val="3"/>
                <c:pt idx="1">
                  <c:v>7</c:v>
                </c:pt>
                <c:pt idx="2">
                  <c:v>3</c:v>
                </c:pt>
              </c:numCache>
            </c:numRef>
          </c:val>
          <c:extLst>
            <c:ext xmlns:c16="http://schemas.microsoft.com/office/drawing/2014/chart" uri="{C3380CC4-5D6E-409C-BE32-E72D297353CC}">
              <c16:uniqueId val="{00000002-B7E8-4C63-873A-D7FB8158CA08}"/>
            </c:ext>
          </c:extLst>
        </c:ser>
        <c:ser>
          <c:idx val="6"/>
          <c:order val="6"/>
          <c:tx>
            <c:strRef>
              <c:f>'Incidents Monthly View'!$H$143:$H$144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View'!$H$145:$H$148</c:f>
              <c:numCache>
                <c:formatCode>General</c:formatCode>
                <c:ptCount val="3"/>
                <c:pt idx="0">
                  <c:v>1</c:v>
                </c:pt>
                <c:pt idx="1">
                  <c:v>18</c:v>
                </c:pt>
                <c:pt idx="2">
                  <c:v>21</c:v>
                </c:pt>
              </c:numCache>
            </c:numRef>
          </c:val>
          <c:extLst>
            <c:ext xmlns:c16="http://schemas.microsoft.com/office/drawing/2014/chart" uri="{C3380CC4-5D6E-409C-BE32-E72D297353CC}">
              <c16:uniqueId val="{00000003-B7E8-4C63-873A-D7FB8158CA08}"/>
            </c:ext>
          </c:extLst>
        </c:ser>
        <c:ser>
          <c:idx val="7"/>
          <c:order val="7"/>
          <c:tx>
            <c:strRef>
              <c:f>'Incidents Monthly View'!$I$143:$I$144</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View'!$I$145:$I$148</c:f>
              <c:numCache>
                <c:formatCode>General</c:formatCode>
                <c:ptCount val="3"/>
                <c:pt idx="2">
                  <c:v>1</c:v>
                </c:pt>
              </c:numCache>
            </c:numRef>
          </c:val>
          <c:extLst>
            <c:ext xmlns:c16="http://schemas.microsoft.com/office/drawing/2014/chart" uri="{C3380CC4-5D6E-409C-BE32-E72D297353CC}">
              <c16:uniqueId val="{00000000-BED1-46C7-A26D-4B4FC81BCAE0}"/>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View!PivotTable16</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View'!$B$162:$B$163</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View'!$B$164:$B$166</c:f>
              <c:numCache>
                <c:formatCode>General</c:formatCode>
                <c:ptCount val="2"/>
                <c:pt idx="1">
                  <c:v>1</c:v>
                </c:pt>
              </c:numCache>
            </c:numRef>
          </c:val>
          <c:extLst>
            <c:ext xmlns:c16="http://schemas.microsoft.com/office/drawing/2014/chart" uri="{C3380CC4-5D6E-409C-BE32-E72D297353CC}">
              <c16:uniqueId val="{00000000-B536-48A3-B62C-5FC27CB7D5D3}"/>
            </c:ext>
          </c:extLst>
        </c:ser>
        <c:ser>
          <c:idx val="1"/>
          <c:order val="1"/>
          <c:tx>
            <c:strRef>
              <c:f>'Incidents Monthly View'!$C$162:$C$163</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View'!$C$164:$C$166</c:f>
              <c:numCache>
                <c:formatCode>General</c:formatCode>
                <c:ptCount val="2"/>
                <c:pt idx="0">
                  <c:v>1</c:v>
                </c:pt>
              </c:numCache>
            </c:numRef>
          </c:val>
          <c:extLst>
            <c:ext xmlns:c16="http://schemas.microsoft.com/office/drawing/2014/chart" uri="{C3380CC4-5D6E-409C-BE32-E72D297353CC}">
              <c16:uniqueId val="{00000001-B536-48A3-B62C-5FC27CB7D5D3}"/>
            </c:ext>
          </c:extLst>
        </c:ser>
        <c:ser>
          <c:idx val="2"/>
          <c:order val="2"/>
          <c:tx>
            <c:strRef>
              <c:f>'Incidents Monthly View'!$D$162:$D$163</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View'!$D$164:$D$166</c:f>
              <c:numCache>
                <c:formatCode>General</c:formatCode>
                <c:ptCount val="2"/>
                <c:pt idx="0">
                  <c:v>4</c:v>
                </c:pt>
                <c:pt idx="1">
                  <c:v>2</c:v>
                </c:pt>
              </c:numCache>
            </c:numRef>
          </c:val>
          <c:extLst>
            <c:ext xmlns:c16="http://schemas.microsoft.com/office/drawing/2014/chart" uri="{C3380CC4-5D6E-409C-BE32-E72D297353CC}">
              <c16:uniqueId val="{00000002-B536-48A3-B62C-5FC27CB7D5D3}"/>
            </c:ext>
          </c:extLst>
        </c:ser>
        <c:ser>
          <c:idx val="3"/>
          <c:order val="3"/>
          <c:tx>
            <c:strRef>
              <c:f>'Incidents Monthly View'!$E$162:$E$163</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View'!$E$164:$E$166</c:f>
              <c:numCache>
                <c:formatCode>General</c:formatCode>
                <c:ptCount val="2"/>
                <c:pt idx="0">
                  <c:v>1</c:v>
                </c:pt>
                <c:pt idx="1">
                  <c:v>1</c:v>
                </c:pt>
              </c:numCache>
            </c:numRef>
          </c:val>
          <c:extLst>
            <c:ext xmlns:c16="http://schemas.microsoft.com/office/drawing/2014/chart" uri="{C3380CC4-5D6E-409C-BE32-E72D297353CC}">
              <c16:uniqueId val="{00000003-B536-48A3-B62C-5FC27CB7D5D3}"/>
            </c:ext>
          </c:extLst>
        </c:ser>
        <c:ser>
          <c:idx val="4"/>
          <c:order val="4"/>
          <c:tx>
            <c:strRef>
              <c:f>'Incidents Monthly View'!$F$162:$F$163</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View'!$F$164:$F$166</c:f>
              <c:numCache>
                <c:formatCode>General</c:formatCode>
                <c:ptCount val="2"/>
                <c:pt idx="0">
                  <c:v>8</c:v>
                </c:pt>
                <c:pt idx="1">
                  <c:v>1</c:v>
                </c:pt>
              </c:numCache>
            </c:numRef>
          </c:val>
          <c:extLst>
            <c:ext xmlns:c16="http://schemas.microsoft.com/office/drawing/2014/chart" uri="{C3380CC4-5D6E-409C-BE32-E72D297353CC}">
              <c16:uniqueId val="{00000004-B536-48A3-B62C-5FC27CB7D5D3}"/>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View'!$B$184:$B$185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View'!$B$186:$B$192</c:f>
              <c:numCache>
                <c:formatCode>General</c:formatCode>
                <c:ptCount val="6"/>
                <c:pt idx="0">
                  <c:v>1</c:v>
                </c:pt>
              </c:numCache>
            </c:numRef>
          </c:val>
          <c:extLst>
            <c:ext xmlns:c16="http://schemas.microsoft.com/office/drawing/2014/chart" uri="{C3380CC4-5D6E-409C-BE32-E72D297353CC}">
              <c16:uniqueId val="{00000000-E78A-4AC9-8CFA-3BE8DB0484AE}"/>
            </c:ext>
          </c:extLst>
        </c:ser>
        <c:ser>
          <c:idx val="1"/>
          <c:order val="1"/>
          <c:tx>
            <c:strRef>
              <c:f>'Incidents Monthly View'!$C$184:$C$185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View'!$C$186:$C$192</c:f>
              <c:numCache>
                <c:formatCode>General</c:formatCode>
                <c:ptCount val="6"/>
                <c:pt idx="0">
                  <c:v>1</c:v>
                </c:pt>
                <c:pt idx="1">
                  <c:v>5</c:v>
                </c:pt>
                <c:pt idx="3">
                  <c:v>6</c:v>
                </c:pt>
                <c:pt idx="4">
                  <c:v>6</c:v>
                </c:pt>
                <c:pt idx="5">
                  <c:v>12</c:v>
                </c:pt>
              </c:numCache>
            </c:numRef>
          </c:val>
          <c:extLst>
            <c:ext xmlns:c16="http://schemas.microsoft.com/office/drawing/2014/chart" uri="{C3380CC4-5D6E-409C-BE32-E72D297353CC}">
              <c16:uniqueId val="{00000001-E78A-4AC9-8CFA-3BE8DB0484AE}"/>
            </c:ext>
          </c:extLst>
        </c:ser>
        <c:ser>
          <c:idx val="2"/>
          <c:order val="2"/>
          <c:tx>
            <c:strRef>
              <c:f>'Incidents Monthly View'!$D$184:$D$185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View'!$D$186:$D$192</c:f>
              <c:numCache>
                <c:formatCode>General</c:formatCode>
                <c:ptCount val="6"/>
                <c:pt idx="1">
                  <c:v>1</c:v>
                </c:pt>
                <c:pt idx="2">
                  <c:v>1</c:v>
                </c:pt>
                <c:pt idx="4">
                  <c:v>1</c:v>
                </c:pt>
                <c:pt idx="5">
                  <c:v>1</c:v>
                </c:pt>
              </c:numCache>
            </c:numRef>
          </c:val>
          <c:extLst>
            <c:ext xmlns:c16="http://schemas.microsoft.com/office/drawing/2014/chart" uri="{C3380CC4-5D6E-409C-BE32-E72D297353CC}">
              <c16:uniqueId val="{00000002-E78A-4AC9-8CFA-3BE8DB0484AE}"/>
            </c:ext>
          </c:extLst>
        </c:ser>
        <c:ser>
          <c:idx val="3"/>
          <c:order val="3"/>
          <c:tx>
            <c:strRef>
              <c:f>'Incidents Monthly View'!$E$184:$E$185</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View'!$E$186:$E$192</c:f>
              <c:numCache>
                <c:formatCode>General</c:formatCode>
                <c:ptCount val="6"/>
                <c:pt idx="5">
                  <c:v>1</c:v>
                </c:pt>
              </c:numCache>
            </c:numRef>
          </c:val>
          <c:extLst>
            <c:ext xmlns:c16="http://schemas.microsoft.com/office/drawing/2014/chart" uri="{C3380CC4-5D6E-409C-BE32-E72D297353CC}">
              <c16:uniqueId val="{00000000-A8A9-482C-BF12-A9FD9154FD6D}"/>
            </c:ext>
          </c:extLst>
        </c:ser>
        <c:ser>
          <c:idx val="4"/>
          <c:order val="4"/>
          <c:tx>
            <c:strRef>
              <c:f>'Incidents Monthly View'!$F$184:$F$185</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View'!$F$186:$F$192</c:f>
              <c:numCache>
                <c:formatCode>General</c:formatCode>
                <c:ptCount val="6"/>
                <c:pt idx="3">
                  <c:v>2</c:v>
                </c:pt>
                <c:pt idx="5">
                  <c:v>4</c:v>
                </c:pt>
              </c:numCache>
            </c:numRef>
          </c:val>
          <c:extLst>
            <c:ext xmlns:c16="http://schemas.microsoft.com/office/drawing/2014/chart" uri="{C3380CC4-5D6E-409C-BE32-E72D297353CC}">
              <c16:uniqueId val="{00000001-A8A9-482C-BF12-A9FD9154FD6D}"/>
            </c:ext>
          </c:extLst>
        </c:ser>
        <c:ser>
          <c:idx val="5"/>
          <c:order val="5"/>
          <c:tx>
            <c:strRef>
              <c:f>'Incidents Monthly View'!$G$184:$G$185</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View'!$G$186:$G$192</c:f>
              <c:numCache>
                <c:formatCode>General</c:formatCode>
                <c:ptCount val="6"/>
                <c:pt idx="3">
                  <c:v>1</c:v>
                </c:pt>
              </c:numCache>
            </c:numRef>
          </c:val>
          <c:extLst>
            <c:ext xmlns:c16="http://schemas.microsoft.com/office/drawing/2014/chart" uri="{C3380CC4-5D6E-409C-BE32-E72D297353CC}">
              <c16:uniqueId val="{00000000-B1B0-4BF4-AEB8-25EB018C535A}"/>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View!PivotTable18</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View'!$B$200:$B$201</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View'!$B$202:$B$207</c:f>
              <c:numCache>
                <c:formatCode>General</c:formatCode>
                <c:ptCount val="5"/>
                <c:pt idx="0">
                  <c:v>1</c:v>
                </c:pt>
                <c:pt idx="1">
                  <c:v>1</c:v>
                </c:pt>
                <c:pt idx="2">
                  <c:v>3</c:v>
                </c:pt>
                <c:pt idx="3">
                  <c:v>1</c:v>
                </c:pt>
                <c:pt idx="4">
                  <c:v>3</c:v>
                </c:pt>
              </c:numCache>
            </c:numRef>
          </c:val>
          <c:extLst>
            <c:ext xmlns:c16="http://schemas.microsoft.com/office/drawing/2014/chart" uri="{C3380CC4-5D6E-409C-BE32-E72D297353CC}">
              <c16:uniqueId val="{00000000-E3ED-494F-B180-A143C46ABA6A}"/>
            </c:ext>
          </c:extLst>
        </c:ser>
        <c:ser>
          <c:idx val="1"/>
          <c:order val="1"/>
          <c:tx>
            <c:strRef>
              <c:f>'Incidents Monthly View'!$C$200:$C$201</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View'!$C$202:$C$207</c:f>
              <c:numCache>
                <c:formatCode>General</c:formatCode>
                <c:ptCount val="5"/>
                <c:pt idx="4">
                  <c:v>2</c:v>
                </c:pt>
              </c:numCache>
            </c:numRef>
          </c:val>
          <c:extLst>
            <c:ext xmlns:c16="http://schemas.microsoft.com/office/drawing/2014/chart" uri="{C3380CC4-5D6E-409C-BE32-E72D297353CC}">
              <c16:uniqueId val="{00000001-E3ED-494F-B180-A143C46ABA6A}"/>
            </c:ext>
          </c:extLst>
        </c:ser>
        <c:ser>
          <c:idx val="2"/>
          <c:order val="2"/>
          <c:tx>
            <c:strRef>
              <c:f>'Incidents Monthly View'!$D$200:$D$201</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View'!$D$202:$D$207</c:f>
              <c:numCache>
                <c:formatCode>General</c:formatCode>
                <c:ptCount val="5"/>
                <c:pt idx="2">
                  <c:v>3</c:v>
                </c:pt>
                <c:pt idx="3">
                  <c:v>1</c:v>
                </c:pt>
                <c:pt idx="4">
                  <c:v>4</c:v>
                </c:pt>
              </c:numCache>
            </c:numRef>
          </c:val>
          <c:extLst>
            <c:ext xmlns:c16="http://schemas.microsoft.com/office/drawing/2014/chart" uri="{C3380CC4-5D6E-409C-BE32-E72D297353CC}">
              <c16:uniqueId val="{00000002-E3ED-494F-B180-A143C46ABA6A}"/>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View!PivotTable19</c:name>
    <c:fmtId val="7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View'!$B$249:$B$250</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View'!$B$251:$B$257</c:f>
              <c:numCache>
                <c:formatCode>#,##0.00</c:formatCode>
                <c:ptCount val="6"/>
                <c:pt idx="1">
                  <c:v>0.22222222222626442</c:v>
                </c:pt>
                <c:pt idx="3">
                  <c:v>1.3173611111124046</c:v>
                </c:pt>
                <c:pt idx="4">
                  <c:v>18.012551273144101</c:v>
                </c:pt>
                <c:pt idx="5">
                  <c:v>10.310628732639088</c:v>
                </c:pt>
              </c:numCache>
            </c:numRef>
          </c:val>
          <c:extLst>
            <c:ext xmlns:c16="http://schemas.microsoft.com/office/drawing/2014/chart" uri="{C3380CC4-5D6E-409C-BE32-E72D297353CC}">
              <c16:uniqueId val="{00000000-BF13-4B70-BB00-CF862696C448}"/>
            </c:ext>
          </c:extLst>
        </c:ser>
        <c:ser>
          <c:idx val="1"/>
          <c:order val="1"/>
          <c:tx>
            <c:strRef>
              <c:f>'Incidents Monthly View'!$C$249:$C$250</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View'!$C$251:$C$257</c:f>
              <c:numCache>
                <c:formatCode>#,##0.00</c:formatCode>
                <c:ptCount val="6"/>
                <c:pt idx="0">
                  <c:v>18.645563020832924</c:v>
                </c:pt>
                <c:pt idx="1">
                  <c:v>16.015725208334334</c:v>
                </c:pt>
                <c:pt idx="2">
                  <c:v>44.780709374994331</c:v>
                </c:pt>
                <c:pt idx="3">
                  <c:v>17.169241710068491</c:v>
                </c:pt>
                <c:pt idx="4">
                  <c:v>3.6187499999996362</c:v>
                </c:pt>
                <c:pt idx="5">
                  <c:v>15.662280235041599</c:v>
                </c:pt>
              </c:numCache>
            </c:numRef>
          </c:val>
          <c:extLst>
            <c:ext xmlns:c16="http://schemas.microsoft.com/office/drawing/2014/chart" uri="{C3380CC4-5D6E-409C-BE32-E72D297353CC}">
              <c16:uniqueId val="{00000001-BF13-4B70-BB00-CF862696C448}"/>
            </c:ext>
          </c:extLst>
        </c:ser>
        <c:ser>
          <c:idx val="2"/>
          <c:order val="2"/>
          <c:tx>
            <c:strRef>
              <c:f>'Incidents Monthly View'!$D$249:$D$250</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View'!$D$251:$D$257</c:f>
              <c:numCache>
                <c:formatCode>#,##0.00</c:formatCode>
                <c:ptCount val="6"/>
                <c:pt idx="5">
                  <c:v>47.806944444448163</c:v>
                </c:pt>
              </c:numCache>
            </c:numRef>
          </c:val>
          <c:extLst>
            <c:ext xmlns:c16="http://schemas.microsoft.com/office/drawing/2014/chart" uri="{C3380CC4-5D6E-409C-BE32-E72D297353CC}">
              <c16:uniqueId val="{00000000-EEB5-4BA6-9004-486B68D811EE}"/>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View!PivotTable20</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View'!$B$266:$B$267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View'!$B$268:$B$273</c:f>
              <c:numCache>
                <c:formatCode>#,##0.00</c:formatCode>
                <c:ptCount val="5"/>
                <c:pt idx="0">
                  <c:v>41.261111111110949</c:v>
                </c:pt>
                <c:pt idx="2">
                  <c:v>66.712576909718337</c:v>
                </c:pt>
                <c:pt idx="3">
                  <c:v>94.061959374994331</c:v>
                </c:pt>
                <c:pt idx="4">
                  <c:v>56.263483420136254</c:v>
                </c:pt>
              </c:numCache>
            </c:numRef>
          </c:val>
          <c:extLst>
            <c:ext xmlns:c16="http://schemas.microsoft.com/office/drawing/2014/chart" uri="{C3380CC4-5D6E-409C-BE32-E72D297353CC}">
              <c16:uniqueId val="{00000000-6FAD-43CD-8941-3F71E969C06C}"/>
            </c:ext>
          </c:extLst>
        </c:ser>
        <c:ser>
          <c:idx val="1"/>
          <c:order val="1"/>
          <c:tx>
            <c:strRef>
              <c:f>'Incidents Monthly View'!$C$266:$C$267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View'!$C$268:$C$273</c:f>
              <c:numCache>
                <c:formatCode>#,##0.00</c:formatCode>
                <c:ptCount val="5"/>
                <c:pt idx="1">
                  <c:v>41.202777777776646</c:v>
                </c:pt>
                <c:pt idx="2">
                  <c:v>68.23896579860957</c:v>
                </c:pt>
                <c:pt idx="3">
                  <c:v>46.244444444448163</c:v>
                </c:pt>
                <c:pt idx="4">
                  <c:v>59.53120340277674</c:v>
                </c:pt>
              </c:numCache>
            </c:numRef>
          </c:val>
          <c:extLst>
            <c:ext xmlns:c16="http://schemas.microsoft.com/office/drawing/2014/chart" uri="{C3380CC4-5D6E-409C-BE32-E72D297353CC}">
              <c16:uniqueId val="{00000001-6FAD-43CD-8941-3F71E969C06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View!PivotTable12</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View'!$B$94:$B$96</c:f>
              <c:numCache>
                <c:formatCode>General</c:formatCode>
                <c:ptCount val="2"/>
                <c:pt idx="0">
                  <c:v>3</c:v>
                </c:pt>
                <c:pt idx="1">
                  <c:v>6</c:v>
                </c:pt>
              </c:numCache>
            </c:numRef>
          </c:val>
          <c:extLst>
            <c:ext xmlns:c16="http://schemas.microsoft.com/office/drawing/2014/chart" uri="{C3380CC4-5D6E-409C-BE32-E72D297353CC}">
              <c16:uniqueId val="{00000000-493C-4FEC-8AD8-F8BD41EBAD9C}"/>
            </c:ext>
          </c:extLst>
        </c:ser>
        <c:ser>
          <c:idx val="1"/>
          <c:order val="1"/>
          <c:tx>
            <c:strRef>
              <c:f>'Incidents Monthly View'!$C$92:$C$93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493C-4FEC-8AD8-F8BD41EBAD9C}"/>
            </c:ext>
          </c:extLst>
        </c:ser>
        <c:ser>
          <c:idx val="2"/>
          <c:order val="2"/>
          <c:tx>
            <c:strRef>
              <c:f>'Incidents Monthly View'!$D$92:$D$93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View'!$D$94:$D$96</c:f>
              <c:numCache>
                <c:formatCode>General</c:formatCode>
                <c:ptCount val="2"/>
                <c:pt idx="0">
                  <c:v>4</c:v>
                </c:pt>
                <c:pt idx="1">
                  <c:v>4</c:v>
                </c:pt>
              </c:numCache>
            </c:numRef>
          </c:val>
          <c:extLst>
            <c:ext xmlns:c16="http://schemas.microsoft.com/office/drawing/2014/chart" uri="{C3380CC4-5D6E-409C-BE32-E72D297353CC}">
              <c16:uniqueId val="{00000002-493C-4FEC-8AD8-F8BD41EBAD9C}"/>
            </c:ext>
          </c:extLst>
        </c:ser>
        <c:dLbls>
          <c:dLblPos val="ctr"/>
          <c:showLegendKey val="0"/>
          <c:showVal val="1"/>
          <c:showCatName val="0"/>
          <c:showSerName val="0"/>
          <c:showPercent val="0"/>
          <c:showBubbleSize val="0"/>
        </c:dLbls>
        <c:gapWidth val="150"/>
        <c:overlap val="100"/>
        <c:axId val="830446544"/>
        <c:axId val="830448704"/>
      </c:barChart>
      <c:catAx>
        <c:axId val="8304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8704"/>
        <c:crosses val="autoZero"/>
        <c:auto val="1"/>
        <c:lblAlgn val="ctr"/>
        <c:lblOffset val="100"/>
        <c:noMultiLvlLbl val="0"/>
      </c:catAx>
      <c:valAx>
        <c:axId val="83044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View!PivotTable13</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B35E-4C93-88EC-BB3FFD9F28D8}"/>
            </c:ext>
          </c:extLst>
        </c:ser>
        <c:ser>
          <c:idx val="1"/>
          <c:order val="1"/>
          <c:tx>
            <c:strRef>
              <c:f>'Incidents Monthly View'!$C$109:$C$110</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1">
                  <c:v>8</c:v>
                </c:pt>
              </c:numCache>
            </c:numRef>
          </c:val>
          <c:extLst>
            <c:ext xmlns:c16="http://schemas.microsoft.com/office/drawing/2014/chart" uri="{C3380CC4-5D6E-409C-BE32-E72D297353CC}">
              <c16:uniqueId val="{00000000-5472-42DD-9FAF-791BAA3F17B3}"/>
            </c:ext>
          </c:extLst>
        </c:ser>
        <c:ser>
          <c:idx val="2"/>
          <c:order val="2"/>
          <c:tx>
            <c:strRef>
              <c:f>'Incidents Monthly View'!$D$109:$D$110</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3</c:v>
                </c:pt>
              </c:numCache>
            </c:numRef>
          </c:val>
          <c:extLst>
            <c:ext xmlns:c16="http://schemas.microsoft.com/office/drawing/2014/chart" uri="{C3380CC4-5D6E-409C-BE32-E72D297353CC}">
              <c16:uniqueId val="{00000001-5472-42DD-9FAF-791BAA3F17B3}"/>
            </c:ext>
          </c:extLst>
        </c:ser>
        <c:ser>
          <c:idx val="3"/>
          <c:order val="3"/>
          <c:tx>
            <c:strRef>
              <c:f>'Incidents Monthly View'!$E$109:$E$110</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0">
                  <c:v>11</c:v>
                </c:pt>
                <c:pt idx="1">
                  <c:v>49</c:v>
                </c:pt>
                <c:pt idx="2">
                  <c:v>3</c:v>
                </c:pt>
              </c:numCache>
            </c:numRef>
          </c:val>
          <c:extLst>
            <c:ext xmlns:c16="http://schemas.microsoft.com/office/drawing/2014/chart" uri="{C3380CC4-5D6E-409C-BE32-E72D297353CC}">
              <c16:uniqueId val="{00000002-5472-42DD-9FAF-791BAA3F17B3}"/>
            </c:ext>
          </c:extLst>
        </c:ser>
        <c:ser>
          <c:idx val="4"/>
          <c:order val="4"/>
          <c:tx>
            <c:strRef>
              <c:f>'Incidents Monthly View'!$F$109:$F$110</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1">
                  <c:v>3</c:v>
                </c:pt>
                <c:pt idx="2">
                  <c:v>1</c:v>
                </c:pt>
              </c:numCache>
            </c:numRef>
          </c:val>
          <c:extLst>
            <c:ext xmlns:c16="http://schemas.microsoft.com/office/drawing/2014/chart" uri="{C3380CC4-5D6E-409C-BE32-E72D297353CC}">
              <c16:uniqueId val="{00000003-5472-42DD-9FAF-791BAA3F17B3}"/>
            </c:ext>
          </c:extLst>
        </c:ser>
        <c:ser>
          <c:idx val="5"/>
          <c:order val="5"/>
          <c:tx>
            <c:strRef>
              <c:f>'Incidents Monthly View'!$G$109:$G$110</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3</c:v>
                </c:pt>
                <c:pt idx="1">
                  <c:v>4</c:v>
                </c:pt>
              </c:numCache>
            </c:numRef>
          </c:val>
          <c:extLst>
            <c:ext xmlns:c16="http://schemas.microsoft.com/office/drawing/2014/chart" uri="{C3380CC4-5D6E-409C-BE32-E72D297353CC}">
              <c16:uniqueId val="{00000004-5472-42DD-9FAF-791BAA3F17B3}"/>
            </c:ext>
          </c:extLst>
        </c:ser>
        <c:ser>
          <c:idx val="6"/>
          <c:order val="6"/>
          <c:tx>
            <c:strRef>
              <c:f>'Incidents Monthly View'!$H$109:$H$110</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1">
                  <c:v>2</c:v>
                </c:pt>
              </c:numCache>
            </c:numRef>
          </c:val>
          <c:extLst>
            <c:ext xmlns:c16="http://schemas.microsoft.com/office/drawing/2014/chart" uri="{C3380CC4-5D6E-409C-BE32-E72D297353CC}">
              <c16:uniqueId val="{00000005-5472-42DD-9FAF-791BAA3F17B3}"/>
            </c:ext>
          </c:extLst>
        </c:ser>
        <c:ser>
          <c:idx val="7"/>
          <c:order val="7"/>
          <c:tx>
            <c:strRef>
              <c:f>'Incidents Monthly View'!$I$109:$I$110</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1</c:v>
                </c:pt>
              </c:numCache>
            </c:numRef>
          </c:val>
          <c:extLst>
            <c:ext xmlns:c16="http://schemas.microsoft.com/office/drawing/2014/chart" uri="{C3380CC4-5D6E-409C-BE32-E72D297353CC}">
              <c16:uniqueId val="{00000006-5472-42DD-9FAF-791BAA3F17B3}"/>
            </c:ext>
          </c:extLst>
        </c:ser>
        <c:ser>
          <c:idx val="8"/>
          <c:order val="8"/>
          <c:tx>
            <c:strRef>
              <c:f>'Incidents Monthly View'!$J$109:$J$110</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5472-42DD-9FAF-791BAA3F17B3}"/>
            </c:ext>
          </c:extLst>
        </c:ser>
        <c:ser>
          <c:idx val="9"/>
          <c:order val="9"/>
          <c:tx>
            <c:strRef>
              <c:f>'Incidents Monthly View'!$K$109:$K$110</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5472-42DD-9FAF-791BAA3F17B3}"/>
            </c:ext>
          </c:extLst>
        </c:ser>
        <c:dLbls>
          <c:dLblPos val="ctr"/>
          <c:showLegendKey val="0"/>
          <c:showVal val="1"/>
          <c:showCatName val="0"/>
          <c:showSerName val="0"/>
          <c:showPercent val="0"/>
          <c:showBubbleSize val="0"/>
        </c:dLbls>
        <c:gapWidth val="150"/>
        <c:overlap val="100"/>
        <c:axId val="1912792200"/>
        <c:axId val="1912786440"/>
      </c:barChart>
      <c:catAx>
        <c:axId val="191279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86440"/>
        <c:crosses val="autoZero"/>
        <c:auto val="1"/>
        <c:lblAlgn val="ctr"/>
        <c:lblOffset val="100"/>
        <c:noMultiLvlLbl val="0"/>
      </c:catAx>
      <c:valAx>
        <c:axId val="191278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9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View!PivotTable22</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View'!$B$220:$B$221</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View'!$B$222:$B$224</c:f>
              <c:numCache>
                <c:formatCode>#,##0.00</c:formatCode>
                <c:ptCount val="2"/>
                <c:pt idx="1">
                  <c:v>10.757750231480815</c:v>
                </c:pt>
              </c:numCache>
            </c:numRef>
          </c:val>
          <c:extLst>
            <c:ext xmlns:c16="http://schemas.microsoft.com/office/drawing/2014/chart" uri="{C3380CC4-5D6E-409C-BE32-E72D297353CC}">
              <c16:uniqueId val="{00000000-F4AD-4110-AAC8-C4C1394DF6B0}"/>
            </c:ext>
          </c:extLst>
        </c:ser>
        <c:ser>
          <c:idx val="1"/>
          <c:order val="1"/>
          <c:tx>
            <c:strRef>
              <c:f>'Incidents Monthly View'!$C$220:$C$221</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View'!$C$222:$C$224</c:f>
              <c:numCache>
                <c:formatCode>#,##0.00</c:formatCode>
                <c:ptCount val="2"/>
                <c:pt idx="0">
                  <c:v>22.958333333335759</c:v>
                </c:pt>
                <c:pt idx="1">
                  <c:v>15.684516308921792</c:v>
                </c:pt>
              </c:numCache>
            </c:numRef>
          </c:val>
          <c:extLst>
            <c:ext xmlns:c16="http://schemas.microsoft.com/office/drawing/2014/chart" uri="{C3380CC4-5D6E-409C-BE32-E72D297353CC}">
              <c16:uniqueId val="{00000001-F4AD-4110-AAC8-C4C1394DF6B0}"/>
            </c:ext>
          </c:extLst>
        </c:ser>
        <c:ser>
          <c:idx val="2"/>
          <c:order val="2"/>
          <c:tx>
            <c:strRef>
              <c:f>'Incidents Monthly View'!$D$220:$D$221</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View'!$D$222:$D$224</c:f>
              <c:numCache>
                <c:formatCode>#,##0.00</c:formatCode>
                <c:ptCount val="2"/>
                <c:pt idx="1">
                  <c:v>47.806944444448163</c:v>
                </c:pt>
              </c:numCache>
            </c:numRef>
          </c:val>
          <c:extLst>
            <c:ext xmlns:c16="http://schemas.microsoft.com/office/drawing/2014/chart" uri="{C3380CC4-5D6E-409C-BE32-E72D297353CC}">
              <c16:uniqueId val="{00000000-DEFE-426A-BB25-DF5B8A8C7EA1}"/>
            </c:ext>
          </c:extLst>
        </c:ser>
        <c:dLbls>
          <c:dLblPos val="ctr"/>
          <c:showLegendKey val="0"/>
          <c:showVal val="1"/>
          <c:showCatName val="0"/>
          <c:showSerName val="0"/>
          <c:showPercent val="0"/>
          <c:showBubbleSize val="0"/>
        </c:dLbls>
        <c:gapWidth val="150"/>
        <c:overlap val="100"/>
        <c:axId val="1104085960"/>
        <c:axId val="1104094600"/>
      </c:barChart>
      <c:catAx>
        <c:axId val="110408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94600"/>
        <c:crosses val="autoZero"/>
        <c:auto val="1"/>
        <c:lblAlgn val="ctr"/>
        <c:lblOffset val="100"/>
        <c:noMultiLvlLbl val="0"/>
      </c:catAx>
      <c:valAx>
        <c:axId val="1104094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8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View!PivotTable24</c:name>
    <c:fmtId val="9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View'!$B$234:$B$235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View'!$B$236:$B$238</c:f>
              <c:numCache>
                <c:formatCode>#,##0.00</c:formatCode>
                <c:ptCount val="2"/>
                <c:pt idx="0">
                  <c:v>59.746514583330281</c:v>
                </c:pt>
                <c:pt idx="1">
                  <c:v>67.66153524305264</c:v>
                </c:pt>
              </c:numCache>
            </c:numRef>
          </c:val>
          <c:extLst>
            <c:ext xmlns:c16="http://schemas.microsoft.com/office/drawing/2014/chart" uri="{C3380CC4-5D6E-409C-BE32-E72D297353CC}">
              <c16:uniqueId val="{00000000-1E83-450A-89C1-591F2D802B62}"/>
            </c:ext>
          </c:extLst>
        </c:ser>
        <c:ser>
          <c:idx val="1"/>
          <c:order val="1"/>
          <c:tx>
            <c:strRef>
              <c:f>'Incidents Monthly View'!$C$234:$C$235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View'!$C$236:$C$238</c:f>
              <c:numCache>
                <c:formatCode>#,##0.00</c:formatCode>
                <c:ptCount val="2"/>
                <c:pt idx="0">
                  <c:v>54.218026432291481</c:v>
                </c:pt>
                <c:pt idx="1">
                  <c:v>74.771630324071637</c:v>
                </c:pt>
              </c:numCache>
            </c:numRef>
          </c:val>
          <c:extLst>
            <c:ext xmlns:c16="http://schemas.microsoft.com/office/drawing/2014/chart" uri="{C3380CC4-5D6E-409C-BE32-E72D297353CC}">
              <c16:uniqueId val="{00000001-1E83-450A-89C1-591F2D802B62}"/>
            </c:ext>
          </c:extLst>
        </c:ser>
        <c:dLbls>
          <c:dLblPos val="ctr"/>
          <c:showLegendKey val="0"/>
          <c:showVal val="1"/>
          <c:showCatName val="0"/>
          <c:showSerName val="0"/>
          <c:showPercent val="0"/>
          <c:showBubbleSize val="0"/>
        </c:dLbls>
        <c:gapWidth val="150"/>
        <c:overlap val="100"/>
        <c:axId val="1116712752"/>
        <c:axId val="1116713112"/>
      </c:barChart>
      <c:catAx>
        <c:axId val="111671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3112"/>
        <c:crosses val="autoZero"/>
        <c:auto val="1"/>
        <c:lblAlgn val="ctr"/>
        <c:lblOffset val="100"/>
        <c:noMultiLvlLbl val="0"/>
      </c:catAx>
      <c:valAx>
        <c:axId val="1116713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2024-12-26.xlsx]Incidents Monthly View!PivotTable28</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Monthly View'!$B$284:$B$285</c:f>
              <c:strCache>
                <c:ptCount val="1"/>
                <c:pt idx="0">
                  <c:v>Management</c:v>
                </c:pt>
              </c:strCache>
            </c:strRef>
          </c:tx>
          <c:spPr>
            <a:solidFill>
              <a:schemeClr val="accent1"/>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View'!$B$286:$B$290</c:f>
              <c:numCache>
                <c:formatCode>General</c:formatCode>
                <c:ptCount val="4"/>
                <c:pt idx="1">
                  <c:v>1</c:v>
                </c:pt>
                <c:pt idx="3">
                  <c:v>1</c:v>
                </c:pt>
              </c:numCache>
            </c:numRef>
          </c:val>
          <c:extLst>
            <c:ext xmlns:c16="http://schemas.microsoft.com/office/drawing/2014/chart" uri="{C3380CC4-5D6E-409C-BE32-E72D297353CC}">
              <c16:uniqueId val="{00000000-0FBE-453F-BC59-2337D0296DEA}"/>
            </c:ext>
          </c:extLst>
        </c:ser>
        <c:ser>
          <c:idx val="1"/>
          <c:order val="1"/>
          <c:tx>
            <c:strRef>
              <c:f>'Incidents Monthly View'!$C$284:$C$285</c:f>
              <c:strCache>
                <c:ptCount val="1"/>
                <c:pt idx="0">
                  <c:v>SAP ABAP</c:v>
                </c:pt>
              </c:strCache>
            </c:strRef>
          </c:tx>
          <c:spPr>
            <a:solidFill>
              <a:schemeClr val="accent2"/>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View'!$C$286:$C$290</c:f>
              <c:numCache>
                <c:formatCode>General</c:formatCode>
                <c:ptCount val="4"/>
                <c:pt idx="0">
                  <c:v>4</c:v>
                </c:pt>
                <c:pt idx="3">
                  <c:v>1</c:v>
                </c:pt>
              </c:numCache>
            </c:numRef>
          </c:val>
          <c:extLst>
            <c:ext xmlns:c16="http://schemas.microsoft.com/office/drawing/2014/chart" uri="{C3380CC4-5D6E-409C-BE32-E72D297353CC}">
              <c16:uniqueId val="{00000001-0FBE-453F-BC59-2337D0296DEA}"/>
            </c:ext>
          </c:extLst>
        </c:ser>
        <c:ser>
          <c:idx val="2"/>
          <c:order val="2"/>
          <c:tx>
            <c:strRef>
              <c:f>'Incidents Monthly View'!$D$284:$D$285</c:f>
              <c:strCache>
                <c:ptCount val="1"/>
                <c:pt idx="0">
                  <c:v>SAP FICO</c:v>
                </c:pt>
              </c:strCache>
            </c:strRef>
          </c:tx>
          <c:spPr>
            <a:solidFill>
              <a:schemeClr val="accent3"/>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View'!$D$286:$D$290</c:f>
              <c:numCache>
                <c:formatCode>General</c:formatCode>
                <c:ptCount val="4"/>
                <c:pt idx="0">
                  <c:v>4</c:v>
                </c:pt>
                <c:pt idx="1">
                  <c:v>3</c:v>
                </c:pt>
                <c:pt idx="2">
                  <c:v>2</c:v>
                </c:pt>
                <c:pt idx="3">
                  <c:v>7</c:v>
                </c:pt>
              </c:numCache>
            </c:numRef>
          </c:val>
          <c:extLst>
            <c:ext xmlns:c16="http://schemas.microsoft.com/office/drawing/2014/chart" uri="{C3380CC4-5D6E-409C-BE32-E72D297353CC}">
              <c16:uniqueId val="{00000002-0FBE-453F-BC59-2337D0296DEA}"/>
            </c:ext>
          </c:extLst>
        </c:ser>
        <c:ser>
          <c:idx val="3"/>
          <c:order val="3"/>
          <c:tx>
            <c:strRef>
              <c:f>'Incidents Monthly View'!$E$284:$E$285</c:f>
              <c:strCache>
                <c:ptCount val="1"/>
                <c:pt idx="0">
                  <c:v>SAP HCM</c:v>
                </c:pt>
              </c:strCache>
            </c:strRef>
          </c:tx>
          <c:spPr>
            <a:solidFill>
              <a:schemeClr val="accent4"/>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View'!$E$286:$E$290</c:f>
              <c:numCache>
                <c:formatCode>General</c:formatCode>
                <c:ptCount val="4"/>
                <c:pt idx="2">
                  <c:v>1</c:v>
                </c:pt>
                <c:pt idx="3">
                  <c:v>1</c:v>
                </c:pt>
              </c:numCache>
            </c:numRef>
          </c:val>
          <c:extLst>
            <c:ext xmlns:c16="http://schemas.microsoft.com/office/drawing/2014/chart" uri="{C3380CC4-5D6E-409C-BE32-E72D297353CC}">
              <c16:uniqueId val="{00000003-0FBE-453F-BC59-2337D0296DEA}"/>
            </c:ext>
          </c:extLst>
        </c:ser>
        <c:ser>
          <c:idx val="4"/>
          <c:order val="4"/>
          <c:tx>
            <c:strRef>
              <c:f>'Incidents Monthly View'!$F$284:$F$285</c:f>
              <c:strCache>
                <c:ptCount val="1"/>
                <c:pt idx="0">
                  <c:v>SAP MM</c:v>
                </c:pt>
              </c:strCache>
            </c:strRef>
          </c:tx>
          <c:spPr>
            <a:solidFill>
              <a:schemeClr val="accent5"/>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View'!$F$286:$F$290</c:f>
              <c:numCache>
                <c:formatCode>General</c:formatCode>
                <c:ptCount val="4"/>
                <c:pt idx="0">
                  <c:v>1</c:v>
                </c:pt>
                <c:pt idx="1">
                  <c:v>4</c:v>
                </c:pt>
                <c:pt idx="2">
                  <c:v>4</c:v>
                </c:pt>
                <c:pt idx="3">
                  <c:v>6</c:v>
                </c:pt>
              </c:numCache>
            </c:numRef>
          </c:val>
          <c:extLst>
            <c:ext xmlns:c16="http://schemas.microsoft.com/office/drawing/2014/chart" uri="{C3380CC4-5D6E-409C-BE32-E72D297353CC}">
              <c16:uniqueId val="{00000000-D35C-4404-995A-263C16ED72BF}"/>
            </c:ext>
          </c:extLst>
        </c:ser>
        <c:ser>
          <c:idx val="5"/>
          <c:order val="5"/>
          <c:tx>
            <c:strRef>
              <c:f>'Incidents Monthly View'!$G$284:$G$285</c:f>
              <c:strCache>
                <c:ptCount val="1"/>
                <c:pt idx="0">
                  <c:v>SAP PP</c:v>
                </c:pt>
              </c:strCache>
            </c:strRef>
          </c:tx>
          <c:spPr>
            <a:solidFill>
              <a:schemeClr val="accent6"/>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View'!$G$286:$G$290</c:f>
              <c:numCache>
                <c:formatCode>General</c:formatCode>
                <c:ptCount val="4"/>
                <c:pt idx="0">
                  <c:v>4</c:v>
                </c:pt>
                <c:pt idx="1">
                  <c:v>3</c:v>
                </c:pt>
                <c:pt idx="2">
                  <c:v>2</c:v>
                </c:pt>
                <c:pt idx="3">
                  <c:v>1</c:v>
                </c:pt>
              </c:numCache>
            </c:numRef>
          </c:val>
          <c:extLst>
            <c:ext xmlns:c16="http://schemas.microsoft.com/office/drawing/2014/chart" uri="{C3380CC4-5D6E-409C-BE32-E72D297353CC}">
              <c16:uniqueId val="{00000001-D35C-4404-995A-263C16ED72BF}"/>
            </c:ext>
          </c:extLst>
        </c:ser>
        <c:ser>
          <c:idx val="6"/>
          <c:order val="6"/>
          <c:tx>
            <c:strRef>
              <c:f>'Incidents Monthly View'!$H$284:$H$285</c:f>
              <c:strCache>
                <c:ptCount val="1"/>
                <c:pt idx="0">
                  <c:v>SAP SD</c:v>
                </c:pt>
              </c:strCache>
            </c:strRef>
          </c:tx>
          <c:spPr>
            <a:solidFill>
              <a:schemeClr val="accent1">
                <a:lumMod val="60000"/>
              </a:schemeClr>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View'!$H$286:$H$290</c:f>
              <c:numCache>
                <c:formatCode>General</c:formatCode>
                <c:ptCount val="4"/>
                <c:pt idx="0">
                  <c:v>5</c:v>
                </c:pt>
                <c:pt idx="1">
                  <c:v>13</c:v>
                </c:pt>
                <c:pt idx="2">
                  <c:v>5</c:v>
                </c:pt>
                <c:pt idx="3">
                  <c:v>17</c:v>
                </c:pt>
              </c:numCache>
            </c:numRef>
          </c:val>
          <c:extLst>
            <c:ext xmlns:c16="http://schemas.microsoft.com/office/drawing/2014/chart" uri="{C3380CC4-5D6E-409C-BE32-E72D297353CC}">
              <c16:uniqueId val="{00000002-D35C-4404-995A-263C16ED72BF}"/>
            </c:ext>
          </c:extLst>
        </c:ser>
        <c:ser>
          <c:idx val="7"/>
          <c:order val="7"/>
          <c:tx>
            <c:strRef>
              <c:f>'Incidents Monthly View'!$I$284:$I$285</c:f>
              <c:strCache>
                <c:ptCount val="1"/>
                <c:pt idx="0">
                  <c:v>Security and Authorization</c:v>
                </c:pt>
              </c:strCache>
            </c:strRef>
          </c:tx>
          <c:spPr>
            <a:solidFill>
              <a:schemeClr val="accent2">
                <a:lumMod val="60000"/>
              </a:schemeClr>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View'!$I$286:$I$290</c:f>
              <c:numCache>
                <c:formatCode>General</c:formatCode>
                <c:ptCount val="4"/>
                <c:pt idx="2">
                  <c:v>1</c:v>
                </c:pt>
              </c:numCache>
            </c:numRef>
          </c:val>
          <c:extLst>
            <c:ext xmlns:c16="http://schemas.microsoft.com/office/drawing/2014/chart" uri="{C3380CC4-5D6E-409C-BE32-E72D297353CC}">
              <c16:uniqueId val="{00000000-5AFE-4511-B597-AECA33109162}"/>
            </c:ext>
          </c:extLst>
        </c:ser>
        <c:dLbls>
          <c:showLegendKey val="0"/>
          <c:showVal val="0"/>
          <c:showCatName val="0"/>
          <c:showSerName val="0"/>
          <c:showPercent val="0"/>
          <c:showBubbleSize val="0"/>
        </c:dLbls>
        <c:gapWidth val="150"/>
        <c:overlap val="100"/>
        <c:axId val="1198039696"/>
        <c:axId val="1198042216"/>
      </c:barChart>
      <c:catAx>
        <c:axId val="119803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42216"/>
        <c:crosses val="autoZero"/>
        <c:auto val="1"/>
        <c:lblAlgn val="ctr"/>
        <c:lblOffset val="100"/>
        <c:noMultiLvlLbl val="0"/>
      </c:catAx>
      <c:valAx>
        <c:axId val="1198042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3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c:name>
    <c:fmtId val="30"/>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View'!$B$6:$B$7</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View'!$B$8:$B$11</c:f>
              <c:numCache>
                <c:formatCode>General</c:formatCode>
                <c:ptCount val="3"/>
                <c:pt idx="0">
                  <c:v>1</c:v>
                </c:pt>
                <c:pt idx="1">
                  <c:v>5</c:v>
                </c:pt>
              </c:numCache>
            </c:numRef>
          </c:val>
          <c:extLst>
            <c:ext xmlns:c16="http://schemas.microsoft.com/office/drawing/2014/chart" uri="{C3380CC4-5D6E-409C-BE32-E72D297353CC}">
              <c16:uniqueId val="{00000000-F31B-47D9-8342-DF6D081700E9}"/>
            </c:ext>
          </c:extLst>
        </c:ser>
        <c:ser>
          <c:idx val="1"/>
          <c:order val="1"/>
          <c:tx>
            <c:strRef>
              <c:f>'SR Monthly View'!$C$6:$C$7</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View'!$C$8:$C$11</c:f>
              <c:numCache>
                <c:formatCode>General</c:formatCode>
                <c:ptCount val="3"/>
                <c:pt idx="0">
                  <c:v>1</c:v>
                </c:pt>
                <c:pt idx="1">
                  <c:v>3</c:v>
                </c:pt>
                <c:pt idx="2">
                  <c:v>5</c:v>
                </c:pt>
              </c:numCache>
            </c:numRef>
          </c:val>
          <c:extLst>
            <c:ext xmlns:c16="http://schemas.microsoft.com/office/drawing/2014/chart" uri="{C3380CC4-5D6E-409C-BE32-E72D297353CC}">
              <c16:uniqueId val="{00000001-48DC-414C-B4ED-D73003F7E73A}"/>
            </c:ext>
          </c:extLst>
        </c:ser>
        <c:ser>
          <c:idx val="2"/>
          <c:order val="2"/>
          <c:tx>
            <c:strRef>
              <c:f>'SR Monthly View'!$D$6:$D$7</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View'!$D$8:$D$11</c:f>
              <c:numCache>
                <c:formatCode>General</c:formatCode>
                <c:ptCount val="3"/>
                <c:pt idx="1">
                  <c:v>12</c:v>
                </c:pt>
                <c:pt idx="2">
                  <c:v>1</c:v>
                </c:pt>
              </c:numCache>
            </c:numRef>
          </c:val>
          <c:extLst>
            <c:ext xmlns:c16="http://schemas.microsoft.com/office/drawing/2014/chart" uri="{C3380CC4-5D6E-409C-BE32-E72D297353CC}">
              <c16:uniqueId val="{00000002-48DC-414C-B4ED-D73003F7E73A}"/>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View!PivotTable8</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View'!$B$22:$B$23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View'!$B$24:$B$28</c:f>
              <c:numCache>
                <c:formatCode>General</c:formatCode>
                <c:ptCount val="4"/>
                <c:pt idx="3">
                  <c:v>2</c:v>
                </c:pt>
              </c:numCache>
            </c:numRef>
          </c:val>
          <c:extLst>
            <c:ext xmlns:c16="http://schemas.microsoft.com/office/drawing/2014/chart" uri="{C3380CC4-5D6E-409C-BE32-E72D297353CC}">
              <c16:uniqueId val="{00000000-13CC-4D7C-A519-8D460E523542}"/>
            </c:ext>
          </c:extLst>
        </c:ser>
        <c:ser>
          <c:idx val="1"/>
          <c:order val="1"/>
          <c:tx>
            <c:strRef>
              <c:f>'SR Monthly View'!$C$22:$C$23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View'!$C$24:$C$28</c:f>
              <c:numCache>
                <c:formatCode>General</c:formatCode>
                <c:ptCount val="4"/>
                <c:pt idx="0">
                  <c:v>2</c:v>
                </c:pt>
                <c:pt idx="1">
                  <c:v>2</c:v>
                </c:pt>
                <c:pt idx="2">
                  <c:v>5</c:v>
                </c:pt>
                <c:pt idx="3">
                  <c:v>3</c:v>
                </c:pt>
              </c:numCache>
            </c:numRef>
          </c:val>
          <c:extLst>
            <c:ext xmlns:c16="http://schemas.microsoft.com/office/drawing/2014/chart" uri="{C3380CC4-5D6E-409C-BE32-E72D297353CC}">
              <c16:uniqueId val="{00000001-13CC-4D7C-A519-8D460E523542}"/>
            </c:ext>
          </c:extLst>
        </c:ser>
        <c:ser>
          <c:idx val="2"/>
          <c:order val="2"/>
          <c:tx>
            <c:strRef>
              <c:f>'SR Monthly View'!$D$22:$D$23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View'!$D$24:$D$28</c:f>
              <c:numCache>
                <c:formatCode>General</c:formatCode>
                <c:ptCount val="4"/>
                <c:pt idx="0">
                  <c:v>4</c:v>
                </c:pt>
                <c:pt idx="1">
                  <c:v>4</c:v>
                </c:pt>
                <c:pt idx="3">
                  <c:v>5</c:v>
                </c:pt>
              </c:numCache>
            </c:numRef>
          </c:val>
          <c:extLst>
            <c:ext xmlns:c16="http://schemas.microsoft.com/office/drawing/2014/chart" uri="{C3380CC4-5D6E-409C-BE32-E72D297353CC}">
              <c16:uniqueId val="{00000001-3356-43B5-B7BA-EE952DEDBF3B}"/>
            </c:ext>
          </c:extLst>
        </c:ser>
        <c:ser>
          <c:idx val="3"/>
          <c:order val="3"/>
          <c:tx>
            <c:strRef>
              <c:f>'SR Monthly View'!$E$22:$E$23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View'!$E$24:$E$28</c:f>
              <c:numCache>
                <c:formatCode>General</c:formatCode>
                <c:ptCount val="4"/>
                <c:pt idx="1">
                  <c:v>6</c:v>
                </c:pt>
                <c:pt idx="2">
                  <c:v>1</c:v>
                </c:pt>
              </c:numCache>
            </c:numRef>
          </c:val>
          <c:extLst>
            <c:ext xmlns:c16="http://schemas.microsoft.com/office/drawing/2014/chart" uri="{C3380CC4-5D6E-409C-BE32-E72D297353CC}">
              <c16:uniqueId val="{00000001-1949-4013-842F-55C76EC18FC2}"/>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View!PivotTable9</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View'!$B$41:$B$42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View'!$B$43:$B$46</c:f>
              <c:numCache>
                <c:formatCode>General</c:formatCode>
                <c:ptCount val="3"/>
                <c:pt idx="0">
                  <c:v>1</c:v>
                </c:pt>
                <c:pt idx="1">
                  <c:v>4</c:v>
                </c:pt>
              </c:numCache>
            </c:numRef>
          </c:val>
          <c:extLst>
            <c:ext xmlns:c16="http://schemas.microsoft.com/office/drawing/2014/chart" uri="{C3380CC4-5D6E-409C-BE32-E72D297353CC}">
              <c16:uniqueId val="{00000000-4CCA-42B6-BF48-663251A58A5C}"/>
            </c:ext>
          </c:extLst>
        </c:ser>
        <c:ser>
          <c:idx val="1"/>
          <c:order val="1"/>
          <c:tx>
            <c:strRef>
              <c:f>'SR Monthly View'!$C$41:$C$42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View'!$C$43:$C$46</c:f>
              <c:numCache>
                <c:formatCode>General</c:formatCode>
                <c:ptCount val="3"/>
                <c:pt idx="0">
                  <c:v>1</c:v>
                </c:pt>
                <c:pt idx="1">
                  <c:v>5</c:v>
                </c:pt>
                <c:pt idx="2">
                  <c:v>3</c:v>
                </c:pt>
              </c:numCache>
            </c:numRef>
          </c:val>
          <c:extLst>
            <c:ext xmlns:c16="http://schemas.microsoft.com/office/drawing/2014/chart" uri="{C3380CC4-5D6E-409C-BE32-E72D297353CC}">
              <c16:uniqueId val="{00000001-5E74-417A-9D1A-44EB5F47A912}"/>
            </c:ext>
          </c:extLst>
        </c:ser>
        <c:ser>
          <c:idx val="2"/>
          <c:order val="2"/>
          <c:tx>
            <c:strRef>
              <c:f>'SR Monthly View'!$D$41:$D$42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View'!$D$43:$D$46</c:f>
              <c:numCache>
                <c:formatCode>General</c:formatCode>
                <c:ptCount val="3"/>
                <c:pt idx="1">
                  <c:v>2</c:v>
                </c:pt>
                <c:pt idx="2">
                  <c:v>1</c:v>
                </c:pt>
              </c:numCache>
            </c:numRef>
          </c:val>
          <c:extLst>
            <c:ext xmlns:c16="http://schemas.microsoft.com/office/drawing/2014/chart" uri="{C3380CC4-5D6E-409C-BE32-E72D297353CC}">
              <c16:uniqueId val="{00000002-5E74-417A-9D1A-44EB5F47A912}"/>
            </c:ext>
          </c:extLst>
        </c:ser>
        <c:ser>
          <c:idx val="3"/>
          <c:order val="3"/>
          <c:tx>
            <c:strRef>
              <c:f>'SR Monthly View'!$E$41:$E$42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View'!$E$43:$E$46</c:f>
              <c:numCache>
                <c:formatCode>General</c:formatCode>
                <c:ptCount val="3"/>
                <c:pt idx="1">
                  <c:v>7</c:v>
                </c:pt>
                <c:pt idx="2">
                  <c:v>2</c:v>
                </c:pt>
              </c:numCache>
            </c:numRef>
          </c:val>
          <c:extLst>
            <c:ext xmlns:c16="http://schemas.microsoft.com/office/drawing/2014/chart" uri="{C3380CC4-5D6E-409C-BE32-E72D297353CC}">
              <c16:uniqueId val="{00000000-0CDD-4575-BAD8-E367A8A991AF}"/>
            </c:ext>
          </c:extLst>
        </c:ser>
        <c:ser>
          <c:idx val="4"/>
          <c:order val="4"/>
          <c:tx>
            <c:strRef>
              <c:f>'SR Monthly View'!$F$41:$F$42</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View'!$F$43:$F$46</c:f>
              <c:numCache>
                <c:formatCode>General</c:formatCode>
                <c:ptCount val="3"/>
                <c:pt idx="1">
                  <c:v>2</c:v>
                </c:pt>
              </c:numCache>
            </c:numRef>
          </c:val>
          <c:extLst>
            <c:ext xmlns:c16="http://schemas.microsoft.com/office/drawing/2014/chart" uri="{C3380CC4-5D6E-409C-BE32-E72D297353CC}">
              <c16:uniqueId val="{00000001-0CDD-4575-BAD8-E367A8A991AF}"/>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View!PivotTable10</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View'!$B$56:$B$57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View'!$B$58:$B$62</c:f>
              <c:numCache>
                <c:formatCode>General</c:formatCode>
                <c:ptCount val="4"/>
                <c:pt idx="0">
                  <c:v>2</c:v>
                </c:pt>
                <c:pt idx="1">
                  <c:v>2</c:v>
                </c:pt>
                <c:pt idx="2">
                  <c:v>2</c:v>
                </c:pt>
                <c:pt idx="3">
                  <c:v>2</c:v>
                </c:pt>
              </c:numCache>
            </c:numRef>
          </c:val>
          <c:extLst>
            <c:ext xmlns:c16="http://schemas.microsoft.com/office/drawing/2014/chart" uri="{C3380CC4-5D6E-409C-BE32-E72D297353CC}">
              <c16:uniqueId val="{00000000-2C9E-48EF-B25D-BC21ED19068C}"/>
            </c:ext>
          </c:extLst>
        </c:ser>
        <c:ser>
          <c:idx val="1"/>
          <c:order val="1"/>
          <c:tx>
            <c:strRef>
              <c:f>'SR Monthly View'!$C$56:$C$57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View'!$C$58:$C$62</c:f>
              <c:numCache>
                <c:formatCode>General</c:formatCode>
                <c:ptCount val="4"/>
                <c:pt idx="0">
                  <c:v>1</c:v>
                </c:pt>
                <c:pt idx="1">
                  <c:v>2</c:v>
                </c:pt>
                <c:pt idx="2">
                  <c:v>3</c:v>
                </c:pt>
                <c:pt idx="3">
                  <c:v>3</c:v>
                </c:pt>
              </c:numCache>
            </c:numRef>
          </c:val>
          <c:extLst>
            <c:ext xmlns:c16="http://schemas.microsoft.com/office/drawing/2014/chart" uri="{C3380CC4-5D6E-409C-BE32-E72D297353CC}">
              <c16:uniqueId val="{00000001-2C9E-48EF-B25D-BC21ED19068C}"/>
            </c:ext>
          </c:extLst>
        </c:ser>
        <c:ser>
          <c:idx val="2"/>
          <c:order val="2"/>
          <c:tx>
            <c:strRef>
              <c:f>'SR Monthly View'!$D$56:$D$57</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View'!$D$58:$D$62</c:f>
              <c:numCache>
                <c:formatCode>General</c:formatCode>
                <c:ptCount val="4"/>
                <c:pt idx="0">
                  <c:v>1</c:v>
                </c:pt>
                <c:pt idx="1">
                  <c:v>1</c:v>
                </c:pt>
                <c:pt idx="3">
                  <c:v>3</c:v>
                </c:pt>
              </c:numCache>
            </c:numRef>
          </c:val>
          <c:extLst>
            <c:ext xmlns:c16="http://schemas.microsoft.com/office/drawing/2014/chart" uri="{C3380CC4-5D6E-409C-BE32-E72D297353CC}">
              <c16:uniqueId val="{00000002-2C9E-48EF-B25D-BC21ED19068C}"/>
            </c:ext>
          </c:extLst>
        </c:ser>
        <c:ser>
          <c:idx val="3"/>
          <c:order val="3"/>
          <c:tx>
            <c:strRef>
              <c:f>'SR Monthly View'!$E$56:$E$57</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View'!$E$58:$E$62</c:f>
              <c:numCache>
                <c:formatCode>General</c:formatCode>
                <c:ptCount val="4"/>
                <c:pt idx="0">
                  <c:v>2</c:v>
                </c:pt>
                <c:pt idx="1">
                  <c:v>7</c:v>
                </c:pt>
                <c:pt idx="2">
                  <c:v>1</c:v>
                </c:pt>
                <c:pt idx="3">
                  <c:v>2</c:v>
                </c:pt>
              </c:numCache>
            </c:numRef>
          </c:val>
          <c:extLst>
            <c:ext xmlns:c16="http://schemas.microsoft.com/office/drawing/2014/chart" uri="{C3380CC4-5D6E-409C-BE32-E72D297353CC}">
              <c16:uniqueId val="{00000000-FC2B-46D0-B912-DDB419D2604D}"/>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View!PivotTable11</c:name>
    <c:fmtId val="5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View'!$B$73:$B$74</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View'!$B$75:$B$78</c:f>
              <c:numCache>
                <c:formatCode>General</c:formatCode>
                <c:ptCount val="3"/>
                <c:pt idx="1">
                  <c:v>3</c:v>
                </c:pt>
                <c:pt idx="2">
                  <c:v>2</c:v>
                </c:pt>
              </c:numCache>
            </c:numRef>
          </c:val>
          <c:extLst>
            <c:ext xmlns:c16="http://schemas.microsoft.com/office/drawing/2014/chart" uri="{C3380CC4-5D6E-409C-BE32-E72D297353CC}">
              <c16:uniqueId val="{00000000-BD33-4A67-8BE5-75B0F765B2CD}"/>
            </c:ext>
          </c:extLst>
        </c:ser>
        <c:ser>
          <c:idx val="1"/>
          <c:order val="1"/>
          <c:tx>
            <c:strRef>
              <c:f>'SR Monthly View'!$C$73:$C$74</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View'!$C$75:$C$78</c:f>
              <c:numCache>
                <c:formatCode>General</c:formatCode>
                <c:ptCount val="3"/>
                <c:pt idx="0">
                  <c:v>6</c:v>
                </c:pt>
                <c:pt idx="1">
                  <c:v>2</c:v>
                </c:pt>
                <c:pt idx="2">
                  <c:v>1</c:v>
                </c:pt>
              </c:numCache>
            </c:numRef>
          </c:val>
          <c:extLst>
            <c:ext xmlns:c16="http://schemas.microsoft.com/office/drawing/2014/chart" uri="{C3380CC4-5D6E-409C-BE32-E72D297353CC}">
              <c16:uniqueId val="{00000001-1D69-4D57-8452-C0137BE8D1F0}"/>
            </c:ext>
          </c:extLst>
        </c:ser>
        <c:ser>
          <c:idx val="2"/>
          <c:order val="2"/>
          <c:tx>
            <c:strRef>
              <c:f>'SR Monthly View'!$D$73:$D$74</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View'!$D$75:$D$78</c:f>
              <c:numCache>
                <c:formatCode>General</c:formatCode>
                <c:ptCount val="3"/>
                <c:pt idx="1">
                  <c:v>1</c:v>
                </c:pt>
                <c:pt idx="2">
                  <c:v>2</c:v>
                </c:pt>
              </c:numCache>
            </c:numRef>
          </c:val>
          <c:extLst>
            <c:ext xmlns:c16="http://schemas.microsoft.com/office/drawing/2014/chart" uri="{C3380CC4-5D6E-409C-BE32-E72D297353CC}">
              <c16:uniqueId val="{00000002-1D69-4D57-8452-C0137BE8D1F0}"/>
            </c:ext>
          </c:extLst>
        </c:ser>
        <c:ser>
          <c:idx val="3"/>
          <c:order val="3"/>
          <c:tx>
            <c:strRef>
              <c:f>'SR Monthly View'!$E$73:$E$74</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View'!$E$75:$E$78</c:f>
              <c:numCache>
                <c:formatCode>General</c:formatCode>
                <c:ptCount val="3"/>
                <c:pt idx="1">
                  <c:v>3</c:v>
                </c:pt>
                <c:pt idx="2">
                  <c:v>6</c:v>
                </c:pt>
              </c:numCache>
            </c:numRef>
          </c:val>
          <c:extLst>
            <c:ext xmlns:c16="http://schemas.microsoft.com/office/drawing/2014/chart" uri="{C3380CC4-5D6E-409C-BE32-E72D297353CC}">
              <c16:uniqueId val="{00000000-1B6D-4A79-AB0A-7344B1F896F8}"/>
            </c:ext>
          </c:extLst>
        </c:ser>
        <c:ser>
          <c:idx val="4"/>
          <c:order val="4"/>
          <c:tx>
            <c:strRef>
              <c:f>'SR Monthly View'!$F$73:$F$74</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View'!$F$75:$F$78</c:f>
              <c:numCache>
                <c:formatCode>General</c:formatCode>
                <c:ptCount val="3"/>
                <c:pt idx="2">
                  <c:v>2</c:v>
                </c:pt>
              </c:numCache>
            </c:numRef>
          </c:val>
          <c:extLst>
            <c:ext xmlns:c16="http://schemas.microsoft.com/office/drawing/2014/chart" uri="{C3380CC4-5D6E-409C-BE32-E72D297353CC}">
              <c16:uniqueId val="{00000001-1B6D-4A79-AB0A-7344B1F896F8}"/>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View!PivotTable12</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c:v>
                </c:pt>
                <c:pt idx="1">
                  <c:v>2. High</c:v>
                </c:pt>
                <c:pt idx="2">
                  <c:v>3. Normal</c:v>
                </c:pt>
                <c:pt idx="3">
                  <c:v>4. Low</c:v>
                </c:pt>
              </c:strCache>
            </c:strRef>
          </c:cat>
          <c:val>
            <c:numRef>
              <c:f>'SR Monthly View'!$B$89:$B$93</c:f>
              <c:numCache>
                <c:formatCode>General</c:formatCode>
                <c:ptCount val="4"/>
                <c:pt idx="1">
                  <c:v>4</c:v>
                </c:pt>
                <c:pt idx="2">
                  <c:v>3</c:v>
                </c:pt>
                <c:pt idx="3">
                  <c:v>1</c:v>
                </c:pt>
              </c:numCache>
            </c:numRef>
          </c:val>
          <c:extLst>
            <c:ext xmlns:c16="http://schemas.microsoft.com/office/drawing/2014/chart" uri="{C3380CC4-5D6E-409C-BE32-E72D297353CC}">
              <c16:uniqueId val="{00000000-78D6-4CFF-B7E1-229659B2D2CF}"/>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c:v>
                </c:pt>
                <c:pt idx="1">
                  <c:v>2. High</c:v>
                </c:pt>
                <c:pt idx="2">
                  <c:v>3. Normal</c:v>
                </c:pt>
                <c:pt idx="3">
                  <c:v>4. Low</c:v>
                </c:pt>
              </c:strCache>
            </c:strRef>
          </c:cat>
          <c:val>
            <c:numRef>
              <c:f>'SR Monthly View'!$C$89:$C$93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78D6-4CFF-B7E1-229659B2D2CF}"/>
            </c:ext>
          </c:extLst>
        </c:ser>
        <c:ser>
          <c:idx val="2"/>
          <c:order val="2"/>
          <c:tx>
            <c:strRef>
              <c:f>'SR Monthly View'!$D$87:$D$88</c:f>
              <c:strCache>
                <c:ptCount val="1"/>
                <c:pt idx="0">
                  <c:v>Resolved</c:v>
                </c:pt>
              </c:strCache>
            </c:strRef>
          </c:tx>
          <c:spPr>
            <a:solidFill>
              <a:schemeClr val="accent3"/>
            </a:solidFill>
            <a:ln>
              <a:noFill/>
            </a:ln>
            <a:effectLst/>
          </c:spPr>
          <c:invertIfNegative val="0"/>
          <c:cat>
            <c:strRef>
              <c:f>'SR Monthly View'!$A$89:$A$93</c:f>
              <c:strCache>
                <c:ptCount val="4"/>
                <c:pt idx="0">
                  <c:v>-</c:v>
                </c:pt>
                <c:pt idx="1">
                  <c:v>2. High</c:v>
                </c:pt>
                <c:pt idx="2">
                  <c:v>3. Normal</c:v>
                </c:pt>
                <c:pt idx="3">
                  <c:v>4. Low</c:v>
                </c:pt>
              </c:strCache>
            </c:strRef>
          </c:cat>
          <c:val>
            <c:numRef>
              <c:f>'SR Monthly View'!$D$89:$D$93</c:f>
              <c:numCache>
                <c:formatCode>General</c:formatCode>
                <c:ptCount val="4"/>
                <c:pt idx="1">
                  <c:v>2</c:v>
                </c:pt>
                <c:pt idx="2">
                  <c:v>3</c:v>
                </c:pt>
              </c:numCache>
            </c:numRef>
          </c:val>
          <c:extLst>
            <c:ext xmlns:c16="http://schemas.microsoft.com/office/drawing/2014/chart" uri="{C3380CC4-5D6E-409C-BE32-E72D297353CC}">
              <c16:uniqueId val="{00000002-78D6-4CFF-B7E1-229659B2D2CF}"/>
            </c:ext>
          </c:extLst>
        </c:ser>
        <c:ser>
          <c:idx val="3"/>
          <c:order val="3"/>
          <c:tx>
            <c:strRef>
              <c:f>'SR Monthly View'!$E$87:$E$88</c:f>
              <c:strCache>
                <c:ptCount val="1"/>
                <c:pt idx="0">
                  <c:v>User acceptance</c:v>
                </c:pt>
              </c:strCache>
            </c:strRef>
          </c:tx>
          <c:spPr>
            <a:solidFill>
              <a:schemeClr val="accent4"/>
            </a:solidFill>
            <a:ln>
              <a:noFill/>
            </a:ln>
            <a:effectLst/>
          </c:spPr>
          <c:invertIfNegative val="0"/>
          <c:cat>
            <c:strRef>
              <c:f>'SR Monthly View'!$A$89:$A$93</c:f>
              <c:strCache>
                <c:ptCount val="4"/>
                <c:pt idx="0">
                  <c:v>-</c:v>
                </c:pt>
                <c:pt idx="1">
                  <c:v>2. High</c:v>
                </c:pt>
                <c:pt idx="2">
                  <c:v>3. Normal</c:v>
                </c:pt>
                <c:pt idx="3">
                  <c:v>4. Low</c:v>
                </c:pt>
              </c:strCache>
            </c:strRef>
          </c:cat>
          <c:val>
            <c:numRef>
              <c:f>'SR Monthly View'!$E$89:$E$93</c:f>
              <c:numCache>
                <c:formatCode>General</c:formatCode>
                <c:ptCount val="4"/>
                <c:pt idx="1">
                  <c:v>3</c:v>
                </c:pt>
                <c:pt idx="2">
                  <c:v>4</c:v>
                </c:pt>
                <c:pt idx="3">
                  <c:v>5</c:v>
                </c:pt>
              </c:numCache>
            </c:numRef>
          </c:val>
          <c:extLst>
            <c:ext xmlns:c16="http://schemas.microsoft.com/office/drawing/2014/chart" uri="{C3380CC4-5D6E-409C-BE32-E72D297353CC}">
              <c16:uniqueId val="{00000000-50EE-4995-9ED6-F8FFE8A3C807}"/>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View!PivotTable13</c:name>
    <c:fmtId val="7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View'!$B$104:$B$105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View'!$B$106:$B$109</c:f>
              <c:numCache>
                <c:formatCode>General</c:formatCode>
                <c:ptCount val="3"/>
                <c:pt idx="0">
                  <c:v>1</c:v>
                </c:pt>
              </c:numCache>
            </c:numRef>
          </c:val>
          <c:extLst>
            <c:ext xmlns:c16="http://schemas.microsoft.com/office/drawing/2014/chart" uri="{C3380CC4-5D6E-409C-BE32-E72D297353CC}">
              <c16:uniqueId val="{00000000-283E-4570-B050-00BF9E122C37}"/>
            </c:ext>
          </c:extLst>
        </c:ser>
        <c:ser>
          <c:idx val="1"/>
          <c:order val="1"/>
          <c:tx>
            <c:strRef>
              <c:f>'SR Monthly View'!$C$104:$C$105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View'!$C$106:$C$109</c:f>
              <c:numCache>
                <c:formatCode>General</c:formatCode>
                <c:ptCount val="3"/>
                <c:pt idx="1">
                  <c:v>3</c:v>
                </c:pt>
                <c:pt idx="2">
                  <c:v>7</c:v>
                </c:pt>
              </c:numCache>
            </c:numRef>
          </c:val>
          <c:extLst>
            <c:ext xmlns:c16="http://schemas.microsoft.com/office/drawing/2014/chart" uri="{C3380CC4-5D6E-409C-BE32-E72D297353CC}">
              <c16:uniqueId val="{00000000-28BA-4F78-952B-2D1D0C76D909}"/>
            </c:ext>
          </c:extLst>
        </c:ser>
        <c:ser>
          <c:idx val="2"/>
          <c:order val="2"/>
          <c:tx>
            <c:strRef>
              <c:f>'SR Monthly View'!$D$104:$D$105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View'!$D$106:$D$109</c:f>
              <c:numCache>
                <c:formatCode>General</c:formatCode>
                <c:ptCount val="3"/>
                <c:pt idx="0">
                  <c:v>2</c:v>
                </c:pt>
                <c:pt idx="2">
                  <c:v>2</c:v>
                </c:pt>
              </c:numCache>
            </c:numRef>
          </c:val>
          <c:extLst>
            <c:ext xmlns:c16="http://schemas.microsoft.com/office/drawing/2014/chart" uri="{C3380CC4-5D6E-409C-BE32-E72D297353CC}">
              <c16:uniqueId val="{00000001-28BA-4F78-952B-2D1D0C76D909}"/>
            </c:ext>
          </c:extLst>
        </c:ser>
        <c:ser>
          <c:idx val="3"/>
          <c:order val="3"/>
          <c:tx>
            <c:strRef>
              <c:f>'SR Monthly View'!$E$104:$E$105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View'!$E$106:$E$109</c:f>
              <c:numCache>
                <c:formatCode>General</c:formatCode>
                <c:ptCount val="3"/>
                <c:pt idx="1">
                  <c:v>1</c:v>
                </c:pt>
                <c:pt idx="2">
                  <c:v>3</c:v>
                </c:pt>
              </c:numCache>
            </c:numRef>
          </c:val>
          <c:extLst>
            <c:ext xmlns:c16="http://schemas.microsoft.com/office/drawing/2014/chart" uri="{C3380CC4-5D6E-409C-BE32-E72D297353CC}">
              <c16:uniqueId val="{00000002-28BA-4F78-952B-2D1D0C76D909}"/>
            </c:ext>
          </c:extLst>
        </c:ser>
        <c:ser>
          <c:idx val="4"/>
          <c:order val="4"/>
          <c:tx>
            <c:strRef>
              <c:f>'SR Monthly View'!$F$104:$F$105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View'!$F$106:$F$109</c:f>
              <c:numCache>
                <c:formatCode>General</c:formatCode>
                <c:ptCount val="3"/>
                <c:pt idx="0">
                  <c:v>1</c:v>
                </c:pt>
                <c:pt idx="1">
                  <c:v>1</c:v>
                </c:pt>
              </c:numCache>
            </c:numRef>
          </c:val>
          <c:extLst>
            <c:ext xmlns:c16="http://schemas.microsoft.com/office/drawing/2014/chart" uri="{C3380CC4-5D6E-409C-BE32-E72D297353CC}">
              <c16:uniqueId val="{00000003-28BA-4F78-952B-2D1D0C76D909}"/>
            </c:ext>
          </c:extLst>
        </c:ser>
        <c:ser>
          <c:idx val="5"/>
          <c:order val="5"/>
          <c:tx>
            <c:strRef>
              <c:f>'SR Monthly View'!$G$104:$G$105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View'!$G$106:$G$109</c:f>
              <c:numCache>
                <c:formatCode>General</c:formatCode>
                <c:ptCount val="3"/>
                <c:pt idx="0">
                  <c:v>2</c:v>
                </c:pt>
                <c:pt idx="1">
                  <c:v>3</c:v>
                </c:pt>
              </c:numCache>
            </c:numRef>
          </c:val>
          <c:extLst>
            <c:ext xmlns:c16="http://schemas.microsoft.com/office/drawing/2014/chart" uri="{C3380CC4-5D6E-409C-BE32-E72D297353CC}">
              <c16:uniqueId val="{00000004-28BA-4F78-952B-2D1D0C76D909}"/>
            </c:ext>
          </c:extLst>
        </c:ser>
        <c:ser>
          <c:idx val="6"/>
          <c:order val="6"/>
          <c:tx>
            <c:strRef>
              <c:f>'SR Monthly View'!$H$104:$H$105</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View'!$H$106:$H$109</c:f>
              <c:numCache>
                <c:formatCode>General</c:formatCode>
                <c:ptCount val="3"/>
                <c:pt idx="1">
                  <c:v>1</c:v>
                </c:pt>
                <c:pt idx="2">
                  <c:v>1</c:v>
                </c:pt>
              </c:numCache>
            </c:numRef>
          </c:val>
          <c:extLst>
            <c:ext xmlns:c16="http://schemas.microsoft.com/office/drawing/2014/chart" uri="{C3380CC4-5D6E-409C-BE32-E72D297353CC}">
              <c16:uniqueId val="{00000000-2CC6-4631-8746-94BEA28D5730}"/>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View!PivotTable14</c:name>
    <c:fmtId val="83"/>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View'!$B$120:$B$121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View'!$B$122:$B$126</c:f>
              <c:numCache>
                <c:formatCode>General</c:formatCode>
                <c:ptCount val="4"/>
                <c:pt idx="1">
                  <c:v>6</c:v>
                </c:pt>
                <c:pt idx="2">
                  <c:v>7</c:v>
                </c:pt>
                <c:pt idx="3">
                  <c:v>1</c:v>
                </c:pt>
              </c:numCache>
            </c:numRef>
          </c:val>
          <c:extLst>
            <c:ext xmlns:c16="http://schemas.microsoft.com/office/drawing/2014/chart" uri="{C3380CC4-5D6E-409C-BE32-E72D297353CC}">
              <c16:uniqueId val="{00000000-BE44-4F75-A887-C9922E98998F}"/>
            </c:ext>
          </c:extLst>
        </c:ser>
        <c:ser>
          <c:idx val="1"/>
          <c:order val="1"/>
          <c:tx>
            <c:strRef>
              <c:f>'SR Monthly View'!$C$120:$C$121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View'!$C$122:$C$126</c:f>
              <c:numCache>
                <c:formatCode>General</c:formatCode>
                <c:ptCount val="4"/>
                <c:pt idx="0">
                  <c:v>1</c:v>
                </c:pt>
                <c:pt idx="1">
                  <c:v>2</c:v>
                </c:pt>
                <c:pt idx="3">
                  <c:v>1</c:v>
                </c:pt>
              </c:numCache>
            </c:numRef>
          </c:val>
          <c:extLst>
            <c:ext xmlns:c16="http://schemas.microsoft.com/office/drawing/2014/chart" uri="{C3380CC4-5D6E-409C-BE32-E72D297353CC}">
              <c16:uniqueId val="{00000000-6E98-43D2-9D65-499F408592F6}"/>
            </c:ext>
          </c:extLst>
        </c:ser>
        <c:ser>
          <c:idx val="2"/>
          <c:order val="2"/>
          <c:tx>
            <c:strRef>
              <c:f>'SR Monthly View'!$D$120:$D$121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View'!$D$122:$D$126</c:f>
              <c:numCache>
                <c:formatCode>General</c:formatCode>
                <c:ptCount val="4"/>
                <c:pt idx="1">
                  <c:v>3</c:v>
                </c:pt>
                <c:pt idx="2">
                  <c:v>3</c:v>
                </c:pt>
                <c:pt idx="3">
                  <c:v>5</c:v>
                </c:pt>
              </c:numCache>
            </c:numRef>
          </c:val>
          <c:extLst>
            <c:ext xmlns:c16="http://schemas.microsoft.com/office/drawing/2014/chart" uri="{C3380CC4-5D6E-409C-BE32-E72D297353CC}">
              <c16:uniqueId val="{00000000-B1F9-4037-8D8D-5B25866003A6}"/>
            </c:ext>
          </c:extLst>
        </c:ser>
        <c:ser>
          <c:idx val="3"/>
          <c:order val="3"/>
          <c:tx>
            <c:strRef>
              <c:f>'SR Monthly View'!$E$120:$E$121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View'!$E$122:$E$126</c:f>
              <c:numCache>
                <c:formatCode>General</c:formatCode>
                <c:ptCount val="4"/>
                <c:pt idx="1">
                  <c:v>1</c:v>
                </c:pt>
              </c:numCache>
            </c:numRef>
          </c:val>
          <c:extLst>
            <c:ext xmlns:c16="http://schemas.microsoft.com/office/drawing/2014/chart" uri="{C3380CC4-5D6E-409C-BE32-E72D297353CC}">
              <c16:uniqueId val="{00000001-B1F9-4037-8D8D-5B25866003A6}"/>
            </c:ext>
          </c:extLst>
        </c:ser>
        <c:ser>
          <c:idx val="4"/>
          <c:order val="4"/>
          <c:tx>
            <c:strRef>
              <c:f>'SR Monthly View'!$F$120:$F$121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View'!$F$122:$F$126</c:f>
              <c:numCache>
                <c:formatCode>General</c:formatCode>
                <c:ptCount val="4"/>
                <c:pt idx="2">
                  <c:v>1</c:v>
                </c:pt>
              </c:numCache>
            </c:numRef>
          </c:val>
          <c:extLst>
            <c:ext xmlns:c16="http://schemas.microsoft.com/office/drawing/2014/chart" uri="{C3380CC4-5D6E-409C-BE32-E72D297353CC}">
              <c16:uniqueId val="{00000002-B1F9-4037-8D8D-5B25866003A6}"/>
            </c:ext>
          </c:extLst>
        </c:ser>
        <c:ser>
          <c:idx val="5"/>
          <c:order val="5"/>
          <c:tx>
            <c:strRef>
              <c:f>'SR Monthly View'!$G$120:$G$121</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View'!$G$122:$G$126</c:f>
              <c:numCache>
                <c:formatCode>General</c:formatCode>
                <c:ptCount val="4"/>
                <c:pt idx="0">
                  <c:v>1</c:v>
                </c:pt>
                <c:pt idx="2">
                  <c:v>2</c:v>
                </c:pt>
              </c:numCache>
            </c:numRef>
          </c:val>
          <c:extLst>
            <c:ext xmlns:c16="http://schemas.microsoft.com/office/drawing/2014/chart" uri="{C3380CC4-5D6E-409C-BE32-E72D297353CC}">
              <c16:uniqueId val="{00000003-B1F9-4037-8D8D-5B25866003A6}"/>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View!PivotTable15</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View'!$B$138:$B$139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View'!$B$140:$B$143</c:f>
              <c:numCache>
                <c:formatCode>General</c:formatCode>
                <c:ptCount val="3"/>
                <c:pt idx="1">
                  <c:v>3</c:v>
                </c:pt>
              </c:numCache>
            </c:numRef>
          </c:val>
          <c:extLst>
            <c:ext xmlns:c16="http://schemas.microsoft.com/office/drawing/2014/chart" uri="{C3380CC4-5D6E-409C-BE32-E72D297353CC}">
              <c16:uniqueId val="{00000000-BCAE-4328-B0E5-C3540B41753C}"/>
            </c:ext>
          </c:extLst>
        </c:ser>
        <c:ser>
          <c:idx val="1"/>
          <c:order val="1"/>
          <c:tx>
            <c:strRef>
              <c:f>'SR Monthly View'!$C$138:$C$139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View'!$C$140:$C$143</c:f>
              <c:numCache>
                <c:formatCode>General</c:formatCode>
                <c:ptCount val="3"/>
                <c:pt idx="0">
                  <c:v>1</c:v>
                </c:pt>
                <c:pt idx="1">
                  <c:v>2</c:v>
                </c:pt>
              </c:numCache>
            </c:numRef>
          </c:val>
          <c:extLst>
            <c:ext xmlns:c16="http://schemas.microsoft.com/office/drawing/2014/chart" uri="{C3380CC4-5D6E-409C-BE32-E72D297353CC}">
              <c16:uniqueId val="{00000001-4A0E-4297-87D3-C3DC9AA0FD06}"/>
            </c:ext>
          </c:extLst>
        </c:ser>
        <c:ser>
          <c:idx val="2"/>
          <c:order val="2"/>
          <c:tx>
            <c:strRef>
              <c:f>'SR Monthly View'!$D$138:$D$139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View'!$D$140:$D$143</c:f>
              <c:numCache>
                <c:formatCode>General</c:formatCode>
                <c:ptCount val="3"/>
                <c:pt idx="1">
                  <c:v>8</c:v>
                </c:pt>
                <c:pt idx="2">
                  <c:v>2</c:v>
                </c:pt>
              </c:numCache>
            </c:numRef>
          </c:val>
          <c:extLst>
            <c:ext xmlns:c16="http://schemas.microsoft.com/office/drawing/2014/chart" uri="{C3380CC4-5D6E-409C-BE32-E72D297353CC}">
              <c16:uniqueId val="{00000002-4A0E-4297-87D3-C3DC9AA0FD06}"/>
            </c:ext>
          </c:extLst>
        </c:ser>
        <c:ser>
          <c:idx val="3"/>
          <c:order val="3"/>
          <c:tx>
            <c:strRef>
              <c:f>'SR Monthly View'!$E$138:$E$139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View'!$E$140:$E$143</c:f>
              <c:numCache>
                <c:formatCode>General</c:formatCode>
                <c:ptCount val="3"/>
                <c:pt idx="1">
                  <c:v>2</c:v>
                </c:pt>
                <c:pt idx="2">
                  <c:v>3</c:v>
                </c:pt>
              </c:numCache>
            </c:numRef>
          </c:val>
          <c:extLst>
            <c:ext xmlns:c16="http://schemas.microsoft.com/office/drawing/2014/chart" uri="{C3380CC4-5D6E-409C-BE32-E72D297353CC}">
              <c16:uniqueId val="{00000003-4A0E-4297-87D3-C3DC9AA0FD06}"/>
            </c:ext>
          </c:extLst>
        </c:ser>
        <c:ser>
          <c:idx val="4"/>
          <c:order val="4"/>
          <c:tx>
            <c:strRef>
              <c:f>'SR Monthly View'!$F$138:$F$139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View'!$F$140:$F$143</c:f>
              <c:numCache>
                <c:formatCode>General</c:formatCode>
                <c:ptCount val="3"/>
                <c:pt idx="0">
                  <c:v>1</c:v>
                </c:pt>
                <c:pt idx="1">
                  <c:v>4</c:v>
                </c:pt>
                <c:pt idx="2">
                  <c:v>1</c:v>
                </c:pt>
              </c:numCache>
            </c:numRef>
          </c:val>
          <c:extLst>
            <c:ext xmlns:c16="http://schemas.microsoft.com/office/drawing/2014/chart" uri="{C3380CC4-5D6E-409C-BE32-E72D297353CC}">
              <c16:uniqueId val="{00000004-4A0E-4297-87D3-C3DC9AA0FD06}"/>
            </c:ext>
          </c:extLst>
        </c:ser>
        <c:ser>
          <c:idx val="5"/>
          <c:order val="5"/>
          <c:tx>
            <c:strRef>
              <c:f>'SR Monthly View'!$G$138:$G$139</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View'!$G$140:$G$143</c:f>
              <c:numCache>
                <c:formatCode>General</c:formatCode>
                <c:ptCount val="3"/>
                <c:pt idx="1">
                  <c:v>1</c:v>
                </c:pt>
              </c:numCache>
            </c:numRef>
          </c:val>
          <c:extLst>
            <c:ext xmlns:c16="http://schemas.microsoft.com/office/drawing/2014/chart" uri="{C3380CC4-5D6E-409C-BE32-E72D297353CC}">
              <c16:uniqueId val="{00000000-FC62-4C79-96E7-2FB299546B31}"/>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View!PivotTable16</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View'!$B$157:$B$158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View'!$B$159:$B$163</c:f>
              <c:numCache>
                <c:formatCode>General</c:formatCode>
                <c:ptCount val="4"/>
                <c:pt idx="0">
                  <c:v>2</c:v>
                </c:pt>
                <c:pt idx="1">
                  <c:v>2</c:v>
                </c:pt>
                <c:pt idx="2">
                  <c:v>2</c:v>
                </c:pt>
                <c:pt idx="3">
                  <c:v>5</c:v>
                </c:pt>
              </c:numCache>
            </c:numRef>
          </c:val>
          <c:extLst>
            <c:ext xmlns:c16="http://schemas.microsoft.com/office/drawing/2014/chart" uri="{C3380CC4-5D6E-409C-BE32-E72D297353CC}">
              <c16:uniqueId val="{00000000-07F4-4315-BA29-38C48CC58F60}"/>
            </c:ext>
          </c:extLst>
        </c:ser>
        <c:ser>
          <c:idx val="1"/>
          <c:order val="1"/>
          <c:tx>
            <c:strRef>
              <c:f>'SR Monthly View'!$C$157:$C$158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View'!$C$159:$C$163</c:f>
              <c:numCache>
                <c:formatCode>General</c:formatCode>
                <c:ptCount val="4"/>
                <c:pt idx="0">
                  <c:v>1</c:v>
                </c:pt>
                <c:pt idx="1">
                  <c:v>1</c:v>
                </c:pt>
              </c:numCache>
            </c:numRef>
          </c:val>
          <c:extLst>
            <c:ext xmlns:c16="http://schemas.microsoft.com/office/drawing/2014/chart" uri="{C3380CC4-5D6E-409C-BE32-E72D297353CC}">
              <c16:uniqueId val="{00000001-07F4-4315-BA29-38C48CC58F60}"/>
            </c:ext>
          </c:extLst>
        </c:ser>
        <c:ser>
          <c:idx val="2"/>
          <c:order val="2"/>
          <c:tx>
            <c:strRef>
              <c:f>'SR Monthly View'!$D$157:$D$158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View'!$D$159:$D$163</c:f>
              <c:numCache>
                <c:formatCode>General</c:formatCode>
                <c:ptCount val="4"/>
                <c:pt idx="1">
                  <c:v>1</c:v>
                </c:pt>
                <c:pt idx="3">
                  <c:v>2</c:v>
                </c:pt>
              </c:numCache>
            </c:numRef>
          </c:val>
          <c:extLst>
            <c:ext xmlns:c16="http://schemas.microsoft.com/office/drawing/2014/chart" uri="{C3380CC4-5D6E-409C-BE32-E72D297353CC}">
              <c16:uniqueId val="{00000002-07F4-4315-BA29-38C48CC58F60}"/>
            </c:ext>
          </c:extLst>
        </c:ser>
        <c:ser>
          <c:idx val="3"/>
          <c:order val="3"/>
          <c:tx>
            <c:strRef>
              <c:f>'SR Monthly View'!$E$157:$E$158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View'!$E$159:$E$163</c:f>
              <c:numCache>
                <c:formatCode>General</c:formatCode>
                <c:ptCount val="4"/>
                <c:pt idx="0">
                  <c:v>1</c:v>
                </c:pt>
                <c:pt idx="2">
                  <c:v>1</c:v>
                </c:pt>
                <c:pt idx="3">
                  <c:v>2</c:v>
                </c:pt>
              </c:numCache>
            </c:numRef>
          </c:val>
          <c:extLst>
            <c:ext xmlns:c16="http://schemas.microsoft.com/office/drawing/2014/chart" uri="{C3380CC4-5D6E-409C-BE32-E72D297353CC}">
              <c16:uniqueId val="{00000003-07F4-4315-BA29-38C48CC58F60}"/>
            </c:ext>
          </c:extLst>
        </c:ser>
        <c:ser>
          <c:idx val="4"/>
          <c:order val="4"/>
          <c:tx>
            <c:strRef>
              <c:f>'SR Monthly View'!$F$157:$F$158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View'!$F$159:$F$163</c:f>
              <c:numCache>
                <c:formatCode>General</c:formatCode>
                <c:ptCount val="4"/>
                <c:pt idx="0">
                  <c:v>2</c:v>
                </c:pt>
                <c:pt idx="1">
                  <c:v>8</c:v>
                </c:pt>
                <c:pt idx="2">
                  <c:v>3</c:v>
                </c:pt>
                <c:pt idx="3">
                  <c:v>1</c:v>
                </c:pt>
              </c:numCache>
            </c:numRef>
          </c:val>
          <c:extLst>
            <c:ext xmlns:c16="http://schemas.microsoft.com/office/drawing/2014/chart" uri="{C3380CC4-5D6E-409C-BE32-E72D297353CC}">
              <c16:uniqueId val="{00000004-07F4-4315-BA29-38C48CC58F60}"/>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View!PivotTable17</c:name>
    <c:fmtId val="57"/>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View'!$B$179:$B$180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View'!$B$181:$B$187</c:f>
              <c:numCache>
                <c:formatCode>General</c:formatCode>
                <c:ptCount val="6"/>
                <c:pt idx="1">
                  <c:v>1</c:v>
                </c:pt>
                <c:pt idx="2">
                  <c:v>1</c:v>
                </c:pt>
                <c:pt idx="3">
                  <c:v>1</c:v>
                </c:pt>
                <c:pt idx="4">
                  <c:v>1</c:v>
                </c:pt>
              </c:numCache>
            </c:numRef>
          </c:val>
          <c:extLst>
            <c:ext xmlns:c16="http://schemas.microsoft.com/office/drawing/2014/chart" uri="{C3380CC4-5D6E-409C-BE32-E72D297353CC}">
              <c16:uniqueId val="{00000000-3DB9-403A-89DC-B945BF54E693}"/>
            </c:ext>
          </c:extLst>
        </c:ser>
        <c:ser>
          <c:idx val="1"/>
          <c:order val="1"/>
          <c:tx>
            <c:strRef>
              <c:f>'SR Monthly View'!$C$179:$C$180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View'!$C$181:$C$187</c:f>
              <c:numCache>
                <c:formatCode>General</c:formatCode>
                <c:ptCount val="6"/>
                <c:pt idx="0">
                  <c:v>2</c:v>
                </c:pt>
                <c:pt idx="3">
                  <c:v>1</c:v>
                </c:pt>
                <c:pt idx="4">
                  <c:v>1</c:v>
                </c:pt>
                <c:pt idx="5">
                  <c:v>1</c:v>
                </c:pt>
              </c:numCache>
            </c:numRef>
          </c:val>
          <c:extLst>
            <c:ext xmlns:c16="http://schemas.microsoft.com/office/drawing/2014/chart" uri="{C3380CC4-5D6E-409C-BE32-E72D297353CC}">
              <c16:uniqueId val="{00000001-1CBA-4B8F-82F0-79A26895A8D2}"/>
            </c:ext>
          </c:extLst>
        </c:ser>
        <c:ser>
          <c:idx val="2"/>
          <c:order val="2"/>
          <c:tx>
            <c:strRef>
              <c:f>'SR Monthly View'!$D$179:$D$180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View'!$D$181:$D$187</c:f>
              <c:numCache>
                <c:formatCode>General</c:formatCode>
                <c:ptCount val="6"/>
                <c:pt idx="0">
                  <c:v>1</c:v>
                </c:pt>
                <c:pt idx="4">
                  <c:v>1</c:v>
                </c:pt>
              </c:numCache>
            </c:numRef>
          </c:val>
          <c:extLst>
            <c:ext xmlns:c16="http://schemas.microsoft.com/office/drawing/2014/chart" uri="{C3380CC4-5D6E-409C-BE32-E72D297353CC}">
              <c16:uniqueId val="{00000002-1CBA-4B8F-82F0-79A26895A8D2}"/>
            </c:ext>
          </c:extLst>
        </c:ser>
        <c:ser>
          <c:idx val="3"/>
          <c:order val="3"/>
          <c:tx>
            <c:strRef>
              <c:f>'SR Monthly View'!$E$179:$E$180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View'!$E$181:$E$187</c:f>
              <c:numCache>
                <c:formatCode>General</c:formatCode>
                <c:ptCount val="6"/>
                <c:pt idx="1">
                  <c:v>1</c:v>
                </c:pt>
                <c:pt idx="2">
                  <c:v>5</c:v>
                </c:pt>
                <c:pt idx="4">
                  <c:v>1</c:v>
                </c:pt>
              </c:numCache>
            </c:numRef>
          </c:val>
          <c:extLst>
            <c:ext xmlns:c16="http://schemas.microsoft.com/office/drawing/2014/chart" uri="{C3380CC4-5D6E-409C-BE32-E72D297353CC}">
              <c16:uniqueId val="{00000000-434E-4FB2-B382-04AE14B0BD1B}"/>
            </c:ext>
          </c:extLst>
        </c:ser>
        <c:ser>
          <c:idx val="4"/>
          <c:order val="4"/>
          <c:tx>
            <c:strRef>
              <c:f>'SR Monthly View'!$F$179:$F$180</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View'!$F$181:$F$187</c:f>
              <c:numCache>
                <c:formatCode>General</c:formatCode>
                <c:ptCount val="6"/>
                <c:pt idx="2">
                  <c:v>2</c:v>
                </c:pt>
              </c:numCache>
            </c:numRef>
          </c:val>
          <c:extLst>
            <c:ext xmlns:c16="http://schemas.microsoft.com/office/drawing/2014/chart" uri="{C3380CC4-5D6E-409C-BE32-E72D297353CC}">
              <c16:uniqueId val="{00000001-434E-4FB2-B382-04AE14B0BD1B}"/>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View!PivotTable18</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View'!$B$195:$B$196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View'!$B$197:$B$202</c:f>
              <c:numCache>
                <c:formatCode>General</c:formatCode>
                <c:ptCount val="5"/>
                <c:pt idx="0">
                  <c:v>3</c:v>
                </c:pt>
                <c:pt idx="2">
                  <c:v>2</c:v>
                </c:pt>
                <c:pt idx="4">
                  <c:v>3</c:v>
                </c:pt>
              </c:numCache>
            </c:numRef>
          </c:val>
          <c:extLst>
            <c:ext xmlns:c16="http://schemas.microsoft.com/office/drawing/2014/chart" uri="{C3380CC4-5D6E-409C-BE32-E72D297353CC}">
              <c16:uniqueId val="{00000000-7F1E-4915-A715-F473BBAECB54}"/>
            </c:ext>
          </c:extLst>
        </c:ser>
        <c:ser>
          <c:idx val="1"/>
          <c:order val="1"/>
          <c:tx>
            <c:strRef>
              <c:f>'SR Monthly View'!$C$195:$C$196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View'!$C$197:$C$202</c:f>
              <c:numCache>
                <c:formatCode>General</c:formatCode>
                <c:ptCount val="5"/>
                <c:pt idx="0">
                  <c:v>2</c:v>
                </c:pt>
                <c:pt idx="2">
                  <c:v>1</c:v>
                </c:pt>
                <c:pt idx="3">
                  <c:v>3</c:v>
                </c:pt>
                <c:pt idx="4">
                  <c:v>3</c:v>
                </c:pt>
              </c:numCache>
            </c:numRef>
          </c:val>
          <c:extLst>
            <c:ext xmlns:c16="http://schemas.microsoft.com/office/drawing/2014/chart" uri="{C3380CC4-5D6E-409C-BE32-E72D297353CC}">
              <c16:uniqueId val="{00000001-7F1E-4915-A715-F473BBAECB54}"/>
            </c:ext>
          </c:extLst>
        </c:ser>
        <c:ser>
          <c:idx val="2"/>
          <c:order val="2"/>
          <c:tx>
            <c:strRef>
              <c:f>'SR Monthly View'!$D$195:$D$196</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View'!$D$197:$D$202</c:f>
              <c:numCache>
                <c:formatCode>General</c:formatCode>
                <c:ptCount val="5"/>
                <c:pt idx="0">
                  <c:v>4</c:v>
                </c:pt>
                <c:pt idx="4">
                  <c:v>1</c:v>
                </c:pt>
              </c:numCache>
            </c:numRef>
          </c:val>
          <c:extLst>
            <c:ext xmlns:c16="http://schemas.microsoft.com/office/drawing/2014/chart" uri="{C3380CC4-5D6E-409C-BE32-E72D297353CC}">
              <c16:uniqueId val="{00000002-7F1E-4915-A715-F473BBAECB54}"/>
            </c:ext>
          </c:extLst>
        </c:ser>
        <c:ser>
          <c:idx val="3"/>
          <c:order val="3"/>
          <c:tx>
            <c:strRef>
              <c:f>'SR Monthly View'!$E$195:$E$196</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View'!$E$197:$E$202</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0-28F9-4EA8-ABB8-C88B22278D2D}"/>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View!PivotTable19</c:name>
    <c:fmtId val="7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View'!$B$251:$B$252</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View'!$B$253:$B$259</c:f>
              <c:numCache>
                <c:formatCode>#,##0.00</c:formatCode>
                <c:ptCount val="6"/>
                <c:pt idx="0">
                  <c:v>33.95188993055126</c:v>
                </c:pt>
                <c:pt idx="3">
                  <c:v>39.066126041660027</c:v>
                </c:pt>
                <c:pt idx="4">
                  <c:v>27.891820486111101</c:v>
                </c:pt>
                <c:pt idx="5">
                  <c:v>25.105014930551988</c:v>
                </c:pt>
              </c:numCache>
            </c:numRef>
          </c:val>
          <c:extLst>
            <c:ext xmlns:c16="http://schemas.microsoft.com/office/drawing/2014/chart" uri="{C3380CC4-5D6E-409C-BE32-E72D297353CC}">
              <c16:uniqueId val="{00000000-6AA8-4CCE-A48E-E1BA0F7AF636}"/>
            </c:ext>
          </c:extLst>
        </c:ser>
        <c:ser>
          <c:idx val="1"/>
          <c:order val="1"/>
          <c:tx>
            <c:strRef>
              <c:f>'SR Monthly View'!$C$251:$C$252</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View'!$C$253:$C$259</c:f>
              <c:numCache>
                <c:formatCode>#,##0.00</c:formatCode>
                <c:ptCount val="6"/>
                <c:pt idx="2">
                  <c:v>21.830555555556202</c:v>
                </c:pt>
                <c:pt idx="4">
                  <c:v>27.950424131944601</c:v>
                </c:pt>
              </c:numCache>
            </c:numRef>
          </c:val>
          <c:extLst>
            <c:ext xmlns:c16="http://schemas.microsoft.com/office/drawing/2014/chart" uri="{C3380CC4-5D6E-409C-BE32-E72D297353CC}">
              <c16:uniqueId val="{00000001-1D43-4667-A341-7732C670AD2F}"/>
            </c:ext>
          </c:extLst>
        </c:ser>
        <c:ser>
          <c:idx val="2"/>
          <c:order val="2"/>
          <c:tx>
            <c:strRef>
              <c:f>'SR Monthly View'!$D$251:$D$252</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View'!$D$253:$D$259</c:f>
              <c:numCache>
                <c:formatCode>#,##0.00</c:formatCode>
                <c:ptCount val="6"/>
                <c:pt idx="0">
                  <c:v>34.968055555553292</c:v>
                </c:pt>
                <c:pt idx="1">
                  <c:v>19.057715798611753</c:v>
                </c:pt>
                <c:pt idx="2">
                  <c:v>42.345887946424355</c:v>
                </c:pt>
                <c:pt idx="3">
                  <c:v>16.057638888887595</c:v>
                </c:pt>
                <c:pt idx="4">
                  <c:v>35.651388888887595</c:v>
                </c:pt>
              </c:numCache>
            </c:numRef>
          </c:val>
          <c:extLst>
            <c:ext xmlns:c16="http://schemas.microsoft.com/office/drawing/2014/chart" uri="{C3380CC4-5D6E-409C-BE32-E72D297353CC}">
              <c16:uniqueId val="{00000002-1D43-4667-A341-7732C670AD2F}"/>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View!PivotTable20</c:name>
    <c:fmtId val="7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View'!$B$268:$B$269</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View'!$B$270:$B$275</c:f>
              <c:numCache>
                <c:formatCode>#,##0.00</c:formatCode>
                <c:ptCount val="5"/>
                <c:pt idx="0">
                  <c:v>104.10848715277098</c:v>
                </c:pt>
                <c:pt idx="2">
                  <c:v>95.81057048610819</c:v>
                </c:pt>
              </c:numCache>
            </c:numRef>
          </c:val>
          <c:extLst>
            <c:ext xmlns:c16="http://schemas.microsoft.com/office/drawing/2014/chart" uri="{C3380CC4-5D6E-409C-BE32-E72D297353CC}">
              <c16:uniqueId val="{00000000-02A1-4552-94E9-E3E18B409837}"/>
            </c:ext>
          </c:extLst>
        </c:ser>
        <c:ser>
          <c:idx val="1"/>
          <c:order val="1"/>
          <c:tx>
            <c:strRef>
              <c:f>'SR Monthly View'!$C$268:$C$269</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View'!$C$270:$C$275</c:f>
              <c:numCache>
                <c:formatCode>#,##0.00</c:formatCode>
                <c:ptCount val="5"/>
                <c:pt idx="0">
                  <c:v>106.49083706597048</c:v>
                </c:pt>
                <c:pt idx="2">
                  <c:v>64.952777777783922</c:v>
                </c:pt>
                <c:pt idx="3">
                  <c:v>118.07862604166439</c:v>
                </c:pt>
                <c:pt idx="4">
                  <c:v>115.73250995370108</c:v>
                </c:pt>
              </c:numCache>
            </c:numRef>
          </c:val>
          <c:extLst>
            <c:ext xmlns:c16="http://schemas.microsoft.com/office/drawing/2014/chart" uri="{C3380CC4-5D6E-409C-BE32-E72D297353CC}">
              <c16:uniqueId val="{00000001-02A1-4552-94E9-E3E18B409837}"/>
            </c:ext>
          </c:extLst>
        </c:ser>
        <c:ser>
          <c:idx val="2"/>
          <c:order val="2"/>
          <c:tx>
            <c:strRef>
              <c:f>'SR Monthly View'!$D$268:$D$269</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View'!$D$270:$D$275</c:f>
              <c:numCache>
                <c:formatCode>#,##0.00</c:formatCode>
                <c:ptCount val="5"/>
                <c:pt idx="0">
                  <c:v>71.102604166666424</c:v>
                </c:pt>
                <c:pt idx="1">
                  <c:v>75.134876041665848</c:v>
                </c:pt>
                <c:pt idx="2">
                  <c:v>136.0715277777781</c:v>
                </c:pt>
                <c:pt idx="3">
                  <c:v>78.509413078698955</c:v>
                </c:pt>
                <c:pt idx="4">
                  <c:v>141.71521953124829</c:v>
                </c:pt>
              </c:numCache>
            </c:numRef>
          </c:val>
          <c:extLst>
            <c:ext xmlns:c16="http://schemas.microsoft.com/office/drawing/2014/chart" uri="{C3380CC4-5D6E-409C-BE32-E72D297353CC}">
              <c16:uniqueId val="{00000001-FD4E-4734-AB82-282FED8DDC2E}"/>
            </c:ext>
          </c:extLst>
        </c:ser>
        <c:ser>
          <c:idx val="3"/>
          <c:order val="3"/>
          <c:tx>
            <c:strRef>
              <c:f>'SR Monthly View'!$E$268:$E$269</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View'!$E$270:$E$275</c:f>
              <c:numCache>
                <c:formatCode>#,##0.00</c:formatCode>
                <c:ptCount val="5"/>
                <c:pt idx="0">
                  <c:v>146.8869593749987</c:v>
                </c:pt>
                <c:pt idx="1">
                  <c:v>146.8869593749987</c:v>
                </c:pt>
                <c:pt idx="4">
                  <c:v>138.49126119791435</c:v>
                </c:pt>
              </c:numCache>
            </c:numRef>
          </c:val>
          <c:extLst>
            <c:ext xmlns:c16="http://schemas.microsoft.com/office/drawing/2014/chart" uri="{C3380CC4-5D6E-409C-BE32-E72D297353CC}">
              <c16:uniqueId val="{00000001-0699-42DC-8EED-838EEC9DD427}"/>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View!PivotTable12</c:name>
    <c:fmtId val="6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c:v>
                </c:pt>
                <c:pt idx="1">
                  <c:v>2. High</c:v>
                </c:pt>
                <c:pt idx="2">
                  <c:v>3. Normal</c:v>
                </c:pt>
                <c:pt idx="3">
                  <c:v>4. Low</c:v>
                </c:pt>
              </c:strCache>
            </c:strRef>
          </c:cat>
          <c:val>
            <c:numRef>
              <c:f>'SR Monthly View'!$B$89:$B$93</c:f>
              <c:numCache>
                <c:formatCode>General</c:formatCode>
                <c:ptCount val="4"/>
                <c:pt idx="1">
                  <c:v>4</c:v>
                </c:pt>
                <c:pt idx="2">
                  <c:v>3</c:v>
                </c:pt>
                <c:pt idx="3">
                  <c:v>1</c:v>
                </c:pt>
              </c:numCache>
            </c:numRef>
          </c:val>
          <c:extLst>
            <c:ext xmlns:c16="http://schemas.microsoft.com/office/drawing/2014/chart" uri="{C3380CC4-5D6E-409C-BE32-E72D297353CC}">
              <c16:uniqueId val="{00000000-A323-4543-8D03-D73EE2252437}"/>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c:v>
                </c:pt>
                <c:pt idx="1">
                  <c:v>2. High</c:v>
                </c:pt>
                <c:pt idx="2">
                  <c:v>3. Normal</c:v>
                </c:pt>
                <c:pt idx="3">
                  <c:v>4. Low</c:v>
                </c:pt>
              </c:strCache>
            </c:strRef>
          </c:cat>
          <c:val>
            <c:numRef>
              <c:f>'SR Monthly View'!$C$89:$C$93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A323-4543-8D03-D73EE2252437}"/>
            </c:ext>
          </c:extLst>
        </c:ser>
        <c:ser>
          <c:idx val="2"/>
          <c:order val="2"/>
          <c:tx>
            <c:strRef>
              <c:f>'SR Monthly View'!$D$87:$D$88</c:f>
              <c:strCache>
                <c:ptCount val="1"/>
                <c:pt idx="0">
                  <c:v>Resolved</c:v>
                </c:pt>
              </c:strCache>
            </c:strRef>
          </c:tx>
          <c:spPr>
            <a:solidFill>
              <a:schemeClr val="accent3"/>
            </a:solidFill>
            <a:ln>
              <a:noFill/>
            </a:ln>
            <a:effectLst/>
          </c:spPr>
          <c:invertIfNegative val="0"/>
          <c:cat>
            <c:strRef>
              <c:f>'SR Monthly View'!$A$89:$A$93</c:f>
              <c:strCache>
                <c:ptCount val="4"/>
                <c:pt idx="0">
                  <c:v>-</c:v>
                </c:pt>
                <c:pt idx="1">
                  <c:v>2. High</c:v>
                </c:pt>
                <c:pt idx="2">
                  <c:v>3. Normal</c:v>
                </c:pt>
                <c:pt idx="3">
                  <c:v>4. Low</c:v>
                </c:pt>
              </c:strCache>
            </c:strRef>
          </c:cat>
          <c:val>
            <c:numRef>
              <c:f>'SR Monthly View'!$D$89:$D$93</c:f>
              <c:numCache>
                <c:formatCode>General</c:formatCode>
                <c:ptCount val="4"/>
                <c:pt idx="1">
                  <c:v>2</c:v>
                </c:pt>
                <c:pt idx="2">
                  <c:v>3</c:v>
                </c:pt>
              </c:numCache>
            </c:numRef>
          </c:val>
          <c:extLst>
            <c:ext xmlns:c16="http://schemas.microsoft.com/office/drawing/2014/chart" uri="{C3380CC4-5D6E-409C-BE32-E72D297353CC}">
              <c16:uniqueId val="{00000002-A323-4543-8D03-D73EE2252437}"/>
            </c:ext>
          </c:extLst>
        </c:ser>
        <c:ser>
          <c:idx val="3"/>
          <c:order val="3"/>
          <c:tx>
            <c:strRef>
              <c:f>'SR Monthly View'!$E$87:$E$88</c:f>
              <c:strCache>
                <c:ptCount val="1"/>
                <c:pt idx="0">
                  <c:v>User acceptance</c:v>
                </c:pt>
              </c:strCache>
            </c:strRef>
          </c:tx>
          <c:spPr>
            <a:solidFill>
              <a:schemeClr val="accent4"/>
            </a:solidFill>
            <a:ln>
              <a:noFill/>
            </a:ln>
            <a:effectLst/>
          </c:spPr>
          <c:invertIfNegative val="0"/>
          <c:cat>
            <c:strRef>
              <c:f>'SR Monthly View'!$A$89:$A$93</c:f>
              <c:strCache>
                <c:ptCount val="4"/>
                <c:pt idx="0">
                  <c:v>-</c:v>
                </c:pt>
                <c:pt idx="1">
                  <c:v>2. High</c:v>
                </c:pt>
                <c:pt idx="2">
                  <c:v>3. Normal</c:v>
                </c:pt>
                <c:pt idx="3">
                  <c:v>4. Low</c:v>
                </c:pt>
              </c:strCache>
            </c:strRef>
          </c:cat>
          <c:val>
            <c:numRef>
              <c:f>'SR Monthly View'!$E$89:$E$93</c:f>
              <c:numCache>
                <c:formatCode>General</c:formatCode>
                <c:ptCount val="4"/>
                <c:pt idx="1">
                  <c:v>3</c:v>
                </c:pt>
                <c:pt idx="2">
                  <c:v>4</c:v>
                </c:pt>
                <c:pt idx="3">
                  <c:v>5</c:v>
                </c:pt>
              </c:numCache>
            </c:numRef>
          </c:val>
          <c:extLst>
            <c:ext xmlns:c16="http://schemas.microsoft.com/office/drawing/2014/chart" uri="{C3380CC4-5D6E-409C-BE32-E72D297353CC}">
              <c16:uniqueId val="{00000000-7E9B-4782-9D0F-F355CA35BDA0}"/>
            </c:ext>
          </c:extLst>
        </c:ser>
        <c:dLbls>
          <c:showLegendKey val="0"/>
          <c:showVal val="0"/>
          <c:showCatName val="0"/>
          <c:showSerName val="0"/>
          <c:showPercent val="0"/>
          <c:showBubbleSize val="0"/>
        </c:dLbls>
        <c:gapWidth val="150"/>
        <c:overlap val="100"/>
        <c:axId val="175415143"/>
        <c:axId val="175415503"/>
      </c:barChart>
      <c:catAx>
        <c:axId val="175415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503"/>
        <c:crosses val="autoZero"/>
        <c:auto val="1"/>
        <c:lblAlgn val="ctr"/>
        <c:lblOffset val="100"/>
        <c:noMultiLvlLbl val="0"/>
      </c:catAx>
      <c:valAx>
        <c:axId val="17541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View!PivotTable6</c:name>
    <c:fmtId val="8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View'!$B$214:$B$215</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View'!$B$216:$B$218</c:f>
              <c:numCache>
                <c:formatCode>#,##0.00</c:formatCode>
                <c:ptCount val="2"/>
                <c:pt idx="0">
                  <c:v>54.874459374994331</c:v>
                </c:pt>
                <c:pt idx="1">
                  <c:v>31.993348263885128</c:v>
                </c:pt>
              </c:numCache>
            </c:numRef>
          </c:val>
          <c:extLst>
            <c:ext xmlns:c16="http://schemas.microsoft.com/office/drawing/2014/chart" uri="{C3380CC4-5D6E-409C-BE32-E72D297353CC}">
              <c16:uniqueId val="{00000000-E66D-4BB2-8DA3-D930FC14B553}"/>
            </c:ext>
          </c:extLst>
        </c:ser>
        <c:ser>
          <c:idx val="1"/>
          <c:order val="1"/>
          <c:tx>
            <c:strRef>
              <c:f>'SR Monthly View'!$C$214:$C$215</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View'!$C$216:$C$218</c:f>
              <c:numCache>
                <c:formatCode>#,##0.00</c:formatCode>
                <c:ptCount val="2"/>
                <c:pt idx="0">
                  <c:v>25.615277777775191</c:v>
                </c:pt>
                <c:pt idx="1">
                  <c:v>25.910467939815135</c:v>
                </c:pt>
              </c:numCache>
            </c:numRef>
          </c:val>
          <c:extLst>
            <c:ext xmlns:c16="http://schemas.microsoft.com/office/drawing/2014/chart" uri="{C3380CC4-5D6E-409C-BE32-E72D297353CC}">
              <c16:uniqueId val="{00000001-5165-4A5E-AD96-CE4107988A9A}"/>
            </c:ext>
          </c:extLst>
        </c:ser>
        <c:ser>
          <c:idx val="2"/>
          <c:order val="2"/>
          <c:tx>
            <c:strRef>
              <c:f>'SR Monthly View'!$D$214:$D$215</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View'!$D$216:$D$218</c:f>
              <c:numCache>
                <c:formatCode>#,##0.00</c:formatCode>
                <c:ptCount val="2"/>
                <c:pt idx="1">
                  <c:v>35.101144212960207</c:v>
                </c:pt>
              </c:numCache>
            </c:numRef>
          </c:val>
          <c:extLst>
            <c:ext xmlns:c16="http://schemas.microsoft.com/office/drawing/2014/chart" uri="{C3380CC4-5D6E-409C-BE32-E72D297353CC}">
              <c16:uniqueId val="{00000002-5165-4A5E-AD96-CE4107988A9A}"/>
            </c:ext>
          </c:extLst>
        </c:ser>
        <c:dLbls>
          <c:dLblPos val="ctr"/>
          <c:showLegendKey val="0"/>
          <c:showVal val="1"/>
          <c:showCatName val="0"/>
          <c:showSerName val="0"/>
          <c:showPercent val="0"/>
          <c:showBubbleSize val="0"/>
        </c:dLbls>
        <c:gapWidth val="150"/>
        <c:overlap val="100"/>
        <c:axId val="1225795504"/>
        <c:axId val="1225796224"/>
      </c:barChart>
      <c:catAx>
        <c:axId val="12257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6224"/>
        <c:crosses val="autoZero"/>
        <c:auto val="1"/>
        <c:lblAlgn val="ctr"/>
        <c:lblOffset val="100"/>
        <c:noMultiLvlLbl val="0"/>
      </c:catAx>
      <c:valAx>
        <c:axId val="122579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View!PivotTable7</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View'!$B$233:$B$234</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View'!$B$235:$B$239</c:f>
              <c:numCache>
                <c:formatCode>#,##0.00</c:formatCode>
                <c:ptCount val="4"/>
                <c:pt idx="3">
                  <c:v>99.959528819439583</c:v>
                </c:pt>
              </c:numCache>
            </c:numRef>
          </c:val>
          <c:extLst>
            <c:ext xmlns:c16="http://schemas.microsoft.com/office/drawing/2014/chart" uri="{C3380CC4-5D6E-409C-BE32-E72D297353CC}">
              <c16:uniqueId val="{00000000-C57B-4B1D-9131-25CD62A954D7}"/>
            </c:ext>
          </c:extLst>
        </c:ser>
        <c:ser>
          <c:idx val="1"/>
          <c:order val="1"/>
          <c:tx>
            <c:strRef>
              <c:f>'SR Monthly View'!$C$233:$C$234</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View'!$C$235:$C$239</c:f>
              <c:numCache>
                <c:formatCode>#,##0.00</c:formatCode>
                <c:ptCount val="4"/>
                <c:pt idx="0">
                  <c:v>54.978549131941691</c:v>
                </c:pt>
                <c:pt idx="1">
                  <c:v>153.72438246527599</c:v>
                </c:pt>
                <c:pt idx="2">
                  <c:v>124.02067861110845</c:v>
                </c:pt>
                <c:pt idx="3">
                  <c:v>88.626851851853033</c:v>
                </c:pt>
              </c:numCache>
            </c:numRef>
          </c:val>
          <c:extLst>
            <c:ext xmlns:c16="http://schemas.microsoft.com/office/drawing/2014/chart" uri="{C3380CC4-5D6E-409C-BE32-E72D297353CC}">
              <c16:uniqueId val="{00000001-C57B-4B1D-9131-25CD62A954D7}"/>
            </c:ext>
          </c:extLst>
        </c:ser>
        <c:ser>
          <c:idx val="2"/>
          <c:order val="2"/>
          <c:tx>
            <c:strRef>
              <c:f>'SR Monthly View'!$D$233:$D$234</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View'!$D$235:$D$239</c:f>
              <c:numCache>
                <c:formatCode>#,##0.00</c:formatCode>
                <c:ptCount val="4"/>
                <c:pt idx="0">
                  <c:v>64.605285243053004</c:v>
                </c:pt>
                <c:pt idx="1">
                  <c:v>150.50181302083183</c:v>
                </c:pt>
                <c:pt idx="3">
                  <c:v>87.515508958332063</c:v>
                </c:pt>
              </c:numCache>
            </c:numRef>
          </c:val>
          <c:extLst>
            <c:ext xmlns:c16="http://schemas.microsoft.com/office/drawing/2014/chart" uri="{C3380CC4-5D6E-409C-BE32-E72D297353CC}">
              <c16:uniqueId val="{00000002-C57B-4B1D-9131-25CD62A954D7}"/>
            </c:ext>
          </c:extLst>
        </c:ser>
        <c:ser>
          <c:idx val="3"/>
          <c:order val="3"/>
          <c:tx>
            <c:strRef>
              <c:f>'SR Monthly View'!$E$233:$E$234</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View'!$E$235:$E$239</c:f>
              <c:numCache>
                <c:formatCode>#,##0.00</c:formatCode>
                <c:ptCount val="4"/>
                <c:pt idx="1">
                  <c:v>149.7545519675914</c:v>
                </c:pt>
                <c:pt idx="2">
                  <c:v>96.098611111105129</c:v>
                </c:pt>
              </c:numCache>
            </c:numRef>
          </c:val>
          <c:extLst>
            <c:ext xmlns:c16="http://schemas.microsoft.com/office/drawing/2014/chart" uri="{C3380CC4-5D6E-409C-BE32-E72D297353CC}">
              <c16:uniqueId val="{00000001-92B7-4463-A8BA-426DCC03E189}"/>
            </c:ext>
          </c:extLst>
        </c:ser>
        <c:dLbls>
          <c:dLblPos val="ctr"/>
          <c:showLegendKey val="0"/>
          <c:showVal val="1"/>
          <c:showCatName val="0"/>
          <c:showSerName val="0"/>
          <c:showPercent val="0"/>
          <c:showBubbleSize val="0"/>
        </c:dLbls>
        <c:gapWidth val="150"/>
        <c:overlap val="100"/>
        <c:axId val="1264821760"/>
        <c:axId val="1264825000"/>
      </c:barChart>
      <c:catAx>
        <c:axId val="126482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5000"/>
        <c:crosses val="autoZero"/>
        <c:auto val="1"/>
        <c:lblAlgn val="ctr"/>
        <c:lblOffset val="100"/>
        <c:noMultiLvlLbl val="0"/>
      </c:catAx>
      <c:valAx>
        <c:axId val="1264825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2024-12-26.xlsx]SR Monthly View!PivotTable29</c:name>
    <c:fmtId val="8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 Monthly View'!$B$287:$B$288</c:f>
              <c:strCache>
                <c:ptCount val="1"/>
                <c:pt idx="0">
                  <c:v>SAP FICO</c:v>
                </c:pt>
              </c:strCache>
            </c:strRef>
          </c:tx>
          <c:spPr>
            <a:solidFill>
              <a:schemeClr val="accent1"/>
            </a:solidFill>
            <a:ln>
              <a:noFill/>
            </a:ln>
            <a:effectLst/>
          </c:spPr>
          <c:invertIfNegative val="0"/>
          <c:cat>
            <c:strRef>
              <c:f>'SR Monthly View'!$A$289:$A$291</c:f>
              <c:strCache>
                <c:ptCount val="2"/>
                <c:pt idx="0">
                  <c:v>From 5 to 10</c:v>
                </c:pt>
                <c:pt idx="1">
                  <c:v>More than 10</c:v>
                </c:pt>
              </c:strCache>
            </c:strRef>
          </c:cat>
          <c:val>
            <c:numRef>
              <c:f>'SR Monthly View'!$B$289:$B$291</c:f>
              <c:numCache>
                <c:formatCode>General</c:formatCode>
                <c:ptCount val="2"/>
                <c:pt idx="1">
                  <c:v>3</c:v>
                </c:pt>
              </c:numCache>
            </c:numRef>
          </c:val>
          <c:extLst>
            <c:ext xmlns:c16="http://schemas.microsoft.com/office/drawing/2014/chart" uri="{C3380CC4-5D6E-409C-BE32-E72D297353CC}">
              <c16:uniqueId val="{00000000-1265-4367-83E6-40DAB5A29C51}"/>
            </c:ext>
          </c:extLst>
        </c:ser>
        <c:ser>
          <c:idx val="1"/>
          <c:order val="1"/>
          <c:tx>
            <c:strRef>
              <c:f>'SR Monthly View'!$C$287:$C$288</c:f>
              <c:strCache>
                <c:ptCount val="1"/>
                <c:pt idx="0">
                  <c:v>SAP HCM</c:v>
                </c:pt>
              </c:strCache>
            </c:strRef>
          </c:tx>
          <c:spPr>
            <a:solidFill>
              <a:schemeClr val="accent2"/>
            </a:solidFill>
            <a:ln>
              <a:noFill/>
            </a:ln>
            <a:effectLst/>
          </c:spPr>
          <c:invertIfNegative val="0"/>
          <c:cat>
            <c:strRef>
              <c:f>'SR Monthly View'!$A$289:$A$291</c:f>
              <c:strCache>
                <c:ptCount val="2"/>
                <c:pt idx="0">
                  <c:v>From 5 to 10</c:v>
                </c:pt>
                <c:pt idx="1">
                  <c:v>More than 10</c:v>
                </c:pt>
              </c:strCache>
            </c:strRef>
          </c:cat>
          <c:val>
            <c:numRef>
              <c:f>'SR Monthly View'!$C$289:$C$291</c:f>
              <c:numCache>
                <c:formatCode>General</c:formatCode>
                <c:ptCount val="2"/>
                <c:pt idx="1">
                  <c:v>3</c:v>
                </c:pt>
              </c:numCache>
            </c:numRef>
          </c:val>
          <c:extLst>
            <c:ext xmlns:c16="http://schemas.microsoft.com/office/drawing/2014/chart" uri="{C3380CC4-5D6E-409C-BE32-E72D297353CC}">
              <c16:uniqueId val="{00000001-1265-4367-83E6-40DAB5A29C51}"/>
            </c:ext>
          </c:extLst>
        </c:ser>
        <c:ser>
          <c:idx val="2"/>
          <c:order val="2"/>
          <c:tx>
            <c:strRef>
              <c:f>'SR Monthly View'!$D$287:$D$288</c:f>
              <c:strCache>
                <c:ptCount val="1"/>
                <c:pt idx="0">
                  <c:v>SAP MM</c:v>
                </c:pt>
              </c:strCache>
            </c:strRef>
          </c:tx>
          <c:spPr>
            <a:solidFill>
              <a:schemeClr val="accent3"/>
            </a:solidFill>
            <a:ln>
              <a:noFill/>
            </a:ln>
            <a:effectLst/>
          </c:spPr>
          <c:invertIfNegative val="0"/>
          <c:cat>
            <c:strRef>
              <c:f>'SR Monthly View'!$A$289:$A$291</c:f>
              <c:strCache>
                <c:ptCount val="2"/>
                <c:pt idx="0">
                  <c:v>From 5 to 10</c:v>
                </c:pt>
                <c:pt idx="1">
                  <c:v>More than 10</c:v>
                </c:pt>
              </c:strCache>
            </c:strRef>
          </c:cat>
          <c:val>
            <c:numRef>
              <c:f>'SR Monthly View'!$D$289:$D$291</c:f>
              <c:numCache>
                <c:formatCode>General</c:formatCode>
                <c:ptCount val="2"/>
                <c:pt idx="1">
                  <c:v>10</c:v>
                </c:pt>
              </c:numCache>
            </c:numRef>
          </c:val>
          <c:extLst>
            <c:ext xmlns:c16="http://schemas.microsoft.com/office/drawing/2014/chart" uri="{C3380CC4-5D6E-409C-BE32-E72D297353CC}">
              <c16:uniqueId val="{00000002-1265-4367-83E6-40DAB5A29C51}"/>
            </c:ext>
          </c:extLst>
        </c:ser>
        <c:ser>
          <c:idx val="3"/>
          <c:order val="3"/>
          <c:tx>
            <c:strRef>
              <c:f>'SR Monthly View'!$E$287:$E$288</c:f>
              <c:strCache>
                <c:ptCount val="1"/>
                <c:pt idx="0">
                  <c:v>SAP PP</c:v>
                </c:pt>
              </c:strCache>
            </c:strRef>
          </c:tx>
          <c:spPr>
            <a:solidFill>
              <a:schemeClr val="accent4"/>
            </a:solidFill>
            <a:ln>
              <a:noFill/>
            </a:ln>
            <a:effectLst/>
          </c:spPr>
          <c:invertIfNegative val="0"/>
          <c:cat>
            <c:strRef>
              <c:f>'SR Monthly View'!$A$289:$A$291</c:f>
              <c:strCache>
                <c:ptCount val="2"/>
                <c:pt idx="0">
                  <c:v>From 5 to 10</c:v>
                </c:pt>
                <c:pt idx="1">
                  <c:v>More than 10</c:v>
                </c:pt>
              </c:strCache>
            </c:strRef>
          </c:cat>
          <c:val>
            <c:numRef>
              <c:f>'SR Monthly View'!$E$289:$E$291</c:f>
              <c:numCache>
                <c:formatCode>General</c:formatCode>
                <c:ptCount val="2"/>
                <c:pt idx="1">
                  <c:v>5</c:v>
                </c:pt>
              </c:numCache>
            </c:numRef>
          </c:val>
          <c:extLst>
            <c:ext xmlns:c16="http://schemas.microsoft.com/office/drawing/2014/chart" uri="{C3380CC4-5D6E-409C-BE32-E72D297353CC}">
              <c16:uniqueId val="{00000001-C556-407A-BF96-6066B203D6AC}"/>
            </c:ext>
          </c:extLst>
        </c:ser>
        <c:ser>
          <c:idx val="4"/>
          <c:order val="4"/>
          <c:tx>
            <c:strRef>
              <c:f>'SR Monthly View'!$F$287:$F$288</c:f>
              <c:strCache>
                <c:ptCount val="1"/>
                <c:pt idx="0">
                  <c:v>SAP SD</c:v>
                </c:pt>
              </c:strCache>
            </c:strRef>
          </c:tx>
          <c:spPr>
            <a:solidFill>
              <a:schemeClr val="accent5"/>
            </a:solidFill>
            <a:ln>
              <a:noFill/>
            </a:ln>
            <a:effectLst/>
          </c:spPr>
          <c:invertIfNegative val="0"/>
          <c:cat>
            <c:strRef>
              <c:f>'SR Monthly View'!$A$289:$A$291</c:f>
              <c:strCache>
                <c:ptCount val="2"/>
                <c:pt idx="0">
                  <c:v>From 5 to 10</c:v>
                </c:pt>
                <c:pt idx="1">
                  <c:v>More than 10</c:v>
                </c:pt>
              </c:strCache>
            </c:strRef>
          </c:cat>
          <c:val>
            <c:numRef>
              <c:f>'SR Monthly View'!$F$289:$F$291</c:f>
              <c:numCache>
                <c:formatCode>General</c:formatCode>
                <c:ptCount val="2"/>
                <c:pt idx="0">
                  <c:v>1</c:v>
                </c:pt>
                <c:pt idx="1">
                  <c:v>5</c:v>
                </c:pt>
              </c:numCache>
            </c:numRef>
          </c:val>
          <c:extLst>
            <c:ext xmlns:c16="http://schemas.microsoft.com/office/drawing/2014/chart" uri="{C3380CC4-5D6E-409C-BE32-E72D297353CC}">
              <c16:uniqueId val="{00000002-C556-407A-BF96-6066B203D6AC}"/>
            </c:ext>
          </c:extLst>
        </c:ser>
        <c:ser>
          <c:idx val="5"/>
          <c:order val="5"/>
          <c:tx>
            <c:strRef>
              <c:f>'SR Monthly View'!$G$287:$G$288</c:f>
              <c:strCache>
                <c:ptCount val="1"/>
                <c:pt idx="0">
                  <c:v>SAP PI/PO</c:v>
                </c:pt>
              </c:strCache>
            </c:strRef>
          </c:tx>
          <c:spPr>
            <a:solidFill>
              <a:schemeClr val="accent6"/>
            </a:solidFill>
            <a:ln>
              <a:noFill/>
            </a:ln>
            <a:effectLst/>
          </c:spPr>
          <c:invertIfNegative val="0"/>
          <c:cat>
            <c:strRef>
              <c:f>'SR Monthly View'!$A$289:$A$291</c:f>
              <c:strCache>
                <c:ptCount val="2"/>
                <c:pt idx="0">
                  <c:v>From 5 to 10</c:v>
                </c:pt>
                <c:pt idx="1">
                  <c:v>More than 10</c:v>
                </c:pt>
              </c:strCache>
            </c:strRef>
          </c:cat>
          <c:val>
            <c:numRef>
              <c:f>'SR Monthly View'!$G$289:$G$291</c:f>
              <c:numCache>
                <c:formatCode>General</c:formatCode>
                <c:ptCount val="2"/>
                <c:pt idx="1">
                  <c:v>1</c:v>
                </c:pt>
              </c:numCache>
            </c:numRef>
          </c:val>
          <c:extLst>
            <c:ext xmlns:c16="http://schemas.microsoft.com/office/drawing/2014/chart" uri="{C3380CC4-5D6E-409C-BE32-E72D297353CC}">
              <c16:uniqueId val="{00000000-F086-470B-868E-6042BA8EC3E3}"/>
            </c:ext>
          </c:extLst>
        </c:ser>
        <c:dLbls>
          <c:showLegendKey val="0"/>
          <c:showVal val="0"/>
          <c:showCatName val="0"/>
          <c:showSerName val="0"/>
          <c:showPercent val="0"/>
          <c:showBubbleSize val="0"/>
        </c:dLbls>
        <c:gapWidth val="150"/>
        <c:overlap val="100"/>
        <c:axId val="1887453520"/>
        <c:axId val="1887454960"/>
      </c:barChart>
      <c:catAx>
        <c:axId val="188745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4960"/>
        <c:crosses val="autoZero"/>
        <c:auto val="1"/>
        <c:lblAlgn val="ctr"/>
        <c:lblOffset val="100"/>
        <c:noMultiLvlLbl val="0"/>
      </c:catAx>
      <c:valAx>
        <c:axId val="18874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5.xml"/><Relationship Id="rId13" Type="http://schemas.openxmlformats.org/officeDocument/2006/relationships/chart" Target="../charts/chart50.xml"/><Relationship Id="rId18" Type="http://schemas.openxmlformats.org/officeDocument/2006/relationships/chart" Target="../charts/chart55.xml"/><Relationship Id="rId3" Type="http://schemas.openxmlformats.org/officeDocument/2006/relationships/chart" Target="../charts/chart40.xml"/><Relationship Id="rId7" Type="http://schemas.openxmlformats.org/officeDocument/2006/relationships/chart" Target="../charts/chart44.xml"/><Relationship Id="rId12" Type="http://schemas.openxmlformats.org/officeDocument/2006/relationships/chart" Target="../charts/chart49.xml"/><Relationship Id="rId17" Type="http://schemas.openxmlformats.org/officeDocument/2006/relationships/chart" Target="../charts/chart54.xml"/><Relationship Id="rId2" Type="http://schemas.openxmlformats.org/officeDocument/2006/relationships/chart" Target="../charts/chart39.xml"/><Relationship Id="rId16" Type="http://schemas.openxmlformats.org/officeDocument/2006/relationships/chart" Target="../charts/chart53.xml"/><Relationship Id="rId1" Type="http://schemas.openxmlformats.org/officeDocument/2006/relationships/chart" Target="../charts/chart38.xml"/><Relationship Id="rId6" Type="http://schemas.openxmlformats.org/officeDocument/2006/relationships/chart" Target="../charts/chart43.xml"/><Relationship Id="rId11" Type="http://schemas.openxmlformats.org/officeDocument/2006/relationships/chart" Target="../charts/chart48.xml"/><Relationship Id="rId5" Type="http://schemas.openxmlformats.org/officeDocument/2006/relationships/chart" Target="../charts/chart42.xml"/><Relationship Id="rId15" Type="http://schemas.openxmlformats.org/officeDocument/2006/relationships/chart" Target="../charts/chart52.xml"/><Relationship Id="rId10" Type="http://schemas.openxmlformats.org/officeDocument/2006/relationships/chart" Target="../charts/chart47.xml"/><Relationship Id="rId19" Type="http://schemas.openxmlformats.org/officeDocument/2006/relationships/chart" Target="../charts/chart56.xml"/><Relationship Id="rId4" Type="http://schemas.openxmlformats.org/officeDocument/2006/relationships/chart" Target="../charts/chart41.xml"/><Relationship Id="rId9" Type="http://schemas.openxmlformats.org/officeDocument/2006/relationships/chart" Target="../charts/chart46.xml"/><Relationship Id="rId14" Type="http://schemas.openxmlformats.org/officeDocument/2006/relationships/chart" Target="../charts/chart5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4.xml"/><Relationship Id="rId13" Type="http://schemas.openxmlformats.org/officeDocument/2006/relationships/chart" Target="../charts/chart69.xml"/><Relationship Id="rId18" Type="http://schemas.openxmlformats.org/officeDocument/2006/relationships/chart" Target="../charts/chart74.xml"/><Relationship Id="rId3" Type="http://schemas.openxmlformats.org/officeDocument/2006/relationships/chart" Target="../charts/chart59.xml"/><Relationship Id="rId7" Type="http://schemas.openxmlformats.org/officeDocument/2006/relationships/chart" Target="../charts/chart63.xml"/><Relationship Id="rId12" Type="http://schemas.openxmlformats.org/officeDocument/2006/relationships/chart" Target="../charts/chart68.xml"/><Relationship Id="rId17" Type="http://schemas.openxmlformats.org/officeDocument/2006/relationships/chart" Target="../charts/chart73.xml"/><Relationship Id="rId2" Type="http://schemas.openxmlformats.org/officeDocument/2006/relationships/chart" Target="../charts/chart58.xml"/><Relationship Id="rId16" Type="http://schemas.openxmlformats.org/officeDocument/2006/relationships/chart" Target="../charts/chart72.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5" Type="http://schemas.openxmlformats.org/officeDocument/2006/relationships/chart" Target="../charts/chart7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5</xdr:col>
      <xdr:colOff>469899</xdr:colOff>
      <xdr:row>2</xdr:row>
      <xdr:rowOff>95250</xdr:rowOff>
    </xdr:from>
    <xdr:to>
      <xdr:col>10</xdr:col>
      <xdr:colOff>279400</xdr:colOff>
      <xdr:row>13</xdr:row>
      <xdr:rowOff>25400</xdr:rowOff>
    </xdr:to>
    <xdr:graphicFrame macro="">
      <xdr:nvGraphicFramePr>
        <xdr:cNvPr id="4" name="Chart 3">
          <a:extLst>
            <a:ext uri="{FF2B5EF4-FFF2-40B4-BE49-F238E27FC236}">
              <a16:creationId xmlns:a16="http://schemas.microsoft.com/office/drawing/2014/main" id="{64CB3F12-6D1E-3126-2632-4D0A408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873125</xdr:colOff>
      <xdr:row>19</xdr:row>
      <xdr:rowOff>171450</xdr:rowOff>
    </xdr:from>
    <xdr:to>
      <xdr:col>13</xdr:col>
      <xdr:colOff>1120775</xdr:colOff>
      <xdr:row>35</xdr:row>
      <xdr:rowOff>152400</xdr:rowOff>
    </xdr:to>
    <xdr:graphicFrame macro="">
      <xdr:nvGraphicFramePr>
        <xdr:cNvPr id="5" name="Chart 5">
          <a:extLst>
            <a:ext uri="{FF2B5EF4-FFF2-40B4-BE49-F238E27FC236}">
              <a16:creationId xmlns:a16="http://schemas.microsoft.com/office/drawing/2014/main" id="{6CA0AA4D-F45A-C457-CDF9-73BA40623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xdr:colOff>
      <xdr:row>45</xdr:row>
      <xdr:rowOff>107950</xdr:rowOff>
    </xdr:from>
    <xdr:to>
      <xdr:col>14</xdr:col>
      <xdr:colOff>355600</xdr:colOff>
      <xdr:row>61</xdr:row>
      <xdr:rowOff>127000</xdr:rowOff>
    </xdr:to>
    <xdr:graphicFrame macro="">
      <xdr:nvGraphicFramePr>
        <xdr:cNvPr id="22" name="Chart 6">
          <a:extLst>
            <a:ext uri="{FF2B5EF4-FFF2-40B4-BE49-F238E27FC236}">
              <a16:creationId xmlns:a16="http://schemas.microsoft.com/office/drawing/2014/main" id="{CDF18950-AD51-1B48-0F7D-6CD92FEFB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104775</xdr:colOff>
      <xdr:row>66</xdr:row>
      <xdr:rowOff>69850</xdr:rowOff>
    </xdr:from>
    <xdr:to>
      <xdr:col>13</xdr:col>
      <xdr:colOff>682625</xdr:colOff>
      <xdr:row>81</xdr:row>
      <xdr:rowOff>50800</xdr:rowOff>
    </xdr:to>
    <xdr:graphicFrame macro="">
      <xdr:nvGraphicFramePr>
        <xdr:cNvPr id="8" name="Chart 7">
          <a:extLst>
            <a:ext uri="{FF2B5EF4-FFF2-40B4-BE49-F238E27FC236}">
              <a16:creationId xmlns:a16="http://schemas.microsoft.com/office/drawing/2014/main" id="{7CEB47D8-BB3A-2A14-C5B0-CA439A192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68</xdr:col>
      <xdr:colOff>368300</xdr:colOff>
      <xdr:row>101</xdr:row>
      <xdr:rowOff>127000</xdr:rowOff>
    </xdr:from>
    <xdr:to>
      <xdr:col>76</xdr:col>
      <xdr:colOff>577850</xdr:colOff>
      <xdr:row>116</xdr:row>
      <xdr:rowOff>107950</xdr:rowOff>
    </xdr:to>
    <xdr:graphicFrame macro="">
      <xdr:nvGraphicFramePr>
        <xdr:cNvPr id="21" name="Chart 9">
          <a:extLst>
            <a:ext uri="{FF2B5EF4-FFF2-40B4-BE49-F238E27FC236}">
              <a16:creationId xmlns:a16="http://schemas.microsoft.com/office/drawing/2014/main" id="{8FCD5DD1-7B08-72B8-2A4C-46EF87CD5AD8}"/>
            </a:ext>
            <a:ext uri="{147F2762-F138-4A5C-976F-8EAC2B608ADB}">
              <a16:predDERef xmlns:a16="http://schemas.microsoft.com/office/drawing/2014/main" pred="{1EDD75FE-C829-637C-677A-FF3CC3500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438149</xdr:colOff>
      <xdr:row>119</xdr:row>
      <xdr:rowOff>57150</xdr:rowOff>
    </xdr:from>
    <xdr:to>
      <xdr:col>22</xdr:col>
      <xdr:colOff>555624</xdr:colOff>
      <xdr:row>139</xdr:row>
      <xdr:rowOff>158750</xdr:rowOff>
    </xdr:to>
    <xdr:graphicFrame macro="">
      <xdr:nvGraphicFramePr>
        <xdr:cNvPr id="43" name="Chart 11">
          <a:extLst>
            <a:ext uri="{FF2B5EF4-FFF2-40B4-BE49-F238E27FC236}">
              <a16:creationId xmlns:a16="http://schemas.microsoft.com/office/drawing/2014/main" id="{2D3BA692-CA2F-C241-E947-2E0917D6C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336550</xdr:colOff>
      <xdr:row>144</xdr:row>
      <xdr:rowOff>0</xdr:rowOff>
    </xdr:from>
    <xdr:to>
      <xdr:col>18</xdr:col>
      <xdr:colOff>415924</xdr:colOff>
      <xdr:row>158</xdr:row>
      <xdr:rowOff>165100</xdr:rowOff>
    </xdr:to>
    <xdr:graphicFrame macro="">
      <xdr:nvGraphicFramePr>
        <xdr:cNvPr id="3" name="Chart 12">
          <a:extLst>
            <a:ext uri="{FF2B5EF4-FFF2-40B4-BE49-F238E27FC236}">
              <a16:creationId xmlns:a16="http://schemas.microsoft.com/office/drawing/2014/main" id="{109E92A5-6913-1FED-9B2B-584E759DC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431800</xdr:colOff>
      <xdr:row>162</xdr:row>
      <xdr:rowOff>50800</xdr:rowOff>
    </xdr:from>
    <xdr:to>
      <xdr:col>16</xdr:col>
      <xdr:colOff>228600</xdr:colOff>
      <xdr:row>177</xdr:row>
      <xdr:rowOff>31750</xdr:rowOff>
    </xdr:to>
    <xdr:graphicFrame macro="">
      <xdr:nvGraphicFramePr>
        <xdr:cNvPr id="14" name="Chart 13">
          <a:extLst>
            <a:ext uri="{FF2B5EF4-FFF2-40B4-BE49-F238E27FC236}">
              <a16:creationId xmlns:a16="http://schemas.microsoft.com/office/drawing/2014/main" id="{B8623AF2-9AD9-6A9C-B4C0-7BE35D3B9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187325</xdr:colOff>
      <xdr:row>187</xdr:row>
      <xdr:rowOff>107950</xdr:rowOff>
    </xdr:from>
    <xdr:to>
      <xdr:col>14</xdr:col>
      <xdr:colOff>454025</xdr:colOff>
      <xdr:row>202</xdr:row>
      <xdr:rowOff>88900</xdr:rowOff>
    </xdr:to>
    <xdr:graphicFrame macro="">
      <xdr:nvGraphicFramePr>
        <xdr:cNvPr id="15" name="Chart 14">
          <a:extLst>
            <a:ext uri="{FF2B5EF4-FFF2-40B4-BE49-F238E27FC236}">
              <a16:creationId xmlns:a16="http://schemas.microsoft.com/office/drawing/2014/main" id="{815923A1-019F-7EE9-736B-9CEFBC917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454025</xdr:colOff>
      <xdr:row>212</xdr:row>
      <xdr:rowOff>171450</xdr:rowOff>
    </xdr:from>
    <xdr:to>
      <xdr:col>15</xdr:col>
      <xdr:colOff>111125</xdr:colOff>
      <xdr:row>227</xdr:row>
      <xdr:rowOff>152400</xdr:rowOff>
    </xdr:to>
    <xdr:graphicFrame macro="">
      <xdr:nvGraphicFramePr>
        <xdr:cNvPr id="16" name="Chart 15">
          <a:extLst>
            <a:ext uri="{FF2B5EF4-FFF2-40B4-BE49-F238E27FC236}">
              <a16:creationId xmlns:a16="http://schemas.microsoft.com/office/drawing/2014/main" id="{91591A20-72D6-C7D2-8749-71A4D516B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139699</xdr:colOff>
      <xdr:row>232</xdr:row>
      <xdr:rowOff>0</xdr:rowOff>
    </xdr:from>
    <xdr:to>
      <xdr:col>12</xdr:col>
      <xdr:colOff>269874</xdr:colOff>
      <xdr:row>244</xdr:row>
      <xdr:rowOff>171450</xdr:rowOff>
    </xdr:to>
    <xdr:graphicFrame macro="">
      <xdr:nvGraphicFramePr>
        <xdr:cNvPr id="17" name="Chart 16">
          <a:extLst>
            <a:ext uri="{FF2B5EF4-FFF2-40B4-BE49-F238E27FC236}">
              <a16:creationId xmlns:a16="http://schemas.microsoft.com/office/drawing/2014/main" id="{026E6972-DC1F-533A-71DA-0B3A0E420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514350</xdr:colOff>
      <xdr:row>291</xdr:row>
      <xdr:rowOff>50800</xdr:rowOff>
    </xdr:from>
    <xdr:to>
      <xdr:col>11</xdr:col>
      <xdr:colOff>552450</xdr:colOff>
      <xdr:row>307</xdr:row>
      <xdr:rowOff>31750</xdr:rowOff>
    </xdr:to>
    <xdr:graphicFrame macro="">
      <xdr:nvGraphicFramePr>
        <xdr:cNvPr id="18" name="Chart 17">
          <a:extLst>
            <a:ext uri="{FF2B5EF4-FFF2-40B4-BE49-F238E27FC236}">
              <a16:creationId xmlns:a16="http://schemas.microsoft.com/office/drawing/2014/main" id="{F9422B78-9E02-C2F2-D16F-A7FF2E762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438150</xdr:colOff>
      <xdr:row>308</xdr:row>
      <xdr:rowOff>171450</xdr:rowOff>
    </xdr:from>
    <xdr:to>
      <xdr:col>11</xdr:col>
      <xdr:colOff>368300</xdr:colOff>
      <xdr:row>323</xdr:row>
      <xdr:rowOff>152400</xdr:rowOff>
    </xdr:to>
    <xdr:graphicFrame macro="">
      <xdr:nvGraphicFramePr>
        <xdr:cNvPr id="19" name="Chart 18">
          <a:extLst>
            <a:ext uri="{FF2B5EF4-FFF2-40B4-BE49-F238E27FC236}">
              <a16:creationId xmlns:a16="http://schemas.microsoft.com/office/drawing/2014/main" id="{1E547111-FC6A-C0C8-22C4-0BB532504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606425</xdr:colOff>
      <xdr:row>271</xdr:row>
      <xdr:rowOff>44450</xdr:rowOff>
    </xdr:from>
    <xdr:to>
      <xdr:col>9</xdr:col>
      <xdr:colOff>828675</xdr:colOff>
      <xdr:row>286</xdr:row>
      <xdr:rowOff>25400</xdr:rowOff>
    </xdr:to>
    <xdr:graphicFrame macro="">
      <xdr:nvGraphicFramePr>
        <xdr:cNvPr id="10" name="Chart 9">
          <a:extLst>
            <a:ext uri="{FF2B5EF4-FFF2-40B4-BE49-F238E27FC236}">
              <a16:creationId xmlns:a16="http://schemas.microsoft.com/office/drawing/2014/main" id="{CA12D826-3BAA-A6E7-700E-DD0E3ACDC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603250</xdr:colOff>
      <xdr:row>326</xdr:row>
      <xdr:rowOff>69850</xdr:rowOff>
    </xdr:from>
    <xdr:to>
      <xdr:col>16</xdr:col>
      <xdr:colOff>495300</xdr:colOff>
      <xdr:row>341</xdr:row>
      <xdr:rowOff>50800</xdr:rowOff>
    </xdr:to>
    <xdr:graphicFrame macro="">
      <xdr:nvGraphicFramePr>
        <xdr:cNvPr id="11" name="Chart 10">
          <a:extLst>
            <a:ext uri="{FF2B5EF4-FFF2-40B4-BE49-F238E27FC236}">
              <a16:creationId xmlns:a16="http://schemas.microsoft.com/office/drawing/2014/main" id="{4C1D462E-543D-701F-7529-28898310E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606425</xdr:colOff>
      <xdr:row>87</xdr:row>
      <xdr:rowOff>101600</xdr:rowOff>
    </xdr:from>
    <xdr:to>
      <xdr:col>13</xdr:col>
      <xdr:colOff>784225</xdr:colOff>
      <xdr:row>102</xdr:row>
      <xdr:rowOff>82550</xdr:rowOff>
    </xdr:to>
    <xdr:graphicFrame macro="">
      <xdr:nvGraphicFramePr>
        <xdr:cNvPr id="23" name="Chart 11">
          <a:extLst>
            <a:ext uri="{FF2B5EF4-FFF2-40B4-BE49-F238E27FC236}">
              <a16:creationId xmlns:a16="http://schemas.microsoft.com/office/drawing/2014/main" id="{87F94BA3-45FD-220C-10C8-8C5B99948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123825</xdr:colOff>
      <xdr:row>252</xdr:row>
      <xdr:rowOff>12700</xdr:rowOff>
    </xdr:from>
    <xdr:to>
      <xdr:col>12</xdr:col>
      <xdr:colOff>41275</xdr:colOff>
      <xdr:row>266</xdr:row>
      <xdr:rowOff>177800</xdr:rowOff>
    </xdr:to>
    <xdr:graphicFrame macro="">
      <xdr:nvGraphicFramePr>
        <xdr:cNvPr id="47" name="Chart 22">
          <a:extLst>
            <a:ext uri="{FF2B5EF4-FFF2-40B4-BE49-F238E27FC236}">
              <a16:creationId xmlns:a16="http://schemas.microsoft.com/office/drawing/2014/main" id="{616BAADB-C4EA-1DD4-C072-375A2F9F8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314325</xdr:colOff>
      <xdr:row>344</xdr:row>
      <xdr:rowOff>76200</xdr:rowOff>
    </xdr:from>
    <xdr:to>
      <xdr:col>11</xdr:col>
      <xdr:colOff>219075</xdr:colOff>
      <xdr:row>359</xdr:row>
      <xdr:rowOff>57150</xdr:rowOff>
    </xdr:to>
    <xdr:graphicFrame macro="">
      <xdr:nvGraphicFramePr>
        <xdr:cNvPr id="2" name="Chart 1">
          <a:extLst>
            <a:ext uri="{FF2B5EF4-FFF2-40B4-BE49-F238E27FC236}">
              <a16:creationId xmlns:a16="http://schemas.microsoft.com/office/drawing/2014/main" id="{C221903D-F3A4-7295-8C29-F144DAA6B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168275</xdr:colOff>
      <xdr:row>104</xdr:row>
      <xdr:rowOff>171450</xdr:rowOff>
    </xdr:from>
    <xdr:to>
      <xdr:col>10</xdr:col>
      <xdr:colOff>415925</xdr:colOff>
      <xdr:row>119</xdr:row>
      <xdr:rowOff>152400</xdr:rowOff>
    </xdr:to>
    <xdr:graphicFrame macro="">
      <xdr:nvGraphicFramePr>
        <xdr:cNvPr id="6" name="Chart 5">
          <a:extLst>
            <a:ext uri="{FF2B5EF4-FFF2-40B4-BE49-F238E27FC236}">
              <a16:creationId xmlns:a16="http://schemas.microsoft.com/office/drawing/2014/main" id="{50E23A1F-2867-A9CA-5176-ED32B602F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603249</xdr:colOff>
      <xdr:row>0</xdr:row>
      <xdr:rowOff>0</xdr:rowOff>
    </xdr:from>
    <xdr:to>
      <xdr:col>10</xdr:col>
      <xdr:colOff>704850</xdr:colOff>
      <xdr:row>10</xdr:row>
      <xdr:rowOff>114300</xdr:rowOff>
    </xdr:to>
    <xdr:graphicFrame macro="">
      <xdr:nvGraphicFramePr>
        <xdr:cNvPr id="20" name="Chart 1">
          <a:extLst>
            <a:ext uri="{FF2B5EF4-FFF2-40B4-BE49-F238E27FC236}">
              <a16:creationId xmlns:a16="http://schemas.microsoft.com/office/drawing/2014/main" id="{0E9A1F9F-D864-42EB-B901-01943676F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346075</xdr:colOff>
      <xdr:row>15</xdr:row>
      <xdr:rowOff>158750</xdr:rowOff>
    </xdr:from>
    <xdr:to>
      <xdr:col>13</xdr:col>
      <xdr:colOff>422275</xdr:colOff>
      <xdr:row>30</xdr:row>
      <xdr:rowOff>139700</xdr:rowOff>
    </xdr:to>
    <xdr:graphicFrame macro="">
      <xdr:nvGraphicFramePr>
        <xdr:cNvPr id="3" name="Chart 2">
          <a:extLst>
            <a:ext uri="{FF2B5EF4-FFF2-40B4-BE49-F238E27FC236}">
              <a16:creationId xmlns:a16="http://schemas.microsoft.com/office/drawing/2014/main" id="{C5F78328-3E94-4E36-8546-B3F2127AC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79375</xdr:colOff>
      <xdr:row>40</xdr:row>
      <xdr:rowOff>114300</xdr:rowOff>
    </xdr:from>
    <xdr:to>
      <xdr:col>11</xdr:col>
      <xdr:colOff>279400</xdr:colOff>
      <xdr:row>55</xdr:row>
      <xdr:rowOff>95250</xdr:rowOff>
    </xdr:to>
    <xdr:graphicFrame macro="">
      <xdr:nvGraphicFramePr>
        <xdr:cNvPr id="22" name="Chart 3">
          <a:extLst>
            <a:ext uri="{FF2B5EF4-FFF2-40B4-BE49-F238E27FC236}">
              <a16:creationId xmlns:a16="http://schemas.microsoft.com/office/drawing/2014/main" id="{CFE0CE5E-5541-4637-B839-D488B1D4B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62</xdr:row>
      <xdr:rowOff>0</xdr:rowOff>
    </xdr:from>
    <xdr:to>
      <xdr:col>13</xdr:col>
      <xdr:colOff>428625</xdr:colOff>
      <xdr:row>76</xdr:row>
      <xdr:rowOff>165100</xdr:rowOff>
    </xdr:to>
    <xdr:graphicFrame macro="">
      <xdr:nvGraphicFramePr>
        <xdr:cNvPr id="32" name="Chart 4">
          <a:extLst>
            <a:ext uri="{FF2B5EF4-FFF2-40B4-BE49-F238E27FC236}">
              <a16:creationId xmlns:a16="http://schemas.microsoft.com/office/drawing/2014/main" id="{EDEDC29D-C8EB-400F-9C07-F871B8EE5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444500</xdr:colOff>
      <xdr:row>84</xdr:row>
      <xdr:rowOff>95250</xdr:rowOff>
    </xdr:from>
    <xdr:to>
      <xdr:col>10</xdr:col>
      <xdr:colOff>1187450</xdr:colOff>
      <xdr:row>96</xdr:row>
      <xdr:rowOff>139700</xdr:rowOff>
    </xdr:to>
    <xdr:graphicFrame macro="">
      <xdr:nvGraphicFramePr>
        <xdr:cNvPr id="27" name="Chart 5">
          <a:extLst>
            <a:ext uri="{FF2B5EF4-FFF2-40B4-BE49-F238E27FC236}">
              <a16:creationId xmlns:a16="http://schemas.microsoft.com/office/drawing/2014/main" id="{3FD6ADA4-3D15-4472-BE39-D22B869B4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625475</xdr:colOff>
      <xdr:row>101</xdr:row>
      <xdr:rowOff>101600</xdr:rowOff>
    </xdr:from>
    <xdr:to>
      <xdr:col>14</xdr:col>
      <xdr:colOff>206375</xdr:colOff>
      <xdr:row>116</xdr:row>
      <xdr:rowOff>82550</xdr:rowOff>
    </xdr:to>
    <xdr:graphicFrame macro="">
      <xdr:nvGraphicFramePr>
        <xdr:cNvPr id="33" name="Chart 6">
          <a:extLst>
            <a:ext uri="{FF2B5EF4-FFF2-40B4-BE49-F238E27FC236}">
              <a16:creationId xmlns:a16="http://schemas.microsoft.com/office/drawing/2014/main" id="{B00B3E8F-4A95-4B9C-9730-8B9B854F4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1190625</xdr:colOff>
      <xdr:row>117</xdr:row>
      <xdr:rowOff>177800</xdr:rowOff>
    </xdr:from>
    <xdr:to>
      <xdr:col>15</xdr:col>
      <xdr:colOff>469900</xdr:colOff>
      <xdr:row>132</xdr:row>
      <xdr:rowOff>158750</xdr:rowOff>
    </xdr:to>
    <xdr:graphicFrame macro="">
      <xdr:nvGraphicFramePr>
        <xdr:cNvPr id="31" name="Chart 7">
          <a:extLst>
            <a:ext uri="{FF2B5EF4-FFF2-40B4-BE49-F238E27FC236}">
              <a16:creationId xmlns:a16="http://schemas.microsoft.com/office/drawing/2014/main" id="{CE20FDCA-F4AB-49F0-9CC4-71D41285C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66675</xdr:colOff>
      <xdr:row>137</xdr:row>
      <xdr:rowOff>0</xdr:rowOff>
    </xdr:from>
    <xdr:to>
      <xdr:col>17</xdr:col>
      <xdr:colOff>142875</xdr:colOff>
      <xdr:row>151</xdr:row>
      <xdr:rowOff>165100</xdr:rowOff>
    </xdr:to>
    <xdr:graphicFrame macro="">
      <xdr:nvGraphicFramePr>
        <xdr:cNvPr id="9" name="Chart 8">
          <a:extLst>
            <a:ext uri="{FF2B5EF4-FFF2-40B4-BE49-F238E27FC236}">
              <a16:creationId xmlns:a16="http://schemas.microsoft.com/office/drawing/2014/main" id="{4FFAA60E-014B-4DCB-BC2C-86612689B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444500</xdr:colOff>
      <xdr:row>153</xdr:row>
      <xdr:rowOff>158750</xdr:rowOff>
    </xdr:from>
    <xdr:to>
      <xdr:col>15</xdr:col>
      <xdr:colOff>101600</xdr:colOff>
      <xdr:row>168</xdr:row>
      <xdr:rowOff>139700</xdr:rowOff>
    </xdr:to>
    <xdr:graphicFrame macro="">
      <xdr:nvGraphicFramePr>
        <xdr:cNvPr id="10" name="Chart 9">
          <a:extLst>
            <a:ext uri="{FF2B5EF4-FFF2-40B4-BE49-F238E27FC236}">
              <a16:creationId xmlns:a16="http://schemas.microsoft.com/office/drawing/2014/main" id="{F708E782-F887-411A-BF25-BE6CEBF6E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173</xdr:row>
      <xdr:rowOff>107950</xdr:rowOff>
    </xdr:from>
    <xdr:to>
      <xdr:col>14</xdr:col>
      <xdr:colOff>454025</xdr:colOff>
      <xdr:row>188</xdr:row>
      <xdr:rowOff>88900</xdr:rowOff>
    </xdr:to>
    <xdr:graphicFrame macro="">
      <xdr:nvGraphicFramePr>
        <xdr:cNvPr id="11" name="Chart 10">
          <a:extLst>
            <a:ext uri="{FF2B5EF4-FFF2-40B4-BE49-F238E27FC236}">
              <a16:creationId xmlns:a16="http://schemas.microsoft.com/office/drawing/2014/main" id="{A767DB4B-AF05-44DE-93F7-EA17E2FC7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193</xdr:row>
      <xdr:rowOff>171450</xdr:rowOff>
    </xdr:from>
    <xdr:to>
      <xdr:col>15</xdr:col>
      <xdr:colOff>111125</xdr:colOff>
      <xdr:row>208</xdr:row>
      <xdr:rowOff>152400</xdr:rowOff>
    </xdr:to>
    <xdr:graphicFrame macro="">
      <xdr:nvGraphicFramePr>
        <xdr:cNvPr id="12" name="Chart 11">
          <a:extLst>
            <a:ext uri="{FF2B5EF4-FFF2-40B4-BE49-F238E27FC236}">
              <a16:creationId xmlns:a16="http://schemas.microsoft.com/office/drawing/2014/main" id="{90490BF2-16C2-4BAB-B6BF-C13050F2A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31749</xdr:colOff>
      <xdr:row>213</xdr:row>
      <xdr:rowOff>0</xdr:rowOff>
    </xdr:from>
    <xdr:to>
      <xdr:col>12</xdr:col>
      <xdr:colOff>269874</xdr:colOff>
      <xdr:row>225</xdr:row>
      <xdr:rowOff>38100</xdr:rowOff>
    </xdr:to>
    <xdr:graphicFrame macro="">
      <xdr:nvGraphicFramePr>
        <xdr:cNvPr id="13" name="Chart 12">
          <a:extLst>
            <a:ext uri="{FF2B5EF4-FFF2-40B4-BE49-F238E27FC236}">
              <a16:creationId xmlns:a16="http://schemas.microsoft.com/office/drawing/2014/main" id="{6DCDD534-E20F-49E7-8F1D-F865A300F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609600</xdr:colOff>
      <xdr:row>276</xdr:row>
      <xdr:rowOff>31750</xdr:rowOff>
    </xdr:from>
    <xdr:to>
      <xdr:col>13</xdr:col>
      <xdr:colOff>241300</xdr:colOff>
      <xdr:row>287</xdr:row>
      <xdr:rowOff>25400</xdr:rowOff>
    </xdr:to>
    <xdr:graphicFrame macro="">
      <xdr:nvGraphicFramePr>
        <xdr:cNvPr id="14" name="Chart 13">
          <a:extLst>
            <a:ext uri="{FF2B5EF4-FFF2-40B4-BE49-F238E27FC236}">
              <a16:creationId xmlns:a16="http://schemas.microsoft.com/office/drawing/2014/main" id="{7EE8E5CF-6404-4264-95D1-415B55E18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295</xdr:row>
      <xdr:rowOff>63500</xdr:rowOff>
    </xdr:from>
    <xdr:to>
      <xdr:col>13</xdr:col>
      <xdr:colOff>330200</xdr:colOff>
      <xdr:row>310</xdr:row>
      <xdr:rowOff>44450</xdr:rowOff>
    </xdr:to>
    <xdr:graphicFrame macro="">
      <xdr:nvGraphicFramePr>
        <xdr:cNvPr id="15" name="Chart 14">
          <a:extLst>
            <a:ext uri="{FF2B5EF4-FFF2-40B4-BE49-F238E27FC236}">
              <a16:creationId xmlns:a16="http://schemas.microsoft.com/office/drawing/2014/main" id="{F5339B76-E6B7-4328-BF0A-AA6B7652B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184150</xdr:colOff>
      <xdr:row>227</xdr:row>
      <xdr:rowOff>177800</xdr:rowOff>
    </xdr:from>
    <xdr:to>
      <xdr:col>11</xdr:col>
      <xdr:colOff>107950</xdr:colOff>
      <xdr:row>243</xdr:row>
      <xdr:rowOff>165100</xdr:rowOff>
    </xdr:to>
    <xdr:graphicFrame macro="">
      <xdr:nvGraphicFramePr>
        <xdr:cNvPr id="16" name="Chart 15">
          <a:extLst>
            <a:ext uri="{FF2B5EF4-FFF2-40B4-BE49-F238E27FC236}">
              <a16:creationId xmlns:a16="http://schemas.microsoft.com/office/drawing/2014/main" id="{4D941E23-411F-49AF-C421-FA019C0EE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34924</xdr:colOff>
      <xdr:row>248</xdr:row>
      <xdr:rowOff>95250</xdr:rowOff>
    </xdr:from>
    <xdr:to>
      <xdr:col>10</xdr:col>
      <xdr:colOff>939799</xdr:colOff>
      <xdr:row>263</xdr:row>
      <xdr:rowOff>76200</xdr:rowOff>
    </xdr:to>
    <xdr:graphicFrame macro="">
      <xdr:nvGraphicFramePr>
        <xdr:cNvPr id="17" name="Chart 16">
          <a:extLst>
            <a:ext uri="{FF2B5EF4-FFF2-40B4-BE49-F238E27FC236}">
              <a16:creationId xmlns:a16="http://schemas.microsoft.com/office/drawing/2014/main" id="{C0C7922F-4D08-23B1-5DFD-7B2765212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244475</xdr:colOff>
      <xdr:row>314</xdr:row>
      <xdr:rowOff>158750</xdr:rowOff>
    </xdr:from>
    <xdr:to>
      <xdr:col>10</xdr:col>
      <xdr:colOff>555625</xdr:colOff>
      <xdr:row>329</xdr:row>
      <xdr:rowOff>139700</xdr:rowOff>
    </xdr:to>
    <xdr:graphicFrame macro="">
      <xdr:nvGraphicFramePr>
        <xdr:cNvPr id="18" name="Chart 17">
          <a:extLst>
            <a:ext uri="{FF2B5EF4-FFF2-40B4-BE49-F238E27FC236}">
              <a16:creationId xmlns:a16="http://schemas.microsoft.com/office/drawing/2014/main" id="{5F143A75-3240-5ABB-9CFB-7710681ED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231775</xdr:colOff>
      <xdr:row>341</xdr:row>
      <xdr:rowOff>101600</xdr:rowOff>
    </xdr:from>
    <xdr:to>
      <xdr:col>10</xdr:col>
      <xdr:colOff>638175</xdr:colOff>
      <xdr:row>356</xdr:row>
      <xdr:rowOff>82550</xdr:rowOff>
    </xdr:to>
    <xdr:graphicFrame macro="">
      <xdr:nvGraphicFramePr>
        <xdr:cNvPr id="43" name="Chart 5">
          <a:extLst>
            <a:ext uri="{FF2B5EF4-FFF2-40B4-BE49-F238E27FC236}">
              <a16:creationId xmlns:a16="http://schemas.microsoft.com/office/drawing/2014/main" id="{F4818EE9-474D-77A8-D67A-612842144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C89481D3-C153-4AB0-8CDC-751EE1751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8932FE87-6CF3-4650-B879-77B4BFB07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A720EA5-9F7C-4219-9943-1AEB51EB3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52</xdr:row>
      <xdr:rowOff>146050</xdr:rowOff>
    </xdr:from>
    <xdr:to>
      <xdr:col>14</xdr:col>
      <xdr:colOff>428625</xdr:colOff>
      <xdr:row>67</xdr:row>
      <xdr:rowOff>127000</xdr:rowOff>
    </xdr:to>
    <xdr:graphicFrame macro="">
      <xdr:nvGraphicFramePr>
        <xdr:cNvPr id="19" name="Chart 4">
          <a:extLst>
            <a:ext uri="{FF2B5EF4-FFF2-40B4-BE49-F238E27FC236}">
              <a16:creationId xmlns:a16="http://schemas.microsoft.com/office/drawing/2014/main" id="{A65FA432-9C0A-44D8-A401-19E2A9048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12700</xdr:colOff>
      <xdr:row>75</xdr:row>
      <xdr:rowOff>19050</xdr:rowOff>
    </xdr:from>
    <xdr:to>
      <xdr:col>14</xdr:col>
      <xdr:colOff>215900</xdr:colOff>
      <xdr:row>87</xdr:row>
      <xdr:rowOff>177800</xdr:rowOff>
    </xdr:to>
    <xdr:graphicFrame macro="">
      <xdr:nvGraphicFramePr>
        <xdr:cNvPr id="20" name="Chart 8">
          <a:extLst>
            <a:ext uri="{FF2B5EF4-FFF2-40B4-BE49-F238E27FC236}">
              <a16:creationId xmlns:a16="http://schemas.microsoft.com/office/drawing/2014/main" id="{65F4F886-7130-48B8-B4B2-1E5E6AA0F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78</xdr:row>
      <xdr:rowOff>127000</xdr:rowOff>
    </xdr:from>
    <xdr:to>
      <xdr:col>76</xdr:col>
      <xdr:colOff>577850</xdr:colOff>
      <xdr:row>93</xdr:row>
      <xdr:rowOff>107950</xdr:rowOff>
    </xdr:to>
    <xdr:graphicFrame macro="">
      <xdr:nvGraphicFramePr>
        <xdr:cNvPr id="21" name="Chart 9">
          <a:extLst>
            <a:ext uri="{FF2B5EF4-FFF2-40B4-BE49-F238E27FC236}">
              <a16:creationId xmlns:a16="http://schemas.microsoft.com/office/drawing/2014/main" id="{877F77AB-E344-4F31-BD3B-A562571597F5}"/>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99</xdr:row>
      <xdr:rowOff>76200</xdr:rowOff>
    </xdr:from>
    <xdr:to>
      <xdr:col>22</xdr:col>
      <xdr:colOff>555624</xdr:colOff>
      <xdr:row>114</xdr:row>
      <xdr:rowOff>57150</xdr:rowOff>
    </xdr:to>
    <xdr:graphicFrame macro="">
      <xdr:nvGraphicFramePr>
        <xdr:cNvPr id="22" name="Chart 7">
          <a:extLst>
            <a:ext uri="{FF2B5EF4-FFF2-40B4-BE49-F238E27FC236}">
              <a16:creationId xmlns:a16="http://schemas.microsoft.com/office/drawing/2014/main" id="{C4B167C5-85F2-492D-B3AD-D18566FF3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121</xdr:row>
      <xdr:rowOff>0</xdr:rowOff>
    </xdr:from>
    <xdr:to>
      <xdr:col>18</xdr:col>
      <xdr:colOff>415924</xdr:colOff>
      <xdr:row>135</xdr:row>
      <xdr:rowOff>165100</xdr:rowOff>
    </xdr:to>
    <xdr:graphicFrame macro="">
      <xdr:nvGraphicFramePr>
        <xdr:cNvPr id="23" name="Chart 12">
          <a:extLst>
            <a:ext uri="{FF2B5EF4-FFF2-40B4-BE49-F238E27FC236}">
              <a16:creationId xmlns:a16="http://schemas.microsoft.com/office/drawing/2014/main" id="{F05449AB-76B2-419D-9D3B-8F968B43B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431800</xdr:colOff>
      <xdr:row>139</xdr:row>
      <xdr:rowOff>50800</xdr:rowOff>
    </xdr:from>
    <xdr:to>
      <xdr:col>16</xdr:col>
      <xdr:colOff>228600</xdr:colOff>
      <xdr:row>154</xdr:row>
      <xdr:rowOff>31750</xdr:rowOff>
    </xdr:to>
    <xdr:graphicFrame macro="">
      <xdr:nvGraphicFramePr>
        <xdr:cNvPr id="24" name="Chart 13">
          <a:extLst>
            <a:ext uri="{FF2B5EF4-FFF2-40B4-BE49-F238E27FC236}">
              <a16:creationId xmlns:a16="http://schemas.microsoft.com/office/drawing/2014/main" id="{F866FBC3-693A-4264-B857-BC809B123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158</xdr:row>
      <xdr:rowOff>107950</xdr:rowOff>
    </xdr:from>
    <xdr:to>
      <xdr:col>14</xdr:col>
      <xdr:colOff>454025</xdr:colOff>
      <xdr:row>173</xdr:row>
      <xdr:rowOff>88900</xdr:rowOff>
    </xdr:to>
    <xdr:graphicFrame macro="">
      <xdr:nvGraphicFramePr>
        <xdr:cNvPr id="25" name="Chart 10">
          <a:extLst>
            <a:ext uri="{FF2B5EF4-FFF2-40B4-BE49-F238E27FC236}">
              <a16:creationId xmlns:a16="http://schemas.microsoft.com/office/drawing/2014/main" id="{B3BED078-8CE9-47BE-9046-867E19669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176</xdr:row>
      <xdr:rowOff>171450</xdr:rowOff>
    </xdr:from>
    <xdr:to>
      <xdr:col>15</xdr:col>
      <xdr:colOff>111125</xdr:colOff>
      <xdr:row>191</xdr:row>
      <xdr:rowOff>152400</xdr:rowOff>
    </xdr:to>
    <xdr:graphicFrame macro="">
      <xdr:nvGraphicFramePr>
        <xdr:cNvPr id="26" name="Chart 11">
          <a:extLst>
            <a:ext uri="{FF2B5EF4-FFF2-40B4-BE49-F238E27FC236}">
              <a16:creationId xmlns:a16="http://schemas.microsoft.com/office/drawing/2014/main" id="{E56A320E-2F10-4482-A744-8D715F400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196</xdr:row>
      <xdr:rowOff>0</xdr:rowOff>
    </xdr:from>
    <xdr:to>
      <xdr:col>12</xdr:col>
      <xdr:colOff>269875</xdr:colOff>
      <xdr:row>210</xdr:row>
      <xdr:rowOff>165100</xdr:rowOff>
    </xdr:to>
    <xdr:graphicFrame macro="">
      <xdr:nvGraphicFramePr>
        <xdr:cNvPr id="27" name="Chart 12">
          <a:extLst>
            <a:ext uri="{FF2B5EF4-FFF2-40B4-BE49-F238E27FC236}">
              <a16:creationId xmlns:a16="http://schemas.microsoft.com/office/drawing/2014/main" id="{70548DC1-E6F8-4F71-B895-BC81A181F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482600</xdr:colOff>
      <xdr:row>242</xdr:row>
      <xdr:rowOff>146050</xdr:rowOff>
    </xdr:from>
    <xdr:to>
      <xdr:col>12</xdr:col>
      <xdr:colOff>355600</xdr:colOff>
      <xdr:row>257</xdr:row>
      <xdr:rowOff>152400</xdr:rowOff>
    </xdr:to>
    <xdr:graphicFrame macro="">
      <xdr:nvGraphicFramePr>
        <xdr:cNvPr id="28" name="Chart 13">
          <a:extLst>
            <a:ext uri="{FF2B5EF4-FFF2-40B4-BE49-F238E27FC236}">
              <a16:creationId xmlns:a16="http://schemas.microsoft.com/office/drawing/2014/main" id="{EAE533A7-2A20-4B0B-AAAE-A849D4870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260</xdr:row>
      <xdr:rowOff>63500</xdr:rowOff>
    </xdr:from>
    <xdr:to>
      <xdr:col>13</xdr:col>
      <xdr:colOff>330200</xdr:colOff>
      <xdr:row>275</xdr:row>
      <xdr:rowOff>44450</xdr:rowOff>
    </xdr:to>
    <xdr:graphicFrame macro="">
      <xdr:nvGraphicFramePr>
        <xdr:cNvPr id="29" name="Chart 14">
          <a:extLst>
            <a:ext uri="{FF2B5EF4-FFF2-40B4-BE49-F238E27FC236}">
              <a16:creationId xmlns:a16="http://schemas.microsoft.com/office/drawing/2014/main" id="{814AAA32-555C-48E5-A3A0-9C759010A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504825</xdr:colOff>
      <xdr:row>89</xdr:row>
      <xdr:rowOff>19050</xdr:rowOff>
    </xdr:from>
    <xdr:to>
      <xdr:col>9</xdr:col>
      <xdr:colOff>942975</xdr:colOff>
      <xdr:row>104</xdr:row>
      <xdr:rowOff>0</xdr:rowOff>
    </xdr:to>
    <xdr:graphicFrame macro="">
      <xdr:nvGraphicFramePr>
        <xdr:cNvPr id="4" name="Chart 15">
          <a:extLst>
            <a:ext uri="{FF2B5EF4-FFF2-40B4-BE49-F238E27FC236}">
              <a16:creationId xmlns:a16="http://schemas.microsoft.com/office/drawing/2014/main" id="{3CDC4B7A-FB08-4B89-9BC9-1751E4304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1343024</xdr:colOff>
      <xdr:row>102</xdr:row>
      <xdr:rowOff>152400</xdr:rowOff>
    </xdr:from>
    <xdr:to>
      <xdr:col>14</xdr:col>
      <xdr:colOff>438150</xdr:colOff>
      <xdr:row>120</xdr:row>
      <xdr:rowOff>6350</xdr:rowOff>
    </xdr:to>
    <xdr:graphicFrame macro="">
      <xdr:nvGraphicFramePr>
        <xdr:cNvPr id="9" name="Chart 16">
          <a:extLst>
            <a:ext uri="{FF2B5EF4-FFF2-40B4-BE49-F238E27FC236}">
              <a16:creationId xmlns:a16="http://schemas.microsoft.com/office/drawing/2014/main" id="{1AACDE71-7163-7081-A9D6-CC1282EF5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371475</xdr:colOff>
      <xdr:row>212</xdr:row>
      <xdr:rowOff>133350</xdr:rowOff>
    </xdr:from>
    <xdr:to>
      <xdr:col>11</xdr:col>
      <xdr:colOff>603250</xdr:colOff>
      <xdr:row>224</xdr:row>
      <xdr:rowOff>95250</xdr:rowOff>
    </xdr:to>
    <xdr:graphicFrame macro="">
      <xdr:nvGraphicFramePr>
        <xdr:cNvPr id="3" name="Chart 2">
          <a:extLst>
            <a:ext uri="{FF2B5EF4-FFF2-40B4-BE49-F238E27FC236}">
              <a16:creationId xmlns:a16="http://schemas.microsoft.com/office/drawing/2014/main" id="{82C136A2-5EB2-3D2D-42F5-80122D918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676275</xdr:colOff>
      <xdr:row>226</xdr:row>
      <xdr:rowOff>95250</xdr:rowOff>
    </xdr:from>
    <xdr:to>
      <xdr:col>11</xdr:col>
      <xdr:colOff>19050</xdr:colOff>
      <xdr:row>240</xdr:row>
      <xdr:rowOff>50800</xdr:rowOff>
    </xdr:to>
    <xdr:graphicFrame macro="">
      <xdr:nvGraphicFramePr>
        <xdr:cNvPr id="6" name="Chart 5">
          <a:extLst>
            <a:ext uri="{FF2B5EF4-FFF2-40B4-BE49-F238E27FC236}">
              <a16:creationId xmlns:a16="http://schemas.microsoft.com/office/drawing/2014/main" id="{5AB3422D-5094-4376-20DE-69E56B229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123825</xdr:colOff>
      <xdr:row>277</xdr:row>
      <xdr:rowOff>76200</xdr:rowOff>
    </xdr:from>
    <xdr:to>
      <xdr:col>13</xdr:col>
      <xdr:colOff>555625</xdr:colOff>
      <xdr:row>292</xdr:row>
      <xdr:rowOff>57150</xdr:rowOff>
    </xdr:to>
    <xdr:graphicFrame macro="">
      <xdr:nvGraphicFramePr>
        <xdr:cNvPr id="2" name="Chart 1">
          <a:extLst>
            <a:ext uri="{FF2B5EF4-FFF2-40B4-BE49-F238E27FC236}">
              <a16:creationId xmlns:a16="http://schemas.microsoft.com/office/drawing/2014/main" id="{4560AAA1-1D69-2B45-ED2C-754AC16C9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F5C2641B-E469-4981-9DFC-7A33F5CB8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5C36F90F-EEAD-473A-B70F-AD55909FA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6BF73DB-4E97-4C89-8207-335FB6AD5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50</xdr:row>
      <xdr:rowOff>146050</xdr:rowOff>
    </xdr:from>
    <xdr:to>
      <xdr:col>14</xdr:col>
      <xdr:colOff>428625</xdr:colOff>
      <xdr:row>65</xdr:row>
      <xdr:rowOff>127000</xdr:rowOff>
    </xdr:to>
    <xdr:graphicFrame macro="">
      <xdr:nvGraphicFramePr>
        <xdr:cNvPr id="19" name="Chart 4">
          <a:extLst>
            <a:ext uri="{FF2B5EF4-FFF2-40B4-BE49-F238E27FC236}">
              <a16:creationId xmlns:a16="http://schemas.microsoft.com/office/drawing/2014/main" id="{2D4852D8-3236-4F68-B0FB-20119C153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736600</xdr:colOff>
      <xdr:row>66</xdr:row>
      <xdr:rowOff>95250</xdr:rowOff>
    </xdr:from>
    <xdr:to>
      <xdr:col>14</xdr:col>
      <xdr:colOff>203200</xdr:colOff>
      <xdr:row>79</xdr:row>
      <xdr:rowOff>69850</xdr:rowOff>
    </xdr:to>
    <xdr:graphicFrame macro="">
      <xdr:nvGraphicFramePr>
        <xdr:cNvPr id="20" name="Chart 8">
          <a:extLst>
            <a:ext uri="{FF2B5EF4-FFF2-40B4-BE49-F238E27FC236}">
              <a16:creationId xmlns:a16="http://schemas.microsoft.com/office/drawing/2014/main" id="{0B1A7877-DD7C-48A6-AAD9-BB0BA395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73</xdr:row>
      <xdr:rowOff>127000</xdr:rowOff>
    </xdr:from>
    <xdr:to>
      <xdr:col>76</xdr:col>
      <xdr:colOff>577850</xdr:colOff>
      <xdr:row>88</xdr:row>
      <xdr:rowOff>107950</xdr:rowOff>
    </xdr:to>
    <xdr:graphicFrame macro="">
      <xdr:nvGraphicFramePr>
        <xdr:cNvPr id="21" name="Chart 9">
          <a:extLst>
            <a:ext uri="{FF2B5EF4-FFF2-40B4-BE49-F238E27FC236}">
              <a16:creationId xmlns:a16="http://schemas.microsoft.com/office/drawing/2014/main" id="{46BDE35A-389D-4C15-BD0D-288CB58B02F2}"/>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94</xdr:row>
      <xdr:rowOff>76200</xdr:rowOff>
    </xdr:from>
    <xdr:to>
      <xdr:col>22</xdr:col>
      <xdr:colOff>555624</xdr:colOff>
      <xdr:row>109</xdr:row>
      <xdr:rowOff>57150</xdr:rowOff>
    </xdr:to>
    <xdr:graphicFrame macro="">
      <xdr:nvGraphicFramePr>
        <xdr:cNvPr id="22" name="Chart 7">
          <a:extLst>
            <a:ext uri="{FF2B5EF4-FFF2-40B4-BE49-F238E27FC236}">
              <a16:creationId xmlns:a16="http://schemas.microsoft.com/office/drawing/2014/main" id="{F1199C8A-CB7C-49BD-A31C-56DE21E2F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116</xdr:row>
      <xdr:rowOff>0</xdr:rowOff>
    </xdr:from>
    <xdr:to>
      <xdr:col>18</xdr:col>
      <xdr:colOff>415924</xdr:colOff>
      <xdr:row>130</xdr:row>
      <xdr:rowOff>165100</xdr:rowOff>
    </xdr:to>
    <xdr:graphicFrame macro="">
      <xdr:nvGraphicFramePr>
        <xdr:cNvPr id="23" name="Chart 12">
          <a:extLst>
            <a:ext uri="{FF2B5EF4-FFF2-40B4-BE49-F238E27FC236}">
              <a16:creationId xmlns:a16="http://schemas.microsoft.com/office/drawing/2014/main" id="{7E18DBE7-F48C-4CBA-BAF1-6BB5E7F3B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25400</xdr:colOff>
      <xdr:row>131</xdr:row>
      <xdr:rowOff>139700</xdr:rowOff>
    </xdr:from>
    <xdr:to>
      <xdr:col>11</xdr:col>
      <xdr:colOff>355600</xdr:colOff>
      <xdr:row>144</xdr:row>
      <xdr:rowOff>107950</xdr:rowOff>
    </xdr:to>
    <xdr:graphicFrame macro="">
      <xdr:nvGraphicFramePr>
        <xdr:cNvPr id="24" name="Chart 13">
          <a:extLst>
            <a:ext uri="{FF2B5EF4-FFF2-40B4-BE49-F238E27FC236}">
              <a16:creationId xmlns:a16="http://schemas.microsoft.com/office/drawing/2014/main" id="{1DE9ADA1-9B3E-4028-918F-E4C91D7EC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153</xdr:row>
      <xdr:rowOff>107950</xdr:rowOff>
    </xdr:from>
    <xdr:to>
      <xdr:col>14</xdr:col>
      <xdr:colOff>454025</xdr:colOff>
      <xdr:row>168</xdr:row>
      <xdr:rowOff>88900</xdr:rowOff>
    </xdr:to>
    <xdr:graphicFrame macro="">
      <xdr:nvGraphicFramePr>
        <xdr:cNvPr id="25" name="Chart 10">
          <a:extLst>
            <a:ext uri="{FF2B5EF4-FFF2-40B4-BE49-F238E27FC236}">
              <a16:creationId xmlns:a16="http://schemas.microsoft.com/office/drawing/2014/main" id="{405FD8B2-51D6-48F9-BD1C-EAFF84E3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171</xdr:row>
      <xdr:rowOff>171450</xdr:rowOff>
    </xdr:from>
    <xdr:to>
      <xdr:col>15</xdr:col>
      <xdr:colOff>111125</xdr:colOff>
      <xdr:row>186</xdr:row>
      <xdr:rowOff>152400</xdr:rowOff>
    </xdr:to>
    <xdr:graphicFrame macro="">
      <xdr:nvGraphicFramePr>
        <xdr:cNvPr id="26" name="Chart 11">
          <a:extLst>
            <a:ext uri="{FF2B5EF4-FFF2-40B4-BE49-F238E27FC236}">
              <a16:creationId xmlns:a16="http://schemas.microsoft.com/office/drawing/2014/main" id="{5E4AF66B-F8EB-4C1F-9DD9-F1E9192BC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191</xdr:row>
      <xdr:rowOff>0</xdr:rowOff>
    </xdr:from>
    <xdr:to>
      <xdr:col>12</xdr:col>
      <xdr:colOff>269875</xdr:colOff>
      <xdr:row>205</xdr:row>
      <xdr:rowOff>165100</xdr:rowOff>
    </xdr:to>
    <xdr:graphicFrame macro="">
      <xdr:nvGraphicFramePr>
        <xdr:cNvPr id="27" name="Chart 12">
          <a:extLst>
            <a:ext uri="{FF2B5EF4-FFF2-40B4-BE49-F238E27FC236}">
              <a16:creationId xmlns:a16="http://schemas.microsoft.com/office/drawing/2014/main" id="{0573D86B-D5CA-45ED-97B6-1D236BEE6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431800</xdr:colOff>
      <xdr:row>244</xdr:row>
      <xdr:rowOff>146050</xdr:rowOff>
    </xdr:from>
    <xdr:to>
      <xdr:col>11</xdr:col>
      <xdr:colOff>1193800</xdr:colOff>
      <xdr:row>259</xdr:row>
      <xdr:rowOff>127000</xdr:rowOff>
    </xdr:to>
    <xdr:graphicFrame macro="">
      <xdr:nvGraphicFramePr>
        <xdr:cNvPr id="28" name="Chart 13">
          <a:extLst>
            <a:ext uri="{FF2B5EF4-FFF2-40B4-BE49-F238E27FC236}">
              <a16:creationId xmlns:a16="http://schemas.microsoft.com/office/drawing/2014/main" id="{CC46FE8E-9BF8-43F7-BA46-AA6E4569B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262</xdr:row>
      <xdr:rowOff>63500</xdr:rowOff>
    </xdr:from>
    <xdr:to>
      <xdr:col>13</xdr:col>
      <xdr:colOff>330200</xdr:colOff>
      <xdr:row>277</xdr:row>
      <xdr:rowOff>44450</xdr:rowOff>
    </xdr:to>
    <xdr:graphicFrame macro="">
      <xdr:nvGraphicFramePr>
        <xdr:cNvPr id="29" name="Chart 14">
          <a:extLst>
            <a:ext uri="{FF2B5EF4-FFF2-40B4-BE49-F238E27FC236}">
              <a16:creationId xmlns:a16="http://schemas.microsoft.com/office/drawing/2014/main" id="{B48B03CA-EE32-4DB9-8D4E-C30CF8281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238125</xdr:colOff>
      <xdr:row>81</xdr:row>
      <xdr:rowOff>57150</xdr:rowOff>
    </xdr:from>
    <xdr:to>
      <xdr:col>10</xdr:col>
      <xdr:colOff>149225</xdr:colOff>
      <xdr:row>96</xdr:row>
      <xdr:rowOff>38100</xdr:rowOff>
    </xdr:to>
    <xdr:graphicFrame macro="">
      <xdr:nvGraphicFramePr>
        <xdr:cNvPr id="3" name="Chart 15">
          <a:extLst>
            <a:ext uri="{FF2B5EF4-FFF2-40B4-BE49-F238E27FC236}">
              <a16:creationId xmlns:a16="http://schemas.microsoft.com/office/drawing/2014/main" id="{A7621542-2D41-29CE-9B53-BBDF3051D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298450</xdr:colOff>
      <xdr:row>207</xdr:row>
      <xdr:rowOff>114300</xdr:rowOff>
    </xdr:from>
    <xdr:to>
      <xdr:col>10</xdr:col>
      <xdr:colOff>565150</xdr:colOff>
      <xdr:row>222</xdr:row>
      <xdr:rowOff>95250</xdr:rowOff>
    </xdr:to>
    <xdr:graphicFrame macro="">
      <xdr:nvGraphicFramePr>
        <xdr:cNvPr id="2" name="Chart 1">
          <a:extLst>
            <a:ext uri="{FF2B5EF4-FFF2-40B4-BE49-F238E27FC236}">
              <a16:creationId xmlns:a16="http://schemas.microsoft.com/office/drawing/2014/main" id="{A0651221-FE29-E7C6-6F27-41A2224B6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485775</xdr:colOff>
      <xdr:row>226</xdr:row>
      <xdr:rowOff>25400</xdr:rowOff>
    </xdr:from>
    <xdr:to>
      <xdr:col>10</xdr:col>
      <xdr:colOff>752475</xdr:colOff>
      <xdr:row>241</xdr:row>
      <xdr:rowOff>158750</xdr:rowOff>
    </xdr:to>
    <xdr:graphicFrame macro="">
      <xdr:nvGraphicFramePr>
        <xdr:cNvPr id="4" name="Chart 3">
          <a:extLst>
            <a:ext uri="{FF2B5EF4-FFF2-40B4-BE49-F238E27FC236}">
              <a16:creationId xmlns:a16="http://schemas.microsoft.com/office/drawing/2014/main" id="{0EE7CD2F-F31F-1305-A44A-AB408996C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149225</xdr:colOff>
      <xdr:row>279</xdr:row>
      <xdr:rowOff>88900</xdr:rowOff>
    </xdr:from>
    <xdr:to>
      <xdr:col>10</xdr:col>
      <xdr:colOff>1273175</xdr:colOff>
      <xdr:row>294</xdr:row>
      <xdr:rowOff>69850</xdr:rowOff>
    </xdr:to>
    <xdr:graphicFrame macro="">
      <xdr:nvGraphicFramePr>
        <xdr:cNvPr id="5" name="Chart 4">
          <a:extLst>
            <a:ext uri="{FF2B5EF4-FFF2-40B4-BE49-F238E27FC236}">
              <a16:creationId xmlns:a16="http://schemas.microsoft.com/office/drawing/2014/main" id="{E92D3388-93FC-480C-E254-C1D1FF24F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Technicians" id="{D8C9B58E-7407-48D7-A06F-0298D5A702D9}">
    <nsvFilter filterId="{D402C87F-AAE8-47D2-92B4-B8B44643F164}" ref="A2:C29" tableId="2"/>
    <nsvFilter filterId="{3754CAD8-B5F4-47FB-A56C-91A94923932F}" ref="E3:G7" tableId="8"/>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ad, Tamer" refreshedDate="45649.628469675925" createdVersion="8" refreshedVersion="8" minRefreshableVersion="3" recordCount="1078" xr:uid="{3E8E034B-32EF-44BB-A8A3-0A8812F13A22}">
  <cacheSource type="worksheet">
    <worksheetSource name="HelpMe"/>
  </cacheSource>
  <cacheFields count="37">
    <cacheField name="ID" numFmtId="0">
      <sharedItems containsSemiMixedTypes="0" containsString="0" containsNumber="1" containsInteger="1" minValue="4000000019" maxValue="4000006090"/>
    </cacheField>
    <cacheField name="Request Type" numFmtId="0">
      <sharedItems count="2">
        <s v="Incident"/>
        <s v="Service Request"/>
      </sharedItems>
    </cacheField>
    <cacheField name="Urgency" numFmtId="0">
      <sharedItems/>
    </cacheField>
    <cacheField name="Subject" numFmtId="0">
      <sharedItems/>
    </cacheField>
    <cacheField name="Requester Name" numFmtId="0">
      <sharedItems/>
    </cacheField>
    <cacheField name="Technician" numFmtId="0">
      <sharedItems/>
    </cacheField>
    <cacheField name="Group" numFmtId="0">
      <sharedItems/>
    </cacheField>
    <cacheField name="Status" numFmtId="0">
      <sharedItems count="7">
        <s v="Closed"/>
        <s v="User acceptance"/>
        <s v="In Progress"/>
        <s v="Cancelled"/>
        <s v="Resolved"/>
        <s v="Pending User Info "/>
        <s v="New"/>
      </sharedItems>
    </cacheField>
    <cacheField name="Created Date" numFmtId="22">
      <sharedItems containsSemiMixedTypes="0" containsNonDate="0" containsDate="1" containsString="0" minDate="2024-07-01T12:14:00" maxDate="2024-12-19T18:21:00"/>
    </cacheField>
    <cacheField name="Due by date" numFmtId="0">
      <sharedItems containsDate="1" containsMixedTypes="1" minDate="2024-07-03T12:14:00" maxDate="2024-12-25T18:18:00"/>
    </cacheField>
    <cacheField name="Category" numFmtId="0">
      <sharedItems/>
    </cacheField>
    <cacheField name="Completed Time" numFmtId="0">
      <sharedItems containsDate="1" containsMixedTypes="1" minDate="2024-07-04T12:45:00" maxDate="2024-12-19T21:13:00"/>
    </cacheField>
    <cacheField name="Created By" numFmtId="0">
      <sharedItems/>
    </cacheField>
    <cacheField name="Department" numFmtId="0">
      <sharedItems/>
    </cacheField>
    <cacheField name="Impact" numFmtId="0">
      <sharedItems/>
    </cacheField>
    <cacheField name="Last Updated Time" numFmtId="22">
      <sharedItems containsSemiMixedTypes="0" containsNonDate="0" containsDate="1" containsString="0" minDate="2024-07-05T11:40:00" maxDate="2024-12-20T18:32:00"/>
    </cacheField>
    <cacheField name="Priority" numFmtId="0">
      <sharedItems count="6">
        <s v="3. Normal"/>
        <s v="-"/>
        <s v="4. Low"/>
        <s v="2. High"/>
        <s v="1. Critical"/>
        <s v="Not Assigned" u="1"/>
      </sharedItems>
    </cacheField>
    <cacheField name="Resolved Time" numFmtId="0">
      <sharedItems containsDate="1" containsMixedTypes="1" minDate="2024-07-01T12:26:00" maxDate="2024-12-20T13:50:00"/>
    </cacheField>
    <cacheField name="Responded Time" numFmtId="0">
      <sharedItems containsDate="1" containsMixedTypes="1" minDate="2024-07-01T12:26:00" maxDate="2024-12-20T13:45:00"/>
    </cacheField>
    <cacheField name="Response Due Date" numFmtId="0">
      <sharedItems containsDate="1" containsMixedTypes="1" minDate="2024-07-01T14:14:00" maxDate="2024-12-20T11:21:00"/>
    </cacheField>
    <cacheField name="Service Category" numFmtId="0">
      <sharedItems/>
    </cacheField>
    <cacheField name="Solman Ticket Number" numFmtId="0">
      <sharedItems containsMixedTypes="1" containsNumber="1" containsInteger="1" minValue="300000000" maxValue="30000000000"/>
    </cacheField>
    <cacheField name="Sub Category" numFmtId="0">
      <sharedItems/>
    </cacheField>
    <cacheField name="Region" numFmtId="0">
      <sharedItems/>
    </cacheField>
    <cacheField name="Technician Organization" numFmtId="0">
      <sharedItems count="4">
        <s v="RAK Ceramics"/>
        <s v="Capgemini"/>
        <s v="Unkown"/>
        <e v="#N/A" u="1"/>
      </sharedItems>
    </cacheField>
    <cacheField name="Technician Domain" numFmtId="0">
      <sharedItems containsMixedTypes="1" containsNumber="1" containsInteger="1" minValue="0" maxValue="0" count="19">
        <s v="SAP Basis"/>
        <s v="SAP PP"/>
        <s v="SAP SD"/>
        <s v="SAP MM"/>
        <s v="SAP HCM"/>
        <s v="SAP ABAP"/>
        <s v="SAP FICO"/>
        <s v="SAP Kludi"/>
        <s v="SAP Integration"/>
        <s v="Unkown"/>
        <s v="Business Head India"/>
        <s v="Power Platform/SharePoint"/>
        <s v="SharePoint"/>
        <s v="Security and Authorization"/>
        <s v="Management"/>
        <s v="SAP PI/PO"/>
        <s v="Sarfraz Khan"/>
        <s v="Business Head Bangladesh"/>
        <n v="0" u="1"/>
      </sharedItems>
    </cacheField>
    <cacheField name="Is Backlog?" numFmtId="0">
      <sharedItems count="3">
        <s v="Yes"/>
        <s v="No"/>
        <e v="#VALUE!" u="1"/>
      </sharedItems>
    </cacheField>
    <cacheField name="Age" numFmtId="2">
      <sharedItems containsSemiMixedTypes="0" containsString="0" containsNumber="1" minValue="1.3888888861401938E-3" maxValue="175.10501493055199"/>
    </cacheField>
    <cacheField name="Year" numFmtId="1">
      <sharedItems containsSemiMixedTypes="0" containsString="0" containsNumber="1" containsInteger="1" minValue="2024" maxValue="2024"/>
    </cacheField>
    <cacheField name="Week#" numFmtId="0">
      <sharedItems containsSemiMixedTypes="0" containsString="0" containsNumber="1" containsInteger="1" minValue="27" maxValue="51"/>
    </cacheField>
    <cacheField name="Year-Week#" numFmtId="0">
      <sharedItems count="58">
        <s v="2024-W30"/>
        <s v="2024-W33"/>
        <s v="2024-W40"/>
        <s v="2024-W48"/>
        <s v="2024-W45"/>
        <s v="2024-W44"/>
        <s v="2024-W28"/>
        <s v="2024-W50"/>
        <s v="2024-W31"/>
        <s v="2024-W41"/>
        <s v="2024-W51"/>
        <s v="2024-W27"/>
        <s v="2024-W38"/>
        <s v="2024-W29"/>
        <s v="2024-W43"/>
        <s v="2024-W36"/>
        <s v="2024-W49"/>
        <s v="2024-W47"/>
        <s v="2024-W34"/>
        <s v="2024-W32"/>
        <s v="2024-W39"/>
        <s v="2024-W46"/>
        <s v="2024-W35"/>
        <s v="2024-W37"/>
        <s v="2024-W42"/>
        <s v="2024-W1" u="1"/>
        <s v="2024-W6" u="1"/>
        <s v="2024-W10" u="1"/>
        <s v="2024-W19" u="1"/>
        <s v="2024-W14" u="1"/>
        <e v="#VALUE!" u="1"/>
        <s v="2024-W2" u="1"/>
        <s v="2024-W23" u="1"/>
        <s v="2024-W15" u="1"/>
        <s v="2024-W11" u="1"/>
        <s v="2024-W24" u="1"/>
        <s v="2024-W7" u="1"/>
        <s v="2024-27" u="1"/>
        <s v="2024-28" u="1"/>
        <s v="2024-29" u="1"/>
        <s v="2024-30" u="1"/>
        <s v="2024-31" u="1"/>
        <s v="2024-32" u="1"/>
        <s v="2024-33" u="1"/>
        <s v="2024-34" u="1"/>
        <s v="2024-35" u="1"/>
        <s v="2024-36" u="1"/>
        <s v="2024-37" u="1"/>
        <s v="2024-38" u="1"/>
        <s v="2024-39" u="1"/>
        <s v="2024-40" u="1"/>
        <s v="2024-41" u="1"/>
        <s v="2024-42" u="1"/>
        <s v="2024-43" u="1"/>
        <s v="2024-44" u="1"/>
        <s v="2024-45" u="1"/>
        <s v="2024-46" u="1"/>
        <s v="2024-47" u="1"/>
      </sharedItems>
    </cacheField>
    <cacheField name="Capgemini Status" numFmtId="0">
      <sharedItems containsMixedTypes="1" containsNumber="1" containsInteger="1" minValue="0" maxValue="0" count="18">
        <s v="No CG Status Found"/>
        <s v="Resolved"/>
        <s v="Completed"/>
        <s v="Under Requirements Gathering"/>
        <s v="In Progress"/>
        <s v="Under Analysis"/>
        <s v="Pending RAK Ceramics Action"/>
        <s v="Pending Vendor"/>
        <s v="Under FUT"/>
        <s v="Under UAT"/>
        <s v="Under Design"/>
        <s v="Under Development"/>
        <s v="Pending User Confirmation"/>
        <s v="Pending Bug Fix"/>
        <n v="0"/>
        <s v="Pending User Information"/>
        <s v="Pending Code Investigation"/>
        <s v="Cancelled"/>
      </sharedItems>
    </cacheField>
    <cacheField name="Month" numFmtId="0">
      <sharedItems containsSemiMixedTypes="0" containsString="0" containsNumber="1" containsInteger="1" minValue="7" maxValue="12"/>
    </cacheField>
    <cacheField name="Year-Month" numFmtId="0">
      <sharedItems count="13">
        <s v="2024-M7"/>
        <s v="2024-M8"/>
        <s v="2024-M10"/>
        <s v="2024-M11"/>
        <s v="2024-M12"/>
        <s v="2024-M9"/>
        <s v="2024-M1" u="1"/>
        <s v="2024-M2" u="1"/>
        <s v="2024-M3" u="1"/>
        <s v="2024-M5" u="1"/>
        <s v="2024-M4" u="1"/>
        <e v="#VALUE!" u="1"/>
        <s v="2024-M6" u="1"/>
      </sharedItems>
    </cacheField>
    <cacheField name="Aging Slab" numFmtId="0">
      <sharedItems count="5">
        <s v="Less than 2"/>
        <s v="From 5 to 10"/>
        <s v="More than 10"/>
        <s v="From 2 to 5"/>
        <e v="#VALUE!" u="1"/>
      </sharedItems>
    </cacheField>
    <cacheField name="Updated Created Date" numFmtId="164">
      <sharedItems containsSemiMixedTypes="0" containsNonDate="0" containsDate="1" containsString="0" minDate="2024-07-01T00:00:00" maxDate="2024-12-20T00:00:00"/>
    </cacheField>
    <cacheField name="Updated Resolved Time" numFmtId="164">
      <sharedItems containsNonDate="0" containsDate="1" containsMixedTypes="1" minDate="2024-07-01T00:00:00" maxDate="2024-12-20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8">
  <r>
    <n v="4000000974"/>
    <x v="0"/>
    <s v="3. Normal"/>
    <s v="( VA01 &amp; VA02 ) is not working - Sol# 2000064557"/>
    <s v="Mohamed Raafat"/>
    <s v="Amit Yadav"/>
    <s v="SAP Technical"/>
    <x v="0"/>
    <d v="2024-07-22T19:11:00"/>
    <d v="2024-07-25T09:30:00"/>
    <s v="Applications"/>
    <d v="2024-07-26T12:56:00"/>
    <s v="System"/>
    <s v="Sales"/>
    <s v="4. Affects User"/>
    <d v="2024-07-26T12:56:00"/>
    <x v="0"/>
    <d v="2024-07-23T12:37:00"/>
    <d v="2024-07-23T12:37:00"/>
    <d v="2024-07-23T11:30:00"/>
    <s v="-"/>
    <n v="2000000000"/>
    <s v="SAP S/4 ERP"/>
    <s v="KSA"/>
    <x v="0"/>
    <x v="0"/>
    <x v="0"/>
    <n v="0.726388888884685"/>
    <n v="2024"/>
    <n v="30"/>
    <x v="0"/>
    <x v="0"/>
    <n v="7"/>
    <x v="0"/>
    <x v="0"/>
    <d v="2024-07-22T00:00:00"/>
    <d v="2024-07-22T00:00:00"/>
  </r>
  <r>
    <n v="4000001863"/>
    <x v="0"/>
    <s v="3. Normal"/>
    <s v="101 movement type missing while validation posting Sol#: 2000064591"/>
    <s v="Md. Rakibul Islam"/>
    <s v="Karthick Duraisamy"/>
    <s v="SAP Functional-PP/PM/QS/"/>
    <x v="0"/>
    <d v="2024-08-12T11:16:00"/>
    <d v="2024-08-14T11:16:00"/>
    <s v="Applications"/>
    <d v="2024-08-23T11:10:00"/>
    <s v="Md. Rakibul Islam"/>
    <s v="SAP PP"/>
    <s v="4. Affects User"/>
    <d v="2024-08-23T11:10:00"/>
    <x v="0"/>
    <d v="2024-08-20T10:25:00"/>
    <d v="2024-08-20T10:24:00"/>
    <d v="2024-08-12T13:16:00"/>
    <s v="-"/>
    <n v="2000000000"/>
    <s v="SAP S/4 ERP"/>
    <s v="BGD"/>
    <x v="0"/>
    <x v="1"/>
    <x v="0"/>
    <n v="7.9645833333343035"/>
    <n v="2024"/>
    <n v="33"/>
    <x v="1"/>
    <x v="0"/>
    <n v="8"/>
    <x v="1"/>
    <x v="1"/>
    <d v="2024-08-12T00:00:00"/>
    <d v="2024-08-12T00:00:00"/>
  </r>
  <r>
    <n v="4000002038"/>
    <x v="0"/>
    <s v="3. Normal"/>
    <s v="2000064598, ABAP Runtime Error - 4000001998"/>
    <s v="Ajenah Sualog"/>
    <s v="Dinesh Sharma"/>
    <s v="SAP Functional-SD"/>
    <x v="0"/>
    <d v="2024-08-15T18:16:00"/>
    <d v="2024-08-19T18:16:00"/>
    <s v="Applications"/>
    <d v="2024-08-19T12:09:00"/>
    <s v="System"/>
    <s v="Finance &amp; Accounts"/>
    <s v="4. Affects User"/>
    <d v="2024-08-19T12:09:00"/>
    <x v="0"/>
    <d v="2024-08-16T11:38:00"/>
    <d v="2024-08-16T11:38:00"/>
    <d v="2024-08-16T11:16:00"/>
    <s v="-"/>
    <s v="-"/>
    <s v="SAP S/4 ERP"/>
    <s v="UAE"/>
    <x v="0"/>
    <x v="2"/>
    <x v="0"/>
    <n v="0.72361111111240461"/>
    <n v="2024"/>
    <n v="33"/>
    <x v="1"/>
    <x v="0"/>
    <n v="8"/>
    <x v="1"/>
    <x v="0"/>
    <d v="2024-08-15T00:00:00"/>
    <d v="2024-08-15T00:00:00"/>
  </r>
  <r>
    <n v="4000003669"/>
    <x v="0"/>
    <s v="2. High"/>
    <s v="2024 transactions not displayed in report run by user 99001247 (T-Codes: FBL1N, FBL3N and FBL5N)"/>
    <s v="Ajay Diwan"/>
    <s v="Dinesh Sharma"/>
    <s v="SAP Functional-MM"/>
    <x v="0"/>
    <d v="2024-10-03T11:54:00"/>
    <d v="2024-10-07T11:55:00"/>
    <s v="Applications"/>
    <d v="2024-10-13T16:39:00"/>
    <s v="Ajay Diwan"/>
    <s v="Finance &amp; Accounts"/>
    <s v="4. Affects User"/>
    <d v="2024-10-13T16:39:00"/>
    <x v="0"/>
    <d v="2024-10-10T16:22:00"/>
    <d v="2024-10-10T16:22:00"/>
    <d v="2024-10-03T13:54:00"/>
    <s v="-"/>
    <s v="-"/>
    <s v="SAP S/4 ERP"/>
    <s v="UAE"/>
    <x v="0"/>
    <x v="2"/>
    <x v="0"/>
    <n v="7.1861111111065838"/>
    <n v="2024"/>
    <n v="40"/>
    <x v="2"/>
    <x v="0"/>
    <n v="10"/>
    <x v="2"/>
    <x v="1"/>
    <d v="2024-10-03T00:00:00"/>
    <d v="2024-10-03T00:00:00"/>
  </r>
  <r>
    <n v="4000005335"/>
    <x v="0"/>
    <s v="3. Normal"/>
    <s v="261 Movement error"/>
    <s v="Md. Rahim Ullah"/>
    <s v="Shaik Chand Basha"/>
    <s v="SAP Functional-PP/PM/QS/"/>
    <x v="0"/>
    <d v="2024-11-25T12:28:00"/>
    <d v="2024-11-27T12:28:00"/>
    <s v="Applications"/>
    <d v="2024-12-07T12:07:00"/>
    <s v="System"/>
    <s v="SAP PP"/>
    <s v="4. Affects User"/>
    <d v="2024-12-07T12:07:00"/>
    <x v="0"/>
    <d v="2024-12-04T11:55:00"/>
    <d v="2024-12-01T16:37:00"/>
    <d v="2024-11-25T14:28:00"/>
    <s v="-"/>
    <s v="-"/>
    <s v="SAP S/4 ERP"/>
    <s v="BGD"/>
    <x v="1"/>
    <x v="1"/>
    <x v="1"/>
    <n v="8.977083333338669"/>
    <n v="2024"/>
    <n v="48"/>
    <x v="3"/>
    <x v="1"/>
    <n v="11"/>
    <x v="3"/>
    <x v="1"/>
    <d v="2024-11-25T00:00:00"/>
    <d v="2024-11-25T00:00:00"/>
  </r>
  <r>
    <n v="4000004766"/>
    <x v="1"/>
    <s v="3. Normal"/>
    <s v="3000044112 - Forecast to produce SW - Regularization from DO IT"/>
    <s v="Mathews Saji Kannoor Miali"/>
    <s v="Pranita Vishvanath Patil"/>
    <s v="SAP Functional-MM"/>
    <x v="1"/>
    <d v="2024-11-07T13:30:00"/>
    <d v="2024-11-11T13:34:00"/>
    <s v="Applications"/>
    <s v="-"/>
    <s v="System"/>
    <s v="Sanitaryware Sales"/>
    <s v="4. Affects User"/>
    <d v="2024-12-13T17:16:00"/>
    <x v="0"/>
    <s v="-"/>
    <s v="-"/>
    <d v="2024-11-07T15:34:00"/>
    <s v="Applications"/>
    <s v="-"/>
    <s v="SAP S/4 ERP"/>
    <s v="UAE"/>
    <x v="1"/>
    <x v="3"/>
    <x v="1"/>
    <n v="46.062653819441039"/>
    <n v="2024"/>
    <n v="45"/>
    <x v="4"/>
    <x v="2"/>
    <n v="11"/>
    <x v="3"/>
    <x v="2"/>
    <d v="2024-11-07T00:00:00"/>
    <s v=""/>
  </r>
  <r>
    <n v="4000004496"/>
    <x v="1"/>
    <s v="3. Normal"/>
    <s v="3000047761: Gratuity and Leave Provision / EOS Postingm- Normal Change: 8000010666 - DO IT regularization"/>
    <s v="Nitin Kumar"/>
    <s v="Venkat"/>
    <s v="SAP Functional-HR"/>
    <x v="2"/>
    <d v="2024-10-29T18:01:00"/>
    <s v="-"/>
    <s v="Applications"/>
    <s v="-"/>
    <s v="System"/>
    <s v="Finance &amp; Accounts"/>
    <s v="-"/>
    <d v="2024-12-19T19:47:00"/>
    <x v="1"/>
    <s v="-"/>
    <s v="-"/>
    <s v="-"/>
    <s v="Applications"/>
    <s v="-"/>
    <s v="SAP S/4 ERP"/>
    <s v="UAE"/>
    <x v="1"/>
    <x v="4"/>
    <x v="1"/>
    <n v="54.874459374994331"/>
    <n v="2024"/>
    <n v="44"/>
    <x v="5"/>
    <x v="3"/>
    <n v="10"/>
    <x v="2"/>
    <x v="2"/>
    <d v="2024-10-29T00:00:00"/>
    <s v=""/>
  </r>
  <r>
    <n v="4000000554"/>
    <x v="0"/>
    <s v="3. Normal"/>
    <s v="5799452 NO ARABIC TRANSLATION AND QR CODE IN SALES ORDER - Sol Ref 2000064536"/>
    <s v=" Donabella Yalong Ortega"/>
    <s v="Dinesh Sharma"/>
    <s v="SAP Functional-SD"/>
    <x v="0"/>
    <d v="2024-07-11T12:27:00"/>
    <d v="2024-07-15T12:27:00"/>
    <s v="Applications"/>
    <d v="2024-09-13T14:21:00"/>
    <s v="Donabella Yalong Ortega"/>
    <s v="UAE Sales -Retail Operations"/>
    <s v="4. Affects User"/>
    <d v="2024-09-28T14:24:00"/>
    <x v="0"/>
    <d v="2024-09-10T13:25:00"/>
    <d v="2024-07-22T12:54:00"/>
    <d v="2024-07-11T14:27:00"/>
    <s v="-"/>
    <n v="2000000000"/>
    <s v="SAP S/4 ERP"/>
    <s v="UAE"/>
    <x v="0"/>
    <x v="2"/>
    <x v="0"/>
    <n v="61.040277777778101"/>
    <n v="2024"/>
    <n v="28"/>
    <x v="6"/>
    <x v="0"/>
    <n v="7"/>
    <x v="0"/>
    <x v="2"/>
    <d v="2024-07-11T00:00:00"/>
    <d v="2024-07-11T00:00:00"/>
  </r>
  <r>
    <n v="4000005821"/>
    <x v="0"/>
    <s v="3. Normal"/>
    <s v="5932338 -Price Discrepancy Issue in Sales Order Submission."/>
    <s v="Saoussen Harzi"/>
    <s v="Kamal Kondapalli"/>
    <s v="SAP Functional-SD"/>
    <x v="0"/>
    <d v="2024-12-10T18:33:00"/>
    <d v="2024-12-12T18:33:00"/>
    <s v="Applications"/>
    <d v="2024-12-16T13:12:00"/>
    <s v="System"/>
    <s v="Showroom"/>
    <s v="4. Affects User"/>
    <d v="2024-12-16T13:12:00"/>
    <x v="0"/>
    <d v="2024-12-13T12:29:00"/>
    <d v="2024-12-13T12:29:00"/>
    <d v="2024-12-11T11:33:00"/>
    <s v="-"/>
    <s v="-"/>
    <s v="SAP S/4 ERP"/>
    <s v="UAE"/>
    <x v="1"/>
    <x v="2"/>
    <x v="1"/>
    <n v="2.7472222222204437"/>
    <n v="2024"/>
    <n v="50"/>
    <x v="7"/>
    <x v="1"/>
    <n v="12"/>
    <x v="4"/>
    <x v="3"/>
    <d v="2024-12-10T00:00:00"/>
    <d v="2024-12-10T00:00:00"/>
  </r>
  <r>
    <n v="4000001375"/>
    <x v="1"/>
    <s v="4. Low"/>
    <s v="6000022992 Exit Clearance- 96600662 : MOHAMMED TAH"/>
    <s v="Fathi Galal"/>
    <s v="Nigam Bairagicharan Das"/>
    <s v="SAP Technical"/>
    <x v="0"/>
    <d v="2024-07-30T01:57:00"/>
    <d v="2024-08-06T09:30:00"/>
    <s v="Access &amp; Security"/>
    <d v="2024-08-04T12:00:00"/>
    <s v="Asrianti Marta"/>
    <s v="General"/>
    <s v="4. Affects User"/>
    <d v="2024-08-04T12:00:00"/>
    <x v="2"/>
    <d v="2024-08-01T11:49:00"/>
    <d v="2024-08-01T11:49:00"/>
    <d v="2024-07-30T13:30:00"/>
    <s v="Access &amp; Security"/>
    <n v="6000000000"/>
    <s v="Access Control"/>
    <s v="KSA"/>
    <x v="0"/>
    <x v="0"/>
    <x v="0"/>
    <n v="2.4111111111051287"/>
    <n v="2024"/>
    <n v="31"/>
    <x v="8"/>
    <x v="0"/>
    <n v="7"/>
    <x v="0"/>
    <x v="3"/>
    <d v="2024-07-30T00:00:00"/>
    <d v="2024-07-30T00:00:00"/>
  </r>
  <r>
    <n v="4000003953"/>
    <x v="1"/>
    <s v="3. Normal"/>
    <s v="6000023468 IDT 99016037 : THANGARAJ JAYAMOORTHY"/>
    <s v="Shaik Sajjad Ali"/>
    <s v="Amit Yadav"/>
    <s v="SAP Technical"/>
    <x v="0"/>
    <d v="2024-10-10T18:44:00"/>
    <d v="2024-10-14T18:44:00"/>
    <s v="Access &amp; Security"/>
    <d v="2024-10-21T16:43:00"/>
    <s v="System"/>
    <s v="Human Resources"/>
    <s v="4. Affects User"/>
    <d v="2024-10-21T16:43:00"/>
    <x v="0"/>
    <d v="2024-10-18T16:19:00"/>
    <d v="2024-10-18T16:19:00"/>
    <d v="2024-10-11T11:44:00"/>
    <s v="Access &amp; Security"/>
    <n v="6000000000"/>
    <s v="Access Control"/>
    <s v="UAE"/>
    <x v="0"/>
    <x v="0"/>
    <x v="0"/>
    <n v="7.8993055555547471"/>
    <n v="2024"/>
    <n v="41"/>
    <x v="9"/>
    <x v="0"/>
    <n v="10"/>
    <x v="2"/>
    <x v="1"/>
    <d v="2024-10-10T00:00:00"/>
    <d v="2024-10-10T00:00:00"/>
  </r>
  <r>
    <n v="4000000580"/>
    <x v="1"/>
    <s v="4. Low"/>
    <s v="99001653 SAP Authorization Change from MC-5 to MC-3&amp;4"/>
    <s v=" Ravi Teja"/>
    <s v="Amit Yadav"/>
    <s v="SAP Technical"/>
    <x v="0"/>
    <d v="2024-07-11T17:06:00"/>
    <d v="2024-07-18T17:06:00"/>
    <s v="Applications"/>
    <d v="2024-07-23T19:04:00"/>
    <s v="Ravi Teja"/>
    <s v="Tiles Plant"/>
    <s v="4. Affects User"/>
    <d v="2024-07-23T19:04:00"/>
    <x v="2"/>
    <d v="2024-07-23T19:03:00"/>
    <d v="2024-07-11T18:44:00"/>
    <s v="-"/>
    <s v="Access &amp; Security"/>
    <s v="-"/>
    <s v="SAP S/4 ERP"/>
    <s v="UAE"/>
    <x v="0"/>
    <x v="0"/>
    <x v="0"/>
    <n v="12.081249999995634"/>
    <n v="2024"/>
    <n v="28"/>
    <x v="6"/>
    <x v="0"/>
    <n v="7"/>
    <x v="0"/>
    <x v="2"/>
    <d v="2024-07-11T00:00:00"/>
    <d v="2024-07-11T00:00:00"/>
  </r>
  <r>
    <n v="4000005984"/>
    <x v="0"/>
    <s v="3. Normal"/>
    <s v="ABAP RUN TIME ERROR"/>
    <s v="Rakesh Sharma"/>
    <s v="Bala Nagendrudu Janjanam"/>
    <s v="SAP Functional-Fiori/ABAP"/>
    <x v="0"/>
    <d v="2024-12-16T17:02:00"/>
    <d v="2024-12-18T17:02:00"/>
    <s v="Applications"/>
    <d v="2024-12-19T19:13:00"/>
    <s v="System"/>
    <s v="Finance &amp; Accounts"/>
    <s v="4. Affects User"/>
    <d v="2024-12-19T19:13:00"/>
    <x v="0"/>
    <d v="2024-12-16T18:59:00"/>
    <d v="2024-12-16T18:59:00"/>
    <d v="2024-12-16T19:02:00"/>
    <s v="-"/>
    <s v="-"/>
    <s v="SAP S/4 ERP"/>
    <s v="UAE"/>
    <x v="1"/>
    <x v="5"/>
    <x v="1"/>
    <n v="8.1250000002910383E-2"/>
    <n v="2024"/>
    <n v="51"/>
    <x v="10"/>
    <x v="1"/>
    <n v="12"/>
    <x v="4"/>
    <x v="0"/>
    <d v="2024-12-16T00:00:00"/>
    <d v="2024-12-16T00:00:00"/>
  </r>
  <r>
    <n v="4000005985"/>
    <x v="0"/>
    <s v="3. Normal"/>
    <s v="ABAP RUN TIME ERROR (VA02)"/>
    <s v="Smita Kelshikar - External"/>
    <s v="Bala Nagendrudu Janjanam"/>
    <s v="SAP Functional-Fiori/ABAP"/>
    <x v="0"/>
    <d v="2024-12-16T17:05:00"/>
    <d v="2024-12-18T17:05:00"/>
    <s v="Applications"/>
    <d v="2024-12-19T20:13:00"/>
    <s v="System"/>
    <s v="Sanitaryware &amp; Faucet"/>
    <s v="4. Affects User"/>
    <d v="2024-12-19T20:13:00"/>
    <x v="0"/>
    <d v="2024-12-16T19:47:00"/>
    <d v="2024-12-16T19:47:00"/>
    <d v="2024-12-17T10:35:00"/>
    <s v="-"/>
    <s v="-"/>
    <s v="SAP S/4 ERP"/>
    <s v="IND"/>
    <x v="1"/>
    <x v="5"/>
    <x v="1"/>
    <n v="0.11250000000291038"/>
    <n v="2024"/>
    <n v="51"/>
    <x v="10"/>
    <x v="1"/>
    <n v="12"/>
    <x v="4"/>
    <x v="0"/>
    <d v="2024-12-16T00:00:00"/>
    <d v="2024-12-16T00:00:00"/>
  </r>
  <r>
    <n v="4000000106"/>
    <x v="1"/>
    <s v="3. Normal"/>
    <s v="Acccess for the Newly developed report &amp; tables under the role of Account Receivable Manager"/>
    <s v="Guddu Gupta"/>
    <s v="Amit Yadav"/>
    <s v="SAP Technical"/>
    <x v="3"/>
    <d v="2024-07-01T19:01:00"/>
    <d v="2024-07-03T19:01:00"/>
    <s v="Applications"/>
    <s v="-"/>
    <s v="Guddu Gupta"/>
    <s v="Finance &amp; Accounts"/>
    <s v="4. Affects User"/>
    <d v="2024-07-16T16:15:00"/>
    <x v="0"/>
    <s v="-"/>
    <d v="2024-07-02T16:06:00"/>
    <d v="2024-07-02T12:01:00"/>
    <s v="Applications"/>
    <s v="-"/>
    <s v="SAP S/4 ERP"/>
    <s v="UAE"/>
    <x v="0"/>
    <x v="0"/>
    <x v="0"/>
    <n v="174.83279270833009"/>
    <n v="2024"/>
    <n v="27"/>
    <x v="11"/>
    <x v="0"/>
    <n v="7"/>
    <x v="0"/>
    <x v="2"/>
    <d v="2024-07-01T00:00:00"/>
    <s v=""/>
  </r>
  <r>
    <n v="4000000182"/>
    <x v="0"/>
    <s v="1. Urgent"/>
    <s v="Access denied- Fiori for Transport team"/>
    <s v="David Paul Raj Ponraj Saka"/>
    <s v="Amit Yadav"/>
    <s v="SAP Technical"/>
    <x v="0"/>
    <d v="2024-07-02T17:14:00"/>
    <d v="2024-07-03T16:21:00"/>
    <s v="Applications"/>
    <d v="2024-07-06T12:46:00"/>
    <s v="David Paul Raj Ponraj Saka"/>
    <s v="Personnel &amp; Public Relations"/>
    <s v="4. Affects User"/>
    <d v="2024-07-06T12:46:00"/>
    <x v="3"/>
    <d v="2024-07-03T11:58:00"/>
    <d v="2024-07-03T11:15:00"/>
    <d v="2024-07-02T18:14:00"/>
    <s v="-"/>
    <s v="-"/>
    <s v="SAP S/4 ERP"/>
    <s v="UAE"/>
    <x v="0"/>
    <x v="0"/>
    <x v="0"/>
    <n v="0.78055555556056788"/>
    <n v="2024"/>
    <n v="27"/>
    <x v="11"/>
    <x v="0"/>
    <n v="7"/>
    <x v="0"/>
    <x v="0"/>
    <d v="2024-07-02T00:00:00"/>
    <d v="2024-07-02T00:00:00"/>
  </r>
  <r>
    <n v="4000003079"/>
    <x v="1"/>
    <s v="3. Normal"/>
    <s v="Access for SAP Kludi P01: user AZUBI-HR"/>
    <s v="Raziye Kabakci"/>
    <s v="Amit Yadav"/>
    <s v="SAP Technical"/>
    <x v="0"/>
    <d v="2024-09-16T14:16:00"/>
    <d v="2024-09-18T14:16:00"/>
    <s v="Applications"/>
    <d v="2024-09-20T16:25:00"/>
    <s v="Raziye Kabakci"/>
    <s v="Information Technology"/>
    <s v="4. Affects User"/>
    <d v="2024-09-20T16:25:00"/>
    <x v="0"/>
    <d v="2024-09-17T15:49:00"/>
    <d v="2024-09-17T15:49:00"/>
    <d v="2024-09-16T16:16:00"/>
    <s v="Access &amp; Security"/>
    <s v="-"/>
    <s v="SAP S/4 ERP"/>
    <s v="GER"/>
    <x v="0"/>
    <x v="0"/>
    <x v="0"/>
    <n v="1.0645833333328483"/>
    <n v="2024"/>
    <n v="38"/>
    <x v="12"/>
    <x v="0"/>
    <n v="9"/>
    <x v="5"/>
    <x v="0"/>
    <d v="2024-09-16T00:00:00"/>
    <d v="2024-09-16T00:00:00"/>
  </r>
  <r>
    <n v="4000000815"/>
    <x v="1"/>
    <s v="3. Normal"/>
    <s v="Access for SAP QAS - Ali (KSA)"/>
    <s v="Ali Adheem"/>
    <s v="Amit Yadav"/>
    <s v="SAP Technical"/>
    <x v="0"/>
    <d v="2024-07-17T14:45:00"/>
    <d v="2024-07-21T14:45:00"/>
    <s v="Applications"/>
    <d v="2024-07-25T17:55:00"/>
    <s v="Ali Adheem"/>
    <s v="Information Technology"/>
    <s v="4. Affects User"/>
    <d v="2024-07-25T17:55:00"/>
    <x v="0"/>
    <d v="2024-07-22T17:53:00"/>
    <d v="2024-07-22T17:53:00"/>
    <d v="2024-07-17T16:45:00"/>
    <s v="Access &amp; Security"/>
    <s v="-"/>
    <s v="SAP S/4 ERP"/>
    <s v="KSA"/>
    <x v="0"/>
    <x v="0"/>
    <x v="0"/>
    <n v="5.1305555555518367"/>
    <n v="2024"/>
    <n v="29"/>
    <x v="13"/>
    <x v="0"/>
    <n v="7"/>
    <x v="0"/>
    <x v="1"/>
    <d v="2024-07-17T00:00:00"/>
    <d v="2024-07-17T00:00:00"/>
  </r>
  <r>
    <n v="4000004378"/>
    <x v="1"/>
    <s v="3. Normal"/>
    <s v="Access for the RK01/50/10 and 20 division"/>
    <s v="Ephraim Olivas"/>
    <s v="Amit Yadav"/>
    <s v="SAP Technical"/>
    <x v="0"/>
    <d v="2024-10-24T18:59:00"/>
    <d v="2024-10-28T19:00:00"/>
    <s v="Access &amp; Security"/>
    <d v="2024-11-07T19:52:00"/>
    <s v="Ephraim Olivas"/>
    <s v="Showroom"/>
    <s v="4. Affects User"/>
    <d v="2024-11-07T19:52:00"/>
    <x v="0"/>
    <d v="2024-11-04T19:03:00"/>
    <d v="2024-10-25T11:02:00"/>
    <d v="2024-10-25T11:59:00"/>
    <s v="Access &amp; Security"/>
    <s v="-"/>
    <s v="Access Control"/>
    <s v="UAE"/>
    <x v="0"/>
    <x v="0"/>
    <x v="0"/>
    <n v="11.00277777777228"/>
    <n v="2024"/>
    <n v="43"/>
    <x v="14"/>
    <x v="0"/>
    <n v="10"/>
    <x v="2"/>
    <x v="2"/>
    <d v="2024-10-24T00:00:00"/>
    <d v="2024-10-24T00:00:00"/>
  </r>
  <r>
    <n v="4000003065"/>
    <x v="1"/>
    <s v="1. Urgent"/>
    <s v="Access restriction in SAP for Kludi RAK Users"/>
    <s v="Vineeth Nair"/>
    <s v="Nigam Bairagicharan Das"/>
    <s v="SAP Technical"/>
    <x v="0"/>
    <d v="2024-09-16T11:45:00"/>
    <d v="2024-09-17T10:45:00"/>
    <s v="Applications"/>
    <d v="2024-09-23T13:27:00"/>
    <s v="Vineeth Nair"/>
    <s v="Information Technology"/>
    <s v="3. Affects Group"/>
    <d v="2024-09-23T13:27:00"/>
    <x v="3"/>
    <d v="2024-09-20T12:53:00"/>
    <d v="2024-09-20T12:53:00"/>
    <d v="2024-09-16T12:45:00"/>
    <s v="Access &amp; Security"/>
    <s v="-"/>
    <s v="SAP S/4 ERP"/>
    <s v="UAE"/>
    <x v="0"/>
    <x v="0"/>
    <x v="0"/>
    <n v="4.047222222223354"/>
    <n v="2024"/>
    <n v="38"/>
    <x v="12"/>
    <x v="0"/>
    <n v="9"/>
    <x v="5"/>
    <x v="3"/>
    <d v="2024-09-16T00:00:00"/>
    <d v="2024-09-16T00:00:00"/>
  </r>
  <r>
    <n v="4000003092"/>
    <x v="1"/>
    <s v="3. Normal"/>
    <s v="Access SAP Kludi p01 for Sabrina"/>
    <s v="Raziye Kabakci"/>
    <s v="Amit Yadav"/>
    <s v="SAP Technical"/>
    <x v="0"/>
    <d v="2024-09-16T17:01:00"/>
    <d v="2024-09-18T17:01:00"/>
    <s v="Applications"/>
    <d v="2024-09-20T16:25:00"/>
    <s v="Raziye Kabakci"/>
    <s v="Information Technology"/>
    <s v="4. Affects User"/>
    <d v="2024-09-20T16:25:00"/>
    <x v="0"/>
    <d v="2024-09-17T15:47:00"/>
    <d v="2024-09-17T15:47:00"/>
    <d v="2024-09-16T19:01:00"/>
    <s v="Access &amp; Security"/>
    <s v="-"/>
    <s v="SAP S/4 ERP"/>
    <s v="GER"/>
    <x v="0"/>
    <x v="0"/>
    <x v="0"/>
    <n v="0.94861111111094942"/>
    <n v="2024"/>
    <n v="38"/>
    <x v="12"/>
    <x v="0"/>
    <n v="9"/>
    <x v="5"/>
    <x v="0"/>
    <d v="2024-09-16T00:00:00"/>
    <d v="2024-09-16T00:00:00"/>
  </r>
  <r>
    <n v="4000002693"/>
    <x v="1"/>
    <s v="3. Normal"/>
    <s v="Access to Elie Saab stock of tiles &amp; SW in SAP - 99018311 Raja"/>
    <s v="Raja Soukhmane"/>
    <s v="Amit Yadav"/>
    <s v="SAP Technical"/>
    <x v="0"/>
    <d v="2024-09-04T20:01:00"/>
    <d v="2024-09-09T10:30:00"/>
    <s v="Access &amp; Security"/>
    <d v="2024-11-17T13:57:00"/>
    <s v="System"/>
    <s v="Corporate Development"/>
    <s v="4. Affects User"/>
    <d v="2024-11-17T13:57:00"/>
    <x v="0"/>
    <d v="2024-11-14T13:37:00"/>
    <d v="2024-11-14T13:37:00"/>
    <d v="2024-09-05T12:30:00"/>
    <s v="Access &amp; Security"/>
    <s v="-"/>
    <s v="Access Control"/>
    <s v="UAE"/>
    <x v="0"/>
    <x v="0"/>
    <x v="0"/>
    <n v="70.733333333337214"/>
    <n v="2024"/>
    <n v="36"/>
    <x v="15"/>
    <x v="0"/>
    <n v="9"/>
    <x v="5"/>
    <x v="2"/>
    <d v="2024-09-04T00:00:00"/>
    <d v="2024-09-04T00:00:00"/>
  </r>
  <r>
    <n v="4000005686"/>
    <x v="1"/>
    <s v="3. Normal"/>
    <s v="Access to Kludi SAP - Samerndra"/>
    <s v="Samrendra Srivastava"/>
    <s v="Amit Yadav"/>
    <s v="SAP Technical"/>
    <x v="4"/>
    <d v="2024-12-06T12:09:00"/>
    <d v="2024-12-10T12:09:00"/>
    <s v="Applications"/>
    <s v="-"/>
    <s v="System"/>
    <s v="Internal Audit"/>
    <s v="4. Affects User"/>
    <d v="2024-12-18T12:31:00"/>
    <x v="0"/>
    <d v="2024-12-18T12:31:00"/>
    <d v="2024-12-18T12:31:00"/>
    <d v="2024-12-06T14:09:00"/>
    <s v="Access &amp; Security"/>
    <s v="-"/>
    <s v="SAP S/4 ERP"/>
    <s v="UAE"/>
    <x v="0"/>
    <x v="0"/>
    <x v="1"/>
    <n v="12.015277777776646"/>
    <n v="2024"/>
    <n v="49"/>
    <x v="16"/>
    <x v="0"/>
    <n v="12"/>
    <x v="4"/>
    <x v="2"/>
    <d v="2024-12-06T00:00:00"/>
    <d v="2024-12-06T00:00:00"/>
  </r>
  <r>
    <n v="4000005246"/>
    <x v="1"/>
    <s v="3. Normal"/>
    <s v="Access to leads edit"/>
    <s v="Maitha Ali Al Hassooni"/>
    <s v="Amit Yadav"/>
    <s v="SAP Technical"/>
    <x v="0"/>
    <d v="2024-11-21T17:10:00"/>
    <d v="2024-11-25T17:10:00"/>
    <s v="Access &amp; Security"/>
    <d v="2024-12-08T12:07:00"/>
    <s v="System"/>
    <s v="Sanitaryware Sales"/>
    <s v="4. Affects User"/>
    <d v="2024-12-11T13:19:00"/>
    <x v="0"/>
    <d v="2024-12-05T11:51:00"/>
    <d v="2024-12-05T11:51:00"/>
    <d v="2024-11-21T19:10:00"/>
    <s v="Access &amp; Security"/>
    <s v="-"/>
    <s v="Access Control"/>
    <s v="UAE"/>
    <x v="0"/>
    <x v="0"/>
    <x v="1"/>
    <n v="13.778472222220444"/>
    <n v="2024"/>
    <n v="47"/>
    <x v="17"/>
    <x v="0"/>
    <n v="11"/>
    <x v="3"/>
    <x v="2"/>
    <d v="2024-11-21T00:00:00"/>
    <d v="2024-11-21T00:00:00"/>
  </r>
  <r>
    <n v="4000002109"/>
    <x v="1"/>
    <s v="3. Normal"/>
    <s v="Access to PP module T code ZP_ODR"/>
    <s v="Ramesh Bakthavachalam"/>
    <s v="Amit Yadav"/>
    <s v="SAP Technical"/>
    <x v="0"/>
    <d v="2024-08-19T12:27:00"/>
    <d v="2024-08-21T12:27:00"/>
    <s v="Access &amp; Security"/>
    <d v="2024-11-04T18:50:00"/>
    <s v="Ramesh Bakthavachalam"/>
    <s v="Tiles Plant"/>
    <s v="4. Affects User"/>
    <d v="2024-11-04T18:50:00"/>
    <x v="0"/>
    <d v="2024-11-01T18:39:00"/>
    <d v="2024-09-20T10:52:00"/>
    <d v="2024-08-19T14:27:00"/>
    <s v="Access &amp; Security"/>
    <s v="-"/>
    <s v="Access Control"/>
    <s v="UAE"/>
    <x v="0"/>
    <x v="0"/>
    <x v="0"/>
    <n v="74.258333333331393"/>
    <n v="2024"/>
    <n v="34"/>
    <x v="18"/>
    <x v="0"/>
    <n v="8"/>
    <x v="1"/>
    <x v="2"/>
    <d v="2024-08-19T00:00:00"/>
    <d v="2024-08-19T00:00:00"/>
  </r>
  <r>
    <n v="4000000149"/>
    <x v="1"/>
    <s v="3. Normal"/>
    <s v="Access to SAP S4 Hana - Taher 99017976"/>
    <s v="Taher Bencheikh"/>
    <s v="Amit Yadav"/>
    <s v="SAP Technical"/>
    <x v="3"/>
    <d v="2024-07-02T13:01:00"/>
    <d v="2024-07-04T13:01:00"/>
    <s v="Applications"/>
    <s v="-"/>
    <s v="System"/>
    <s v="Local Sales"/>
    <s v="4. Affects User"/>
    <d v="2024-07-10T12:55:00"/>
    <x v="0"/>
    <s v="-"/>
    <d v="2024-07-02T13:09:00"/>
    <d v="2024-07-02T15:01:00"/>
    <s v="Access &amp; Security"/>
    <s v="-"/>
    <s v="SAP S/4 ERP"/>
    <s v="UAE"/>
    <x v="0"/>
    <x v="0"/>
    <x v="0"/>
    <n v="174.08279270833009"/>
    <n v="2024"/>
    <n v="27"/>
    <x v="11"/>
    <x v="0"/>
    <n v="7"/>
    <x v="0"/>
    <x v="2"/>
    <d v="2024-07-02T00:00:00"/>
    <s v=""/>
  </r>
  <r>
    <n v="4000002659"/>
    <x v="1"/>
    <s v="1. Urgent"/>
    <s v="ACESS FOR BOTH RP01 &amp; RK01 in SAP - Gwen"/>
    <s v="Gwen Camille Pamay"/>
    <s v="Amit Yadav"/>
    <s v="SAP Technical"/>
    <x v="0"/>
    <d v="2024-09-04T12:50:00"/>
    <d v="2024-09-05T11:50:00"/>
    <s v="Applications"/>
    <d v="2024-10-14T18:39:00"/>
    <s v="Gwen Camille Pamay"/>
    <s v="UAE Sales -Retail Operations"/>
    <s v="4. Affects User"/>
    <d v="2024-10-14T18:39:00"/>
    <x v="3"/>
    <d v="2024-10-11T18:25:00"/>
    <d v="2024-10-11T18:25:00"/>
    <d v="2024-09-04T13:50:00"/>
    <s v="Access &amp; Security"/>
    <s v="-"/>
    <s v="SAP S/4 ERP"/>
    <s v="UAE"/>
    <x v="0"/>
    <x v="0"/>
    <x v="0"/>
    <n v="37.232638888890506"/>
    <n v="2024"/>
    <n v="36"/>
    <x v="15"/>
    <x v="0"/>
    <n v="9"/>
    <x v="5"/>
    <x v="2"/>
    <d v="2024-09-04T00:00:00"/>
    <d v="2024-09-04T00:00:00"/>
  </r>
  <r>
    <n v="4000003910"/>
    <x v="1"/>
    <s v="3. Normal"/>
    <s v="ACESSS IN ECP FOR 99000884 &amp; 99018058"/>
    <s v="Karthick Mani Bharanirajan"/>
    <s v="Amit Yadav"/>
    <s v="SAP Technical"/>
    <x v="4"/>
    <d v="2024-10-09T17:44:00"/>
    <d v="2024-10-11T17:44:00"/>
    <s v="Access &amp; Security"/>
    <s v="-"/>
    <s v="System"/>
    <s v="Production Planning"/>
    <s v="4. Affects User"/>
    <d v="2024-12-20T13:50:00"/>
    <x v="0"/>
    <d v="2024-12-20T13:50:00"/>
    <d v="2024-10-21T17:17:00"/>
    <d v="2024-10-10T10:44:00"/>
    <s v="Access &amp; Security"/>
    <s v="-"/>
    <s v="Access Control"/>
    <s v="UAE"/>
    <x v="0"/>
    <x v="0"/>
    <x v="0"/>
    <n v="71.837500000001455"/>
    <n v="2024"/>
    <n v="41"/>
    <x v="9"/>
    <x v="0"/>
    <n v="10"/>
    <x v="2"/>
    <x v="2"/>
    <d v="2024-10-09T00:00:00"/>
    <d v="2024-10-09T00:00:00"/>
  </r>
  <r>
    <n v="4000006055"/>
    <x v="0"/>
    <s v="4. Low"/>
    <s v="Actual Costing Run - Replication Require - CO Module - Audit Query"/>
    <s v="Sundar Mariappan"/>
    <s v="Rakhi Masand"/>
    <s v="SAP Functional"/>
    <x v="2"/>
    <d v="2024-12-18T18:18:00"/>
    <d v="2024-12-25T18:18:00"/>
    <s v="Applications"/>
    <s v="-"/>
    <s v="System"/>
    <s v="Information Technology"/>
    <s v="4. Affects User"/>
    <d v="2024-12-20T10:59:00"/>
    <x v="2"/>
    <s v="-"/>
    <s v="-"/>
    <d v="2024-12-19T13:18:00"/>
    <s v="-"/>
    <s v="-"/>
    <s v="SAP S/4 ERP"/>
    <s v="UAE"/>
    <x v="1"/>
    <x v="6"/>
    <x v="1"/>
    <n v="4.862653819443949"/>
    <n v="2024"/>
    <n v="51"/>
    <x v="10"/>
    <x v="4"/>
    <n v="12"/>
    <x v="4"/>
    <x v="3"/>
    <d v="2024-12-18T00:00:00"/>
    <s v=""/>
  </r>
  <r>
    <n v="4000001778"/>
    <x v="1"/>
    <s v="2. High"/>
    <s v="Add approver receiving email &amp; option in quotation to have option to attached files Sol Ref: 3000052541"/>
    <s v="Cheryl Apostol"/>
    <s v="Ajay Bose Sukumaran"/>
    <s v="SAP Functional-Fiori/ABAP"/>
    <x v="2"/>
    <d v="2024-08-07T18:49:00"/>
    <d v="2024-08-08T17:49:00"/>
    <s v="Applications"/>
    <s v="-"/>
    <s v="Cheryl Apostol"/>
    <s v="Showroom"/>
    <s v="3. Affects Group"/>
    <d v="2024-10-23T13:39:00"/>
    <x v="3"/>
    <s v="-"/>
    <d v="2024-08-28T17:44:00"/>
    <d v="2024-08-08T10:49:00"/>
    <s v="Applications"/>
    <n v="3000000000"/>
    <s v="POS"/>
    <s v="UAE"/>
    <x v="0"/>
    <x v="5"/>
    <x v="0"/>
    <n v="137.84112604166148"/>
    <n v="2024"/>
    <n v="32"/>
    <x v="19"/>
    <x v="0"/>
    <n v="8"/>
    <x v="1"/>
    <x v="2"/>
    <d v="2024-08-07T00:00:00"/>
    <s v=""/>
  </r>
  <r>
    <n v="4000003305"/>
    <x v="1"/>
    <s v="3. Normal"/>
    <s v="Add Branch Name on the POS approval Fiori screen"/>
    <s v="Georges Najib Ghanem"/>
    <s v="Ajay Bose Sukumaran"/>
    <s v="SAP Functional-Fiori/ABAP"/>
    <x v="0"/>
    <d v="2024-09-23T16:12:00"/>
    <d v="2024-09-25T16:12:00"/>
    <s v="Applications"/>
    <d v="2024-10-06T13:35:00"/>
    <s v="Cheryl Mortega"/>
    <s v="Information Technology"/>
    <s v="3. Affects Group"/>
    <d v="2024-10-06T13:35:00"/>
    <x v="0"/>
    <d v="2024-10-03T12:38:00"/>
    <d v="2024-09-25T06:33:00"/>
    <d v="2024-09-23T18:12:00"/>
    <s v="Applications"/>
    <s v="-"/>
    <s v="POS"/>
    <s v="UAE"/>
    <x v="0"/>
    <x v="5"/>
    <x v="0"/>
    <n v="9.851388888884685"/>
    <n v="2024"/>
    <n v="39"/>
    <x v="20"/>
    <x v="0"/>
    <n v="9"/>
    <x v="5"/>
    <x v="1"/>
    <d v="2024-09-23T00:00:00"/>
    <d v="2024-09-23T00:00:00"/>
  </r>
  <r>
    <n v="4000000289"/>
    <x v="1"/>
    <s v="3. Normal"/>
    <s v="Add location address on Sales Orders - 30000052495"/>
    <s v="Marie Chebly"/>
    <s v="Dinesh Sharma"/>
    <s v="SAP Functional-SD"/>
    <x v="2"/>
    <d v="2024-07-04T12:52:00"/>
    <d v="2024-07-08T12:52:00"/>
    <s v="Applications"/>
    <s v="-"/>
    <s v="System"/>
    <s v="Corporate Development"/>
    <s v="3. Affects Group"/>
    <d v="2024-10-16T17:14:00"/>
    <x v="0"/>
    <s v="-"/>
    <d v="2024-07-04T13:50:00"/>
    <d v="2024-07-04T14:52:00"/>
    <s v="Access &amp; Security"/>
    <n v="3000000000"/>
    <s v="SAP S/4 ERP"/>
    <s v="UAE"/>
    <x v="0"/>
    <x v="2"/>
    <x v="0"/>
    <n v="172.08904270832863"/>
    <n v="2024"/>
    <n v="27"/>
    <x v="11"/>
    <x v="0"/>
    <n v="7"/>
    <x v="0"/>
    <x v="2"/>
    <d v="2024-07-04T00:00:00"/>
    <s v=""/>
  </r>
  <r>
    <n v="4000003069"/>
    <x v="1"/>
    <s v="1. Urgent"/>
    <s v="Adding Purchase Order Number in Report ZSD00056 - Sol Ref: 3000052563"/>
    <s v="Raziye Kabakci"/>
    <s v="Dinesh Sharma"/>
    <s v="SAP Functional-MM"/>
    <x v="0"/>
    <d v="2024-09-16T12:12:00"/>
    <d v="2024-09-17T11:12:00"/>
    <s v="Applications"/>
    <d v="2024-10-27T13:46:00"/>
    <s v="Raziye Kabakci"/>
    <s v="Information Technology"/>
    <s v="4. Affects User"/>
    <d v="2024-10-27T13:46:00"/>
    <x v="3"/>
    <d v="2024-10-24T13:10:00"/>
    <d v="2024-09-23T10:15:00"/>
    <d v="2024-09-16T13:12:00"/>
    <s v="Applications"/>
    <n v="3000000000"/>
    <s v="SAP S/4 ERP"/>
    <s v="GER"/>
    <x v="0"/>
    <x v="2"/>
    <x v="0"/>
    <n v="38.040277777778101"/>
    <n v="2024"/>
    <n v="38"/>
    <x v="12"/>
    <x v="0"/>
    <n v="9"/>
    <x v="5"/>
    <x v="2"/>
    <d v="2024-09-16T00:00:00"/>
    <d v="2024-09-16T00:00:00"/>
  </r>
  <r>
    <n v="4000005533"/>
    <x v="0"/>
    <s v="3. Normal"/>
    <s v="Adding SNC name - SAP SSO"/>
    <s v="Ali Mohammed"/>
    <s v="Amit Yadav"/>
    <s v="SAP Technical"/>
    <x v="0"/>
    <d v="2024-12-01T15:34:00"/>
    <d v="2024-12-03T15:34:00"/>
    <s v="Applications"/>
    <d v="2024-12-08T12:07:00"/>
    <s v="System"/>
    <s v="Information Technology"/>
    <s v="4. Affects User"/>
    <d v="2024-12-08T12:07:00"/>
    <x v="0"/>
    <d v="2024-12-05T11:52:00"/>
    <d v="2024-12-05T11:52:00"/>
    <d v="2024-12-01T17:34:00"/>
    <s v="-"/>
    <s v="-"/>
    <s v="SAP S/4 ERP"/>
    <s v="KSA"/>
    <x v="0"/>
    <x v="0"/>
    <x v="1"/>
    <n v="3.8458333333328483"/>
    <n v="2024"/>
    <n v="48"/>
    <x v="3"/>
    <x v="0"/>
    <n v="12"/>
    <x v="4"/>
    <x v="3"/>
    <d v="2024-12-01T00:00:00"/>
    <d v="2024-12-01T00:00:00"/>
  </r>
  <r>
    <n v="4000005713"/>
    <x v="1"/>
    <s v="1. Urgent"/>
    <s v="Addition of Data for ZPP_BOM_UPLOAD Program"/>
    <s v="Orly"/>
    <s v="Shaik Chand Basha"/>
    <s v="SAP Functional-PP/PM/QS/"/>
    <x v="4"/>
    <d v="2024-12-06T18:34:00"/>
    <d v="2024-12-09T17:34:00"/>
    <s v="Applications"/>
    <s v="-"/>
    <s v="Orly"/>
    <s v="Production-Planing"/>
    <s v="4. Affects User"/>
    <d v="2024-12-20T11:52:00"/>
    <x v="3"/>
    <d v="2024-12-20T11:52:00"/>
    <d v="2024-12-20T11:52:00"/>
    <d v="2024-12-09T10:34:00"/>
    <s v="Access &amp; Security"/>
    <s v="-"/>
    <s v="SAP S/4 ERP"/>
    <s v="UAE"/>
    <x v="1"/>
    <x v="1"/>
    <x v="1"/>
    <n v="13.720833333332848"/>
    <n v="2024"/>
    <n v="49"/>
    <x v="16"/>
    <x v="5"/>
    <n v="12"/>
    <x v="4"/>
    <x v="2"/>
    <d v="2024-12-06T00:00:00"/>
    <d v="2024-12-06T00:00:00"/>
  </r>
  <r>
    <n v="4000002552"/>
    <x v="1"/>
    <s v="3. Normal"/>
    <s v="Additional SAP role access for 88202348"/>
    <s v="Md. Abul Basher Bhuiyan"/>
    <s v="Amit Yadav"/>
    <s v="SAP Technical"/>
    <x v="0"/>
    <d v="2024-09-02T14:42:00"/>
    <d v="2024-09-04T14:42:00"/>
    <s v="Applications"/>
    <d v="2024-09-08T18:19:00"/>
    <s v="Md. Abul Basher Bhuiyan"/>
    <s v="Accounts &amp; Finance"/>
    <s v="4. Affects User"/>
    <d v="2024-09-08T18:19:00"/>
    <x v="0"/>
    <d v="2024-09-05T17:26:00"/>
    <d v="2024-09-05T17:26:00"/>
    <d v="2024-09-02T16:42:00"/>
    <s v="Access &amp; Security"/>
    <s v="-"/>
    <s v="SAP S/4 ERP"/>
    <s v="BGD"/>
    <x v="0"/>
    <x v="0"/>
    <x v="0"/>
    <n v="3.1138888888890506"/>
    <n v="2024"/>
    <n v="36"/>
    <x v="15"/>
    <x v="0"/>
    <n v="9"/>
    <x v="5"/>
    <x v="3"/>
    <d v="2024-09-02T00:00:00"/>
    <d v="2024-09-02T00:00:00"/>
  </r>
  <r>
    <n v="4000001022"/>
    <x v="1"/>
    <s v="4. Low"/>
    <s v="Additional Selction Field from ZMM00002 - Sol Ref 3000052332"/>
    <s v="Raziye Kabakci"/>
    <s v="Dinesh Sharma"/>
    <s v="SAP Functional"/>
    <x v="0"/>
    <d v="2024-07-23T14:11:00"/>
    <d v="2024-07-30T14:12:00"/>
    <s v="Applications"/>
    <d v="2024-08-29T11:13:00"/>
    <s v="Asrianti Marta"/>
    <s v="Information Technology"/>
    <s v="4. Affects User"/>
    <d v="2024-08-29T11:13:00"/>
    <x v="2"/>
    <d v="2024-08-26T11:03:00"/>
    <d v="2024-08-26T11:03:00"/>
    <d v="2024-07-23T18:11:00"/>
    <s v="Applications"/>
    <n v="3000000000"/>
    <s v="SAP S/4 ERP"/>
    <s v="GER"/>
    <x v="0"/>
    <x v="2"/>
    <x v="0"/>
    <n v="33.869444444448163"/>
    <n v="2024"/>
    <n v="30"/>
    <x v="0"/>
    <x v="0"/>
    <n v="7"/>
    <x v="0"/>
    <x v="2"/>
    <d v="2024-07-23T00:00:00"/>
    <d v="2024-07-23T00:00:00"/>
  </r>
  <r>
    <n v="4000000781"/>
    <x v="1"/>
    <s v="2. High"/>
    <s v="Ageing Report corrections for TL,SW,RM - SOl Ref 3000048008"/>
    <s v="Prabhakar Tamada"/>
    <s v="Dinesh Sharma"/>
    <s v="SAP Functional-MM"/>
    <x v="3"/>
    <d v="2024-07-17T09:38:00"/>
    <d v="2024-07-17T18:30:00"/>
    <s v="Applications"/>
    <s v="-"/>
    <s v="Surya Vegirouthu"/>
    <s v="Finance &amp; Accounts"/>
    <s v="2. Affects Department"/>
    <d v="2024-12-12T18:31:00"/>
    <x v="3"/>
    <s v="-"/>
    <s v="-"/>
    <d v="2024-07-17T11:30:00"/>
    <s v="Applications"/>
    <s v="-"/>
    <s v="SAP S/4 ERP"/>
    <s v="IND"/>
    <x v="0"/>
    <x v="2"/>
    <x v="0"/>
    <n v="159.22376493055344"/>
    <n v="2024"/>
    <n v="29"/>
    <x v="13"/>
    <x v="0"/>
    <n v="7"/>
    <x v="0"/>
    <x v="2"/>
    <d v="2024-07-17T00:00:00"/>
    <s v=""/>
  </r>
  <r>
    <n v="4000004821"/>
    <x v="1"/>
    <s v="2. High"/>
    <s v="All conditions cost in import orders need to be show in PO preview"/>
    <s v="Satish Marise"/>
    <s v="Pranita Vishvanath Patil"/>
    <s v="SAP Functional-MM"/>
    <x v="5"/>
    <d v="2024-11-08T13:55:00"/>
    <d v="2024-11-11T13:55:00"/>
    <s v="Applications"/>
    <s v="-"/>
    <s v="Satish Marise"/>
    <s v="Purchase"/>
    <s v="4. Affects User"/>
    <d v="2024-12-19T19:33:00"/>
    <x v="0"/>
    <s v="-"/>
    <s v="-"/>
    <d v="2024-11-08T15:55:00"/>
    <s v="Applications"/>
    <s v="-"/>
    <s v="SAP S/4 ERP"/>
    <s v="IND"/>
    <x v="1"/>
    <x v="3"/>
    <x v="1"/>
    <n v="45.045292708331544"/>
    <n v="2024"/>
    <n v="45"/>
    <x v="4"/>
    <x v="3"/>
    <n v="11"/>
    <x v="3"/>
    <x v="2"/>
    <d v="2024-11-08T00:00:00"/>
    <s v=""/>
  </r>
  <r>
    <n v="4000005106"/>
    <x v="1"/>
    <s v="3. Normal"/>
    <s v="All delivery note needs to be printed with INCOTERMS and its description, for SW, Tiles &amp; Kludi"/>
    <s v="Palani Murugan"/>
    <s v="Kamal Kondapalli"/>
    <s v="SAP Functional"/>
    <x v="1"/>
    <d v="2024-11-18T11:59:00"/>
    <d v="2024-11-19T10:59:00"/>
    <s v="Applications"/>
    <s v="-"/>
    <s v="Palani Murugan"/>
    <s v="Logistics and Warehouse"/>
    <s v="1. Affects Business"/>
    <d v="2024-12-11T18:43:00"/>
    <x v="3"/>
    <s v="-"/>
    <s v="-"/>
    <d v="2024-11-18T12:59:00"/>
    <s v="Applications"/>
    <s v="-"/>
    <s v="SAP S/4 ERP"/>
    <s v="UAE"/>
    <x v="1"/>
    <x v="2"/>
    <x v="1"/>
    <n v="35.125848263887747"/>
    <n v="2024"/>
    <n v="47"/>
    <x v="17"/>
    <x v="6"/>
    <n v="11"/>
    <x v="3"/>
    <x v="2"/>
    <d v="2024-11-18T00:00:00"/>
    <s v=""/>
  </r>
  <r>
    <n v="4000001857"/>
    <x v="0"/>
    <s v="2. High"/>
    <s v="Approver not showing n created PR Sol#2000064589"/>
    <s v="Veera Venkata Satyanarayana Puppala - External"/>
    <s v="Dinesh Sharma"/>
    <s v="SAP Functional-MM"/>
    <x v="0"/>
    <d v="2024-08-10T12:24:00"/>
    <d v="2024-08-13T12:24:00"/>
    <s v="Applications"/>
    <d v="2024-08-16T17:07:00"/>
    <s v="Veera Venkata Satyanarayana Puppala - External"/>
    <s v="Mech Maintainence-Tiles"/>
    <s v="4. Affects User"/>
    <d v="2024-08-16T17:07:00"/>
    <x v="0"/>
    <d v="2024-08-13T16:38:00"/>
    <d v="2024-08-13T16:38:00"/>
    <d v="2024-08-10T14:24:00"/>
    <s v="-"/>
    <s v="2000064589,"/>
    <s v="SAP S/4 ERP"/>
    <s v="IND"/>
    <x v="0"/>
    <x v="2"/>
    <x v="0"/>
    <n v="3.1763888888890506"/>
    <n v="2024"/>
    <n v="32"/>
    <x v="19"/>
    <x v="0"/>
    <n v="8"/>
    <x v="1"/>
    <x v="3"/>
    <d v="2024-08-10T00:00:00"/>
    <d v="2024-08-10T00:00:00"/>
  </r>
  <r>
    <n v="4000005763"/>
    <x v="0"/>
    <s v="3. Normal"/>
    <s v="ASSERTION_FAILED dumps - ECP"/>
    <s v="Shramik Billal"/>
    <s v="Bala Nagendrudu Janjanam"/>
    <s v="SAP Functional-Fiori/ABAP"/>
    <x v="2"/>
    <d v="2024-12-09T15:21:00"/>
    <d v="2024-12-11T15:21:00"/>
    <s v="Applications"/>
    <s v="-"/>
    <s v="System"/>
    <s v="Information Technology"/>
    <s v="4. Affects User"/>
    <d v="2024-12-19T14:51:00"/>
    <x v="0"/>
    <s v="-"/>
    <s v="-"/>
    <d v="2024-12-09T17:21:00"/>
    <s v="-"/>
    <s v="-"/>
    <s v="SAP S/4 ERP"/>
    <s v="UAE"/>
    <x v="1"/>
    <x v="5"/>
    <x v="1"/>
    <n v="13.985570486111101"/>
    <n v="2024"/>
    <n v="50"/>
    <x v="7"/>
    <x v="7"/>
    <n v="12"/>
    <x v="4"/>
    <x v="2"/>
    <d v="2024-12-09T00:00:00"/>
    <s v=""/>
  </r>
  <r>
    <n v="4000003636"/>
    <x v="0"/>
    <s v="3. Normal"/>
    <s v="Asset Under Construction Settlement posting error in ECP Ref Sol: 2000064707"/>
    <s v="Nirmal Chandra Mondal"/>
    <s v="Rakhi Masand"/>
    <s v="SAP Functional-FI/CO"/>
    <x v="1"/>
    <d v="2024-10-02T15:10:00"/>
    <d v="2024-10-05T15:10:00"/>
    <s v="Applications"/>
    <s v="-"/>
    <s v="Nirmal Chandra Mondal"/>
    <s v="Accounts &amp; Finance"/>
    <s v="4. Affects User"/>
    <d v="2024-12-20T14:28:00"/>
    <x v="0"/>
    <s v="-"/>
    <d v="2024-10-08T16:51:00"/>
    <d v="2024-10-02T17:10:00"/>
    <s v="-"/>
    <n v="2000000000"/>
    <s v="SAP S/4 ERP"/>
    <s v="BGD"/>
    <x v="1"/>
    <x v="6"/>
    <x v="0"/>
    <n v="81.993209374995786"/>
    <n v="2024"/>
    <n v="40"/>
    <x v="2"/>
    <x v="1"/>
    <n v="10"/>
    <x v="2"/>
    <x v="2"/>
    <d v="2024-10-02T00:00:00"/>
    <s v=""/>
  </r>
  <r>
    <n v="4000000390"/>
    <x v="0"/>
    <s v="1. Urgent"/>
    <s v="Assign Delivery Notes in Mentioned SDN-2100041341 not happening - Sol#2000064523"/>
    <s v="Sathish Gogu"/>
    <s v="Dinesh Sharma"/>
    <s v="SAP Functional-SD"/>
    <x v="0"/>
    <d v="2024-07-08T10:44:00"/>
    <d v="2024-07-08T18:44:00"/>
    <s v="Applications"/>
    <d v="2024-07-21T00:53:00"/>
    <s v="Sathish Gogu"/>
    <s v="Customer Advocacy - Tiles"/>
    <s v="3. Affects Group"/>
    <d v="2024-07-21T00:53:00"/>
    <x v="3"/>
    <d v="2024-07-18T00:50:00"/>
    <d v="2024-07-10T01:50:00"/>
    <d v="2024-07-08T11:44:00"/>
    <s v="-"/>
    <s v="-"/>
    <s v="SAP S/4 ERP"/>
    <s v="UAE"/>
    <x v="0"/>
    <x v="2"/>
    <x v="0"/>
    <n v="9.5874999999941792"/>
    <n v="2024"/>
    <n v="28"/>
    <x v="6"/>
    <x v="0"/>
    <n v="7"/>
    <x v="0"/>
    <x v="1"/>
    <d v="2024-07-08T00:00:00"/>
    <d v="2024-07-08T00:00:00"/>
  </r>
  <r>
    <n v="4000003174"/>
    <x v="1"/>
    <s v="2. High"/>
    <s v="Assign Prophet Birthday 2024 as a holiday with overtime in SAP for mentioned subgroups"/>
    <s v="Mohamed Rafiudeen"/>
    <s v="Dinesh Sharma"/>
    <s v="SAP Functional"/>
    <x v="2"/>
    <d v="2024-09-18T11:13:00"/>
    <d v="2024-09-18T19:13:00"/>
    <s v="Applications"/>
    <s v="-"/>
    <s v="System"/>
    <s v="Human Resources"/>
    <s v="3. Affects Group"/>
    <d v="2024-09-26T17:10:00"/>
    <x v="3"/>
    <s v="-"/>
    <s v="-"/>
    <d v="2024-09-18T12:13:00"/>
    <s v="Applications"/>
    <s v="-"/>
    <s v="SAP S/4 ERP"/>
    <s v="UAE"/>
    <x v="0"/>
    <x v="2"/>
    <x v="0"/>
    <n v="96.157792708327179"/>
    <n v="2024"/>
    <n v="38"/>
    <x v="12"/>
    <x v="0"/>
    <n v="9"/>
    <x v="5"/>
    <x v="2"/>
    <d v="2024-09-18T00:00:00"/>
    <s v=""/>
  </r>
  <r>
    <n v="4000004977"/>
    <x v="1"/>
    <s v="2. High"/>
    <s v="Augmentation of file name for ADCB related BCM batches Sol Ref : 3000052617"/>
    <s v="Kaniska Roy"/>
    <s v="Rakhi Masand"/>
    <s v="SAP Functional-FI/CO"/>
    <x v="4"/>
    <d v="2024-11-13T16:09:00"/>
    <d v="2024-11-15T16:09:00"/>
    <s v="Applications"/>
    <s v="-"/>
    <s v="Kaniska Roy"/>
    <s v="Finance &amp; Accounts"/>
    <s v="4. Affects User"/>
    <d v="2024-12-18T15:23:00"/>
    <x v="0"/>
    <d v="2024-12-18T15:23:00"/>
    <d v="2024-12-11T18:50:00"/>
    <d v="2024-11-13T18:09:00"/>
    <s v="Applications"/>
    <n v="3000000000"/>
    <s v="SAP S/4 ERP"/>
    <s v="UAE"/>
    <x v="1"/>
    <x v="6"/>
    <x v="1"/>
    <n v="34.968055555553292"/>
    <n v="2024"/>
    <n v="46"/>
    <x v="21"/>
    <x v="2"/>
    <n v="11"/>
    <x v="3"/>
    <x v="2"/>
    <d v="2024-11-13T00:00:00"/>
    <d v="2024-11-13T00:00:00"/>
  </r>
  <r>
    <n v="4000005331"/>
    <x v="0"/>
    <s v="3. Normal"/>
    <s v="Authorization access is missing - 99001969"/>
    <s v="Edward Arul Raj"/>
    <s v="Amit Yadav"/>
    <s v="SAP Technical"/>
    <x v="0"/>
    <d v="2024-11-25T11:41:00"/>
    <d v="2024-11-27T11:41:00"/>
    <s v="Applications"/>
    <d v="2024-11-28T17:03:00"/>
    <s v="Edward Arul Raj"/>
    <s v="MC 3 &amp; 4 Plant"/>
    <s v="4. Affects User"/>
    <d v="2024-11-28T17:03:00"/>
    <x v="0"/>
    <d v="2024-11-25T16:06:00"/>
    <d v="2024-11-25T12:11:00"/>
    <d v="2024-11-25T13:41:00"/>
    <s v="-"/>
    <s v="-"/>
    <s v="SAP S/4 ERP"/>
    <s v="UAE"/>
    <x v="0"/>
    <x v="0"/>
    <x v="1"/>
    <n v="0.18402777777373558"/>
    <n v="2024"/>
    <n v="48"/>
    <x v="3"/>
    <x v="0"/>
    <n v="11"/>
    <x v="3"/>
    <x v="0"/>
    <d v="2024-11-25T00:00:00"/>
    <d v="2024-11-25T00:00:00"/>
  </r>
  <r>
    <n v="4000003808"/>
    <x v="1"/>
    <s v="3. Normal"/>
    <s v="AUTHORIZATION FOR MAINTENANCE PLANNER GROUP P02 PPWP"/>
    <s v="Ajaj Kausarkhan Pathan"/>
    <s v="Amit Yadav"/>
    <s v="SAP Technical"/>
    <x v="0"/>
    <d v="2024-10-07T15:53:00"/>
    <d v="2024-10-09T15:53:00"/>
    <s v="Applications"/>
    <d v="2024-10-11T17:38:00"/>
    <s v="Ajaj Kausarkhan Pathan"/>
    <s v="Tiles Plant"/>
    <s v="3. Affects Group"/>
    <d v="2024-10-11T17:38:00"/>
    <x v="0"/>
    <d v="2024-10-08T17:03:00"/>
    <d v="2024-10-08T17:03:00"/>
    <d v="2024-10-07T17:53:00"/>
    <s v="Access &amp; Security"/>
    <s v="-"/>
    <s v="SAP S/4 ERP"/>
    <s v="UAE"/>
    <x v="0"/>
    <x v="0"/>
    <x v="0"/>
    <n v="1.0486111111094942"/>
    <n v="2024"/>
    <n v="41"/>
    <x v="9"/>
    <x v="0"/>
    <n v="10"/>
    <x v="2"/>
    <x v="0"/>
    <d v="2024-10-07T00:00:00"/>
    <d v="2024-10-07T00:00:00"/>
  </r>
  <r>
    <n v="4000005670"/>
    <x v="1"/>
    <s v="3. Normal"/>
    <s v="AUTHORIZATION FOR MIGO MOVEMENT TYPE 321."/>
    <s v="Walid Ouamer"/>
    <s v="Amit Yadav"/>
    <s v="SAP Technical"/>
    <x v="0"/>
    <d v="2024-12-05T19:59:00"/>
    <d v="2024-12-10T10:30:00"/>
    <s v="Applications"/>
    <d v="2024-12-15T17:11:00"/>
    <s v="System"/>
    <s v="Sales"/>
    <s v="4. Affects User"/>
    <d v="2024-12-15T17:11:00"/>
    <x v="0"/>
    <d v="2024-12-12T17:10:00"/>
    <d v="2024-12-12T17:10:00"/>
    <d v="2024-12-06T12:30:00"/>
    <s v="Access &amp; Security"/>
    <s v="-"/>
    <s v="SAP S/4 ERP"/>
    <s v="UAE"/>
    <x v="0"/>
    <x v="0"/>
    <x v="1"/>
    <n v="6.882638888891961"/>
    <n v="2024"/>
    <n v="49"/>
    <x v="16"/>
    <x v="0"/>
    <n v="12"/>
    <x v="4"/>
    <x v="1"/>
    <d v="2024-12-05T00:00:00"/>
    <d v="2024-12-05T00:00:00"/>
  </r>
  <r>
    <n v="4000005711"/>
    <x v="1"/>
    <s v="3. Normal"/>
    <s v="Authorization for printing Gate Pass PDF - 99018164"/>
    <s v="Gwen Camille Pamay"/>
    <s v="Amit Yadav"/>
    <s v="SAP Technical"/>
    <x v="2"/>
    <d v="2024-12-06T18:04:00"/>
    <d v="2024-12-10T18:04:00"/>
    <s v="Applications"/>
    <s v="-"/>
    <s v="System"/>
    <s v="-"/>
    <s v="4. Affects User"/>
    <d v="2024-12-20T17:05:00"/>
    <x v="0"/>
    <s v="-"/>
    <d v="2024-12-09T13:16:00"/>
    <d v="2024-12-09T11:04:00"/>
    <s v="Access &amp; Security"/>
    <s v="-"/>
    <s v="SAP S/4 ERP"/>
    <s v="UAE"/>
    <x v="0"/>
    <x v="0"/>
    <x v="1"/>
    <n v="16.872376041661482"/>
    <n v="2024"/>
    <n v="49"/>
    <x v="16"/>
    <x v="0"/>
    <n v="12"/>
    <x v="4"/>
    <x v="2"/>
    <d v="2024-12-06T00:00:00"/>
    <s v=""/>
  </r>
  <r>
    <n v="4000001624"/>
    <x v="0"/>
    <s v="3. Normal"/>
    <s v="Authorization Issue - Venkatesulu"/>
    <s v="Venkatesulu Yagnam Chetty"/>
    <s v="Amit Yadav"/>
    <s v="SAP Technical"/>
    <x v="0"/>
    <d v="2024-08-02T13:32:00"/>
    <d v="2024-08-06T13:43:00"/>
    <s v="Applications"/>
    <d v="2024-08-05T19:01:00"/>
    <s v="Venkatesulu Yagnam Chetty"/>
    <s v="Sanitaryware Plant"/>
    <s v="4. Affects User"/>
    <d v="2024-08-05T19:01:00"/>
    <x v="0"/>
    <d v="2024-08-02T18:41:00"/>
    <d v="2024-08-02T13:43:00"/>
    <d v="2024-08-02T15:43:00"/>
    <s v="-"/>
    <s v="-"/>
    <s v="SAP S/4 ERP"/>
    <s v="UAE"/>
    <x v="0"/>
    <x v="0"/>
    <x v="0"/>
    <n v="0.21458333333430346"/>
    <n v="2024"/>
    <n v="31"/>
    <x v="8"/>
    <x v="0"/>
    <n v="8"/>
    <x v="1"/>
    <x v="0"/>
    <d v="2024-08-02T00:00:00"/>
    <d v="2024-08-02T00:00:00"/>
  </r>
  <r>
    <n v="4000004362"/>
    <x v="0"/>
    <s v="3. Normal"/>
    <s v="Authorization issue for VA01 and VA02 - 99202666"/>
    <s v="Mohamed Yusuf Sache"/>
    <s v="Amit Yadav"/>
    <s v="SAP Technical"/>
    <x v="0"/>
    <d v="2024-10-24T14:58:00"/>
    <d v="2024-10-26T14:59:00"/>
    <s v="Applications"/>
    <d v="2024-10-28T11:47:00"/>
    <s v="System"/>
    <s v="Production Planning Tiles &amp; SW"/>
    <s v="4. Affects User"/>
    <d v="2024-10-28T11:47:00"/>
    <x v="0"/>
    <d v="2024-10-25T11:22:00"/>
    <d v="2024-10-25T11:22:00"/>
    <d v="2024-10-24T16:58:00"/>
    <s v="-"/>
    <s v="-"/>
    <s v="SAP S/4 ERP"/>
    <s v="IND"/>
    <x v="0"/>
    <x v="0"/>
    <x v="0"/>
    <n v="0.84999999999854481"/>
    <n v="2024"/>
    <n v="43"/>
    <x v="14"/>
    <x v="0"/>
    <n v="10"/>
    <x v="2"/>
    <x v="0"/>
    <d v="2024-10-24T00:00:00"/>
    <d v="2024-10-24T00:00:00"/>
  </r>
  <r>
    <n v="4000005542"/>
    <x v="0"/>
    <s v="3. Normal"/>
    <s v="Authorization issue- Moseul (BGD)"/>
    <s v="Md. Moseul Hoque"/>
    <s v="Amit Yadav"/>
    <s v="SAP Technical"/>
    <x v="0"/>
    <d v="2024-12-02T11:34:00"/>
    <d v="2024-12-04T11:34:00"/>
    <s v="Access &amp; Security"/>
    <d v="2024-12-08T12:07:00"/>
    <s v="System"/>
    <s v="Accounts &amp; Finance"/>
    <s v="4. Affects User"/>
    <d v="2024-12-08T12:07:00"/>
    <x v="0"/>
    <d v="2024-12-05T11:55:00"/>
    <d v="2024-12-05T11:55:00"/>
    <d v="2024-12-02T13:34:00"/>
    <s v="-"/>
    <s v="-"/>
    <s v="Access Control"/>
    <s v="BGD"/>
    <x v="0"/>
    <x v="0"/>
    <x v="1"/>
    <n v="3.0145833333372138"/>
    <n v="2024"/>
    <n v="49"/>
    <x v="16"/>
    <x v="0"/>
    <n v="12"/>
    <x v="4"/>
    <x v="3"/>
    <d v="2024-12-02T00:00:00"/>
    <d v="2024-12-02T00:00:00"/>
  </r>
  <r>
    <n v="4000003906"/>
    <x v="1"/>
    <s v="3. Normal"/>
    <s v="Authorization Request - FI Role - CKMB (UK)"/>
    <s v="Miz Rahman"/>
    <s v="Amit Yadav"/>
    <s v="SAP Technical"/>
    <x v="0"/>
    <d v="2024-10-09T16:50:00"/>
    <d v="2024-10-11T16:50:00"/>
    <s v="Applications"/>
    <d v="2024-12-01T20:04:00"/>
    <s v="System"/>
    <s v="Accounts"/>
    <s v="4. Affects User"/>
    <d v="2024-12-01T20:04:00"/>
    <x v="0"/>
    <d v="2024-11-28T19:28:00"/>
    <d v="2024-11-28T19:28:00"/>
    <d v="2024-10-09T18:50:00"/>
    <s v="Access &amp; Security"/>
    <s v="-"/>
    <s v="SAP S/4 ERP"/>
    <s v="UK"/>
    <x v="0"/>
    <x v="0"/>
    <x v="0"/>
    <n v="50.109722222223354"/>
    <n v="2024"/>
    <n v="41"/>
    <x v="9"/>
    <x v="0"/>
    <n v="10"/>
    <x v="2"/>
    <x v="2"/>
    <d v="2024-10-09T00:00:00"/>
    <d v="2024-10-09T00:00:00"/>
  </r>
  <r>
    <n v="4000002663"/>
    <x v="1"/>
    <s v="3. Normal"/>
    <s v="Authorization Required - VF11"/>
    <s v="Dipal Bhavsar"/>
    <s v="Amit Yadav"/>
    <s v="SAP Technical"/>
    <x v="0"/>
    <d v="2024-09-04T13:47:00"/>
    <d v="2024-09-06T13:47:00"/>
    <s v="Applications"/>
    <d v="2024-09-07T16:18:00"/>
    <s v="System"/>
    <s v="Finance &amp; Accounts"/>
    <s v="4. Affects User"/>
    <d v="2024-09-07T16:18:00"/>
    <x v="0"/>
    <d v="2024-09-04T16:14:00"/>
    <d v="2024-09-04T16:14:00"/>
    <d v="2024-09-04T15:47:00"/>
    <s v="Access &amp; Security"/>
    <s v="-"/>
    <s v="SAP S/4 ERP"/>
    <s v="UAE"/>
    <x v="0"/>
    <x v="0"/>
    <x v="0"/>
    <n v="0.10208333333139308"/>
    <n v="2024"/>
    <n v="36"/>
    <x v="15"/>
    <x v="0"/>
    <n v="9"/>
    <x v="5"/>
    <x v="0"/>
    <d v="2024-09-04T00:00:00"/>
    <d v="2024-09-04T00:00:00"/>
  </r>
  <r>
    <n v="4000001925"/>
    <x v="1"/>
    <s v="1. Urgent"/>
    <s v="Authorization required for SQ01 - 97010688"/>
    <s v="Heera Mohammed Javeed"/>
    <s v="Amit Yadav"/>
    <s v="SAP Technical"/>
    <x v="0"/>
    <d v="2024-08-13T11:36:00"/>
    <d v="2024-08-14T10:36:00"/>
    <s v="Applications"/>
    <d v="2024-10-25T17:45:00"/>
    <s v="Heera Mohammed Javeed"/>
    <s v="Local Sales"/>
    <s v="4. Affects User"/>
    <d v="2024-10-25T17:45:00"/>
    <x v="3"/>
    <d v="2024-10-22T17:28:00"/>
    <d v="2024-10-02T16:06:00"/>
    <d v="2024-08-13T12:36:00"/>
    <s v="Access &amp; Security"/>
    <s v="-"/>
    <s v="SAP S/4 ERP"/>
    <s v="UAE"/>
    <x v="0"/>
    <x v="0"/>
    <x v="0"/>
    <n v="70.244444444448163"/>
    <n v="2024"/>
    <n v="33"/>
    <x v="1"/>
    <x v="0"/>
    <n v="8"/>
    <x v="1"/>
    <x v="2"/>
    <d v="2024-08-13T00:00:00"/>
    <d v="2024-08-13T00:00:00"/>
  </r>
  <r>
    <n v="4000002387"/>
    <x v="1"/>
    <s v="1. Urgent"/>
    <s v="Authorization required for T-Codes to SAP ID - 99120442"/>
    <s v=" Raghu Ram Neeli"/>
    <s v="Amit Yadav"/>
    <s v="SAP Technical"/>
    <x v="0"/>
    <d v="2024-08-27T15:35:00"/>
    <d v="2024-08-28T15:05:00"/>
    <s v="Access &amp; Security"/>
    <d v="2024-09-12T19:21:00"/>
    <s v="Raghu Ram Neeli"/>
    <s v="Supply Chain Management"/>
    <s v="4. Affects User"/>
    <d v="2024-11-04T18:44:00"/>
    <x v="3"/>
    <d v="2024-09-09T18:31:00"/>
    <d v="2024-09-09T18:31:00"/>
    <d v="2024-08-27T16:35:00"/>
    <s v="Access &amp; Security"/>
    <s v="-"/>
    <s v="Access Control"/>
    <s v="IND"/>
    <x v="0"/>
    <x v="0"/>
    <x v="0"/>
    <n v="13.122222222220444"/>
    <n v="2024"/>
    <n v="35"/>
    <x v="22"/>
    <x v="0"/>
    <n v="8"/>
    <x v="1"/>
    <x v="2"/>
    <d v="2024-08-27T00:00:00"/>
    <d v="2024-08-27T00:00:00"/>
  </r>
  <r>
    <n v="4000002083"/>
    <x v="1"/>
    <s v="3. Normal"/>
    <s v="Authorization to run SQVI in SAP - Server: HANA-UAE-PRD"/>
    <s v="Keerthan Upadhya"/>
    <s v="Nigam Bairagicharan Das"/>
    <s v="SAP Technical"/>
    <x v="0"/>
    <d v="2024-08-16T19:02:00"/>
    <d v="2024-08-20T19:02:00"/>
    <s v="Applications"/>
    <d v="2024-10-13T12:39:00"/>
    <s v="Keerthan Upadhya"/>
    <s v="Information Technology"/>
    <s v="4. Affects User"/>
    <d v="2024-10-13T12:39:00"/>
    <x v="0"/>
    <d v="2024-10-10T12:03:00"/>
    <d v="2024-08-21T10:42:00"/>
    <d v="2024-08-19T12:02:00"/>
    <s v="Access &amp; Security"/>
    <s v="-"/>
    <s v="SAP S/4 ERP"/>
    <s v="UAE"/>
    <x v="0"/>
    <x v="0"/>
    <x v="0"/>
    <n v="54.709027777775191"/>
    <n v="2024"/>
    <n v="33"/>
    <x v="1"/>
    <x v="0"/>
    <n v="8"/>
    <x v="1"/>
    <x v="2"/>
    <d v="2024-08-16T00:00:00"/>
    <d v="2024-08-16T00:00:00"/>
  </r>
  <r>
    <n v="4000002590"/>
    <x v="1"/>
    <s v="3. Normal"/>
    <s v="Authorization to SAP tcode - Surbhi"/>
    <s v="Surbhi Garg"/>
    <s v="Amit Yadav"/>
    <s v="SAP Technical"/>
    <x v="0"/>
    <d v="2024-09-03T12:02:00"/>
    <d v="2024-09-05T12:02:00"/>
    <s v="Applications"/>
    <d v="2024-09-08T19:19:00"/>
    <s v="System"/>
    <s v="Finance &amp; Accounts"/>
    <s v="4. Affects User"/>
    <d v="2024-09-08T19:19:00"/>
    <x v="0"/>
    <d v="2024-09-05T18:39:00"/>
    <d v="2024-09-05T18:39:00"/>
    <d v="2024-09-03T14:02:00"/>
    <s v="Access &amp; Security"/>
    <s v="-"/>
    <s v="SAP S/4 ERP"/>
    <s v="UAE"/>
    <x v="0"/>
    <x v="0"/>
    <x v="0"/>
    <n v="2.2756944444481633"/>
    <n v="2024"/>
    <n v="36"/>
    <x v="15"/>
    <x v="0"/>
    <n v="9"/>
    <x v="5"/>
    <x v="3"/>
    <d v="2024-09-03T00:00:00"/>
    <d v="2024-09-03T00:00:00"/>
  </r>
  <r>
    <n v="4000004609"/>
    <x v="0"/>
    <s v="2. High"/>
    <s v="BAD BD Connection Error in SAP - Rakibul(BGD)"/>
    <s v="Md. Rakibul Islam"/>
    <s v="Shaik Chand Basha"/>
    <s v="SAP Functional"/>
    <x v="2"/>
    <d v="2024-11-03T14:21:00"/>
    <d v="2024-11-03T22:21:00"/>
    <s v="Applications"/>
    <s v="-"/>
    <s v="Md. Rakibul Islam"/>
    <s v="Tiles Production"/>
    <s v="2. Affects Department"/>
    <d v="2024-12-18T17:52:00"/>
    <x v="3"/>
    <s v="-"/>
    <d v="2024-11-04T19:00:00"/>
    <d v="2024-11-03T15:21:00"/>
    <s v="-"/>
    <s v="-"/>
    <s v="SAP S/4 ERP"/>
    <s v="BGD"/>
    <x v="1"/>
    <x v="1"/>
    <x v="1"/>
    <n v="50.027237152775342"/>
    <n v="2024"/>
    <n v="44"/>
    <x v="5"/>
    <x v="6"/>
    <n v="11"/>
    <x v="3"/>
    <x v="2"/>
    <d v="2024-11-03T00:00:00"/>
    <s v=""/>
  </r>
  <r>
    <n v="4000004406"/>
    <x v="0"/>
    <s v="2. High"/>
    <s v="Batch data missing in Innovent platform - ZMATBATCH"/>
    <s v="Pravin Patil"/>
    <s v="Ajay Bose Sukumaran"/>
    <s v="SAP Functional"/>
    <x v="0"/>
    <d v="2024-10-25T16:32:00"/>
    <d v="2024-10-28T15:32:00"/>
    <s v="Applications"/>
    <d v="2024-11-01T12:49:00"/>
    <s v="Ajay Bose Sukumaran"/>
    <s v="Logistics and Warehouse"/>
    <s v="3. Affects Group"/>
    <d v="2024-11-06T17:56:00"/>
    <x v="3"/>
    <d v="2024-10-29T11:57:00"/>
    <d v="2024-10-29T11:57:00"/>
    <d v="2024-10-25T17:32:00"/>
    <s v="-"/>
    <s v="-"/>
    <s v="SAP S/4 ERP"/>
    <s v="UAE"/>
    <x v="0"/>
    <x v="5"/>
    <x v="0"/>
    <n v="3.8090277777810115"/>
    <n v="2024"/>
    <n v="43"/>
    <x v="14"/>
    <x v="0"/>
    <n v="10"/>
    <x v="2"/>
    <x v="3"/>
    <d v="2024-10-25T00:00:00"/>
    <d v="2024-10-25T00:00:00"/>
  </r>
  <r>
    <n v="4000003035"/>
    <x v="1"/>
    <s v="3. Normal"/>
    <s v="Billing date is picking up from the PGI instead of the current date"/>
    <s v="Moti Singh Rathore"/>
    <s v="Kamal Kondapalli"/>
    <s v="SAP Functional-SD"/>
    <x v="1"/>
    <d v="2024-09-13T16:48:00"/>
    <d v="2024-09-16T16:48:00"/>
    <s v="Applications"/>
    <s v="-"/>
    <s v="Moti Singh Rathore"/>
    <s v="Finance &amp; Accounts"/>
    <s v="4. Affects User"/>
    <d v="2024-11-19T11:48:00"/>
    <x v="0"/>
    <s v="-"/>
    <d v="2024-09-13T19:26:00"/>
    <d v="2024-09-13T18:48:00"/>
    <s v="Applications"/>
    <s v="-"/>
    <s v="SAP S/4 ERP"/>
    <s v="IND"/>
    <x v="1"/>
    <x v="2"/>
    <x v="0"/>
    <n v="100.92515381944395"/>
    <n v="2024"/>
    <n v="37"/>
    <x v="23"/>
    <x v="6"/>
    <n v="9"/>
    <x v="5"/>
    <x v="2"/>
    <d v="2024-09-13T00:00:00"/>
    <s v=""/>
  </r>
  <r>
    <n v="4000002645"/>
    <x v="1"/>
    <s v="3. Normal"/>
    <s v="Bolck SAP Access For Sankara Rao Peddinti : 77000124"/>
    <s v="Senthil Kumar"/>
    <s v="Amit Yadav"/>
    <s v="SAP Technical"/>
    <x v="0"/>
    <d v="2024-09-03T21:54:00"/>
    <d v="2024-09-06T10:30:00"/>
    <s v="Applications"/>
    <d v="2024-09-08T18:19:00"/>
    <s v="System"/>
    <s v="Production"/>
    <s v="4. Affects User"/>
    <d v="2024-09-08T18:19:00"/>
    <x v="0"/>
    <d v="2024-09-05T17:28:00"/>
    <d v="2024-09-05T17:28:00"/>
    <d v="2024-09-04T12:30:00"/>
    <s v="Access &amp; Security"/>
    <s v="-"/>
    <s v="SAP S/4 ERP"/>
    <s v="UAE"/>
    <x v="0"/>
    <x v="0"/>
    <x v="0"/>
    <n v="1.8152777777795563"/>
    <n v="2024"/>
    <n v="36"/>
    <x v="15"/>
    <x v="0"/>
    <n v="9"/>
    <x v="5"/>
    <x v="0"/>
    <d v="2024-09-03T00:00:00"/>
    <d v="2024-09-03T00:00:00"/>
  </r>
  <r>
    <n v="4000002163"/>
    <x v="0"/>
    <s v="1. Urgent"/>
    <s v="BOM Deviation approval Error- Sol Ref: 2000064606"/>
    <s v="Suresh Kumar Annasamy"/>
    <s v="Karthick Duraisamy"/>
    <s v="SAP Functional-PP/PM/QS/"/>
    <x v="0"/>
    <d v="2024-08-20T16:22:00"/>
    <d v="2024-08-21T15:22:00"/>
    <s v="Applications"/>
    <d v="2024-08-30T11:14:00"/>
    <s v="Suresh Kumar Annasamy"/>
    <s v="Tiles Plant"/>
    <s v="4. Affects User"/>
    <d v="2024-08-30T11:14:00"/>
    <x v="3"/>
    <d v="2024-08-27T11:04:00"/>
    <d v="2024-08-27T11:03:00"/>
    <d v="2024-08-20T17:22:00"/>
    <s v="-"/>
    <n v="2000000000"/>
    <s v="SAP S/4 ERP"/>
    <s v="UAE"/>
    <x v="0"/>
    <x v="1"/>
    <x v="0"/>
    <n v="6.7791666666671517"/>
    <n v="2024"/>
    <n v="34"/>
    <x v="18"/>
    <x v="0"/>
    <n v="8"/>
    <x v="1"/>
    <x v="1"/>
    <d v="2024-08-20T00:00:00"/>
    <d v="2024-08-20T00:00:00"/>
  </r>
  <r>
    <n v="4000000040"/>
    <x v="0"/>
    <s v="4. Low"/>
    <s v="BOM INVOICE ERROR"/>
    <s v="Smitha Nair"/>
    <s v="Dinesh Sharma"/>
    <s v="SAP Functional-SD"/>
    <x v="0"/>
    <d v="2024-07-01T14:26:00"/>
    <d v="2024-07-08T14:26:00"/>
    <s v="Applications"/>
    <d v="2024-07-11T16:42:00"/>
    <s v="Service Desk Admin"/>
    <s v="Local Sales"/>
    <s v="4. Affects User"/>
    <d v="2024-08-15T11:30:00"/>
    <x v="2"/>
    <d v="2024-07-09T15:42:00"/>
    <d v="2024-07-01T18:59:00"/>
    <d v="2024-07-01T18:26:00"/>
    <s v="-"/>
    <n v="2000000000"/>
    <s v="CRM"/>
    <s v="UAE"/>
    <x v="0"/>
    <x v="2"/>
    <x v="0"/>
    <n v="8.0527777777751908"/>
    <n v="2024"/>
    <n v="27"/>
    <x v="11"/>
    <x v="0"/>
    <n v="7"/>
    <x v="0"/>
    <x v="1"/>
    <d v="2024-07-01T00:00:00"/>
    <d v="2024-07-01T00:00:00"/>
  </r>
  <r>
    <n v="4000004584"/>
    <x v="0"/>
    <s v="4. Low"/>
    <s v="BOM material and Components creation issue"/>
    <s v="Miz Rahman"/>
    <s v="Kamal Kondapalli"/>
    <s v="SAP Functional-SD"/>
    <x v="4"/>
    <d v="2024-11-01T16:13:00"/>
    <d v="2024-11-08T16:43:00"/>
    <s v="Applications"/>
    <s v="-"/>
    <s v="Miz"/>
    <s v="Accounts"/>
    <s v="4. Affects User"/>
    <d v="2024-12-19T11:35:00"/>
    <x v="2"/>
    <d v="2024-12-19T11:35:00"/>
    <d v="2024-12-12T12:34:00"/>
    <d v="2024-11-01T20:13:00"/>
    <s v="-"/>
    <s v="-"/>
    <s v="SAP S/4 ERP"/>
    <s v="UK"/>
    <x v="1"/>
    <x v="2"/>
    <x v="1"/>
    <n v="47.806944444448163"/>
    <n v="2024"/>
    <n v="44"/>
    <x v="5"/>
    <x v="1"/>
    <n v="11"/>
    <x v="3"/>
    <x v="2"/>
    <d v="2024-11-01T00:00:00"/>
    <d v="2024-11-01T00:00:00"/>
  </r>
  <r>
    <n v="4000000935"/>
    <x v="0"/>
    <s v="3. Normal"/>
    <s v="C4C TICKET ACCESS APPROVAL DETAILS IS INCORRECT"/>
    <s v="Sara Hasan Ali Alblooshi"/>
    <s v="Amit Yadav"/>
    <s v="SAP Technical"/>
    <x v="0"/>
    <d v="2024-07-22T12:54:00"/>
    <d v="2024-07-24T16:53:00"/>
    <s v="Applications"/>
    <d v="2024-07-27T16:57:00"/>
    <s v="System"/>
    <s v="Customer Care"/>
    <s v="4. Affects User"/>
    <d v="2024-07-27T16:57:00"/>
    <x v="0"/>
    <d v="2024-07-24T16:26:00"/>
    <d v="2024-07-23T17:25:00"/>
    <d v="2024-07-22T14:54:00"/>
    <s v="-"/>
    <s v="-"/>
    <s v="SAP S/4 ERP"/>
    <s v="UAE"/>
    <x v="0"/>
    <x v="0"/>
    <x v="0"/>
    <n v="2.1472222222218988"/>
    <n v="2024"/>
    <n v="30"/>
    <x v="0"/>
    <x v="0"/>
    <n v="7"/>
    <x v="0"/>
    <x v="3"/>
    <d v="2024-07-22T00:00:00"/>
    <d v="2024-07-22T00:00:00"/>
  </r>
  <r>
    <n v="4000002913"/>
    <x v="0"/>
    <s v="3. Normal"/>
    <s v="C4C - SALES ORDER PROCESS ISSUE - SANITARYWARE"/>
    <s v="Joe Pearlson Bebyans"/>
    <s v="Dinesh Sharma"/>
    <s v="SAP Functional"/>
    <x v="0"/>
    <d v="2024-09-11T11:29:00"/>
    <d v="2024-09-13T11:29:00"/>
    <s v="Applications"/>
    <d v="2024-10-03T19:33:00"/>
    <s v="Joe Pearlson Bebyans"/>
    <s v="Local Sales"/>
    <s v="4. Affects User"/>
    <d v="2024-10-03T19:33:00"/>
    <x v="0"/>
    <d v="2024-09-30T19:32:00"/>
    <d v="2024-09-23T18:50:00"/>
    <d v="2024-09-11T13:29:00"/>
    <s v="-"/>
    <s v="-"/>
    <s v="SAP S/4 ERP"/>
    <s v="UAE"/>
    <x v="0"/>
    <x v="2"/>
    <x v="0"/>
    <n v="19.335416666661331"/>
    <n v="2024"/>
    <n v="37"/>
    <x v="23"/>
    <x v="0"/>
    <n v="9"/>
    <x v="5"/>
    <x v="2"/>
    <d v="2024-09-11T00:00:00"/>
    <d v="2024-09-11T00:00:00"/>
  </r>
  <r>
    <n v="4000002481"/>
    <x v="1"/>
    <s v="1. Urgent"/>
    <s v="C4C - TASK TO ASSIGN TO PETRA"/>
    <s v="Petra Lazar"/>
    <s v="Amit Yadav"/>
    <s v="SAP Technical"/>
    <x v="0"/>
    <d v="2024-08-30T11:05:00"/>
    <d v="2024-08-30T19:05:00"/>
    <s v="Applications"/>
    <d v="2024-10-18T16:41:00"/>
    <s v="Maricel Magundayao"/>
    <s v="Legal"/>
    <s v="4. Affects User"/>
    <d v="2024-10-18T16:41:00"/>
    <x v="3"/>
    <d v="2024-10-15T15:51:00"/>
    <d v="2024-10-15T15:51:00"/>
    <d v="2024-08-30T12:05:00"/>
    <s v="Access &amp; Security"/>
    <s v="-"/>
    <s v="SAP S/4 ERP"/>
    <s v="UAE"/>
    <x v="0"/>
    <x v="0"/>
    <x v="0"/>
    <n v="46.198611111110949"/>
    <n v="2024"/>
    <n v="35"/>
    <x v="22"/>
    <x v="0"/>
    <n v="8"/>
    <x v="1"/>
    <x v="2"/>
    <d v="2024-08-30T00:00:00"/>
    <d v="2024-08-30T00:00:00"/>
  </r>
  <r>
    <n v="4000004280"/>
    <x v="1"/>
    <s v="3. Normal"/>
    <s v="C4C / SAP approving authority- segregation"/>
    <s v="Angelica Factor"/>
    <s v="Dinesh Sharma"/>
    <s v="SAP Functional-SD"/>
    <x v="2"/>
    <d v="2024-10-22T12:43:00"/>
    <s v="-"/>
    <s v="Applications"/>
    <s v="-"/>
    <s v="System"/>
    <s v="Sanitaryware Plant"/>
    <s v="-"/>
    <d v="2024-12-19T11:44:00"/>
    <x v="1"/>
    <s v="-"/>
    <d v="2024-11-15T17:15:00"/>
    <s v="-"/>
    <s v="Applications"/>
    <s v="-"/>
    <s v="CRM"/>
    <s v="UAE"/>
    <x v="0"/>
    <x v="2"/>
    <x v="0"/>
    <n v="62.095292708327179"/>
    <n v="2024"/>
    <n v="43"/>
    <x v="14"/>
    <x v="6"/>
    <n v="10"/>
    <x v="2"/>
    <x v="2"/>
    <d v="2024-10-22T00:00:00"/>
    <s v=""/>
  </r>
  <r>
    <n v="4000003384"/>
    <x v="0"/>
    <s v="3. Normal"/>
    <s v="C4C Access Issue - 99018742"/>
    <s v="Shyju Thomas"/>
    <s v="Amit Yadav"/>
    <s v="SAP Technical"/>
    <x v="0"/>
    <d v="2024-09-25T15:19:00"/>
    <d v="2024-09-27T15:19:00"/>
    <s v="Access &amp; Security"/>
    <d v="2024-10-03T18:33:00"/>
    <s v="System"/>
    <s v="Showroom"/>
    <s v="4. Affects User"/>
    <d v="2024-10-03T18:33:00"/>
    <x v="0"/>
    <d v="2024-09-30T17:38:00"/>
    <d v="2024-09-27T19:12:00"/>
    <d v="2024-09-25T17:19:00"/>
    <s v="-"/>
    <s v="-"/>
    <s v="Access Control"/>
    <s v="UAE"/>
    <x v="0"/>
    <x v="0"/>
    <x v="0"/>
    <n v="5.0965277777795563"/>
    <n v="2024"/>
    <n v="39"/>
    <x v="20"/>
    <x v="0"/>
    <n v="9"/>
    <x v="5"/>
    <x v="1"/>
    <d v="2024-09-25T00:00:00"/>
    <d v="2024-09-25T00:00:00"/>
  </r>
  <r>
    <n v="4000000835"/>
    <x v="0"/>
    <s v="3. Normal"/>
    <s v="C4C authorization gone out - Raja"/>
    <s v="Raja Soukhmane"/>
    <s v="Amit Yadav"/>
    <s v="SAP Technical"/>
    <x v="0"/>
    <d v="2024-07-17T18:22:00"/>
    <d v="2024-07-19T18:22:00"/>
    <s v="Applications"/>
    <d v="2024-07-20T19:53:00"/>
    <s v="System"/>
    <s v="Export Tiles"/>
    <s v="4. Affects User"/>
    <d v="2024-07-20T19:53:00"/>
    <x v="0"/>
    <d v="2024-07-17T19:02:00"/>
    <d v="2024-07-17T19:02:00"/>
    <d v="2024-07-18T11:22:00"/>
    <s v="-"/>
    <s v="-"/>
    <s v="SAP S/4 ERP"/>
    <s v="UAE"/>
    <x v="0"/>
    <x v="0"/>
    <x v="0"/>
    <n v="2.7777777781011537E-2"/>
    <n v="2024"/>
    <n v="29"/>
    <x v="13"/>
    <x v="0"/>
    <n v="7"/>
    <x v="0"/>
    <x v="0"/>
    <d v="2024-07-17T00:00:00"/>
    <d v="2024-07-17T00:00:00"/>
  </r>
  <r>
    <n v="4000005979"/>
    <x v="0"/>
    <s v="2. High"/>
    <s v="C4C ERROR - CAN'T CREATE S.O"/>
    <s v=" Nino Manalungsung"/>
    <s v="Kamal Kondapalli"/>
    <s v="SAP Technical"/>
    <x v="4"/>
    <d v="2024-12-16T16:21:00"/>
    <d v="2024-12-18T16:21:00"/>
    <s v="Applications"/>
    <s v="-"/>
    <s v="Nino Manalungsung"/>
    <s v="Sanitaryware Sales"/>
    <s v="4. Affects User"/>
    <d v="2024-12-18T15:01:00"/>
    <x v="0"/>
    <d v="2024-12-18T15:01:00"/>
    <d v="2024-12-18T15:01:00"/>
    <d v="2024-12-16T18:21:00"/>
    <s v="-"/>
    <s v="-"/>
    <s v="SAP S/4 ERP"/>
    <s v="UAE"/>
    <x v="1"/>
    <x v="2"/>
    <x v="1"/>
    <n v="1.9444444444452529"/>
    <n v="2024"/>
    <n v="51"/>
    <x v="10"/>
    <x v="1"/>
    <n v="12"/>
    <x v="4"/>
    <x v="0"/>
    <d v="2024-12-16T00:00:00"/>
    <d v="2024-12-16T00:00:00"/>
  </r>
  <r>
    <n v="4000005969"/>
    <x v="0"/>
    <s v="3. Normal"/>
    <s v="C4C issue / unable to prepare quotation"/>
    <s v="Mohamed Aslan Sha Mansoor"/>
    <s v="Kamal Kondapalli"/>
    <s v="SAP Technical-SD"/>
    <x v="4"/>
    <d v="2024-12-16T13:38:00"/>
    <d v="2024-12-17T12:38:00"/>
    <s v="Applications"/>
    <s v="-"/>
    <s v="System"/>
    <s v="Local Sales"/>
    <s v="1. Affects Business"/>
    <d v="2024-12-19T11:54:00"/>
    <x v="3"/>
    <d v="2024-12-19T11:54:00"/>
    <d v="2024-12-19T11:54:00"/>
    <d v="2024-12-16T14:38:00"/>
    <s v="-"/>
    <s v="-"/>
    <s v="SAP S/4 ERP"/>
    <s v="UAE"/>
    <x v="1"/>
    <x v="2"/>
    <x v="1"/>
    <n v="2.9277777777751908"/>
    <n v="2024"/>
    <n v="51"/>
    <x v="10"/>
    <x v="1"/>
    <n v="12"/>
    <x v="4"/>
    <x v="3"/>
    <d v="2024-12-16T00:00:00"/>
    <d v="2024-12-16T00:00:00"/>
  </r>
  <r>
    <n v="4000000440"/>
    <x v="0"/>
    <s v="3. Normal"/>
    <s v="C4C Login issue - Suraj"/>
    <s v="Suraj Singh Bura"/>
    <s v="Amit Yadav"/>
    <s v="SAP Technical"/>
    <x v="0"/>
    <d v="2024-07-09T14:17:00"/>
    <d v="2024-07-11T14:17:00"/>
    <s v="Applications"/>
    <d v="2024-07-15T16:50:00"/>
    <s v="Suraj Singh Bura"/>
    <s v="Local Sales"/>
    <s v="4. Affects User"/>
    <d v="2024-07-15T16:50:00"/>
    <x v="0"/>
    <d v="2024-07-12T16:20:00"/>
    <d v="2024-07-09T17:37:00"/>
    <d v="2024-07-09T16:17:00"/>
    <s v="-"/>
    <s v="-"/>
    <s v="SAP S/4 ERP"/>
    <s v="UAE"/>
    <x v="0"/>
    <x v="0"/>
    <x v="0"/>
    <n v="3.0854166666686069"/>
    <n v="2024"/>
    <n v="28"/>
    <x v="6"/>
    <x v="0"/>
    <n v="7"/>
    <x v="0"/>
    <x v="3"/>
    <d v="2024-07-09T00:00:00"/>
    <d v="2024-07-09T00:00:00"/>
  </r>
  <r>
    <n v="4000005844"/>
    <x v="0"/>
    <s v="3. Normal"/>
    <s v="C4C System - Mandatory Pricing Condition Error."/>
    <s v="Damodara"/>
    <s v="Kamal Kondapalli"/>
    <s v="SAP Functional-SD"/>
    <x v="4"/>
    <d v="2024-12-11T14:14:00"/>
    <d v="2024-12-13T14:14:00"/>
    <s v="Applications"/>
    <s v="-"/>
    <s v="System"/>
    <s v="Information Technology"/>
    <s v="4. Affects User"/>
    <d v="2024-12-19T11:55:00"/>
    <x v="0"/>
    <d v="2024-12-19T11:55:00"/>
    <d v="2024-12-19T11:55:00"/>
    <d v="2024-12-11T16:14:00"/>
    <s v="-"/>
    <s v="-"/>
    <s v="SAP S/4 ERP"/>
    <s v="UAE"/>
    <x v="1"/>
    <x v="2"/>
    <x v="1"/>
    <n v="7.9034722222277196"/>
    <n v="2024"/>
    <n v="50"/>
    <x v="7"/>
    <x v="1"/>
    <n v="12"/>
    <x v="4"/>
    <x v="1"/>
    <d v="2024-12-11T00:00:00"/>
    <d v="2024-12-11T00:00:00"/>
  </r>
  <r>
    <n v="4000003241"/>
    <x v="0"/>
    <s v="1. Urgent"/>
    <s v="Cant see any carts in the new POS - Mohab"/>
    <s v="Mohab Elhalawany"/>
    <s v="Ajay Bose Sukumaran"/>
    <s v="SAP Functional"/>
    <x v="0"/>
    <d v="2024-09-20T09:46:00"/>
    <d v="2024-09-20T18:30:00"/>
    <s v="Applications"/>
    <d v="2024-10-05T12:34:00"/>
    <s v="Mohab Elhalawany"/>
    <s v="Showroom"/>
    <s v="3. Affects Group"/>
    <d v="2024-10-05T12:34:00"/>
    <x v="3"/>
    <d v="2024-10-02T12:06:00"/>
    <d v="2024-09-23T13:12:00"/>
    <d v="2024-09-20T11:30:00"/>
    <s v="-"/>
    <s v="-"/>
    <s v="POS"/>
    <s v="UAE"/>
    <x v="0"/>
    <x v="5"/>
    <x v="0"/>
    <n v="12.097222222218988"/>
    <n v="2024"/>
    <n v="38"/>
    <x v="12"/>
    <x v="0"/>
    <n v="9"/>
    <x v="5"/>
    <x v="2"/>
    <d v="2024-09-20T00:00:00"/>
    <d v="2024-09-20T00:00:00"/>
  </r>
  <r>
    <n v="4000005247"/>
    <x v="1"/>
    <s v="2. High"/>
    <s v="Change of address in PO for Austria"/>
    <s v="Raziye Kabakci"/>
    <s v="Pranita Vishvanath Patil"/>
    <s v="SAP Functional-MM"/>
    <x v="0"/>
    <d v="2024-11-21T17:44:00"/>
    <d v="2024-11-22T16:44:00"/>
    <s v="Applications"/>
    <d v="2024-12-16T14:12:00"/>
    <s v="Raziye Kabakci"/>
    <s v="Information Technology"/>
    <s v="3. Affects Group"/>
    <d v="2024-12-16T14:12:00"/>
    <x v="3"/>
    <d v="2024-12-13T13:40:00"/>
    <d v="2024-12-13T13:40:00"/>
    <d v="2024-11-21T18:44:00"/>
    <s v="Applications"/>
    <s v="-"/>
    <s v="SAP S/4 ERP"/>
    <s v="GER"/>
    <x v="1"/>
    <x v="3"/>
    <x v="1"/>
    <n v="21.830555555556202"/>
    <n v="2024"/>
    <n v="47"/>
    <x v="17"/>
    <x v="2"/>
    <n v="11"/>
    <x v="3"/>
    <x v="2"/>
    <d v="2024-11-21T00:00:00"/>
    <d v="2024-11-21T00:00:00"/>
  </r>
  <r>
    <n v="4000001021"/>
    <x v="1"/>
    <s v="4. Low"/>
    <s v="Change of ZSDRAK01 - Sol Ref 3000051928"/>
    <s v="Raziye Kabakci"/>
    <s v="Dinesh Sharma"/>
    <s v="SAP Functional"/>
    <x v="0"/>
    <d v="2024-07-23T13:56:00"/>
    <d v="2024-07-30T13:56:00"/>
    <s v="Applications"/>
    <d v="2024-11-02T14:49:00"/>
    <s v="Asrianti Marta"/>
    <s v="Information Technology"/>
    <s v="4. Affects User"/>
    <d v="2024-11-02T14:49:00"/>
    <x v="2"/>
    <d v="2024-10-30T14:14:00"/>
    <d v="2024-07-23T15:59:00"/>
    <d v="2024-07-23T17:56:00"/>
    <s v="Applications"/>
    <n v="3000000000"/>
    <s v="SAP S/4 ERP"/>
    <s v="GER"/>
    <x v="0"/>
    <x v="2"/>
    <x v="0"/>
    <n v="99.01249999999709"/>
    <n v="2024"/>
    <n v="30"/>
    <x v="0"/>
    <x v="0"/>
    <n v="7"/>
    <x v="0"/>
    <x v="2"/>
    <d v="2024-07-23T00:00:00"/>
    <d v="2024-07-23T00:00:00"/>
  </r>
  <r>
    <n v="4000005137"/>
    <x v="0"/>
    <s v="3. Normal"/>
    <s v="Change Planned Future Price"/>
    <s v="Mohanad Suliman"/>
    <s v="Rakhi Masand"/>
    <s v="SAP Functional-FI/CO"/>
    <x v="0"/>
    <d v="2024-11-18T19:16:00"/>
    <d v="2024-11-20T19:16:00"/>
    <s v="Applications"/>
    <d v="2024-12-14T19:11:00"/>
    <s v="System"/>
    <s v="Information Technology"/>
    <s v="4. Affects User"/>
    <d v="2024-12-14T19:11:00"/>
    <x v="0"/>
    <d v="2024-12-11T19:09:00"/>
    <d v="2024-12-11T19:09:00"/>
    <d v="2024-11-19T12:16:00"/>
    <s v="-"/>
    <s v="-"/>
    <s v="SAP S/4 ERP"/>
    <s v="UAE"/>
    <x v="1"/>
    <x v="6"/>
    <x v="1"/>
    <n v="22.995138888894871"/>
    <n v="2024"/>
    <n v="47"/>
    <x v="17"/>
    <x v="1"/>
    <n v="11"/>
    <x v="3"/>
    <x v="2"/>
    <d v="2024-11-18T00:00:00"/>
    <d v="2024-11-18T00:00:00"/>
  </r>
  <r>
    <n v="4000004866"/>
    <x v="1"/>
    <s v="3. Normal"/>
    <s v="Change process in PR approval: Assign to Deepak (99018717) Sol ref#: 3000052609"/>
    <s v="Deepak Gopal P.G"/>
    <s v="Vijay Kumar"/>
    <s v="SAP Functional-MM"/>
    <x v="2"/>
    <d v="2024-11-11T11:02:00"/>
    <d v="2024-11-13T11:02:00"/>
    <s v="Applications"/>
    <s v="-"/>
    <s v="Cheryl Mortega"/>
    <s v="IT PMO &amp; Projects"/>
    <s v="4. Affects User"/>
    <d v="2024-11-13T10:51:00"/>
    <x v="0"/>
    <s v="-"/>
    <s v="-"/>
    <d v="2024-11-11T13:02:00"/>
    <s v="Applications"/>
    <n v="3000000000"/>
    <s v="SAP S/4 ERP"/>
    <s v="UAE"/>
    <x v="0"/>
    <x v="3"/>
    <x v="1"/>
    <n v="42.16543159721914"/>
    <n v="2024"/>
    <n v="46"/>
    <x v="21"/>
    <x v="0"/>
    <n v="11"/>
    <x v="3"/>
    <x v="2"/>
    <d v="2024-11-11T00:00:00"/>
    <s v=""/>
  </r>
  <r>
    <n v="4000003259"/>
    <x v="1"/>
    <s v="3. Normal"/>
    <s v="Change the Description of Sales Group UU3"/>
    <s v="Mehrdad Karimi"/>
    <s v="Dinesh Sharma"/>
    <s v="SAP Functional-SD"/>
    <x v="0"/>
    <d v="2024-09-20T13:21:00"/>
    <d v="2024-09-23T12:21:00"/>
    <s v="Applications"/>
    <d v="2024-10-21T18:43:00"/>
    <s v="Mehrdad Karimi"/>
    <s v="Corporate Development"/>
    <s v="1. Affects Business"/>
    <d v="2024-10-21T18:43:00"/>
    <x v="3"/>
    <d v="2024-10-18T18:24:00"/>
    <d v="2024-10-18T18:24:00"/>
    <d v="2024-09-20T14:21:00"/>
    <s v="Applications"/>
    <s v="-"/>
    <s v="CRM"/>
    <s v="UAE"/>
    <x v="0"/>
    <x v="2"/>
    <x v="0"/>
    <n v="28.210416666668607"/>
    <n v="2024"/>
    <n v="38"/>
    <x v="12"/>
    <x v="0"/>
    <n v="9"/>
    <x v="5"/>
    <x v="2"/>
    <d v="2024-09-20T00:00:00"/>
    <d v="2024-09-20T00:00:00"/>
  </r>
  <r>
    <n v="4000004144"/>
    <x v="1"/>
    <s v="2. High"/>
    <s v="Change the Description of Sales Group UV5"/>
    <s v="Mehrdad Karimi"/>
    <s v="Dinesh Sharma"/>
    <s v="SAP Functional"/>
    <x v="2"/>
    <d v="2024-10-16T16:08:00"/>
    <d v="2024-10-18T16:08:00"/>
    <s v="Applications"/>
    <s v="-"/>
    <s v="Mehrdad Karimi"/>
    <s v="Corporate Development"/>
    <s v="4. Affects User"/>
    <d v="2024-10-28T12:38:00"/>
    <x v="0"/>
    <s v="-"/>
    <s v="-"/>
    <d v="2024-10-16T18:08:00"/>
    <s v="Applications"/>
    <s v="-"/>
    <s v="CRM"/>
    <s v="UAE"/>
    <x v="0"/>
    <x v="2"/>
    <x v="0"/>
    <n v="67.952931597217685"/>
    <n v="2024"/>
    <n v="42"/>
    <x v="24"/>
    <x v="0"/>
    <n v="10"/>
    <x v="2"/>
    <x v="2"/>
    <d v="2024-10-16T00:00:00"/>
    <s v=""/>
  </r>
  <r>
    <n v="4000003285"/>
    <x v="1"/>
    <s v="2. High"/>
    <s v="CHANGES REQUIRED IN VAT FILING REPORT"/>
    <s v="Meeragani Bakrudeen"/>
    <s v="Dinesh Sharma"/>
    <s v="SAP Functional"/>
    <x v="2"/>
    <d v="2024-09-22T10:31:00"/>
    <d v="2024-09-25T10:30:00"/>
    <s v="Applications"/>
    <s v="-"/>
    <s v="Meeragani Bakrudeen"/>
    <s v="Accounts"/>
    <s v="4. Affects User"/>
    <d v="2024-10-30T11:06:00"/>
    <x v="0"/>
    <s v="-"/>
    <d v="2024-09-22T10:42:00"/>
    <d v="2024-09-23T12:30:00"/>
    <s v="Applications"/>
    <s v="-"/>
    <s v="Finance tools"/>
    <s v="UAE"/>
    <x v="0"/>
    <x v="2"/>
    <x v="0"/>
    <n v="92.186959374994331"/>
    <n v="2024"/>
    <n v="38"/>
    <x v="12"/>
    <x v="0"/>
    <n v="9"/>
    <x v="5"/>
    <x v="2"/>
    <d v="2024-09-22T00:00:00"/>
    <s v=""/>
  </r>
  <r>
    <n v="4000000777"/>
    <x v="1"/>
    <s v="3. Normal"/>
    <s v="Changes required _ One Pager (zfcustsum) Sol#: 3000051092"/>
    <s v="Rajesh Sawant"/>
    <s v="Dinesh Sharma"/>
    <s v="SAP Functional-SD"/>
    <x v="3"/>
    <d v="2024-07-17T09:28:00"/>
    <d v="2024-07-17T18:30:00"/>
    <s v="Applications"/>
    <s v="-"/>
    <s v="Surya Vegirouthu"/>
    <s v="Commercial Accounts"/>
    <s v="1. Affects Business"/>
    <d v="2024-11-29T15:43:00"/>
    <x v="3"/>
    <s v="-"/>
    <s v="-"/>
    <d v="2024-07-17T11:30:00"/>
    <s v="Applications"/>
    <n v="3000000000"/>
    <s v="SAP S/4 ERP"/>
    <s v="IND"/>
    <x v="0"/>
    <x v="2"/>
    <x v="0"/>
    <n v="159.2307093749987"/>
    <n v="2024"/>
    <n v="29"/>
    <x v="13"/>
    <x v="8"/>
    <n v="7"/>
    <x v="0"/>
    <x v="2"/>
    <d v="2024-07-17T00:00:00"/>
    <s v=""/>
  </r>
  <r>
    <n v="4000001090"/>
    <x v="1"/>
    <s v="3. Normal"/>
    <s v="co01 - order ZK01 output needs detailed information regarding storage - Sol Ref 3000052526"/>
    <s v="Raziye Kabakci"/>
    <s v="Dinesh Sharma"/>
    <s v="SAP Functional"/>
    <x v="1"/>
    <d v="2024-07-25T18:26:00"/>
    <d v="2024-07-29T18:26:00"/>
    <s v="Applications"/>
    <s v="-"/>
    <s v="Raziye Kabakci"/>
    <s v="Information Technology"/>
    <s v="4. Affects User"/>
    <d v="2024-09-27T16:13:00"/>
    <x v="0"/>
    <s v="-"/>
    <d v="2024-08-08T13:01:00"/>
    <d v="2024-07-26T11:26:00"/>
    <s v="Applications"/>
    <s v="-"/>
    <s v="SAP S/4 ERP"/>
    <s v="GER"/>
    <x v="0"/>
    <x v="2"/>
    <x v="0"/>
    <n v="150.85709826388484"/>
    <n v="2024"/>
    <n v="30"/>
    <x v="0"/>
    <x v="0"/>
    <n v="7"/>
    <x v="0"/>
    <x v="2"/>
    <d v="2024-07-25T00:00:00"/>
    <s v=""/>
  </r>
  <r>
    <n v="4000002280"/>
    <x v="0"/>
    <s v="3. Normal"/>
    <s v="Contract items not showing in ZME5A Sol ref#: 2000064619"/>
    <s v=" Veronica Tapao"/>
    <s v="Dinesh Sharma"/>
    <s v="SAP Functional-MM"/>
    <x v="0"/>
    <d v="2024-08-23T12:17:00"/>
    <d v="2024-08-27T12:17:00"/>
    <s v="Applications"/>
    <d v="2024-09-02T14:16:00"/>
    <s v="Veronica Tapao"/>
    <s v="Purchase"/>
    <s v="4. Affects User"/>
    <d v="2024-09-02T14:16:00"/>
    <x v="0"/>
    <d v="2024-08-30T13:30:00"/>
    <d v="2024-08-30T12:22:00"/>
    <d v="2024-08-23T14:17:00"/>
    <s v="-"/>
    <n v="2000000000"/>
    <s v="SAP S/4 ERP"/>
    <s v="UAE"/>
    <x v="0"/>
    <x v="2"/>
    <x v="0"/>
    <n v="7.0506944444423425"/>
    <n v="2024"/>
    <n v="34"/>
    <x v="18"/>
    <x v="0"/>
    <n v="8"/>
    <x v="1"/>
    <x v="1"/>
    <d v="2024-08-23T00:00:00"/>
    <d v="2024-08-23T00:00:00"/>
  </r>
  <r>
    <n v="4000002476"/>
    <x v="0"/>
    <s v="3. Normal"/>
    <s v="Contract Release Error - Sol Ref: 2000064627"/>
    <s v=" Veronica Tapao"/>
    <s v="Dinesh Sharma"/>
    <s v="SAP Functional-MM"/>
    <x v="0"/>
    <d v="2024-08-30T10:46:00"/>
    <d v="2024-09-03T10:46:00"/>
    <s v="Applications"/>
    <d v="2024-09-14T19:22:00"/>
    <s v="Veronica Tapao"/>
    <s v="Purchase"/>
    <s v="4. Affects User"/>
    <d v="2024-09-14T19:22:00"/>
    <x v="0"/>
    <d v="2024-09-11T19:13:00"/>
    <d v="2024-09-04T17:21:00"/>
    <d v="2024-08-30T12:46:00"/>
    <s v="-"/>
    <n v="2000000000"/>
    <s v="SAP S/4 ERP"/>
    <s v="UAE"/>
    <x v="0"/>
    <x v="2"/>
    <x v="0"/>
    <n v="12.352083333331393"/>
    <n v="2024"/>
    <n v="35"/>
    <x v="22"/>
    <x v="0"/>
    <n v="8"/>
    <x v="1"/>
    <x v="2"/>
    <d v="2024-08-30T00:00:00"/>
    <d v="2024-08-30T00:00:00"/>
  </r>
  <r>
    <n v="4000003180"/>
    <x v="0"/>
    <s v="3. Normal"/>
    <s v="Contract Release Strategy Issue"/>
    <s v=" Veronica Tapao"/>
    <s v="Dinesh Sharma"/>
    <s v="SAP Functional-MM"/>
    <x v="0"/>
    <d v="2024-09-18T12:10:00"/>
    <d v="2024-09-20T12:10:00"/>
    <s v="Applications"/>
    <d v="2024-09-28T12:29:00"/>
    <s v="Veronica Tapao"/>
    <s v="Purchase"/>
    <s v="4. Affects User"/>
    <d v="2024-09-28T12:29:00"/>
    <x v="0"/>
    <d v="2024-09-25T11:46:00"/>
    <d v="2024-09-19T16:28:00"/>
    <d v="2024-09-18T14:10:00"/>
    <s v="-"/>
    <s v="-"/>
    <s v="SAP S/4 ERP"/>
    <s v="UAE"/>
    <x v="0"/>
    <x v="2"/>
    <x v="0"/>
    <n v="6.9833333333299379"/>
    <n v="2024"/>
    <n v="38"/>
    <x v="12"/>
    <x v="0"/>
    <n v="9"/>
    <x v="5"/>
    <x v="1"/>
    <d v="2024-09-18T00:00:00"/>
    <d v="2024-09-18T00:00:00"/>
  </r>
  <r>
    <n v="4000004601"/>
    <x v="0"/>
    <s v="3. Normal"/>
    <s v="Controlling Goods Issued (COGI) report shows automatic goods movement errors"/>
    <s v="Md. Rakibul Islam"/>
    <s v="Shaik Chand Basha"/>
    <s v="SAP Functional-MM"/>
    <x v="0"/>
    <d v="2024-11-02T10:12:00"/>
    <d v="2024-11-04T10:12:00"/>
    <s v="Applications"/>
    <d v="2024-11-09T13:53:00"/>
    <s v="Md. Rakibul Islam"/>
    <s v="Tiles Production"/>
    <s v="4. Affects User"/>
    <d v="2024-11-13T12:39:00"/>
    <x v="0"/>
    <d v="2024-11-06T13:43:00"/>
    <d v="2024-11-06T13:43:00"/>
    <d v="2024-11-02T12:12:00"/>
    <s v="-"/>
    <s v="-"/>
    <s v="SAP S/4 ERP"/>
    <s v="BGD"/>
    <x v="1"/>
    <x v="1"/>
    <x v="1"/>
    <n v="4.1465277777751908"/>
    <n v="2024"/>
    <n v="44"/>
    <x v="5"/>
    <x v="1"/>
    <n v="11"/>
    <x v="3"/>
    <x v="3"/>
    <d v="2024-11-02T00:00:00"/>
    <d v="2024-11-02T00:00:00"/>
  </r>
  <r>
    <n v="4000003598"/>
    <x v="1"/>
    <s v="2. High"/>
    <s v="Conversion from Box to M2 has to be changed - Sol ref#: 3000052604"/>
    <s v="Olivia Robles Cruz"/>
    <s v="Kamal Kondapalli"/>
    <s v="SAP Functional-SD"/>
    <x v="1"/>
    <d v="2024-10-01T18:56:00"/>
    <d v="2024-10-02T17:56:00"/>
    <s v="Applications"/>
    <s v="-"/>
    <s v="Olivia Robles Cruz"/>
    <s v="Customer Advocacy - Tiles"/>
    <s v="3. Affects Group"/>
    <d v="2024-12-11T19:50:00"/>
    <x v="3"/>
    <s v="-"/>
    <d v="2024-11-07T12:08:00"/>
    <d v="2024-10-02T10:56:00"/>
    <s v="Applications"/>
    <n v="3000000000"/>
    <s v="SAP S/4 ERP"/>
    <s v="UAE"/>
    <x v="1"/>
    <x v="2"/>
    <x v="0"/>
    <n v="82.836264930549078"/>
    <n v="2024"/>
    <n v="40"/>
    <x v="2"/>
    <x v="9"/>
    <n v="10"/>
    <x v="2"/>
    <x v="2"/>
    <d v="2024-10-01T00:00:00"/>
    <s v=""/>
  </r>
  <r>
    <n v="4000004898"/>
    <x v="0"/>
    <s v="3. Normal"/>
    <s v="Correct the price in the migrated PO. P940005256"/>
    <s v=" Veronica Tapao"/>
    <s v="Vijay Kumar"/>
    <s v="SAP Functional-MM"/>
    <x v="0"/>
    <d v="2024-11-11T16:59:00"/>
    <d v="2024-11-13T16:59:00"/>
    <s v="Applications"/>
    <d v="2024-11-23T17:00:00"/>
    <s v="Veronica Tapao"/>
    <s v="Purchase"/>
    <s v="4. Affects User"/>
    <d v="2024-11-23T17:00:00"/>
    <x v="0"/>
    <d v="2024-11-20T16:44:00"/>
    <d v="2024-11-20T16:44:00"/>
    <d v="2024-11-11T18:59:00"/>
    <s v="-"/>
    <s v="-"/>
    <s v="SAP S/4 ERP"/>
    <s v="UAE"/>
    <x v="0"/>
    <x v="3"/>
    <x v="1"/>
    <n v="8.9895833333357587"/>
    <n v="2024"/>
    <n v="46"/>
    <x v="21"/>
    <x v="1"/>
    <n v="11"/>
    <x v="3"/>
    <x v="1"/>
    <d v="2024-11-11T00:00:00"/>
    <d v="2024-11-11T00:00:00"/>
  </r>
  <r>
    <n v="4000000776"/>
    <x v="1"/>
    <s v="3. Normal"/>
    <s v="Correction in ZMSTOCK Ref. 3000048804"/>
    <s v="Moti Singh Rathore"/>
    <s v="Dinesh Sharma"/>
    <s v="SAP Functional-MM"/>
    <x v="2"/>
    <d v="2024-07-17T09:26:00"/>
    <d v="2024-07-17T18:30:00"/>
    <s v="Applications"/>
    <s v="-"/>
    <s v="Surya Vegirouthu"/>
    <s v="Finance &amp; Accounts"/>
    <s v="2. Affects Department"/>
    <d v="2024-10-28T11:31:00"/>
    <x v="3"/>
    <s v="-"/>
    <d v="2024-08-21T13:08:00"/>
    <d v="2024-07-17T11:30:00"/>
    <s v="Applications"/>
    <n v="3000000000"/>
    <s v="SAP S/4 ERP"/>
    <s v="IND"/>
    <x v="0"/>
    <x v="2"/>
    <x v="0"/>
    <n v="159.23209826388484"/>
    <n v="2024"/>
    <n v="29"/>
    <x v="13"/>
    <x v="0"/>
    <n v="7"/>
    <x v="0"/>
    <x v="2"/>
    <d v="2024-07-17T00:00:00"/>
    <s v=""/>
  </r>
  <r>
    <n v="4000000689"/>
    <x v="1"/>
    <s v="3. Normal"/>
    <s v="Corrections are required in the attendance upload format"/>
    <s v="Seshayya Anadasu"/>
    <s v="Dinesh Sharma"/>
    <s v="SAP Functional"/>
    <x v="3"/>
    <d v="2024-07-15T11:08:00"/>
    <d v="2024-07-17T11:08:00"/>
    <s v="Applications"/>
    <s v="-"/>
    <s v="Seshayya Anadasu"/>
    <s v="HR &amp; Admin"/>
    <s v="4. Affects User"/>
    <d v="2024-08-30T18:11:00"/>
    <x v="0"/>
    <s v="-"/>
    <s v="-"/>
    <d v="2024-07-15T13:08:00"/>
    <s v="Applications"/>
    <s v="-"/>
    <s v="SAP S/4 ERP"/>
    <s v="IND"/>
    <x v="0"/>
    <x v="2"/>
    <x v="0"/>
    <n v="161.16126493055344"/>
    <n v="2024"/>
    <n v="29"/>
    <x v="13"/>
    <x v="0"/>
    <n v="7"/>
    <x v="0"/>
    <x v="2"/>
    <d v="2024-07-15T00:00:00"/>
    <s v=""/>
  </r>
  <r>
    <n v="4000004253"/>
    <x v="0"/>
    <s v="3. Normal"/>
    <s v="Cost Component Structure (CCS) Error"/>
    <s v="Himanshu Chandrakant Shah"/>
    <s v="Dinesh Sharma"/>
    <s v="SAP Functional-MM"/>
    <x v="0"/>
    <d v="2024-10-21T16:31:00"/>
    <d v="2024-10-23T16:31:00"/>
    <s v="Applications"/>
    <d v="2024-10-25T16:45:00"/>
    <s v="Himanshu Chandrakant Shah"/>
    <s v="Finance &amp; Accounts"/>
    <s v="4. Affects User"/>
    <d v="2024-10-25T16:45:00"/>
    <x v="0"/>
    <d v="2024-10-22T16:17:00"/>
    <d v="2024-10-22T16:17:00"/>
    <d v="2024-10-21T18:31:00"/>
    <s v="-"/>
    <s v="-"/>
    <s v="SAP S/4 ERP"/>
    <s v="UAE"/>
    <x v="0"/>
    <x v="2"/>
    <x v="0"/>
    <n v="0.99027777777519077"/>
    <n v="2024"/>
    <n v="43"/>
    <x v="14"/>
    <x v="0"/>
    <n v="10"/>
    <x v="2"/>
    <x v="0"/>
    <d v="2024-10-21T00:00:00"/>
    <d v="2024-10-21T00:00:00"/>
  </r>
  <r>
    <n v="4000002430"/>
    <x v="1"/>
    <s v="2. High"/>
    <s v="COST POSTING via ZFI_REV_REPOST_N - Revenue Posting is incorrect Sol ref#: 2000064622"/>
    <s v="Guddu Gupta"/>
    <s v="Rakhi Masand"/>
    <s v="SAP Functional-FI/CO"/>
    <x v="2"/>
    <d v="2024-08-28T18:26:00"/>
    <d v="2024-08-29T17:26:00"/>
    <s v="Applications"/>
    <s v="-"/>
    <s v="Guddu Gupta"/>
    <s v="Finance &amp; Accounts"/>
    <s v="-"/>
    <d v="2024-12-18T16:07:00"/>
    <x v="3"/>
    <s v="-"/>
    <d v="2024-09-09T13:46:00"/>
    <d v="2024-08-28T19:26:00"/>
    <s v="Applications"/>
    <n v="2000000000"/>
    <s v="SAP S/4 ERP"/>
    <s v="UAE"/>
    <x v="1"/>
    <x v="6"/>
    <x v="0"/>
    <n v="116.85709826388484"/>
    <n v="2024"/>
    <n v="35"/>
    <x v="22"/>
    <x v="3"/>
    <n v="8"/>
    <x v="1"/>
    <x v="2"/>
    <d v="2024-08-28T00:00:00"/>
    <s v=""/>
  </r>
  <r>
    <n v="4000003980"/>
    <x v="1"/>
    <s v="3. Normal"/>
    <s v="Create a New SAP Account for Drewes ( Kludi Germany )"/>
    <s v="Raziye Kabakci"/>
    <s v="Amit Yadav"/>
    <s v="SAP Technical"/>
    <x v="0"/>
    <d v="2024-10-11T14:17:00"/>
    <d v="2024-10-15T14:17:00"/>
    <s v="Applications"/>
    <d v="2024-10-18T16:41:00"/>
    <s v="Raziye Kabakci"/>
    <s v="Information Technology"/>
    <s v="4. Affects User"/>
    <d v="2024-10-30T11:12:00"/>
    <x v="0"/>
    <d v="2024-10-15T16:04:00"/>
    <d v="2024-10-15T16:04:00"/>
    <d v="2024-10-11T16:17:00"/>
    <s v="Access &amp; Security"/>
    <s v="-"/>
    <s v="SAP S/4 ERP"/>
    <s v="GER"/>
    <x v="0"/>
    <x v="0"/>
    <x v="0"/>
    <n v="4.0743055555576575"/>
    <n v="2024"/>
    <n v="41"/>
    <x v="9"/>
    <x v="0"/>
    <n v="10"/>
    <x v="2"/>
    <x v="3"/>
    <d v="2024-10-11T00:00:00"/>
    <d v="2024-10-11T00:00:00"/>
  </r>
  <r>
    <n v="4000001679"/>
    <x v="1"/>
    <s v="1. Urgent"/>
    <s v="Create a new SAP ID - 99003031"/>
    <s v="Silambarasan Ravichandran"/>
    <s v="Nigam Bairagicharan Das"/>
    <s v="SAP Technical"/>
    <x v="0"/>
    <d v="2024-08-05T12:01:00"/>
    <d v="2024-08-06T11:01:00"/>
    <s v="Applications"/>
    <d v="2024-08-15T10:06:00"/>
    <s v="Silambarasan Ravichandran"/>
    <s v="ISO"/>
    <s v="4. Affects User"/>
    <d v="2024-08-15T10:06:00"/>
    <x v="3"/>
    <d v="2024-08-12T10:00:00"/>
    <d v="2024-08-12T10:00:00"/>
    <d v="2024-08-05T13:01:00"/>
    <s v="Access &amp; Security"/>
    <s v="-"/>
    <s v="SAP S/4 ERP"/>
    <s v="UAE"/>
    <x v="0"/>
    <x v="0"/>
    <x v="0"/>
    <n v="6.9159722222175333"/>
    <n v="2024"/>
    <n v="32"/>
    <x v="19"/>
    <x v="0"/>
    <n v="8"/>
    <x v="1"/>
    <x v="1"/>
    <d v="2024-08-05T00:00:00"/>
    <d v="2024-08-05T00:00:00"/>
  </r>
  <r>
    <n v="4000005119"/>
    <x v="1"/>
    <s v="3. Normal"/>
    <s v="Create a new SAP ID - RIZOS"/>
    <s v="Raziye Kabakci"/>
    <s v="Amit Yadav"/>
    <s v="SAP Technical"/>
    <x v="0"/>
    <d v="2024-11-18T14:20:00"/>
    <d v="2024-11-20T14:20:00"/>
    <s v="Access &amp; Security"/>
    <d v="2024-11-22T14:00:00"/>
    <s v="Raziye Kabakci"/>
    <s v="Information Technology"/>
    <s v="4. Affects User"/>
    <d v="2024-11-22T14:00:00"/>
    <x v="0"/>
    <d v="2024-11-19T13:01:00"/>
    <d v="2024-11-19T13:01:00"/>
    <d v="2024-11-18T16:20:00"/>
    <s v="Access &amp; Security"/>
    <s v="-"/>
    <s v="Access Control"/>
    <s v="GER"/>
    <x v="0"/>
    <x v="0"/>
    <x v="1"/>
    <n v="0.94513888889196096"/>
    <n v="2024"/>
    <n v="47"/>
    <x v="17"/>
    <x v="0"/>
    <n v="11"/>
    <x v="3"/>
    <x v="0"/>
    <d v="2024-11-18T00:00:00"/>
    <d v="2024-11-18T00:00:00"/>
  </r>
  <r>
    <n v="4000003304"/>
    <x v="1"/>
    <s v="3. Normal"/>
    <s v="Create a virtual storage location for RAKC in KLUDI System"/>
    <s v="Mohanad Suliman"/>
    <s v="Mohanad Suliman"/>
    <s v="SAP Functional-MM"/>
    <x v="0"/>
    <d v="2024-09-23T16:06:00"/>
    <d v="2024-09-24T15:06:00"/>
    <s v="Applications"/>
    <d v="2024-11-17T16:57:00"/>
    <s v="Mohanad Suliman"/>
    <s v="Information Technology"/>
    <s v="1. Affects Business"/>
    <d v="2024-11-17T16:57:00"/>
    <x v="3"/>
    <d v="2024-11-14T16:44:00"/>
    <d v="2024-09-30T11:32:00"/>
    <d v="2024-09-23T17:06:00"/>
    <s v="Applications"/>
    <s v="-"/>
    <s v="SAP S/4 ERP"/>
    <s v="UAE"/>
    <x v="0"/>
    <x v="7"/>
    <x v="0"/>
    <n v="52.026388888894871"/>
    <n v="2024"/>
    <n v="39"/>
    <x v="20"/>
    <x v="0"/>
    <n v="9"/>
    <x v="5"/>
    <x v="2"/>
    <d v="2024-09-23T00:00:00"/>
    <d v="2024-09-23T00:00:00"/>
  </r>
  <r>
    <n v="4000001760"/>
    <x v="1"/>
    <s v="4. Low"/>
    <s v="Create ESS Band-2 - 99012239"/>
    <s v="Balakumar Paneerselvam"/>
    <s v="Nigam Bairagicharan Das"/>
    <s v="SAP Technical"/>
    <x v="0"/>
    <d v="2024-08-07T13:53:00"/>
    <d v="2024-08-14T13:53:00"/>
    <s v="Access &amp; Security"/>
    <d v="2024-08-24T13:11:00"/>
    <s v="System"/>
    <s v="Tiles Plant"/>
    <s v="4. Affects User"/>
    <d v="2024-08-24T13:11:00"/>
    <x v="2"/>
    <d v="2024-08-21T12:23:00"/>
    <d v="2024-08-21T12:23:00"/>
    <d v="2024-08-07T17:53:00"/>
    <s v="Access &amp; Security"/>
    <s v="-"/>
    <s v="Access Control"/>
    <s v="UAE"/>
    <x v="0"/>
    <x v="0"/>
    <x v="0"/>
    <n v="13.9375"/>
    <n v="2024"/>
    <n v="32"/>
    <x v="19"/>
    <x v="0"/>
    <n v="8"/>
    <x v="1"/>
    <x v="2"/>
    <d v="2024-08-07T00:00:00"/>
    <d v="2024-08-07T00:00:00"/>
  </r>
  <r>
    <n v="4000000585"/>
    <x v="1"/>
    <s v="4. Low"/>
    <s v="Create fiori acct from band1 to band 2 - 99013099"/>
    <s v="Rajesh Jugraj Prajapati"/>
    <s v="Amit Yadav"/>
    <s v="SAP Technical"/>
    <x v="0"/>
    <d v="2024-07-11T17:40:00"/>
    <d v="2024-07-18T17:40:00"/>
    <s v="Applications"/>
    <d v="2024-07-18T17:52:00"/>
    <s v="System"/>
    <s v="Sanitaryware Plant"/>
    <s v="4. Affects User"/>
    <d v="2024-07-18T17:52:00"/>
    <x v="2"/>
    <d v="2024-07-15T17:21:00"/>
    <d v="2024-07-12T10:55:00"/>
    <d v="2024-07-12T12:40:00"/>
    <s v="Access &amp; Security"/>
    <s v="-"/>
    <s v="SAP S/4 ERP"/>
    <s v="UAE"/>
    <x v="0"/>
    <x v="0"/>
    <x v="0"/>
    <n v="3.9868055555562023"/>
    <n v="2024"/>
    <n v="28"/>
    <x v="6"/>
    <x v="0"/>
    <n v="7"/>
    <x v="0"/>
    <x v="3"/>
    <d v="2024-07-11T00:00:00"/>
    <d v="2024-07-11T00:00:00"/>
  </r>
  <r>
    <n v="4000003860"/>
    <x v="1"/>
    <s v="3. Normal"/>
    <s v="Create New SAP Accounts Basiou,- Laux"/>
    <s v="Raziye Kabakci"/>
    <s v="Amit Yadav"/>
    <s v="SAP Technical"/>
    <x v="0"/>
    <d v="2024-10-08T15:42:00"/>
    <d v="2024-10-10T15:42:00"/>
    <s v="Applications"/>
    <d v="2024-10-14T18:39:00"/>
    <s v="Raziye Kabakci"/>
    <s v="Information Technology"/>
    <s v="4. Affects User"/>
    <d v="2024-10-14T18:39:00"/>
    <x v="0"/>
    <d v="2024-10-11T18:24:00"/>
    <d v="2024-10-11T18:24:00"/>
    <d v="2024-10-08T17:42:00"/>
    <s v="Access &amp; Security"/>
    <s v="-"/>
    <s v="SAP S/4 ERP"/>
    <s v="GER"/>
    <x v="0"/>
    <x v="0"/>
    <x v="0"/>
    <n v="3.1125000000029104"/>
    <n v="2024"/>
    <n v="41"/>
    <x v="9"/>
    <x v="0"/>
    <n v="10"/>
    <x v="2"/>
    <x v="3"/>
    <d v="2024-10-08T00:00:00"/>
    <d v="2024-10-08T00:00:00"/>
  </r>
  <r>
    <n v="4000000876"/>
    <x v="1"/>
    <s v="2. High"/>
    <s v="Create New User in SAP - Raziye ( Kludi RAK )"/>
    <s v="Raziye Kabakci"/>
    <s v="Amit Yadav"/>
    <s v="SAP Technical"/>
    <x v="0"/>
    <d v="2024-07-18T12:49:00"/>
    <d v="2024-07-22T12:49:00"/>
    <s v="Applications"/>
    <d v="2024-07-21T13:53:00"/>
    <s v="Raziye Kabakci"/>
    <s v="Information Technology"/>
    <s v="4. Affects User"/>
    <d v="2024-07-21T13:53:00"/>
    <x v="0"/>
    <d v="2024-07-18T13:47:00"/>
    <d v="2024-07-18T13:47:00"/>
    <d v="2024-07-18T14:49:00"/>
    <s v="Access &amp; Security"/>
    <s v="-"/>
    <s v="SAP S/4 ERP"/>
    <s v="GER"/>
    <x v="0"/>
    <x v="0"/>
    <x v="0"/>
    <n v="4.0277777778101154E-2"/>
    <n v="2024"/>
    <n v="29"/>
    <x v="13"/>
    <x v="0"/>
    <n v="7"/>
    <x v="0"/>
    <x v="0"/>
    <d v="2024-07-18T00:00:00"/>
    <d v="2024-07-18T00:00:00"/>
  </r>
  <r>
    <n v="4000002744"/>
    <x v="1"/>
    <s v="3. Normal"/>
    <s v="Creating of shurtdown orders and understanding of the impact of the same on the books of accounts and COPA"/>
    <s v="Surbhi Garg"/>
    <s v="Rakhi Masand"/>
    <s v="SAP Functional-FI/CO"/>
    <x v="4"/>
    <d v="2024-09-06T11:35:00"/>
    <d v="2024-09-09T10:35:00"/>
    <s v="Applications"/>
    <s v="-"/>
    <s v="System"/>
    <s v="Accounts"/>
    <s v="1. Affects Business"/>
    <d v="2024-12-18T11:42:00"/>
    <x v="3"/>
    <d v="2024-12-18T11:42:00"/>
    <d v="2024-12-18T11:42:00"/>
    <d v="2024-09-06T12:35:00"/>
    <s v="Applications"/>
    <s v="-"/>
    <s v="SAP S/4 ERP"/>
    <s v="UAE"/>
    <x v="1"/>
    <x v="6"/>
    <x v="0"/>
    <n v="103.0048611111124"/>
    <n v="2024"/>
    <n v="36"/>
    <x v="15"/>
    <x v="2"/>
    <n v="9"/>
    <x v="5"/>
    <x v="2"/>
    <d v="2024-09-06T00:00:00"/>
    <d v="2024-09-06T00:00:00"/>
  </r>
  <r>
    <n v="4000002384"/>
    <x v="1"/>
    <s v="3. Normal"/>
    <s v="Creation of Custom Report Sol Ref: 3000052565."/>
    <s v="Surbhi Garg"/>
    <s v="Shaik Chand Basha"/>
    <s v="SAP Functional-PP/PM/QS/"/>
    <x v="2"/>
    <d v="2024-08-27T13:07:00"/>
    <d v="2024-08-28T12:07:00"/>
    <s v="Applications"/>
    <s v="-"/>
    <s v="System"/>
    <s v="Finance &amp; Accounts"/>
    <s v="1. Affects Business"/>
    <d v="2024-11-07T13:36:00"/>
    <x v="3"/>
    <s v="-"/>
    <d v="2024-09-04T18:41:00"/>
    <d v="2024-08-27T14:07:00"/>
    <s v="Applications"/>
    <n v="3000000000"/>
    <s v="SAP S/4 ERP"/>
    <s v="UAE"/>
    <x v="1"/>
    <x v="1"/>
    <x v="0"/>
    <n v="118.07862604166439"/>
    <n v="2024"/>
    <n v="35"/>
    <x v="22"/>
    <x v="10"/>
    <n v="8"/>
    <x v="1"/>
    <x v="2"/>
    <d v="2024-08-27T00:00:00"/>
    <s v=""/>
  </r>
  <r>
    <n v="4000005823"/>
    <x v="1"/>
    <s v="2. High"/>
    <s v="Creation of new location in SAP-GF4"/>
    <s v=" Mohamed Nasar"/>
    <s v="Pranita Vishvanath Patil"/>
    <s v="SAP Functional-MM"/>
    <x v="1"/>
    <d v="2024-12-10T19:42:00"/>
    <d v="2024-12-11T18:30:00"/>
    <s v="Applications"/>
    <s v="-"/>
    <s v="Mohamed Nasar"/>
    <s v="Logistics and Warehouse"/>
    <s v="3. Affects Group"/>
    <d v="2024-12-13T19:25:00"/>
    <x v="3"/>
    <s v="-"/>
    <s v="-"/>
    <d v="2024-12-11T11:30:00"/>
    <s v="Applications"/>
    <n v="3000000000"/>
    <s v="SAP S/4 ERP"/>
    <s v="UAE"/>
    <x v="1"/>
    <x v="3"/>
    <x v="1"/>
    <n v="12.804320486109646"/>
    <n v="2024"/>
    <n v="50"/>
    <x v="7"/>
    <x v="9"/>
    <n v="12"/>
    <x v="4"/>
    <x v="2"/>
    <d v="2024-12-10T00:00:00"/>
    <s v=""/>
  </r>
  <r>
    <n v="4000003883"/>
    <x v="1"/>
    <s v="3. Normal"/>
    <s v="Creation of new plant codes in sap"/>
    <s v="Sivaprasad K.V"/>
    <s v="Rakhi Masand"/>
    <s v="SAP Functional-MM"/>
    <x v="4"/>
    <d v="2024-10-09T11:03:00"/>
    <d v="2024-10-11T11:03:00"/>
    <s v="Applications"/>
    <s v="-"/>
    <s v="System"/>
    <s v="Finance &amp; Accounts"/>
    <s v="4. Affects User"/>
    <d v="2024-12-18T14:53:00"/>
    <x v="0"/>
    <d v="2024-12-18T14:53:00"/>
    <d v="2024-10-16T11:49:00"/>
    <d v="2024-10-09T13:03:00"/>
    <s v="Applications"/>
    <s v="-"/>
    <s v="SAP S/4 ERP"/>
    <s v="IND"/>
    <x v="1"/>
    <x v="6"/>
    <x v="0"/>
    <n v="70.159722222218988"/>
    <n v="2024"/>
    <n v="41"/>
    <x v="9"/>
    <x v="2"/>
    <n v="10"/>
    <x v="2"/>
    <x v="2"/>
    <d v="2024-10-09T00:00:00"/>
    <d v="2024-10-09T00:00:00"/>
  </r>
  <r>
    <n v="4000005011"/>
    <x v="0"/>
    <s v="3. Normal"/>
    <s v="Credit note printout error - Joy Sol ref#: 2000064770"/>
    <s v="Joy Villena"/>
    <s v="Kamal Kondapalli"/>
    <s v="SAP Functional-SD"/>
    <x v="0"/>
    <d v="2024-11-14T13:40:00"/>
    <d v="2024-11-18T13:40:00"/>
    <s v="Applications"/>
    <d v="2024-11-29T16:03:00"/>
    <s v="System"/>
    <s v="Sales"/>
    <s v="4. Affects User"/>
    <d v="2024-11-29T16:03:00"/>
    <x v="0"/>
    <d v="2024-11-26T15:13:00"/>
    <d v="2024-11-15T16:39:00"/>
    <d v="2024-11-14T15:40:00"/>
    <s v="-"/>
    <n v="2000000000"/>
    <s v="SAP S/4 ERP"/>
    <s v="UAE"/>
    <x v="1"/>
    <x v="2"/>
    <x v="1"/>
    <n v="12.064583333332848"/>
    <n v="2024"/>
    <n v="46"/>
    <x v="21"/>
    <x v="1"/>
    <n v="11"/>
    <x v="3"/>
    <x v="2"/>
    <d v="2024-11-14T00:00:00"/>
    <d v="2024-11-14T00:00:00"/>
  </r>
  <r>
    <n v="4000001741"/>
    <x v="0"/>
    <s v="2. High"/>
    <s v="CRM related Issue Sol# 2000064588 || 4000001689"/>
    <s v=" Vinita Acharya"/>
    <s v="Dinesh Sharma"/>
    <s v="SAP Functional"/>
    <x v="0"/>
    <d v="2024-08-06T18:40:00"/>
    <d v="2024-08-08T18:40:00"/>
    <s v="Applications"/>
    <d v="2024-08-30T11:14:00"/>
    <s v="Vinita Acharya"/>
    <s v="Corporate Development"/>
    <s v="4. Affects User"/>
    <d v="2024-08-30T11:14:00"/>
    <x v="0"/>
    <d v="2024-08-27T10:53:00"/>
    <d v="2024-08-15T11:09:00"/>
    <d v="2024-08-07T11:40:00"/>
    <s v="-"/>
    <n v="2000000000"/>
    <s v="SAP S/4 ERP"/>
    <s v="UAE"/>
    <x v="0"/>
    <x v="2"/>
    <x v="0"/>
    <n v="20.675694444442343"/>
    <n v="2024"/>
    <n v="32"/>
    <x v="19"/>
    <x v="0"/>
    <n v="8"/>
    <x v="1"/>
    <x v="2"/>
    <d v="2024-08-06T00:00:00"/>
    <d v="2024-08-06T00:00:00"/>
  </r>
  <r>
    <n v="4000005589"/>
    <x v="0"/>
    <s v="3. Normal"/>
    <s v="CURRENTLY SAP ID NOT WORKING 99014281"/>
    <s v="Pradeep Kumar Mallivattath"/>
    <s v="Amit Yadav"/>
    <s v="SAP Technical"/>
    <x v="0"/>
    <d v="2024-12-04T12:02:00"/>
    <d v="2024-12-06T12:02:00"/>
    <s v="Applications"/>
    <d v="2024-12-08T12:07:00"/>
    <s v="Pradeep Kumar Mallivattath"/>
    <s v="Sanitaryware Plant"/>
    <s v="4. Affects User"/>
    <d v="2024-12-08T12:07:00"/>
    <x v="0"/>
    <d v="2024-12-05T11:56:00"/>
    <d v="2024-12-04T12:46:00"/>
    <d v="2024-12-04T14:02:00"/>
    <s v="-"/>
    <s v="-"/>
    <s v="SAP S/4 ERP"/>
    <s v="UAE"/>
    <x v="0"/>
    <x v="0"/>
    <x v="1"/>
    <n v="0.99583333333430346"/>
    <n v="2024"/>
    <n v="49"/>
    <x v="16"/>
    <x v="0"/>
    <n v="12"/>
    <x v="4"/>
    <x v="0"/>
    <d v="2024-12-04T00:00:00"/>
    <d v="2024-12-04T00:00:00"/>
  </r>
  <r>
    <n v="4000000236"/>
    <x v="1"/>
    <s v="3. Normal"/>
    <s v="Custom report in SAP (FI) - Surbhi RAKPOR Sol Ref 30000052505 (HTC is working on this ticket)"/>
    <s v="Surbhi Garg"/>
    <s v="Karthick Duraisamy"/>
    <s v="SAP Functional-PP/PM/QS/"/>
    <x v="0"/>
    <d v="2024-07-03T16:15:00"/>
    <d v="2024-07-05T16:15:00"/>
    <s v="Applications"/>
    <d v="2024-09-05T14:17:00"/>
    <s v="System"/>
    <s v="Finance &amp; Accounts"/>
    <s v="4. Affects User"/>
    <d v="2024-09-05T14:17:00"/>
    <x v="0"/>
    <d v="2024-09-02T13:49:00"/>
    <d v="2024-08-20T13:38:00"/>
    <d v="2024-07-03T18:15:00"/>
    <s v="Access &amp; Security"/>
    <n v="3000000000"/>
    <s v="SAP S/4 ERP"/>
    <s v="UAE"/>
    <x v="0"/>
    <x v="1"/>
    <x v="0"/>
    <n v="60.898611111108039"/>
    <n v="2024"/>
    <n v="27"/>
    <x v="11"/>
    <x v="0"/>
    <n v="7"/>
    <x v="0"/>
    <x v="2"/>
    <d v="2024-07-03T00:00:00"/>
    <d v="2024-07-03T00:00:00"/>
  </r>
  <r>
    <n v="4000004725"/>
    <x v="0"/>
    <s v="3. Normal"/>
    <s v="CUSTOMER ACCOUNT REQUEST ERROR - Arpan"/>
    <s v="Arpan Varghese Koshy"/>
    <s v="Kamal Kondapalli"/>
    <s v="SAP Functional-SD"/>
    <x v="0"/>
    <d v="2024-11-06T13:03:00"/>
    <d v="2024-11-08T13:03:00"/>
    <s v="Applications"/>
    <d v="2024-11-11T15:54:00"/>
    <s v="System"/>
    <s v="Customer Advocacy - Tiles"/>
    <s v="4. Affects User"/>
    <d v="2024-11-11T15:54:00"/>
    <x v="0"/>
    <d v="2024-11-08T15:35:00"/>
    <d v="2024-11-08T13:25:00"/>
    <d v="2024-11-06T15:03:00"/>
    <s v="-"/>
    <s v="-"/>
    <s v="SAP S/4 ERP"/>
    <s v="UAE"/>
    <x v="1"/>
    <x v="2"/>
    <x v="1"/>
    <n v="2.1055555555576575"/>
    <n v="2024"/>
    <n v="45"/>
    <x v="4"/>
    <x v="1"/>
    <n v="11"/>
    <x v="3"/>
    <x v="3"/>
    <d v="2024-11-06T00:00:00"/>
    <d v="2024-11-06T00:00:00"/>
  </r>
  <r>
    <n v="4000005727"/>
    <x v="0"/>
    <s v="3. Normal"/>
    <s v="Customer contact number mismatch in SO and SI"/>
    <s v="Rajesh Walavalkar"/>
    <s v="Kamal Kondapalli"/>
    <s v="SAP Functional-SD"/>
    <x v="4"/>
    <d v="2024-12-07T17:50:00"/>
    <d v="2024-12-10T17:50:00"/>
    <s v="Applications"/>
    <s v="-"/>
    <s v="Rajesh Walavalkar"/>
    <s v="Purchase"/>
    <s v="4. Affects User"/>
    <d v="2024-12-19T14:14:00"/>
    <x v="0"/>
    <d v="2024-12-19T14:14:00"/>
    <d v="2024-12-19T14:14:00"/>
    <d v="2024-12-09T11:20:00"/>
    <s v="-"/>
    <s v="-"/>
    <s v="SAP S/4 ERP"/>
    <s v="IND"/>
    <x v="1"/>
    <x v="2"/>
    <x v="1"/>
    <n v="11.849999999998545"/>
    <n v="2024"/>
    <n v="49"/>
    <x v="16"/>
    <x v="1"/>
    <n v="12"/>
    <x v="4"/>
    <x v="2"/>
    <d v="2024-12-07T00:00:00"/>
    <d v="2024-12-07T00:00:00"/>
  </r>
  <r>
    <n v="4000000775"/>
    <x v="1"/>
    <s v="2. High"/>
    <s v="Customer Master Change Log_Credit Limit Sol#: 3000051669"/>
    <s v="Rajesh Sawant"/>
    <s v="Dinesh Sharma"/>
    <s v="SAP Functional-SD"/>
    <x v="3"/>
    <d v="2024-07-17T09:24:00"/>
    <d v="2024-07-17T18:30:00"/>
    <s v="Applications"/>
    <s v="-"/>
    <s v="Surya Vegirouthu"/>
    <s v="Commercial Accounts"/>
    <s v="2. Affects Department"/>
    <d v="2024-09-27T12:29:00"/>
    <x v="3"/>
    <s v="-"/>
    <d v="2024-07-24T12:54:00"/>
    <d v="2024-07-17T11:30:00"/>
    <s v="Applications"/>
    <s v="-"/>
    <s v="Accounting &amp; Finance tools"/>
    <s v="IND"/>
    <x v="0"/>
    <x v="2"/>
    <x v="0"/>
    <n v="159.23348715277098"/>
    <n v="2024"/>
    <n v="29"/>
    <x v="13"/>
    <x v="0"/>
    <n v="7"/>
    <x v="0"/>
    <x v="2"/>
    <d v="2024-07-17T00:00:00"/>
    <s v=""/>
  </r>
  <r>
    <n v="4000005239"/>
    <x v="0"/>
    <s v="3. Normal"/>
    <s v="Daily cadence - Basis ( Kludi System )"/>
    <s v="Deepak Gopal P.G"/>
    <s v="Amit Yadav"/>
    <s v="SAP Technical"/>
    <x v="0"/>
    <d v="2024-11-21T15:20:00"/>
    <d v="2024-11-25T15:20:00"/>
    <s v="Applications"/>
    <d v="2024-11-29T19:03:00"/>
    <s v="System"/>
    <s v="IT PMO &amp; Projects"/>
    <s v="4. Affects User"/>
    <d v="2024-11-29T19:03:00"/>
    <x v="0"/>
    <d v="2024-11-26T18:54:00"/>
    <d v="2024-11-26T18:54:00"/>
    <d v="2024-11-21T17:20:00"/>
    <s v="-"/>
    <s v="-"/>
    <s v="SAP S/4 ERP"/>
    <s v="UAE"/>
    <x v="0"/>
    <x v="0"/>
    <x v="1"/>
    <n v="5.148611111108039"/>
    <n v="2024"/>
    <n v="47"/>
    <x v="17"/>
    <x v="0"/>
    <n v="11"/>
    <x v="3"/>
    <x v="1"/>
    <d v="2024-11-21T00:00:00"/>
    <d v="2024-11-21T00:00:00"/>
  </r>
  <r>
    <n v="4000002909"/>
    <x v="1"/>
    <s v="3. Normal"/>
    <s v="Data transfer from Orion UAE to Oracle EPM platform for Financial Consolidation - EBM"/>
    <s v="Aby Mathew"/>
    <s v="Aby Mathew"/>
    <s v="SAP Functional"/>
    <x v="2"/>
    <d v="2024-09-10T12:16:00"/>
    <d v="2024-09-12T12:16:00"/>
    <s v="Applications"/>
    <s v="-"/>
    <s v="System"/>
    <s v="Information Technology"/>
    <s v="3. Affects Group"/>
    <d v="2024-12-12T13:57:00"/>
    <x v="0"/>
    <s v="-"/>
    <s v="-"/>
    <d v="2024-09-10T14:16:00"/>
    <s v="Applications"/>
    <s v="-"/>
    <s v="Other ERP"/>
    <s v="UAE"/>
    <x v="0"/>
    <x v="8"/>
    <x v="0"/>
    <n v="104.11404270833009"/>
    <n v="2024"/>
    <n v="37"/>
    <x v="23"/>
    <x v="0"/>
    <n v="9"/>
    <x v="5"/>
    <x v="2"/>
    <d v="2024-09-10T00:00:00"/>
    <s v=""/>
  </r>
  <r>
    <n v="4000002906"/>
    <x v="1"/>
    <s v="3. Normal"/>
    <s v="Data transfer from SAP B1 to Oracle EPM platform for Financial Consolidation - EBM."/>
    <s v="Aby Mathew"/>
    <s v="Rakhi Masand"/>
    <s v="SAP Functional-FI/CO"/>
    <x v="2"/>
    <d v="2024-09-10T12:24:00"/>
    <s v="-"/>
    <s v="Applications"/>
    <s v="-"/>
    <s v="System"/>
    <s v="Information Technology"/>
    <s v="-"/>
    <d v="2024-12-20T16:42:00"/>
    <x v="1"/>
    <s v="-"/>
    <d v="2024-11-27T11:09:00"/>
    <s v="-"/>
    <s v="Applications"/>
    <s v="-"/>
    <s v="Other ERP"/>
    <s v=""/>
    <x v="1"/>
    <x v="6"/>
    <x v="0"/>
    <n v="104.10848715277098"/>
    <n v="2024"/>
    <n v="37"/>
    <x v="23"/>
    <x v="6"/>
    <n v="9"/>
    <x v="5"/>
    <x v="2"/>
    <d v="2024-09-10T00:00:00"/>
    <s v=""/>
  </r>
  <r>
    <n v="4000003324"/>
    <x v="0"/>
    <s v="2. High"/>
    <s v="Deliver Note Pulling Time Stock Issue in SAP (SD)"/>
    <s v="Priti Naryanan Manjarekar"/>
    <s v="Dinesh Sharma"/>
    <s v="SAP Functional"/>
    <x v="0"/>
    <d v="2024-09-23T18:26:00"/>
    <d v="2024-09-25T18:26:00"/>
    <s v="Applications"/>
    <d v="2024-11-01T14:49:00"/>
    <s v="Priti Naryanan Manjarekar"/>
    <s v="Sanitaryware Sales"/>
    <s v="4. Affects User"/>
    <d v="2024-11-01T14:49:00"/>
    <x v="0"/>
    <d v="2024-10-29T14:13:00"/>
    <d v="2024-10-08T18:47:00"/>
    <d v="2024-09-24T11:26:00"/>
    <s v="-"/>
    <s v="-"/>
    <s v="SAP S/4 ERP"/>
    <s v="UAE"/>
    <x v="0"/>
    <x v="2"/>
    <x v="0"/>
    <n v="35.824305555557657"/>
    <n v="2024"/>
    <n v="39"/>
    <x v="20"/>
    <x v="0"/>
    <n v="9"/>
    <x v="5"/>
    <x v="2"/>
    <d v="2024-09-23T00:00:00"/>
    <d v="2024-09-23T00:00:00"/>
  </r>
  <r>
    <n v="4000001440"/>
    <x v="1"/>
    <s v="3. Normal"/>
    <s v="Delivery Note from Dot Matrix to Plain A4 paper_KLUDI RAK - Sol Ref 3000052531"/>
    <s v="Sandeep Kumar"/>
    <s v="Kamal Kondapalli"/>
    <s v="SAP Functional-SD"/>
    <x v="2"/>
    <d v="2024-07-31T14:01:00"/>
    <d v="2024-08-02T14:01:00"/>
    <s v="Applications"/>
    <s v="-"/>
    <s v="Sandeep Kumar"/>
    <s v="Supply Chain"/>
    <s v="4. Affects User"/>
    <d v="2024-12-10T19:11:00"/>
    <x v="0"/>
    <s v="-"/>
    <d v="2024-10-31T11:50:00"/>
    <d v="2024-07-31T16:01:00"/>
    <s v="Applications"/>
    <n v="3000000000"/>
    <s v="SAP S/4 ERP"/>
    <s v="UAE"/>
    <x v="1"/>
    <x v="2"/>
    <x v="0"/>
    <n v="145.04112604166585"/>
    <n v="2024"/>
    <n v="31"/>
    <x v="8"/>
    <x v="11"/>
    <n v="7"/>
    <x v="0"/>
    <x v="2"/>
    <d v="2024-07-31T00:00:00"/>
    <s v=""/>
  </r>
  <r>
    <n v="4000004173"/>
    <x v="0"/>
    <s v="3. Normal"/>
    <s v="DELIVERY ORDER HAS ISSUE 7410273225/ SALES ORDER 5920026 / DELIVERY TO RAK SITE 16/10/2024"/>
    <s v="Haitham Safadi"/>
    <s v="Ajay Bose Sukumaran"/>
    <s v="SAP Functional-Fiori/ABAP"/>
    <x v="0"/>
    <d v="2024-10-17T15:50:00"/>
    <d v="2024-10-21T15:50:00"/>
    <s v="Applications"/>
    <d v="2024-10-21T17:43:00"/>
    <s v="System"/>
    <s v="Showroom"/>
    <s v="4. Affects User"/>
    <d v="2024-10-21T17:43:00"/>
    <x v="0"/>
    <d v="2024-10-18T17:33:00"/>
    <d v="2024-10-18T12:35:00"/>
    <d v="2024-10-17T17:50:00"/>
    <s v="-"/>
    <s v="-"/>
    <s v="SAP S/4 ERP"/>
    <s v="UAE"/>
    <x v="0"/>
    <x v="5"/>
    <x v="0"/>
    <n v="1.0715277777781012"/>
    <n v="2024"/>
    <n v="42"/>
    <x v="24"/>
    <x v="0"/>
    <n v="10"/>
    <x v="2"/>
    <x v="0"/>
    <d v="2024-10-17T00:00:00"/>
    <d v="2024-10-17T00:00:00"/>
  </r>
  <r>
    <n v="4000003522"/>
    <x v="0"/>
    <s v="2. High"/>
    <s v="Discount Applied in Quotation is 55% must go to Z0 but there is issue"/>
    <s v="Vinita Acharya"/>
    <s v="Kamal Kondapalli"/>
    <s v="SAP Functional-SD"/>
    <x v="1"/>
    <d v="2024-09-30T12:12:00"/>
    <d v="2024-10-02T12:12:00"/>
    <s v="Applications"/>
    <s v="-"/>
    <s v="Vinita Acharya"/>
    <s v="Corporate Development"/>
    <s v="4. Affects User"/>
    <d v="2024-12-17T14:05:00"/>
    <x v="0"/>
    <s v="-"/>
    <d v="2024-10-08T13:54:00"/>
    <d v="2024-09-30T14:12:00"/>
    <s v="-"/>
    <s v="-"/>
    <s v="CRM"/>
    <s v="UAE"/>
    <x v="1"/>
    <x v="2"/>
    <x v="0"/>
    <n v="84.116820486109646"/>
    <n v="2024"/>
    <n v="40"/>
    <x v="2"/>
    <x v="6"/>
    <n v="9"/>
    <x v="5"/>
    <x v="2"/>
    <d v="2024-09-30T00:00:00"/>
    <s v=""/>
  </r>
  <r>
    <n v="4000001571"/>
    <x v="0"/>
    <s v="2. High"/>
    <s v="Discount approver goes to Dona should be to Dilya Sol#: 2000064587"/>
    <s v="Cheryl Apostol"/>
    <s v="Dinesh Sharma"/>
    <s v="SAP Functional-SD"/>
    <x v="0"/>
    <d v="2024-08-01T13:22:00"/>
    <d v="2024-08-05T13:22:00"/>
    <s v="Applications"/>
    <d v="2024-08-16T19:07:00"/>
    <s v="Cheryl Apostol"/>
    <s v="Showroom"/>
    <s v="4. Affects User"/>
    <d v="2024-08-16T19:07:00"/>
    <x v="0"/>
    <d v="2024-08-13T18:43:00"/>
    <d v="2024-08-12T17:45:00"/>
    <d v="2024-08-01T15:22:00"/>
    <s v="-"/>
    <n v="2000000000"/>
    <s v="SAP S/4 ERP"/>
    <s v="UAE"/>
    <x v="0"/>
    <x v="2"/>
    <x v="0"/>
    <n v="12.222916666672972"/>
    <n v="2024"/>
    <n v="31"/>
    <x v="8"/>
    <x v="0"/>
    <n v="8"/>
    <x v="1"/>
    <x v="2"/>
    <d v="2024-08-01T00:00:00"/>
    <d v="2024-08-01T00:00:00"/>
  </r>
  <r>
    <n v="4000004936"/>
    <x v="1"/>
    <s v="2. High"/>
    <s v="DISCOUNT AUTOMATION - NATIONAL DAY PROMOTION Sol ref#: 3000052610"/>
    <s v="Nasar Khan"/>
    <s v="Kamal Kondapalli"/>
    <s v="SAP Functional-SD"/>
    <x v="0"/>
    <d v="2024-11-12T17:50:00"/>
    <d v="2024-11-13T16:50:00"/>
    <s v="Applications"/>
    <d v="2024-12-06T13:06:00"/>
    <s v="Nasar Khan"/>
    <s v="UAE Sales"/>
    <s v="2. Affects Department"/>
    <d v="2024-12-06T13:06:00"/>
    <x v="3"/>
    <d v="2024-12-03T12:26:00"/>
    <d v="2024-12-03T12:26:00"/>
    <d v="2024-11-12T18:50:00"/>
    <s v="Applications"/>
    <n v="3000000000"/>
    <s v="POS"/>
    <s v="UAE"/>
    <x v="1"/>
    <x v="2"/>
    <x v="1"/>
    <n v="20.775000000001455"/>
    <n v="2024"/>
    <n v="46"/>
    <x v="21"/>
    <x v="2"/>
    <n v="11"/>
    <x v="3"/>
    <x v="2"/>
    <d v="2024-11-12T00:00:00"/>
    <d v="2024-11-12T00:00:00"/>
  </r>
  <r>
    <n v="4000004756"/>
    <x v="0"/>
    <s v="3. Normal"/>
    <s v="DISCREPANCY OF QUANTITY IN VA02"/>
    <s v="Jenneffer Dcezar"/>
    <s v="Kamal Kondapalli"/>
    <s v="SAP Functional-SD"/>
    <x v="1"/>
    <d v="2024-11-07T11:11:00"/>
    <d v="2024-11-11T11:11:00"/>
    <s v="Applications"/>
    <s v="-"/>
    <s v="System"/>
    <s v="Order Management"/>
    <s v="3. Affects Group"/>
    <d v="2024-12-12T15:49:00"/>
    <x v="0"/>
    <s v="-"/>
    <d v="2024-11-11T12:11:00"/>
    <d v="2024-11-07T13:11:00"/>
    <s v="-"/>
    <s v="-"/>
    <s v="SAP S/4 ERP"/>
    <s v="UAE"/>
    <x v="1"/>
    <x v="2"/>
    <x v="1"/>
    <n v="46.159181597220595"/>
    <n v="2024"/>
    <n v="45"/>
    <x v="4"/>
    <x v="6"/>
    <n v="11"/>
    <x v="3"/>
    <x v="2"/>
    <d v="2024-11-07T00:00:00"/>
    <s v=""/>
  </r>
  <r>
    <n v="4000002303"/>
    <x v="1"/>
    <s v="4. Low"/>
    <s v="Distribution Channel Modification - Sol Ref:3000052551"/>
    <s v="Md. Rihan Sharif"/>
    <s v="Kamal Kondapalli"/>
    <s v="SAP Functional-SD"/>
    <x v="0"/>
    <d v="2024-08-23T17:00:00"/>
    <d v="2024-08-29T10:00:00"/>
    <s v="Applications"/>
    <d v="2024-11-30T20:04:00"/>
    <s v="Asrianti Marta"/>
    <s v="Sales &amp; Marketing"/>
    <s v="4. Affects User"/>
    <d v="2024-11-30T20:04:00"/>
    <x v="2"/>
    <d v="2024-11-27T19:22:00"/>
    <d v="2024-09-17T11:08:00"/>
    <d v="2024-08-24T14:00:00"/>
    <s v="Applications"/>
    <n v="3000000000"/>
    <s v="SAP S/4 ERP"/>
    <s v="BGD"/>
    <x v="1"/>
    <x v="2"/>
    <x v="0"/>
    <n v="96.098611111105129"/>
    <n v="2024"/>
    <n v="34"/>
    <x v="18"/>
    <x v="2"/>
    <n v="8"/>
    <x v="1"/>
    <x v="2"/>
    <d v="2024-08-23T00:00:00"/>
    <d v="2024-08-23T00:00:00"/>
  </r>
  <r>
    <n v="4000005782"/>
    <x v="0"/>
    <s v="3. Normal"/>
    <s v="DNs PGI Error due to PID inventory"/>
    <s v="Palani Murugan"/>
    <s v="Karthick Duraisamy"/>
    <s v="SAP Functional-PP/PM/QS/"/>
    <x v="2"/>
    <d v="2024-12-10T10:43:00"/>
    <d v="2024-12-10T18:43:00"/>
    <s v="Applications"/>
    <s v="-"/>
    <s v="System"/>
    <s v="Logistics and Warehouse"/>
    <s v="1. Affects Business"/>
    <d v="2024-12-11T00:56:00"/>
    <x v="3"/>
    <s v="-"/>
    <s v="-"/>
    <d v="2024-12-10T11:43:00"/>
    <s v="-"/>
    <s v="-"/>
    <s v="SAP S/4 ERP"/>
    <s v="UAE"/>
    <x v="0"/>
    <x v="1"/>
    <x v="1"/>
    <n v="13.178626041662937"/>
    <n v="2024"/>
    <n v="50"/>
    <x v="7"/>
    <x v="0"/>
    <n v="12"/>
    <x v="4"/>
    <x v="2"/>
    <d v="2024-12-10T00:00:00"/>
    <s v=""/>
  </r>
  <r>
    <n v="4000005814"/>
    <x v="0"/>
    <s v="3. Normal"/>
    <s v="DNs PGI Error due to PID inventory"/>
    <s v="Palani Murugan"/>
    <s v="Kamal Kondapalli"/>
    <s v="SAP Functional-SD"/>
    <x v="0"/>
    <d v="2024-12-10T17:24:00"/>
    <d v="2024-12-12T17:24:00"/>
    <s v="Applications"/>
    <d v="2024-12-16T19:12:00"/>
    <s v="System"/>
    <s v="Logistics and Warehouse"/>
    <s v="4. Affects User"/>
    <d v="2024-12-16T19:12:00"/>
    <x v="0"/>
    <d v="2024-12-13T18:18:00"/>
    <d v="2024-12-13T18:18:00"/>
    <d v="2024-12-10T19:24:00"/>
    <s v="-"/>
    <s v="-"/>
    <s v="SAP S/4 ERP"/>
    <s v="UAE"/>
    <x v="1"/>
    <x v="2"/>
    <x v="1"/>
    <n v="3.0374999999985448"/>
    <n v="2024"/>
    <n v="50"/>
    <x v="7"/>
    <x v="1"/>
    <n v="12"/>
    <x v="4"/>
    <x v="3"/>
    <d v="2024-12-10T00:00:00"/>
    <d v="2024-12-10T00:00:00"/>
  </r>
  <r>
    <n v="4000002777"/>
    <x v="0"/>
    <s v="3. Normal"/>
    <s v="Do IT-SAP Change Req: 3000052542, Add &quot;Project Name&quot;&amp;&quot;Project site 4-1721"/>
    <s v="Gnanasekar Kulandaivel"/>
    <s v="Dinesh Sharma"/>
    <s v="SAP Functional-MM"/>
    <x v="3"/>
    <d v="2024-09-06T16:55:00"/>
    <d v="2024-09-10T16:55:00"/>
    <s v="Applications"/>
    <s v="-"/>
    <s v="System"/>
    <s v="Information Technology"/>
    <s v="4. Affects User"/>
    <d v="2024-09-09T12:57:00"/>
    <x v="0"/>
    <s v="-"/>
    <s v="-"/>
    <d v="2024-09-06T18:55:00"/>
    <s v="-"/>
    <s v="-"/>
    <s v="SAP S/4 ERP"/>
    <s v="UAE"/>
    <x v="0"/>
    <x v="2"/>
    <x v="0"/>
    <n v="107.92029270833154"/>
    <n v="2024"/>
    <n v="36"/>
    <x v="15"/>
    <x v="0"/>
    <n v="9"/>
    <x v="5"/>
    <x v="2"/>
    <d v="2024-09-06T00:00:00"/>
    <s v=""/>
  </r>
  <r>
    <n v="4000005621"/>
    <x v="0"/>
    <s v="2. High"/>
    <s v="Document number does not exist while creating PO"/>
    <s v="Satish Marise"/>
    <s v="Pranita Vishvanath Patil"/>
    <s v="SAP Functional-MM"/>
    <x v="0"/>
    <d v="2024-12-04T17:06:00"/>
    <d v="2024-12-06T17:06:00"/>
    <s v="Applications"/>
    <d v="2024-12-12T14:09:00"/>
    <s v="Satish Marise"/>
    <s v="Purchase"/>
    <s v="4. Affects User"/>
    <d v="2024-12-12T14:09:00"/>
    <x v="0"/>
    <d v="2024-12-09T13:56:00"/>
    <d v="2024-12-09T13:56:00"/>
    <d v="2024-12-05T10:36:00"/>
    <s v="-"/>
    <s v="-"/>
    <s v="SAP S/4 ERP"/>
    <s v="IND"/>
    <x v="1"/>
    <x v="3"/>
    <x v="1"/>
    <n v="4.8680555555547471"/>
    <n v="2024"/>
    <n v="49"/>
    <x v="16"/>
    <x v="1"/>
    <n v="12"/>
    <x v="4"/>
    <x v="3"/>
    <d v="2024-12-04T00:00:00"/>
    <d v="2024-12-04T00:00:00"/>
  </r>
  <r>
    <n v="4000003805"/>
    <x v="1"/>
    <s v="2. High"/>
    <s v="Document type is missing from ME21N, ME22N, ME23N T codes."/>
    <s v="Prashobh PK"/>
    <s v="Vijay Kumar"/>
    <s v="SAP Functional-MM"/>
    <x v="2"/>
    <d v="2024-10-07T15:37:00"/>
    <s v="-"/>
    <s v="Applications"/>
    <s v="-"/>
    <s v="Prashobh PK"/>
    <s v="Marketing"/>
    <s v="-"/>
    <d v="2024-10-29T12:29:00"/>
    <x v="1"/>
    <s v="-"/>
    <d v="2024-10-14T11:52:00"/>
    <s v="-"/>
    <s v="Access &amp; Security"/>
    <n v="3000000000"/>
    <s v="SAP S/4 ERP"/>
    <s v="UAE"/>
    <x v="0"/>
    <x v="3"/>
    <x v="0"/>
    <n v="76.974459375000151"/>
    <n v="2024"/>
    <n v="41"/>
    <x v="9"/>
    <x v="0"/>
    <n v="10"/>
    <x v="2"/>
    <x v="2"/>
    <d v="2024-10-07T00:00:00"/>
    <s v=""/>
  </r>
  <r>
    <n v="4000002576"/>
    <x v="1"/>
    <s v="3. Normal"/>
    <s v="Dubai Deira Showroom partial Outlet concept / setup for selling process Sol ref#: 3000052556"/>
    <s v="Dilya Shlepina"/>
    <s v="Ajay Bose Sukumaran"/>
    <s v="SAP Functional"/>
    <x v="0"/>
    <d v="2024-09-02T19:10:00"/>
    <d v="2024-09-03T18:10:00"/>
    <s v="Applications"/>
    <d v="2024-10-06T13:35:00"/>
    <s v="System"/>
    <s v="Showroom"/>
    <s v="1. Affects Business"/>
    <d v="2024-10-06T13:35:00"/>
    <x v="3"/>
    <d v="2024-10-03T12:38:00"/>
    <d v="2024-09-23T11:02:00"/>
    <d v="2024-09-03T11:10:00"/>
    <s v="Applications"/>
    <n v="3000000000"/>
    <s v="SAP S/4 ERP"/>
    <s v="UAE"/>
    <x v="0"/>
    <x v="5"/>
    <x v="0"/>
    <n v="30.727777777778101"/>
    <n v="2024"/>
    <n v="36"/>
    <x v="15"/>
    <x v="0"/>
    <n v="9"/>
    <x v="5"/>
    <x v="2"/>
    <d v="2024-09-02T00:00:00"/>
    <d v="2024-09-02T00:00:00"/>
  </r>
  <r>
    <n v="4000005336"/>
    <x v="0"/>
    <s v="3. Normal"/>
    <s v="DUO000444 - SHOWING SW06 LOCATION"/>
    <s v="Arun Prasath"/>
    <s v="Kamal Kondapalli"/>
    <s v="SAP Functional-MM"/>
    <x v="1"/>
    <d v="2024-11-25T12:29:00"/>
    <d v="2024-11-27T12:29:00"/>
    <s v="Applications"/>
    <s v="-"/>
    <s v="Arun Prasath"/>
    <s v="Sales"/>
    <s v="4. Affects User"/>
    <d v="2024-12-18T19:52:00"/>
    <x v="0"/>
    <s v="-"/>
    <s v="-"/>
    <d v="2024-11-25T14:29:00"/>
    <s v="-"/>
    <s v="-"/>
    <s v="SAP S/4 ERP"/>
    <s v="UAE"/>
    <x v="1"/>
    <x v="2"/>
    <x v="1"/>
    <n v="28.105014930551988"/>
    <n v="2024"/>
    <n v="48"/>
    <x v="3"/>
    <x v="6"/>
    <n v="11"/>
    <x v="3"/>
    <x v="2"/>
    <d v="2024-11-25T00:00:00"/>
    <s v=""/>
  </r>
  <r>
    <n v="4000003565"/>
    <x v="1"/>
    <s v="3. Normal"/>
    <s v="ECP access permission to External Auditors till 31st December 2024"/>
    <s v="Mohammad Rafiquzzaman Khandaker"/>
    <s v="Amit Yadav"/>
    <s v="SAP Technical"/>
    <x v="0"/>
    <d v="2024-10-01T10:59:00"/>
    <d v="2024-10-03T10:59:00"/>
    <s v="Applications"/>
    <d v="2024-10-05T16:34:00"/>
    <s v="System"/>
    <s v="Accounts &amp; Finance"/>
    <s v="4. Affects User"/>
    <d v="2024-10-05T16:34:00"/>
    <x v="0"/>
    <d v="2024-10-02T15:56:00"/>
    <d v="2024-10-02T15:56:00"/>
    <d v="2024-10-01T12:59:00"/>
    <s v="Access &amp; Security"/>
    <s v="-"/>
    <s v="SAP S/4 ERP"/>
    <s v="BGD"/>
    <x v="0"/>
    <x v="0"/>
    <x v="0"/>
    <n v="1.2062500000029104"/>
    <n v="2024"/>
    <n v="40"/>
    <x v="2"/>
    <x v="0"/>
    <n v="10"/>
    <x v="2"/>
    <x v="0"/>
    <d v="2024-10-01T00:00:00"/>
    <d v="2024-10-01T00:00:00"/>
  </r>
  <r>
    <n v="4000003582"/>
    <x v="1"/>
    <s v="1. Urgent"/>
    <s v="ECP password need to reset - 88202056"/>
    <s v="Rashidul Hasan"/>
    <s v="Amit Yadav"/>
    <s v="SAP Technical"/>
    <x v="0"/>
    <d v="2024-10-01T13:52:00"/>
    <d v="2024-10-01T21:52:00"/>
    <s v="Access &amp; Security"/>
    <d v="2024-10-04T14:34:00"/>
    <s v="Rashidul Hasan"/>
    <s v="Audit"/>
    <s v="4. Affects User"/>
    <d v="2024-10-04T14:34:00"/>
    <x v="3"/>
    <d v="2024-10-01T14:23:00"/>
    <d v="2024-10-01T14:23:00"/>
    <d v="2024-10-01T14:52:00"/>
    <s v="Access &amp; Security"/>
    <s v="-"/>
    <s v="Access Control"/>
    <s v="BGD"/>
    <x v="0"/>
    <x v="0"/>
    <x v="0"/>
    <n v="2.1527777782466728E-2"/>
    <n v="2024"/>
    <n v="40"/>
    <x v="2"/>
    <x v="0"/>
    <n v="10"/>
    <x v="2"/>
    <x v="0"/>
    <d v="2024-10-01T00:00:00"/>
    <d v="2024-10-01T00:00:00"/>
  </r>
  <r>
    <n v="4000004994"/>
    <x v="1"/>
    <s v="3. Normal"/>
    <s v="ECQ Access Required - 99007579"/>
    <s v="Nitha Anilkumar"/>
    <s v="Amit Yadav"/>
    <s v="SAP Technical"/>
    <x v="0"/>
    <d v="2024-11-14T11:19:00"/>
    <d v="2024-11-18T11:19:00"/>
    <s v="Access &amp; Security"/>
    <d v="2024-11-17T13:57:00"/>
    <s v="System"/>
    <s v="Production Planning"/>
    <s v="4. Affects User"/>
    <d v="2024-11-17T13:57:00"/>
    <x v="0"/>
    <d v="2024-11-14T13:35:00"/>
    <d v="2024-11-14T13:35:00"/>
    <d v="2024-11-14T13:19:00"/>
    <s v="Access &amp; Security"/>
    <s v="-"/>
    <s v="Access Control"/>
    <s v="UAE"/>
    <x v="0"/>
    <x v="0"/>
    <x v="1"/>
    <n v="9.4444444439432118E-2"/>
    <n v="2024"/>
    <n v="46"/>
    <x v="21"/>
    <x v="0"/>
    <n v="11"/>
    <x v="3"/>
    <x v="0"/>
    <d v="2024-11-14T00:00:00"/>
    <d v="2024-11-14T00:00:00"/>
  </r>
  <r>
    <n v="4000000428"/>
    <x v="1"/>
    <s v="3. Normal"/>
    <s v="ECQ Password Reset - 88202091"/>
    <s v="Shydur Rahaman"/>
    <s v="Amit Yadav"/>
    <s v="SAP Technical"/>
    <x v="0"/>
    <d v="2024-07-09T11:18:00"/>
    <d v="2024-07-11T11:18:00"/>
    <s v="Applications"/>
    <d v="2024-07-12T16:49:00"/>
    <s v="Shydur Rahaman"/>
    <s v="Accounts &amp; Finance"/>
    <s v="4. Affects User"/>
    <d v="2024-07-12T16:49:00"/>
    <x v="0"/>
    <d v="2024-07-09T16:46:00"/>
    <d v="2024-07-09T16:46:00"/>
    <d v="2024-07-09T13:18:00"/>
    <s v="Access &amp; Security"/>
    <s v="-"/>
    <s v="SAP S/4 ERP"/>
    <s v="BGD"/>
    <x v="0"/>
    <x v="0"/>
    <x v="0"/>
    <n v="0.22777777777810115"/>
    <n v="2024"/>
    <n v="28"/>
    <x v="6"/>
    <x v="0"/>
    <n v="7"/>
    <x v="0"/>
    <x v="0"/>
    <d v="2024-07-09T00:00:00"/>
    <d v="2024-07-09T00:00:00"/>
  </r>
  <r>
    <n v="4000002015"/>
    <x v="0"/>
    <s v="1. Urgent"/>
    <s v="Entry screen could delete and 101 moment type missing -Sol Ref: 2000064602"/>
    <s v="Md. Rakibul Islam"/>
    <s v="Karthick Duraisamy"/>
    <s v="SAP Functional-PP/PM/QS/"/>
    <x v="0"/>
    <d v="2024-08-15T12:55:00"/>
    <d v="2024-08-15T20:55:00"/>
    <s v="Applications"/>
    <d v="2024-08-24T13:11:00"/>
    <s v="Md. Rakibul Islam"/>
    <s v="SAP PP"/>
    <s v="4. Affects User"/>
    <d v="2024-08-24T13:11:00"/>
    <x v="3"/>
    <d v="2024-08-21T12:29:00"/>
    <d v="2024-08-21T12:29:00"/>
    <d v="2024-08-15T13:55:00"/>
    <s v="-"/>
    <n v="2000000000"/>
    <s v="SAP S/4 ERP"/>
    <s v="BGD"/>
    <x v="0"/>
    <x v="1"/>
    <x v="0"/>
    <n v="5.9819444444437977"/>
    <n v="2024"/>
    <n v="33"/>
    <x v="1"/>
    <x v="0"/>
    <n v="8"/>
    <x v="1"/>
    <x v="1"/>
    <d v="2024-08-15T00:00:00"/>
    <d v="2024-08-15T00:00:00"/>
  </r>
  <r>
    <n v="4000000999"/>
    <x v="0"/>
    <s v="3. Normal"/>
    <s v="Error - VA01 &amp; VA02 - 96600594"/>
    <s v="Meera Thouheed"/>
    <s v="Amit Yadav"/>
    <s v="SAP Technical"/>
    <x v="0"/>
    <d v="2024-07-23T12:06:00"/>
    <d v="2024-07-25T12:09:00"/>
    <s v="Applications"/>
    <d v="2024-07-26T12:56:00"/>
    <s v="System"/>
    <s v="Projects Sales"/>
    <s v="4. Affects User"/>
    <d v="2024-07-26T12:56:00"/>
    <x v="0"/>
    <d v="2024-07-23T12:48:00"/>
    <d v="2024-07-23T12:38:00"/>
    <d v="2024-07-23T14:09:00"/>
    <s v="-"/>
    <s v="-"/>
    <s v="SAP S/4 ERP"/>
    <s v="KSA"/>
    <x v="0"/>
    <x v="0"/>
    <x v="0"/>
    <n v="2.9166666667151731E-2"/>
    <n v="2024"/>
    <n v="30"/>
    <x v="0"/>
    <x v="0"/>
    <n v="7"/>
    <x v="0"/>
    <x v="0"/>
    <d v="2024-07-23T00:00:00"/>
    <d v="2024-07-23T00:00:00"/>
  </r>
  <r>
    <n v="4000005123"/>
    <x v="0"/>
    <s v="3. Normal"/>
    <s v="Error appears when trying to make a sales order - Asim"/>
    <s v=" Asim Ali"/>
    <s v="Kamal Kondapalli"/>
    <s v="SAP Functional-SD"/>
    <x v="0"/>
    <d v="2024-11-18T16:21:00"/>
    <d v="2024-11-20T16:21:00"/>
    <s v="Applications"/>
    <d v="2024-11-28T21:03:00"/>
    <s v="Asim Ali"/>
    <s v="Sales"/>
    <s v="4. Affects User"/>
    <d v="2024-11-28T21:03:00"/>
    <x v="0"/>
    <d v="2024-11-25T20:12:00"/>
    <d v="2024-11-25T20:12:00"/>
    <d v="2024-11-18T18:21:00"/>
    <s v="-"/>
    <s v="-"/>
    <s v="SAP S/4 ERP"/>
    <s v="UAE"/>
    <x v="1"/>
    <x v="2"/>
    <x v="1"/>
    <n v="7.1604166666656965"/>
    <n v="2024"/>
    <n v="47"/>
    <x v="17"/>
    <x v="1"/>
    <n v="11"/>
    <x v="3"/>
    <x v="1"/>
    <d v="2024-11-18T00:00:00"/>
    <d v="2024-11-18T00:00:00"/>
  </r>
  <r>
    <n v="4000003550"/>
    <x v="0"/>
    <s v="2. High"/>
    <s v="Error arising when attempting to download the report in SAP"/>
    <s v="Gaurav Swansi"/>
    <s v="Dinesh Sharma"/>
    <s v="SAP Functional-MM"/>
    <x v="0"/>
    <d v="2024-09-30T18:16:00"/>
    <d v="2024-10-02T18:16:00"/>
    <s v="Applications"/>
    <d v="2024-10-21T13:43:00"/>
    <s v="Gaurav Swansi"/>
    <s v="Customer Advocacy - Tiles"/>
    <s v="4. Affects User"/>
    <d v="2024-10-21T13:43:00"/>
    <x v="0"/>
    <d v="2024-10-18T13:19:00"/>
    <d v="2024-10-08T14:04:00"/>
    <d v="2024-10-01T11:16:00"/>
    <s v="-"/>
    <s v="-"/>
    <s v="SAP S/4 ERP"/>
    <s v="UAE"/>
    <x v="0"/>
    <x v="2"/>
    <x v="0"/>
    <n v="17.79374999999709"/>
    <n v="2024"/>
    <n v="40"/>
    <x v="2"/>
    <x v="0"/>
    <n v="9"/>
    <x v="5"/>
    <x v="2"/>
    <d v="2024-09-30T00:00:00"/>
    <d v="2024-09-30T00:00:00"/>
  </r>
  <r>
    <n v="4000002940"/>
    <x v="0"/>
    <s v="3. Normal"/>
    <s v="Error during packing in the HU ( Error: Select item with stock confirm )"/>
    <s v="Munish Saini"/>
    <s v="Dinesh Sharma"/>
    <s v="SAP Functional-SD"/>
    <x v="0"/>
    <d v="2024-09-11T18:32:00"/>
    <d v="2024-09-13T18:32:00"/>
    <s v="Applications"/>
    <d v="2024-11-01T12:48:00"/>
    <s v="System"/>
    <s v="-"/>
    <s v="4. Affects User"/>
    <d v="2024-11-01T12:48:00"/>
    <x v="0"/>
    <d v="2024-10-29T12:00:00"/>
    <d v="2024-09-17T12:14:00"/>
    <d v="2024-09-12T11:32:00"/>
    <s v="-"/>
    <s v="-"/>
    <s v="SAP S/4 ERP"/>
    <s v="UAE"/>
    <x v="0"/>
    <x v="2"/>
    <x v="0"/>
    <n v="47.727777777778101"/>
    <n v="2024"/>
    <n v="37"/>
    <x v="23"/>
    <x v="0"/>
    <n v="9"/>
    <x v="5"/>
    <x v="2"/>
    <d v="2024-09-11T00:00:00"/>
    <d v="2024-09-11T00:00:00"/>
  </r>
  <r>
    <n v="4000004871"/>
    <x v="0"/>
    <s v="3. Normal"/>
    <s v="Error during removal of inbound. PO#9400005489"/>
    <s v=" Veronica Tapao"/>
    <s v="Pranita Vishvanath Patil"/>
    <s v="SAP Functional-MM"/>
    <x v="0"/>
    <d v="2024-11-11T11:34:00"/>
    <d v="2024-11-13T11:34:00"/>
    <s v="Applications"/>
    <d v="2024-11-16T17:56:00"/>
    <s v="Veronica Tapao"/>
    <s v="Purchase"/>
    <s v="4. Affects User"/>
    <d v="2024-11-16T17:56:00"/>
    <x v="0"/>
    <d v="2024-11-13T17:39:00"/>
    <d v="2024-11-13T17:39:00"/>
    <d v="2024-11-11T13:34:00"/>
    <s v="-"/>
    <s v="-"/>
    <s v="SAP S/4 ERP"/>
    <s v="UAE"/>
    <x v="1"/>
    <x v="3"/>
    <x v="1"/>
    <n v="2.2534722222262644"/>
    <n v="2024"/>
    <n v="46"/>
    <x v="21"/>
    <x v="1"/>
    <n v="11"/>
    <x v="3"/>
    <x v="3"/>
    <d v="2024-11-11T00:00:00"/>
    <d v="2024-11-11T00:00:00"/>
  </r>
  <r>
    <n v="4000005759"/>
    <x v="0"/>
    <s v="3. Normal"/>
    <s v="ERROR IN C4C"/>
    <s v="Ajay Bose Sukumaran"/>
    <s v="Kamal Kondapalli"/>
    <s v="SAP Functional-SD"/>
    <x v="2"/>
    <d v="2024-12-09T13:56:00"/>
    <d v="2024-12-11T13:56:00"/>
    <s v="Applications"/>
    <s v="-"/>
    <s v="System"/>
    <s v="IT Department"/>
    <s v="4. Affects User"/>
    <d v="2024-12-20T18:15:00"/>
    <x v="0"/>
    <s v="-"/>
    <s v="-"/>
    <d v="2024-12-09T15:56:00"/>
    <s v="-"/>
    <s v="-"/>
    <s v="-"/>
    <s v="UAE"/>
    <x v="1"/>
    <x v="2"/>
    <x v="1"/>
    <n v="14.044598263884836"/>
    <n v="2024"/>
    <n v="50"/>
    <x v="7"/>
    <x v="12"/>
    <n v="12"/>
    <x v="4"/>
    <x v="2"/>
    <d v="2024-12-09T00:00:00"/>
    <s v=""/>
  </r>
  <r>
    <n v="4000005802"/>
    <x v="0"/>
    <s v="3. Normal"/>
    <s v="ERROR IN C4C"/>
    <s v="Jessel T Roquero"/>
    <s v="Kamal Kondapalli"/>
    <s v="SAP Functional-SD"/>
    <x v="0"/>
    <d v="2024-12-10T15:15:00"/>
    <d v="2024-12-12T15:15:00"/>
    <s v="Applications"/>
    <d v="2024-12-16T19:12:00"/>
    <s v="System"/>
    <s v="Showroom"/>
    <s v="4. Affects User"/>
    <d v="2024-12-16T19:12:00"/>
    <x v="0"/>
    <d v="2024-12-13T18:16:00"/>
    <d v="2024-12-13T18:16:00"/>
    <d v="2024-12-10T17:15:00"/>
    <s v="-"/>
    <s v="-"/>
    <s v="SAP S/4 ERP"/>
    <s v="UAE"/>
    <x v="1"/>
    <x v="2"/>
    <x v="1"/>
    <n v="3.1256944444467081"/>
    <n v="2024"/>
    <n v="50"/>
    <x v="7"/>
    <x v="1"/>
    <n v="12"/>
    <x v="4"/>
    <x v="3"/>
    <d v="2024-12-10T00:00:00"/>
    <d v="2024-12-10T00:00:00"/>
  </r>
  <r>
    <n v="4000002954"/>
    <x v="0"/>
    <s v="3. Normal"/>
    <s v="Error in Co88 Transaction in Monthly Closing Sol ref#: 2000064651"/>
    <s v="Surbhi Garg"/>
    <s v="Rakhi Masand"/>
    <s v="SAP Functional-FI/CO"/>
    <x v="1"/>
    <d v="2024-09-12T11:29:00"/>
    <d v="2024-09-16T11:29:00"/>
    <s v="Applications"/>
    <s v="-"/>
    <s v="System"/>
    <s v="Accounts"/>
    <s v="4. Affects User"/>
    <d v="2024-12-20T14:24:00"/>
    <x v="0"/>
    <s v="-"/>
    <d v="2024-09-12T12:28:00"/>
    <d v="2024-09-12T13:29:00"/>
    <s v="-"/>
    <n v="2000000000"/>
    <s v="SAP S/4 ERP"/>
    <s v="UAE"/>
    <x v="1"/>
    <x v="6"/>
    <x v="0"/>
    <n v="102.14668159721623"/>
    <n v="2024"/>
    <n v="37"/>
    <x v="23"/>
    <x v="12"/>
    <n v="9"/>
    <x v="5"/>
    <x v="2"/>
    <d v="2024-09-12T00:00:00"/>
    <s v=""/>
  </r>
  <r>
    <n v="4000002619"/>
    <x v="0"/>
    <s v="3. Normal"/>
    <s v="Error in contract releasing after clicking save icon -Sneha Sol ref#: 2000064635"/>
    <s v="Veronica Tapao"/>
    <s v="Dinesh Sharma"/>
    <s v="SAP Functional-MM"/>
    <x v="0"/>
    <d v="2024-09-03T15:56:00"/>
    <d v="2024-09-05T15:56:00"/>
    <s v="Applications"/>
    <d v="2024-09-27T11:29:00"/>
    <s v="Veronica Tapao"/>
    <s v="Purchase"/>
    <s v="4. Affects User"/>
    <d v="2024-09-27T11:29:00"/>
    <x v="0"/>
    <d v="2024-09-24T11:12:00"/>
    <d v="2024-09-09T13:59:00"/>
    <d v="2024-09-03T17:56:00"/>
    <s v="-"/>
    <n v="2000000000"/>
    <s v="SAP S/4 ERP"/>
    <s v="UAE"/>
    <x v="0"/>
    <x v="2"/>
    <x v="0"/>
    <n v="20.802777777775191"/>
    <n v="2024"/>
    <n v="36"/>
    <x v="15"/>
    <x v="0"/>
    <n v="9"/>
    <x v="5"/>
    <x v="2"/>
    <d v="2024-09-03T00:00:00"/>
    <d v="2024-09-03T00:00:00"/>
  </r>
  <r>
    <n v="4000004647"/>
    <x v="0"/>
    <s v="3. Normal"/>
    <s v="Error in Customizing for the date segment - VL02N"/>
    <s v="Guddu Gupta"/>
    <s v="Ajay Bose Sukumaran"/>
    <s v="SAP Functional-Fiori/ABAP"/>
    <x v="1"/>
    <d v="2024-11-04T16:46:00"/>
    <d v="2024-11-06T16:46:00"/>
    <s v="Applications"/>
    <s v="-"/>
    <s v="System"/>
    <s v="Finance &amp; Accounts"/>
    <s v="4. Affects User"/>
    <d v="2024-12-17T14:25:00"/>
    <x v="0"/>
    <s v="-"/>
    <d v="2024-11-11T12:13:00"/>
    <d v="2024-11-04T18:46:00"/>
    <s v="-"/>
    <s v="-"/>
    <s v="SAP S/4 ERP"/>
    <s v="UAE"/>
    <x v="0"/>
    <x v="5"/>
    <x v="1"/>
    <n v="48.926542708330089"/>
    <n v="2024"/>
    <n v="45"/>
    <x v="4"/>
    <x v="6"/>
    <n v="11"/>
    <x v="3"/>
    <x v="2"/>
    <d v="2024-11-04T00:00:00"/>
    <s v=""/>
  </r>
  <r>
    <n v="4000004668"/>
    <x v="0"/>
    <s v="3. Normal"/>
    <s v="ERROR IN GOODS RECEIVE"/>
    <s v="Abdulrahman Tharwat"/>
    <s v="Pranita Vishvanath Patil"/>
    <s v="SAP Functional-MM"/>
    <x v="0"/>
    <d v="2024-11-05T12:38:00"/>
    <d v="2024-11-07T12:38:00"/>
    <s v="Applications"/>
    <d v="2024-11-16T18:57:00"/>
    <s v="System"/>
    <s v="UAE Sales"/>
    <s v="4. Affects User"/>
    <d v="2024-11-16T18:57:00"/>
    <x v="0"/>
    <d v="2024-11-13T18:34:00"/>
    <d v="2024-11-11T14:11:00"/>
    <d v="2024-11-05T14:38:00"/>
    <s v="-"/>
    <s v="-"/>
    <s v="SAP S/4 ERP"/>
    <s v="UAE"/>
    <x v="1"/>
    <x v="3"/>
    <x v="1"/>
    <n v="8.2472222222204437"/>
    <n v="2024"/>
    <n v="45"/>
    <x v="4"/>
    <x v="1"/>
    <n v="11"/>
    <x v="3"/>
    <x v="1"/>
    <d v="2024-11-05T00:00:00"/>
    <d v="2024-11-05T00:00:00"/>
  </r>
  <r>
    <n v="4000003117"/>
    <x v="0"/>
    <s v="3. Normal"/>
    <s v="ERROR IN LINE ITEM 40 - SO 5909301"/>
    <s v="Caroline Yulo"/>
    <s v="Dinesh Sharma"/>
    <s v="SAP Functional-SD"/>
    <x v="0"/>
    <d v="2024-09-17T12:05:00"/>
    <d v="2024-09-19T12:06:00"/>
    <s v="Applications"/>
    <d v="2024-10-05T17:34:00"/>
    <s v="System"/>
    <s v="UAE Sales -Retail Operations"/>
    <s v="4. Affects User"/>
    <d v="2024-10-05T17:34:00"/>
    <x v="0"/>
    <d v="2024-10-02T17:24:00"/>
    <d v="2024-09-18T13:50:00"/>
    <d v="2024-09-17T14:05:00"/>
    <s v="-"/>
    <s v="-"/>
    <s v="SAP S/4 ERP"/>
    <s v="UAE"/>
    <x v="0"/>
    <x v="2"/>
    <x v="0"/>
    <n v="15.221527777779556"/>
    <n v="2024"/>
    <n v="38"/>
    <x v="12"/>
    <x v="0"/>
    <n v="9"/>
    <x v="5"/>
    <x v="2"/>
    <d v="2024-09-17T00:00:00"/>
    <d v="2024-09-17T00:00:00"/>
  </r>
  <r>
    <n v="4000004968"/>
    <x v="0"/>
    <s v="2. High"/>
    <s v="Error in movement type ZMO - Sol ref#: 2000064779"/>
    <s v="Thondiparambil Anthony Jose"/>
    <s v="Rakhi Masand"/>
    <s v="SAP Functional-FI/CO"/>
    <x v="0"/>
    <d v="2024-11-13T12:43:00"/>
    <d v="2024-11-15T12:43:00"/>
    <s v="Applications"/>
    <d v="2024-12-02T19:05:00"/>
    <s v="Thondiparambil Anthony Jose"/>
    <s v="Procurement"/>
    <s v="4. Affects User"/>
    <d v="2024-12-02T19:05:00"/>
    <x v="0"/>
    <d v="2024-11-29T18:20:00"/>
    <d v="2024-11-26T16:01:00"/>
    <d v="2024-11-13T14:43:00"/>
    <s v="-"/>
    <n v="2000000000"/>
    <s v="SAP S/4 ERP"/>
    <s v="UAE"/>
    <x v="1"/>
    <x v="6"/>
    <x v="1"/>
    <n v="16.234027777776646"/>
    <n v="2024"/>
    <n v="46"/>
    <x v="21"/>
    <x v="1"/>
    <n v="11"/>
    <x v="3"/>
    <x v="2"/>
    <d v="2024-11-13T00:00:00"/>
    <d v="2024-11-13T00:00:00"/>
  </r>
  <r>
    <n v="4000001859"/>
    <x v="0"/>
    <s v="2. High"/>
    <s v="Error in no.increment version9.9 Sol# 2000064590"/>
    <s v="Asim Ali"/>
    <s v="Dinesh Sharma"/>
    <s v="SAP Functional-SD"/>
    <x v="0"/>
    <d v="2024-08-10T20:38:00"/>
    <d v="2024-08-14T10:30:00"/>
    <s v="Applications"/>
    <d v="2024-08-15T18:07:00"/>
    <s v="Asim Ali"/>
    <s v="Sales"/>
    <s v="4. Affects User"/>
    <d v="2024-08-15T18:07:00"/>
    <x v="0"/>
    <d v="2024-08-12T17:28:00"/>
    <d v="2024-08-12T17:28:00"/>
    <d v="2024-08-12T12:30:00"/>
    <s v="-"/>
    <n v="2000000000"/>
    <s v="SAP S/4 ERP"/>
    <s v="UAE"/>
    <x v="0"/>
    <x v="2"/>
    <x v="0"/>
    <n v="1.8680555555547471"/>
    <n v="2024"/>
    <n v="32"/>
    <x v="19"/>
    <x v="0"/>
    <n v="8"/>
    <x v="1"/>
    <x v="0"/>
    <d v="2024-08-10T00:00:00"/>
    <d v="2024-08-10T00:00:00"/>
  </r>
  <r>
    <n v="4000002107"/>
    <x v="0"/>
    <s v="4. Low"/>
    <s v="Error in SAP (VA01 &amp; VA02) - 96600678 ( KSA )"/>
    <s v="Anvar Samdeen Kunju"/>
    <s v="Nigam Bairagicharan Das"/>
    <s v="SAP Technical"/>
    <x v="0"/>
    <d v="2024-08-19T12:17:00"/>
    <d v="2024-08-26T12:17:00"/>
    <s v="Applications"/>
    <d v="2024-08-29T10:13:00"/>
    <s v="System"/>
    <s v="B2B Sales"/>
    <s v="4. Affects User"/>
    <d v="2024-08-29T10:13:00"/>
    <x v="2"/>
    <d v="2024-08-26T10:08:00"/>
    <d v="2024-08-26T10:08:00"/>
    <d v="2024-08-19T16:17:00"/>
    <s v="-"/>
    <s v="-"/>
    <s v="SAP S/4 ERP"/>
    <s v="KSA"/>
    <x v="0"/>
    <x v="0"/>
    <x v="0"/>
    <n v="6.9104166666656965"/>
    <n v="2024"/>
    <n v="34"/>
    <x v="18"/>
    <x v="0"/>
    <n v="8"/>
    <x v="1"/>
    <x v="1"/>
    <d v="2024-08-19T00:00:00"/>
    <d v="2024-08-19T00:00:00"/>
  </r>
  <r>
    <n v="4000005307"/>
    <x v="0"/>
    <s v="3. Normal"/>
    <s v="ERROR IN SHOWROOM STORAGE LOCATION"/>
    <s v="Abdulrahman Tharwat"/>
    <s v="Kamal Kondapalli"/>
    <s v="SAP Functional-SD"/>
    <x v="0"/>
    <d v="2024-11-23T18:18:00"/>
    <d v="2024-11-27T10:30:00"/>
    <s v="Applications"/>
    <d v="2024-12-05T20:06:00"/>
    <s v="System"/>
    <s v="UAE Sales"/>
    <s v="3. Affects Group"/>
    <d v="2024-12-05T20:06:00"/>
    <x v="0"/>
    <d v="2024-12-02T19:39:00"/>
    <d v="2024-11-26T11:30:00"/>
    <d v="2024-11-25T12:30:00"/>
    <s v="-"/>
    <s v="-"/>
    <s v="CRM"/>
    <s v="UAE"/>
    <x v="1"/>
    <x v="2"/>
    <x v="1"/>
    <n v="9.0562500000014552"/>
    <n v="2024"/>
    <n v="47"/>
    <x v="17"/>
    <x v="1"/>
    <n v="11"/>
    <x v="3"/>
    <x v="1"/>
    <d v="2024-11-23T00:00:00"/>
    <d v="2024-11-23T00:00:00"/>
  </r>
  <r>
    <n v="4000005174"/>
    <x v="0"/>
    <s v="2. High"/>
    <s v="ERROR IN TAX INVOICE Sol Ref : 2000064771"/>
    <s v="Basim Shareef Marakankand"/>
    <s v="Ajay Bose Sukumaran"/>
    <s v="SAP Functional-Fiori/ABAP"/>
    <x v="0"/>
    <d v="2024-11-19T20:13:00"/>
    <d v="2024-11-20T18:30:00"/>
    <s v="Applications"/>
    <d v="2024-11-23T01:00:00"/>
    <s v="System"/>
    <s v="Retail Sales"/>
    <s v="3. Affects Group"/>
    <d v="2024-11-25T13:01:00"/>
    <x v="3"/>
    <d v="2024-11-20T00:02:00"/>
    <d v="2024-11-20T00:02:00"/>
    <d v="2024-11-20T11:30:00"/>
    <s v="-"/>
    <s v="-"/>
    <s v="POS"/>
    <s v="UAE"/>
    <x v="0"/>
    <x v="5"/>
    <x v="1"/>
    <n v="0.15902777777228039"/>
    <n v="2024"/>
    <n v="47"/>
    <x v="17"/>
    <x v="0"/>
    <n v="11"/>
    <x v="3"/>
    <x v="0"/>
    <d v="2024-11-19T00:00:00"/>
    <d v="2024-11-19T00:00:00"/>
  </r>
  <r>
    <n v="4000002045"/>
    <x v="0"/>
    <s v="1. Urgent"/>
    <s v="Error is Scrap Generation - Sol Ref: 2000064603"/>
    <s v="Edward Arul Raj"/>
    <s v="Karthick Duraisamy"/>
    <s v="SAP Functional"/>
    <x v="0"/>
    <d v="2024-08-15T19:33:00"/>
    <d v="2024-08-16T18:30:00"/>
    <s v="Applications"/>
    <d v="2024-08-24T17:11:00"/>
    <s v="Edward Arul Raj"/>
    <s v="Tiles Plant"/>
    <s v="4. Affects User"/>
    <d v="2024-08-24T17:11:00"/>
    <x v="3"/>
    <d v="2024-08-21T16:51:00"/>
    <d v="2024-08-21T16:51:00"/>
    <d v="2024-08-16T11:30:00"/>
    <s v="-"/>
    <n v="2000000000"/>
    <s v="SAP S/4 ERP"/>
    <s v="UAE"/>
    <x v="0"/>
    <x v="1"/>
    <x v="0"/>
    <n v="5.8874999999970896"/>
    <n v="2024"/>
    <n v="33"/>
    <x v="1"/>
    <x v="0"/>
    <n v="8"/>
    <x v="1"/>
    <x v="1"/>
    <d v="2024-08-15T00:00:00"/>
    <d v="2024-08-15T00:00:00"/>
  </r>
  <r>
    <n v="4000004215"/>
    <x v="0"/>
    <s v="3. Normal"/>
    <s v="Error Message Appears After Done the Order in SAP - Haitham"/>
    <s v="Haitham Safadi"/>
    <s v="Dinesh Sharma"/>
    <s v="SAP Functional-MM"/>
    <x v="0"/>
    <d v="2024-10-20T14:52:00"/>
    <d v="2024-10-23T10:30:00"/>
    <s v="Applications"/>
    <d v="2024-10-27T19:46:00"/>
    <s v="System"/>
    <s v="Showroom"/>
    <s v="4. Affects User"/>
    <d v="2024-10-27T19:46:00"/>
    <x v="0"/>
    <d v="2024-10-24T19:26:00"/>
    <d v="2024-10-23T11:19:00"/>
    <d v="2024-10-21T12:30:00"/>
    <s v="-"/>
    <s v="-"/>
    <s v="SAP S/4 ERP"/>
    <s v="UAE"/>
    <x v="0"/>
    <x v="2"/>
    <x v="0"/>
    <n v="4.1902777777795563"/>
    <n v="2024"/>
    <n v="42"/>
    <x v="24"/>
    <x v="0"/>
    <n v="10"/>
    <x v="2"/>
    <x v="3"/>
    <d v="2024-10-20T00:00:00"/>
    <d v="2024-10-20T00:00:00"/>
  </r>
  <r>
    <n v="4000004753"/>
    <x v="0"/>
    <s v="1. Urgent"/>
    <s v="Error messages in month-closing activities in October 2024."/>
    <s v="Mohammad Akram Hossain Khan"/>
    <s v="Rakhi Masand"/>
    <s v="SAP Functional-FI/CO"/>
    <x v="0"/>
    <d v="2024-11-07T09:05:00"/>
    <d v="2024-11-07T18:00:00"/>
    <s v="Applications"/>
    <d v="2024-11-10T14:53:00"/>
    <s v="Mohammad Akram Hossain Khan"/>
    <s v="Accounts &amp; Finance"/>
    <s v="3. Affects Group"/>
    <d v="2024-11-10T14:53:00"/>
    <x v="3"/>
    <d v="2024-11-07T14:25:00"/>
    <d v="2024-11-07T14:25:00"/>
    <d v="2024-11-07T11:00:00"/>
    <s v="-"/>
    <s v="-"/>
    <s v="SAP S/4 ERP"/>
    <s v="BGD"/>
    <x v="1"/>
    <x v="6"/>
    <x v="1"/>
    <n v="0.22222222222626442"/>
    <n v="2024"/>
    <n v="45"/>
    <x v="4"/>
    <x v="1"/>
    <n v="11"/>
    <x v="3"/>
    <x v="0"/>
    <d v="2024-11-07T00:00:00"/>
    <d v="2024-11-07T00:00:00"/>
  </r>
  <r>
    <n v="4000003837"/>
    <x v="0"/>
    <s v="3. Normal"/>
    <s v="Error messages received during selecting items in contract for PO creation"/>
    <s v=" Veronica Tapao"/>
    <s v="Vijay Kumar"/>
    <s v="SAP Functional-MM"/>
    <x v="0"/>
    <d v="2024-10-08T10:51:00"/>
    <d v="2024-10-10T10:51:00"/>
    <s v="Applications"/>
    <d v="2024-10-18T19:41:00"/>
    <s v="Veronica Tapao"/>
    <s v="Purchase"/>
    <s v="4. Affects User"/>
    <d v="2024-10-18T19:41:00"/>
    <x v="0"/>
    <d v="2024-10-15T18:47:00"/>
    <d v="2024-10-15T18:47:00"/>
    <d v="2024-10-08T12:51:00"/>
    <s v="-"/>
    <s v="-"/>
    <s v="SAP S/4 ERP"/>
    <s v="UAE"/>
    <x v="0"/>
    <x v="3"/>
    <x v="0"/>
    <n v="7.3305555555562023"/>
    <n v="2024"/>
    <n v="41"/>
    <x v="9"/>
    <x v="0"/>
    <n v="10"/>
    <x v="2"/>
    <x v="1"/>
    <d v="2024-10-08T00:00:00"/>
    <d v="2024-10-08T00:00:00"/>
  </r>
  <r>
    <n v="4000004444"/>
    <x v="0"/>
    <s v="3. Normal"/>
    <s v="Error occurring while raising PO"/>
    <s v=" Veronica Tapao"/>
    <s v="Pranita Vishvanath Patil"/>
    <s v="SAP Functional-MM"/>
    <x v="0"/>
    <d v="2024-10-28T13:11:00"/>
    <d v="2024-10-30T13:11:00"/>
    <s v="Applications"/>
    <d v="2024-12-07T13:07:00"/>
    <s v="Veronica Tapao"/>
    <s v="Purchase"/>
    <s v="4. Affects User"/>
    <d v="2024-12-07T13:07:00"/>
    <x v="0"/>
    <d v="2024-12-04T12:53:00"/>
    <d v="2024-12-04T12:53:00"/>
    <d v="2024-10-28T15:11:00"/>
    <s v="-"/>
    <s v="-"/>
    <s v="SAP S/4 ERP"/>
    <s v="UAE"/>
    <x v="1"/>
    <x v="3"/>
    <x v="1"/>
    <n v="36.98750000000291"/>
    <n v="2024"/>
    <n v="44"/>
    <x v="5"/>
    <x v="1"/>
    <n v="10"/>
    <x v="2"/>
    <x v="2"/>
    <d v="2024-10-28T00:00:00"/>
    <d v="2024-10-28T00:00:00"/>
  </r>
  <r>
    <n v="4000003876"/>
    <x v="0"/>
    <s v="3. Normal"/>
    <s v="Error occurring while using ZRK_HR002_NEW - Employee Time Data for the user 99001969"/>
    <s v="Edward Arul Raj"/>
    <s v="Amit Yadav"/>
    <s v="SAP Technical"/>
    <x v="0"/>
    <d v="2024-10-08T20:27:00"/>
    <d v="2024-10-11T10:30:00"/>
    <s v="Applications"/>
    <d v="2024-10-12T16:38:00"/>
    <s v="Edward Arul Raj"/>
    <s v="Tiles Plant"/>
    <s v="4. Affects User"/>
    <d v="2024-10-12T16:38:00"/>
    <x v="0"/>
    <d v="2024-10-09T16:30:00"/>
    <d v="2024-10-09T16:30:00"/>
    <d v="2024-10-09T12:30:00"/>
    <s v="-"/>
    <s v="-"/>
    <s v="SAP S/4 ERP"/>
    <s v="UAE"/>
    <x v="0"/>
    <x v="0"/>
    <x v="0"/>
    <n v="0.83541666666860692"/>
    <n v="2024"/>
    <n v="41"/>
    <x v="9"/>
    <x v="0"/>
    <n v="10"/>
    <x v="2"/>
    <x v="0"/>
    <d v="2024-10-08T00:00:00"/>
    <d v="2024-10-08T00:00:00"/>
  </r>
  <r>
    <n v="4000002123"/>
    <x v="0"/>
    <s v="3. Normal"/>
    <s v="Error save failed C4C - Saoussen"/>
    <s v="Saoussen Harzi"/>
    <s v="Dinesh Sharma"/>
    <s v="SAP Functional"/>
    <x v="0"/>
    <d v="2024-08-19T14:37:00"/>
    <d v="2024-08-21T14:37:00"/>
    <s v="Applications"/>
    <d v="2024-08-23T13:10:00"/>
    <s v="System"/>
    <s v="Showroom"/>
    <s v="4. Affects User"/>
    <d v="2024-08-23T13:10:00"/>
    <x v="0"/>
    <d v="2024-08-20T12:46:00"/>
    <d v="2024-08-19T16:51:00"/>
    <d v="2024-08-19T16:37:00"/>
    <s v="-"/>
    <s v="-"/>
    <s v="SAP S/4 ERP"/>
    <s v="UAE"/>
    <x v="0"/>
    <x v="2"/>
    <x v="0"/>
    <n v="0.92291666667006211"/>
    <n v="2024"/>
    <n v="34"/>
    <x v="18"/>
    <x v="0"/>
    <n v="8"/>
    <x v="1"/>
    <x v="0"/>
    <d v="2024-08-19T00:00:00"/>
    <d v="2024-08-19T00:00:00"/>
  </r>
  <r>
    <n v="4000000325"/>
    <x v="0"/>
    <s v="3. Normal"/>
    <s v="ERROR WHILE CREATING PO"/>
    <s v="Satish Marise"/>
    <s v="Dinesh Sharma"/>
    <s v="SAP Functional-MM"/>
    <x v="0"/>
    <d v="2024-07-05T11:06:00"/>
    <d v="2024-07-06T10:36:00"/>
    <s v="Applications"/>
    <d v="2024-07-08T14:47:00"/>
    <s v="Satish Marise"/>
    <s v="Purchase"/>
    <s v="1. Affects Business"/>
    <d v="2024-08-16T11:44:00"/>
    <x v="3"/>
    <d v="2024-07-05T14:24:00"/>
    <d v="2024-07-05T12:15:00"/>
    <d v="2024-07-05T12:06:00"/>
    <s v="-"/>
    <s v="-"/>
    <s v="SAP S/4 ERP"/>
    <s v="IND"/>
    <x v="0"/>
    <x v="2"/>
    <x v="0"/>
    <n v="0.13749999999708962"/>
    <n v="2024"/>
    <n v="27"/>
    <x v="11"/>
    <x v="0"/>
    <n v="7"/>
    <x v="0"/>
    <x v="0"/>
    <d v="2024-07-05T00:00:00"/>
    <d v="2024-07-05T00:00:00"/>
  </r>
  <r>
    <n v="4000004165"/>
    <x v="0"/>
    <s v="3. Normal"/>
    <s v="Error while generating report ( ZO_PEND)"/>
    <s v="Priyanka Dedhia"/>
    <s v="Dinesh Sharma"/>
    <s v="SAP Functional-SD"/>
    <x v="0"/>
    <d v="2024-10-17T12:46:00"/>
    <d v="2024-10-19T12:46:00"/>
    <s v="Applications"/>
    <d v="2024-11-02T11:49:00"/>
    <s v="System"/>
    <s v="President’s Office (Sales Cordination)"/>
    <s v="4. Affects User"/>
    <d v="2024-11-02T11:49:00"/>
    <x v="0"/>
    <d v="2024-10-30T11:31:00"/>
    <d v="2024-10-17T16:37:00"/>
    <d v="2024-10-17T14:46:00"/>
    <s v="-"/>
    <s v="-"/>
    <s v="SAP S/4 ERP"/>
    <s v="IND"/>
    <x v="0"/>
    <x v="2"/>
    <x v="0"/>
    <n v="12.947916666664241"/>
    <n v="2024"/>
    <n v="42"/>
    <x v="24"/>
    <x v="0"/>
    <n v="10"/>
    <x v="2"/>
    <x v="2"/>
    <d v="2024-10-17T00:00:00"/>
    <d v="2024-10-17T00:00:00"/>
  </r>
  <r>
    <n v="4000004723"/>
    <x v="0"/>
    <s v="3. Normal"/>
    <s v="Error while performing Costing Run as part of Month End Closing"/>
    <s v="Md. Shahinur Alam Shahin"/>
    <s v="Rakhi Masand"/>
    <s v="SAP Functional-FI/CO"/>
    <x v="0"/>
    <d v="2024-11-06T12:42:00"/>
    <d v="2024-11-09T12:42:00"/>
    <s v="Applications"/>
    <d v="2024-11-10T14:53:00"/>
    <s v="System"/>
    <s v="Information Technology"/>
    <s v="4. Affects User"/>
    <d v="2024-11-10T14:53:00"/>
    <x v="0"/>
    <d v="2024-11-07T14:21:00"/>
    <d v="2024-11-07T14:21:00"/>
    <d v="2024-11-06T14:42:00"/>
    <s v="-"/>
    <s v="-"/>
    <s v="SAP S/4 ERP"/>
    <s v="BGD"/>
    <x v="1"/>
    <x v="6"/>
    <x v="1"/>
    <n v="1.0687499999985448"/>
    <n v="2024"/>
    <n v="45"/>
    <x v="4"/>
    <x v="1"/>
    <n v="11"/>
    <x v="3"/>
    <x v="0"/>
    <d v="2024-11-06T00:00:00"/>
    <d v="2024-11-06T00:00:00"/>
  </r>
  <r>
    <n v="4000003787"/>
    <x v="0"/>
    <s v="3. Normal"/>
    <s v="Error while PO creation"/>
    <s v=" Veronica Tapao"/>
    <s v="Vijay Kumar"/>
    <s v="SAP Functional-MM"/>
    <x v="0"/>
    <d v="2024-10-07T10:45:00"/>
    <d v="2024-10-09T10:45:00"/>
    <s v="Applications"/>
    <d v="2024-10-17T13:40:00"/>
    <s v="Veronica Tapao"/>
    <s v="Purchase"/>
    <s v="4. Affects User"/>
    <d v="2024-10-17T13:40:00"/>
    <x v="0"/>
    <d v="2024-10-14T13:27:00"/>
    <d v="2024-10-14T13:27:00"/>
    <d v="2024-10-07T12:45:00"/>
    <s v="-"/>
    <s v="-"/>
    <s v="SAP S/4 ERP"/>
    <s v="UAE"/>
    <x v="0"/>
    <x v="3"/>
    <x v="0"/>
    <n v="7.1125000000029104"/>
    <n v="2024"/>
    <n v="41"/>
    <x v="9"/>
    <x v="0"/>
    <n v="10"/>
    <x v="2"/>
    <x v="1"/>
    <d v="2024-10-07T00:00:00"/>
    <d v="2024-10-07T00:00:00"/>
  </r>
  <r>
    <n v="4000003704"/>
    <x v="0"/>
    <s v="3. Normal"/>
    <s v="Error while posting the billing for Sept'2024"/>
    <s v="Guddu Gupta"/>
    <s v="Dinesh Sharma"/>
    <s v="SAP Functional-MM"/>
    <x v="0"/>
    <d v="2024-10-04T11:18:00"/>
    <d v="2024-10-08T11:18:00"/>
    <s v="Applications"/>
    <d v="2024-10-13T12:39:00"/>
    <s v="System"/>
    <s v="Finance &amp; Accounts"/>
    <s v="4. Affects User"/>
    <d v="2024-10-13T12:39:00"/>
    <x v="0"/>
    <d v="2024-10-10T12:03:00"/>
    <d v="2024-10-10T12:03:00"/>
    <d v="2024-10-04T13:18:00"/>
    <s v="-"/>
    <s v="-"/>
    <s v="SAP S/4 ERP"/>
    <s v="UAE"/>
    <x v="0"/>
    <x v="2"/>
    <x v="0"/>
    <n v="6.03125"/>
    <n v="2024"/>
    <n v="40"/>
    <x v="2"/>
    <x v="0"/>
    <n v="10"/>
    <x v="2"/>
    <x v="1"/>
    <d v="2024-10-04T00:00:00"/>
    <d v="2024-10-04T00:00:00"/>
  </r>
  <r>
    <n v="4000004382"/>
    <x v="0"/>
    <s v="2. High"/>
    <s v="Error while printing invoice Sol Ref:2000064756 - RETURN INVOICE FOR TW"/>
    <s v="Gwen Camille Pamay"/>
    <s v="Kamal Kondapalli"/>
    <s v="SAP Functional-SD"/>
    <x v="2"/>
    <d v="2024-10-25T10:36:00"/>
    <d v="2024-10-25T18:36:00"/>
    <s v="Applications"/>
    <s v="-"/>
    <s v="Gwen Camille Pamay"/>
    <s v="-"/>
    <s v="3. Affects Group"/>
    <d v="2024-12-20T15:52:00"/>
    <x v="3"/>
    <s v="-"/>
    <d v="2024-11-01T13:14:00"/>
    <d v="2024-10-25T11:36:00"/>
    <s v="-"/>
    <n v="2000000000"/>
    <s v="SAP S/4 ERP"/>
    <s v="UAE"/>
    <x v="1"/>
    <x v="2"/>
    <x v="0"/>
    <n v="59.183487152775342"/>
    <n v="2024"/>
    <n v="43"/>
    <x v="14"/>
    <x v="13"/>
    <n v="10"/>
    <x v="2"/>
    <x v="2"/>
    <d v="2024-10-25T00:00:00"/>
    <s v=""/>
  </r>
  <r>
    <n v="4000004663"/>
    <x v="0"/>
    <s v="2. High"/>
    <s v="Error while pulling"/>
    <s v="Marie Grace Ujano Serrano"/>
    <s v="Kamal Kondapalli"/>
    <s v="SAP Functional-SD"/>
    <x v="0"/>
    <d v="2024-11-05T11:13:00"/>
    <d v="2024-11-05T19:13:00"/>
    <s v="Applications"/>
    <d v="2024-11-08T18:52:00"/>
    <s v="System"/>
    <s v="Customer Advocacy - Tiles"/>
    <s v="3. Affects Group"/>
    <d v="2024-11-08T18:52:00"/>
    <x v="3"/>
    <d v="2024-11-05T18:46:00"/>
    <d v="2024-11-05T18:46:00"/>
    <d v="2024-11-05T12:13:00"/>
    <s v="-"/>
    <s v="-"/>
    <s v="SAP S/4 ERP"/>
    <s v="UAE"/>
    <x v="1"/>
    <x v="2"/>
    <x v="1"/>
    <n v="0.31458333333284827"/>
    <n v="2024"/>
    <n v="45"/>
    <x v="4"/>
    <x v="1"/>
    <n v="11"/>
    <x v="3"/>
    <x v="0"/>
    <d v="2024-11-05T00:00:00"/>
    <d v="2024-11-05T00:00:00"/>
  </r>
  <r>
    <n v="4000004685"/>
    <x v="0"/>
    <s v="3. Normal"/>
    <s v="Error while pulling in SAP - Ajay"/>
    <s v="Ajay Bose Sukumaran"/>
    <s v="Kamal Kondapalli"/>
    <s v="SAP Functional-SD"/>
    <x v="0"/>
    <d v="2024-11-05T14:15:00"/>
    <d v="2024-11-07T14:15:00"/>
    <s v="Applications"/>
    <d v="2024-11-08T18:52:00"/>
    <s v="System"/>
    <s v="IT Department"/>
    <s v="4. Affects User"/>
    <d v="2024-11-08T18:52:00"/>
    <x v="0"/>
    <d v="2024-11-05T18:45:00"/>
    <d v="2024-11-05T18:45:00"/>
    <d v="2024-11-05T16:15:00"/>
    <s v="-"/>
    <s v="-"/>
    <s v="SAP S/4 ERP"/>
    <s v="UAE"/>
    <x v="1"/>
    <x v="2"/>
    <x v="1"/>
    <n v="0.1875"/>
    <n v="2024"/>
    <n v="45"/>
    <x v="4"/>
    <x v="1"/>
    <n v="11"/>
    <x v="3"/>
    <x v="0"/>
    <d v="2024-11-05T00:00:00"/>
    <d v="2024-11-05T00:00:00"/>
  </r>
  <r>
    <n v="4000002270"/>
    <x v="0"/>
    <s v="3. Normal"/>
    <s v="Error while running VA01 &amp; VA02"/>
    <s v="Hitesh Saradva"/>
    <s v="Nigam Bairagicharan Das"/>
    <s v="SAP Technical"/>
    <x v="0"/>
    <d v="2024-08-23T09:50:00"/>
    <d v="2024-08-23T18:30:00"/>
    <s v="Applications"/>
    <d v="2024-08-26T11:12:00"/>
    <s v="Hitesh Saradva"/>
    <s v="Finance &amp; Accounts"/>
    <s v="2. Affects Department"/>
    <d v="2024-08-26T11:12:00"/>
    <x v="3"/>
    <d v="2024-08-23T11:01:00"/>
    <d v="2024-08-23T11:01:00"/>
    <d v="2024-08-23T11:30:00"/>
    <s v="-"/>
    <s v="-"/>
    <s v="SAP S/4 ERP"/>
    <s v="IND"/>
    <x v="0"/>
    <x v="0"/>
    <x v="0"/>
    <n v="4.9305555556202307E-2"/>
    <n v="2024"/>
    <n v="34"/>
    <x v="18"/>
    <x v="0"/>
    <n v="8"/>
    <x v="1"/>
    <x v="0"/>
    <d v="2024-08-23T00:00:00"/>
    <d v="2024-08-23T00:00:00"/>
  </r>
  <r>
    <n v="4000004225"/>
    <x v="0"/>
    <s v="3. Normal"/>
    <s v="Error wise generating report from T-code S_ALR_87012182 in IRP"/>
    <s v="Vishal Mestry"/>
    <s v="Amit Yadav"/>
    <s v="SAP Technical"/>
    <x v="0"/>
    <d v="2024-10-21T11:14:00"/>
    <d v="2024-10-23T11:14:00"/>
    <s v="Applications"/>
    <d v="2024-10-24T18:45:00"/>
    <s v="Vishal Mestry"/>
    <s v="Finance &amp; Accounts"/>
    <s v="4. Affects User"/>
    <d v="2024-10-24T18:45:00"/>
    <x v="0"/>
    <d v="2024-10-21T18:05:00"/>
    <d v="2024-10-21T18:05:00"/>
    <d v="2024-10-21T13:14:00"/>
    <s v="-"/>
    <s v="-"/>
    <s v="SAP S/4 ERP"/>
    <s v="IND"/>
    <x v="0"/>
    <x v="0"/>
    <x v="0"/>
    <n v="0.28541666666569654"/>
    <n v="2024"/>
    <n v="43"/>
    <x v="14"/>
    <x v="0"/>
    <n v="10"/>
    <x v="2"/>
    <x v="0"/>
    <d v="2024-10-21T00:00:00"/>
    <d v="2024-10-21T00:00:00"/>
  </r>
  <r>
    <n v="4000000807"/>
    <x v="1"/>
    <s v="2. High"/>
    <s v="Errors in Slot values in Ageing reports - Tiles and Sanitary ware"/>
    <s v="Raghu Ram Neeli"/>
    <s v="Dinesh Sharma"/>
    <s v="SAP Functional-MM"/>
    <x v="3"/>
    <d v="2024-07-17T12:45:00"/>
    <d v="2024-07-19T12:45:00"/>
    <s v="Applications"/>
    <s v="-"/>
    <s v="Raghu Ram Neeli"/>
    <s v="Supply Chain Management"/>
    <s v="4. Affects User"/>
    <d v="2024-08-13T03:17:00"/>
    <x v="0"/>
    <s v="-"/>
    <s v="-"/>
    <d v="2024-07-17T14:45:00"/>
    <s v="Applications"/>
    <s v="-"/>
    <s v="SAP S/4 ERP"/>
    <s v="IND"/>
    <x v="0"/>
    <x v="2"/>
    <x v="0"/>
    <n v="159.09390381944104"/>
    <n v="2024"/>
    <n v="29"/>
    <x v="13"/>
    <x v="0"/>
    <n v="7"/>
    <x v="0"/>
    <x v="2"/>
    <d v="2024-07-17T00:00:00"/>
    <s v=""/>
  </r>
  <r>
    <n v="4000000073"/>
    <x v="0"/>
    <s v="3. Normal"/>
    <s v="ERRRO IN PAYMENT POSTING - RP01 - Sol#: 2000064467"/>
    <s v="Abdul Basith"/>
    <s v="Ajay Bose Sukumaran"/>
    <s v="SAP Functional-Fiori/ABAP"/>
    <x v="0"/>
    <d v="2024-07-01T14:26:00"/>
    <d v="2024-07-03T14:26:00"/>
    <s v="Applications"/>
    <d v="2024-07-15T01:50:00"/>
    <s v="Service Desk Admin"/>
    <s v="UAE Sales -Retail Operations"/>
    <s v="4. Affects User"/>
    <d v="2024-08-15T12:38:00"/>
    <x v="0"/>
    <d v="2024-07-12T01:05:00"/>
    <d v="2024-07-02T00:37:00"/>
    <d v="2024-07-01T16:26:00"/>
    <s v="-"/>
    <n v="2000000000"/>
    <s v="SAP S/4 ERP"/>
    <s v="UAE"/>
    <x v="0"/>
    <x v="5"/>
    <x v="0"/>
    <n v="10.443749999998545"/>
    <n v="2024"/>
    <n v="27"/>
    <x v="11"/>
    <x v="0"/>
    <n v="7"/>
    <x v="0"/>
    <x v="2"/>
    <d v="2024-07-01T00:00:00"/>
    <d v="2024-07-01T00:00:00"/>
  </r>
  <r>
    <n v="4000000609"/>
    <x v="1"/>
    <s v="4. Low"/>
    <s v="ESS Access (103 Users)"/>
    <s v="Mohamed Rafiudeen"/>
    <s v="Amit Yadav"/>
    <s v="SAP Technical"/>
    <x v="0"/>
    <d v="2024-07-12T05:18:00"/>
    <d v="2024-07-19T10:30:00"/>
    <s v="Applications"/>
    <d v="2024-07-19T18:52:00"/>
    <s v="Asrianti Marta"/>
    <s v="Human Resources"/>
    <s v="4. Affects User"/>
    <d v="2024-07-19T18:52:00"/>
    <x v="2"/>
    <d v="2024-07-16T18:35:00"/>
    <d v="2024-07-16T00:45:00"/>
    <d v="2024-07-12T14:30:00"/>
    <s v="Access &amp; Security"/>
    <s v="-"/>
    <s v="HR tools"/>
    <s v="UAE"/>
    <x v="0"/>
    <x v="0"/>
    <x v="0"/>
    <n v="4.5534722222218988"/>
    <n v="2024"/>
    <n v="28"/>
    <x v="6"/>
    <x v="0"/>
    <n v="7"/>
    <x v="0"/>
    <x v="3"/>
    <d v="2024-07-12T00:00:00"/>
    <d v="2024-07-12T00:00:00"/>
  </r>
  <r>
    <n v="4000005611"/>
    <x v="1"/>
    <s v="1. Urgent"/>
    <s v="ESS Access - 99018697"/>
    <s v="Balakumar Paneerselvam"/>
    <s v="Amit Yadav"/>
    <s v="SAP Technical"/>
    <x v="4"/>
    <d v="2024-12-04T14:36:00"/>
    <d v="2024-12-05T13:36:00"/>
    <s v="Access &amp; Security"/>
    <s v="-"/>
    <s v="Balakumar Paneerselvam"/>
    <s v="MC9 - Tiles"/>
    <s v="4. Affects User"/>
    <d v="2024-12-20T13:33:00"/>
    <x v="3"/>
    <d v="2024-12-20T13:33:00"/>
    <d v="2024-12-20T13:33:00"/>
    <d v="2024-12-04T15:36:00"/>
    <s v="Access &amp; Security"/>
    <s v="-"/>
    <s v="Access Control"/>
    <s v="UAE"/>
    <x v="0"/>
    <x v="0"/>
    <x v="1"/>
    <n v="15.95625000000291"/>
    <n v="2024"/>
    <n v="49"/>
    <x v="16"/>
    <x v="0"/>
    <n v="12"/>
    <x v="4"/>
    <x v="2"/>
    <d v="2024-12-04T00:00:00"/>
    <d v="2024-12-04T00:00:00"/>
  </r>
  <r>
    <n v="4000001869"/>
    <x v="1"/>
    <s v="3. Normal"/>
    <s v="ESS ID creation - 99000945 || 99001624"/>
    <s v="Vinodan Chozhiyath"/>
    <s v="Nigam Bairagicharan Das"/>
    <s v="SAP Technical"/>
    <x v="0"/>
    <d v="2024-08-12T13:16:00"/>
    <d v="2024-08-14T13:16:00"/>
    <s v="Access &amp; Security"/>
    <d v="2024-08-26T16:12:00"/>
    <s v="Vinodan Chozhiyath"/>
    <s v="Sanitaryware Plant"/>
    <s v="4. Affects User"/>
    <d v="2024-11-04T18:45:00"/>
    <x v="0"/>
    <d v="2024-08-23T15:48:00"/>
    <d v="2024-08-23T15:48:00"/>
    <d v="2024-08-12T15:16:00"/>
    <s v="Access &amp; Security"/>
    <s v="-"/>
    <s v="Access Control"/>
    <s v="UAE"/>
    <x v="0"/>
    <x v="0"/>
    <x v="0"/>
    <n v="11.105555555557657"/>
    <n v="2024"/>
    <n v="33"/>
    <x v="1"/>
    <x v="0"/>
    <n v="8"/>
    <x v="1"/>
    <x v="2"/>
    <d v="2024-08-12T00:00:00"/>
    <d v="2024-08-12T00:00:00"/>
  </r>
  <r>
    <n v="4000004589"/>
    <x v="1"/>
    <s v="3. Normal"/>
    <s v="ESS ID need to unlock and reset password- 99008395"/>
    <s v="Haider Ali"/>
    <s v="Amit Yadav"/>
    <s v="SAP Technical"/>
    <x v="0"/>
    <d v="2024-11-01T18:29:00"/>
    <d v="2024-11-05T18:29:00"/>
    <s v="Applications"/>
    <d v="2024-11-07T18:52:00"/>
    <s v="Haider Ali"/>
    <s v="MC 3 &amp; 4"/>
    <s v="4. Affects User"/>
    <d v="2024-11-07T18:52:00"/>
    <x v="0"/>
    <d v="2024-11-04T18:45:00"/>
    <d v="2024-11-04T18:45:00"/>
    <d v="2024-11-04T11:29:00"/>
    <s v="Access &amp; Security"/>
    <s v="-"/>
    <s v="SAP S/4 ERP"/>
    <s v="UAE"/>
    <x v="0"/>
    <x v="0"/>
    <x v="1"/>
    <n v="3.0111111111109494"/>
    <n v="2024"/>
    <n v="44"/>
    <x v="5"/>
    <x v="0"/>
    <n v="11"/>
    <x v="3"/>
    <x v="3"/>
    <d v="2024-11-01T00:00:00"/>
    <d v="2024-11-01T00:00:00"/>
  </r>
  <r>
    <n v="4000003197"/>
    <x v="1"/>
    <s v="3. Normal"/>
    <s v="Exchange Rate Issue (FI) - RAKC UK- Sol Ref: 2000064722"/>
    <s v="Miz Rahman"/>
    <s v="Rakhi Masand"/>
    <s v="SAP Functional-FI/CO"/>
    <x v="0"/>
    <d v="2024-09-18T16:49:00"/>
    <d v="2024-09-20T16:50:00"/>
    <s v="Applications"/>
    <d v="2024-12-07T18:07:00"/>
    <s v="System"/>
    <s v="Accounts"/>
    <s v="3. Affects Group"/>
    <d v="2024-12-07T18:07:00"/>
    <x v="0"/>
    <d v="2024-12-04T17:53:00"/>
    <d v="2024-10-18T13:12:00"/>
    <d v="2024-09-18T18:49:00"/>
    <s v="-"/>
    <s v="2000062788 || 2000064722"/>
    <s v="SAP S/4 ERP"/>
    <s v="UK"/>
    <x v="1"/>
    <x v="6"/>
    <x v="0"/>
    <n v="77.044444444443798"/>
    <n v="2024"/>
    <n v="38"/>
    <x v="12"/>
    <x v="2"/>
    <n v="9"/>
    <x v="5"/>
    <x v="2"/>
    <d v="2024-09-18T00:00:00"/>
    <d v="2024-09-18T00:00:00"/>
  </r>
  <r>
    <n v="4000003075"/>
    <x v="0"/>
    <s v="3. Normal"/>
    <s v="External ID is not generating in C4C"/>
    <s v="Gunjan Asiwal"/>
    <s v="Dinesh Sharma"/>
    <s v="SAP Functional-MM"/>
    <x v="0"/>
    <d v="2024-09-16T13:59:00"/>
    <d v="2024-09-18T13:59:00"/>
    <s v="Applications"/>
    <d v="2024-09-23T16:27:00"/>
    <s v="System"/>
    <s v="Sales"/>
    <s v="4. Affects User"/>
    <d v="2024-09-23T16:27:00"/>
    <x v="0"/>
    <d v="2024-09-20T16:08:00"/>
    <d v="2024-09-19T16:24:00"/>
    <d v="2024-09-16T15:59:00"/>
    <s v="-"/>
    <s v="-"/>
    <s v="CRM"/>
    <s v="UAE"/>
    <x v="0"/>
    <x v="2"/>
    <x v="0"/>
    <n v="4.0895833333343035"/>
    <n v="2024"/>
    <n v="38"/>
    <x v="12"/>
    <x v="0"/>
    <n v="9"/>
    <x v="5"/>
    <x v="3"/>
    <d v="2024-09-16T00:00:00"/>
    <d v="2024-09-16T00:00:00"/>
  </r>
  <r>
    <n v="4000005715"/>
    <x v="0"/>
    <s v="3. Normal"/>
    <s v="EXTERNAL ID ISSUE"/>
    <s v="Gunjan Asiwal"/>
    <s v="Dinesh Sharma"/>
    <s v="SAP Functional-SD"/>
    <x v="2"/>
    <d v="2024-12-06T19:00:00"/>
    <d v="2024-12-10T19:00:00"/>
    <s v="Applications"/>
    <s v="-"/>
    <s v="System"/>
    <s v="Sales"/>
    <s v="4. Affects User"/>
    <d v="2024-12-18T16:40:00"/>
    <x v="0"/>
    <s v="-"/>
    <d v="2024-12-13T16:33:00"/>
    <d v="2024-12-09T12:00:00"/>
    <s v="-"/>
    <s v="-"/>
    <s v="-"/>
    <s v="UAE"/>
    <x v="0"/>
    <x v="2"/>
    <x v="1"/>
    <n v="16.833487152776797"/>
    <n v="2024"/>
    <n v="49"/>
    <x v="16"/>
    <x v="6"/>
    <n v="12"/>
    <x v="4"/>
    <x v="2"/>
    <d v="2024-12-06T00:00:00"/>
    <s v=""/>
  </r>
  <r>
    <n v="4000002821"/>
    <x v="0"/>
    <s v="3. Normal"/>
    <s v="External ID Issue - not generating in C4C"/>
    <s v="Gunjan Asiwal"/>
    <s v="Dinesh Sharma"/>
    <s v="SAP Functional-SD"/>
    <x v="0"/>
    <d v="2024-09-09T12:29:00"/>
    <d v="2024-09-11T12:29:00"/>
    <s v="Applications"/>
    <d v="2024-10-13T18:39:00"/>
    <s v="System"/>
    <s v="Sales"/>
    <s v="4. Affects User"/>
    <d v="2024-10-13T18:39:00"/>
    <x v="0"/>
    <d v="2024-10-10T18:05:00"/>
    <d v="2024-10-10T18:05:00"/>
    <d v="2024-09-09T14:29:00"/>
    <s v="-"/>
    <s v="-"/>
    <s v="SAP S/4 ERP"/>
    <s v="UAE"/>
    <x v="0"/>
    <x v="2"/>
    <x v="0"/>
    <n v="31.233333333329938"/>
    <n v="2024"/>
    <n v="37"/>
    <x v="23"/>
    <x v="0"/>
    <n v="9"/>
    <x v="5"/>
    <x v="2"/>
    <d v="2024-09-09T00:00:00"/>
    <d v="2024-09-09T00:00:00"/>
  </r>
  <r>
    <n v="4000001995"/>
    <x v="0"/>
    <s v="2. High"/>
    <s v="External ID not getting generated even after two hours Sol#: 2000064600"/>
    <s v="Asim Ali"/>
    <s v="Dinesh Sharma"/>
    <s v="SAP Functional-SD"/>
    <x v="0"/>
    <d v="2024-08-14T18:01:00"/>
    <d v="2024-08-16T18:01:00"/>
    <s v="Applications"/>
    <d v="2024-08-19T13:09:00"/>
    <s v="Asim Ali"/>
    <s v="Sales"/>
    <s v="4. Affects User"/>
    <d v="2024-08-19T13:09:00"/>
    <x v="0"/>
    <d v="2024-08-16T12:47:00"/>
    <d v="2024-08-16T12:47:00"/>
    <d v="2024-08-15T11:01:00"/>
    <s v="-"/>
    <n v="2000000000"/>
    <s v="SAP S/4 ERP"/>
    <s v="UAE"/>
    <x v="0"/>
    <x v="2"/>
    <x v="0"/>
    <n v="1.7819444444394321"/>
    <n v="2024"/>
    <n v="33"/>
    <x v="1"/>
    <x v="0"/>
    <n v="8"/>
    <x v="1"/>
    <x v="0"/>
    <d v="2024-08-14T00:00:00"/>
    <d v="2024-08-14T00:00:00"/>
  </r>
  <r>
    <n v="4000004329"/>
    <x v="1"/>
    <s v="1. Urgent"/>
    <s v="External Sales Org Creation and Modification Sol ref#: 3000052611"/>
    <s v="Mehrdad Karimi"/>
    <s v="Kamal Kondapalli"/>
    <s v="SAP Functional-SD"/>
    <x v="0"/>
    <d v="2024-10-23T15:55:00"/>
    <d v="2024-10-24T14:55:00"/>
    <s v="Applications"/>
    <d v="2024-11-22T19:00:00"/>
    <s v="Mehrdad Karimi"/>
    <s v="Corporate Development Office"/>
    <s v="3. Affects Group"/>
    <d v="2024-11-22T19:00:00"/>
    <x v="3"/>
    <d v="2024-11-19T18:49:00"/>
    <d v="2024-11-19T18:49:00"/>
    <d v="2024-10-23T16:55:00"/>
    <s v="Applications"/>
    <n v="3000000000"/>
    <s v="SAP S/4 ERP"/>
    <s v="UAE"/>
    <x v="1"/>
    <x v="2"/>
    <x v="0"/>
    <n v="27.120833333334303"/>
    <n v="2024"/>
    <n v="43"/>
    <x v="14"/>
    <x v="2"/>
    <n v="10"/>
    <x v="2"/>
    <x v="2"/>
    <d v="2024-10-23T00:00:00"/>
    <d v="2024-10-23T00:00:00"/>
  </r>
  <r>
    <n v="4000004212"/>
    <x v="0"/>
    <s v="3. Normal"/>
    <s v="Faulty Item 261 Movement Error Sol Ref:2000064743 - Md. Rahim (BG)"/>
    <s v="Md. Rahim Ullah"/>
    <s v="Shaik Chand Basha"/>
    <s v="SAP Functional-PP/PM/QS/"/>
    <x v="0"/>
    <d v="2024-10-20T09:22:00"/>
    <d v="2024-10-22T10:00:00"/>
    <s v="Applications"/>
    <d v="2024-12-08T16:07:00"/>
    <s v="System"/>
    <s v="SAP PP"/>
    <s v="4. Affects User"/>
    <d v="2024-12-08T16:07:00"/>
    <x v="0"/>
    <d v="2024-12-05T15:14:00"/>
    <d v="2024-11-11T14:16:00"/>
    <d v="2024-10-20T12:00:00"/>
    <s v="-"/>
    <n v="2000000000"/>
    <s v="SAP S/4 ERP"/>
    <s v="BGD"/>
    <x v="1"/>
    <x v="1"/>
    <x v="0"/>
    <n v="46.244444444448163"/>
    <n v="2024"/>
    <n v="42"/>
    <x v="24"/>
    <x v="1"/>
    <n v="10"/>
    <x v="2"/>
    <x v="2"/>
    <d v="2024-10-20T00:00:00"/>
    <d v="2024-10-20T00:00:00"/>
  </r>
  <r>
    <n v="4000004924"/>
    <x v="0"/>
    <s v="3. Normal"/>
    <s v="Final Test - DN &amp; Return DN"/>
    <s v="Ahmed Fathallah"/>
    <s v="Amit Yadav"/>
    <s v="SAP Technical"/>
    <x v="0"/>
    <d v="2024-11-12T15:53:00"/>
    <d v="2024-11-14T15:53:00"/>
    <s v="Applications"/>
    <d v="2024-11-18T10:57:00"/>
    <s v="System"/>
    <s v="Accounts"/>
    <s v="4. Affects User"/>
    <d v="2024-11-18T10:57:00"/>
    <x v="0"/>
    <d v="2024-11-15T10:56:00"/>
    <d v="2024-11-12T16:24:00"/>
    <d v="2024-11-12T17:53:00"/>
    <s v="-"/>
    <s v="-"/>
    <s v="SAP S/4 ERP"/>
    <s v="KSA"/>
    <x v="0"/>
    <x v="0"/>
    <x v="1"/>
    <n v="2.7937499999970896"/>
    <n v="2024"/>
    <n v="46"/>
    <x v="21"/>
    <x v="0"/>
    <n v="11"/>
    <x v="3"/>
    <x v="3"/>
    <d v="2024-11-12T00:00:00"/>
    <d v="2024-11-12T00:00:00"/>
  </r>
  <r>
    <n v="4000003968"/>
    <x v="1"/>
    <s v="2. High"/>
    <s v="Fiori Access - 99123257 Jitendra"/>
    <s v="Syed Ahmad Ullah"/>
    <s v="Amit Yadav"/>
    <s v="SAP Technical"/>
    <x v="0"/>
    <d v="2024-10-10T19:47:00"/>
    <d v="2024-10-15T10:30:00"/>
    <s v="Applications"/>
    <d v="2024-10-18T16:41:00"/>
    <s v="Syed Ahmad Ullah"/>
    <s v="Customer Advocacy - Tiles"/>
    <s v="4. Affects User"/>
    <d v="2024-10-18T16:41:00"/>
    <x v="0"/>
    <d v="2024-10-15T16:07:00"/>
    <d v="2024-10-15T16:07:00"/>
    <d v="2024-10-11T12:30:00"/>
    <s v="Access &amp; Security"/>
    <s v="-"/>
    <s v="SAP S/4 ERP"/>
    <s v="UAE"/>
    <x v="0"/>
    <x v="0"/>
    <x v="0"/>
    <n v="4.8472222222189885"/>
    <n v="2024"/>
    <n v="41"/>
    <x v="9"/>
    <x v="0"/>
    <n v="10"/>
    <x v="2"/>
    <x v="3"/>
    <d v="2024-10-10T00:00:00"/>
    <d v="2024-10-10T00:00:00"/>
  </r>
  <r>
    <n v="4000004512"/>
    <x v="1"/>
    <s v="3. Normal"/>
    <s v="Fiori Access - 99018667 || 99018668 || 99018734 || 99018259"/>
    <s v="Saravanakumar Gurunathan"/>
    <s v="Amit Yadav"/>
    <s v="SAP Technical"/>
    <x v="0"/>
    <d v="2024-10-30T13:20:00"/>
    <d v="2024-11-01T13:20:00"/>
    <s v="Access &amp; Security"/>
    <d v="2024-11-09T11:53:00"/>
    <s v="Saravanakumar Gurunathan"/>
    <s v="Tiles Plant"/>
    <s v="4. Affects User"/>
    <d v="2024-11-09T11:53:00"/>
    <x v="0"/>
    <d v="2024-11-06T11:37:00"/>
    <d v="2024-11-06T11:37:00"/>
    <d v="2024-10-30T15:20:00"/>
    <s v="Access &amp; Security"/>
    <s v="-"/>
    <s v="Access Control"/>
    <s v="UAE"/>
    <x v="0"/>
    <x v="0"/>
    <x v="1"/>
    <n v="6.9284722222218988"/>
    <n v="2024"/>
    <n v="44"/>
    <x v="5"/>
    <x v="0"/>
    <n v="10"/>
    <x v="2"/>
    <x v="1"/>
    <d v="2024-10-30T00:00:00"/>
    <d v="2024-10-30T00:00:00"/>
  </r>
  <r>
    <n v="4000000816"/>
    <x v="0"/>
    <s v="4. Low"/>
    <s v="Fiori Login access issue - Nihan"/>
    <s v="Nihan Nisar Sheikh"/>
    <s v="Amit Yadav"/>
    <s v="SAP Technical"/>
    <x v="0"/>
    <d v="2024-07-17T15:15:00"/>
    <d v="2024-07-24T15:20:00"/>
    <s v="Access &amp; Security"/>
    <d v="2024-07-21T13:53:00"/>
    <s v="System"/>
    <s v="-"/>
    <s v="4. Affects User"/>
    <d v="2024-07-29T15:05:00"/>
    <x v="2"/>
    <d v="2024-07-18T13:51:00"/>
    <d v="2024-07-17T19:03:00"/>
    <d v="2024-07-17T19:20:00"/>
    <s v="-"/>
    <s v="-"/>
    <s v="Access Control"/>
    <s v="UAE"/>
    <x v="0"/>
    <x v="0"/>
    <x v="0"/>
    <n v="0.94166666666569654"/>
    <n v="2024"/>
    <n v="29"/>
    <x v="13"/>
    <x v="0"/>
    <n v="7"/>
    <x v="0"/>
    <x v="0"/>
    <d v="2024-07-17T00:00:00"/>
    <d v="2024-07-17T00:00:00"/>
  </r>
  <r>
    <n v="4000004588"/>
    <x v="0"/>
    <s v="4. Low"/>
    <s v="FIORI login issue - PRAVEEN BALAN -77000685"/>
    <s v="Durairaj Nagiah"/>
    <s v="Amit Yadav"/>
    <s v="SAP Technical"/>
    <x v="0"/>
    <d v="2024-11-01T17:39:00"/>
    <d v="2024-11-22T15:55:00"/>
    <s v="Access &amp; Security"/>
    <d v="2024-11-21T17:59:00"/>
    <s v="System"/>
    <s v="Production"/>
    <s v="4. Affects User"/>
    <d v="2024-11-21T17:59:00"/>
    <x v="2"/>
    <d v="2024-11-18T17:08:00"/>
    <d v="2024-11-04T18:47:00"/>
    <d v="2024-11-04T12:39:00"/>
    <s v="-"/>
    <s v="-"/>
    <s v="Access Control"/>
    <s v="UAE"/>
    <x v="0"/>
    <x v="0"/>
    <x v="1"/>
    <n v="16.978472222217533"/>
    <n v="2024"/>
    <n v="44"/>
    <x v="5"/>
    <x v="0"/>
    <n v="11"/>
    <x v="3"/>
    <x v="2"/>
    <d v="2024-11-01T00:00:00"/>
    <d v="2024-11-01T00:00:00"/>
  </r>
  <r>
    <n v="4000005901"/>
    <x v="0"/>
    <s v="3. Normal"/>
    <s v="fiori password not working"/>
    <s v="Mathai Chettiparambil"/>
    <s v="Amit Yadav"/>
    <s v="SAP Technical"/>
    <x v="4"/>
    <d v="2024-12-12T17:49:00"/>
    <d v="2024-12-16T17:49:00"/>
    <s v="Access &amp; Security"/>
    <s v="-"/>
    <s v="System"/>
    <s v="Asset Management"/>
    <s v="4. Affects User"/>
    <d v="2024-12-18T12:07:00"/>
    <x v="0"/>
    <d v="2024-12-18T12:07:00"/>
    <d v="2024-12-18T12:07:00"/>
    <d v="2024-12-13T10:49:00"/>
    <s v="-"/>
    <s v="-"/>
    <s v="Access Control"/>
    <s v="UAE"/>
    <x v="0"/>
    <x v="0"/>
    <x v="1"/>
    <n v="5.7625000000043656"/>
    <n v="2024"/>
    <n v="50"/>
    <x v="7"/>
    <x v="0"/>
    <n v="12"/>
    <x v="4"/>
    <x v="1"/>
    <d v="2024-12-12T00:00:00"/>
    <d v="2024-12-12T00:00:00"/>
  </r>
  <r>
    <n v="4000005586"/>
    <x v="1"/>
    <s v="3. Normal"/>
    <s v="Fiori password reset- 99002157"/>
    <s v="Balakumar Paneerselvam"/>
    <s v="Amit Yadav"/>
    <s v="SAP Technical"/>
    <x v="0"/>
    <d v="2024-12-04T11:08:00"/>
    <d v="2024-12-06T11:08:00"/>
    <s v="Applications"/>
    <d v="2024-12-08T12:07:00"/>
    <s v="Balakumar Paneerselvam"/>
    <s v="MC9 - Tiles"/>
    <s v="4. Affects User"/>
    <d v="2024-12-08T12:07:00"/>
    <x v="0"/>
    <d v="2024-12-05T11:57:00"/>
    <d v="2024-12-05T11:57:00"/>
    <d v="2024-12-04T13:08:00"/>
    <s v="Access &amp; Security"/>
    <s v="-"/>
    <s v="SAP S/4 ERP"/>
    <s v="UAE"/>
    <x v="0"/>
    <x v="0"/>
    <x v="1"/>
    <n v="1.0340277777795563"/>
    <n v="2024"/>
    <n v="49"/>
    <x v="16"/>
    <x v="0"/>
    <n v="12"/>
    <x v="4"/>
    <x v="0"/>
    <d v="2024-12-04T00:00:00"/>
    <d v="2024-12-04T00:00:00"/>
  </r>
  <r>
    <n v="4000005818"/>
    <x v="1"/>
    <s v="3. Normal"/>
    <s v="FIORI PASSWORD-99017979"/>
    <s v="Emraan Hussain"/>
    <s v="Amit Yadav"/>
    <s v="SAP Technical"/>
    <x v="0"/>
    <d v="2024-12-10T17:59:00"/>
    <d v="2024-12-12T17:59:00"/>
    <s v="Applications"/>
    <d v="2024-12-13T19:10:00"/>
    <s v="System"/>
    <s v="Local Sales"/>
    <s v="4. Affects User"/>
    <d v="2024-12-13T19:10:00"/>
    <x v="0"/>
    <d v="2024-12-10T18:45:00"/>
    <d v="2024-12-10T18:45:00"/>
    <d v="2024-12-11T10:59:00"/>
    <s v="Access &amp; Security"/>
    <s v="-"/>
    <s v="SAP S/4 ERP"/>
    <s v="UAE"/>
    <x v="0"/>
    <x v="0"/>
    <x v="1"/>
    <n v="3.1944444446708076E-2"/>
    <n v="2024"/>
    <n v="50"/>
    <x v="7"/>
    <x v="0"/>
    <n v="12"/>
    <x v="4"/>
    <x v="0"/>
    <d v="2024-12-10T00:00:00"/>
    <d v="2024-12-10T00:00:00"/>
  </r>
  <r>
    <n v="4000003050"/>
    <x v="1"/>
    <s v="4. Low"/>
    <s v="Fiori(Band-2) password reset - 77001217"/>
    <s v="Thiruvengadam Sundaralingam"/>
    <s v="Amit Yadav"/>
    <s v="SAP Technical"/>
    <x v="0"/>
    <d v="2024-09-14T12:01:00"/>
    <d v="2024-11-07T17:43:00"/>
    <s v="Applications"/>
    <d v="2024-12-12T14:09:00"/>
    <s v="System"/>
    <s v="Production"/>
    <s v="4. Affects User"/>
    <d v="2024-12-12T14:09:00"/>
    <x v="2"/>
    <d v="2024-12-09T14:03:00"/>
    <d v="2024-09-19T15:55:00"/>
    <d v="2024-09-16T14:30:00"/>
    <s v="Access &amp; Security"/>
    <s v="-"/>
    <s v="SAP S/4 ERP"/>
    <s v="UAE"/>
    <x v="0"/>
    <x v="0"/>
    <x v="0"/>
    <n v="86.084722222221899"/>
    <n v="2024"/>
    <n v="37"/>
    <x v="23"/>
    <x v="0"/>
    <n v="9"/>
    <x v="5"/>
    <x v="2"/>
    <d v="2024-09-14T00:00:00"/>
    <d v="2024-09-14T00:00:00"/>
  </r>
  <r>
    <n v="4000005261"/>
    <x v="0"/>
    <s v="3. Normal"/>
    <s v="Firefighter access in ECP for resolving GRSO 60063839 _ Access to solve the issue to 99011241"/>
    <s v="Rahul Ghosh"/>
    <s v="Amit Yadav"/>
    <s v="SAP Technical"/>
    <x v="0"/>
    <d v="2024-11-22T12:34:00"/>
    <d v="2024-11-26T12:34:00"/>
    <s v="Applications"/>
    <d v="2024-11-25T13:01:00"/>
    <s v="System"/>
    <s v="Information Technology"/>
    <s v="4. Affects User"/>
    <d v="2024-11-25T13:01:00"/>
    <x v="0"/>
    <d v="2024-11-22T12:54:00"/>
    <d v="2024-11-22T12:54:00"/>
    <d v="2024-11-22T14:34:00"/>
    <s v="-"/>
    <s v="-"/>
    <s v="SAP S/4 ERP"/>
    <s v="UAE"/>
    <x v="0"/>
    <x v="0"/>
    <x v="1"/>
    <n v="1.3888888890505768E-2"/>
    <n v="2024"/>
    <n v="47"/>
    <x v="17"/>
    <x v="0"/>
    <n v="11"/>
    <x v="3"/>
    <x v="0"/>
    <d v="2024-11-22T00:00:00"/>
    <d v="2024-11-22T00:00:00"/>
  </r>
  <r>
    <n v="4000000978"/>
    <x v="0"/>
    <s v="3. Normal"/>
    <s v="Fix IT (Incident): 2000064557, ( VA01 &amp; VA02 ) is not working - 4-974"/>
    <s v="Dinesh Sharma"/>
    <s v="Amit Yadav"/>
    <s v="SAP Technical"/>
    <x v="0"/>
    <d v="2024-07-22T19:51:00"/>
    <d v="2024-07-25T10:57:00"/>
    <s v="Applications"/>
    <d v="2024-07-26T13:56:00"/>
    <s v="System"/>
    <s v="Information Technology"/>
    <s v="4. Affects User"/>
    <d v="2024-07-26T13:56:00"/>
    <x v="0"/>
    <d v="2024-07-23T13:22:00"/>
    <d v="2024-07-23T12:38:00"/>
    <d v="2024-07-23T12:30:00"/>
    <s v="-"/>
    <s v="-"/>
    <s v="SAP S/4 ERP"/>
    <s v="UAE"/>
    <x v="0"/>
    <x v="0"/>
    <x v="0"/>
    <n v="0.72986111111094942"/>
    <n v="2024"/>
    <n v="30"/>
    <x v="0"/>
    <x v="0"/>
    <n v="7"/>
    <x v="0"/>
    <x v="0"/>
    <d v="2024-07-22T00:00:00"/>
    <d v="2024-07-22T00:00:00"/>
  </r>
  <r>
    <n v="4000004016"/>
    <x v="0"/>
    <s v="2. High"/>
    <s v="Freight Expense is not loaded in total landed cost - Sol Ref : 2000064728"/>
    <s v="Preeth Nair"/>
    <s v="Rakhi Masand"/>
    <s v="SAP Functional-FI/CO"/>
    <x v="1"/>
    <d v="2024-10-14T11:32:00"/>
    <d v="2024-10-15T10:32:00"/>
    <s v="Applications"/>
    <s v="-"/>
    <s v="System"/>
    <s v="Finance &amp; Accounts"/>
    <s v="3. Affects Group"/>
    <d v="2024-12-20T14:50:00"/>
    <x v="3"/>
    <s v="-"/>
    <d v="2024-10-14T12:58:00"/>
    <d v="2024-10-14T12:32:00"/>
    <s v="-"/>
    <n v="2000000000"/>
    <s v="SAP S/4 ERP"/>
    <s v="UAE"/>
    <x v="1"/>
    <x v="6"/>
    <x v="0"/>
    <n v="70.144598263883381"/>
    <n v="2024"/>
    <n v="42"/>
    <x v="24"/>
    <x v="12"/>
    <n v="10"/>
    <x v="2"/>
    <x v="2"/>
    <d v="2024-10-14T00:00:00"/>
    <s v=""/>
  </r>
  <r>
    <n v="4000005808"/>
    <x v="0"/>
    <s v="3. Normal"/>
    <s v="Frequent SAP Error Codes Blocking Order Placement."/>
    <s v="Sumith Kumar Khandelwal"/>
    <s v="Kamal Kondapalli"/>
    <s v="SAP Functional-SD"/>
    <x v="0"/>
    <d v="2024-12-10T16:02:00"/>
    <d v="2024-12-12T16:02:00"/>
    <s v="Applications"/>
    <d v="2024-12-16T19:12:00"/>
    <s v="System"/>
    <s v="Sales"/>
    <s v="4. Affects User"/>
    <d v="2024-12-16T19:12:00"/>
    <x v="0"/>
    <d v="2024-12-13T18:17:00"/>
    <d v="2024-12-13T18:17:00"/>
    <d v="2024-12-10T18:02:00"/>
    <s v="-"/>
    <s v="-"/>
    <s v="SAP S/4 ERP"/>
    <s v="UAE"/>
    <x v="1"/>
    <x v="2"/>
    <x v="1"/>
    <n v="3.09375"/>
    <n v="2024"/>
    <n v="50"/>
    <x v="7"/>
    <x v="1"/>
    <n v="12"/>
    <x v="4"/>
    <x v="3"/>
    <d v="2024-12-10T00:00:00"/>
    <d v="2024-12-10T00:00:00"/>
  </r>
  <r>
    <n v="4000002539"/>
    <x v="1"/>
    <s v="2. High"/>
    <s v="Frit plant (RCON)- New Process order type (Glaze compound -Weighing)"/>
    <s v="Ramesh Bakthavachalam"/>
    <s v="Karthick Duraisamy"/>
    <s v="SAP Functional-PP/PM/QS/"/>
    <x v="0"/>
    <d v="2024-09-02T12:54:00"/>
    <d v="2024-09-03T11:54:00"/>
    <s v="Applications"/>
    <d v="2024-11-25T16:01:00"/>
    <s v="Ramesh Bakthavachalam"/>
    <s v="Tiles Plant"/>
    <s v="3. Affects Group"/>
    <d v="2024-11-25T16:01:00"/>
    <x v="3"/>
    <d v="2024-11-22T15:18:00"/>
    <d v="2024-09-16T11:43:00"/>
    <d v="2024-09-02T13:54:00"/>
    <s v="Applications"/>
    <s v="-"/>
    <s v="SAP S/4 ERP"/>
    <s v="UAE"/>
    <x v="0"/>
    <x v="1"/>
    <x v="0"/>
    <n v="81.099999999998545"/>
    <n v="2024"/>
    <n v="36"/>
    <x v="15"/>
    <x v="0"/>
    <n v="9"/>
    <x v="5"/>
    <x v="2"/>
    <d v="2024-09-02T00:00:00"/>
    <d v="2024-09-02T00:00:00"/>
  </r>
  <r>
    <n v="4000005966"/>
    <x v="0"/>
    <s v="3. Normal"/>
    <s v="FW: 70045148 - C,642 - 30205900 - RAJEEV"/>
    <s v="Sumith Kumar Khandelwal"/>
    <s v="Kamal Kondapalli"/>
    <s v="SAP Functional-SD"/>
    <x v="4"/>
    <d v="2024-12-16T13:10:00"/>
    <d v="2024-12-18T13:10:00"/>
    <s v="Applications"/>
    <s v="-"/>
    <s v="System"/>
    <s v="Sales"/>
    <s v="4. Affects User"/>
    <d v="2024-12-18T16:51:00"/>
    <x v="0"/>
    <d v="2024-12-18T16:51:00"/>
    <d v="2024-12-18T16:51:00"/>
    <d v="2024-12-16T15:10:00"/>
    <s v="-"/>
    <s v="-"/>
    <s v="-"/>
    <s v="UAE"/>
    <x v="1"/>
    <x v="2"/>
    <x v="1"/>
    <n v="2.1534722222204437"/>
    <n v="2024"/>
    <n v="51"/>
    <x v="10"/>
    <x v="1"/>
    <n v="12"/>
    <x v="4"/>
    <x v="3"/>
    <d v="2024-12-16T00:00:00"/>
    <d v="2024-12-16T00:00:00"/>
  </r>
  <r>
    <n v="4000005842"/>
    <x v="1"/>
    <s v="3. Normal"/>
    <s v="FW: C4C quality access - 99018633"/>
    <s v="Keerthan Upadhya"/>
    <s v="Amit Yadav"/>
    <s v="SAP Technical"/>
    <x v="0"/>
    <d v="2024-12-11T13:23:00"/>
    <d v="2024-12-13T13:23:00"/>
    <s v="Applications"/>
    <d v="2024-12-15T17:11:00"/>
    <s v="System"/>
    <s v="IT Department"/>
    <s v="4. Affects User"/>
    <d v="2024-12-15T17:11:00"/>
    <x v="0"/>
    <d v="2024-12-12T16:28:00"/>
    <d v="2024-12-12T16:28:00"/>
    <d v="2024-12-11T15:23:00"/>
    <s v="-"/>
    <s v="-"/>
    <s v="SAP S/4 ERP"/>
    <s v="UAE"/>
    <x v="0"/>
    <x v="0"/>
    <x v="1"/>
    <n v="1.1284722222262644"/>
    <n v="2024"/>
    <n v="50"/>
    <x v="7"/>
    <x v="0"/>
    <n v="12"/>
    <x v="4"/>
    <x v="0"/>
    <d v="2024-12-11T00:00:00"/>
    <d v="2024-12-11T00:00:00"/>
  </r>
  <r>
    <n v="4000005603"/>
    <x v="0"/>
    <s v="3. Normal"/>
    <s v="FW: CUSTOMER CODE IN C4C - 5016046"/>
    <s v="Ibrahim Younis Gasim"/>
    <s v="Kamal Kondapalli"/>
    <s v="SAP Functional-SD"/>
    <x v="0"/>
    <d v="2024-12-04T13:58:00"/>
    <d v="2024-12-06T13:58:00"/>
    <s v="Applications"/>
    <d v="2024-12-09T12:08:00"/>
    <s v="System"/>
    <s v="Showroom"/>
    <s v="4. Affects User"/>
    <d v="2024-12-09T12:08:00"/>
    <x v="0"/>
    <d v="2024-12-06T11:11:00"/>
    <d v="2024-12-06T11:11:00"/>
    <d v="2024-12-04T15:58:00"/>
    <s v="-"/>
    <s v="-"/>
    <s v="SAP S/4 ERP"/>
    <s v="UAE"/>
    <x v="1"/>
    <x v="2"/>
    <x v="1"/>
    <n v="1.8840277777781012"/>
    <n v="2024"/>
    <n v="49"/>
    <x v="16"/>
    <x v="1"/>
    <n v="12"/>
    <x v="4"/>
    <x v="0"/>
    <d v="2024-12-04T00:00:00"/>
    <d v="2024-12-04T00:00:00"/>
  </r>
  <r>
    <n v="4000005622"/>
    <x v="0"/>
    <s v="3. Normal"/>
    <s v="FW: MSS Fiori access"/>
    <s v="Mohamed Rafiudeen"/>
    <s v="Amit Yadav"/>
    <s v="SAP Technical"/>
    <x v="0"/>
    <d v="2024-12-04T17:10:00"/>
    <d v="2024-12-06T17:10:00"/>
    <s v="Applications"/>
    <d v="2024-12-08T12:07:00"/>
    <s v="System"/>
    <s v="Human Resources"/>
    <s v="4. Affects User"/>
    <d v="2024-12-08T12:07:00"/>
    <x v="0"/>
    <d v="2024-12-05T11:59:00"/>
    <d v="2024-12-05T11:59:00"/>
    <d v="2024-12-04T19:10:00"/>
    <s v="-"/>
    <s v="-"/>
    <s v="SAP S/4 ERP"/>
    <s v="UAE"/>
    <x v="0"/>
    <x v="0"/>
    <x v="1"/>
    <n v="0.78402777777228039"/>
    <n v="2024"/>
    <n v="49"/>
    <x v="16"/>
    <x v="0"/>
    <n v="12"/>
    <x v="4"/>
    <x v="0"/>
    <d v="2024-12-04T00:00:00"/>
    <d v="2024-12-04T00:00:00"/>
  </r>
  <r>
    <n v="4000005392"/>
    <x v="0"/>
    <s v="3. Normal"/>
    <s v="FW: MSS Fiori access 99009951"/>
    <s v="Mohamed Rafiudeen"/>
    <s v="Amit Yadav"/>
    <s v="SAP Technical"/>
    <x v="0"/>
    <d v="2024-11-26T12:37:00"/>
    <d v="2024-11-28T12:37:00"/>
    <s v="Applications"/>
    <d v="2024-11-29T15:03:00"/>
    <s v="System"/>
    <s v="Human Resources"/>
    <s v="4. Affects User"/>
    <d v="2024-11-29T15:03:00"/>
    <x v="0"/>
    <d v="2024-11-26T14:09:00"/>
    <d v="2024-11-26T14:09:00"/>
    <d v="2024-11-26T14:37:00"/>
    <s v="-"/>
    <s v="-"/>
    <s v="SAP S/4 ERP"/>
    <s v="UAE"/>
    <x v="0"/>
    <x v="0"/>
    <x v="1"/>
    <n v="6.3888888893416151E-2"/>
    <n v="2024"/>
    <n v="48"/>
    <x v="3"/>
    <x v="0"/>
    <n v="11"/>
    <x v="3"/>
    <x v="0"/>
    <d v="2024-11-26T00:00:00"/>
    <d v="2024-11-26T00:00:00"/>
  </r>
  <r>
    <n v="4000005445"/>
    <x v="0"/>
    <s v="3. Normal"/>
    <s v="FW: Payload from C4C QAS &amp; PRD"/>
    <s v="Abdul Hameed Mahuthannan"/>
    <s v="Kamal Kondapalli"/>
    <s v="SAP Functional-SD"/>
    <x v="0"/>
    <d v="2024-11-27T18:24:00"/>
    <d v="2024-11-29T18:24:00"/>
    <s v="Applications"/>
    <d v="2024-12-16T18:12:00"/>
    <s v="System"/>
    <s v="Information Technology"/>
    <s v="4. Affects User"/>
    <d v="2024-12-16T18:12:00"/>
    <x v="0"/>
    <d v="2024-12-13T18:03:00"/>
    <d v="2024-11-27T18:44:00"/>
    <d v="2024-11-28T11:24:00"/>
    <s v="-"/>
    <s v="-"/>
    <s v="CRM"/>
    <s v="Not Assigned"/>
    <x v="1"/>
    <x v="2"/>
    <x v="1"/>
    <n v="15.985416666662786"/>
    <n v="2024"/>
    <n v="48"/>
    <x v="3"/>
    <x v="1"/>
    <n v="11"/>
    <x v="3"/>
    <x v="2"/>
    <d v="2024-11-27T00:00:00"/>
    <d v="2024-11-27T00:00:00"/>
  </r>
  <r>
    <n v="4000005682"/>
    <x v="0"/>
    <s v="3. Normal"/>
    <s v="FW: SW Stock verification - Monday - 9th Dec 2024"/>
    <s v="Palani Murugan"/>
    <s v="Amit Yadav"/>
    <s v="SAP Technical"/>
    <x v="0"/>
    <d v="2024-12-06T11:56:00"/>
    <d v="2024-12-10T11:56:00"/>
    <s v="Applications"/>
    <d v="2024-12-12T14:09:00"/>
    <s v="System"/>
    <s v="Logistics and Warehouse"/>
    <s v="4. Affects User"/>
    <d v="2024-12-12T14:09:00"/>
    <x v="0"/>
    <d v="2024-12-09T14:04:00"/>
    <d v="2024-12-09T14:04:00"/>
    <d v="2024-12-06T13:56:00"/>
    <s v="-"/>
    <s v="-"/>
    <s v="SAP S/4 ERP"/>
    <s v="UAE"/>
    <x v="0"/>
    <x v="0"/>
    <x v="1"/>
    <n v="3.0888888888875954"/>
    <n v="2024"/>
    <n v="49"/>
    <x v="16"/>
    <x v="0"/>
    <n v="12"/>
    <x v="4"/>
    <x v="3"/>
    <d v="2024-12-06T00:00:00"/>
    <d v="2024-12-06T00:00:00"/>
  </r>
  <r>
    <n v="4000002009"/>
    <x v="0"/>
    <s v="3. Normal"/>
    <s v="FW: URGENT REQUIREMENT ! UNABLE TO ACCESS SQ01"/>
    <s v="Asrianti Marta"/>
    <s v="Nigam Bairagicharan Das"/>
    <s v="SAP Technical"/>
    <x v="0"/>
    <d v="2024-08-15T11:13:00"/>
    <d v="2024-08-19T11:13:00"/>
    <s v="Applications"/>
    <d v="2024-08-19T18:09:00"/>
    <s v="System"/>
    <s v="Information Technology"/>
    <s v="4. Affects User"/>
    <d v="2024-08-19T18:09:00"/>
    <x v="0"/>
    <d v="2024-08-16T18:01:00"/>
    <d v="2024-08-16T18:01:00"/>
    <d v="2024-08-15T13:13:00"/>
    <s v="-"/>
    <s v="-"/>
    <s v="-"/>
    <s v="UAE"/>
    <x v="0"/>
    <x v="0"/>
    <x v="0"/>
    <n v="1.2833333333328483"/>
    <n v="2024"/>
    <n v="33"/>
    <x v="1"/>
    <x v="0"/>
    <n v="8"/>
    <x v="1"/>
    <x v="0"/>
    <d v="2024-08-15T00:00:00"/>
    <d v="2024-08-15T00:00:00"/>
  </r>
  <r>
    <n v="4000002251"/>
    <x v="0"/>
    <s v="3. Normal"/>
    <s v="Gate pass details printing incorrect in DNs - Sol Ref: 2000064610"/>
    <s v="Palani Murugan"/>
    <s v="Dinesh Sharma"/>
    <s v="SAP Functional"/>
    <x v="0"/>
    <d v="2024-08-22T16:28:00"/>
    <d v="2024-08-23T15:28:00"/>
    <s v="Applications"/>
    <d v="2024-08-25T20:12:00"/>
    <s v="Palani Murugan"/>
    <s v="Logistics and Warehouse"/>
    <s v="1. Affects Business"/>
    <d v="2024-08-25T20:12:00"/>
    <x v="3"/>
    <d v="2024-08-22T19:15:00"/>
    <d v="2024-08-22T19:11:00"/>
    <d v="2024-08-22T17:28:00"/>
    <s v="-"/>
    <n v="2000000000"/>
    <s v="SAP S/4 ERP"/>
    <s v="UAE"/>
    <x v="0"/>
    <x v="2"/>
    <x v="0"/>
    <n v="0.11597222222189885"/>
    <n v="2024"/>
    <n v="34"/>
    <x v="18"/>
    <x v="0"/>
    <n v="8"/>
    <x v="1"/>
    <x v="0"/>
    <d v="2024-08-22T00:00:00"/>
    <d v="2024-08-22T00:00:00"/>
  </r>
  <r>
    <n v="4000000543"/>
    <x v="1"/>
    <s v="2. High"/>
    <s v="Generating Automatic Kiln Orders Sol#3000052506"/>
    <s v="Sai Charan Reddy Regatte"/>
    <s v="Karthick Duraisamy"/>
    <s v="SAP Functional-PP/PM/QS/"/>
    <x v="2"/>
    <d v="2024-07-11T11:15:00"/>
    <d v="2024-07-15T11:15:00"/>
    <s v="Applications"/>
    <s v="-"/>
    <s v="Sai Charan Reddy Regatte"/>
    <s v="Tiles Plant"/>
    <s v="4. Affects User"/>
    <d v="2024-12-14T17:25:00"/>
    <x v="0"/>
    <s v="-"/>
    <d v="2024-07-11T13:47:00"/>
    <d v="2024-07-11T13:15:00"/>
    <s v="Applications"/>
    <s v="-"/>
    <s v="SAP S/4 ERP"/>
    <s v="UAE"/>
    <x v="0"/>
    <x v="1"/>
    <x v="0"/>
    <n v="165.15640381944104"/>
    <n v="2024"/>
    <n v="28"/>
    <x v="6"/>
    <x v="0"/>
    <n v="7"/>
    <x v="0"/>
    <x v="2"/>
    <d v="2024-07-11T00:00:00"/>
    <s v=""/>
  </r>
  <r>
    <n v="4000004322"/>
    <x v="0"/>
    <s v="3. Normal"/>
    <s v="Get Error For Access VL03N - Display Outbound Delivery"/>
    <s v="Fasaludheen Shamsudheen"/>
    <s v="Amit Yadav"/>
    <s v="SAP Technical"/>
    <x v="0"/>
    <d v="2024-10-23T14:29:00"/>
    <d v="2024-10-27T14:29:00"/>
    <s v="Applications"/>
    <d v="2024-10-26T16:46:00"/>
    <s v="System"/>
    <s v="Sales Department"/>
    <s v="4. Affects User"/>
    <d v="2024-10-26T16:46:00"/>
    <x v="0"/>
    <d v="2024-10-23T16:08:00"/>
    <d v="2024-10-23T16:08:00"/>
    <d v="2024-10-23T16:29:00"/>
    <s v="-"/>
    <s v="-"/>
    <s v="SAP S/4 ERP"/>
    <s v="KSA"/>
    <x v="0"/>
    <x v="0"/>
    <x v="0"/>
    <n v="6.8749999998544808E-2"/>
    <n v="2024"/>
    <n v="43"/>
    <x v="14"/>
    <x v="0"/>
    <n v="10"/>
    <x v="2"/>
    <x v="0"/>
    <d v="2024-10-23T00:00:00"/>
    <d v="2024-10-23T00:00:00"/>
  </r>
  <r>
    <n v="4000001751"/>
    <x v="1"/>
    <s v="3. Normal"/>
    <s v="Give access Authorization - Kanika ( KLUDI RAK )"/>
    <s v="Ayman Elsonbaty"/>
    <s v="Nigam Bairagicharan Das"/>
    <s v="SAP Technical"/>
    <x v="0"/>
    <d v="2024-08-07T12:06:00"/>
    <d v="2024-08-09T12:06:00"/>
    <s v="Applications"/>
    <d v="2024-08-15T18:07:00"/>
    <s v="Ayman Elsonbaty"/>
    <s v="Supply Chain"/>
    <s v="4. Affects User"/>
    <d v="2024-08-15T18:07:00"/>
    <x v="0"/>
    <d v="2024-08-12T17:29:00"/>
    <d v="2024-08-12T17:29:00"/>
    <d v="2024-08-07T14:06:00"/>
    <s v="Access &amp; Security"/>
    <s v="-"/>
    <s v="SAP S/4 ERP"/>
    <s v="UAE"/>
    <x v="0"/>
    <x v="0"/>
    <x v="0"/>
    <n v="5.2243055555591127"/>
    <n v="2024"/>
    <n v="32"/>
    <x v="19"/>
    <x v="0"/>
    <n v="8"/>
    <x v="1"/>
    <x v="1"/>
    <d v="2024-08-07T00:00:00"/>
    <d v="2024-08-07T00:00:00"/>
  </r>
  <r>
    <n v="4000003970"/>
    <x v="0"/>
    <s v="2. High"/>
    <s v="GL Account Configuration for BIlling in not set correctly for EC01."/>
    <s v="Guddu Gupta"/>
    <s v="Rakhi Masand"/>
    <s v="SAP Functional-FI/CO"/>
    <x v="0"/>
    <d v="2024-10-11T10:50:00"/>
    <d v="2024-10-11T18:50:00"/>
    <s v="Applications"/>
    <d v="2024-12-16T18:12:00"/>
    <s v="Guddu Gupta"/>
    <s v="Finance &amp; Accounts"/>
    <s v="3. Affects Group"/>
    <d v="2024-12-16T18:12:00"/>
    <x v="3"/>
    <d v="2024-12-13T17:34:00"/>
    <d v="2024-10-11T10:53:00"/>
    <d v="2024-10-11T11:50:00"/>
    <s v="-"/>
    <s v="-"/>
    <s v="SAP S/4 ERP"/>
    <s v="UAE"/>
    <x v="1"/>
    <x v="6"/>
    <x v="0"/>
    <n v="63.280555555553292"/>
    <n v="2024"/>
    <n v="41"/>
    <x v="9"/>
    <x v="1"/>
    <n v="10"/>
    <x v="2"/>
    <x v="2"/>
    <d v="2024-10-11T00:00:00"/>
    <d v="2024-10-11T00:00:00"/>
  </r>
  <r>
    <n v="4000005861"/>
    <x v="1"/>
    <s v="2. High"/>
    <s v="GL for RAK Porcelain Online Orders payment posting in T. CODE: ZFI004"/>
    <s v="Abdul Basith"/>
    <s v="Unassigned"/>
    <s v="SAP Functional-FI/CO"/>
    <x v="3"/>
    <d v="2024-12-11T17:27:00"/>
    <d v="2024-12-12T16:27:00"/>
    <s v="Applications"/>
    <s v="-"/>
    <s v="Abdul Basith"/>
    <s v="UAE Sales -Retail Operations"/>
    <s v="3. Affects Group"/>
    <d v="2024-12-13T11:45:00"/>
    <x v="3"/>
    <s v="-"/>
    <d v="2024-12-13T11:45:00"/>
    <d v="2024-12-11T18:27:00"/>
    <s v="Access &amp; Security"/>
    <s v="-"/>
    <s v="SAP S/4 ERP"/>
    <s v="UAE"/>
    <x v="2"/>
    <x v="9"/>
    <x v="1"/>
    <n v="11.898070486109646"/>
    <n v="2024"/>
    <n v="50"/>
    <x v="7"/>
    <x v="0"/>
    <n v="12"/>
    <x v="4"/>
    <x v="2"/>
    <d v="2024-12-11T00:00:00"/>
    <s v=""/>
  </r>
  <r>
    <n v="4000000783"/>
    <x v="1"/>
    <s v="3. Normal"/>
    <s v="GL posting in ZRPT - Sol Ref 3000044998"/>
    <s v="Vishal Mestry"/>
    <s v="Dinesh Sharma"/>
    <s v="SAP Functional-SD"/>
    <x v="2"/>
    <d v="2024-07-17T09:45:00"/>
    <d v="2024-07-17T18:30:00"/>
    <s v="Applications"/>
    <s v="-"/>
    <s v="Surya Vegirouthu"/>
    <s v="Finance &amp; Accounts"/>
    <s v="2. Affects Department"/>
    <d v="2024-10-28T11:08:00"/>
    <x v="3"/>
    <s v="-"/>
    <s v="-"/>
    <d v="2024-07-17T11:30:00"/>
    <s v="Applications"/>
    <n v="3000000000"/>
    <s v="SAP S/4 ERP"/>
    <s v="IND"/>
    <x v="0"/>
    <x v="2"/>
    <x v="0"/>
    <n v="159.21890381944104"/>
    <n v="2024"/>
    <n v="29"/>
    <x v="13"/>
    <x v="0"/>
    <n v="7"/>
    <x v="0"/>
    <x v="2"/>
    <d v="2024-07-17T00:00:00"/>
    <s v=""/>
  </r>
  <r>
    <n v="4000005121"/>
    <x v="0"/>
    <s v="3. Normal"/>
    <s v="Glaze compound code error"/>
    <s v="Edward Arul Raj"/>
    <s v="Rakhi Masand"/>
    <s v="SAP Functional-FI/CO"/>
    <x v="0"/>
    <d v="2024-11-18T16:06:00"/>
    <d v="2024-11-20T16:06:00"/>
    <s v="Applications"/>
    <d v="2024-12-06T16:06:00"/>
    <s v="System"/>
    <s v="Tiles Plant"/>
    <s v="4. Affects User"/>
    <d v="2024-12-06T16:06:00"/>
    <x v="0"/>
    <d v="2024-12-03T15:24:00"/>
    <d v="2024-12-03T15:24:00"/>
    <d v="2024-11-18T18:06:00"/>
    <s v="-"/>
    <s v="-"/>
    <s v="SAP S/4 ERP"/>
    <s v="UAE"/>
    <x v="1"/>
    <x v="6"/>
    <x v="1"/>
    <n v="14.970833333340124"/>
    <n v="2024"/>
    <n v="47"/>
    <x v="17"/>
    <x v="1"/>
    <n v="11"/>
    <x v="3"/>
    <x v="2"/>
    <d v="2024-11-18T00:00:00"/>
    <d v="2024-11-18T00:00:00"/>
  </r>
  <r>
    <n v="4000002366"/>
    <x v="1"/>
    <s v="3. Normal"/>
    <s v="Group creation in CA11 &amp; CA12 for the users 77000550 &amp; 77000216 "/>
    <s v="Durairaj Nagiah"/>
    <s v="Amit Yadav"/>
    <s v="SAP Technical"/>
    <x v="0"/>
    <d v="2024-08-27T11:05:00"/>
    <d v="2024-08-29T11:06:00"/>
    <s v="Applications"/>
    <d v="2024-09-02T16:16:00"/>
    <s v="Durairaj Nagiah"/>
    <s v="Production"/>
    <s v="4. Affects User"/>
    <d v="2024-09-02T16:16:00"/>
    <x v="0"/>
    <d v="2024-08-30T15:50:00"/>
    <d v="2024-08-30T15:50:00"/>
    <d v="2024-08-27T13:05:00"/>
    <s v="Access &amp; Security"/>
    <s v="-"/>
    <s v="SAP S/4 ERP"/>
    <s v="UAE"/>
    <x v="0"/>
    <x v="0"/>
    <x v="0"/>
    <n v="3.1979166666642413"/>
    <n v="2024"/>
    <n v="35"/>
    <x v="22"/>
    <x v="0"/>
    <n v="8"/>
    <x v="1"/>
    <x v="3"/>
    <d v="2024-08-27T00:00:00"/>
    <d v="2024-08-27T00:00:00"/>
  </r>
  <r>
    <n v="4000005105"/>
    <x v="0"/>
    <s v="3. Normal"/>
    <s v="GRSO request - Mohamed"/>
    <s v="Mohamed Aslan Sha Mansoor"/>
    <s v="Kamal Kondapalli"/>
    <s v="SAP Functional-SD"/>
    <x v="1"/>
    <d v="2024-11-18T11:59:00"/>
    <d v="2024-11-20T11:59:00"/>
    <s v="Applications"/>
    <s v="-"/>
    <s v="System"/>
    <s v="Local Sales"/>
    <s v="3. Affects Group"/>
    <d v="2024-12-18T10:28:00"/>
    <x v="0"/>
    <s v="-"/>
    <d v="2024-12-11T13:47:00"/>
    <d v="2024-11-18T13:59:00"/>
    <s v="-"/>
    <s v="-"/>
    <s v="SAP S/4 ERP"/>
    <s v="UAE"/>
    <x v="1"/>
    <x v="2"/>
    <x v="1"/>
    <n v="35.125848263887747"/>
    <n v="2024"/>
    <n v="47"/>
    <x v="17"/>
    <x v="12"/>
    <n v="11"/>
    <x v="3"/>
    <x v="2"/>
    <d v="2024-11-18T00:00:00"/>
    <s v=""/>
  </r>
  <r>
    <n v="4000000788"/>
    <x v="1"/>
    <s v="3. Normal"/>
    <s v="HCM Fiori Application Needs to Enable - Narayana ( IND) - Sol Ref 3000049109"/>
    <s v="Narayana Podalapu"/>
    <s v="Surya Vegirouthu"/>
    <s v="SAP Functional-HR"/>
    <x v="3"/>
    <d v="2024-07-17T10:50:00"/>
    <d v="2024-07-17T18:50:00"/>
    <s v="Applications"/>
    <s v="-"/>
    <s v="Surya Vegirouthu"/>
    <s v="HR &amp; Admin"/>
    <s v="2. Affects Department"/>
    <d v="2024-12-12T18:37:00"/>
    <x v="3"/>
    <s v="-"/>
    <s v="-"/>
    <d v="2024-07-17T11:50:00"/>
    <s v="Applications"/>
    <n v="3000000000"/>
    <s v="SAP S/4 ERP"/>
    <s v="IND"/>
    <x v="0"/>
    <x v="10"/>
    <x v="0"/>
    <n v="159.17376493055053"/>
    <n v="2024"/>
    <n v="29"/>
    <x v="13"/>
    <x v="0"/>
    <n v="7"/>
    <x v="0"/>
    <x v="2"/>
    <d v="2024-07-17T00:00:00"/>
    <s v=""/>
  </r>
  <r>
    <n v="4000004408"/>
    <x v="1"/>
    <s v="3. Normal"/>
    <s v="Implementing SAP in Mould Shop - DO IT regularization Sol ref#: 3000045101"/>
    <s v="Durairaj Srinivasalu"/>
    <s v="Karthick Duraisamy"/>
    <s v="SAP Functional-PP/PM/QS/"/>
    <x v="2"/>
    <d v="2024-10-25T18:29:00"/>
    <d v="2024-10-29T18:29:00"/>
    <s v="Applications"/>
    <s v="-"/>
    <s v="Cheryl Mortega"/>
    <s v="Tiles Plant"/>
    <s v="4. Affects User"/>
    <d v="2024-12-09T17:56:00"/>
    <x v="0"/>
    <s v="-"/>
    <s v="-"/>
    <d v="2024-10-28T11:29:00"/>
    <s v="Applications"/>
    <n v="3000000000"/>
    <s v="SAP S/4 ERP"/>
    <s v="UAE"/>
    <x v="0"/>
    <x v="1"/>
    <x v="0"/>
    <n v="58.855014930551988"/>
    <n v="2024"/>
    <n v="43"/>
    <x v="14"/>
    <x v="0"/>
    <n v="10"/>
    <x v="2"/>
    <x v="2"/>
    <d v="2024-10-25T00:00:00"/>
    <s v=""/>
  </r>
  <r>
    <n v="4000004263"/>
    <x v="0"/>
    <s v="3. Normal"/>
    <s v="In PDF copy total amount and value showing wrong for all BOT SALES ORDERS Sol Ref: 2000064747"/>
    <s v="Shine Shaji"/>
    <s v="Kamal Kondapalli"/>
    <s v="SAP Functional-SD"/>
    <x v="1"/>
    <d v="2024-10-21T19:30:00"/>
    <d v="2024-10-24T10:30:00"/>
    <s v="Applications"/>
    <s v="-"/>
    <s v="System"/>
    <s v="Production Planning"/>
    <s v="4. Affects User"/>
    <d v="2024-12-20T12:21:00"/>
    <x v="0"/>
    <s v="-"/>
    <d v="2024-12-11T18:40:00"/>
    <d v="2024-10-22T12:30:00"/>
    <s v="-"/>
    <s v="-"/>
    <s v="SAP S/4 ERP"/>
    <s v="UAE"/>
    <x v="1"/>
    <x v="2"/>
    <x v="0"/>
    <n v="62.812653819441039"/>
    <n v="2024"/>
    <n v="43"/>
    <x v="14"/>
    <x v="14"/>
    <n v="10"/>
    <x v="2"/>
    <x v="2"/>
    <d v="2024-10-21T00:00:00"/>
    <s v=""/>
  </r>
  <r>
    <n v="4000001781"/>
    <x v="1"/>
    <s v="2. High"/>
    <s v="In POS, add justification field for discount - Sol ref#: 3000052632"/>
    <s v="Vinita Acharya"/>
    <s v="Kamal Kondapalli"/>
    <s v="SAP Functional-SD"/>
    <x v="1"/>
    <d v="2024-08-07T19:25:00"/>
    <d v="2024-08-08T18:25:00"/>
    <s v="Applications"/>
    <s v="-"/>
    <s v="Cheryl Mortega"/>
    <s v="Corporate Development"/>
    <s v="3. Affects Group"/>
    <d v="2024-12-19T18:15:00"/>
    <x v="3"/>
    <s v="-"/>
    <d v="2024-08-28T17:42:00"/>
    <d v="2024-08-08T11:25:00"/>
    <s v="Applications"/>
    <n v="3000000000"/>
    <s v="SAP S/4 ERP"/>
    <s v="UAE"/>
    <x v="1"/>
    <x v="2"/>
    <x v="0"/>
    <n v="137.81612604166003"/>
    <n v="2024"/>
    <n v="32"/>
    <x v="19"/>
    <x v="3"/>
    <n v="8"/>
    <x v="1"/>
    <x v="2"/>
    <d v="2024-08-07T00:00:00"/>
    <s v=""/>
  </r>
  <r>
    <n v="4000000796"/>
    <x v="0"/>
    <s v="2. High"/>
    <s v="In ZMB5b report for Zero Qty items values is pulling Sol#: 2000064564"/>
    <s v="Raghu Ram Neeli"/>
    <s v="Dinesh Sharma"/>
    <s v="SAP Functional-MM"/>
    <x v="0"/>
    <d v="2024-07-17T11:46:00"/>
    <d v="2024-07-18T11:16:00"/>
    <s v="Applications"/>
    <d v="2024-08-23T18:11:00"/>
    <s v="Raghu Ram Neeli"/>
    <s v="Supply Chain Management"/>
    <s v="2. Affects Department"/>
    <d v="2024-08-23T18:11:00"/>
    <x v="3"/>
    <d v="2024-08-20T17:20:00"/>
    <d v="2024-07-23T10:21:00"/>
    <d v="2024-07-17T12:46:00"/>
    <s v="-"/>
    <n v="2000000000"/>
    <s v="SAP S/4 ERP"/>
    <s v="IND"/>
    <x v="0"/>
    <x v="2"/>
    <x v="0"/>
    <n v="34.231944444443798"/>
    <n v="2024"/>
    <n v="29"/>
    <x v="13"/>
    <x v="0"/>
    <n v="7"/>
    <x v="0"/>
    <x v="2"/>
    <d v="2024-07-17T00:00:00"/>
    <d v="2024-07-17T00:00:00"/>
  </r>
  <r>
    <n v="4000001721"/>
    <x v="1"/>
    <s v="2. High"/>
    <s v="Inclusion of additional mandatory field of &quot;Project name&quot; &amp; &quot;Project site &quot; in sales order of Distri. Channel-32 Sol Ref#: 3000052542"/>
    <s v="Vishal Mestry"/>
    <s v="Kamal Kondapalli"/>
    <s v="SAP Functional-SD"/>
    <x v="2"/>
    <d v="2024-08-06T10:51:00"/>
    <d v="2024-08-06T18:51:00"/>
    <s v="Applications"/>
    <s v="-"/>
    <s v="Vishal Mestry"/>
    <s v="Finance &amp; Accounts"/>
    <s v="3. Affects Group"/>
    <d v="2024-12-20T18:22:00"/>
    <x v="3"/>
    <s v="-"/>
    <d v="2024-08-13T04:50:00"/>
    <d v="2024-08-06T11:51:00"/>
    <s v="Applications"/>
    <n v="3000000000"/>
    <s v="SAP S/4 ERP"/>
    <s v="IND"/>
    <x v="1"/>
    <x v="2"/>
    <x v="0"/>
    <n v="139.1730704861111"/>
    <n v="2024"/>
    <n v="32"/>
    <x v="19"/>
    <x v="9"/>
    <n v="8"/>
    <x v="1"/>
    <x v="2"/>
    <d v="2024-08-06T00:00:00"/>
    <s v=""/>
  </r>
  <r>
    <n v="4000004904"/>
    <x v="1"/>
    <s v="2. High"/>
    <s v="Inclusion of Central Purchasing Block in ZMKVZ report - Sol ref#: 3000052625"/>
    <s v="Veerababu Geddanapalli"/>
    <s v="Pranita Vishvanath Patil"/>
    <s v="SAP Functional-MM"/>
    <x v="1"/>
    <d v="2024-11-12T11:18:00"/>
    <d v="2024-11-14T11:18:00"/>
    <s v="Applications"/>
    <s v="-"/>
    <s v="Veerababu Geddanapalli"/>
    <s v="Finance &amp; Accounts"/>
    <s v="4. Affects User"/>
    <d v="2024-12-17T11:25:00"/>
    <x v="0"/>
    <s v="-"/>
    <d v="2024-11-19T12:34:00"/>
    <d v="2024-11-12T13:18:00"/>
    <s v="Applications"/>
    <n v="3000000000"/>
    <s v="SAP S/4 ERP"/>
    <s v="IND"/>
    <x v="1"/>
    <x v="3"/>
    <x v="1"/>
    <n v="41.15432048610819"/>
    <n v="2024"/>
    <n v="46"/>
    <x v="21"/>
    <x v="9"/>
    <n v="11"/>
    <x v="3"/>
    <x v="2"/>
    <d v="2024-11-12T00:00:00"/>
    <s v=""/>
  </r>
  <r>
    <n v="4000005339"/>
    <x v="0"/>
    <s v="3. Normal"/>
    <s v="Incorrect quantity delivered / 5926143/ MAJDA KAMAL MOHAMMED"/>
    <s v="Cheryl Apostol"/>
    <s v="Ajay Bose Sukumaran"/>
    <s v="SAP Functional-Fiori/ABAP"/>
    <x v="0"/>
    <d v="2024-11-25T12:58:00"/>
    <d v="2024-11-27T12:58:00"/>
    <s v="Applications"/>
    <d v="2024-12-12T15:09:00"/>
    <s v="System"/>
    <s v="Showroom"/>
    <s v="4. Affects User"/>
    <d v="2024-12-12T15:09:00"/>
    <x v="0"/>
    <d v="2024-12-09T14:37:00"/>
    <d v="2024-12-09T14:37:00"/>
    <d v="2024-11-25T14:58:00"/>
    <s v="-"/>
    <s v="-"/>
    <s v="CRM"/>
    <s v="UAE"/>
    <x v="0"/>
    <x v="5"/>
    <x v="1"/>
    <n v="14.068749999998545"/>
    <n v="2024"/>
    <n v="48"/>
    <x v="3"/>
    <x v="0"/>
    <n v="11"/>
    <x v="3"/>
    <x v="2"/>
    <d v="2024-11-25T00:00:00"/>
    <d v="2024-11-25T00:00:00"/>
  </r>
  <r>
    <n v="4000004333"/>
    <x v="0"/>
    <s v="2. High"/>
    <s v="Incorrect Sales Office and Sales group in ZS_LONGTERM_NEW report - Sol Ref :2000064750"/>
    <s v="Basim Shareef Marakankand"/>
    <s v="Ajay Bose Sukumaran"/>
    <s v="SAP Functional-Fiori/ABAP"/>
    <x v="0"/>
    <d v="2024-10-23T17:56:00"/>
    <d v="2024-10-24T16:56:00"/>
    <s v="Applications"/>
    <d v="2024-11-01T17:49:00"/>
    <s v="Ajay Bose Sukumaran"/>
    <s v="Showroom"/>
    <s v="3. Affects Group"/>
    <d v="2024-11-01T17:49:00"/>
    <x v="3"/>
    <d v="2024-10-29T17:35:00"/>
    <d v="2024-10-29T12:01:00"/>
    <d v="2024-10-23T18:56:00"/>
    <s v="-"/>
    <n v="2000000000"/>
    <s v="POS"/>
    <s v="UAE"/>
    <x v="0"/>
    <x v="5"/>
    <x v="0"/>
    <n v="5.9854166666700621"/>
    <n v="2024"/>
    <n v="43"/>
    <x v="14"/>
    <x v="0"/>
    <n v="10"/>
    <x v="2"/>
    <x v="1"/>
    <d v="2024-10-23T00:00:00"/>
    <d v="2024-10-23T00:00:00"/>
  </r>
  <r>
    <n v="4000003530"/>
    <x v="0"/>
    <s v="2. High"/>
    <s v="Incorrect Tax Code in Output VAT on Showroom Advance Entries"/>
    <s v="Tauseef Gauhar"/>
    <s v="Rakhi Masand"/>
    <s v="SAP Functional-FI/CO"/>
    <x v="0"/>
    <d v="2024-09-30T13:08:00"/>
    <d v="2024-10-02T13:08:00"/>
    <s v="Applications"/>
    <d v="2024-11-10T14:53:00"/>
    <s v="Tauseef Gauhar"/>
    <s v="Finance &amp; Accounts"/>
    <s v="4. Affects User"/>
    <d v="2024-11-10T14:53:00"/>
    <x v="0"/>
    <d v="2024-11-07T14:22:00"/>
    <d v="2024-10-08T13:58:00"/>
    <d v="2024-09-30T15:08:00"/>
    <s v="-"/>
    <s v="-"/>
    <s v="SAP S/4 ERP"/>
    <s v="UAE"/>
    <x v="1"/>
    <x v="6"/>
    <x v="0"/>
    <n v="38.051388888889051"/>
    <n v="2024"/>
    <n v="40"/>
    <x v="2"/>
    <x v="1"/>
    <n v="9"/>
    <x v="5"/>
    <x v="2"/>
    <d v="2024-09-30T00:00:00"/>
    <d v="2024-09-30T00:00:00"/>
  </r>
  <r>
    <n v="4000003534"/>
    <x v="0"/>
    <s v="3. Normal"/>
    <s v="Info record Issue in ZME49 Sol Ref - 2000064701"/>
    <s v="Ajay Bose Sukumaran"/>
    <s v="Dinesh Sharma"/>
    <s v="SAP Functional-MM"/>
    <x v="0"/>
    <d v="2024-09-30T13:57:00"/>
    <d v="2024-10-02T13:57:00"/>
    <s v="Applications"/>
    <d v="2024-10-14T13:39:00"/>
    <s v="System"/>
    <s v="Information Technology"/>
    <s v="3. Affects Group"/>
    <d v="2024-10-14T13:39:00"/>
    <x v="0"/>
    <d v="2024-10-11T12:56:00"/>
    <d v="2024-10-11T12:56:00"/>
    <d v="2024-09-30T15:57:00"/>
    <s v="-"/>
    <n v="2000000000"/>
    <s v="SAP S/4 ERP"/>
    <s v="UAE"/>
    <x v="0"/>
    <x v="2"/>
    <x v="0"/>
    <n v="10.957638888889051"/>
    <n v="2024"/>
    <n v="40"/>
    <x v="2"/>
    <x v="0"/>
    <n v="9"/>
    <x v="5"/>
    <x v="2"/>
    <d v="2024-09-30T00:00:00"/>
    <d v="2024-09-30T00:00:00"/>
  </r>
  <r>
    <n v="4000000661"/>
    <x v="0"/>
    <s v="3. Normal"/>
    <s v="Infotype 2001 (leaves), subtype 0900 (maternity leave) is not working - Sol Ref 2000064554"/>
    <s v="Seshayya Anadasu"/>
    <s v="Dinesh Sharma"/>
    <s v="SAP Functional-SD"/>
    <x v="0"/>
    <d v="2024-07-13T14:11:00"/>
    <d v="2024-07-15T13:41:00"/>
    <s v="Applications"/>
    <d v="2024-09-05T16:17:00"/>
    <s v="Seshayya Anadasu"/>
    <s v="HR &amp; Admin"/>
    <s v="1. Affects Business"/>
    <d v="2024-09-05T16:17:00"/>
    <x v="3"/>
    <d v="2024-09-02T15:59:00"/>
    <d v="2024-07-26T16:56:00"/>
    <d v="2024-07-13T15:11:00"/>
    <s v="-"/>
    <n v="2000000000"/>
    <s v="SAP S/4 ERP"/>
    <s v="IND"/>
    <x v="0"/>
    <x v="2"/>
    <x v="0"/>
    <n v="51.075000000004366"/>
    <n v="2024"/>
    <n v="28"/>
    <x v="6"/>
    <x v="0"/>
    <n v="7"/>
    <x v="0"/>
    <x v="2"/>
    <d v="2024-07-13T00:00:00"/>
    <d v="2024-07-13T00:00:00"/>
  </r>
  <r>
    <n v="4000003574"/>
    <x v="0"/>
    <s v="3. Normal"/>
    <s v="Intranet page not loading in Mobile"/>
    <s v="Aafrin Fathima"/>
    <s v="Mahesh Narveni"/>
    <s v="WebSites"/>
    <x v="0"/>
    <d v="2024-10-01T12:33:00"/>
    <d v="2024-10-03T12:33:00"/>
    <s v="Applications"/>
    <d v="2024-11-14T17:55:00"/>
    <s v="Aafrin Fathima"/>
    <s v="IT Department"/>
    <s v="3. Affects Group"/>
    <d v="2024-11-14T17:55:00"/>
    <x v="0"/>
    <d v="2024-11-11T17:25:00"/>
    <d v="2024-10-02T11:14:00"/>
    <d v="2024-10-01T14:33:00"/>
    <s v="-"/>
    <s v="-"/>
    <s v="Intranet/Sharepoint"/>
    <s v="UAE"/>
    <x v="1"/>
    <x v="11"/>
    <x v="0"/>
    <n v="41.202777777776646"/>
    <n v="2024"/>
    <n v="40"/>
    <x v="2"/>
    <x v="1"/>
    <n v="10"/>
    <x v="2"/>
    <x v="2"/>
    <d v="2024-10-01T00:00:00"/>
    <d v="2024-10-01T00:00:00"/>
  </r>
  <r>
    <n v="4000001532"/>
    <x v="0"/>
    <s v="4. Low"/>
    <s v="Inventory Discrepancy Logs issue - Sai Krishna"/>
    <s v="Sai Krishna"/>
    <s v="Aafrin Fathima"/>
    <s v="WebSites"/>
    <x v="0"/>
    <d v="2024-08-01T12:44:00"/>
    <d v="2024-08-08T12:44:00"/>
    <s v="Software"/>
    <d v="2024-08-05T14:01:00"/>
    <s v="System"/>
    <s v="Customer Advocacy - Tiles"/>
    <s v="4. Affects User"/>
    <d v="2024-08-05T14:01:00"/>
    <x v="2"/>
    <d v="2024-08-02T13:21:00"/>
    <d v="2024-08-02T13:21:00"/>
    <d v="2024-08-01T16:44:00"/>
    <s v="-"/>
    <s v="-"/>
    <s v="Office Applications"/>
    <s v="UAE"/>
    <x v="0"/>
    <x v="12"/>
    <x v="0"/>
    <n v="1.0256944444481633"/>
    <n v="2024"/>
    <n v="31"/>
    <x v="8"/>
    <x v="0"/>
    <n v="8"/>
    <x v="1"/>
    <x v="0"/>
    <d v="2024-08-01T00:00:00"/>
    <d v="2024-08-01T00:00:00"/>
  </r>
  <r>
    <n v="4000004679"/>
    <x v="0"/>
    <s v="3. Normal"/>
    <s v="Invoice 9020020023 unable to clear inVF05N"/>
    <s v="Vanessa Bayani"/>
    <s v="Kamal Kondapalli"/>
    <s v="SAP Functional-SD"/>
    <x v="0"/>
    <d v="2024-11-05T13:25:00"/>
    <d v="2024-11-07T13:25:00"/>
    <s v="Applications"/>
    <d v="2024-11-22T11:59:00"/>
    <s v="System"/>
    <s v="Sales"/>
    <s v="4. Affects User"/>
    <d v="2024-11-25T19:36:00"/>
    <x v="0"/>
    <d v="2024-11-19T11:04:00"/>
    <d v="2024-11-11T11:36:00"/>
    <d v="2024-11-05T15:25:00"/>
    <s v="-"/>
    <s v="-"/>
    <s v="SAP S/4 ERP"/>
    <s v="UAE"/>
    <x v="1"/>
    <x v="2"/>
    <x v="1"/>
    <n v="13.902083333327028"/>
    <n v="2024"/>
    <n v="45"/>
    <x v="4"/>
    <x v="1"/>
    <n v="11"/>
    <x v="3"/>
    <x v="2"/>
    <d v="2024-11-05T00:00:00"/>
    <d v="2024-11-05T00:00:00"/>
  </r>
  <r>
    <n v="4000004355"/>
    <x v="0"/>
    <s v="2. High"/>
    <s v="Invoice details does not reflect sale report"/>
    <s v="Marie Chebly"/>
    <s v="Ajay Bose Sukumaran"/>
    <s v="SAP Functional-Fiori/ABAP"/>
    <x v="0"/>
    <d v="2024-10-24T13:30:00"/>
    <d v="2024-10-28T13:30:00"/>
    <s v="Applications"/>
    <d v="2024-11-01T17:49:00"/>
    <s v="Marie Chebly"/>
    <s v="Corporate Development"/>
    <s v="4. Affects User"/>
    <d v="2024-11-01T17:49:00"/>
    <x v="0"/>
    <d v="2024-10-29T17:31:00"/>
    <d v="2024-10-29T12:03:00"/>
    <d v="2024-10-24T15:30:00"/>
    <s v="-"/>
    <n v="2000000000"/>
    <s v="SAP S/4 ERP"/>
    <s v="UAE"/>
    <x v="0"/>
    <x v="5"/>
    <x v="0"/>
    <n v="5.1673611111109494"/>
    <n v="2024"/>
    <n v="43"/>
    <x v="14"/>
    <x v="0"/>
    <n v="10"/>
    <x v="2"/>
    <x v="1"/>
    <d v="2024-10-24T00:00:00"/>
    <d v="2024-10-24T00:00:00"/>
  </r>
  <r>
    <n v="4000000407"/>
    <x v="1"/>
    <s v="3. Normal"/>
    <s v="Invoice Print Out Option (Sasrty) - Sol Ref 3000052504 (HTC is working on this ticket)"/>
    <s v="Sastry Varanasi"/>
    <s v="Amit Yadav"/>
    <s v="SAP Technical"/>
    <x v="0"/>
    <d v="2024-07-08T15:03:00"/>
    <d v="2024-07-09T14:33:00"/>
    <s v="Applications"/>
    <d v="2024-08-19T12:09:00"/>
    <s v="Sastry Varanasi"/>
    <s v="Finance &amp; Accounts"/>
    <s v="1. Affects Business"/>
    <d v="2024-08-19T12:09:00"/>
    <x v="3"/>
    <d v="2024-08-16T11:51:00"/>
    <d v="2024-07-17T11:09:00"/>
    <d v="2024-07-08T16:03:00"/>
    <s v="Applications"/>
    <n v="3000000000"/>
    <s v="SAP S/4 ERP"/>
    <s v="IND"/>
    <x v="0"/>
    <x v="0"/>
    <x v="0"/>
    <n v="38.866666666668607"/>
    <n v="2024"/>
    <n v="28"/>
    <x v="6"/>
    <x v="0"/>
    <n v="7"/>
    <x v="0"/>
    <x v="2"/>
    <d v="2024-07-08T00:00:00"/>
    <d v="2024-07-08T00:00:00"/>
  </r>
  <r>
    <n v="4000005924"/>
    <x v="1"/>
    <s v="3. Normal"/>
    <s v="IRP password - 21049"/>
    <s v="Sivaprasad K.V"/>
    <s v="Amit Yadav"/>
    <s v="SAP Technical"/>
    <x v="4"/>
    <d v="2024-12-13T14:42:00"/>
    <d v="2024-12-16T14:43:00"/>
    <s v="Access &amp; Security"/>
    <s v="-"/>
    <s v="System"/>
    <s v="Finance &amp; Accounts"/>
    <s v="4. Affects User"/>
    <d v="2024-12-20T13:36:00"/>
    <x v="0"/>
    <d v="2024-12-20T13:36:00"/>
    <d v="2024-12-20T13:36:00"/>
    <d v="2024-12-13T16:42:00"/>
    <s v="Access &amp; Security"/>
    <s v="-"/>
    <s v="Access Control"/>
    <s v="IND"/>
    <x v="0"/>
    <x v="0"/>
    <x v="1"/>
    <n v="6.9541666666627862"/>
    <n v="2024"/>
    <n v="50"/>
    <x v="7"/>
    <x v="0"/>
    <n v="12"/>
    <x v="4"/>
    <x v="1"/>
    <d v="2024-12-13T00:00:00"/>
    <d v="2024-12-13T00:00:00"/>
  </r>
  <r>
    <n v="4000003922"/>
    <x v="1"/>
    <s v="3. Normal"/>
    <s v="IRP Password Reset 99201258"/>
    <s v="Surya Vegirouthu"/>
    <s v="Amit Yadav"/>
    <s v="SAP Technical"/>
    <x v="0"/>
    <d v="2024-10-10T10:39:00"/>
    <d v="2024-10-12T10:39:00"/>
    <s v="Access &amp; Security"/>
    <d v="2024-10-13T17:39:00"/>
    <s v="System"/>
    <s v="Information Technology"/>
    <s v="4. Affects User"/>
    <d v="2024-10-13T17:39:00"/>
    <x v="0"/>
    <d v="2024-10-10T16:52:00"/>
    <d v="2024-10-10T16:52:00"/>
    <d v="2024-10-10T12:39:00"/>
    <s v="Access &amp; Security"/>
    <s v="-"/>
    <s v="Access Control"/>
    <s v="IND"/>
    <x v="0"/>
    <x v="0"/>
    <x v="0"/>
    <n v="0.25902777777810115"/>
    <n v="2024"/>
    <n v="41"/>
    <x v="9"/>
    <x v="0"/>
    <n v="10"/>
    <x v="2"/>
    <x v="0"/>
    <d v="2024-10-10T00:00:00"/>
    <d v="2024-10-10T00:00:00"/>
  </r>
  <r>
    <n v="4000003812"/>
    <x v="0"/>
    <s v="2. High"/>
    <s v="Issue in MSC1N - Manojkumar"/>
    <s v="Manojkumar Puthiya Valappil"/>
    <s v="Amit Yadav"/>
    <s v="SAP Technical"/>
    <x v="0"/>
    <d v="2024-10-07T16:12:00"/>
    <d v="2024-10-09T16:12:00"/>
    <s v="Applications"/>
    <d v="2024-10-11T17:38:00"/>
    <s v="Manojkumar Puthiya Valappil"/>
    <s v="Marketing"/>
    <s v="4. Affects User"/>
    <d v="2024-10-11T17:38:00"/>
    <x v="0"/>
    <d v="2024-10-08T16:58:00"/>
    <d v="2024-10-08T16:58:00"/>
    <d v="2024-10-07T18:12:00"/>
    <s v="-"/>
    <s v="-"/>
    <s v="SAP S/4 ERP"/>
    <s v="UAE"/>
    <x v="0"/>
    <x v="0"/>
    <x v="0"/>
    <n v="1.0319444444394321"/>
    <n v="2024"/>
    <n v="41"/>
    <x v="9"/>
    <x v="0"/>
    <n v="10"/>
    <x v="2"/>
    <x v="0"/>
    <d v="2024-10-07T00:00:00"/>
    <d v="2024-10-07T00:00:00"/>
  </r>
  <r>
    <n v="4000005070"/>
    <x v="0"/>
    <s v="2. High"/>
    <s v="ISSUE IN PGI POSTING"/>
    <s v="Kamlesh Rathod"/>
    <s v="Kamal Kondapalli"/>
    <s v="SAP Functional-SD"/>
    <x v="0"/>
    <d v="2024-11-15T19:48:00"/>
    <d v="2024-11-19T10:30:00"/>
    <s v="Applications"/>
    <d v="2024-11-24T11:01:00"/>
    <s v="Kamlesh Rathod"/>
    <s v="Accounts"/>
    <s v="4. Affects User"/>
    <d v="2024-11-24T11:01:00"/>
    <x v="0"/>
    <d v="2024-11-21T10:55:00"/>
    <d v="2024-11-21T10:55:00"/>
    <d v="2024-11-16T12:30:00"/>
    <s v="-"/>
    <s v="-"/>
    <s v="SAP S/4 ERP"/>
    <s v="IND"/>
    <x v="1"/>
    <x v="2"/>
    <x v="1"/>
    <n v="5.6298611111124046"/>
    <n v="2024"/>
    <n v="46"/>
    <x v="21"/>
    <x v="1"/>
    <n v="11"/>
    <x v="3"/>
    <x v="1"/>
    <d v="2024-11-15T00:00:00"/>
    <d v="2024-11-15T00:00:00"/>
  </r>
  <r>
    <n v="4000003605"/>
    <x v="0"/>
    <s v="3. Normal"/>
    <s v="Issue of the order bookings in SAP"/>
    <s v="Guddu Gupta"/>
    <s v="Kamal Kondapalli"/>
    <s v="SAP Functional-SD"/>
    <x v="0"/>
    <d v="2024-10-01T20:57:00"/>
    <d v="2024-10-04T10:30:00"/>
    <s v="Applications"/>
    <d v="2024-11-10T10:53:00"/>
    <s v="System"/>
    <s v="Finance &amp; Accounts"/>
    <s v="4. Affects User"/>
    <d v="2024-11-10T10:53:00"/>
    <x v="0"/>
    <d v="2024-11-07T10:50:00"/>
    <d v="2024-10-10T19:08:00"/>
    <d v="2024-10-02T12:30:00"/>
    <s v="-"/>
    <s v="-"/>
    <s v="SAP S/4 ERP"/>
    <s v="UAE"/>
    <x v="1"/>
    <x v="2"/>
    <x v="0"/>
    <n v="36.578472222223354"/>
    <n v="2024"/>
    <n v="40"/>
    <x v="2"/>
    <x v="1"/>
    <n v="10"/>
    <x v="2"/>
    <x v="2"/>
    <d v="2024-10-01T00:00:00"/>
    <d v="2024-10-01T00:00:00"/>
  </r>
  <r>
    <n v="4000005049"/>
    <x v="0"/>
    <s v="3. Normal"/>
    <s v="Issue with Fiori Home Page &amp; tablet - Sayeed"/>
    <s v="Sayeed Ammari"/>
    <s v="Ajay Bose Sukumaran"/>
    <s v="SAP Functional-Fiori/ABAP"/>
    <x v="2"/>
    <d v="2024-11-15T13:31:00"/>
    <d v="2024-11-19T13:31:00"/>
    <s v="Hardware"/>
    <s v="-"/>
    <s v="System"/>
    <s v="UAE Sales"/>
    <s v="4. Affects User"/>
    <d v="2024-12-11T18:58:00"/>
    <x v="0"/>
    <s v="-"/>
    <d v="2024-11-15T16:30:00"/>
    <d v="2024-11-15T15:31:00"/>
    <s v="-"/>
    <s v="-"/>
    <s v="Computer"/>
    <s v="UAE"/>
    <x v="0"/>
    <x v="5"/>
    <x v="1"/>
    <n v="38.061959374994331"/>
    <n v="2024"/>
    <n v="46"/>
    <x v="21"/>
    <x v="0"/>
    <n v="11"/>
    <x v="3"/>
    <x v="2"/>
    <d v="2024-11-15T00:00:00"/>
    <s v=""/>
  </r>
  <r>
    <n v="4000004029"/>
    <x v="0"/>
    <s v="3. Normal"/>
    <s v="Issue With Overlapping Text in Sales Quotation"/>
    <s v="Walid Ouamer"/>
    <s v="Ajay Bose Sukumaran"/>
    <s v="SAP Functional-Fiori/ABAP"/>
    <x v="0"/>
    <d v="2024-10-14T12:54:00"/>
    <d v="2024-10-16T12:54:00"/>
    <s v="Applications"/>
    <d v="2024-11-16T14:56:00"/>
    <s v="System"/>
    <s v="RAK Porcelain Retail"/>
    <s v="4. Affects User"/>
    <d v="2024-11-16T14:56:00"/>
    <x v="0"/>
    <d v="2024-11-13T14:13:00"/>
    <d v="2024-10-14T13:07:00"/>
    <d v="2024-10-14T14:54:00"/>
    <s v="-"/>
    <s v="-"/>
    <s v="POS"/>
    <s v="UAE"/>
    <x v="0"/>
    <x v="5"/>
    <x v="0"/>
    <n v="30.054861111115315"/>
    <n v="2024"/>
    <n v="42"/>
    <x v="24"/>
    <x v="1"/>
    <n v="10"/>
    <x v="2"/>
    <x v="2"/>
    <d v="2024-10-14T00:00:00"/>
    <d v="2024-10-14T00:00:00"/>
  </r>
  <r>
    <n v="4000005960"/>
    <x v="0"/>
    <s v="3. Normal"/>
    <s v="Issue with Released POs Showing as Draft and Unable to Generate PDF Copies."/>
    <s v=" Veronica Tapao"/>
    <s v="Pranita Vishvanath Patil"/>
    <s v="SAP Functional-MM"/>
    <x v="1"/>
    <d v="2024-12-16T12:16:00"/>
    <d v="2024-12-18T12:16:00"/>
    <s v="Applications"/>
    <s v="-"/>
    <s v="Veronica Tapao"/>
    <s v="Purchase"/>
    <s v="4. Affects User"/>
    <d v="2024-12-20T18:06:00"/>
    <x v="0"/>
    <s v="-"/>
    <s v="-"/>
    <d v="2024-12-16T14:16:00"/>
    <s v="-"/>
    <s v="-"/>
    <s v="SAP S/4 ERP"/>
    <s v="UAE"/>
    <x v="1"/>
    <x v="3"/>
    <x v="1"/>
    <n v="7.1140427083300892"/>
    <n v="2024"/>
    <n v="51"/>
    <x v="10"/>
    <x v="12"/>
    <n v="12"/>
    <x v="4"/>
    <x v="1"/>
    <d v="2024-12-16T00:00:00"/>
    <s v=""/>
  </r>
  <r>
    <n v="4000003783"/>
    <x v="1"/>
    <s v="2. High"/>
    <s v="IW33 &amp; KSB1 authorization needed for BP01-BP02 plant to perform month closing activities for 88202147 &amp; 88202149"/>
    <s v="Md. Robiul Awal"/>
    <s v="Amit Yadav"/>
    <s v="SAP Technical"/>
    <x v="0"/>
    <d v="2024-10-07T09:39:00"/>
    <d v="2024-10-09T10:00:00"/>
    <s v="Applications"/>
    <d v="2024-10-11T17:38:00"/>
    <s v="System"/>
    <s v="Accounts &amp; Finance"/>
    <s v="4. Affects User"/>
    <d v="2024-10-11T17:38:00"/>
    <x v="0"/>
    <d v="2024-10-08T17:26:00"/>
    <d v="2024-10-08T17:26:00"/>
    <d v="2024-10-07T12:00:00"/>
    <s v="Access &amp; Security"/>
    <s v="-"/>
    <s v="SAP S/4 ERP"/>
    <s v="BGD"/>
    <x v="0"/>
    <x v="0"/>
    <x v="0"/>
    <n v="1.3243055555576575"/>
    <n v="2024"/>
    <n v="41"/>
    <x v="9"/>
    <x v="0"/>
    <n v="10"/>
    <x v="2"/>
    <x v="0"/>
    <d v="2024-10-07T00:00:00"/>
    <d v="2024-10-07T00:00:00"/>
  </r>
  <r>
    <n v="4000000779"/>
    <x v="1"/>
    <s v="3. Normal"/>
    <s v="Kerala &amp; Tamilnadu State P.Tax Problem Sol#: 3000050906"/>
    <s v="Narayana Podalapu"/>
    <s v="Surya Vegirouthu"/>
    <s v="SAP Functional-HR"/>
    <x v="3"/>
    <d v="2024-07-17T09:33:00"/>
    <d v="2024-07-17T18:30:00"/>
    <s v="Applications"/>
    <s v="-"/>
    <s v="Surya Vegirouthu"/>
    <s v="HR &amp; Admin"/>
    <s v="2. Affects Department"/>
    <d v="2024-12-12T18:29:00"/>
    <x v="3"/>
    <s v="-"/>
    <d v="2024-09-06T15:50:00"/>
    <d v="2024-07-17T11:30:00"/>
    <s v="Applications"/>
    <n v="3000000000"/>
    <s v="SAP S/4 ERP"/>
    <s v="IND"/>
    <x v="0"/>
    <x v="10"/>
    <x v="0"/>
    <n v="159.22723715277243"/>
    <n v="2024"/>
    <n v="29"/>
    <x v="13"/>
    <x v="0"/>
    <n v="7"/>
    <x v="0"/>
    <x v="2"/>
    <d v="2024-07-17T00:00:00"/>
    <s v=""/>
  </r>
  <r>
    <n v="4000002447"/>
    <x v="0"/>
    <s v="1. Urgent"/>
    <s v="Key Country Extension D. Channel KSA is missing"/>
    <s v="Gwen Camille Pamay"/>
    <s v="Dinesh Sharma"/>
    <s v="SAP Functional-SD"/>
    <x v="0"/>
    <d v="2024-08-29T13:28:00"/>
    <d v="2024-08-30T12:28:00"/>
    <s v="Applications"/>
    <d v="2024-09-07T18:18:00"/>
    <s v="Gwen Camille Pamay"/>
    <s v="UAE Sales -Retail Operations"/>
    <s v="3. Affects Group"/>
    <d v="2024-09-07T18:18:00"/>
    <x v="3"/>
    <d v="2024-09-04T18:02:00"/>
    <d v="2024-09-04T18:02:00"/>
    <d v="2024-08-29T14:28:00"/>
    <s v="-"/>
    <s v="-"/>
    <s v="SAP S/4 ERP"/>
    <s v="UAE"/>
    <x v="0"/>
    <x v="2"/>
    <x v="0"/>
    <n v="6.1902777777722804"/>
    <n v="2024"/>
    <n v="35"/>
    <x v="22"/>
    <x v="0"/>
    <n v="8"/>
    <x v="1"/>
    <x v="1"/>
    <d v="2024-08-29T00:00:00"/>
    <d v="2024-08-29T00:00:00"/>
  </r>
  <r>
    <n v="4000005749"/>
    <x v="0"/>
    <s v="2. High"/>
    <s v="KKS1 run in the background, keeps getting cancelled automatically"/>
    <s v="Surbhi Garg"/>
    <s v="Rakhi Masand"/>
    <s v="SAP Functional-FI/CO"/>
    <x v="0"/>
    <d v="2024-12-09T11:06:00"/>
    <d v="2024-12-09T19:06:00"/>
    <s v="Applications"/>
    <d v="2024-12-13T18:10:00"/>
    <s v="Surbhi Garg"/>
    <s v="Accounts"/>
    <s v="3. Affects Group"/>
    <d v="2024-12-13T18:10:00"/>
    <x v="3"/>
    <d v="2024-12-10T17:32:00"/>
    <d v="2024-12-10T17:32:00"/>
    <d v="2024-12-09T12:06:00"/>
    <s v="-"/>
    <s v="-"/>
    <s v="SAP S/4 ERP"/>
    <s v="UAE"/>
    <x v="1"/>
    <x v="6"/>
    <x v="1"/>
    <n v="1.2680555555562023"/>
    <n v="2024"/>
    <n v="50"/>
    <x v="7"/>
    <x v="1"/>
    <n v="12"/>
    <x v="4"/>
    <x v="0"/>
    <d v="2024-12-09T00:00:00"/>
    <d v="2024-12-09T00:00:00"/>
  </r>
  <r>
    <n v="4000002407"/>
    <x v="1"/>
    <s v="3. Normal"/>
    <s v="Kludi Creation User in R3 Prod Cloud"/>
    <s v="Noel Maciej"/>
    <s v="Amit Yadav"/>
    <s v="SAP Technical"/>
    <x v="0"/>
    <d v="2024-08-27T19:04:00"/>
    <d v="2024-08-29T19:04:00"/>
    <s v="Applications"/>
    <d v="2024-09-02T16:16:00"/>
    <s v="Noel Maciej"/>
    <s v="Information Technology"/>
    <s v="4. Affects User"/>
    <d v="2024-09-02T16:16:00"/>
    <x v="0"/>
    <d v="2024-08-30T15:56:00"/>
    <d v="2024-08-30T15:56:00"/>
    <d v="2024-08-28T12:04:00"/>
    <s v="Access &amp; Security"/>
    <s v="-"/>
    <s v="SAP S/4 ERP"/>
    <s v="UAE"/>
    <x v="0"/>
    <x v="0"/>
    <x v="0"/>
    <n v="2.8694444444481633"/>
    <n v="2024"/>
    <n v="35"/>
    <x v="22"/>
    <x v="0"/>
    <n v="8"/>
    <x v="1"/>
    <x v="3"/>
    <d v="2024-08-27T00:00:00"/>
    <d v="2024-08-27T00:00:00"/>
  </r>
  <r>
    <n v="4000005632"/>
    <x v="1"/>
    <s v="3. Normal"/>
    <s v="KLUDI SAP ACCESS 99006324."/>
    <s v="Sarfaraz Patel"/>
    <s v="Amit Yadav"/>
    <s v="SAP Technical"/>
    <x v="0"/>
    <d v="2024-12-04T18:28:00"/>
    <d v="2024-12-06T18:28:00"/>
    <s v="Access &amp; Security"/>
    <d v="2024-12-12T14:09:00"/>
    <s v="System"/>
    <s v="Sanitaryware Sales"/>
    <s v="4. Affects User"/>
    <d v="2024-12-12T14:09:00"/>
    <x v="0"/>
    <d v="2024-12-09T14:05:00"/>
    <d v="2024-12-09T14:05:00"/>
    <d v="2024-12-05T11:28:00"/>
    <s v="Access &amp; Security"/>
    <s v="-"/>
    <s v="Access Control"/>
    <s v="UAE"/>
    <x v="0"/>
    <x v="0"/>
    <x v="1"/>
    <n v="4.8173611111124046"/>
    <n v="2024"/>
    <n v="49"/>
    <x v="16"/>
    <x v="0"/>
    <n v="12"/>
    <x v="4"/>
    <x v="3"/>
    <d v="2024-12-04T00:00:00"/>
    <d v="2024-12-04T00:00:00"/>
  </r>
  <r>
    <n v="4000002361"/>
    <x v="1"/>
    <s v="3. Normal"/>
    <s v="KSA TABLEWARE Sol Ref#: 3000052553"/>
    <s v="Marie Chebly"/>
    <s v="Dinesh Sharma"/>
    <s v="SAP Functional-SD"/>
    <x v="0"/>
    <d v="2024-08-26T18:54:00"/>
    <d v="2024-08-28T18:54:00"/>
    <s v="Applications"/>
    <d v="2024-10-10T13:37:00"/>
    <s v="System"/>
    <s v="Corporate Development"/>
    <s v="4. Affects User"/>
    <d v="2024-10-10T13:37:00"/>
    <x v="0"/>
    <d v="2024-10-07T12:48:00"/>
    <d v="2024-10-07T12:48:00"/>
    <d v="2024-08-27T11:54:00"/>
    <s v="Applications"/>
    <n v="3000000000"/>
    <s v="SAP S/4 ERP"/>
    <s v="UAE"/>
    <x v="0"/>
    <x v="2"/>
    <x v="0"/>
    <n v="41.745833333334303"/>
    <n v="2024"/>
    <n v="35"/>
    <x v="22"/>
    <x v="0"/>
    <n v="8"/>
    <x v="1"/>
    <x v="2"/>
    <d v="2024-08-26T00:00:00"/>
    <d v="2024-08-26T00:00:00"/>
  </r>
  <r>
    <n v="4000001980"/>
    <x v="1"/>
    <s v="3. Normal"/>
    <s v="Magento &amp; SAP Integration"/>
    <s v="Mohamed Eltabakh"/>
    <s v="Ajay Bose Sukumaran"/>
    <s v="SAP Functional-Fiori/ABAP"/>
    <x v="2"/>
    <d v="2024-08-14T13:32:00"/>
    <d v="2024-08-16T13:32:00"/>
    <s v="Applications"/>
    <s v="-"/>
    <s v="Mohamed Eltabakh"/>
    <s v="E-Commerce Division"/>
    <s v="4. Affects User"/>
    <d v="2024-11-08T12:06:00"/>
    <x v="0"/>
    <s v="-"/>
    <s v="-"/>
    <d v="2024-08-14T15:32:00"/>
    <s v="Applications"/>
    <s v="-"/>
    <s v="SAP S/4 ERP"/>
    <s v="UAE"/>
    <x v="0"/>
    <x v="5"/>
    <x v="0"/>
    <n v="131.0612649305549"/>
    <n v="2024"/>
    <n v="33"/>
    <x v="1"/>
    <x v="5"/>
    <n v="8"/>
    <x v="1"/>
    <x v="2"/>
    <d v="2024-08-14T00:00:00"/>
    <s v=""/>
  </r>
  <r>
    <n v="4000004978"/>
    <x v="1"/>
    <s v="4. Low"/>
    <s v="Make to Stock PIR process for Retail-Tiles Sol ref#: 3000052612"/>
    <s v="Karthick Duraisamy"/>
    <s v="Karthick Duraisamy"/>
    <s v="SAP Functional-PP/PM/QS/"/>
    <x v="2"/>
    <d v="2024-11-13T16:23:00"/>
    <d v="2024-11-20T16:24:00"/>
    <s v="Applications"/>
    <s v="-"/>
    <s v="Karthick Duraisamy"/>
    <s v="Information Technology"/>
    <s v="4. Affects User"/>
    <d v="2024-12-04T17:52:00"/>
    <x v="2"/>
    <s v="-"/>
    <s v="-"/>
    <d v="2024-11-14T11:23:00"/>
    <s v="Applications"/>
    <n v="30000000000"/>
    <s v="SAP S/4 ERP"/>
    <s v="UAE"/>
    <x v="0"/>
    <x v="1"/>
    <x v="1"/>
    <n v="39.942514930553443"/>
    <n v="2024"/>
    <n v="46"/>
    <x v="21"/>
    <x v="6"/>
    <n v="11"/>
    <x v="3"/>
    <x v="2"/>
    <d v="2024-11-13T00:00:00"/>
    <s v=""/>
  </r>
  <r>
    <n v="4000000969"/>
    <x v="0"/>
    <s v="2. High"/>
    <s v="Many users not authorized to create or open SO ( VA01 , VA02 )"/>
    <s v="Ali Mohammed"/>
    <s v="Amit Yadav"/>
    <s v="SAP Technical"/>
    <x v="0"/>
    <d v="2024-07-22T17:16:00"/>
    <d v="2024-07-23T16:16:00"/>
    <s v="Applications"/>
    <d v="2024-07-26T16:56:00"/>
    <s v="Ali Mohammed"/>
    <s v="Information Technology"/>
    <s v="3. Affects Group"/>
    <d v="2024-08-05T13:29:00"/>
    <x v="3"/>
    <d v="2024-07-23T16:46:00"/>
    <d v="2024-07-23T16:28:00"/>
    <d v="2024-07-22T18:16:00"/>
    <s v="-"/>
    <s v="-"/>
    <s v="SAP S/4 ERP"/>
    <s v="KSA"/>
    <x v="0"/>
    <x v="0"/>
    <x v="0"/>
    <n v="0.97916666666424135"/>
    <n v="2024"/>
    <n v="30"/>
    <x v="0"/>
    <x v="0"/>
    <n v="7"/>
    <x v="0"/>
    <x v="0"/>
    <d v="2024-07-22T00:00:00"/>
    <d v="2024-07-22T00:00:00"/>
  </r>
  <r>
    <n v="4000003436"/>
    <x v="1"/>
    <s v="1. Urgent"/>
    <s v="Mapping SAP roles of Mr.K Koteswara Rao (99120442) to Mr.Kalyan (99123325)"/>
    <s v="Raghu Ram Neeli"/>
    <s v="Amit Yadav"/>
    <s v="SAP Technical"/>
    <x v="0"/>
    <d v="2024-09-26T18:03:00"/>
    <d v="2024-09-27T17:33:00"/>
    <s v="Applications"/>
    <d v="2024-09-30T11:31:00"/>
    <s v="Raghu Ram Neeli"/>
    <s v="Supply Chain Management"/>
    <s v="4. Affects User"/>
    <d v="2024-09-30T11:31:00"/>
    <x v="3"/>
    <d v="2024-09-27T10:49:00"/>
    <d v="2024-09-27T10:49:00"/>
    <d v="2024-09-27T10:33:00"/>
    <s v="Access &amp; Security"/>
    <s v="-"/>
    <s v="SAP S/4 ERP"/>
    <s v="IND"/>
    <x v="0"/>
    <x v="0"/>
    <x v="0"/>
    <n v="0.69861111111094942"/>
    <n v="2024"/>
    <n v="39"/>
    <x v="20"/>
    <x v="0"/>
    <n v="9"/>
    <x v="5"/>
    <x v="0"/>
    <d v="2024-09-26T00:00:00"/>
    <d v="2024-09-26T00:00:00"/>
  </r>
  <r>
    <n v="4000002570"/>
    <x v="0"/>
    <s v="2. High"/>
    <s v="Mass MRP run is not generating planned order for some sales orders - Sol ref#: 2000064632"/>
    <s v="Stephanie Elaine Acera"/>
    <s v="Karthick Duraisamy"/>
    <s v="SAP Functional-PP/PM/QS/"/>
    <x v="0"/>
    <d v="2024-09-02T18:07:00"/>
    <d v="2024-09-04T18:07:00"/>
    <s v="Applications"/>
    <d v="2024-10-25T14:45:00"/>
    <s v="Stephanie Elaine Acera"/>
    <s v="Production Planning"/>
    <s v="4. Affects User"/>
    <d v="2024-10-25T14:45:00"/>
    <x v="0"/>
    <d v="2024-10-22T14:00:00"/>
    <d v="2024-09-13T13:40:00"/>
    <d v="2024-09-03T11:07:00"/>
    <s v="-"/>
    <n v="2000000000"/>
    <s v="SAP S/4 ERP"/>
    <s v="UAE"/>
    <x v="0"/>
    <x v="1"/>
    <x v="0"/>
    <n v="49.828472222223354"/>
    <n v="2024"/>
    <n v="36"/>
    <x v="15"/>
    <x v="0"/>
    <n v="9"/>
    <x v="5"/>
    <x v="2"/>
    <d v="2024-09-02T00:00:00"/>
    <d v="2024-09-02T00:00:00"/>
  </r>
  <r>
    <n v="4000002962"/>
    <x v="1"/>
    <s v="3. Normal"/>
    <s v="Master Data Report and T-code Format Modification in SAP (HCM)"/>
    <s v="Mohamed Rafiudeen"/>
    <s v="Dinesh Sharma"/>
    <s v="SAP Functional"/>
    <x v="2"/>
    <d v="2024-09-12T13:20:00"/>
    <d v="2024-09-16T13:20:00"/>
    <s v="Applications"/>
    <s v="-"/>
    <s v="System"/>
    <s v="Human Resources"/>
    <s v="3. Affects Group"/>
    <d v="2024-11-29T18:48:00"/>
    <x v="0"/>
    <s v="-"/>
    <d v="2024-09-13T10:59:00"/>
    <d v="2024-09-12T15:20:00"/>
    <s v="Applications"/>
    <s v="-"/>
    <s v="SAP S/4 ERP"/>
    <s v="UAE"/>
    <x v="0"/>
    <x v="2"/>
    <x v="0"/>
    <n v="102.06959826388629"/>
    <n v="2024"/>
    <n v="37"/>
    <x v="23"/>
    <x v="3"/>
    <n v="9"/>
    <x v="5"/>
    <x v="2"/>
    <d v="2024-09-12T00:00:00"/>
    <s v=""/>
  </r>
  <r>
    <n v="4000005075"/>
    <x v="1"/>
    <s v="4. Low"/>
    <s v="Master data(BOM &amp; Routing) download for plant BP01 &amp; BP02"/>
    <s v="Md. Oahedur Rahman"/>
    <s v="Karthick Duraisamy"/>
    <s v="SAP Functional-PP/PM/QS/"/>
    <x v="2"/>
    <d v="2024-11-16T10:13:00"/>
    <s v="-"/>
    <s v="Applications"/>
    <s v="-"/>
    <s v="System"/>
    <s v="Manufacturing"/>
    <s v="-"/>
    <d v="2024-11-23T09:49:00"/>
    <x v="1"/>
    <s v="-"/>
    <s v="-"/>
    <s v="-"/>
    <s v="Applications"/>
    <s v="-"/>
    <s v="SAP S/4 ERP"/>
    <s v="BGD"/>
    <x v="0"/>
    <x v="1"/>
    <x v="1"/>
    <n v="37.199459374998696"/>
    <n v="2024"/>
    <n v="46"/>
    <x v="21"/>
    <x v="0"/>
    <n v="11"/>
    <x v="3"/>
    <x v="2"/>
    <d v="2024-11-16T00:00:00"/>
    <s v=""/>
  </r>
  <r>
    <n v="4000004469"/>
    <x v="0"/>
    <s v="2. High"/>
    <s v="Material consumptions not showing"/>
    <s v="Phaneendra Gunnam"/>
    <s v="Surya Vegirouthu"/>
    <s v="SAP Functional-PP/PM/QS/"/>
    <x v="0"/>
    <d v="2024-10-29T10:59:00"/>
    <d v="2024-10-31T10:59:00"/>
    <s v="Applications"/>
    <d v="2024-11-08T18:52:00"/>
    <s v="Phaneendra Gunnam"/>
    <s v="Sanitaryware"/>
    <s v="4. Affects User"/>
    <d v="2024-11-08T18:52:00"/>
    <x v="0"/>
    <d v="2024-11-05T18:38:00"/>
    <d v="2024-10-29T11:16:00"/>
    <d v="2024-10-29T12:59:00"/>
    <s v="-"/>
    <s v="-"/>
    <s v="SAP S/4 ERP"/>
    <s v="IND"/>
    <x v="0"/>
    <x v="10"/>
    <x v="1"/>
    <n v="7.3187499999985448"/>
    <n v="2024"/>
    <n v="44"/>
    <x v="5"/>
    <x v="0"/>
    <n v="10"/>
    <x v="2"/>
    <x v="1"/>
    <d v="2024-10-29T00:00:00"/>
    <d v="2024-10-29T00:00:00"/>
  </r>
  <r>
    <n v="4000002602"/>
    <x v="0"/>
    <s v="2. High"/>
    <s v="Material Created Without Profit Centre Sol ref#: 2000064636"/>
    <s v="Miz Rahman"/>
    <s v="Dinesh Sharma"/>
    <s v="SAP Functional-MM"/>
    <x v="3"/>
    <d v="2024-09-03T13:43:00"/>
    <d v="2024-09-04T13:13:00"/>
    <s v="Applications"/>
    <s v="-"/>
    <s v="System"/>
    <s v="Accounts"/>
    <s v="3. Affects Group"/>
    <d v="2024-12-04T17:32:00"/>
    <x v="3"/>
    <s v="-"/>
    <d v="2024-09-13T16:13:00"/>
    <d v="2024-09-03T14:43:00"/>
    <s v="-"/>
    <n v="2000000000"/>
    <s v="SAP S/4 ERP"/>
    <s v="UK"/>
    <x v="0"/>
    <x v="2"/>
    <x v="0"/>
    <n v="111.05362604166294"/>
    <n v="2024"/>
    <n v="36"/>
    <x v="15"/>
    <x v="0"/>
    <n v="9"/>
    <x v="5"/>
    <x v="2"/>
    <d v="2024-09-03T00:00:00"/>
    <s v=""/>
  </r>
  <r>
    <n v="4000004170"/>
    <x v="0"/>
    <s v="3. Normal"/>
    <s v="Material inbound cannot be removed from PO# 9400005365"/>
    <s v=" Veronica Tapao"/>
    <s v="Dinesh Sharma"/>
    <s v="SAP Functional-MM"/>
    <x v="0"/>
    <d v="2024-10-17T14:33:00"/>
    <d v="2024-10-21T14:33:00"/>
    <s v="Applications"/>
    <d v="2024-10-21T11:43:00"/>
    <s v="Veronica Tapao"/>
    <s v="Purchase"/>
    <s v="4. Affects User"/>
    <d v="2024-10-21T11:43:00"/>
    <x v="0"/>
    <d v="2024-10-18T11:34:00"/>
    <d v="2024-10-17T16:35:00"/>
    <d v="2024-10-17T16:33:00"/>
    <s v="-"/>
    <s v="-"/>
    <s v="SAP S/4 ERP"/>
    <s v="UAE"/>
    <x v="0"/>
    <x v="2"/>
    <x v="0"/>
    <n v="0.87569444444670808"/>
    <n v="2024"/>
    <n v="42"/>
    <x v="24"/>
    <x v="0"/>
    <n v="10"/>
    <x v="2"/>
    <x v="0"/>
    <d v="2024-10-17T00:00:00"/>
    <d v="2024-10-17T00:00:00"/>
  </r>
  <r>
    <n v="4000005118"/>
    <x v="0"/>
    <s v="3. Normal"/>
    <s v="Materials showing on UML-Zone bin ( clear the UML-ZONE &amp; U-ZONE- Negative Qty’s )"/>
    <s v="Santhosh Kumar"/>
    <s v="Pranita Vishvanath Patil"/>
    <s v="SAP Functional-MM"/>
    <x v="1"/>
    <d v="2024-11-18T13:34:00"/>
    <d v="2024-11-20T13:34:00"/>
    <s v="Applications"/>
    <s v="-"/>
    <s v="System"/>
    <s v="Production-Stock"/>
    <s v="4. Affects User"/>
    <d v="2024-12-16T20:21:00"/>
    <x v="0"/>
    <s v="-"/>
    <s v="-"/>
    <d v="2024-11-18T15:34:00"/>
    <s v="-"/>
    <s v="-"/>
    <s v="SAP S/4 ERP"/>
    <s v="UAE"/>
    <x v="1"/>
    <x v="3"/>
    <x v="1"/>
    <n v="35.059876041661482"/>
    <n v="2024"/>
    <n v="47"/>
    <x v="17"/>
    <x v="1"/>
    <n v="11"/>
    <x v="3"/>
    <x v="2"/>
    <d v="2024-11-18T00:00:00"/>
    <s v=""/>
  </r>
  <r>
    <n v="4000000951"/>
    <x v="0"/>
    <s v="1. Urgent"/>
    <s v="MC8 Date 01.07.2024 posting error- Old raw material code consumed - Sol#: 2000064555"/>
    <s v="Ramesh Bakthavachalam"/>
    <s v="Karthick Duraisamy"/>
    <s v="SAP Functional-PP/PM/QS/"/>
    <x v="0"/>
    <d v="2024-07-22T14:18:00"/>
    <d v="2024-07-23T13:18:00"/>
    <s v="Applications"/>
    <d v="2024-07-23T19:04:00"/>
    <s v="Ramesh Bakthavachalam"/>
    <s v="Tiles Plant"/>
    <s v="4. Affects User"/>
    <d v="2024-07-23T19:04:00"/>
    <x v="3"/>
    <d v="2024-07-23T18:59:00"/>
    <d v="2024-07-23T18:59:00"/>
    <s v="-"/>
    <s v="-"/>
    <n v="2000000000"/>
    <s v="SAP S/4 ERP"/>
    <s v="UAE"/>
    <x v="0"/>
    <x v="1"/>
    <x v="0"/>
    <n v="1.195138888891961"/>
    <n v="2024"/>
    <n v="30"/>
    <x v="0"/>
    <x v="0"/>
    <n v="7"/>
    <x v="0"/>
    <x v="0"/>
    <d v="2024-07-22T00:00:00"/>
    <d v="2024-07-22T00:00:00"/>
  </r>
  <r>
    <n v="4000000856"/>
    <x v="0"/>
    <s v="2. High"/>
    <s v="MC8 IOT Sorting Line-2 data not reflecting in Reports - Sol Ref 2000064547"/>
    <s v="Ravi Teja"/>
    <s v="Karthick Duraisamy"/>
    <s v="SAP Functional-PP/PM/QS/"/>
    <x v="0"/>
    <d v="2024-07-18T11:13:00"/>
    <d v="2024-07-18T19:13:00"/>
    <s v="Applications"/>
    <d v="2024-08-04T20:01:00"/>
    <s v="Ravi Teja"/>
    <s v="Tiles Plant"/>
    <s v="3. Affects Group"/>
    <d v="2024-08-04T20:01:00"/>
    <x v="3"/>
    <d v="2024-08-01T19:55:00"/>
    <d v="2024-07-26T16:29:00"/>
    <d v="2024-07-18T12:13:00"/>
    <s v="-"/>
    <n v="2000000000"/>
    <s v="SAP S/4 ERP"/>
    <s v="UAE"/>
    <x v="0"/>
    <x v="1"/>
    <x v="0"/>
    <n v="14.362499999995634"/>
    <n v="2024"/>
    <n v="29"/>
    <x v="13"/>
    <x v="0"/>
    <n v="7"/>
    <x v="0"/>
    <x v="2"/>
    <d v="2024-07-18T00:00:00"/>
    <d v="2024-07-18T00:00:00"/>
  </r>
  <r>
    <n v="4000005812"/>
    <x v="1"/>
    <s v="3. Normal"/>
    <s v="MDG - Item master control access"/>
    <s v="Vijayakumar Ganesan"/>
    <s v="Amit Yadav"/>
    <s v="SAP Technical"/>
    <x v="4"/>
    <d v="2024-12-10T17:19:00"/>
    <d v="2024-12-12T17:19:00"/>
    <s v="Applications"/>
    <s v="-"/>
    <s v="Vijayakumar Ganesan"/>
    <s v="Purchase Department"/>
    <s v="4. Affects User"/>
    <d v="2024-12-18T12:04:00"/>
    <x v="0"/>
    <d v="2024-12-18T12:04:00"/>
    <d v="2024-12-13T11:23:00"/>
    <d v="2024-12-10T19:19:00"/>
    <s v="Access &amp; Security"/>
    <s v="-"/>
    <s v="SAP S/4 ERP"/>
    <s v="Not Assigned"/>
    <x v="0"/>
    <x v="0"/>
    <x v="1"/>
    <n v="7.78125"/>
    <n v="2024"/>
    <n v="50"/>
    <x v="7"/>
    <x v="0"/>
    <n v="12"/>
    <x v="4"/>
    <x v="1"/>
    <d v="2024-12-10T00:00:00"/>
    <d v="2024-12-10T00:00:00"/>
  </r>
  <r>
    <n v="4000003519"/>
    <x v="0"/>
    <s v="4. Low"/>
    <s v="MDG Access provided incomplete- 99013072"/>
    <s v="Ajaj Kausarkhan Pathan"/>
    <s v="Amit Yadav"/>
    <s v="SAP Technical"/>
    <x v="0"/>
    <d v="2024-09-30T11:58:00"/>
    <d v="2024-10-07T11:58:00"/>
    <s v="Applications"/>
    <d v="2024-10-03T14:33:00"/>
    <s v="System"/>
    <s v="Tiles Plant"/>
    <s v="4. Affects User"/>
    <d v="2024-10-03T14:33:00"/>
    <x v="2"/>
    <d v="2024-09-30T13:36:00"/>
    <d v="2024-09-30T13:36:00"/>
    <d v="2024-09-30T15:58:00"/>
    <s v="-"/>
    <s v="-"/>
    <s v="SAP S/4 ERP"/>
    <s v="UAE"/>
    <x v="0"/>
    <x v="0"/>
    <x v="0"/>
    <n v="6.8055555551836733E-2"/>
    <n v="2024"/>
    <n v="40"/>
    <x v="2"/>
    <x v="0"/>
    <n v="9"/>
    <x v="5"/>
    <x v="0"/>
    <d v="2024-09-30T00:00:00"/>
    <d v="2024-09-30T00:00:00"/>
  </r>
  <r>
    <n v="4000001541"/>
    <x v="0"/>
    <s v="3. Normal"/>
    <s v="MDG approval for MC5 issue- urgent"/>
    <s v="Selvakumar Rajavel"/>
    <s v="Amit Yadav"/>
    <s v="SAP Technical"/>
    <x v="0"/>
    <d v="2024-08-01T12:44:00"/>
    <d v="2024-08-05T12:44:00"/>
    <s v="Applications"/>
    <d v="2024-08-04T18:01:00"/>
    <s v="System"/>
    <s v="Tiles Plant"/>
    <s v="4. Affects User"/>
    <d v="2024-08-04T18:01:00"/>
    <x v="0"/>
    <d v="2024-08-01T17:59:00"/>
    <d v="2024-08-01T17:59:00"/>
    <d v="2024-08-01T14:44:00"/>
    <s v="-"/>
    <s v="-"/>
    <s v="SAP S/4 ERP"/>
    <s v="UAE"/>
    <x v="0"/>
    <x v="0"/>
    <x v="0"/>
    <n v="0.21875"/>
    <n v="2024"/>
    <n v="31"/>
    <x v="8"/>
    <x v="0"/>
    <n v="8"/>
    <x v="1"/>
    <x v="0"/>
    <d v="2024-08-01T00:00:00"/>
    <d v="2024-08-01T00:00:00"/>
  </r>
  <r>
    <n v="4000005797"/>
    <x v="1"/>
    <s v="2. High"/>
    <s v="MDG CLASSIFICATION WARNING MESSAGE CHANGES - Sol ref#: Req: 3000052631"/>
    <s v="Deepak Goley"/>
    <s v="Shaik Chand Basha"/>
    <s v="SAP Functional-PP/PM/QS/"/>
    <x v="2"/>
    <d v="2024-12-10T13:16:00"/>
    <d v="2024-12-11T12:16:00"/>
    <s v="Applications"/>
    <s v="-"/>
    <s v="Aby Mathew"/>
    <s v="Purchase"/>
    <s v="2. Affects Department"/>
    <d v="2024-12-20T13:56:00"/>
    <x v="3"/>
    <s v="-"/>
    <s v="-"/>
    <d v="2024-12-10T14:16:00"/>
    <s v="Applications"/>
    <s v="Req: 3000052631"/>
    <s v="SAP S/4 ERP"/>
    <s v="UAE"/>
    <x v="1"/>
    <x v="1"/>
    <x v="1"/>
    <n v="13.072376041665848"/>
    <n v="2024"/>
    <n v="50"/>
    <x v="7"/>
    <x v="11"/>
    <n v="12"/>
    <x v="4"/>
    <x v="2"/>
    <d v="2024-12-10T00:00:00"/>
    <s v=""/>
  </r>
  <r>
    <n v="4000004457"/>
    <x v="1"/>
    <s v="3. Normal"/>
    <s v="MDG ID needed with same role as 88202155"/>
    <s v="Mohammad Akram Hossain Khan"/>
    <s v="Amit Yadav"/>
    <s v="SAP Technical"/>
    <x v="0"/>
    <d v="2024-10-28T16:53:00"/>
    <d v="2024-10-30T16:53:00"/>
    <s v="Applications"/>
    <d v="2024-11-01T11:48:00"/>
    <s v="System"/>
    <s v="Accounts &amp; Finance"/>
    <s v="4. Affects User"/>
    <d v="2024-11-01T11:48:00"/>
    <x v="0"/>
    <d v="2024-10-29T11:32:00"/>
    <d v="2024-10-29T11:32:00"/>
    <d v="2024-10-28T18:53:00"/>
    <s v="Access &amp; Security"/>
    <s v="-"/>
    <s v="SAP S/4 ERP"/>
    <s v="BGD"/>
    <x v="0"/>
    <x v="0"/>
    <x v="1"/>
    <n v="0.77708333333430346"/>
    <n v="2024"/>
    <n v="44"/>
    <x v="5"/>
    <x v="0"/>
    <n v="10"/>
    <x v="2"/>
    <x v="0"/>
    <d v="2024-10-28T00:00:00"/>
    <d v="2024-10-28T00:00:00"/>
  </r>
  <r>
    <n v="4000000179"/>
    <x v="1"/>
    <s v="3. Normal"/>
    <s v="MDG Password Reset - 99013582"/>
    <s v="Sugumar Alagarasu"/>
    <s v="Amit Yadav"/>
    <s v="SAP Technical"/>
    <x v="0"/>
    <d v="2024-07-02T16:46:00"/>
    <d v="2024-07-05T14:37:00"/>
    <s v="Applications"/>
    <d v="2024-07-06T18:46:00"/>
    <s v="System"/>
    <s v="Marketing"/>
    <s v="3. Affects Group"/>
    <d v="2024-07-06T18:46:00"/>
    <x v="0"/>
    <d v="2024-07-03T18:08:00"/>
    <d v="2024-07-03T11:13:00"/>
    <d v="2024-07-02T18:46:00"/>
    <s v="Access &amp; Security"/>
    <s v="-"/>
    <s v="SAP S/4 ERP"/>
    <s v="UAE"/>
    <x v="0"/>
    <x v="0"/>
    <x v="0"/>
    <n v="1.0569444444481633"/>
    <n v="2024"/>
    <n v="27"/>
    <x v="11"/>
    <x v="0"/>
    <n v="7"/>
    <x v="0"/>
    <x v="0"/>
    <d v="2024-07-02T00:00:00"/>
    <d v="2024-07-02T00:00:00"/>
  </r>
  <r>
    <n v="4000002832"/>
    <x v="1"/>
    <s v="3. Normal"/>
    <s v="MDG password reset 99007579"/>
    <s v="Stephanie Elaine Acera"/>
    <s v="Amit Yadav"/>
    <s v="SAP Technical"/>
    <x v="0"/>
    <d v="2024-09-09T13:42:00"/>
    <d v="2024-09-11T13:42:00"/>
    <s v="Access &amp; Security"/>
    <d v="2024-09-12T19:21:00"/>
    <s v="Stephanie Elaine Acera"/>
    <s v="Production Planning"/>
    <s v="4. Affects User"/>
    <d v="2024-09-12T19:21:00"/>
    <x v="0"/>
    <d v="2024-09-09T18:34:00"/>
    <d v="2024-09-09T18:34:00"/>
    <d v="2024-09-09T15:42:00"/>
    <s v="Access &amp; Security"/>
    <s v="-"/>
    <s v="Access Control"/>
    <s v="UAE"/>
    <x v="0"/>
    <x v="0"/>
    <x v="0"/>
    <n v="0.20277777777664596"/>
    <n v="2024"/>
    <n v="37"/>
    <x v="23"/>
    <x v="0"/>
    <n v="9"/>
    <x v="5"/>
    <x v="0"/>
    <d v="2024-09-09T00:00:00"/>
    <d v="2024-09-09T00:00:00"/>
  </r>
  <r>
    <n v="4000002028"/>
    <x v="1"/>
    <s v="4. Low"/>
    <s v="MDG-auto creation ( Harish Suresh File No -99014021 )"/>
    <s v="Harish Suresh"/>
    <s v="Amit Yadav"/>
    <s v="SAP Technical"/>
    <x v="0"/>
    <d v="2024-08-15T16:27:00"/>
    <d v="2024-08-22T16:27:00"/>
    <s v="Access &amp; Security"/>
    <d v="2024-08-30T18:14:00"/>
    <s v="System"/>
    <s v="Sanitaryware Plant"/>
    <s v="4. Affects User"/>
    <d v="2024-08-30T18:14:00"/>
    <x v="2"/>
    <d v="2024-08-27T17:21:00"/>
    <d v="2024-08-27T17:21:00"/>
    <d v="2024-08-16T11:27:00"/>
    <s v="Access &amp; Security"/>
    <s v="-"/>
    <s v="Access Control"/>
    <s v="UAE"/>
    <x v="0"/>
    <x v="0"/>
    <x v="0"/>
    <n v="12.037499999998545"/>
    <n v="2024"/>
    <n v="33"/>
    <x v="1"/>
    <x v="0"/>
    <n v="8"/>
    <x v="1"/>
    <x v="2"/>
    <d v="2024-08-15T00:00:00"/>
    <d v="2024-08-15T00:00:00"/>
  </r>
  <r>
    <n v="4000004507"/>
    <x v="0"/>
    <s v="1. Urgent"/>
    <s v="MDG-SAP WEB APPLICATION ISSUE - Dilan"/>
    <s v="Dilan Thomas"/>
    <s v="Amit Yadav"/>
    <s v="SAP Technical"/>
    <x v="0"/>
    <d v="2024-10-30T11:33:00"/>
    <d v="2024-10-31T10:33:00"/>
    <s v="Applications"/>
    <d v="2024-11-02T12:49:00"/>
    <s v="Dilan Thomas"/>
    <s v="Customer Advocacy - Tiles"/>
    <s v="4. Affects User"/>
    <d v="2024-11-02T12:49:00"/>
    <x v="3"/>
    <d v="2024-10-30T11:59:00"/>
    <d v="2024-10-30T11:59:00"/>
    <d v="2024-10-30T12:33:00"/>
    <s v="-"/>
    <s v="-"/>
    <s v="CRM"/>
    <s v="UAE"/>
    <x v="0"/>
    <x v="0"/>
    <x v="1"/>
    <n v="1.8055555556202307E-2"/>
    <n v="2024"/>
    <n v="44"/>
    <x v="5"/>
    <x v="0"/>
    <n v="10"/>
    <x v="2"/>
    <x v="0"/>
    <d v="2024-10-30T00:00:00"/>
    <d v="2024-10-30T00:00:00"/>
  </r>
  <r>
    <n v="4000001162"/>
    <x v="1"/>
    <s v="4. Low"/>
    <s v="Migrated SM#3000045616 Sample Development Accountability - PDI"/>
    <s v="Karthick Duraisamy"/>
    <s v="Karthick Duraisamy"/>
    <s v="SAP Functional-PP/PM/QS"/>
    <x v="2"/>
    <d v="2024-07-29T17:43:00"/>
    <s v="-"/>
    <s v="Applications"/>
    <s v="-"/>
    <s v="Service Desk Admin"/>
    <s v="Information Technology"/>
    <s v="4. Affects User"/>
    <d v="2024-10-14T18:13:00"/>
    <x v="2"/>
    <s v="-"/>
    <d v="2024-09-19T14:17:00"/>
    <s v="-"/>
    <s v="-"/>
    <n v="3000000000"/>
    <s v="SAP S/4 ERP"/>
    <s v="UAE"/>
    <x v="0"/>
    <x v="1"/>
    <x v="0"/>
    <n v="146.8869593749987"/>
    <n v="2024"/>
    <n v="31"/>
    <x v="8"/>
    <x v="0"/>
    <n v="7"/>
    <x v="0"/>
    <x v="2"/>
    <d v="2024-07-29T00:00:00"/>
    <s v=""/>
  </r>
  <r>
    <n v="4000001164"/>
    <x v="1"/>
    <s v="3. Normal"/>
    <s v="Migrated SM#3000045646 To implement FIFO in stock Reservation"/>
    <s v="Hariprakash Padmanabhan"/>
    <s v="Ajay Bose Sukumaran"/>
    <s v="SAP Functional-Fiori/ABAP"/>
    <x v="3"/>
    <d v="2024-07-29T17:43:00"/>
    <d v="2024-07-31T17:43:00"/>
    <s v="Applications"/>
    <s v="-"/>
    <s v="Service Desk Admin"/>
    <s v="Production Planning"/>
    <s v="3. Affects Group"/>
    <d v="2024-09-24T18:41:00"/>
    <x v="0"/>
    <s v="-"/>
    <d v="2024-09-19T16:41:00"/>
    <d v="2024-07-30T10:43:00"/>
    <s v="-"/>
    <n v="3000000000"/>
    <s v="SAP S/4 ERP"/>
    <s v="UAE"/>
    <x v="0"/>
    <x v="5"/>
    <x v="0"/>
    <n v="146.8869593749987"/>
    <n v="2024"/>
    <n v="31"/>
    <x v="8"/>
    <x v="0"/>
    <n v="7"/>
    <x v="0"/>
    <x v="2"/>
    <d v="2024-07-29T00:00:00"/>
    <s v=""/>
  </r>
  <r>
    <n v="4000001165"/>
    <x v="1"/>
    <s v="4. Low"/>
    <s v="Migrated SM#3000045789 MoM/ New Plant setup MC2"/>
    <s v="Nageswara Rao Ranga"/>
    <s v="Karthick Duraisamy"/>
    <s v="SAP Functional-PP/PM/QS"/>
    <x v="2"/>
    <d v="2024-07-29T17:43:00"/>
    <s v="-"/>
    <s v="Applications"/>
    <s v="-"/>
    <s v="Service Desk Admin"/>
    <s v="Manufacturing"/>
    <s v="4. Affects User"/>
    <d v="2024-10-09T12:00:00"/>
    <x v="2"/>
    <s v="-"/>
    <d v="2024-09-19T18:46:00"/>
    <s v="-"/>
    <s v="-"/>
    <n v="3000000000"/>
    <s v="SAP S/4 ERP"/>
    <s v="UAE"/>
    <x v="0"/>
    <x v="1"/>
    <x v="0"/>
    <n v="146.8869593749987"/>
    <n v="2024"/>
    <n v="31"/>
    <x v="8"/>
    <x v="0"/>
    <n v="7"/>
    <x v="0"/>
    <x v="2"/>
    <d v="2024-07-29T00:00:00"/>
    <s v=""/>
  </r>
  <r>
    <n v="4000001166"/>
    <x v="1"/>
    <s v="4. Low"/>
    <s v="Migrated SM#3000045790 Prod.KPI Dashboard&amp; Monthly perf. report"/>
    <s v="Nageswara Rao Ranga"/>
    <s v="Karthick Duraisamy"/>
    <s v="SAP Functional-PP/PM/QS"/>
    <x v="1"/>
    <d v="2024-07-29T17:43:00"/>
    <d v="2024-08-05T17:43:00"/>
    <s v="Applications"/>
    <s v="-"/>
    <s v="Service Desk Admin"/>
    <s v="Manufacturing"/>
    <s v="4. Affects User"/>
    <d v="2024-10-09T16:25:00"/>
    <x v="2"/>
    <s v="-"/>
    <d v="2024-09-24T12:31:00"/>
    <d v="2024-07-30T12:43:00"/>
    <s v="-"/>
    <n v="3000000000"/>
    <s v="SAP S/4 ERP"/>
    <s v="UAE"/>
    <x v="0"/>
    <x v="1"/>
    <x v="0"/>
    <n v="146.8869593749987"/>
    <n v="2024"/>
    <n v="31"/>
    <x v="8"/>
    <x v="0"/>
    <n v="7"/>
    <x v="0"/>
    <x v="2"/>
    <d v="2024-07-29T00:00:00"/>
    <s v=""/>
  </r>
  <r>
    <n v="4000001167"/>
    <x v="1"/>
    <s v="3. Normal"/>
    <s v="Migrated SM#3000045997 Need to activate DN Release for STO"/>
    <s v="pranav bargode"/>
    <s v="Dinesh Sharma"/>
    <s v="SAP Functional-SD"/>
    <x v="2"/>
    <d v="2024-07-29T17:43:00"/>
    <d v="2024-11-25T11:12:00"/>
    <s v="Applications"/>
    <s v="-"/>
    <s v="Service Desk Admin"/>
    <s v="-"/>
    <s v="3. Affects Group"/>
    <d v="2024-11-28T14:31:00"/>
    <x v="0"/>
    <s v="-"/>
    <d v="2024-07-31T17:00:00"/>
    <d v="2024-07-30T11:13:00"/>
    <s v="-"/>
    <n v="3000000000"/>
    <s v="SAP S/4 ERP"/>
    <s v="IND"/>
    <x v="0"/>
    <x v="2"/>
    <x v="0"/>
    <n v="146.8869593749987"/>
    <n v="2024"/>
    <n v="31"/>
    <x v="8"/>
    <x v="14"/>
    <n v="7"/>
    <x v="0"/>
    <x v="2"/>
    <d v="2024-07-29T00:00:00"/>
    <s v=""/>
  </r>
  <r>
    <n v="4000001169"/>
    <x v="1"/>
    <s v="4. Low"/>
    <s v="Migrated SM#3000046286 VAT REPORT IN FTA FORMAT"/>
    <s v="Yahiya Faheem"/>
    <s v="Dinesh Sharma"/>
    <s v="SAP Functional-SD"/>
    <x v="2"/>
    <d v="2024-07-29T17:43:00"/>
    <d v="2024-08-05T17:43:00"/>
    <s v="Applications"/>
    <s v="-"/>
    <s v="Service Desk Admin"/>
    <s v="Finance &amp; Accounts"/>
    <s v="4. Affects User"/>
    <d v="2024-11-26T12:21:00"/>
    <x v="2"/>
    <s v="-"/>
    <d v="2024-09-24T16:16:00"/>
    <d v="2024-07-30T12:43:00"/>
    <s v="-"/>
    <n v="3000000000"/>
    <s v="SAP S/4 ERP"/>
    <s v="UAE"/>
    <x v="0"/>
    <x v="2"/>
    <x v="0"/>
    <n v="146.8869593749987"/>
    <n v="2024"/>
    <n v="31"/>
    <x v="8"/>
    <x v="8"/>
    <n v="7"/>
    <x v="0"/>
    <x v="2"/>
    <d v="2024-07-29T00:00:00"/>
    <s v=""/>
  </r>
  <r>
    <n v="4000001173"/>
    <x v="1"/>
    <s v="4. Low"/>
    <s v="Migrated SM#3000046805 Statutory Changes in ZRPT Doc. Type"/>
    <s v="Moti Singh Rathore"/>
    <s v="Dinesh Sharma"/>
    <s v="SAP Functional-SD"/>
    <x v="0"/>
    <d v="2024-07-29T17:43:00"/>
    <d v="2024-08-03T17:43:00"/>
    <s v="Applications"/>
    <d v="2024-09-22T19:26:00"/>
    <s v="Service Desk Admin"/>
    <s v="Finance &amp; Accounts"/>
    <s v="4. Affects User"/>
    <d v="2024-09-22T19:26:00"/>
    <x v="2"/>
    <d v="2024-09-19T19:16:00"/>
    <d v="2024-09-19T19:16:00"/>
    <d v="2024-07-30T13:13:00"/>
    <s v="-"/>
    <n v="3000000000"/>
    <s v="SAP S/4 ERP"/>
    <s v="IND"/>
    <x v="0"/>
    <x v="2"/>
    <x v="0"/>
    <n v="52.064583333332848"/>
    <n v="2024"/>
    <n v="31"/>
    <x v="8"/>
    <x v="0"/>
    <n v="7"/>
    <x v="0"/>
    <x v="2"/>
    <d v="2024-07-29T00:00:00"/>
    <d v="2024-07-29T00:00:00"/>
  </r>
  <r>
    <n v="4000001174"/>
    <x v="1"/>
    <s v="4. Low"/>
    <s v="Migrated SM#3000047063 Trading Goods Import &amp; Sales Process-BG"/>
    <s v="Mohammad Tahmul Hossan"/>
    <s v="Dinesh Sharma"/>
    <s v="SAP Functional-SD"/>
    <x v="0"/>
    <d v="2024-07-29T17:43:00"/>
    <d v="2024-08-04T17:43:00"/>
    <s v="Applications"/>
    <d v="2024-10-21T18:43:00"/>
    <s v="Service Desk Admin"/>
    <s v="-"/>
    <s v="4. Affects User"/>
    <d v="2024-10-21T18:43:00"/>
    <x v="2"/>
    <d v="2024-10-18T18:27:00"/>
    <d v="2024-09-19T19:30:00"/>
    <d v="2024-07-29T21:43:00"/>
    <s v="-"/>
    <n v="3000000000"/>
    <s v="SAP S/4 ERP"/>
    <s v="BGD"/>
    <x v="0"/>
    <x v="2"/>
    <x v="0"/>
    <n v="81.030555555560568"/>
    <n v="2024"/>
    <n v="31"/>
    <x v="8"/>
    <x v="0"/>
    <n v="7"/>
    <x v="0"/>
    <x v="2"/>
    <d v="2024-07-29T00:00:00"/>
    <d v="2024-07-29T00:00:00"/>
  </r>
  <r>
    <n v="4000001175"/>
    <x v="1"/>
    <s v="4. Low"/>
    <s v="Migrated SM#3000047095 MC2 SAP Plant Maintenance process"/>
    <s v="Nageswara Rao Ranga"/>
    <s v="Karthick Duraisamy"/>
    <s v="SAP Functional-PP/PM/QS"/>
    <x v="0"/>
    <d v="2024-07-29T17:43:00"/>
    <d v="2024-08-05T17:43:00"/>
    <s v="Applications"/>
    <d v="2024-09-13T14:21:00"/>
    <s v="Service Desk Admin"/>
    <s v="Manufacturing"/>
    <s v="4. Affects User"/>
    <d v="2024-09-13T14:21:00"/>
    <x v="2"/>
    <d v="2024-09-10T14:08:00"/>
    <d v="2024-09-10T14:07:00"/>
    <d v="2024-07-30T12:43:00"/>
    <s v="-"/>
    <n v="3000000000"/>
    <s v="SAP S/4 ERP"/>
    <s v="UAE"/>
    <x v="0"/>
    <x v="1"/>
    <x v="0"/>
    <n v="42.850694444445253"/>
    <n v="2024"/>
    <n v="31"/>
    <x v="8"/>
    <x v="0"/>
    <n v="7"/>
    <x v="0"/>
    <x v="2"/>
    <d v="2024-07-29T00:00:00"/>
    <d v="2024-07-29T00:00:00"/>
  </r>
  <r>
    <n v="4000001178"/>
    <x v="1"/>
    <s v="4. Low"/>
    <s v="Migrated SM#3000047232 Credit Control missing"/>
    <s v="Guddu Gupta"/>
    <s v="Dinesh Sharma"/>
    <s v="SAP Functional-SD"/>
    <x v="1"/>
    <d v="2024-07-29T17:43:00"/>
    <d v="2024-08-05T17:43:00"/>
    <s v="Applications"/>
    <s v="-"/>
    <s v="Service Desk Admin"/>
    <s v="Finance &amp; Accounts"/>
    <s v="4. Affects User"/>
    <d v="2024-10-28T11:12:00"/>
    <x v="2"/>
    <s v="-"/>
    <d v="2024-09-24T19:21:00"/>
    <d v="2024-07-30T12:43:00"/>
    <s v="-"/>
    <n v="3000000000"/>
    <s v="SAP S/4 ERP"/>
    <s v="UAE"/>
    <x v="0"/>
    <x v="2"/>
    <x v="0"/>
    <n v="146.8869593749987"/>
    <n v="2024"/>
    <n v="31"/>
    <x v="8"/>
    <x v="0"/>
    <n v="7"/>
    <x v="0"/>
    <x v="2"/>
    <d v="2024-07-29T00:00:00"/>
    <s v=""/>
  </r>
  <r>
    <n v="4000001180"/>
    <x v="1"/>
    <s v="3. Normal"/>
    <s v="Migrated SM#3000047469 Asset Management revamp"/>
    <s v="Prasad VN"/>
    <s v="Dinesh Sharma"/>
    <s v="SAP Functional-SD"/>
    <x v="2"/>
    <d v="2024-07-29T17:43:00"/>
    <s v="-"/>
    <s v="Applications"/>
    <s v="-"/>
    <s v="Service Desk Admin"/>
    <s v="Information Technology"/>
    <s v="3. Affects Group"/>
    <d v="2024-09-24T19:27:00"/>
    <x v="0"/>
    <s v="-"/>
    <s v="-"/>
    <s v="-"/>
    <s v="-"/>
    <n v="3000000000"/>
    <s v="SAP S/4 ERP"/>
    <s v="UAE"/>
    <x v="0"/>
    <x v="2"/>
    <x v="0"/>
    <n v="146.8869593749987"/>
    <n v="2024"/>
    <n v="31"/>
    <x v="8"/>
    <x v="0"/>
    <n v="7"/>
    <x v="0"/>
    <x v="2"/>
    <d v="2024-07-29T00:00:00"/>
    <s v=""/>
  </r>
  <r>
    <n v="4000001181"/>
    <x v="1"/>
    <s v="4. Low"/>
    <s v="Migrated SM#3000047498 Export Price List Category-SW"/>
    <s v="Bhavya Shetty"/>
    <s v="Dinesh Sharma"/>
    <s v="SAP Functional-SD"/>
    <x v="2"/>
    <d v="2024-07-29T17:43:00"/>
    <s v="-"/>
    <s v="Applications"/>
    <s v="-"/>
    <s v="Service Desk Admin"/>
    <s v="Sanitaryware Sales"/>
    <s v="4. Affects User"/>
    <d v="2024-09-25T12:07:00"/>
    <x v="2"/>
    <s v="-"/>
    <d v="2024-09-25T12:07:00"/>
    <s v="-"/>
    <s v="-"/>
    <n v="3000000000"/>
    <s v="SAP S/4 ERP"/>
    <s v="UAE"/>
    <x v="0"/>
    <x v="2"/>
    <x v="0"/>
    <n v="146.8869593749987"/>
    <n v="2024"/>
    <n v="31"/>
    <x v="8"/>
    <x v="0"/>
    <n v="7"/>
    <x v="0"/>
    <x v="2"/>
    <d v="2024-07-29T00:00:00"/>
    <s v=""/>
  </r>
  <r>
    <n v="4000001183"/>
    <x v="1"/>
    <s v="3. Normal"/>
    <s v="Migrated SM#3000047790 New Defects"/>
    <s v="Kishor Karthikeyan"/>
    <s v="Karthick Duraisamy"/>
    <s v="SAP Functional-PP/PM/QS"/>
    <x v="0"/>
    <d v="2024-07-29T17:43:00"/>
    <d v="2024-07-31T17:43:00"/>
    <s v="Applications"/>
    <d v="2024-11-25T16:01:00"/>
    <s v="Service Desk Admin"/>
    <s v="Sanitaryware Plant"/>
    <s v="3. Affects Group"/>
    <d v="2024-11-25T16:01:00"/>
    <x v="0"/>
    <d v="2024-11-22T15:15:00"/>
    <d v="2024-09-20T14:11:00"/>
    <d v="2024-07-30T10:43:00"/>
    <s v="-"/>
    <n v="3000000000"/>
    <s v="SAP S/4 ERP"/>
    <s v="UAE"/>
    <x v="0"/>
    <x v="1"/>
    <x v="0"/>
    <n v="115.8972222222219"/>
    <n v="2024"/>
    <n v="31"/>
    <x v="8"/>
    <x v="0"/>
    <n v="7"/>
    <x v="0"/>
    <x v="2"/>
    <d v="2024-07-29T00:00:00"/>
    <d v="2024-07-29T00:00:00"/>
  </r>
  <r>
    <n v="4000001185"/>
    <x v="1"/>
    <s v="3. Normal"/>
    <s v="Migrated SM#3000048049 SAP Console Change Req."/>
    <s v="Nishar Hameer"/>
    <s v="Dinesh Sharma"/>
    <s v="SAP Functional-SD"/>
    <x v="2"/>
    <d v="2024-07-29T17:43:00"/>
    <s v="-"/>
    <s v="Applications"/>
    <s v="-"/>
    <s v="Service Desk Admin"/>
    <s v="Local Sales"/>
    <s v="3. Affects Group"/>
    <d v="2024-10-18T18:39:00"/>
    <x v="0"/>
    <s v="-"/>
    <d v="2024-09-20T14:14:00"/>
    <s v="-"/>
    <s v="-"/>
    <n v="3000000000"/>
    <s v="SAP S/4 ERP"/>
    <s v="UAE"/>
    <x v="0"/>
    <x v="2"/>
    <x v="0"/>
    <n v="146.8869593749987"/>
    <n v="2024"/>
    <n v="31"/>
    <x v="8"/>
    <x v="0"/>
    <n v="7"/>
    <x v="0"/>
    <x v="2"/>
    <d v="2024-07-29T00:00:00"/>
    <s v=""/>
  </r>
  <r>
    <n v="4000001186"/>
    <x v="1"/>
    <s v="3. Normal"/>
    <s v="Migrated SM#3000048057 Set Wise Report for SW Products"/>
    <s v="Md. Robiul Awal"/>
    <s v="Dinesh Sharma"/>
    <s v="SAP Functional-SD"/>
    <x v="2"/>
    <d v="2024-07-29T17:43:00"/>
    <s v="-"/>
    <s v="Applications"/>
    <s v="-"/>
    <s v="Service Desk Admin"/>
    <s v="-"/>
    <s v="3. Affects Group"/>
    <d v="2024-10-18T19:11:00"/>
    <x v="0"/>
    <s v="-"/>
    <d v="2024-10-09T13:25:00"/>
    <s v="-"/>
    <s v="-"/>
    <n v="3000000000"/>
    <s v="SAP S/4 ERP"/>
    <s v="BGD"/>
    <x v="0"/>
    <x v="2"/>
    <x v="0"/>
    <n v="146.8869593749987"/>
    <n v="2024"/>
    <n v="31"/>
    <x v="8"/>
    <x v="0"/>
    <n v="7"/>
    <x v="0"/>
    <x v="2"/>
    <d v="2024-07-29T00:00:00"/>
    <s v=""/>
  </r>
  <r>
    <n v="4000001187"/>
    <x v="1"/>
    <s v="4. Low"/>
    <s v="Migrated SM#3000048157 Report is needed"/>
    <s v="Dennis Nicholls"/>
    <s v="Dinesh Sharma"/>
    <s v="SAP Functional-SD"/>
    <x v="0"/>
    <d v="2024-07-29T17:43:00"/>
    <d v="2024-08-05T17:43:00"/>
    <s v="Applications"/>
    <d v="2024-10-21T19:43:00"/>
    <s v="Service Desk Admin"/>
    <s v="Information Technology"/>
    <s v="4. Affects User"/>
    <d v="2024-10-21T19:43:00"/>
    <x v="2"/>
    <d v="2024-10-18T19:12:00"/>
    <d v="2024-09-20T14:19:00"/>
    <d v="2024-07-30T12:43:00"/>
    <s v="-"/>
    <n v="3000000000"/>
    <s v="SAP S/4 ERP"/>
    <s v="GER"/>
    <x v="0"/>
    <x v="2"/>
    <x v="0"/>
    <n v="81.061805555560568"/>
    <n v="2024"/>
    <n v="31"/>
    <x v="8"/>
    <x v="0"/>
    <n v="7"/>
    <x v="0"/>
    <x v="2"/>
    <d v="2024-07-29T00:00:00"/>
    <d v="2024-07-29T00:00:00"/>
  </r>
  <r>
    <n v="4000001188"/>
    <x v="1"/>
    <s v="3. Normal"/>
    <s v="Migrated SM#3000048222 KRAK Reports needed im Kludi P01"/>
    <s v="Dennis Nicholls"/>
    <s v="Dinesh Sharma"/>
    <s v="SAP Functional-SD"/>
    <x v="1"/>
    <d v="2024-07-29T17:43:00"/>
    <d v="2024-07-31T17:43:00"/>
    <s v="Applications"/>
    <s v="-"/>
    <s v="Service Desk Admin"/>
    <s v="Information Technology"/>
    <s v="3. Affects Group"/>
    <d v="2024-10-18T19:50:00"/>
    <x v="0"/>
    <s v="-"/>
    <d v="2024-09-20T17:07:00"/>
    <d v="2024-07-30T10:43:00"/>
    <s v="-"/>
    <n v="3000000000"/>
    <s v="SAP S/4 ERP"/>
    <s v="GER"/>
    <x v="0"/>
    <x v="2"/>
    <x v="0"/>
    <n v="146.8869593749987"/>
    <n v="2024"/>
    <n v="31"/>
    <x v="8"/>
    <x v="0"/>
    <n v="7"/>
    <x v="0"/>
    <x v="2"/>
    <d v="2024-07-29T00:00:00"/>
    <s v=""/>
  </r>
  <r>
    <n v="4000001189"/>
    <x v="1"/>
    <s v="4. Low"/>
    <s v="Migrated SM#3000048268 Kludi HCM Implementation in RAKC S4/HANA"/>
    <s v="Subi Satyan"/>
    <s v="Dinesh Sharma"/>
    <s v="SAP Functional-SD"/>
    <x v="2"/>
    <d v="2024-07-29T17:43:00"/>
    <s v="-"/>
    <s v="Applications"/>
    <s v="-"/>
    <s v="Service Desk Admin"/>
    <s v="-"/>
    <s v="4. Affects User"/>
    <d v="2024-10-18T19:21:00"/>
    <x v="2"/>
    <s v="-"/>
    <s v="-"/>
    <s v="-"/>
    <s v="-"/>
    <n v="3000000000"/>
    <s v="SAP S/4 ERP"/>
    <s v="UAE"/>
    <x v="0"/>
    <x v="2"/>
    <x v="0"/>
    <n v="146.8869593749987"/>
    <n v="2024"/>
    <n v="31"/>
    <x v="8"/>
    <x v="0"/>
    <n v="7"/>
    <x v="0"/>
    <x v="2"/>
    <d v="2024-07-29T00:00:00"/>
    <s v=""/>
  </r>
  <r>
    <n v="4000001190"/>
    <x v="1"/>
    <s v="4. Low"/>
    <s v="Migrated SM#3000048280 Sales-I Mapping Changes"/>
    <s v="Miz Rahman"/>
    <s v="Dinesh Sharma"/>
    <s v="SAP Functional-SD"/>
    <x v="2"/>
    <d v="2024-07-29T17:43:00"/>
    <d v="2024-08-05T18:13:00"/>
    <s v="Applications"/>
    <s v="-"/>
    <s v="Service Desk Admin"/>
    <s v="Accounts"/>
    <s v="4. Affects User"/>
    <d v="2024-10-09T17:35:00"/>
    <x v="2"/>
    <s v="-"/>
    <s v="-"/>
    <d v="2024-07-30T13:13:00"/>
    <s v="-"/>
    <n v="3000000000"/>
    <s v="SAP S/4 ERP"/>
    <s v="UK"/>
    <x v="0"/>
    <x v="2"/>
    <x v="0"/>
    <n v="146.8869593749987"/>
    <n v="2024"/>
    <n v="31"/>
    <x v="8"/>
    <x v="0"/>
    <n v="7"/>
    <x v="0"/>
    <x v="2"/>
    <d v="2024-07-29T00:00:00"/>
    <s v=""/>
  </r>
  <r>
    <n v="4000001191"/>
    <x v="1"/>
    <s v="3. Normal"/>
    <s v="Migrated SM#3000048287 IGAAP Depreciation area need to be activ"/>
    <s v="Prabhakar Tamada"/>
    <s v="Dinesh Sharma"/>
    <s v="SAP Functional-SD"/>
    <x v="3"/>
    <d v="2024-07-29T17:43:00"/>
    <d v="2024-07-31T17:43:00"/>
    <s v="Applications"/>
    <s v="-"/>
    <s v="Service Desk Admin"/>
    <s v="Finance &amp; Accounts"/>
    <s v="3. Affects Group"/>
    <d v="2024-09-18T19:24:00"/>
    <x v="0"/>
    <s v="-"/>
    <d v="2024-09-18T19:24:00"/>
    <d v="2024-07-30T11:13:00"/>
    <s v="-"/>
    <n v="3000000000"/>
    <s v="SAP S/4 ERP"/>
    <s v="IND"/>
    <x v="0"/>
    <x v="2"/>
    <x v="0"/>
    <n v="146.8869593749987"/>
    <n v="2024"/>
    <n v="31"/>
    <x v="8"/>
    <x v="0"/>
    <n v="7"/>
    <x v="0"/>
    <x v="2"/>
    <d v="2024-07-29T00:00:00"/>
    <s v=""/>
  </r>
  <r>
    <n v="4000001194"/>
    <x v="1"/>
    <s v="4. Low"/>
    <s v="Migrated SM#3000049012 EDI Process"/>
    <s v="Mizanur Rahman"/>
    <s v="Dinesh Sharma"/>
    <s v="SAP Functional-SD"/>
    <x v="2"/>
    <d v="2024-07-29T17:43:00"/>
    <s v="-"/>
    <s v="Applications"/>
    <s v="-"/>
    <s v="Service Desk Admin"/>
    <s v="Information Technology"/>
    <s v="4. Affects User"/>
    <d v="2024-09-26T13:18:00"/>
    <x v="2"/>
    <s v="-"/>
    <s v="-"/>
    <s v="-"/>
    <s v="-"/>
    <n v="3000000000"/>
    <s v="SAP S/4 ERP"/>
    <s v="UK"/>
    <x v="0"/>
    <x v="2"/>
    <x v="0"/>
    <n v="146.8869593749987"/>
    <n v="2024"/>
    <n v="31"/>
    <x v="8"/>
    <x v="0"/>
    <n v="7"/>
    <x v="0"/>
    <x v="2"/>
    <d v="2024-07-29T00:00:00"/>
    <s v=""/>
  </r>
  <r>
    <n v="4000001196"/>
    <x v="1"/>
    <s v="4. Low"/>
    <s v="Migrated SM#3000049098 Change Management Activation Procedure"/>
    <s v="Rahul Ghosh"/>
    <s v="Ajay Bose Sukumaran"/>
    <s v="SAP Functional-Fiori/ABAP"/>
    <x v="3"/>
    <d v="2024-07-29T17:43:00"/>
    <d v="2024-08-05T17:43:00"/>
    <s v="Applications"/>
    <s v="-"/>
    <s v="Service Desk Admin"/>
    <s v="Information Technology"/>
    <s v="4. Affects User"/>
    <d v="2024-09-24T18:04:00"/>
    <x v="2"/>
    <s v="-"/>
    <s v="-"/>
    <d v="2024-07-30T12:43:00"/>
    <s v="-"/>
    <n v="3000000000"/>
    <s v="SAP S/4 ERP"/>
    <s v="UAE"/>
    <x v="0"/>
    <x v="5"/>
    <x v="0"/>
    <n v="146.8869593749987"/>
    <n v="2024"/>
    <n v="31"/>
    <x v="8"/>
    <x v="0"/>
    <n v="7"/>
    <x v="0"/>
    <x v="2"/>
    <d v="2024-07-29T00:00:00"/>
    <s v=""/>
  </r>
  <r>
    <n v="4000001197"/>
    <x v="1"/>
    <s v="4. Low"/>
    <s v="Migrated SM#3000049109 HCM Fiori Application needs to enable"/>
    <s v="Surya Vegirouthu"/>
    <s v="Ajay Bose Sukumaran"/>
    <s v="SAP Functional-Fiori/ABAP"/>
    <x v="3"/>
    <d v="2024-07-29T17:43:00"/>
    <d v="2024-08-03T17:43:00"/>
    <s v="Applications"/>
    <s v="-"/>
    <s v="Service Desk Admin"/>
    <s v="Information Technology"/>
    <s v="4. Affects User"/>
    <d v="2024-09-04T16:18:00"/>
    <x v="2"/>
    <s v="-"/>
    <s v="-"/>
    <d v="2024-07-30T13:13:00"/>
    <s v="-"/>
    <n v="3000000000"/>
    <s v="SAP S/4 ERP"/>
    <s v="IND"/>
    <x v="0"/>
    <x v="5"/>
    <x v="0"/>
    <n v="146.8869593749987"/>
    <n v="2024"/>
    <n v="31"/>
    <x v="8"/>
    <x v="0"/>
    <n v="7"/>
    <x v="0"/>
    <x v="2"/>
    <d v="2024-07-29T00:00:00"/>
    <s v=""/>
  </r>
  <r>
    <n v="4000001198"/>
    <x v="1"/>
    <s v="4. Low"/>
    <s v="Migrated SM#3000049114 To Add more fields in VD51"/>
    <s v="Mathews Saji Kannoor Miali"/>
    <s v="Dinesh Sharma"/>
    <s v="SAP Functional-SD"/>
    <x v="1"/>
    <d v="2024-07-29T17:43:00"/>
    <d v="2024-08-05T17:43:00"/>
    <s v="Applications"/>
    <s v="-"/>
    <s v="Service Desk Admin"/>
    <s v="Sanitaryware Sales"/>
    <s v="4. Affects User"/>
    <d v="2024-10-15T11:31:00"/>
    <x v="2"/>
    <s v="-"/>
    <s v="-"/>
    <d v="2024-07-30T12:43:00"/>
    <s v="-"/>
    <n v="3000000000"/>
    <s v="SAP S/4 ERP"/>
    <s v="UAE"/>
    <x v="0"/>
    <x v="2"/>
    <x v="0"/>
    <n v="146.8869593749987"/>
    <n v="2024"/>
    <n v="31"/>
    <x v="8"/>
    <x v="0"/>
    <n v="7"/>
    <x v="0"/>
    <x v="2"/>
    <d v="2024-07-29T00:00:00"/>
    <s v=""/>
  </r>
  <r>
    <n v="4000001199"/>
    <x v="1"/>
    <s v="4. Low"/>
    <s v="Migrated SM#3000049116 Report Required for Physical Inv Report"/>
    <s v="Mizanur Rahman"/>
    <s v="Dinesh Sharma"/>
    <s v="SAP Functional-SD"/>
    <x v="1"/>
    <d v="2024-07-29T17:43:00"/>
    <d v="2024-08-05T18:13:00"/>
    <s v="Applications"/>
    <s v="-"/>
    <s v="Service Desk Admin"/>
    <s v="Information Technology"/>
    <s v="4. Affects User"/>
    <d v="2024-10-15T11:34:00"/>
    <x v="2"/>
    <s v="-"/>
    <d v="2024-10-15T11:34:00"/>
    <d v="2024-07-30T13:13:00"/>
    <s v="-"/>
    <n v="3000000000"/>
    <s v="SAP S/4 ERP"/>
    <s v="UK"/>
    <x v="0"/>
    <x v="2"/>
    <x v="0"/>
    <n v="146.8869593749987"/>
    <n v="2024"/>
    <n v="31"/>
    <x v="8"/>
    <x v="0"/>
    <n v="7"/>
    <x v="0"/>
    <x v="2"/>
    <d v="2024-07-29T00:00:00"/>
    <s v=""/>
  </r>
  <r>
    <n v="4000001200"/>
    <x v="1"/>
    <s v="4. Low"/>
    <s v="Migrated SM#3000049321 Project Management Module"/>
    <s v="Sai Charan Reddy Regatte"/>
    <s v="Karthick Duraisamy"/>
    <s v="SAP Functional-PP/PM/QS"/>
    <x v="2"/>
    <d v="2024-07-29T17:43:00"/>
    <s v="-"/>
    <s v="Applications"/>
    <s v="-"/>
    <s v="Service Desk Admin"/>
    <s v="Tiles Plant"/>
    <s v="4. Affects User"/>
    <d v="2024-10-18T19:23:00"/>
    <x v="2"/>
    <s v="-"/>
    <d v="2024-10-18T19:23:00"/>
    <s v="-"/>
    <s v="-"/>
    <n v="3000000000"/>
    <s v="SAP S/4 ERP"/>
    <s v="UAE"/>
    <x v="0"/>
    <x v="1"/>
    <x v="0"/>
    <n v="146.8869593749987"/>
    <n v="2024"/>
    <n v="31"/>
    <x v="8"/>
    <x v="0"/>
    <n v="7"/>
    <x v="0"/>
    <x v="2"/>
    <d v="2024-07-29T00:00:00"/>
    <s v=""/>
  </r>
  <r>
    <n v="4000001201"/>
    <x v="1"/>
    <s v="4. Low"/>
    <s v="Migrated SM#3000049361 Material Weights Plant Level"/>
    <s v="Mizanur Rahman"/>
    <s v="Karthick Duraisamy"/>
    <s v="SAP Functional-PP/PM/QS"/>
    <x v="0"/>
    <d v="2024-07-29T17:43:00"/>
    <d v="2024-08-05T18:13:00"/>
    <s v="Applications"/>
    <d v="2024-08-15T19:07:00"/>
    <s v="Service Desk Admin"/>
    <s v="Information Technology"/>
    <s v="4. Affects User"/>
    <d v="2024-08-15T19:07:00"/>
    <x v="2"/>
    <d v="2024-08-12T18:59:00"/>
    <d v="2024-08-12T18:59:00"/>
    <d v="2024-07-30T13:13:00"/>
    <s v="-"/>
    <n v="3000000000"/>
    <s v="SAP S/4 ERP"/>
    <s v="UK"/>
    <x v="0"/>
    <x v="1"/>
    <x v="0"/>
    <n v="14.052777777782467"/>
    <n v="2024"/>
    <n v="31"/>
    <x v="8"/>
    <x v="0"/>
    <n v="7"/>
    <x v="0"/>
    <x v="2"/>
    <d v="2024-07-29T00:00:00"/>
    <d v="2024-07-29T00:00:00"/>
  </r>
  <r>
    <n v="4000001202"/>
    <x v="1"/>
    <s v="3. Normal"/>
    <s v="Migrated SM#3000049373 AUTO POSTING OF RECEIPTS"/>
    <s v="Sastry Varanasi"/>
    <s v="Dinesh Sharma"/>
    <s v="SAP Functional-SD"/>
    <x v="2"/>
    <d v="2024-07-29T17:43:00"/>
    <s v="-"/>
    <s v="Applications"/>
    <s v="-"/>
    <s v="Service Desk Admin"/>
    <s v="Finance &amp; Accounts"/>
    <s v="3. Affects Group"/>
    <d v="2024-10-25T16:04:00"/>
    <x v="0"/>
    <s v="-"/>
    <d v="2024-10-25T16:04:00"/>
    <s v="-"/>
    <s v="-"/>
    <n v="3000000000"/>
    <s v="SAP S/4 ERP"/>
    <s v="IND"/>
    <x v="0"/>
    <x v="2"/>
    <x v="0"/>
    <n v="146.8869593749987"/>
    <n v="2024"/>
    <n v="31"/>
    <x v="8"/>
    <x v="0"/>
    <n v="7"/>
    <x v="0"/>
    <x v="2"/>
    <d v="2024-07-29T00:00:00"/>
    <s v=""/>
  </r>
  <r>
    <n v="4000001206"/>
    <x v="1"/>
    <s v="4. Low"/>
    <s v="Migrated SM#3000049860 TABLEWARE - intercompany transfer"/>
    <s v="Gwen Camille Pamay"/>
    <s v="Dinesh Sharma"/>
    <s v="SAP Functional-SD"/>
    <x v="2"/>
    <d v="2024-07-29T17:43:00"/>
    <s v="-"/>
    <s v="Applications"/>
    <s v="-"/>
    <s v="Service Desk Admin"/>
    <s v="-"/>
    <s v="4. Affects User"/>
    <d v="2024-10-15T12:03:00"/>
    <x v="2"/>
    <s v="-"/>
    <d v="2024-10-15T12:03:00"/>
    <s v="-"/>
    <s v="-"/>
    <n v="3000000000"/>
    <s v="SAP S/4 ERP"/>
    <s v="UAE"/>
    <x v="0"/>
    <x v="2"/>
    <x v="0"/>
    <n v="146.8869593749987"/>
    <n v="2024"/>
    <n v="31"/>
    <x v="8"/>
    <x v="0"/>
    <n v="7"/>
    <x v="0"/>
    <x v="2"/>
    <d v="2024-07-29T00:00:00"/>
    <s v=""/>
  </r>
  <r>
    <n v="4000001207"/>
    <x v="1"/>
    <s v="2. High"/>
    <s v="Migrated SM#3000050126 Tableware Report - Series Name"/>
    <s v="Gwen Camille Pamay"/>
    <s v="Dinesh Sharma"/>
    <s v="SAP Functional-SD"/>
    <x v="2"/>
    <d v="2024-07-29T17:43:00"/>
    <s v="-"/>
    <s v="Applications"/>
    <s v="-"/>
    <s v="Service Desk Admin"/>
    <s v="UAE Sales -Retail Operations"/>
    <s v="2. Affects Department"/>
    <d v="2024-09-23T13:14:00"/>
    <x v="3"/>
    <s v="-"/>
    <s v="-"/>
    <s v="-"/>
    <s v="-"/>
    <n v="3000000000"/>
    <s v="SAP S/4 ERP"/>
    <s v="UAE"/>
    <x v="0"/>
    <x v="2"/>
    <x v="0"/>
    <n v="146.8869593749987"/>
    <n v="2024"/>
    <n v="31"/>
    <x v="8"/>
    <x v="0"/>
    <n v="7"/>
    <x v="0"/>
    <x v="2"/>
    <d v="2024-07-29T00:00:00"/>
    <s v=""/>
  </r>
  <r>
    <n v="4000001208"/>
    <x v="1"/>
    <s v="4. Low"/>
    <s v="Migrated SM#3000050130 PO AND PR CLOSE REQUEST"/>
    <s v="Karthick Mani Bharanirajan"/>
    <s v="Dinesh Sharma"/>
    <s v="SAP Functional-MM"/>
    <x v="0"/>
    <d v="2024-07-29T17:43:00"/>
    <d v="2024-08-05T17:43:00"/>
    <s v="Applications"/>
    <d v="2024-10-18T12:41:00"/>
    <s v="Service Desk Admin"/>
    <s v="Sanitaryware Sales"/>
    <s v="4. Affects User"/>
    <d v="2024-10-18T12:41:00"/>
    <x v="2"/>
    <d v="2024-10-15T12:22:00"/>
    <d v="2024-10-15T12:22:00"/>
    <d v="2024-07-30T12:43:00"/>
    <s v="-"/>
    <n v="3000000000"/>
    <s v="SAP S/4 ERP"/>
    <s v="UAE"/>
    <x v="0"/>
    <x v="2"/>
    <x v="0"/>
    <n v="77.777083333334303"/>
    <n v="2024"/>
    <n v="31"/>
    <x v="8"/>
    <x v="0"/>
    <n v="7"/>
    <x v="0"/>
    <x v="2"/>
    <d v="2024-07-29T00:00:00"/>
    <d v="2024-07-29T00:00:00"/>
  </r>
  <r>
    <n v="4000001209"/>
    <x v="1"/>
    <s v="4. Low"/>
    <s v="Migrated SM#3000050311 BP Email Telephone Add Delete"/>
    <s v="Prasad Kannan Nair"/>
    <s v="Kamal Kondapalli"/>
    <s v="SAP Functional-SD"/>
    <x v="1"/>
    <d v="2024-07-29T17:43:00"/>
    <d v="2024-08-05T17:43:00"/>
    <s v="Applications"/>
    <s v="-"/>
    <s v="Service Desk Admin"/>
    <s v="Finance &amp; Accounts"/>
    <s v="4. Affects User"/>
    <d v="2024-12-12T18:21:00"/>
    <x v="2"/>
    <s v="-"/>
    <s v="-"/>
    <d v="2024-07-30T12:43:00"/>
    <s v="-"/>
    <n v="3000000000"/>
    <s v="SAP S/4 ERP"/>
    <s v="UAE"/>
    <x v="1"/>
    <x v="2"/>
    <x v="0"/>
    <n v="146.8869593749987"/>
    <n v="2024"/>
    <n v="31"/>
    <x v="8"/>
    <x v="9"/>
    <n v="7"/>
    <x v="0"/>
    <x v="2"/>
    <d v="2024-07-29T00:00:00"/>
    <s v=""/>
  </r>
  <r>
    <n v="4000001210"/>
    <x v="1"/>
    <s v="4. Low"/>
    <s v="Migrated SM#3000050332 Capturing Crusher Process in SAP"/>
    <s v="Md. Ismail Hossain"/>
    <s v="Karthick Duraisamy"/>
    <s v="SAP Functional-PP/PM/QS/"/>
    <x v="2"/>
    <d v="2024-07-29T17:43:00"/>
    <d v="2024-08-04T17:43:00"/>
    <s v="Applications"/>
    <s v="-"/>
    <s v="Service Desk Admin"/>
    <s v="Mechanical"/>
    <s v="4. Affects User"/>
    <d v="2024-10-17T18:27:00"/>
    <x v="2"/>
    <s v="-"/>
    <s v="-"/>
    <d v="2024-07-29T21:43:00"/>
    <s v="-"/>
    <n v="3000000000"/>
    <s v="SAP S/4 ERP"/>
    <s v="BGD"/>
    <x v="0"/>
    <x v="1"/>
    <x v="0"/>
    <n v="146.8869593749987"/>
    <n v="2024"/>
    <n v="31"/>
    <x v="8"/>
    <x v="0"/>
    <n v="7"/>
    <x v="0"/>
    <x v="2"/>
    <d v="2024-07-29T00:00:00"/>
    <s v=""/>
  </r>
  <r>
    <n v="4000001211"/>
    <x v="1"/>
    <s v="4. Low"/>
    <s v="Migrated SM#3000050345 SLP Issue - ELSB access in SLP DN"/>
    <s v="Palani Murugan"/>
    <s v="Ajay Bose Sukumaran"/>
    <s v="SAP Functional-Fiori/ABAP"/>
    <x v="2"/>
    <d v="2024-07-29T17:43:00"/>
    <s v="-"/>
    <s v="Applications"/>
    <s v="-"/>
    <s v="Service Desk Admin"/>
    <s v="Logistics and Warehouse"/>
    <s v="4. Affects User"/>
    <d v="2024-11-15T13:25:00"/>
    <x v="2"/>
    <s v="-"/>
    <d v="2024-10-23T15:54:00"/>
    <s v="-"/>
    <s v="-"/>
    <n v="3000000000"/>
    <s v="SAP S/4 ERP"/>
    <s v="UAE"/>
    <x v="0"/>
    <x v="5"/>
    <x v="0"/>
    <n v="146.8869593749987"/>
    <n v="2024"/>
    <n v="31"/>
    <x v="8"/>
    <x v="0"/>
    <n v="7"/>
    <x v="0"/>
    <x v="2"/>
    <d v="2024-07-29T00:00:00"/>
    <s v=""/>
  </r>
  <r>
    <n v="4000001212"/>
    <x v="1"/>
    <s v="3. Normal"/>
    <s v="Migrated SM#3000050357 AUTO RFQ on the basis of Source list"/>
    <s v="Deepak Goley"/>
    <s v="Pranita Vishvanath Patil"/>
    <s v="SAP Functional-MM"/>
    <x v="0"/>
    <d v="2024-07-29T17:43:00"/>
    <d v="2024-07-31T17:43:00"/>
    <s v="Applications"/>
    <d v="2024-12-15T20:11:00"/>
    <s v="Service Desk Admin"/>
    <s v="Purchase"/>
    <s v="3. Affects Group"/>
    <d v="2024-12-15T20:11:00"/>
    <x v="0"/>
    <d v="2024-12-12T19:26:00"/>
    <d v="2024-10-17T18:33:00"/>
    <d v="2024-07-30T10:43:00"/>
    <s v="-"/>
    <n v="3000000000"/>
    <s v="SAP S/4 ERP"/>
    <s v="UAE"/>
    <x v="1"/>
    <x v="3"/>
    <x v="0"/>
    <n v="136.0715277777781"/>
    <n v="2024"/>
    <n v="31"/>
    <x v="8"/>
    <x v="2"/>
    <n v="7"/>
    <x v="0"/>
    <x v="2"/>
    <d v="2024-07-29T00:00:00"/>
    <d v="2024-07-29T00:00:00"/>
  </r>
  <r>
    <n v="4000001213"/>
    <x v="1"/>
    <s v="3. Normal"/>
    <s v="Migrated SM#3000050388 Stock Confirm Bucket for EXW Incoterms"/>
    <s v="John Romeo Abay"/>
    <s v="Ajay Bose Sukumaran"/>
    <s v="SAP Functional-Fiori/ABAP"/>
    <x v="0"/>
    <d v="2024-07-29T17:43:00"/>
    <d v="2024-07-31T17:43:00"/>
    <s v="Applications"/>
    <d v="2024-10-14T13:39:00"/>
    <s v="Service Desk Admin"/>
    <s v="Logistics and Warehouse"/>
    <s v="3. Affects Group"/>
    <d v="2024-10-14T13:39:00"/>
    <x v="0"/>
    <d v="2024-10-11T12:54:00"/>
    <d v="2024-10-02T10:54:00"/>
    <d v="2024-07-30T10:43:00"/>
    <s v="-"/>
    <n v="3000000000"/>
    <s v="SAP S/4 ERP"/>
    <s v="UAE"/>
    <x v="0"/>
    <x v="5"/>
    <x v="0"/>
    <n v="73.799305555556202"/>
    <n v="2024"/>
    <n v="31"/>
    <x v="8"/>
    <x v="0"/>
    <n v="7"/>
    <x v="0"/>
    <x v="2"/>
    <d v="2024-07-29T00:00:00"/>
    <d v="2024-07-29T00:00:00"/>
  </r>
  <r>
    <n v="4000001214"/>
    <x v="1"/>
    <s v="4. Low"/>
    <s v="Migrated SM#3000050391 SO Workflow VA01 for RPA Ref 3000047769"/>
    <s v="Aby Mathew"/>
    <s v="Dinesh Sharma"/>
    <s v="SAP Functional"/>
    <x v="2"/>
    <d v="2024-07-29T17:43:00"/>
    <d v="2024-08-05T17:43:00"/>
    <s v="Applications"/>
    <s v="-"/>
    <s v="Service Desk Admin"/>
    <s v="Information Technology"/>
    <s v="4. Affects User"/>
    <d v="2024-10-28T11:28:00"/>
    <x v="2"/>
    <s v="-"/>
    <d v="2024-09-23T14:13:00"/>
    <d v="2024-07-30T12:43:00"/>
    <s v="-"/>
    <n v="3000000000"/>
    <s v="SAP S/4 ERP"/>
    <s v="UAE"/>
    <x v="0"/>
    <x v="2"/>
    <x v="0"/>
    <n v="146.8869593749987"/>
    <n v="2024"/>
    <n v="31"/>
    <x v="8"/>
    <x v="0"/>
    <n v="7"/>
    <x v="0"/>
    <x v="2"/>
    <d v="2024-07-29T00:00:00"/>
    <s v=""/>
  </r>
  <r>
    <n v="4000001215"/>
    <x v="1"/>
    <s v="4. Low"/>
    <s v="Migrated SM#3000050430 To auto reserve material against SO/line"/>
    <s v="Sai Krishna"/>
    <s v="Dinesh Sharma"/>
    <s v="SAP Functional-SD"/>
    <x v="3"/>
    <d v="2024-07-29T17:43:00"/>
    <d v="2024-08-05T17:43:00"/>
    <s v="Applications"/>
    <s v="-"/>
    <s v="Service Desk Admin"/>
    <s v="Customer Advocacy - Tiles"/>
    <s v="4. Affects User"/>
    <d v="2024-10-09T13:56:00"/>
    <x v="2"/>
    <s v="-"/>
    <s v="-"/>
    <d v="2024-07-30T12:43:00"/>
    <s v="-"/>
    <n v="3000000000"/>
    <s v="SAP S/4 ERP"/>
    <s v="UAE"/>
    <x v="0"/>
    <x v="2"/>
    <x v="0"/>
    <n v="146.8869593749987"/>
    <n v="2024"/>
    <n v="31"/>
    <x v="8"/>
    <x v="0"/>
    <n v="7"/>
    <x v="0"/>
    <x v="2"/>
    <d v="2024-07-29T00:00:00"/>
    <s v=""/>
  </r>
  <r>
    <n v="4000001218"/>
    <x v="1"/>
    <s v="4. Low"/>
    <s v="Migrated SM#3000050659 requesting tcode for demand planning"/>
    <s v="Karthick Mani Bharanirajan"/>
    <s v="Karthick Duraisamy"/>
    <s v="SAP Functional-PP/PM/QS/"/>
    <x v="3"/>
    <d v="2024-07-29T17:43:00"/>
    <d v="2024-08-05T17:43:00"/>
    <s v="Applications"/>
    <s v="-"/>
    <s v="Service Desk Admin"/>
    <s v="Sanitaryware Sales"/>
    <s v="4. Affects User"/>
    <d v="2024-10-09T13:55:00"/>
    <x v="2"/>
    <s v="-"/>
    <s v="-"/>
    <d v="2024-07-30T12:43:00"/>
    <s v="-"/>
    <n v="3000000000"/>
    <s v="SAP S/4 ERP"/>
    <s v="UAE"/>
    <x v="0"/>
    <x v="1"/>
    <x v="0"/>
    <n v="146.8869593749987"/>
    <n v="2024"/>
    <n v="31"/>
    <x v="8"/>
    <x v="0"/>
    <n v="7"/>
    <x v="0"/>
    <x v="2"/>
    <d v="2024-07-29T00:00:00"/>
    <s v=""/>
  </r>
  <r>
    <n v="4000001219"/>
    <x v="1"/>
    <s v="4. Low"/>
    <s v="Migrated SM#3000050664 Define a Power and Water cost in SAP"/>
    <s v="Kasturi Raju Indukuri"/>
    <s v="Karthick Duraisamy"/>
    <s v="SAP Functional-PP/PM/QS"/>
    <x v="2"/>
    <d v="2024-07-29T17:43:00"/>
    <s v="-"/>
    <s v="Applications"/>
    <s v="-"/>
    <s v="Service Desk Admin"/>
    <s v="-"/>
    <s v="4. Affects User"/>
    <d v="2024-11-28T12:32:00"/>
    <x v="2"/>
    <s v="-"/>
    <d v="2024-10-17T18:45:00"/>
    <s v="-"/>
    <s v="-"/>
    <n v="3000000000"/>
    <s v="SAP S/4 ERP"/>
    <s v="UAE"/>
    <x v="0"/>
    <x v="1"/>
    <x v="0"/>
    <n v="146.8869593749987"/>
    <n v="2024"/>
    <n v="31"/>
    <x v="8"/>
    <x v="5"/>
    <n v="7"/>
    <x v="0"/>
    <x v="2"/>
    <d v="2024-07-29T00:00:00"/>
    <s v=""/>
  </r>
  <r>
    <n v="4000001220"/>
    <x v="1"/>
    <s v="4. Low"/>
    <s v="Migrated SM#3000050675 Purchase Register Not working"/>
    <s v="Mohammad Rafiquzzaman Khandaker"/>
    <s v="Dinesh Sharma"/>
    <s v="SAP Functional-SD"/>
    <x v="0"/>
    <d v="2024-07-29T17:43:00"/>
    <d v="2024-08-04T17:43:00"/>
    <s v="Applications"/>
    <d v="2024-10-20T19:42:00"/>
    <s v="Service Desk Admin"/>
    <s v="-"/>
    <s v="4. Affects User"/>
    <d v="2024-10-20T19:42:00"/>
    <x v="2"/>
    <d v="2024-10-17T18:48:00"/>
    <d v="2024-10-17T18:48:00"/>
    <d v="2024-07-29T21:43:00"/>
    <s v="-"/>
    <n v="3000000000"/>
    <s v="SAP S/4 ERP"/>
    <s v="BGD"/>
    <x v="0"/>
    <x v="2"/>
    <x v="0"/>
    <n v="80.045138888890506"/>
    <n v="2024"/>
    <n v="31"/>
    <x v="8"/>
    <x v="0"/>
    <n v="7"/>
    <x v="0"/>
    <x v="2"/>
    <d v="2024-07-29T00:00:00"/>
    <d v="2024-07-29T00:00:00"/>
  </r>
  <r>
    <n v="4000001222"/>
    <x v="1"/>
    <s v="4. Low"/>
    <s v="Migrated SM#3000050803 Consignment Sales Process for tiles div"/>
    <s v="Sai Krishna"/>
    <s v="Dinesh Sharma"/>
    <s v="SAP Technical-SD"/>
    <x v="2"/>
    <d v="2024-07-29T17:43:00"/>
    <s v="-"/>
    <s v="Applications"/>
    <s v="-"/>
    <s v="Service Desk Admin"/>
    <s v="Customer Advocacy - Tiles"/>
    <s v="4. Affects User"/>
    <d v="2024-10-18T15:47:00"/>
    <x v="2"/>
    <s v="-"/>
    <s v="-"/>
    <s v="-"/>
    <s v="-"/>
    <n v="3000000000"/>
    <s v="SAP S/4 ERP"/>
    <s v="UAE"/>
    <x v="0"/>
    <x v="2"/>
    <x v="0"/>
    <n v="146.8869593749987"/>
    <n v="2024"/>
    <n v="31"/>
    <x v="8"/>
    <x v="0"/>
    <n v="7"/>
    <x v="0"/>
    <x v="2"/>
    <d v="2024-07-29T00:00:00"/>
    <s v=""/>
  </r>
  <r>
    <n v="4000001224"/>
    <x v="1"/>
    <s v="4. Low"/>
    <s v="Migrated SM#3000050821 Showroom Application-POS Rollout RAKPOR"/>
    <s v="Hagop Balabanian"/>
    <s v="Ajay Bose Sukumaran"/>
    <s v="SAP Functional-Fiori/ABAP"/>
    <x v="0"/>
    <d v="2024-07-29T17:43:00"/>
    <d v="2024-08-05T17:43:00"/>
    <s v="Applications"/>
    <d v="2024-08-11T13:05:00"/>
    <s v="Service Desk Admin"/>
    <s v="UAE Sales -Retail Operations"/>
    <s v="4. Affects User"/>
    <d v="2024-08-12T17:00:00"/>
    <x v="2"/>
    <d v="2024-08-08T12:53:00"/>
    <d v="2024-08-08T12:53:00"/>
    <d v="2024-07-30T12:43:00"/>
    <s v="-"/>
    <n v="3000000000"/>
    <s v="SAP S/4 ERP"/>
    <s v="UAE"/>
    <x v="0"/>
    <x v="5"/>
    <x v="0"/>
    <n v="9.7986111111167702"/>
    <n v="2024"/>
    <n v="31"/>
    <x v="8"/>
    <x v="0"/>
    <n v="7"/>
    <x v="0"/>
    <x v="1"/>
    <d v="2024-07-29T00:00:00"/>
    <d v="2024-07-29T00:00:00"/>
  </r>
  <r>
    <n v="4000001225"/>
    <x v="1"/>
    <s v="4. Low"/>
    <s v="Migrated SM#3000050822 Showroom Application-POS Rollout RAK KSA"/>
    <s v="Hagop Balabanian"/>
    <s v="Ajay Bose Sukumaran"/>
    <s v="SAP Functional-Fiori/ABAP"/>
    <x v="2"/>
    <d v="2024-07-29T17:43:00"/>
    <d v="2024-07-30T12:43:00"/>
    <s v="Applications"/>
    <s v="-"/>
    <s v="Service Desk Admin"/>
    <s v="UAE Sales -Retail Operations"/>
    <s v="4. Affects User"/>
    <d v="2024-10-18T15:57:00"/>
    <x v="2"/>
    <s v="-"/>
    <s v="-"/>
    <d v="2024-07-29T18:03:00"/>
    <s v="-"/>
    <n v="3000000000"/>
    <s v="SAP S/4 ERP"/>
    <s v="UAE"/>
    <x v="0"/>
    <x v="5"/>
    <x v="0"/>
    <n v="146.8869593749987"/>
    <n v="2024"/>
    <n v="31"/>
    <x v="8"/>
    <x v="0"/>
    <n v="7"/>
    <x v="0"/>
    <x v="2"/>
    <d v="2024-07-29T00:00:00"/>
    <s v=""/>
  </r>
  <r>
    <n v="4000001226"/>
    <x v="1"/>
    <s v="4. Low"/>
    <s v="Migrated SM#3000050853 Showroom POS Phase 2 Changes"/>
    <s v="Cheryl Apostol"/>
    <s v="Dinesh Sharma"/>
    <s v="SAP Functional-SD"/>
    <x v="1"/>
    <d v="2024-07-29T17:43:00"/>
    <d v="2024-08-05T17:43:00"/>
    <s v="Applications"/>
    <s v="-"/>
    <s v="Service Desk Admin"/>
    <s v="Showroom"/>
    <s v="4. Affects User"/>
    <d v="2024-10-18T16:14:00"/>
    <x v="2"/>
    <s v="-"/>
    <s v="-"/>
    <d v="2024-07-30T12:43:00"/>
    <s v="-"/>
    <n v="3000000000"/>
    <s v="SAP S/4 ERP"/>
    <s v="UAE"/>
    <x v="0"/>
    <x v="2"/>
    <x v="0"/>
    <n v="146.8869593749987"/>
    <n v="2024"/>
    <n v="31"/>
    <x v="8"/>
    <x v="0"/>
    <n v="7"/>
    <x v="0"/>
    <x v="2"/>
    <d v="2024-07-29T00:00:00"/>
    <s v=""/>
  </r>
  <r>
    <n v="4000001227"/>
    <x v="1"/>
    <s v="4. Low"/>
    <s v="Migrated SM#3000050941 Changes in Batch char. &amp; stock Reports"/>
    <s v="Sai Krishna"/>
    <s v="Dinesh Sharma"/>
    <s v="SAP Functional-SD"/>
    <x v="1"/>
    <d v="2024-07-29T17:43:00"/>
    <d v="2024-08-05T17:43:00"/>
    <s v="Applications"/>
    <s v="-"/>
    <s v="Service Desk Admin"/>
    <s v="Customer Advocacy - Tiles"/>
    <s v="4. Affects User"/>
    <d v="2024-10-29T12:22:00"/>
    <x v="2"/>
    <s v="-"/>
    <d v="2024-10-18T16:48:00"/>
    <d v="2024-07-30T12:43:00"/>
    <s v="-"/>
    <n v="3000000000"/>
    <s v="SAP S/4 ERP"/>
    <s v="UAE"/>
    <x v="0"/>
    <x v="2"/>
    <x v="0"/>
    <n v="146.8869593749987"/>
    <n v="2024"/>
    <n v="31"/>
    <x v="8"/>
    <x v="0"/>
    <n v="7"/>
    <x v="0"/>
    <x v="2"/>
    <d v="2024-07-29T00:00:00"/>
    <s v=""/>
  </r>
  <r>
    <n v="4000001228"/>
    <x v="1"/>
    <s v="4. Low"/>
    <s v="Migrated SM#3000050976 Gate pass for Packaging materials"/>
    <s v="Rafath Ali"/>
    <s v="Ajay Bose Sukumaran"/>
    <s v="SAP Functional-Fiori/ABAP"/>
    <x v="0"/>
    <d v="2024-07-29T17:43:00"/>
    <d v="2024-08-05T17:43:00"/>
    <s v="Applications"/>
    <d v="2024-11-01T17:49:00"/>
    <s v="Service Desk Admin"/>
    <s v="Logistics and Warehouse"/>
    <s v="4. Affects User"/>
    <d v="2024-11-01T17:49:00"/>
    <x v="2"/>
    <d v="2024-10-29T17:40:00"/>
    <d v="2024-08-08T12:52:00"/>
    <d v="2024-07-30T12:43:00"/>
    <s v="-"/>
    <n v="3000000000"/>
    <s v="SAP S/4 ERP"/>
    <s v="UAE"/>
    <x v="0"/>
    <x v="5"/>
    <x v="0"/>
    <n v="91.997916666667152"/>
    <n v="2024"/>
    <n v="31"/>
    <x v="8"/>
    <x v="0"/>
    <n v="7"/>
    <x v="0"/>
    <x v="2"/>
    <d v="2024-07-29T00:00:00"/>
    <d v="2024-07-29T00:00:00"/>
  </r>
  <r>
    <n v="4000001229"/>
    <x v="1"/>
    <s v="4. Low"/>
    <s v="Migrated SM#3000051067 Chg in Duty/Comm/Bonus impact final Pric"/>
    <s v="Guddu Gupta"/>
    <s v="Kamal Kondapalli"/>
    <s v="SAP Functional-SD"/>
    <x v="2"/>
    <d v="2024-07-29T17:43:00"/>
    <d v="2024-08-05T17:43:00"/>
    <s v="Applications"/>
    <s v="-"/>
    <s v="Service Desk Admin"/>
    <s v="Finance &amp; Accounts"/>
    <s v="4. Affects User"/>
    <d v="2024-12-18T17:11:00"/>
    <x v="2"/>
    <s v="-"/>
    <s v="-"/>
    <d v="2024-07-30T12:43:00"/>
    <s v="-"/>
    <n v="3000000000"/>
    <s v="SAP S/4 ERP"/>
    <s v="UAE"/>
    <x v="1"/>
    <x v="2"/>
    <x v="0"/>
    <n v="146.8869593749987"/>
    <n v="2024"/>
    <n v="31"/>
    <x v="8"/>
    <x v="3"/>
    <n v="7"/>
    <x v="0"/>
    <x v="2"/>
    <d v="2024-07-29T00:00:00"/>
    <s v=""/>
  </r>
  <r>
    <n v="4000001231"/>
    <x v="1"/>
    <s v="4. Low"/>
    <s v="Migrated SM#3000051095 SAP ESS &amp; MSS for BANGLADESH"/>
    <s v="Abdul Mannan"/>
    <s v="Venkat"/>
    <s v="SAP Functional-SD"/>
    <x v="1"/>
    <d v="2024-07-29T17:43:00"/>
    <d v="2024-08-04T17:43:00"/>
    <s v="Applications"/>
    <s v="-"/>
    <s v="Service Desk Admin"/>
    <s v="HR &amp; Admin"/>
    <s v="4. Affects User"/>
    <d v="2024-12-14T08:58:00"/>
    <x v="2"/>
    <s v="-"/>
    <d v="2024-12-13T12:27:00"/>
    <d v="2024-07-29T21:43:00"/>
    <s v="-"/>
    <n v="3000000000"/>
    <s v="SAP S/4 ERP"/>
    <s v="BGD"/>
    <x v="1"/>
    <x v="4"/>
    <x v="0"/>
    <n v="146.8869593749987"/>
    <n v="2024"/>
    <n v="31"/>
    <x v="8"/>
    <x v="9"/>
    <n v="7"/>
    <x v="0"/>
    <x v="2"/>
    <d v="2024-07-29T00:00:00"/>
    <s v=""/>
  </r>
  <r>
    <n v="4000001232"/>
    <x v="1"/>
    <s v="3. Normal"/>
    <s v="Migrated SM#3000051122 Adding Details to Travel desk App"/>
    <s v="Shaikh Siddiq"/>
    <s v="Ajay Bose Sukumaran"/>
    <s v="SAP Functional-Fiori/ABAP"/>
    <x v="0"/>
    <d v="2024-07-29T17:43:00"/>
    <d v="2024-07-31T17:43:00"/>
    <s v="Applications"/>
    <d v="2024-08-23T19:11:00"/>
    <s v="Service Desk Admin"/>
    <s v="Purchase"/>
    <s v="3. Affects Group"/>
    <d v="2024-08-23T19:11:00"/>
    <x v="0"/>
    <d v="2024-08-20T18:50:00"/>
    <d v="2024-08-20T18:50:00"/>
    <d v="2024-07-30T10:43:00"/>
    <s v="-"/>
    <n v="3000000000"/>
    <s v="SAP S/4 ERP"/>
    <s v="UAE"/>
    <x v="0"/>
    <x v="5"/>
    <x v="0"/>
    <n v="22.046527777776646"/>
    <n v="2024"/>
    <n v="31"/>
    <x v="8"/>
    <x v="0"/>
    <n v="7"/>
    <x v="0"/>
    <x v="2"/>
    <d v="2024-07-29T00:00:00"/>
    <d v="2024-07-29T00:00:00"/>
  </r>
  <r>
    <n v="4000001233"/>
    <x v="1"/>
    <s v="4. Low"/>
    <s v="Migrated SM#3000051153 BOM Update and Price Approval"/>
    <s v="Sai Charan Reddy Regatte"/>
    <s v="Karthick Duraisamy"/>
    <s v="SAP Functional-PP/PM/QS"/>
    <x v="2"/>
    <d v="2024-07-29T17:43:00"/>
    <s v="-"/>
    <s v="Applications"/>
    <s v="-"/>
    <s v="Service Desk Admin"/>
    <s v="Plant MC5"/>
    <s v="4. Affects User"/>
    <d v="2024-10-18T17:03:00"/>
    <x v="2"/>
    <s v="-"/>
    <s v="-"/>
    <s v="-"/>
    <s v="-"/>
    <n v="3000000000"/>
    <s v="SAP S/4 ERP"/>
    <s v="UAE"/>
    <x v="0"/>
    <x v="1"/>
    <x v="0"/>
    <n v="146.8869593749987"/>
    <n v="2024"/>
    <n v="31"/>
    <x v="8"/>
    <x v="0"/>
    <n v="7"/>
    <x v="0"/>
    <x v="2"/>
    <d v="2024-07-29T00:00:00"/>
    <s v=""/>
  </r>
  <r>
    <n v="4000001234"/>
    <x v="1"/>
    <s v="3. Normal"/>
    <s v="Migrated SM#3000051161 Opportunity - Sales Data Mismatch"/>
    <s v="Vinita Acharya"/>
    <s v="Dinesh Sharma"/>
    <s v="SAP Functional-SD"/>
    <x v="0"/>
    <d v="2024-07-29T17:43:00"/>
    <d v="2024-07-31T17:43:00"/>
    <s v="Applications"/>
    <d v="2024-12-15T17:11:00"/>
    <s v="Service Desk Admin"/>
    <s v="Corporate Development"/>
    <s v="3. Affects Group"/>
    <d v="2024-12-15T17:11:00"/>
    <x v="0"/>
    <d v="2024-12-12T16:14:00"/>
    <d v="2024-10-09T14:16:00"/>
    <d v="2024-07-30T10:43:00"/>
    <s v="-"/>
    <n v="3000000000"/>
    <s v="SAP S/4 ERP"/>
    <s v="UAE"/>
    <x v="0"/>
    <x v="2"/>
    <x v="0"/>
    <n v="135.93819444444671"/>
    <n v="2024"/>
    <n v="31"/>
    <x v="8"/>
    <x v="0"/>
    <n v="7"/>
    <x v="0"/>
    <x v="2"/>
    <d v="2024-07-29T00:00:00"/>
    <d v="2024-07-29T00:00:00"/>
  </r>
  <r>
    <n v="4000001235"/>
    <x v="1"/>
    <s v="4. Low"/>
    <s v="Migrated SM#3000051170 New POS Data Report"/>
    <s v="Jamshed Ali - External"/>
    <s v="Ajay Bose Sukumaran"/>
    <s v="SAP Functional-Fiori/ABAP"/>
    <x v="0"/>
    <d v="2024-07-29T17:43:00"/>
    <d v="2024-08-05T17:43:00"/>
    <s v="Applications"/>
    <d v="2024-08-08T13:10:00"/>
    <s v="Service Desk Admin"/>
    <s v="UAE Sales -Retail Operations"/>
    <s v="4. Affects User"/>
    <d v="2024-08-12T17:00:00"/>
    <x v="2"/>
    <d v="2024-08-08T12:50:00"/>
    <d v="2024-08-08T12:50:00"/>
    <d v="2024-07-30T12:43:00"/>
    <s v="-"/>
    <n v="3000000000"/>
    <s v="SAP S/4 ERP"/>
    <s v="UAE"/>
    <x v="0"/>
    <x v="5"/>
    <x v="0"/>
    <n v="9.796527777776646"/>
    <n v="2024"/>
    <n v="31"/>
    <x v="8"/>
    <x v="0"/>
    <n v="7"/>
    <x v="0"/>
    <x v="1"/>
    <d v="2024-07-29T00:00:00"/>
    <d v="2024-07-29T00:00:00"/>
  </r>
  <r>
    <n v="4000001236"/>
    <x v="1"/>
    <s v="4. Low"/>
    <s v="Migrated SM#3000051261 All input and report data should be lock"/>
    <s v="Reynaldo Ayala"/>
    <s v="Karthick Duraisamy"/>
    <s v="SAP Functional-PP/PM/QS/"/>
    <x v="2"/>
    <d v="2024-07-29T17:43:00"/>
    <d v="2024-08-05T17:43:00"/>
    <s v="Applications"/>
    <s v="-"/>
    <s v="Service Desk Admin"/>
    <s v="Tiles Plant"/>
    <s v="4. Affects User"/>
    <d v="2024-11-27T16:35:00"/>
    <x v="2"/>
    <s v="-"/>
    <s v="-"/>
    <d v="2024-07-30T12:43:00"/>
    <s v="-"/>
    <n v="3000000000"/>
    <s v="SAP S/4 ERP"/>
    <s v="UAE"/>
    <x v="0"/>
    <x v="1"/>
    <x v="0"/>
    <n v="146.8869593749987"/>
    <n v="2024"/>
    <n v="31"/>
    <x v="8"/>
    <x v="3"/>
    <n v="7"/>
    <x v="0"/>
    <x v="2"/>
    <d v="2024-07-29T00:00:00"/>
    <s v=""/>
  </r>
  <r>
    <n v="4000001237"/>
    <x v="1"/>
    <s v="2. High"/>
    <s v="Migrated SM#3000051274 cost and time estimate for change reques"/>
    <s v="Raziye Kabakci"/>
    <s v="Dinesh Sharma"/>
    <s v="SAP Functional-SD"/>
    <x v="2"/>
    <d v="2024-07-29T17:43:00"/>
    <s v="-"/>
    <s v="Applications"/>
    <s v="-"/>
    <s v="Service Desk Admin"/>
    <s v="-"/>
    <s v="2. Affects Department"/>
    <d v="2024-10-18T17:13:00"/>
    <x v="3"/>
    <s v="-"/>
    <s v="-"/>
    <s v="-"/>
    <s v="-"/>
    <n v="3000000000"/>
    <s v="SAP S/4 ERP"/>
    <s v="GER"/>
    <x v="0"/>
    <x v="2"/>
    <x v="0"/>
    <n v="146.8869593749987"/>
    <n v="2024"/>
    <n v="31"/>
    <x v="8"/>
    <x v="0"/>
    <n v="7"/>
    <x v="0"/>
    <x v="2"/>
    <d v="2024-07-29T00:00:00"/>
    <s v=""/>
  </r>
  <r>
    <n v="4000001240"/>
    <x v="1"/>
    <s v="4. Low"/>
    <s v="Migrated SM#3000051365 Shipment Process Change - RM Receipts"/>
    <s v="Chandra Shekar Arunachalam"/>
    <s v="Dinesh Sharma"/>
    <s v="SAP Functional-MM"/>
    <x v="2"/>
    <d v="2024-07-29T17:43:00"/>
    <s v="-"/>
    <s v="Applications"/>
    <s v="-"/>
    <s v="Service Desk Admin"/>
    <s v="Central Stores"/>
    <s v="4. Affects User"/>
    <d v="2024-10-18T17:16:00"/>
    <x v="2"/>
    <s v="-"/>
    <s v="-"/>
    <s v="-"/>
    <s v="-"/>
    <n v="3000000000"/>
    <s v="SAP S/4 ERP"/>
    <s v="UAE"/>
    <x v="0"/>
    <x v="2"/>
    <x v="0"/>
    <n v="146.8869593749987"/>
    <n v="2024"/>
    <n v="31"/>
    <x v="8"/>
    <x v="0"/>
    <n v="7"/>
    <x v="0"/>
    <x v="2"/>
    <d v="2024-07-29T00:00:00"/>
    <s v=""/>
  </r>
  <r>
    <n v="4000001241"/>
    <x v="1"/>
    <s v="4. Low"/>
    <s v="Migrated SM#3000051367 Requesting to modify Gate Pass printout"/>
    <s v="Sreekumar Anandan"/>
    <s v="Dinesh Sharma"/>
    <s v="SAP Functional-SD"/>
    <x v="1"/>
    <d v="2024-07-29T17:43:00"/>
    <d v="2024-08-05T17:43:00"/>
    <s v="Applications"/>
    <s v="-"/>
    <s v="Service Desk Admin"/>
    <s v="Asset Management"/>
    <s v="4. Affects User"/>
    <d v="2024-12-17T18:27:00"/>
    <x v="2"/>
    <s v="-"/>
    <d v="2024-10-18T17:21:00"/>
    <d v="2024-07-30T12:43:00"/>
    <s v="-"/>
    <n v="3000000000"/>
    <s v="SAP S/4 ERP"/>
    <s v="UAE"/>
    <x v="0"/>
    <x v="2"/>
    <x v="0"/>
    <n v="146.8869593749987"/>
    <n v="2024"/>
    <n v="31"/>
    <x v="8"/>
    <x v="9"/>
    <n v="7"/>
    <x v="0"/>
    <x v="2"/>
    <d v="2024-07-29T00:00:00"/>
    <s v=""/>
  </r>
  <r>
    <n v="4000001243"/>
    <x v="1"/>
    <s v="4. Low"/>
    <s v="Migrated SM#3000051382 ZRK_SLMOV(Trgt vs Actual)_Changes_V2"/>
    <s v="Sai Krishna"/>
    <s v="Dinesh Sharma"/>
    <s v="SAP Functional-SD"/>
    <x v="0"/>
    <d v="2024-07-29T17:43:00"/>
    <d v="2024-08-05T17:43:00"/>
    <s v="Applications"/>
    <d v="2024-08-05T19:44:00"/>
    <s v="Service Desk Admin"/>
    <s v="Customer Advocacy - Tiles"/>
    <s v="4. Affects User"/>
    <d v="2024-08-12T17:00:00"/>
    <x v="2"/>
    <d v="2024-08-05T19:44:00"/>
    <d v="2024-08-05T19:44:00"/>
    <d v="2024-07-30T12:43:00"/>
    <s v="-"/>
    <n v="3000000000"/>
    <s v="SAP S/4 ERP"/>
    <s v="UAE"/>
    <x v="0"/>
    <x v="2"/>
    <x v="0"/>
    <n v="7.0840277777824667"/>
    <n v="2024"/>
    <n v="31"/>
    <x v="8"/>
    <x v="0"/>
    <n v="7"/>
    <x v="0"/>
    <x v="1"/>
    <d v="2024-07-29T00:00:00"/>
    <d v="2024-07-29T00:00:00"/>
  </r>
  <r>
    <n v="4000001245"/>
    <x v="1"/>
    <s v="4. Low"/>
    <s v="Migrated SM#3000051432 Excel upload program for physical count"/>
    <s v="Palani Murugan"/>
    <s v="Karthick Duraisamy"/>
    <s v="SAP Functional-PP/PM/QS/"/>
    <x v="1"/>
    <d v="2024-07-29T17:43:00"/>
    <d v="2024-08-05T17:43:00"/>
    <s v="Applications"/>
    <s v="-"/>
    <s v="Service Desk Admin"/>
    <s v="Logistics and Warehouse"/>
    <s v="4. Affects User"/>
    <d v="2024-10-18T17:24:00"/>
    <x v="2"/>
    <s v="-"/>
    <s v="-"/>
    <d v="2024-07-30T12:43:00"/>
    <s v="-"/>
    <n v="3000000000"/>
    <s v="SAP S/4 ERP"/>
    <s v="UAE"/>
    <x v="0"/>
    <x v="1"/>
    <x v="0"/>
    <n v="146.8869593749987"/>
    <n v="2024"/>
    <n v="31"/>
    <x v="8"/>
    <x v="0"/>
    <n v="7"/>
    <x v="0"/>
    <x v="2"/>
    <d v="2024-07-29T00:00:00"/>
    <s v=""/>
  </r>
  <r>
    <n v="4000001248"/>
    <x v="1"/>
    <s v="4. Low"/>
    <s v="Migrated SM#3000051485 Cost comp. struc. change for accessories"/>
    <s v="Karthick Duraisamy"/>
    <s v="Dinesh Sharma"/>
    <s v="SAP Functional-SD"/>
    <x v="2"/>
    <d v="2024-07-29T17:43:00"/>
    <s v="-"/>
    <s v="Applications"/>
    <s v="-"/>
    <s v="Service Desk Admin"/>
    <s v="-"/>
    <s v="4. Affects User"/>
    <d v="2024-10-18T17:25:00"/>
    <x v="2"/>
    <s v="-"/>
    <d v="2024-10-18T17:25:00"/>
    <s v="-"/>
    <s v="-"/>
    <n v="3000000000"/>
    <s v="SAP S/4 ERP"/>
    <s v="UAE"/>
    <x v="0"/>
    <x v="2"/>
    <x v="0"/>
    <n v="146.8869593749987"/>
    <n v="2024"/>
    <n v="31"/>
    <x v="8"/>
    <x v="0"/>
    <n v="7"/>
    <x v="0"/>
    <x v="2"/>
    <d v="2024-07-29T00:00:00"/>
    <s v=""/>
  </r>
  <r>
    <n v="4000001249"/>
    <x v="1"/>
    <s v="4. Low"/>
    <s v="Migrated SM#3000051562 PO &amp; PR Relea+B95:AC95se Strategy for Kludi RAK"/>
    <s v="Vineeth Nair Ampattuparampil V"/>
    <s v="Dinesh Sharma"/>
    <s v="SAP Functional-MM"/>
    <x v="2"/>
    <d v="2024-07-29T17:43:00"/>
    <s v="-"/>
    <s v="Applications"/>
    <s v="-"/>
    <s v="Service Desk Admin"/>
    <s v="-"/>
    <s v="4. Affects User"/>
    <d v="2024-10-09T14:00:00"/>
    <x v="2"/>
    <s v="-"/>
    <s v="-"/>
    <s v="-"/>
    <s v="-"/>
    <n v="3000000000"/>
    <s v="SAP S/4 ERP"/>
    <s v="UAE"/>
    <x v="0"/>
    <x v="2"/>
    <x v="0"/>
    <n v="146.8869593749987"/>
    <n v="2024"/>
    <n v="31"/>
    <x v="8"/>
    <x v="0"/>
    <n v="7"/>
    <x v="0"/>
    <x v="2"/>
    <d v="2024-07-29T00:00:00"/>
    <s v=""/>
  </r>
  <r>
    <n v="4000001252"/>
    <x v="1"/>
    <s v="4. Low"/>
    <s v="Migrated SM#3000051595 Storage Location for Stock SR"/>
    <s v="Jawaher Mohammed Abdulla"/>
    <s v="Dinesh Sharma"/>
    <s v="SAP Functional-SD"/>
    <x v="2"/>
    <d v="2024-07-29T17:43:00"/>
    <s v="-"/>
    <s v="Applications"/>
    <s v="-"/>
    <s v="Service Desk Admin"/>
    <s v="-"/>
    <s v="4. Affects User"/>
    <d v="2024-08-12T17:00:00"/>
    <x v="2"/>
    <s v="-"/>
    <s v="-"/>
    <s v="-"/>
    <s v="-"/>
    <n v="3000000000"/>
    <s v="SAP S/4 ERP"/>
    <s v="UAE"/>
    <x v="0"/>
    <x v="2"/>
    <x v="0"/>
    <n v="146.8869593749987"/>
    <n v="2024"/>
    <n v="31"/>
    <x v="8"/>
    <x v="0"/>
    <n v="7"/>
    <x v="0"/>
    <x v="2"/>
    <d v="2024-07-29T00:00:00"/>
    <s v=""/>
  </r>
  <r>
    <n v="4000001258"/>
    <x v="1"/>
    <s v="4. Low"/>
    <s v="Migrated SM#3000051708 Accounts Masters Add details in Contact"/>
    <s v="Vinita Acharya"/>
    <s v="Dinesh Sharma"/>
    <s v="SAP Functional-SD"/>
    <x v="1"/>
    <d v="2024-07-29T17:43:00"/>
    <d v="2024-08-05T17:43:00"/>
    <s v="Applications"/>
    <s v="-"/>
    <s v="Service Desk Admin"/>
    <s v="Corporate Development"/>
    <s v="4. Affects User"/>
    <d v="2024-12-13T14:27:00"/>
    <x v="2"/>
    <s v="-"/>
    <d v="2024-10-28T18:13:00"/>
    <d v="2024-07-30T12:43:00"/>
    <s v="-"/>
    <n v="3000000000"/>
    <s v="SAP S/4 ERP"/>
    <s v="UAE"/>
    <x v="0"/>
    <x v="2"/>
    <x v="0"/>
    <n v="146.8869593749987"/>
    <n v="2024"/>
    <n v="31"/>
    <x v="8"/>
    <x v="9"/>
    <n v="7"/>
    <x v="0"/>
    <x v="2"/>
    <d v="2024-07-29T00:00:00"/>
    <s v=""/>
  </r>
  <r>
    <n v="4000001261"/>
    <x v="1"/>
    <s v="4. Low"/>
    <s v="Migrated SM#3000051752 Creation of a new Sales Office"/>
    <s v="Mehrdad Karimi"/>
    <s v="Dinesh Sharma"/>
    <s v="SAP Functional-SD"/>
    <x v="2"/>
    <d v="2024-07-29T17:43:00"/>
    <s v="-"/>
    <s v="Applications"/>
    <s v="-"/>
    <s v="Service Desk Admin"/>
    <s v="Corporate Development"/>
    <s v="4. Affects User"/>
    <d v="2024-10-22T17:39:00"/>
    <x v="2"/>
    <s v="-"/>
    <s v="-"/>
    <s v="-"/>
    <s v="-"/>
    <n v="3000000000"/>
    <s v="SAP S/4 ERP"/>
    <s v="UAE"/>
    <x v="0"/>
    <x v="2"/>
    <x v="0"/>
    <n v="146.8869593749987"/>
    <n v="2024"/>
    <n v="31"/>
    <x v="8"/>
    <x v="0"/>
    <n v="7"/>
    <x v="0"/>
    <x v="2"/>
    <d v="2024-07-29T00:00:00"/>
    <s v=""/>
  </r>
  <r>
    <n v="4000001262"/>
    <x v="1"/>
    <s v="4. Low"/>
    <s v="Migrated SM#3000051757 POS setup for RAK Porcelain retail."/>
    <s v="Gwen Camille Pamay"/>
    <s v="Ajay Bose Sukumaran"/>
    <s v="SAP Functional-Fiori/ABAP"/>
    <x v="0"/>
    <d v="2024-07-29T17:43:00"/>
    <d v="2024-08-05T17:43:00"/>
    <s v="Applications"/>
    <d v="2024-08-11T13:05:00"/>
    <s v="Service Desk Admin"/>
    <s v="UAE Sales -Retail Operations"/>
    <s v="4. Affects User"/>
    <d v="2024-08-12T17:00:00"/>
    <x v="2"/>
    <d v="2024-08-08T12:48:00"/>
    <d v="2024-08-08T12:48:00"/>
    <d v="2024-07-30T12:43:00"/>
    <s v="-"/>
    <n v="3000000000"/>
    <s v="SAP S/4 ERP"/>
    <s v="UAE"/>
    <x v="0"/>
    <x v="5"/>
    <x v="0"/>
    <n v="9.7951388888905058"/>
    <n v="2024"/>
    <n v="31"/>
    <x v="8"/>
    <x v="0"/>
    <n v="7"/>
    <x v="0"/>
    <x v="1"/>
    <d v="2024-07-29T00:00:00"/>
    <d v="2024-07-29T00:00:00"/>
  </r>
  <r>
    <n v="4000001263"/>
    <x v="1"/>
    <s v="4. Low"/>
    <s v="Migrated SM#3000051787 Extra Qty Production Order creation"/>
    <s v="LINDO PAULRAJ"/>
    <s v="Karthick Duraisamy"/>
    <s v="SAP Functional-PP/PM/QS"/>
    <x v="0"/>
    <d v="2024-07-29T17:43:00"/>
    <d v="2024-08-05T17:43:00"/>
    <s v="Applications"/>
    <d v="2024-09-27T13:29:00"/>
    <s v="Service Desk Admin"/>
    <s v="-"/>
    <s v="4. Affects User"/>
    <d v="2024-09-27T13:29:00"/>
    <x v="2"/>
    <d v="2024-09-24T12:30:00"/>
    <d v="2024-09-24T12:30:00"/>
    <d v="2024-07-30T12:43:00"/>
    <s v="-"/>
    <n v="3000000000"/>
    <s v="SAP S/4 ERP"/>
    <s v="UAE"/>
    <x v="0"/>
    <x v="1"/>
    <x v="0"/>
    <n v="56.782638888893416"/>
    <n v="2024"/>
    <n v="31"/>
    <x v="8"/>
    <x v="0"/>
    <n v="7"/>
    <x v="0"/>
    <x v="2"/>
    <d v="2024-07-29T00:00:00"/>
    <d v="2024-07-29T00:00:00"/>
  </r>
  <r>
    <n v="4000001267"/>
    <x v="1"/>
    <s v="4. Low"/>
    <s v="Migrated SM#3000051895 Production ODR Fiori ALP Report"/>
    <s v="Aby Mathew"/>
    <s v="Karthick Duraisamy"/>
    <s v="SAP Functional-PP/PM/QS"/>
    <x v="1"/>
    <d v="2024-07-29T17:43:00"/>
    <d v="2024-08-05T17:44:00"/>
    <s v="Applications"/>
    <s v="-"/>
    <s v="Service Desk Admin"/>
    <s v="Information Technology"/>
    <s v="4. Affects User"/>
    <d v="2024-10-28T19:20:00"/>
    <x v="2"/>
    <s v="-"/>
    <d v="2024-10-28T19:20:00"/>
    <d v="2024-07-30T12:43:00"/>
    <s v="-"/>
    <n v="3000000000"/>
    <s v="SAP S/4 ERP"/>
    <s v="UAE"/>
    <x v="0"/>
    <x v="1"/>
    <x v="0"/>
    <n v="146.8869593749987"/>
    <n v="2024"/>
    <n v="31"/>
    <x v="8"/>
    <x v="0"/>
    <n v="7"/>
    <x v="0"/>
    <x v="2"/>
    <d v="2024-07-29T00:00:00"/>
    <s v=""/>
  </r>
  <r>
    <n v="4000001268"/>
    <x v="1"/>
    <s v="4. Low"/>
    <s v="Migrated SM#3000051900 Fiori App for Inventory and Sale Data"/>
    <s v="Aby Mathew"/>
    <s v="Ajay Bose Sukumaran"/>
    <s v="SAP Functional-Fiori/ABAP"/>
    <x v="2"/>
    <d v="2024-07-29T17:43:00"/>
    <d v="2024-08-05T17:44:00"/>
    <s v="Applications"/>
    <s v="-"/>
    <s v="Service Desk Admin"/>
    <s v="Information Technology"/>
    <s v="4. Affects User"/>
    <d v="2024-10-29T13:28:00"/>
    <x v="2"/>
    <s v="-"/>
    <d v="2024-10-29T13:21:00"/>
    <d v="2024-07-30T12:43:00"/>
    <s v="-"/>
    <n v="3000000000"/>
    <s v="SAP S/4 ERP"/>
    <s v="UAE"/>
    <x v="0"/>
    <x v="5"/>
    <x v="0"/>
    <n v="146.8869593749987"/>
    <n v="2024"/>
    <n v="31"/>
    <x v="8"/>
    <x v="0"/>
    <n v="7"/>
    <x v="0"/>
    <x v="2"/>
    <d v="2024-07-29T00:00:00"/>
    <s v=""/>
  </r>
  <r>
    <n v="4000001269"/>
    <x v="1"/>
    <s v="4. Low"/>
    <s v="Migrated SM#3000051901 Fiori App for Inventory and Sale Data"/>
    <s v="Aby Mathew"/>
    <s v="Ajay Bose Sukumaran"/>
    <s v="SAP Functional-Fiori/ABAP"/>
    <x v="3"/>
    <d v="2024-07-29T17:43:00"/>
    <d v="2024-08-05T17:44:00"/>
    <s v="Applications"/>
    <s v="-"/>
    <s v="Service Desk Admin"/>
    <s v="Information Technology"/>
    <s v="4. Affects User"/>
    <d v="2024-10-29T13:26:00"/>
    <x v="2"/>
    <s v="-"/>
    <s v="-"/>
    <d v="2024-07-30T12:43:00"/>
    <s v="-"/>
    <n v="3000000000"/>
    <s v="SAP S/4 ERP"/>
    <s v="UAE"/>
    <x v="0"/>
    <x v="5"/>
    <x v="0"/>
    <n v="146.8869593749987"/>
    <n v="2024"/>
    <n v="31"/>
    <x v="8"/>
    <x v="0"/>
    <n v="7"/>
    <x v="0"/>
    <x v="2"/>
    <d v="2024-07-29T00:00:00"/>
    <s v=""/>
  </r>
  <r>
    <n v="4000001270"/>
    <x v="1"/>
    <s v="4. Low"/>
    <s v="Migrated SM#3000051925 DELIVER DATE TO BE ADDED QT/SO LEVEL"/>
    <s v="Syed Umair Iftikhar"/>
    <s v="Dinesh Sharma"/>
    <s v="SAP Functional-SD"/>
    <x v="3"/>
    <d v="2024-07-29T17:43:00"/>
    <d v="2024-08-05T17:44:00"/>
    <s v="Applications"/>
    <s v="-"/>
    <s v="Service Desk Admin"/>
    <s v="Customer Advocacy - Tiles"/>
    <s v="4. Affects User"/>
    <d v="2024-10-29T14:02:00"/>
    <x v="2"/>
    <s v="-"/>
    <s v="-"/>
    <d v="2024-07-30T12:43:00"/>
    <s v="-"/>
    <n v="3000000000"/>
    <s v="SAP S/4 ERP"/>
    <s v="UAE"/>
    <x v="0"/>
    <x v="2"/>
    <x v="0"/>
    <n v="146.8869593749987"/>
    <n v="2024"/>
    <n v="31"/>
    <x v="8"/>
    <x v="0"/>
    <n v="7"/>
    <x v="0"/>
    <x v="2"/>
    <d v="2024-07-29T00:00:00"/>
    <s v=""/>
  </r>
  <r>
    <n v="4000001271"/>
    <x v="1"/>
    <s v="2. High"/>
    <s v="Migrated SM#3000051926 wrong data in mcba 0400"/>
    <s v="Raziye Kabakci"/>
    <s v="Dinesh Sharma"/>
    <s v="SAP Functional-SD"/>
    <x v="2"/>
    <d v="2024-07-29T17:43:00"/>
    <s v="-"/>
    <s v="Applications"/>
    <s v="-"/>
    <s v="Service Desk Admin"/>
    <s v="-"/>
    <s v="2. Affects Department"/>
    <d v="2024-10-29T14:05:00"/>
    <x v="3"/>
    <s v="-"/>
    <d v="2024-10-29T14:05:00"/>
    <s v="-"/>
    <s v="-"/>
    <n v="3000000000"/>
    <s v="SAP S/4 ERP"/>
    <s v="GER"/>
    <x v="0"/>
    <x v="2"/>
    <x v="0"/>
    <n v="146.8869593749987"/>
    <n v="2024"/>
    <n v="31"/>
    <x v="8"/>
    <x v="0"/>
    <n v="7"/>
    <x v="0"/>
    <x v="2"/>
    <d v="2024-07-29T00:00:00"/>
    <s v=""/>
  </r>
  <r>
    <n v="4000001274"/>
    <x v="1"/>
    <s v="4. Low"/>
    <s v="Migrated SM#3000051946 Change the Description of SG UE9"/>
    <s v="Mehrdad Karimi"/>
    <s v="Dinesh Sharma"/>
    <s v="SAP Functional-SD"/>
    <x v="2"/>
    <d v="2024-07-29T17:43:00"/>
    <s v="-"/>
    <s v="Applications"/>
    <s v="-"/>
    <s v="Service Desk Admin"/>
    <s v="-"/>
    <s v="4. Affects User"/>
    <d v="2024-10-31T11:22:00"/>
    <x v="2"/>
    <s v="-"/>
    <d v="2024-10-30T17:23:00"/>
    <s v="-"/>
    <s v="-"/>
    <n v="3000000000"/>
    <s v="SAP S/4 ERP"/>
    <s v="UAE"/>
    <x v="0"/>
    <x v="2"/>
    <x v="0"/>
    <n v="146.8869593749987"/>
    <n v="2024"/>
    <n v="31"/>
    <x v="8"/>
    <x v="0"/>
    <n v="7"/>
    <x v="0"/>
    <x v="2"/>
    <d v="2024-07-29T00:00:00"/>
    <s v=""/>
  </r>
  <r>
    <n v="4000001275"/>
    <x v="1"/>
    <s v="4. Low"/>
    <s v="Migrated SM#3000051973 new report programm for delivery dates"/>
    <s v="Raziye Kabakci"/>
    <s v="Dinesh Sharma"/>
    <s v="SAP Functional-SD"/>
    <x v="3"/>
    <d v="2024-07-29T17:43:00"/>
    <d v="2024-08-05T17:44:00"/>
    <s v="Applications"/>
    <s v="-"/>
    <s v="Service Desk Admin"/>
    <s v="Information Technology"/>
    <s v="4. Affects User"/>
    <d v="2024-10-30T17:24:00"/>
    <x v="2"/>
    <s v="-"/>
    <s v="-"/>
    <d v="2024-07-30T12:43:00"/>
    <s v="-"/>
    <n v="3000000000"/>
    <s v="SAP S/4 ERP"/>
    <s v="GER"/>
    <x v="0"/>
    <x v="2"/>
    <x v="0"/>
    <n v="146.8869593749987"/>
    <n v="2024"/>
    <n v="31"/>
    <x v="8"/>
    <x v="0"/>
    <n v="7"/>
    <x v="0"/>
    <x v="2"/>
    <d v="2024-07-29T00:00:00"/>
    <s v=""/>
  </r>
  <r>
    <n v="4000001276"/>
    <x v="1"/>
    <s v="4. Low"/>
    <s v="Migrated SM#3000052021 FAMS - Phase 2 - Physical Inventory"/>
    <s v="Mujahid Abbas Pathan"/>
    <s v="Rakhi Masand"/>
    <s v="SAP Functional-FI/CO"/>
    <x v="1"/>
    <d v="2024-07-29T17:43:00"/>
    <d v="2024-08-05T17:44:00"/>
    <s v="Applications"/>
    <s v="-"/>
    <s v="Service Desk Admin"/>
    <s v="Finance &amp; Accounts"/>
    <s v="4. Affects User"/>
    <d v="2024-12-20T15:59:00"/>
    <x v="2"/>
    <s v="-"/>
    <s v="-"/>
    <d v="2024-07-30T12:43:00"/>
    <s v="-"/>
    <n v="3000000000"/>
    <s v="SAP S/4 ERP"/>
    <s v="UAE"/>
    <x v="1"/>
    <x v="6"/>
    <x v="0"/>
    <n v="146.8869593749987"/>
    <n v="2024"/>
    <n v="31"/>
    <x v="8"/>
    <x v="9"/>
    <n v="7"/>
    <x v="0"/>
    <x v="2"/>
    <d v="2024-07-29T00:00:00"/>
    <s v=""/>
  </r>
  <r>
    <n v="4000001277"/>
    <x v="1"/>
    <s v="4. Low"/>
    <s v="Migrated SM#3000052026 Tableware: Billing Due list - VF04"/>
    <s v="Gwen Camille Pamay"/>
    <s v="Dinesh Sharma"/>
    <s v="SAP Functional-SD"/>
    <x v="0"/>
    <d v="2024-07-29T17:43:00"/>
    <d v="2024-08-05T17:44:00"/>
    <s v="Applications"/>
    <d v="2024-11-01T12:48:00"/>
    <s v="Service Desk Admin"/>
    <s v="UAE Sales -Retail Operations"/>
    <s v="4. Affects User"/>
    <d v="2024-11-01T12:48:00"/>
    <x v="2"/>
    <d v="2024-10-29T12:30:00"/>
    <d v="2024-10-10T13:45:00"/>
    <d v="2024-07-30T12:43:00"/>
    <s v="-"/>
    <n v="3000000000"/>
    <s v="SAP S/4 ERP"/>
    <s v="UAE"/>
    <x v="0"/>
    <x v="2"/>
    <x v="0"/>
    <n v="91.782638888893416"/>
    <n v="2024"/>
    <n v="31"/>
    <x v="8"/>
    <x v="0"/>
    <n v="7"/>
    <x v="0"/>
    <x v="2"/>
    <d v="2024-07-29T00:00:00"/>
    <d v="2024-07-29T00:00:00"/>
  </r>
  <r>
    <n v="4000001278"/>
    <x v="1"/>
    <s v="4. Low"/>
    <s v="Migrated SM#3000052027 Showroom POS for RAK Porcelain"/>
    <s v="Gwen Camille Pamay"/>
    <s v="Dinesh Sharma"/>
    <s v="SAP Functional-SD"/>
    <x v="0"/>
    <d v="2024-07-29T17:43:00"/>
    <d v="2024-08-05T17:44:00"/>
    <s v="Applications"/>
    <d v="2024-11-02T18:49:00"/>
    <s v="Service Desk Admin"/>
    <s v="UAE Sales -Retail Operations"/>
    <s v="4. Affects User"/>
    <d v="2024-11-02T18:49:00"/>
    <x v="2"/>
    <d v="2024-10-30T17:58:00"/>
    <d v="2024-10-30T17:56:00"/>
    <d v="2024-07-30T12:43:00"/>
    <s v="-"/>
    <n v="3000000000"/>
    <s v="SAP S/4 ERP"/>
    <s v="UAE"/>
    <x v="0"/>
    <x v="2"/>
    <x v="0"/>
    <n v="93.010416666671517"/>
    <n v="2024"/>
    <n v="31"/>
    <x v="8"/>
    <x v="0"/>
    <n v="7"/>
    <x v="0"/>
    <x v="2"/>
    <d v="2024-07-29T00:00:00"/>
    <d v="2024-07-29T00:00:00"/>
  </r>
  <r>
    <n v="4000001281"/>
    <x v="1"/>
    <s v="4. Low"/>
    <s v="Migrated SM#3000052052 Changes- ZS_LONGTERM_FI &amp; ZS_SALES_FI"/>
    <s v="Guddu Gupta"/>
    <s v="Rakhi Masand"/>
    <s v="SAP Functional-FI/CO"/>
    <x v="1"/>
    <d v="2024-07-29T17:43:00"/>
    <d v="2024-08-05T17:44:00"/>
    <s v="Applications"/>
    <s v="-"/>
    <s v="Service Desk Admin"/>
    <s v="Finance &amp; Accounts"/>
    <s v="4. Affects User"/>
    <d v="2024-12-18T15:53:00"/>
    <x v="2"/>
    <s v="-"/>
    <d v="2024-11-04T11:24:00"/>
    <d v="2024-07-30T12:43:00"/>
    <s v="-"/>
    <n v="3000000000"/>
    <s v="SAP S/4 ERP"/>
    <s v="UAE"/>
    <x v="1"/>
    <x v="6"/>
    <x v="0"/>
    <n v="146.8869593749987"/>
    <n v="2024"/>
    <n v="31"/>
    <x v="8"/>
    <x v="9"/>
    <n v="7"/>
    <x v="0"/>
    <x v="2"/>
    <d v="2024-07-29T00:00:00"/>
    <s v=""/>
  </r>
  <r>
    <n v="4000001283"/>
    <x v="1"/>
    <s v="4. Low"/>
    <s v="Migrated SM#3000052084 Enable Access for Edit Output Settings"/>
    <s v="Vinita Acharya"/>
    <s v="Dinesh Sharma"/>
    <s v="SAP Functional-SD"/>
    <x v="2"/>
    <d v="2024-07-29T17:43:00"/>
    <s v="-"/>
    <s v="Applications"/>
    <s v="-"/>
    <s v="Service Desk Admin"/>
    <s v="MISC"/>
    <s v="4. Affects User"/>
    <d v="2024-11-04T11:45:00"/>
    <x v="2"/>
    <s v="-"/>
    <d v="2024-11-04T11:26:00"/>
    <s v="-"/>
    <s v="-"/>
    <n v="3000000000"/>
    <s v="SAP S/4 ERP"/>
    <s v="UAE"/>
    <x v="0"/>
    <x v="2"/>
    <x v="0"/>
    <n v="146.8869593749987"/>
    <n v="2024"/>
    <n v="31"/>
    <x v="8"/>
    <x v="0"/>
    <n v="7"/>
    <x v="0"/>
    <x v="2"/>
    <d v="2024-07-29T00:00:00"/>
    <s v=""/>
  </r>
  <r>
    <n v="4000001286"/>
    <x v="1"/>
    <s v="4. Low"/>
    <s v="Migrated SM#3000052148 VF05N - Set to PCS qty - Retail"/>
    <s v="Gwen Camille Pamay"/>
    <s v="Dinesh Sharma"/>
    <s v="SAP Functional-SD"/>
    <x v="2"/>
    <d v="2024-07-29T17:43:00"/>
    <s v="-"/>
    <s v="Applications"/>
    <s v="-"/>
    <s v="Service Desk Admin"/>
    <s v="-"/>
    <s v="4. Affects User"/>
    <d v="2024-11-04T11:30:00"/>
    <x v="2"/>
    <s v="-"/>
    <s v="-"/>
    <s v="-"/>
    <s v="-"/>
    <n v="3000000000"/>
    <s v="SAP S/4 ERP"/>
    <s v="UAE"/>
    <x v="0"/>
    <x v="2"/>
    <x v="0"/>
    <n v="146.8869593749987"/>
    <n v="2024"/>
    <n v="31"/>
    <x v="8"/>
    <x v="0"/>
    <n v="7"/>
    <x v="0"/>
    <x v="2"/>
    <d v="2024-07-29T00:00:00"/>
    <s v=""/>
  </r>
  <r>
    <n v="4000001298"/>
    <x v="1"/>
    <s v="4. Low"/>
    <s v="Migrated SM#3000052279 One time customer code for showroom cust"/>
    <s v="Varshil Jayantilal Gohil"/>
    <s v="Dinesh Sharma"/>
    <s v="SAP Functional-SD"/>
    <x v="3"/>
    <d v="2024-07-29T17:43:00"/>
    <s v="-"/>
    <s v="Applications"/>
    <s v="-"/>
    <s v="Service Desk Admin"/>
    <s v="Commercial Accounts"/>
    <s v="4. Affects User"/>
    <d v="2024-08-12T17:00:00"/>
    <x v="2"/>
    <s v="-"/>
    <s v="-"/>
    <s v="-"/>
    <s v="-"/>
    <n v="3000000000"/>
    <s v="SAP S/4 ERP"/>
    <s v="IND"/>
    <x v="0"/>
    <x v="2"/>
    <x v="0"/>
    <n v="146.8869593749987"/>
    <n v="2024"/>
    <n v="31"/>
    <x v="8"/>
    <x v="0"/>
    <n v="7"/>
    <x v="0"/>
    <x v="2"/>
    <d v="2024-07-29T00:00:00"/>
    <s v=""/>
  </r>
  <r>
    <n v="4000001301"/>
    <x v="1"/>
    <s v="4. Low"/>
    <s v="Migrated SM#3000052308 MDG Nested Classifi &amp; Stores Auto Code"/>
    <s v="Dinesh Sharma"/>
    <s v="Dinesh Sharma"/>
    <s v="SAP Functional-SD"/>
    <x v="0"/>
    <d v="2024-07-29T17:44:00"/>
    <d v="2024-08-05T17:44:00"/>
    <s v="Applications"/>
    <d v="2024-11-07T12:52:00"/>
    <s v="Service Desk Admin"/>
    <s v="IT Department"/>
    <s v="4. Affects User"/>
    <d v="2024-11-08T13:50:00"/>
    <x v="2"/>
    <d v="2024-11-04T12:30:00"/>
    <d v="2024-09-10T12:49:00"/>
    <d v="2024-07-30T12:44:00"/>
    <s v="-"/>
    <n v="3000000000"/>
    <s v="SAP S/4 ERP"/>
    <s v="UAE"/>
    <x v="0"/>
    <x v="2"/>
    <x v="0"/>
    <n v="97.781944444446708"/>
    <n v="2024"/>
    <n v="31"/>
    <x v="8"/>
    <x v="2"/>
    <n v="7"/>
    <x v="0"/>
    <x v="2"/>
    <d v="2024-07-29T00:00:00"/>
    <d v="2024-07-29T00:00:00"/>
  </r>
  <r>
    <n v="4000001303"/>
    <x v="1"/>
    <s v="4. Low"/>
    <s v="Migrated SM#3000052332 additional selection field for ZMM00002"/>
    <s v="Raziye Kabakci"/>
    <s v="Dinesh Sharma"/>
    <s v="SAP Functional-SD"/>
    <x v="0"/>
    <d v="2024-07-29T17:44:00"/>
    <d v="2024-08-05T17:44:00"/>
    <s v="Applications"/>
    <d v="2024-11-07T12:52:00"/>
    <s v="Service Desk Admin"/>
    <s v="Information Technology"/>
    <s v="4. Affects User"/>
    <d v="2024-11-07T12:52:00"/>
    <x v="2"/>
    <d v="2024-11-04T12:33:00"/>
    <d v="2024-11-04T12:33:00"/>
    <d v="2024-07-30T12:44:00"/>
    <s v="-"/>
    <n v="3000000000"/>
    <s v="SAP S/4 ERP"/>
    <s v="GER"/>
    <x v="0"/>
    <x v="2"/>
    <x v="0"/>
    <n v="97.784027777779556"/>
    <n v="2024"/>
    <n v="31"/>
    <x v="8"/>
    <x v="0"/>
    <n v="7"/>
    <x v="0"/>
    <x v="2"/>
    <d v="2024-07-29T00:00:00"/>
    <d v="2024-07-29T00:00:00"/>
  </r>
  <r>
    <n v="4000001306"/>
    <x v="1"/>
    <s v="4. Low"/>
    <s v="Migrated SM#3000052343 Delivery Dispatch Notification"/>
    <s v="Mizanur Rahman"/>
    <s v="Dinesh Sharma"/>
    <s v="SAP Functional-SD"/>
    <x v="2"/>
    <d v="2024-07-29T17:44:00"/>
    <s v="-"/>
    <s v="Applications"/>
    <s v="-"/>
    <s v="Service Desk Admin"/>
    <s v="-"/>
    <s v="4. Affects User"/>
    <d v="2024-11-04T12:39:00"/>
    <x v="2"/>
    <s v="-"/>
    <s v="-"/>
    <s v="-"/>
    <s v="-"/>
    <n v="3000000000"/>
    <s v="SAP S/4 ERP"/>
    <s v="UK"/>
    <x v="0"/>
    <x v="2"/>
    <x v="0"/>
    <n v="146.88626493055199"/>
    <n v="2024"/>
    <n v="31"/>
    <x v="8"/>
    <x v="0"/>
    <n v="7"/>
    <x v="0"/>
    <x v="2"/>
    <d v="2024-07-29T00:00:00"/>
    <s v=""/>
  </r>
  <r>
    <n v="4000001307"/>
    <x v="1"/>
    <s v="4. Low"/>
    <s v="Migrated SM#3000052361 RCON &amp; RMIN spares storage location"/>
    <s v="Ramesh Bakthavachalam"/>
    <s v="Karthick Duraisamy"/>
    <s v="SAP Functional-PP/PM/QS"/>
    <x v="0"/>
    <d v="2024-07-29T17:44:00"/>
    <d v="2024-08-05T17:44:00"/>
    <s v="Applications"/>
    <d v="2024-08-15T20:07:00"/>
    <s v="Service Desk Admin"/>
    <s v="Tiles Plant"/>
    <s v="4. Affects User"/>
    <d v="2024-08-15T20:07:00"/>
    <x v="2"/>
    <d v="2024-08-12T19:39:00"/>
    <d v="2024-08-12T19:39:00"/>
    <d v="2024-07-30T12:44:00"/>
    <s v="-"/>
    <n v="3000000000"/>
    <s v="SAP S/4 ERP"/>
    <s v="UAE"/>
    <x v="0"/>
    <x v="1"/>
    <x v="0"/>
    <n v="14.079861111109494"/>
    <n v="2024"/>
    <n v="31"/>
    <x v="8"/>
    <x v="0"/>
    <n v="7"/>
    <x v="0"/>
    <x v="2"/>
    <d v="2024-07-29T00:00:00"/>
    <d v="2024-07-29T00:00:00"/>
  </r>
  <r>
    <n v="4000001309"/>
    <x v="1"/>
    <s v="4. Low"/>
    <s v="Migrated SM#3000052367 Request for Creation of a Sales Group"/>
    <s v="Mehrdad Karimi"/>
    <s v="Dinesh Sharma"/>
    <s v="SAP Functional-SD"/>
    <x v="2"/>
    <d v="2024-07-29T17:44:00"/>
    <s v="-"/>
    <s v="Applications"/>
    <s v="-"/>
    <s v="Service Desk Admin"/>
    <s v="-"/>
    <s v="4. Affects User"/>
    <d v="2024-11-04T12:46:00"/>
    <x v="2"/>
    <s v="-"/>
    <s v="-"/>
    <s v="-"/>
    <s v="-"/>
    <n v="3000000000"/>
    <s v="SAP S/4 ERP"/>
    <s v="UAE"/>
    <x v="0"/>
    <x v="2"/>
    <x v="0"/>
    <n v="146.88626493055199"/>
    <n v="2024"/>
    <n v="31"/>
    <x v="8"/>
    <x v="0"/>
    <n v="7"/>
    <x v="0"/>
    <x v="2"/>
    <d v="2024-07-29T00:00:00"/>
    <s v=""/>
  </r>
  <r>
    <n v="4000001312"/>
    <x v="1"/>
    <s v="3. Normal"/>
    <s v="Migrated SM#3000052387 Comment B2B Calls from S4HANA system"/>
    <s v="Ahamed Basheer"/>
    <s v="Dinesh Sharma"/>
    <s v="SAP Functional-SD"/>
    <x v="1"/>
    <d v="2024-07-29T17:44:00"/>
    <d v="2024-07-31T17:44:00"/>
    <s v="Applications"/>
    <s v="-"/>
    <s v="Service Desk Admin"/>
    <s v="Information Technology"/>
    <s v="3. Affects Group"/>
    <d v="2024-11-04T13:10:00"/>
    <x v="0"/>
    <s v="-"/>
    <d v="2024-11-04T13:09:00"/>
    <d v="2024-07-30T10:44:00"/>
    <s v="-"/>
    <n v="3000000000"/>
    <s v="SAP S/4 ERP"/>
    <s v="UAE"/>
    <x v="0"/>
    <x v="2"/>
    <x v="0"/>
    <n v="146.88626493055199"/>
    <n v="2024"/>
    <n v="31"/>
    <x v="8"/>
    <x v="0"/>
    <n v="7"/>
    <x v="0"/>
    <x v="2"/>
    <d v="2024-07-29T00:00:00"/>
    <s v=""/>
  </r>
  <r>
    <n v="4000001313"/>
    <x v="1"/>
    <s v="4. Low"/>
    <s v="Migrated SM#3000052389 Need to add in purchasing group"/>
    <s v="Mohammad Shariful Islam Tanim"/>
    <s v="Dinesh Sharma"/>
    <s v="SAP Functional-SD"/>
    <x v="0"/>
    <d v="2024-07-29T17:44:00"/>
    <d v="2024-08-04T17:44:00"/>
    <s v="Applications"/>
    <d v="2024-09-01T11:15:00"/>
    <s v="Service Desk Admin"/>
    <s v="Purchase"/>
    <s v="4. Affects User"/>
    <d v="2024-09-01T11:15:00"/>
    <x v="2"/>
    <d v="2024-08-29T10:38:00"/>
    <d v="2024-08-29T10:38:00"/>
    <d v="2024-07-29T21:44:00"/>
    <s v="-"/>
    <n v="3000000000"/>
    <s v="SAP S/4 ERP"/>
    <s v="BGD"/>
    <x v="0"/>
    <x v="2"/>
    <x v="0"/>
    <n v="30.704166666670062"/>
    <n v="2024"/>
    <n v="31"/>
    <x v="8"/>
    <x v="0"/>
    <n v="7"/>
    <x v="0"/>
    <x v="2"/>
    <d v="2024-07-29T00:00:00"/>
    <d v="2024-07-29T00:00:00"/>
  </r>
  <r>
    <n v="4000001314"/>
    <x v="1"/>
    <s v="4. Low"/>
    <s v="Migrated SM#3000052391 Enable Sales inquires &amp; quotation"/>
    <s v="Md. Hasan Tareq"/>
    <s v="Dinesh Sharma"/>
    <s v="SAP Functional-SD"/>
    <x v="2"/>
    <d v="2024-07-29T17:44:00"/>
    <s v="-"/>
    <s v="Applications"/>
    <s v="-"/>
    <s v="Service Desk Admin"/>
    <s v="-"/>
    <s v="4. Affects User"/>
    <d v="2024-11-04T13:15:00"/>
    <x v="2"/>
    <s v="-"/>
    <s v="-"/>
    <s v="-"/>
    <s v="-"/>
    <n v="3000000000"/>
    <s v="SAP S/4 ERP"/>
    <s v="BGD"/>
    <x v="0"/>
    <x v="2"/>
    <x v="0"/>
    <n v="146.88626493055199"/>
    <n v="2024"/>
    <n v="31"/>
    <x v="8"/>
    <x v="0"/>
    <n v="7"/>
    <x v="0"/>
    <x v="2"/>
    <d v="2024-07-29T00:00:00"/>
    <s v=""/>
  </r>
  <r>
    <n v="4000001328"/>
    <x v="1"/>
    <s v="3. Normal"/>
    <s v="Migrated SM#3000052427 Option to modify in Fiori"/>
    <s v="Preeth Nair"/>
    <s v="Dinesh Sharma"/>
    <s v="SAP Functional"/>
    <x v="2"/>
    <d v="2024-07-29T19:10:00"/>
    <d v="2024-07-31T19:10:00"/>
    <s v="Applications"/>
    <s v="-"/>
    <s v="Cheryl Mortega"/>
    <s v="Finance &amp; Accounts"/>
    <s v="4. Affects User"/>
    <d v="2024-12-12T13:58:00"/>
    <x v="0"/>
    <s v="-"/>
    <d v="2024-08-27T12:38:00"/>
    <d v="2024-07-30T12:10:00"/>
    <s v="Applications"/>
    <n v="3000000000"/>
    <s v="SAP S/4 ERP"/>
    <s v="UAE"/>
    <x v="0"/>
    <x v="2"/>
    <x v="0"/>
    <n v="146.82654270833154"/>
    <n v="2024"/>
    <n v="31"/>
    <x v="8"/>
    <x v="0"/>
    <n v="7"/>
    <x v="0"/>
    <x v="2"/>
    <d v="2024-07-29T00:00:00"/>
    <s v=""/>
  </r>
  <r>
    <n v="4000001329"/>
    <x v="1"/>
    <s v="3. Normal"/>
    <s v="Migrated SM#3000052428 Bypass Credit Check for POS Sales Orders"/>
    <s v="Cheryl Apostol"/>
    <s v="Ajay Bose Sukumaran"/>
    <s v="SAP Functional"/>
    <x v="3"/>
    <d v="2024-07-29T19:14:00"/>
    <d v="2024-07-31T19:14:00"/>
    <s v="Applications"/>
    <s v="-"/>
    <s v="Cheryl Mortega"/>
    <s v="Showroom"/>
    <s v="3. Affects Group"/>
    <d v="2024-08-07T16:52:00"/>
    <x v="0"/>
    <s v="-"/>
    <d v="2024-08-06T02:01:00"/>
    <d v="2024-07-30T12:14:00"/>
    <s v="Applications"/>
    <n v="3000000000"/>
    <s v="POS"/>
    <s v="UAE"/>
    <x v="0"/>
    <x v="5"/>
    <x v="0"/>
    <n v="146.82376493055199"/>
    <n v="2024"/>
    <n v="31"/>
    <x v="8"/>
    <x v="0"/>
    <n v="7"/>
    <x v="0"/>
    <x v="2"/>
    <d v="2024-07-29T00:00:00"/>
    <s v=""/>
  </r>
  <r>
    <n v="4000001317"/>
    <x v="1"/>
    <s v="4. Low"/>
    <s v="Migrated SM#3000052428 Bypass Credit Check for POS Sales Orders"/>
    <s v="Cheryl Apostol"/>
    <s v="Dinesh Sharma"/>
    <s v="SAP Functional-SD"/>
    <x v="2"/>
    <d v="2024-07-29T17:44:00"/>
    <d v="2024-08-05T17:44:00"/>
    <s v="Applications"/>
    <s v="-"/>
    <s v="Service Desk Admin"/>
    <s v="Showroom"/>
    <s v="4. Affects User"/>
    <d v="2024-11-05T13:00:00"/>
    <x v="2"/>
    <s v="-"/>
    <s v="-"/>
    <d v="2024-07-30T12:44:00"/>
    <s v="-"/>
    <n v="3000000000"/>
    <s v="SAP S/4 ERP"/>
    <s v="UAE"/>
    <x v="0"/>
    <x v="2"/>
    <x v="0"/>
    <n v="146.88626493055199"/>
    <n v="2024"/>
    <n v="31"/>
    <x v="8"/>
    <x v="0"/>
    <n v="7"/>
    <x v="0"/>
    <x v="2"/>
    <d v="2024-07-29T00:00:00"/>
    <s v=""/>
  </r>
  <r>
    <n v="4000001331"/>
    <x v="1"/>
    <s v="3. Normal"/>
    <s v="Migrated SM#3000052444 Implementation of Arabic Invoice in SAP"/>
    <s v="Syed Ahmad Ullah"/>
    <s v="Dinesh Sharma"/>
    <s v="SAP Functional"/>
    <x v="2"/>
    <d v="2024-07-29T19:17:00"/>
    <d v="2024-07-31T19:17:00"/>
    <s v="Applications"/>
    <s v="-"/>
    <s v="Cheryl Mortega"/>
    <s v="Customer Advocacy - Tiles"/>
    <s v="3. Affects Group"/>
    <d v="2024-08-06T01:59:00"/>
    <x v="0"/>
    <s v="-"/>
    <s v="-"/>
    <d v="2024-07-30T12:17:00"/>
    <s v="Applications"/>
    <n v="300000000"/>
    <s v="SAP S/4 ERP"/>
    <s v="UAE"/>
    <x v="0"/>
    <x v="2"/>
    <x v="0"/>
    <n v="146.82168159721914"/>
    <n v="2024"/>
    <n v="31"/>
    <x v="8"/>
    <x v="0"/>
    <n v="7"/>
    <x v="0"/>
    <x v="2"/>
    <d v="2024-07-29T00:00:00"/>
    <s v=""/>
  </r>
  <r>
    <n v="4000001320"/>
    <x v="1"/>
    <s v="3. Normal"/>
    <s v="Migrated SM#3000052450 Slab LOB Bifurcation in One Pager"/>
    <s v="Rajesh Sawant"/>
    <s v="Dinesh Sharma"/>
    <s v="SAP Functional-SD"/>
    <x v="2"/>
    <d v="2024-07-29T18:22:00"/>
    <d v="2024-07-31T18:22:00"/>
    <s v="Applications"/>
    <s v="-"/>
    <s v="Cheryl Mortega"/>
    <s v="Commercial Accounts"/>
    <s v="4. Affects User"/>
    <d v="2024-11-05T10:04:00"/>
    <x v="0"/>
    <s v="-"/>
    <d v="2024-07-30T14:32:00"/>
    <d v="2024-07-30T11:52:00"/>
    <s v="Applications"/>
    <n v="3000000000"/>
    <s v="Finance tools"/>
    <s v="IND"/>
    <x v="0"/>
    <x v="2"/>
    <x v="0"/>
    <n v="146.85987604166439"/>
    <n v="2024"/>
    <n v="31"/>
    <x v="8"/>
    <x v="0"/>
    <n v="7"/>
    <x v="0"/>
    <x v="2"/>
    <d v="2024-07-29T00:00:00"/>
    <s v=""/>
  </r>
  <r>
    <n v="4000001390"/>
    <x v="1"/>
    <s v="3. Normal"/>
    <s v="Migrated SM#3000052451 EMAAR Sales data capture API Solution"/>
    <s v="Hagop Balabanian"/>
    <s v="Ajay Bose Sukumaran"/>
    <s v="SAP Functional-Fiori/ABAP"/>
    <x v="0"/>
    <d v="2024-07-30T11:05:00"/>
    <d v="2024-08-01T11:05:00"/>
    <s v="Applications"/>
    <d v="2024-08-23T19:11:00"/>
    <s v="Cheryl Mortega"/>
    <s v="UAE Sales -Retail Operations"/>
    <s v="3. Affects Group"/>
    <d v="2024-08-23T19:11:00"/>
    <x v="0"/>
    <d v="2024-08-20T18:51:00"/>
    <d v="2024-08-20T18:51:00"/>
    <d v="2024-07-30T13:05:00"/>
    <s v="Applications"/>
    <n v="3000000000"/>
    <s v="SAP S/4 ERP"/>
    <s v="UAE"/>
    <x v="0"/>
    <x v="5"/>
    <x v="0"/>
    <n v="21.323611111110949"/>
    <n v="2024"/>
    <n v="31"/>
    <x v="8"/>
    <x v="0"/>
    <n v="7"/>
    <x v="0"/>
    <x v="2"/>
    <d v="2024-07-30T00:00:00"/>
    <d v="2024-07-30T00:00:00"/>
  </r>
  <r>
    <n v="4000001332"/>
    <x v="1"/>
    <s v="3. Normal"/>
    <s v="Migrated SM#3000052451 EMAAR Sales data capture API Solution"/>
    <s v="Hagop Balabanian"/>
    <s v="Ajay Bose Sukumaran"/>
    <s v="SAP Functional"/>
    <x v="3"/>
    <d v="2024-07-29T19:25:00"/>
    <d v="2024-07-31T19:25:00"/>
    <s v="Applications"/>
    <s v="-"/>
    <s v="Cheryl Mortega"/>
    <s v="UAE Sales -Retail Operations"/>
    <s v="3. Affects Group"/>
    <d v="2024-08-08T11:06:00"/>
    <x v="0"/>
    <s v="-"/>
    <d v="2024-08-06T01:55:00"/>
    <d v="2024-07-30T12:25:00"/>
    <s v="Applications"/>
    <n v="3000000000"/>
    <s v="Ecommerce platforms"/>
    <s v="UAE"/>
    <x v="0"/>
    <x v="5"/>
    <x v="0"/>
    <n v="146.81612604166003"/>
    <n v="2024"/>
    <n v="31"/>
    <x v="8"/>
    <x v="0"/>
    <n v="7"/>
    <x v="0"/>
    <x v="2"/>
    <d v="2024-07-29T00:00:00"/>
    <s v=""/>
  </r>
  <r>
    <n v="4000001399"/>
    <x v="1"/>
    <s v="3. Normal"/>
    <s v="Migrated SM#3000052461 SAP T Code authorization"/>
    <s v="Raghu Ram Neeli"/>
    <s v="Nigam Bairagicharan Das"/>
    <s v="SAP Technical"/>
    <x v="0"/>
    <d v="2024-07-30T11:35:00"/>
    <d v="2024-08-01T11:35:00"/>
    <s v="Access &amp; Security"/>
    <d v="2024-08-08T14:03:00"/>
    <s v="Cheryl Mortega"/>
    <s v="Supply Chain Management"/>
    <s v="4. Affects User"/>
    <d v="2024-08-08T14:03:00"/>
    <x v="0"/>
    <d v="2024-08-05T13:07:00"/>
    <d v="2024-08-05T13:07:00"/>
    <d v="2024-07-30T13:35:00"/>
    <s v="Access &amp; Security"/>
    <n v="3000000000"/>
    <s v="Access Control"/>
    <s v="IND"/>
    <x v="0"/>
    <x v="0"/>
    <x v="0"/>
    <n v="6.0638888888861402"/>
    <n v="2024"/>
    <n v="31"/>
    <x v="8"/>
    <x v="0"/>
    <n v="7"/>
    <x v="0"/>
    <x v="1"/>
    <d v="2024-07-30T00:00:00"/>
    <d v="2024-07-30T00:00:00"/>
  </r>
  <r>
    <n v="4000001406"/>
    <x v="1"/>
    <s v="3. Normal"/>
    <s v="Migrated SM#3000052464 SAP Access - 99006356"/>
    <s v="Rashim Tamang"/>
    <s v="Nigam Bairagicharan Das"/>
    <s v="SAP Technical"/>
    <x v="0"/>
    <d v="2024-07-30T11:49:00"/>
    <d v="2024-08-01T11:49:00"/>
    <s v="Access &amp; Security"/>
    <d v="2024-08-09T16:04:00"/>
    <s v="Cheryl Mortega"/>
    <s v="Sanitaryware Sales"/>
    <s v="4. Affects User"/>
    <d v="2024-08-09T16:04:00"/>
    <x v="0"/>
    <d v="2024-08-06T15:44:00"/>
    <d v="2024-08-06T15:44:00"/>
    <d v="2024-07-30T13:49:00"/>
    <s v="Access &amp; Security"/>
    <n v="3000000000"/>
    <s v="Access Control"/>
    <s v="UAE"/>
    <x v="0"/>
    <x v="0"/>
    <x v="0"/>
    <n v="7.1631944444452529"/>
    <n v="2024"/>
    <n v="31"/>
    <x v="8"/>
    <x v="0"/>
    <n v="7"/>
    <x v="0"/>
    <x v="1"/>
    <d v="2024-07-30T00:00:00"/>
    <d v="2024-07-30T00:00:00"/>
  </r>
  <r>
    <n v="4000001325"/>
    <x v="1"/>
    <s v="3. Normal"/>
    <s v="Migrated SM#3000052469 Layout active/change"/>
    <s v="Nirmal Chandra Mondal"/>
    <s v="Dinesh Sharma"/>
    <s v="SAP Functional"/>
    <x v="2"/>
    <d v="2024-07-29T18:58:00"/>
    <d v="2024-07-31T18:58:00"/>
    <s v="Applications"/>
    <s v="-"/>
    <s v="Cheryl Mortega"/>
    <s v="Accounts &amp; Finance"/>
    <s v="4. Affects User"/>
    <d v="2024-08-27T12:41:00"/>
    <x v="0"/>
    <s v="-"/>
    <d v="2024-08-27T12:41:00"/>
    <d v="2024-07-29T20:58:00"/>
    <s v="Applications"/>
    <s v="-"/>
    <s v="SAP S/4 ERP"/>
    <s v="BGD"/>
    <x v="0"/>
    <x v="2"/>
    <x v="0"/>
    <n v="146.83487604166294"/>
    <n v="2024"/>
    <n v="31"/>
    <x v="8"/>
    <x v="0"/>
    <n v="7"/>
    <x v="0"/>
    <x v="2"/>
    <d v="2024-07-29T00:00:00"/>
    <s v=""/>
  </r>
  <r>
    <n v="4000001326"/>
    <x v="1"/>
    <s v="3. Normal"/>
    <s v="Migrated SM#3000052481 CRUCIAL CHANGE CMO - RAKPOR"/>
    <s v="Aarthi Boddu"/>
    <s v="Dinesh Sharma"/>
    <s v="SAP Functional"/>
    <x v="3"/>
    <d v="2024-07-29T19:02:00"/>
    <d v="2024-07-31T19:02:00"/>
    <s v="Applications"/>
    <s v="-"/>
    <s v="Cheryl Mortega"/>
    <s v="Marketing"/>
    <s v="4. Affects User"/>
    <d v="2024-08-13T04:17:00"/>
    <x v="0"/>
    <s v="-"/>
    <s v="-"/>
    <d v="2024-07-30T12:02:00"/>
    <s v="Applications"/>
    <n v="3000000000"/>
    <s v="SAP S/4 ERP"/>
    <s v="UAE"/>
    <x v="0"/>
    <x v="2"/>
    <x v="0"/>
    <n v="146.83209826388338"/>
    <n v="2024"/>
    <n v="31"/>
    <x v="8"/>
    <x v="0"/>
    <n v="7"/>
    <x v="0"/>
    <x v="2"/>
    <d v="2024-07-29T00:00:00"/>
    <s v=""/>
  </r>
  <r>
    <n v="4000004184"/>
    <x v="0"/>
    <s v="3. Normal"/>
    <s v="Missing full Access for Long term new _ SAP"/>
    <s v="Jeng Acuna"/>
    <s v="Amit Yadav"/>
    <s v="SAP Technical"/>
    <x v="0"/>
    <d v="2024-10-17T19:14:00"/>
    <d v="2024-10-21T19:14:00"/>
    <s v="Applications"/>
    <d v="2024-10-21T19:43:00"/>
    <s v="System"/>
    <s v="Customer Advocacy - Tiles"/>
    <s v="4. Affects User"/>
    <d v="2024-10-21T19:43:00"/>
    <x v="0"/>
    <d v="2024-10-18T19:09:00"/>
    <d v="2024-10-18T11:07:00"/>
    <d v="2024-10-18T12:14:00"/>
    <s v="-"/>
    <s v="-"/>
    <s v="SAP S/4 ERP"/>
    <s v="UAE"/>
    <x v="0"/>
    <x v="0"/>
    <x v="0"/>
    <n v="0.99652777778101154"/>
    <n v="2024"/>
    <n v="42"/>
    <x v="24"/>
    <x v="0"/>
    <n v="10"/>
    <x v="2"/>
    <x v="0"/>
    <d v="2024-10-17T00:00:00"/>
    <d v="2024-10-17T00:00:00"/>
  </r>
  <r>
    <n v="4000001948"/>
    <x v="1"/>
    <s v="4. Low"/>
    <s v="Missing Offloading and T&amp;C details in SO first page Sol ref#: 3000052543"/>
    <s v="Dilya Shlepina"/>
    <s v="Dinesh Sharma"/>
    <s v="SAP Functional-SD"/>
    <x v="0"/>
    <d v="2024-08-13T16:24:00"/>
    <d v="2024-08-20T16:24:00"/>
    <s v="Applications"/>
    <d v="2024-09-12T17:21:00"/>
    <s v="System"/>
    <s v="Showroom"/>
    <s v="4. Affects User"/>
    <d v="2024-09-12T17:21:00"/>
    <x v="2"/>
    <d v="2024-09-09T16:27:00"/>
    <d v="2024-09-09T16:27:00"/>
    <d v="2024-08-14T11:24:00"/>
    <s v="Applications"/>
    <n v="3000000000"/>
    <s v="SAP S/4 ERP"/>
    <s v="UAE"/>
    <x v="0"/>
    <x v="2"/>
    <x v="0"/>
    <n v="27.002083333332848"/>
    <n v="2024"/>
    <n v="33"/>
    <x v="1"/>
    <x v="0"/>
    <n v="8"/>
    <x v="1"/>
    <x v="2"/>
    <d v="2024-08-13T00:00:00"/>
    <d v="2024-08-13T00:00:00"/>
  </r>
  <r>
    <n v="4000003920"/>
    <x v="0"/>
    <s v="2. High"/>
    <s v="Mistmatch of Data in ZRKPM0001"/>
    <s v=" Sai Charan Reddy Regatte"/>
    <s v="Karthick Duraisamy"/>
    <s v="SAP Functional-PP/PM/QS/"/>
    <x v="0"/>
    <d v="2024-10-10T10:19:00"/>
    <d v="2024-10-14T10:30:00"/>
    <s v="Applications"/>
    <d v="2024-11-09T18:53:00"/>
    <s v="Sai Charan Reddy Regatte"/>
    <s v="Project"/>
    <s v="4. Affects User"/>
    <d v="2024-11-09T18:53:00"/>
    <x v="0"/>
    <d v="2024-11-06T18:15:00"/>
    <d v="2024-10-15T18:47:00"/>
    <d v="2024-10-10T12:30:00"/>
    <s v="-"/>
    <s v="-"/>
    <s v="SAP S/4 ERP"/>
    <s v="UAE"/>
    <x v="0"/>
    <x v="1"/>
    <x v="0"/>
    <n v="27.330555555556202"/>
    <n v="2024"/>
    <n v="41"/>
    <x v="9"/>
    <x v="0"/>
    <n v="10"/>
    <x v="2"/>
    <x v="2"/>
    <d v="2024-10-10T00:00:00"/>
    <d v="2024-10-10T00:00:00"/>
  </r>
  <r>
    <n v="4000006012"/>
    <x v="0"/>
    <s v="3. Normal"/>
    <s v="MM Status Authority Change"/>
    <s v="Amit Yadav"/>
    <s v="Pradeep Kumar Bijjala"/>
    <s v="SAP Functional"/>
    <x v="2"/>
    <d v="2024-12-17T15:32:00"/>
    <d v="2024-12-19T15:32:00"/>
    <s v="Applications"/>
    <s v="-"/>
    <s v="System"/>
    <s v="IT Department"/>
    <s v="4. Affects User"/>
    <d v="2024-12-20T17:47:00"/>
    <x v="0"/>
    <s v="-"/>
    <s v="-"/>
    <d v="2024-12-17T17:32:00"/>
    <s v="-"/>
    <s v="-"/>
    <s v="SAP S/4 ERP"/>
    <s v="UAE"/>
    <x v="1"/>
    <x v="13"/>
    <x v="1"/>
    <n v="5.9779315972191398"/>
    <n v="2024"/>
    <n v="51"/>
    <x v="10"/>
    <x v="6"/>
    <n v="12"/>
    <x v="4"/>
    <x v="1"/>
    <d v="2024-12-17T00:00:00"/>
    <s v=""/>
  </r>
  <r>
    <n v="4000000332"/>
    <x v="1"/>
    <s v="2. High"/>
    <s v="Modification of Tax invoice in SAP - Sol Ref 3000052502"/>
    <s v="Syed Ahmad Ullah"/>
    <s v="Dinesh Sharma"/>
    <s v="SAP Functional"/>
    <x v="1"/>
    <d v="2024-07-05T12:44:00"/>
    <d v="2024-07-09T12:44:00"/>
    <s v="Applications"/>
    <s v="-"/>
    <s v="Syed Ahmad Ullah"/>
    <s v="Customer Advocacy - Tiles"/>
    <s v="4. Affects User"/>
    <d v="2024-10-01T17:37:00"/>
    <x v="0"/>
    <s v="-"/>
    <d v="2024-08-22T12:26:00"/>
    <d v="2024-07-05T14:44:00"/>
    <s v="Applications"/>
    <s v="Do IT-SAP Change Req: 3000052502, Modification of Tax invoice in SAP"/>
    <s v="SAP S/4 ERP"/>
    <s v="UAE"/>
    <x v="0"/>
    <x v="2"/>
    <x v="0"/>
    <n v="171.09459826388775"/>
    <n v="2024"/>
    <n v="27"/>
    <x v="11"/>
    <x v="0"/>
    <n v="7"/>
    <x v="0"/>
    <x v="2"/>
    <d v="2024-07-05T00:00:00"/>
    <s v=""/>
  </r>
  <r>
    <n v="4000005564"/>
    <x v="0"/>
    <s v="3. Normal"/>
    <s v="MONTH END CLOSING NOT OPERATING THE UPLOADING PROCESS"/>
    <s v="Preeth Nair"/>
    <s v="Amit Yadav"/>
    <s v="SAP Technical"/>
    <x v="0"/>
    <d v="2024-12-03T01:28:00"/>
    <d v="2024-12-05T10:30:00"/>
    <s v="Applications"/>
    <d v="2024-12-08T12:07:00"/>
    <s v="System"/>
    <s v="Finance &amp; Accounts"/>
    <s v="4. Affects User"/>
    <d v="2024-12-08T12:07:00"/>
    <x v="0"/>
    <d v="2024-12-05T12:00:00"/>
    <d v="2024-12-05T12:00:00"/>
    <d v="2024-12-03T12:30:00"/>
    <s v="-"/>
    <s v="-"/>
    <s v="SAP S/4 ERP"/>
    <s v="UAE"/>
    <x v="0"/>
    <x v="0"/>
    <x v="1"/>
    <n v="2.4388888888861402"/>
    <n v="2024"/>
    <n v="49"/>
    <x v="16"/>
    <x v="0"/>
    <n v="12"/>
    <x v="4"/>
    <x v="3"/>
    <d v="2024-12-03T00:00:00"/>
    <d v="2024-12-03T00:00:00"/>
  </r>
  <r>
    <n v="4000004582"/>
    <x v="1"/>
    <s v="3. Normal"/>
    <s v="MRP View1 Plant Specific Material Status Changes with Validity Date Sol ref#: 3000052602"/>
    <s v="Prasad Kannan Nair"/>
    <s v="Pranita Vishvanath Patil"/>
    <s v="SAP Functional-MM"/>
    <x v="1"/>
    <d v="2024-11-01T16:09:00"/>
    <d v="2024-11-05T16:09:00"/>
    <s v="Applications"/>
    <s v="-"/>
    <s v="Prasad Kannan Nair"/>
    <s v="Finance &amp; Accounts"/>
    <s v="4. Affects User"/>
    <d v="2024-12-16T20:23:00"/>
    <x v="0"/>
    <s v="-"/>
    <s v="-"/>
    <d v="2024-11-01T18:09:00"/>
    <s v="Applications"/>
    <n v="3000000000"/>
    <s v="SAP S/4 ERP"/>
    <s v="UAE"/>
    <x v="1"/>
    <x v="3"/>
    <x v="1"/>
    <n v="51.952237152770977"/>
    <n v="2024"/>
    <n v="44"/>
    <x v="5"/>
    <x v="6"/>
    <n v="11"/>
    <x v="3"/>
    <x v="2"/>
    <d v="2024-11-01T00:00:00"/>
    <s v=""/>
  </r>
  <r>
    <n v="4000000846"/>
    <x v="1"/>
    <s v="4. Low"/>
    <s v="MSS Access - 99001007"/>
    <s v="Haider Ali"/>
    <s v="Amit Yadav"/>
    <s v="SAP Technical"/>
    <x v="0"/>
    <d v="2024-07-18T01:54:00"/>
    <d v="2024-07-25T10:30:00"/>
    <s v="Applications"/>
    <d v="2024-07-26T17:56:00"/>
    <s v="Asrianti Marta"/>
    <s v="Tiles Plant"/>
    <s v="4. Affects User"/>
    <d v="2024-07-26T17:56:00"/>
    <x v="2"/>
    <d v="2024-07-23T17:09:00"/>
    <d v="2024-07-23T15:00:00"/>
    <d v="2024-07-18T14:30:00"/>
    <s v="Access &amp; Security"/>
    <s v="-"/>
    <s v="SAP S/4 ERP"/>
    <s v="UAE"/>
    <x v="0"/>
    <x v="0"/>
    <x v="0"/>
    <n v="5.6354166666642413"/>
    <n v="2024"/>
    <n v="29"/>
    <x v="13"/>
    <x v="0"/>
    <n v="7"/>
    <x v="0"/>
    <x v="1"/>
    <d v="2024-07-18T00:00:00"/>
    <d v="2024-07-18T00:00:00"/>
  </r>
  <r>
    <n v="4000001973"/>
    <x v="1"/>
    <s v="3. Normal"/>
    <s v="MSS ACCESS File# 99000636"/>
    <s v="Ganapathi Bhatta"/>
    <s v="Nigam Bairagicharan Das"/>
    <s v="SAP Technical"/>
    <x v="0"/>
    <d v="2024-08-14T11:54:00"/>
    <d v="2024-08-16T11:54:00"/>
    <s v="Access &amp; Security"/>
    <d v="2024-08-24T12:11:00"/>
    <s v="System"/>
    <s v="Tiles Plant"/>
    <s v="4. Affects User"/>
    <d v="2024-08-24T12:11:00"/>
    <x v="0"/>
    <d v="2024-08-21T11:26:00"/>
    <d v="2024-08-21T11:26:00"/>
    <d v="2024-08-14T13:54:00"/>
    <s v="Access &amp; Security"/>
    <s v="-"/>
    <s v="Access Control"/>
    <s v="UAE"/>
    <x v="0"/>
    <x v="0"/>
    <x v="0"/>
    <n v="6.9805555555576575"/>
    <n v="2024"/>
    <n v="33"/>
    <x v="1"/>
    <x v="0"/>
    <n v="8"/>
    <x v="1"/>
    <x v="1"/>
    <d v="2024-08-14T00:00:00"/>
    <d v="2024-08-14T00:00:00"/>
  </r>
  <r>
    <n v="4000005525"/>
    <x v="1"/>
    <s v="3. Normal"/>
    <s v="National Day Public Holiday , December 2024"/>
    <s v="Mohamed Rafiudeen"/>
    <s v="Venkat"/>
    <s v="SAP Functional-HR"/>
    <x v="0"/>
    <d v="2024-11-30T20:52:00"/>
    <d v="2024-12-04T10:30:00"/>
    <s v="Applications"/>
    <d v="2024-12-15T20:11:00"/>
    <s v="Asrianti Marta"/>
    <s v="Human Resources"/>
    <s v="3. Affects Group"/>
    <d v="2024-12-15T20:11:00"/>
    <x v="0"/>
    <d v="2024-12-12T19:30:00"/>
    <d v="2024-12-04T11:15:00"/>
    <d v="2024-12-02T12:30:00"/>
    <s v="Applications"/>
    <n v="3000000000"/>
    <s v="SAP S/4 ERP"/>
    <s v="UAE"/>
    <x v="1"/>
    <x v="4"/>
    <x v="1"/>
    <n v="11.943055555559113"/>
    <n v="2024"/>
    <n v="48"/>
    <x v="3"/>
    <x v="2"/>
    <n v="11"/>
    <x v="3"/>
    <x v="2"/>
    <d v="2024-11-30T00:00:00"/>
    <d v="2024-11-30T00:00:00"/>
  </r>
  <r>
    <n v="4000001824"/>
    <x v="1"/>
    <s v="3. Normal"/>
    <s v="Need a new mass upload program to change the BOM quantity. - Sol ref#: 3000052535"/>
    <s v="Karthick Duraisamy"/>
    <s v="Karthick Duraisamy"/>
    <s v="SAP Functional-PP/PM/QS/"/>
    <x v="0"/>
    <d v="2024-08-08T18:21:00"/>
    <d v="2024-08-12T18:21:00"/>
    <s v="Applications"/>
    <d v="2024-08-24T17:11:00"/>
    <s v="Karthick Duraisamy"/>
    <s v="Information Technology"/>
    <s v="4. Affects User"/>
    <d v="2024-08-24T17:11:00"/>
    <x v="0"/>
    <d v="2024-08-21T16:34:00"/>
    <d v="2024-08-21T16:34:00"/>
    <d v="2024-08-09T11:21:00"/>
    <s v="Applications"/>
    <n v="3000000000"/>
    <s v="SAP S/4 ERP"/>
    <s v="UAE"/>
    <x v="0"/>
    <x v="1"/>
    <x v="0"/>
    <n v="12.925694444449618"/>
    <n v="2024"/>
    <n v="32"/>
    <x v="19"/>
    <x v="0"/>
    <n v="8"/>
    <x v="1"/>
    <x v="2"/>
    <d v="2024-08-08T00:00:00"/>
    <d v="2024-08-08T00:00:00"/>
  </r>
  <r>
    <n v="4000000753"/>
    <x v="1"/>
    <s v="4. Low"/>
    <s v="Need authorization for New Joinee &amp; Exit employee process. - 4000000381"/>
    <s v="Mst. Nasrin Sultana"/>
    <s v="Amit Yadav"/>
    <s v="SAP Technical"/>
    <x v="0"/>
    <d v="2024-07-16T13:00:00"/>
    <d v="2024-07-22T13:00:00"/>
    <s v="Applications"/>
    <d v="2024-07-19T17:52:00"/>
    <s v="Asrianti Marta"/>
    <s v="Human Resources"/>
    <s v="4. Affects User"/>
    <d v="2024-07-19T17:52:00"/>
    <x v="2"/>
    <d v="2024-07-16T16:54:00"/>
    <d v="2024-07-16T16:45:00"/>
    <d v="2024-07-16T17:00:00"/>
    <s v="Access &amp; Security"/>
    <s v="-"/>
    <s v="SAP S/4 ERP"/>
    <s v="BGD"/>
    <x v="0"/>
    <x v="0"/>
    <x v="0"/>
    <n v="0.16250000000582077"/>
    <n v="2024"/>
    <n v="29"/>
    <x v="13"/>
    <x v="0"/>
    <n v="7"/>
    <x v="0"/>
    <x v="0"/>
    <d v="2024-07-16T00:00:00"/>
    <d v="2024-07-16T00:00:00"/>
  </r>
  <r>
    <n v="4000000762"/>
    <x v="1"/>
    <s v="2. High"/>
    <s v="Need authorization for New Joinee &amp; Exit employee process. - linked to 4000000753"/>
    <s v="Mst. Nasrin Sultana"/>
    <s v="Amit Yadav"/>
    <s v="SAP Technical"/>
    <x v="3"/>
    <d v="2024-07-16T16:38:00"/>
    <d v="2024-07-17T12:08:00"/>
    <s v="Applications"/>
    <s v="-"/>
    <s v="Khulood Husain Alhammadi"/>
    <s v="Human Resources"/>
    <s v="2. Affects Department"/>
    <d v="2024-07-16T16:39:00"/>
    <x v="3"/>
    <s v="-"/>
    <s v="-"/>
    <d v="2024-07-16T17:38:00"/>
    <s v="Access &amp; Security"/>
    <s v="-"/>
    <s v="HR tools"/>
    <s v="BGD"/>
    <x v="0"/>
    <x v="0"/>
    <x v="0"/>
    <n v="159.93209826388193"/>
    <n v="2024"/>
    <n v="29"/>
    <x v="13"/>
    <x v="0"/>
    <n v="7"/>
    <x v="0"/>
    <x v="2"/>
    <d v="2024-07-16T00:00:00"/>
    <s v=""/>
  </r>
  <r>
    <n v="4000000288"/>
    <x v="1"/>
    <s v="3. Normal"/>
    <s v="Need authorization for reverse and change under FBCJ"/>
    <s v="Nirmal Chandra Mondal"/>
    <s v="Amit Yadav"/>
    <s v="SAP Technical"/>
    <x v="0"/>
    <d v="2024-07-04T12:28:00"/>
    <d v="2024-07-07T12:28:00"/>
    <s v="Applications"/>
    <d v="2024-07-12T17:49:00"/>
    <s v="Nirmal Chandra Mondal"/>
    <s v="Accounts &amp; Finance"/>
    <s v="4. Affects User"/>
    <d v="2024-07-12T17:49:00"/>
    <x v="0"/>
    <d v="2024-07-09T17:16:00"/>
    <d v="2024-07-08T16:50:00"/>
    <d v="2024-07-04T14:28:00"/>
    <s v="Access &amp; Security"/>
    <s v="-"/>
    <s v="SAP S/4 ERP"/>
    <s v="BGD"/>
    <x v="0"/>
    <x v="0"/>
    <x v="0"/>
    <n v="5.2000000000043656"/>
    <n v="2024"/>
    <n v="27"/>
    <x v="11"/>
    <x v="0"/>
    <n v="7"/>
    <x v="0"/>
    <x v="1"/>
    <d v="2024-07-04T00:00:00"/>
    <d v="2024-07-04T00:00:00"/>
  </r>
  <r>
    <n v="4000002019"/>
    <x v="1"/>
    <s v="1. Urgent"/>
    <s v="Need permission for transaction ZPP00100"/>
    <s v="Dennis Rosier"/>
    <s v="Nigam Bairagicharan Das"/>
    <s v="SAP Technical"/>
    <x v="0"/>
    <d v="2024-08-15T14:44:00"/>
    <d v="2024-08-16T13:44:00"/>
    <s v="Applications"/>
    <d v="2024-08-23T12:10:00"/>
    <s v="Dennis Rosier"/>
    <s v="Warehouse &amp; Dispatch"/>
    <s v="4. Affects User"/>
    <d v="2024-08-23T12:10:00"/>
    <x v="3"/>
    <d v="2024-08-20T11:24:00"/>
    <d v="2024-08-20T11:24:00"/>
    <d v="2024-08-15T15:44:00"/>
    <s v="Access &amp; Security"/>
    <s v="-"/>
    <s v="Logistics &amp; Warehousing tools"/>
    <s v="GER"/>
    <x v="0"/>
    <x v="0"/>
    <x v="0"/>
    <n v="4.8611111111094942"/>
    <n v="2024"/>
    <n v="33"/>
    <x v="1"/>
    <x v="0"/>
    <n v="8"/>
    <x v="1"/>
    <x v="3"/>
    <d v="2024-08-15T00:00:00"/>
    <d v="2024-08-15T00:00:00"/>
  </r>
  <r>
    <n v="4000003630"/>
    <x v="1"/>
    <s v="1. Urgent"/>
    <s v="Need to add country in the VA05 report"/>
    <s v="Karthick Mani Bharanirajan"/>
    <s v="Unassigned"/>
    <s v="SAP Functional-SD"/>
    <x v="6"/>
    <d v="2024-10-02T14:33:00"/>
    <s v="-"/>
    <s v="Applications"/>
    <s v="-"/>
    <s v="System"/>
    <s v="Production Planning"/>
    <s v="-"/>
    <d v="2024-12-12T19:18:00"/>
    <x v="1"/>
    <s v="-"/>
    <d v="2024-12-12T19:18:00"/>
    <s v="-"/>
    <s v="Applications"/>
    <s v="-"/>
    <s v="SAP S/4 ERP"/>
    <s v="UAE"/>
    <x v="2"/>
    <x v="9"/>
    <x v="0"/>
    <n v="82.018903819443949"/>
    <n v="2024"/>
    <n v="40"/>
    <x v="2"/>
    <x v="0"/>
    <n v="10"/>
    <x v="2"/>
    <x v="2"/>
    <d v="2024-10-02T00:00:00"/>
    <s v=""/>
  </r>
  <r>
    <n v="4000004427"/>
    <x v="1"/>
    <s v="3. Normal"/>
    <s v="Need to add two new column in Production Entry Report for Sanitary - BGD"/>
    <s v="Md. Rahim Ullah"/>
    <s v="Shaik Chand Basha"/>
    <s v="SAP Functional-PP/PM/QS/"/>
    <x v="2"/>
    <d v="2024-10-27T13:12:00"/>
    <d v="2024-10-29T13:12:00"/>
    <s v="Applications"/>
    <s v="-"/>
    <s v="System"/>
    <s v="SWD Production"/>
    <s v="4. Affects User"/>
    <d v="2024-12-12T16:09:00"/>
    <x v="0"/>
    <s v="-"/>
    <d v="2024-10-29T16:48:00"/>
    <d v="2024-10-27T15:12:00"/>
    <s v="Applications"/>
    <s v="-"/>
    <s v="SAP S/4 ERP"/>
    <s v="BGD"/>
    <x v="1"/>
    <x v="1"/>
    <x v="0"/>
    <n v="57.075153819438128"/>
    <n v="2024"/>
    <n v="43"/>
    <x v="14"/>
    <x v="6"/>
    <n v="10"/>
    <x v="2"/>
    <x v="2"/>
    <d v="2024-10-27T00:00:00"/>
    <s v=""/>
  </r>
  <r>
    <n v="4000003359"/>
    <x v="0"/>
    <s v="4. Low"/>
    <s v="Need to Block Customer In SAP"/>
    <s v="Varshil Jayantilal Gohil"/>
    <s v="Dinesh Sharma"/>
    <s v="SAP Functional-SD"/>
    <x v="0"/>
    <d v="2024-09-25T10:43:00"/>
    <d v="2024-10-01T10:43:00"/>
    <s v="Applications"/>
    <d v="2024-10-11T14:37:00"/>
    <s v="System"/>
    <s v="Commercial Accounts"/>
    <s v="4. Affects User"/>
    <d v="2024-10-11T14:37:00"/>
    <x v="2"/>
    <d v="2024-10-08T14:09:00"/>
    <d v="2024-09-27T14:14:00"/>
    <d v="2024-09-25T14:43:00"/>
    <s v="-"/>
    <n v="2000000000"/>
    <s v="SAP S/4 ERP"/>
    <s v="IND"/>
    <x v="0"/>
    <x v="2"/>
    <x v="0"/>
    <n v="13.143055555556202"/>
    <n v="2024"/>
    <n v="39"/>
    <x v="20"/>
    <x v="0"/>
    <n v="9"/>
    <x v="5"/>
    <x v="2"/>
    <d v="2024-09-25T00:00:00"/>
    <d v="2024-09-25T00:00:00"/>
  </r>
  <r>
    <n v="4000000107"/>
    <x v="1"/>
    <s v="3. Normal"/>
    <s v="Need to bring the columns from material master to sales register &amp; to set the new Rule Sol#: 3000052515"/>
    <s v="Rajesh Sawant"/>
    <s v="Kamal Kondapalli"/>
    <s v="SAP Functional-SD"/>
    <x v="4"/>
    <d v="2024-07-01T19:02:00"/>
    <d v="2024-07-04T10:30:00"/>
    <s v="Applications"/>
    <s v="-"/>
    <s v="Rajesh Sawant"/>
    <s v="Commercial Accounts"/>
    <s v="4. Affects User"/>
    <d v="2024-12-17T19:48:00"/>
    <x v="0"/>
    <d v="2024-12-17T19:48:00"/>
    <d v="2024-07-10T17:10:00"/>
    <d v="2024-07-02T12:30:00"/>
    <s v="Applications"/>
    <s v="-"/>
    <s v="SAP S/4 ERP"/>
    <s v="IND"/>
    <x v="1"/>
    <x v="2"/>
    <x v="0"/>
    <n v="169.03194444443943"/>
    <n v="2024"/>
    <n v="27"/>
    <x v="11"/>
    <x v="2"/>
    <n v="7"/>
    <x v="0"/>
    <x v="2"/>
    <d v="2024-07-01T00:00:00"/>
    <d v="2024-07-01T00:00:00"/>
  </r>
  <r>
    <n v="4000002277"/>
    <x v="0"/>
    <s v="1. Urgent"/>
    <s v="NEED TO REVERSE PRINTED DOCUMENT IN FBCJ Sol ref#: 2000064615"/>
    <s v="Meeragani Bakrudeen"/>
    <s v="Mohanad Suliman"/>
    <s v="SAP Functional-FI/CO"/>
    <x v="0"/>
    <d v="2024-08-23T11:51:00"/>
    <d v="2024-08-26T10:51:00"/>
    <s v="Applications"/>
    <d v="2024-09-08T12:19:00"/>
    <s v="Meeragani Bakrudeen"/>
    <s v="Accounts"/>
    <s v="4. Affects User"/>
    <d v="2024-09-08T12:19:00"/>
    <x v="3"/>
    <d v="2024-09-05T11:49:00"/>
    <d v="2024-08-28T17:54:00"/>
    <d v="2024-08-23T12:51:00"/>
    <s v="-"/>
    <n v="2000000000"/>
    <s v="SAP S/4 ERP"/>
    <s v="UAE"/>
    <x v="0"/>
    <x v="7"/>
    <x v="0"/>
    <n v="12.998611111106584"/>
    <n v="2024"/>
    <n v="34"/>
    <x v="18"/>
    <x v="0"/>
    <n v="8"/>
    <x v="1"/>
    <x v="2"/>
    <d v="2024-08-23T00:00:00"/>
    <d v="2024-08-23T00:00:00"/>
  </r>
  <r>
    <n v="4000005934"/>
    <x v="0"/>
    <s v="3. Normal"/>
    <s v="Need to revise generated purchase order 4600007436"/>
    <s v=" Veronica Tapao"/>
    <s v="Dinesh Sharma"/>
    <s v="SAP Functional-MM"/>
    <x v="2"/>
    <d v="2024-12-13T18:18:00"/>
    <d v="2024-12-17T18:18:00"/>
    <s v="Applications"/>
    <s v="-"/>
    <s v="Veronica Tapao"/>
    <s v="Purchase"/>
    <s v="4. Affects User"/>
    <d v="2024-12-15T17:01:00"/>
    <x v="0"/>
    <s v="-"/>
    <s v="-"/>
    <d v="2024-12-16T11:18:00"/>
    <s v="-"/>
    <s v="-"/>
    <s v="SAP S/4 ERP"/>
    <s v="UAE"/>
    <x v="0"/>
    <x v="2"/>
    <x v="1"/>
    <n v="9.862653819443949"/>
    <n v="2024"/>
    <n v="50"/>
    <x v="7"/>
    <x v="0"/>
    <n v="12"/>
    <x v="4"/>
    <x v="1"/>
    <d v="2024-12-13T00:00:00"/>
    <s v=""/>
  </r>
  <r>
    <n v="4000005383"/>
    <x v="1"/>
    <s v="3. Normal"/>
    <s v="Need to Updated Chq Details of all the Created Customer - 3000052633"/>
    <s v="Varshil Jayantilal Gohil"/>
    <s v="Rakhi Masand"/>
    <s v="SAP Functional-FI/CO"/>
    <x v="2"/>
    <d v="2024-11-26T11:50:00"/>
    <s v="-"/>
    <s v="Applications"/>
    <s v="-"/>
    <s v="System"/>
    <s v="Commercial Accounts"/>
    <s v="-"/>
    <d v="2024-12-18T15:44:00"/>
    <x v="1"/>
    <s v="-"/>
    <s v="-"/>
    <s v="-"/>
    <s v="Applications"/>
    <n v="3000000000"/>
    <s v="SAP S/4 ERP"/>
    <s v="IND"/>
    <x v="1"/>
    <x v="6"/>
    <x v="1"/>
    <n v="27.132098263886292"/>
    <n v="2024"/>
    <n v="48"/>
    <x v="3"/>
    <x v="11"/>
    <n v="11"/>
    <x v="3"/>
    <x v="2"/>
    <d v="2024-11-26T00:00:00"/>
    <s v=""/>
  </r>
  <r>
    <n v="4000003623"/>
    <x v="0"/>
    <s v="2. High"/>
    <s v="Net price is showing zero in purchasing document"/>
    <s v="Ayman Elsonbaty"/>
    <s v="Mohanad Suliman"/>
    <s v="SAP Functional-MM"/>
    <x v="0"/>
    <d v="2024-10-02T12:50:00"/>
    <d v="2024-10-04T12:50:00"/>
    <s v="Applications"/>
    <d v="2024-10-11T17:37:00"/>
    <s v="Ayman Elsonbaty"/>
    <s v="Supply Chain"/>
    <s v="4. Affects User"/>
    <d v="2024-10-11T17:37:00"/>
    <x v="0"/>
    <d v="2024-10-08T17:36:00"/>
    <d v="2024-10-08T17:36:00"/>
    <d v="2024-10-02T14:50:00"/>
    <s v="-"/>
    <s v="-"/>
    <s v="SAP S/4 ERP"/>
    <s v="UAE"/>
    <x v="0"/>
    <x v="7"/>
    <x v="0"/>
    <n v="6.1986111111109494"/>
    <n v="2024"/>
    <n v="40"/>
    <x v="2"/>
    <x v="0"/>
    <n v="10"/>
    <x v="2"/>
    <x v="1"/>
    <d v="2024-10-02T00:00:00"/>
    <d v="2024-10-02T00:00:00"/>
  </r>
  <r>
    <n v="4000003208"/>
    <x v="1"/>
    <s v="3. Normal"/>
    <s v="New Attributes to add"/>
    <s v="Sulaj Kottukkal"/>
    <s v="Pranita Vishvanath Patil"/>
    <s v="SAP Functional-MM"/>
    <x v="2"/>
    <d v="2024-09-18T19:33:00"/>
    <s v="-"/>
    <s v="Applications"/>
    <s v="-"/>
    <s v="Sulaj Kottukkal"/>
    <s v="Design, Innovation &amp; Product Development"/>
    <s v="-"/>
    <d v="2024-12-20T17:15:00"/>
    <x v="1"/>
    <s v="-"/>
    <s v="-"/>
    <s v="-"/>
    <s v="Applications"/>
    <s v="-"/>
    <s v="SAP S/4 ERP"/>
    <s v="UAE"/>
    <x v="1"/>
    <x v="3"/>
    <x v="0"/>
    <n v="95.81057048610819"/>
    <n v="2024"/>
    <n v="38"/>
    <x v="12"/>
    <x v="3"/>
    <n v="9"/>
    <x v="5"/>
    <x v="2"/>
    <d v="2024-09-18T00:00:00"/>
    <s v=""/>
  </r>
  <r>
    <n v="4000001099"/>
    <x v="1"/>
    <s v="2. High"/>
    <s v="New Brand Key - Sol Ref 3000052530"/>
    <s v="Prasad Kannan Nair"/>
    <s v="Dinesh Sharma"/>
    <s v="SAP Functional"/>
    <x v="0"/>
    <d v="2024-07-26T11:45:00"/>
    <d v="2024-07-30T11:45:00"/>
    <s v="Applications"/>
    <d v="2024-08-11T12:05:00"/>
    <s v="Prasad Kannan Nair"/>
    <s v="Finance &amp; Accounts"/>
    <s v="4. Affects User"/>
    <d v="2024-08-11T12:05:00"/>
    <x v="0"/>
    <d v="2024-08-08T11:39:00"/>
    <d v="2024-08-08T11:39:00"/>
    <d v="2024-07-26T13:45:00"/>
    <s v="Applications"/>
    <s v="-"/>
    <s v="SAP S/4 ERP"/>
    <s v="UAE"/>
    <x v="0"/>
    <x v="2"/>
    <x v="0"/>
    <n v="12.995833333334303"/>
    <n v="2024"/>
    <n v="30"/>
    <x v="0"/>
    <x v="0"/>
    <n v="7"/>
    <x v="0"/>
    <x v="2"/>
    <d v="2024-07-26T00:00:00"/>
    <d v="2024-07-26T00:00:00"/>
  </r>
  <r>
    <n v="4000001715"/>
    <x v="1"/>
    <s v="3. Normal"/>
    <s v="NEW COST CENTRE TO ADD FOR &quot;CUSTOMER ADVOCACY&quot; - Sol Ref: 3000052548"/>
    <s v="Meeragani Bakrudeen"/>
    <s v="Dinesh Sharma"/>
    <s v="SAP Functional"/>
    <x v="0"/>
    <d v="2024-08-05T19:19:00"/>
    <d v="2024-08-07T19:19:00"/>
    <s v="Applications"/>
    <d v="2024-09-07T14:18:00"/>
    <s v="Meeragani Bakrudeen"/>
    <s v="Accounts"/>
    <s v="3. Affects Group"/>
    <d v="2024-09-07T14:18:00"/>
    <x v="0"/>
    <d v="2024-09-04T13:55:00"/>
    <d v="2024-08-23T16:53:00"/>
    <d v="2024-08-06T12:19:00"/>
    <s v="Applications"/>
    <n v="3000000000"/>
    <s v="Finance tools"/>
    <s v="UAE"/>
    <x v="0"/>
    <x v="2"/>
    <x v="0"/>
    <n v="29.775000000001455"/>
    <n v="2024"/>
    <n v="32"/>
    <x v="19"/>
    <x v="0"/>
    <n v="8"/>
    <x v="1"/>
    <x v="2"/>
    <d v="2024-08-05T00:00:00"/>
    <d v="2024-08-05T00:00:00"/>
  </r>
  <r>
    <n v="4000002043"/>
    <x v="1"/>
    <s v="3. Normal"/>
    <s v="new fields in report ZSDFR009 - Sol Ref: 3000052549"/>
    <s v="Raziye Kabakci"/>
    <s v="Dinesh Sharma"/>
    <s v="SAP Functional"/>
    <x v="0"/>
    <d v="2024-08-15T18:39:00"/>
    <d v="2024-08-19T18:39:00"/>
    <s v="Applications"/>
    <d v="2024-09-08T16:19:00"/>
    <s v="Raziye Kabakci"/>
    <s v="Information Technology"/>
    <s v="3. Affects Group"/>
    <d v="2024-09-08T16:19:00"/>
    <x v="0"/>
    <d v="2024-09-05T15:50:00"/>
    <d v="2024-09-05T15:50:00"/>
    <d v="2024-08-16T11:39:00"/>
    <s v="Applications"/>
    <n v="3000000000"/>
    <s v="SAP S/4 ERP"/>
    <s v="GER"/>
    <x v="0"/>
    <x v="2"/>
    <x v="0"/>
    <n v="20.882638888884685"/>
    <n v="2024"/>
    <n v="33"/>
    <x v="1"/>
    <x v="0"/>
    <n v="8"/>
    <x v="1"/>
    <x v="2"/>
    <d v="2024-08-15T00:00:00"/>
    <d v="2024-08-15T00:00:00"/>
  </r>
  <r>
    <n v="4000005458"/>
    <x v="1"/>
    <s v="3. Normal"/>
    <s v="NEW PR REQUEST APROVAL MATRIX"/>
    <s v="Anand Pachayappan"/>
    <s v="Pranita Vishvanath Patil"/>
    <s v="SAP Functional-MM"/>
    <x v="5"/>
    <d v="2024-11-28T10:24:00"/>
    <d v="2024-11-30T10:30:00"/>
    <s v="Applications"/>
    <s v="-"/>
    <s v="Anand Pachayappan"/>
    <s v="Sanitaryware"/>
    <s v="4. Affects User"/>
    <d v="2024-12-20T11:02:00"/>
    <x v="0"/>
    <s v="-"/>
    <d v="2024-11-28T10:54:00"/>
    <d v="2024-11-28T12:30:00"/>
    <s v="Applications"/>
    <s v="-"/>
    <s v="SAP S/4 ERP"/>
    <s v="IND"/>
    <x v="1"/>
    <x v="3"/>
    <x v="1"/>
    <n v="25.191820486106735"/>
    <n v="2024"/>
    <n v="48"/>
    <x v="3"/>
    <x v="2"/>
    <n v="11"/>
    <x v="3"/>
    <x v="2"/>
    <d v="2024-11-28T00:00:00"/>
    <s v=""/>
  </r>
  <r>
    <n v="4000001070"/>
    <x v="1"/>
    <s v="2. High"/>
    <s v="New Price finding in Header - Raziye Sol ref#: 3000052547"/>
    <s v="Raziye Kabakci"/>
    <s v="Kamal Kondapalli"/>
    <s v="SAP Functional-SD"/>
    <x v="1"/>
    <d v="2024-07-24T18:18:00"/>
    <d v="2024-07-26T18:18:00"/>
    <s v="Applications"/>
    <s v="-"/>
    <s v="Raziye Kabakci"/>
    <s v="Information Technology"/>
    <s v="4. Affects User"/>
    <d v="2024-12-19T12:38:00"/>
    <x v="0"/>
    <s v="-"/>
    <d v="2024-08-02T17:25:00"/>
    <d v="2024-07-25T11:18:00"/>
    <s v="Applications"/>
    <n v="3000000000"/>
    <s v="SAP S/4 ERP"/>
    <s v="GER"/>
    <x v="1"/>
    <x v="2"/>
    <x v="0"/>
    <n v="151.86265381944395"/>
    <n v="2024"/>
    <n v="30"/>
    <x v="0"/>
    <x v="9"/>
    <n v="7"/>
    <x v="0"/>
    <x v="2"/>
    <d v="2024-07-24T00:00:00"/>
    <s v=""/>
  </r>
  <r>
    <n v="4000005008"/>
    <x v="1"/>
    <s v="2. High"/>
    <s v="New production order type for SW Decal Sol Ref : 3000052616"/>
    <s v="Kishor Karthikeyan"/>
    <s v="Shaik Chand Basha"/>
    <s v="SAP Functional-PP/PM/QS"/>
    <x v="2"/>
    <d v="2024-11-14T13:25:00"/>
    <s v="-"/>
    <s v="Applications"/>
    <s v="-"/>
    <s v="Kishor Karthikeyan"/>
    <s v="Sanitaryware Plant"/>
    <s v="-"/>
    <d v="2024-12-13T15:42:00"/>
    <x v="1"/>
    <s v="-"/>
    <s v="-"/>
    <s v="-"/>
    <s v="Applications"/>
    <n v="3000000000"/>
    <s v="SAP S/4 ERP"/>
    <s v="UAE"/>
    <x v="1"/>
    <x v="1"/>
    <x v="1"/>
    <n v="39.066126041660027"/>
    <n v="2024"/>
    <n v="46"/>
    <x v="21"/>
    <x v="5"/>
    <n v="11"/>
    <x v="3"/>
    <x v="2"/>
    <d v="2024-11-14T00:00:00"/>
    <s v=""/>
  </r>
  <r>
    <n v="4000001017"/>
    <x v="1"/>
    <s v="4. Low"/>
    <s v="New Program for Delivery Dates - Sol Ref 3000051973"/>
    <s v="Raziye Kabakci"/>
    <s v="Dinesh Sharma"/>
    <s v="SAP Functional"/>
    <x v="3"/>
    <d v="2024-07-23T13:08:00"/>
    <d v="2024-07-30T13:08:00"/>
    <s v="Applications"/>
    <s v="-"/>
    <s v="Asrianti Marta"/>
    <s v="Information Technology"/>
    <s v="4. Affects User"/>
    <d v="2024-09-05T11:42:00"/>
    <x v="2"/>
    <s v="-"/>
    <d v="2024-08-21T12:51:00"/>
    <d v="2024-07-23T17:08:00"/>
    <s v="Applications"/>
    <n v="3000000000"/>
    <s v="SAP S/4 ERP"/>
    <s v="GER"/>
    <x v="0"/>
    <x v="2"/>
    <x v="0"/>
    <n v="153.07793159721768"/>
    <n v="2024"/>
    <n v="30"/>
    <x v="0"/>
    <x v="0"/>
    <n v="7"/>
    <x v="0"/>
    <x v="2"/>
    <d v="2024-07-23T00:00:00"/>
    <s v=""/>
  </r>
  <r>
    <n v="4000000632"/>
    <x v="1"/>
    <s v="3. Normal"/>
    <s v="New Report for Spare Parts PR/PO Sol Ref #: 3000052512"/>
    <s v=" Ravi Teja"/>
    <s v="Karthick Duraisamy"/>
    <s v="SAP Functional-PP/PM/QS/"/>
    <x v="0"/>
    <d v="2024-07-12T13:14:00"/>
    <d v="2024-07-16T13:14:00"/>
    <s v="Applications"/>
    <d v="2024-09-20T17:25:00"/>
    <s v="Ravi Teja"/>
    <s v="Tiles Plant"/>
    <s v="4. Affects User"/>
    <d v="2024-09-20T17:25:00"/>
    <x v="0"/>
    <d v="2024-09-17T17:13:00"/>
    <d v="2024-07-18T12:12:00"/>
    <d v="2024-07-12T15:14:00"/>
    <s v="Access &amp; Security"/>
    <s v="-"/>
    <s v="SAP S/4 ERP"/>
    <s v="UAE"/>
    <x v="0"/>
    <x v="1"/>
    <x v="0"/>
    <n v="67.165972222224809"/>
    <n v="2024"/>
    <n v="28"/>
    <x v="6"/>
    <x v="0"/>
    <n v="7"/>
    <x v="0"/>
    <x v="2"/>
    <d v="2024-07-12T00:00:00"/>
    <d v="2024-07-12T00:00:00"/>
  </r>
  <r>
    <n v="4000000821"/>
    <x v="1"/>
    <s v="2. High"/>
    <s v="New Requirement for Input Tax Register"/>
    <s v="Sastry Varanasi"/>
    <s v="Dinesh Sharma"/>
    <s v="SAP Functional-MM"/>
    <x v="3"/>
    <d v="2024-07-17T16:29:00"/>
    <d v="2024-07-19T16:29:00"/>
    <s v="Applications"/>
    <s v="-"/>
    <s v="Sastry Varanasi"/>
    <s v="Finance &amp; Accounts"/>
    <s v="4. Affects User"/>
    <d v="2024-11-19T09:03:00"/>
    <x v="0"/>
    <s v="-"/>
    <d v="2024-08-13T03:06:00"/>
    <d v="2024-07-17T18:29:00"/>
    <s v="Applications"/>
    <s v="-"/>
    <s v="SAP S/4 ERP"/>
    <s v="IND"/>
    <x v="0"/>
    <x v="2"/>
    <x v="0"/>
    <n v="158.93834826388775"/>
    <n v="2024"/>
    <n v="29"/>
    <x v="13"/>
    <x v="0"/>
    <n v="7"/>
    <x v="0"/>
    <x v="2"/>
    <d v="2024-07-17T00:00:00"/>
    <s v=""/>
  </r>
  <r>
    <n v="4000000787"/>
    <x v="1"/>
    <s v="3. Normal"/>
    <s v="New Sales Office Required Bhutan and Nepal (Mumbai) - Old Sol Ref 3000052046"/>
    <s v="Rajesh Sawant"/>
    <s v="Kamal Kondapalli"/>
    <s v="SAP Functional-SD"/>
    <x v="0"/>
    <d v="2024-07-17T10:17:00"/>
    <d v="2024-07-17T18:30:00"/>
    <s v="Applications"/>
    <d v="2024-12-15T16:11:00"/>
    <s v="Surya Vegirouthu"/>
    <s v="Commercial Accounts"/>
    <s v="1. Affects Business"/>
    <d v="2024-12-15T16:11:00"/>
    <x v="3"/>
    <d v="2024-12-12T15:13:00"/>
    <d v="2024-08-13T03:14:00"/>
    <d v="2024-07-17T11:30:00"/>
    <s v="Applications"/>
    <s v="-"/>
    <s v="SAP S/4 ERP"/>
    <s v="IND"/>
    <x v="1"/>
    <x v="2"/>
    <x v="0"/>
    <n v="148.2055555555562"/>
    <n v="2024"/>
    <n v="29"/>
    <x v="13"/>
    <x v="2"/>
    <n v="7"/>
    <x v="0"/>
    <x v="2"/>
    <d v="2024-07-17T00:00:00"/>
    <d v="2024-07-17T00:00:00"/>
  </r>
  <r>
    <n v="4000004446"/>
    <x v="1"/>
    <s v="3. Normal"/>
    <s v="New SAP Account user ERLEI"/>
    <s v="Raziye Kabakci"/>
    <s v="Amit Yadav"/>
    <s v="SAP Technical"/>
    <x v="0"/>
    <d v="2024-10-28T13:47:00"/>
    <d v="2024-10-30T13:47:00"/>
    <s v="Applications"/>
    <d v="2024-10-31T17:48:00"/>
    <s v="Raziye Kabakci"/>
    <s v="Information Technology"/>
    <s v="4. Affects User"/>
    <d v="2024-10-31T17:48:00"/>
    <x v="0"/>
    <d v="2024-10-28T17:06:00"/>
    <d v="2024-10-28T17:06:00"/>
    <d v="2024-10-28T15:47:00"/>
    <s v="Access &amp; Security"/>
    <s v="-"/>
    <s v="SAP S/4 ERP"/>
    <s v="GER"/>
    <x v="0"/>
    <x v="0"/>
    <x v="1"/>
    <n v="0.13819444444379769"/>
    <n v="2024"/>
    <n v="44"/>
    <x v="5"/>
    <x v="0"/>
    <n v="10"/>
    <x v="2"/>
    <x v="0"/>
    <d v="2024-10-28T00:00:00"/>
    <d v="2024-10-28T00:00:00"/>
  </r>
  <r>
    <n v="4000005548"/>
    <x v="1"/>
    <s v="3. Normal"/>
    <s v="New SAP ID for 10000108 Jude Espiritu - UK"/>
    <s v="Miz Rahman"/>
    <s v="Amit Yadav"/>
    <s v="SAP Technical"/>
    <x v="0"/>
    <d v="2024-12-02T15:00:00"/>
    <d v="2024-12-04T15:00:00"/>
    <s v="Applications"/>
    <d v="2024-12-13T19:10:00"/>
    <s v="System"/>
    <s v="Accounts"/>
    <s v="4. Affects User"/>
    <d v="2024-12-13T19:10:00"/>
    <x v="0"/>
    <d v="2024-12-10T18:45:00"/>
    <d v="2024-12-10T18:45:00"/>
    <d v="2024-12-02T17:00:00"/>
    <s v="Access &amp; Security"/>
    <s v="-"/>
    <s v="SAP S/4 ERP"/>
    <s v="UK"/>
    <x v="0"/>
    <x v="0"/>
    <x v="1"/>
    <n v="8.15625"/>
    <n v="2024"/>
    <n v="49"/>
    <x v="16"/>
    <x v="0"/>
    <n v="12"/>
    <x v="4"/>
    <x v="1"/>
    <d v="2024-12-02T00:00:00"/>
    <d v="2024-12-02T00:00:00"/>
  </r>
  <r>
    <n v="4000002111"/>
    <x v="1"/>
    <s v="3. Normal"/>
    <s v="new sap kludi p01 user: STOLPE and user: KÄSEBERG"/>
    <s v="Raziye Kabakci"/>
    <s v="Nigam Bairagicharan Das"/>
    <s v="SAP Technical"/>
    <x v="0"/>
    <d v="2024-08-19T12:55:00"/>
    <d v="2024-08-21T12:55:00"/>
    <s v="Applications"/>
    <d v="2024-08-24T13:11:00"/>
    <s v="Raziye Kabakci"/>
    <s v="Information Technology"/>
    <s v="4. Affects User"/>
    <d v="2024-08-24T13:11:00"/>
    <x v="0"/>
    <d v="2024-08-21T12:38:00"/>
    <d v="2024-08-21T12:38:00"/>
    <d v="2024-08-19T14:55:00"/>
    <s v="Access &amp; Security"/>
    <s v="-"/>
    <s v="SAP S/4 ERP"/>
    <s v="GER"/>
    <x v="0"/>
    <x v="0"/>
    <x v="0"/>
    <n v="1.9881944444423425"/>
    <n v="2024"/>
    <n v="34"/>
    <x v="18"/>
    <x v="0"/>
    <n v="8"/>
    <x v="1"/>
    <x v="0"/>
    <d v="2024-08-19T00:00:00"/>
    <d v="2024-08-19T00:00:00"/>
  </r>
  <r>
    <n v="4000004448"/>
    <x v="1"/>
    <s v="3. Normal"/>
    <s v="new sap Kludi RAK account Linnebürger"/>
    <s v="Raziye Kabakci"/>
    <s v="Amit Yadav"/>
    <s v="SAP Technical"/>
    <x v="0"/>
    <d v="2024-10-28T14:17:00"/>
    <d v="2024-10-30T14:17:00"/>
    <s v="Applications"/>
    <d v="2024-10-31T17:48:00"/>
    <s v="Raziye Kabakci"/>
    <s v="Information Technology"/>
    <s v="4. Affects User"/>
    <d v="2024-10-31T17:48:00"/>
    <x v="0"/>
    <d v="2024-10-28T17:00:00"/>
    <d v="2024-10-28T17:00:00"/>
    <d v="2024-10-28T16:17:00"/>
    <s v="Access &amp; Security"/>
    <s v="-"/>
    <s v="SAP S/4 ERP"/>
    <s v="GER"/>
    <x v="0"/>
    <x v="0"/>
    <x v="1"/>
    <n v="0.11319444444961846"/>
    <n v="2024"/>
    <n v="44"/>
    <x v="5"/>
    <x v="0"/>
    <n v="10"/>
    <x v="2"/>
    <x v="0"/>
    <d v="2024-10-28T00:00:00"/>
    <d v="2024-10-28T00:00:00"/>
  </r>
  <r>
    <n v="4000006051"/>
    <x v="1"/>
    <s v="2. High"/>
    <s v="New SAP user for handscanner"/>
    <s v="Raziye Kabakci"/>
    <s v="Amit Yadav"/>
    <s v="SAP Technical"/>
    <x v="2"/>
    <d v="2024-12-18T16:45:00"/>
    <d v="2024-12-20T16:45:00"/>
    <s v="Access &amp; Security"/>
    <s v="-"/>
    <s v="Raziye Kabakci"/>
    <s v="Information Technology"/>
    <s v="4. Affects User"/>
    <d v="2024-12-20T18:18:00"/>
    <x v="0"/>
    <s v="-"/>
    <s v="-"/>
    <d v="2024-12-18T18:45:00"/>
    <s v="Access &amp; Security"/>
    <s v="-"/>
    <s v="Access Control"/>
    <s v="GER"/>
    <x v="0"/>
    <x v="0"/>
    <x v="1"/>
    <n v="4.9272371527767973"/>
    <n v="2024"/>
    <n v="51"/>
    <x v="10"/>
    <x v="0"/>
    <n v="12"/>
    <x v="4"/>
    <x v="3"/>
    <d v="2024-12-18T00:00:00"/>
    <s v=""/>
  </r>
  <r>
    <n v="4000001574"/>
    <x v="1"/>
    <s v="3. Normal"/>
    <s v="New SAP User for SAP KLUDI P01"/>
    <s v="Raziye Kabakci"/>
    <s v="Nigam Bairagicharan Das"/>
    <s v="SAP Technical"/>
    <x v="0"/>
    <d v="2024-08-01T13:56:00"/>
    <d v="2024-08-06T13:26:00"/>
    <s v="Applications"/>
    <d v="2024-08-08T13:03:00"/>
    <s v="Raziye Kabakci"/>
    <s v="Information Technology"/>
    <s v="4. Affects User"/>
    <d v="2024-08-08T13:03:00"/>
    <x v="0"/>
    <d v="2024-08-05T12:56:00"/>
    <d v="2024-08-02T12:27:00"/>
    <d v="2024-08-01T15:56:00"/>
    <s v="Access &amp; Security"/>
    <s v="-"/>
    <s v="SAP S/4 ERP"/>
    <s v="GER"/>
    <x v="0"/>
    <x v="0"/>
    <x v="0"/>
    <n v="3.9583333333357587"/>
    <n v="2024"/>
    <n v="31"/>
    <x v="8"/>
    <x v="0"/>
    <n v="8"/>
    <x v="1"/>
    <x v="3"/>
    <d v="2024-08-01T00:00:00"/>
    <d v="2024-08-01T00:00:00"/>
  </r>
  <r>
    <n v="4000001084"/>
    <x v="1"/>
    <s v="3. Normal"/>
    <s v="new sap user INCOMPLIANCE2 based on user INCOMPLIANCE"/>
    <s v="Raziye Kabakci"/>
    <s v="Amit Yadav"/>
    <s v="SAP Technical"/>
    <x v="0"/>
    <d v="2024-07-25T16:48:00"/>
    <d v="2024-07-29T16:48:00"/>
    <s v="Applications"/>
    <d v="2024-08-16T12:07:00"/>
    <s v="Raziye Kabakci"/>
    <s v="Information Technology"/>
    <s v="4. Affects User"/>
    <d v="2024-08-16T12:07:00"/>
    <x v="0"/>
    <d v="2024-08-13T11:21:00"/>
    <d v="2024-07-29T19:06:00"/>
    <d v="2024-07-25T18:48:00"/>
    <s v="Access &amp; Security"/>
    <s v="-"/>
    <s v="SAP S/4 ERP"/>
    <s v="GER"/>
    <x v="0"/>
    <x v="0"/>
    <x v="0"/>
    <n v="18.772916666668607"/>
    <n v="2024"/>
    <n v="30"/>
    <x v="0"/>
    <x v="0"/>
    <n v="7"/>
    <x v="0"/>
    <x v="2"/>
    <d v="2024-07-25T00:00:00"/>
    <d v="2024-07-25T00:00:00"/>
  </r>
  <r>
    <n v="4000004177"/>
    <x v="1"/>
    <s v="3. Normal"/>
    <s v="new sap user ZIEGLER and STEMPHER"/>
    <s v="Raziye Kabakci"/>
    <s v="Amit Yadav"/>
    <s v="SAP Technical"/>
    <x v="0"/>
    <d v="2024-10-17T16:56:00"/>
    <d v="2024-10-21T16:56:00"/>
    <s v="Applications"/>
    <d v="2024-10-21T16:43:00"/>
    <s v="Raziye Kabakci"/>
    <s v="Information Technology"/>
    <s v="4. Affects User"/>
    <d v="2024-10-30T11:13:00"/>
    <x v="0"/>
    <d v="2024-10-18T16:24:00"/>
    <d v="2024-10-18T16:24:00"/>
    <d v="2024-10-17T18:56:00"/>
    <s v="Access &amp; Security"/>
    <s v="-"/>
    <s v="SAP S/4 ERP"/>
    <s v="GER"/>
    <x v="0"/>
    <x v="0"/>
    <x v="0"/>
    <n v="0.97777777777810115"/>
    <n v="2024"/>
    <n v="42"/>
    <x v="24"/>
    <x v="0"/>
    <n v="10"/>
    <x v="2"/>
    <x v="0"/>
    <d v="2024-10-17T00:00:00"/>
    <d v="2024-10-17T00:00:00"/>
  </r>
  <r>
    <n v="4000005925"/>
    <x v="1"/>
    <s v="3. Normal"/>
    <s v="new selection field in report ZSDBON02"/>
    <s v="Raziye Kabakci"/>
    <s v="Kamal Kondapalli"/>
    <s v="SAP Functional"/>
    <x v="2"/>
    <d v="2024-12-13T15:11:00"/>
    <d v="2024-12-17T15:11:00"/>
    <s v="Applications"/>
    <s v="-"/>
    <s v="Raziye Kabakci"/>
    <s v="Information Technology"/>
    <s v="4. Affects User"/>
    <d v="2024-12-20T18:28:00"/>
    <x v="0"/>
    <s v="-"/>
    <s v="-"/>
    <d v="2024-12-13T17:11:00"/>
    <s v="Applications"/>
    <s v="-"/>
    <s v="SAP S/4 ERP"/>
    <s v="GER"/>
    <x v="1"/>
    <x v="2"/>
    <x v="1"/>
    <n v="9.9925149305490777"/>
    <n v="2024"/>
    <n v="50"/>
    <x v="7"/>
    <x v="3"/>
    <n v="12"/>
    <x v="4"/>
    <x v="1"/>
    <d v="2024-12-13T00:00:00"/>
    <s v=""/>
  </r>
  <r>
    <n v="4000006077"/>
    <x v="0"/>
    <s v="3. Normal"/>
    <s v="NGAS Q'ty correction."/>
    <s v="Md. Shahinur Alam Shahin"/>
    <s v="Shaik Chand Basha"/>
    <s v="SAP Functional-PP/PM/QS/"/>
    <x v="2"/>
    <d v="2024-12-19T15:32:00"/>
    <d v="2024-12-22T15:32:00"/>
    <s v="Applications"/>
    <s v="-"/>
    <s v="System"/>
    <s v="Information Technology"/>
    <s v="4. Affects User"/>
    <d v="2024-12-19T18:27:00"/>
    <x v="0"/>
    <s v="-"/>
    <s v="-"/>
    <d v="2024-12-19T17:32:00"/>
    <s v="-"/>
    <s v="-"/>
    <s v="-"/>
    <s v="BGD"/>
    <x v="1"/>
    <x v="1"/>
    <x v="1"/>
    <n v="3.9779315972191398"/>
    <n v="2024"/>
    <n v="51"/>
    <x v="10"/>
    <x v="15"/>
    <n v="12"/>
    <x v="4"/>
    <x v="3"/>
    <d v="2024-12-19T00:00:00"/>
    <s v=""/>
  </r>
  <r>
    <n v="4000005096"/>
    <x v="0"/>
    <s v="1. Urgent"/>
    <s v="No default value maintained for operation order type TL04"/>
    <s v="Md. Rakibul Islam"/>
    <s v="Shaik Chand Basha"/>
    <s v="SAP Functional-PP/PM/QS/"/>
    <x v="0"/>
    <d v="2024-11-17T15:16:00"/>
    <d v="2024-11-18T10:46:00"/>
    <s v="Applications"/>
    <d v="2024-11-21T15:59:00"/>
    <s v="Md. Rakibul Islam"/>
    <s v="Tiles Production"/>
    <s v="4. Affects User"/>
    <d v="2024-11-21T15:59:00"/>
    <x v="3"/>
    <d v="2024-11-18T15:05:00"/>
    <d v="2024-11-18T14:48:00"/>
    <d v="2024-11-17T16:16:00"/>
    <s v="-"/>
    <s v="-"/>
    <s v="SAP S/4 ERP"/>
    <s v="BGD"/>
    <x v="1"/>
    <x v="1"/>
    <x v="1"/>
    <n v="0.99236111110803904"/>
    <n v="2024"/>
    <n v="46"/>
    <x v="21"/>
    <x v="1"/>
    <n v="11"/>
    <x v="3"/>
    <x v="0"/>
    <d v="2024-11-17T00:00:00"/>
    <d v="2024-11-17T00:00:00"/>
  </r>
  <r>
    <n v="4000004203"/>
    <x v="0"/>
    <s v="2. High"/>
    <s v="No notification of the PR's to the Purchaser and not shown in ME5A as well"/>
    <s v=" Veronica Tapao"/>
    <s v="Vijay Kumar"/>
    <s v="SAP Functional-MM"/>
    <x v="0"/>
    <d v="2024-10-18T17:14:00"/>
    <d v="2024-10-21T16:14:00"/>
    <s v="Applications"/>
    <d v="2024-10-25T18:45:00"/>
    <s v="Veronica Tapao"/>
    <s v="Purchase"/>
    <s v="3. Affects Group"/>
    <d v="2024-10-25T18:45:00"/>
    <x v="3"/>
    <d v="2024-10-22T18:12:00"/>
    <d v="2024-10-18T18:21:00"/>
    <d v="2024-10-18T18:14:00"/>
    <s v="-"/>
    <s v="-"/>
    <s v="SAP S/4 ERP"/>
    <s v="UAE"/>
    <x v="0"/>
    <x v="3"/>
    <x v="0"/>
    <n v="4.0402777777781012"/>
    <n v="2024"/>
    <n v="42"/>
    <x v="24"/>
    <x v="0"/>
    <n v="10"/>
    <x v="2"/>
    <x v="3"/>
    <d v="2024-10-18T00:00:00"/>
    <d v="2024-10-18T00:00:00"/>
  </r>
  <r>
    <n v="4000003298"/>
    <x v="0"/>
    <s v="2. High"/>
    <s v="Normal Change: 8000011547, 2000064677:Wrong creation of batch in QA01"/>
    <s v="Ajay Bose Sukumaran"/>
    <s v="Dinesh Sharma"/>
    <s v="SAP Functional-MM"/>
    <x v="0"/>
    <d v="2024-09-23T14:01:00"/>
    <d v="2024-09-24T13:01:00"/>
    <s v="Applications"/>
    <d v="2024-09-23T15:54:00"/>
    <s v="System"/>
    <s v="Information Technology"/>
    <s v="3. Affects Group"/>
    <d v="2024-09-26T12:09:00"/>
    <x v="3"/>
    <d v="2024-09-23T14:05:00"/>
    <d v="2024-09-23T14:05:00"/>
    <d v="2024-09-23T15:01:00"/>
    <s v="-"/>
    <s v="-"/>
    <s v="SAP S/4 ERP"/>
    <s v="UAE"/>
    <x v="0"/>
    <x v="2"/>
    <x v="0"/>
    <n v="2.7777777795563452E-3"/>
    <n v="2024"/>
    <n v="39"/>
    <x v="20"/>
    <x v="0"/>
    <n v="9"/>
    <x v="5"/>
    <x v="0"/>
    <d v="2024-09-23T00:00:00"/>
    <d v="2024-09-23T00:00:00"/>
  </r>
  <r>
    <n v="4000001689"/>
    <x v="1"/>
    <s v="4. Low"/>
    <s v="Normal URL to SSO URL Change in C4C - Sol Ref 3000052533"/>
    <s v="Bilal Fakhouri"/>
    <s v="Dinesh Sharma"/>
    <s v="SAP Functional-SD"/>
    <x v="0"/>
    <d v="2024-08-05T13:56:00"/>
    <d v="2024-08-06T12:56:00"/>
    <s v="Applications"/>
    <d v="2024-08-30T11:14:00"/>
    <s v="Asrianti Marta"/>
    <s v="Corporate Development"/>
    <s v="1. Affects Business"/>
    <d v="2024-08-30T11:14:00"/>
    <x v="3"/>
    <d v="2024-08-27T10:52:00"/>
    <d v="2024-08-06T14:02:00"/>
    <d v="2024-08-05T14:56:00"/>
    <s v="Applications"/>
    <n v="3000000000"/>
    <s v="CRM"/>
    <s v="UAE"/>
    <x v="0"/>
    <x v="2"/>
    <x v="0"/>
    <n v="21.872222222220444"/>
    <n v="2024"/>
    <n v="32"/>
    <x v="19"/>
    <x v="0"/>
    <n v="8"/>
    <x v="1"/>
    <x v="2"/>
    <d v="2024-08-05T00:00:00"/>
    <d v="2024-08-05T00:00:00"/>
  </r>
  <r>
    <n v="4000000092"/>
    <x v="0"/>
    <s v="3. Normal"/>
    <s v="Not able to get Print Preview of Sales Order and Invoices in SAP"/>
    <s v="Kailasam Murugappan"/>
    <s v="Amit Yadav"/>
    <s v="SAP Technical"/>
    <x v="0"/>
    <d v="2024-07-01T18:16:00"/>
    <d v="2024-07-03T18:16:00"/>
    <s v="Applications"/>
    <d v="2024-07-14T13:50:00"/>
    <s v="Kailasam Murugappan"/>
    <s v="Sales Coordination"/>
    <s v="4. Affects User"/>
    <d v="2024-07-14T13:50:00"/>
    <x v="0"/>
    <d v="2024-07-11T12:59:00"/>
    <d v="2024-07-09T17:21:00"/>
    <d v="2024-07-02T11:46:00"/>
    <s v="-"/>
    <s v="-"/>
    <s v="SAP S/4 ERP"/>
    <s v="IND"/>
    <x v="0"/>
    <x v="0"/>
    <x v="0"/>
    <n v="9.7798611111138598"/>
    <n v="2024"/>
    <n v="27"/>
    <x v="11"/>
    <x v="0"/>
    <n v="7"/>
    <x v="0"/>
    <x v="1"/>
    <d v="2024-07-01T00:00:00"/>
    <d v="2024-07-01T00:00:00"/>
  </r>
  <r>
    <n v="4000002691"/>
    <x v="0"/>
    <s v="3. Normal"/>
    <s v="Not able to refresh quotations and invoices in SAP - Sol Ref: 2000064640"/>
    <s v="Sheikh Muhammad Hamza"/>
    <s v="Ajay Bose Sukumaran"/>
    <s v="SAP Functional"/>
    <x v="0"/>
    <d v="2024-09-04T19:55:00"/>
    <d v="2024-09-09T10:30:00"/>
    <s v="Applications"/>
    <d v="2024-09-08T18:19:00"/>
    <s v="System"/>
    <s v="Showroom"/>
    <s v="4. Affects User"/>
    <d v="2024-09-08T18:19:00"/>
    <x v="0"/>
    <d v="2024-09-05T18:00:00"/>
    <d v="2024-09-05T18:00:00"/>
    <d v="2024-09-05T12:30:00"/>
    <s v="-"/>
    <n v="2000000000"/>
    <s v="SAP S/4 ERP"/>
    <s v="UAE"/>
    <x v="0"/>
    <x v="5"/>
    <x v="0"/>
    <n v="0.92013888889050577"/>
    <n v="2024"/>
    <n v="36"/>
    <x v="15"/>
    <x v="0"/>
    <n v="9"/>
    <x v="5"/>
    <x v="0"/>
    <d v="2024-09-04T00:00:00"/>
    <d v="2024-09-04T00:00:00"/>
  </r>
  <r>
    <n v="4000001921"/>
    <x v="0"/>
    <s v="3. Normal"/>
    <s v="Not populating vales in age slots of Sanitary ware Ageing report:: ZSWFGAGE Sol#: 2000064595"/>
    <s v="Raghu Ram Neeli"/>
    <s v="Surya Vegirouthu"/>
    <s v="SAP Functional-SD"/>
    <x v="0"/>
    <d v="2024-08-13T09:29:00"/>
    <d v="2024-08-15T10:30:00"/>
    <s v="Applications"/>
    <d v="2024-09-07T19:18:00"/>
    <s v="Raghu Ram Neeli"/>
    <s v="Supply Chain Management"/>
    <s v="4. Affects User"/>
    <d v="2024-09-07T19:18:00"/>
    <x v="0"/>
    <d v="2024-09-04T19:18:00"/>
    <d v="2024-09-04T16:41:00"/>
    <d v="2024-08-13T12:30:00"/>
    <s v="-"/>
    <n v="2000000000"/>
    <s v="SAP S/4 ERP"/>
    <s v="IND"/>
    <x v="0"/>
    <x v="10"/>
    <x v="0"/>
    <n v="22.409027777779556"/>
    <n v="2024"/>
    <n v="33"/>
    <x v="1"/>
    <x v="0"/>
    <n v="8"/>
    <x v="1"/>
    <x v="2"/>
    <d v="2024-08-13T00:00:00"/>
    <d v="2024-08-13T00:00:00"/>
  </r>
  <r>
    <n v="4000005788"/>
    <x v="0"/>
    <s v="3. Normal"/>
    <s v="OLD SYSTEM // REPLACMENT FOC ORDER ERROR"/>
    <s v="Saidbek Mukhammedov"/>
    <s v="Kamal Kondapalli"/>
    <s v="SAP Functional-SD"/>
    <x v="0"/>
    <d v="2024-12-10T11:48:00"/>
    <d v="2024-12-12T11:48:00"/>
    <s v="Applications"/>
    <d v="2024-12-16T19:12:00"/>
    <s v="System"/>
    <s v="Showroom"/>
    <s v="4. Affects User"/>
    <d v="2024-12-16T19:12:00"/>
    <x v="0"/>
    <d v="2024-12-13T18:15:00"/>
    <d v="2024-12-13T18:15:00"/>
    <d v="2024-12-10T13:48:00"/>
    <s v="-"/>
    <s v="-"/>
    <s v="SAP S/4 ERP"/>
    <s v="UAE"/>
    <x v="1"/>
    <x v="2"/>
    <x v="1"/>
    <n v="3.2687499999956344"/>
    <n v="2024"/>
    <n v="50"/>
    <x v="7"/>
    <x v="1"/>
    <n v="12"/>
    <x v="4"/>
    <x v="3"/>
    <d v="2024-12-10T00:00:00"/>
    <d v="2024-12-10T00:00:00"/>
  </r>
  <r>
    <n v="4000000724"/>
    <x v="1"/>
    <s v="4. Low"/>
    <s v="On POS, add series name to the list of items (instead of grade) - Sol Ref 3000052532"/>
    <s v="Georges Najib Ghanem"/>
    <s v="Ajay Bose Sukumaran"/>
    <s v="SAP Functional"/>
    <x v="0"/>
    <d v="2024-07-15T18:00:00"/>
    <d v="2024-07-17T18:00:00"/>
    <s v="Applications"/>
    <d v="2024-09-12T17:21:00"/>
    <s v="Georges Najib Ghanem"/>
    <s v="Information Technology"/>
    <s v="2. Affects Department"/>
    <d v="2024-09-12T17:21:00"/>
    <x v="0"/>
    <d v="2024-09-09T16:25:00"/>
    <d v="2024-08-26T14:06:00"/>
    <d v="2024-07-16T11:00:00"/>
    <s v="Applications"/>
    <n v="300000000"/>
    <s v="POS"/>
    <s v="UAE"/>
    <x v="0"/>
    <x v="5"/>
    <x v="0"/>
    <n v="55.934027777781012"/>
    <n v="2024"/>
    <n v="29"/>
    <x v="13"/>
    <x v="0"/>
    <n v="7"/>
    <x v="0"/>
    <x v="2"/>
    <d v="2024-07-15T00:00:00"/>
    <d v="2024-07-15T00:00:00"/>
  </r>
  <r>
    <n v="4000000725"/>
    <x v="0"/>
    <s v="4. Low"/>
    <s v="On POS, when i search for some series (Example: Elysian Fields) I don't get any search results"/>
    <s v="Georges Najib Ghanem"/>
    <s v="Ajay Bose Sukumaran"/>
    <s v="SAP Functional-Fiori/ABAP"/>
    <x v="0"/>
    <d v="2024-07-15T18:03:00"/>
    <d v="2024-07-17T18:03:00"/>
    <s v="Applications"/>
    <d v="2024-09-12T17:21:00"/>
    <s v="Georges Najib Ghanem"/>
    <s v="Information Technology"/>
    <s v="2. Affects Department"/>
    <d v="2024-09-12T17:21:00"/>
    <x v="0"/>
    <d v="2024-09-09T16:23:00"/>
    <d v="2024-07-24T12:37:00"/>
    <d v="2024-07-16T11:03:00"/>
    <s v="-"/>
    <s v="-"/>
    <s v="POS"/>
    <s v="UAE"/>
    <x v="0"/>
    <x v="5"/>
    <x v="0"/>
    <n v="55.930555555554747"/>
    <n v="2024"/>
    <n v="29"/>
    <x v="13"/>
    <x v="0"/>
    <n v="7"/>
    <x v="0"/>
    <x v="2"/>
    <d v="2024-07-15T00:00:00"/>
    <d v="2024-07-15T00:00:00"/>
  </r>
  <r>
    <n v="4000000772"/>
    <x v="1"/>
    <s v="3. Normal"/>
    <s v="One time customer code for showroom cust Sol#: 3000052279"/>
    <s v="Varshil Jayantilal Gohil"/>
    <s v="Kamal Kondapalli"/>
    <s v="SAP Functional-SD"/>
    <x v="1"/>
    <d v="2024-07-17T09:10:00"/>
    <d v="2024-07-17T18:30:00"/>
    <s v="Applications"/>
    <s v="-"/>
    <s v="Surya Vegirouthu"/>
    <s v="Commercial Accounts"/>
    <s v="1. Affects Business"/>
    <d v="2024-12-17T19:42:00"/>
    <x v="3"/>
    <s v="-"/>
    <d v="2024-07-23T13:27:00"/>
    <d v="2024-07-17T11:30:00"/>
    <s v="Applications"/>
    <n v="3000000000"/>
    <s v="SAP S/4 ERP"/>
    <s v="IND"/>
    <x v="1"/>
    <x v="2"/>
    <x v="0"/>
    <n v="159.24320937499579"/>
    <n v="2024"/>
    <n v="29"/>
    <x v="13"/>
    <x v="9"/>
    <n v="7"/>
    <x v="0"/>
    <x v="2"/>
    <d v="2024-07-17T00:00:00"/>
    <s v=""/>
  </r>
  <r>
    <n v="4000005792"/>
    <x v="0"/>
    <s v="3. Normal"/>
    <s v="Order Placement Issue in SAP."/>
    <s v="Sumith Kumar Khandelwal"/>
    <s v="Kamal Kondapalli"/>
    <s v="SAP Functional-SD"/>
    <x v="0"/>
    <d v="2024-12-10T12:01:00"/>
    <d v="2024-12-12T12:01:00"/>
    <s v="Applications"/>
    <d v="2024-12-16T19:12:00"/>
    <s v="System"/>
    <s v="Sales"/>
    <s v="4. Affects User"/>
    <d v="2024-12-16T19:12:00"/>
    <x v="0"/>
    <d v="2024-12-13T18:16:00"/>
    <d v="2024-12-13T18:16:00"/>
    <d v="2024-12-10T14:01:00"/>
    <s v="-"/>
    <s v="-"/>
    <s v="SAP S/4 ERP"/>
    <s v="UAE"/>
    <x v="1"/>
    <x v="2"/>
    <x v="1"/>
    <n v="3.2604166666642413"/>
    <n v="2024"/>
    <n v="50"/>
    <x v="7"/>
    <x v="1"/>
    <n v="12"/>
    <x v="4"/>
    <x v="3"/>
    <d v="2024-12-10T00:00:00"/>
    <d v="2024-12-10T00:00:00"/>
  </r>
  <r>
    <n v="4000005956"/>
    <x v="1"/>
    <s v="2. High"/>
    <s v="Orion Access - 99123315 Vijay"/>
    <s v="Vijay Kumar Nakka"/>
    <s v="Aby Mathew"/>
    <s v="SAP Functional"/>
    <x v="2"/>
    <d v="2024-12-16T11:26:00"/>
    <s v="-"/>
    <s v="Applications"/>
    <s v="-"/>
    <s v="Vijay Kumar Nakka"/>
    <s v="Finance &amp; Accounts"/>
    <s v="-"/>
    <d v="2024-12-18T13:08:00"/>
    <x v="1"/>
    <s v="-"/>
    <s v="-"/>
    <s v="-"/>
    <s v="Access &amp; Security"/>
    <s v="-"/>
    <s v="Other ERP"/>
    <s v="IND"/>
    <x v="0"/>
    <x v="8"/>
    <x v="1"/>
    <n v="7.1487649305490777"/>
    <n v="2024"/>
    <n v="51"/>
    <x v="10"/>
    <x v="0"/>
    <n v="12"/>
    <x v="4"/>
    <x v="1"/>
    <d v="2024-12-16T00:00:00"/>
    <s v=""/>
  </r>
  <r>
    <n v="4000005421"/>
    <x v="1"/>
    <s v="3. Normal"/>
    <s v="Payroll parameter change - Sol ref#: 3000052620"/>
    <s v="Mohamed Rafiudeen"/>
    <s v="Venkat"/>
    <s v="SAP Functional-HR"/>
    <x v="1"/>
    <d v="2024-11-27T10:52:00"/>
    <d v="2024-11-29T10:52:00"/>
    <s v="Applications"/>
    <s v="-"/>
    <s v="System"/>
    <s v="Human Resources"/>
    <s v="4. Affects User"/>
    <d v="2024-12-19T15:11:00"/>
    <x v="0"/>
    <s v="-"/>
    <d v="2024-12-04T14:18:00"/>
    <d v="2024-11-27T12:52:00"/>
    <s v="Applications"/>
    <n v="3000000000"/>
    <s v="SAP S/4 ERP"/>
    <s v="UAE"/>
    <x v="1"/>
    <x v="4"/>
    <x v="1"/>
    <n v="26.172376041664393"/>
    <n v="2024"/>
    <n v="48"/>
    <x v="3"/>
    <x v="9"/>
    <n v="11"/>
    <x v="3"/>
    <x v="2"/>
    <d v="2024-11-27T00:00:00"/>
    <s v=""/>
  </r>
  <r>
    <n v="4000001030"/>
    <x v="1"/>
    <s v="2. High"/>
    <s v="PLEASE RESET THE PASSWORD KLUDI SAP"/>
    <s v="Mohammad Shahnawaz"/>
    <s v="Amit Yadav"/>
    <s v="SAP Technical"/>
    <x v="0"/>
    <d v="2024-07-23T16:29:00"/>
    <d v="2024-07-25T16:29:00"/>
    <s v="Access &amp; Security"/>
    <d v="2024-07-27T16:57:00"/>
    <s v="Mohammad Shahnawaz"/>
    <s v="Local Sales"/>
    <s v="4. Affects User"/>
    <d v="2024-07-27T16:57:00"/>
    <x v="0"/>
    <d v="2024-07-24T16:38:00"/>
    <d v="2024-07-24T16:38:00"/>
    <d v="2024-07-23T18:29:00"/>
    <s v="Access &amp; Security"/>
    <s v="-"/>
    <s v="Access Control"/>
    <s v="UAE"/>
    <x v="0"/>
    <x v="0"/>
    <x v="0"/>
    <n v="1.0062500000058208"/>
    <n v="2024"/>
    <n v="30"/>
    <x v="0"/>
    <x v="0"/>
    <n v="7"/>
    <x v="0"/>
    <x v="0"/>
    <d v="2024-07-23T00:00:00"/>
    <d v="2024-07-23T00:00:00"/>
  </r>
  <r>
    <n v="4000001732"/>
    <x v="0"/>
    <s v="3. Normal"/>
    <s v="PO 4900040113 - RELEASE STRATEGY TRIGGER ISSUE Sol#: 2000064586"/>
    <s v="Sai Velugula"/>
    <s v="Dinesh Sharma"/>
    <s v="SAP Functional-MM"/>
    <x v="0"/>
    <d v="2024-08-06T14:04:00"/>
    <d v="2024-08-08T14:04:00"/>
    <s v="Applications"/>
    <d v="2024-08-18T12:08:00"/>
    <s v="System"/>
    <s v="Purchase"/>
    <s v="4. Affects User"/>
    <d v="2024-08-18T12:08:00"/>
    <x v="0"/>
    <d v="2024-08-15T11:13:00"/>
    <d v="2024-08-15T11:13:00"/>
    <d v="2024-08-06T16:04:00"/>
    <s v="-"/>
    <n v="2000000000"/>
    <s v="SAP S/4 ERP"/>
    <s v="UAE"/>
    <x v="0"/>
    <x v="2"/>
    <x v="0"/>
    <n v="8.8812500000058208"/>
    <n v="2024"/>
    <n v="32"/>
    <x v="19"/>
    <x v="0"/>
    <n v="8"/>
    <x v="1"/>
    <x v="1"/>
    <d v="2024-08-06T00:00:00"/>
    <d v="2024-08-06T00:00:00"/>
  </r>
  <r>
    <n v="4000004909"/>
    <x v="0"/>
    <s v="2. High"/>
    <s v="PO coming to me for approvals in SAP Sol Ref :2000064769"/>
    <s v="Vibhuti Bhushan"/>
    <s v="Vijay Kumar"/>
    <s v="SAP Functional-MM"/>
    <x v="0"/>
    <d v="2024-11-12T12:42:00"/>
    <d v="2024-11-13T11:42:00"/>
    <s v="Applications"/>
    <d v="2024-12-14T19:11:00"/>
    <s v="Cheryl Mortega"/>
    <s v="Internal Audit"/>
    <s v="2. Affects Department"/>
    <d v="2024-12-14T19:11:00"/>
    <x v="3"/>
    <d v="2024-12-11T19:00:00"/>
    <d v="2024-11-27T16:40:00"/>
    <d v="2024-11-12T13:42:00"/>
    <s v="-"/>
    <n v="2000000000"/>
    <s v="SAP S/4 ERP"/>
    <s v="UAE"/>
    <x v="0"/>
    <x v="3"/>
    <x v="1"/>
    <n v="29.26249999999709"/>
    <n v="2024"/>
    <n v="46"/>
    <x v="21"/>
    <x v="1"/>
    <n v="11"/>
    <x v="3"/>
    <x v="2"/>
    <d v="2024-11-12T00:00:00"/>
    <d v="2024-11-12T00:00:00"/>
  </r>
  <r>
    <n v="4000004655"/>
    <x v="0"/>
    <s v="3. Normal"/>
    <s v="PO# 4900039967 release strategy error"/>
    <s v=" Veronica Tapao"/>
    <s v="Pranita Vishvanath Patil"/>
    <s v="SAP Functional-MM"/>
    <x v="0"/>
    <d v="2024-11-04T18:44:00"/>
    <d v="2024-11-06T18:44:00"/>
    <s v="Applications"/>
    <d v="2024-12-02T17:05:00"/>
    <s v="Veronica Tapao"/>
    <s v="Purchase"/>
    <s v="3. Affects Group"/>
    <d v="2024-12-02T17:05:00"/>
    <x v="0"/>
    <d v="2024-11-29T16:11:00"/>
    <d v="2024-11-05T11:50:00"/>
    <d v="2024-11-05T11:44:00"/>
    <s v="-"/>
    <s v="-"/>
    <s v="SAP S/4 ERP"/>
    <s v="UAE"/>
    <x v="1"/>
    <x v="3"/>
    <x v="1"/>
    <n v="24.89375000000291"/>
    <n v="2024"/>
    <n v="45"/>
    <x v="4"/>
    <x v="1"/>
    <n v="11"/>
    <x v="3"/>
    <x v="2"/>
    <d v="2024-11-04T00:00:00"/>
    <d v="2024-11-04T00:00:00"/>
  </r>
  <r>
    <n v="4000005595"/>
    <x v="0"/>
    <s v="3. Normal"/>
    <s v="PO#4900040820 // RELEASE STRATEGY ISSUE"/>
    <s v="Sai Velugula"/>
    <s v="Vijay Kumar"/>
    <s v="SAP Functional-MM"/>
    <x v="2"/>
    <d v="2024-12-04T12:31:00"/>
    <d v="2024-12-06T12:31:00"/>
    <s v="Applications"/>
    <s v="-"/>
    <s v="System"/>
    <s v="Purchase Department"/>
    <s v="4. Affects User"/>
    <d v="2024-12-11T17:40:00"/>
    <x v="0"/>
    <s v="-"/>
    <s v="-"/>
    <d v="2024-12-04T14:31:00"/>
    <s v="-"/>
    <s v="-"/>
    <s v="SAP S/4 ERP"/>
    <s v="UAE"/>
    <x v="0"/>
    <x v="3"/>
    <x v="1"/>
    <n v="19.103626041665848"/>
    <n v="2024"/>
    <n v="49"/>
    <x v="16"/>
    <x v="0"/>
    <n v="12"/>
    <x v="4"/>
    <x v="2"/>
    <d v="2024-12-04T00:00:00"/>
    <s v=""/>
  </r>
  <r>
    <n v="4000003183"/>
    <x v="0"/>
    <s v="3. Normal"/>
    <s v="PO#5800002832 not getting saved"/>
    <s v=" Veronica Tapao"/>
    <s v="Dinesh Sharma"/>
    <s v="SAP Functional-MM"/>
    <x v="0"/>
    <d v="2024-09-18T12:34:00"/>
    <d v="2024-09-20T12:34:00"/>
    <s v="Applications"/>
    <d v="2024-09-22T12:26:00"/>
    <s v="Veronica Tapao"/>
    <s v="Purchase"/>
    <s v="4. Affects User"/>
    <d v="2024-09-22T12:26:00"/>
    <x v="0"/>
    <d v="2024-09-19T11:33:00"/>
    <d v="2024-09-19T11:33:00"/>
    <d v="2024-09-18T14:34:00"/>
    <s v="-"/>
    <s v="-"/>
    <s v="SAP S/4 ERP"/>
    <s v="UAE"/>
    <x v="0"/>
    <x v="2"/>
    <x v="0"/>
    <n v="0.95763888888905058"/>
    <n v="2024"/>
    <n v="38"/>
    <x v="12"/>
    <x v="0"/>
    <n v="9"/>
    <x v="5"/>
    <x v="0"/>
    <d v="2024-09-18T00:00:00"/>
    <d v="2024-09-18T00:00:00"/>
  </r>
  <r>
    <n v="4000005489"/>
    <x v="0"/>
    <s v="3. Normal"/>
    <s v="PO/PR pending for release - not reflecting in SAP inbox"/>
    <s v="Myles Violante"/>
    <s v="Pranita Vishvanath Patil"/>
    <s v="SAP Functional-MM"/>
    <x v="5"/>
    <d v="2024-11-29T11:13:00"/>
    <d v="2024-12-03T11:13:00"/>
    <s v="Applications"/>
    <s v="-"/>
    <s v="System"/>
    <s v="Tiles Plant"/>
    <s v="4. Affects User"/>
    <d v="2024-12-20T10:54:00"/>
    <x v="0"/>
    <s v="-"/>
    <d v="2024-11-29T17:20:00"/>
    <d v="2024-11-29T13:13:00"/>
    <s v="-"/>
    <s v="-"/>
    <s v="SAP S/4 ERP"/>
    <s v="UAE"/>
    <x v="1"/>
    <x v="3"/>
    <x v="1"/>
    <n v="24.157792708327179"/>
    <n v="2024"/>
    <n v="48"/>
    <x v="3"/>
    <x v="12"/>
    <n v="11"/>
    <x v="3"/>
    <x v="2"/>
    <d v="2024-11-29T00:00:00"/>
    <s v=""/>
  </r>
  <r>
    <n v="4000000727"/>
    <x v="0"/>
    <s v="4. Low"/>
    <s v="POS - Walk In customer button not working (One time customer) I am not able to sell to Walk-In customer Sol#: 2000064541"/>
    <s v="Georges Najib Ghanem"/>
    <s v="Ajay Bose Sukumaran"/>
    <s v="SAP Functional-Fiori/ABAP"/>
    <x v="0"/>
    <d v="2024-07-15T18:06:00"/>
    <d v="2024-07-17T18:06:00"/>
    <s v="Applications"/>
    <d v="2024-10-06T13:35:00"/>
    <s v="Georges Najib Ghanem"/>
    <s v="Information Technology"/>
    <s v="2. Affects Department"/>
    <d v="2024-10-06T13:35:00"/>
    <x v="0"/>
    <d v="2024-10-03T12:40:00"/>
    <d v="2024-07-16T12:52:00"/>
    <d v="2024-07-16T11:06:00"/>
    <s v="-"/>
    <s v="-"/>
    <s v="POS"/>
    <s v="UAE"/>
    <x v="0"/>
    <x v="5"/>
    <x v="0"/>
    <n v="79.773611111115315"/>
    <n v="2024"/>
    <n v="29"/>
    <x v="13"/>
    <x v="0"/>
    <n v="7"/>
    <x v="0"/>
    <x v="2"/>
    <d v="2024-07-15T00:00:00"/>
    <d v="2024-07-15T00:00:00"/>
  </r>
  <r>
    <n v="4000002946"/>
    <x v="0"/>
    <s v="3. Normal"/>
    <s v="POS access Issue for the New Joinee 99018741 Walid Ouamer"/>
    <s v="Walid Ouamer"/>
    <s v="Amit Yadav"/>
    <s v="SAP Technical"/>
    <x v="0"/>
    <d v="2024-09-11T19:23:00"/>
    <d v="2024-09-13T19:23:00"/>
    <s v="Applications"/>
    <d v="2024-09-15T12:22:00"/>
    <s v="System"/>
    <s v="RAK Porcelain Retail"/>
    <s v="4. Affects User"/>
    <d v="2024-09-15T12:22:00"/>
    <x v="0"/>
    <d v="2024-09-12T12:20:00"/>
    <d v="2024-09-12T10:53:00"/>
    <d v="2024-09-12T12:23:00"/>
    <s v="-"/>
    <s v="-"/>
    <s v="SAP S/4 ERP"/>
    <s v="UAE"/>
    <x v="0"/>
    <x v="0"/>
    <x v="0"/>
    <n v="0.70625000000291038"/>
    <n v="2024"/>
    <n v="37"/>
    <x v="23"/>
    <x v="0"/>
    <n v="9"/>
    <x v="5"/>
    <x v="0"/>
    <d v="2024-09-11T00:00:00"/>
    <d v="2024-09-11T00:00:00"/>
  </r>
  <r>
    <n v="4000000726"/>
    <x v="0"/>
    <s v="4. Low"/>
    <s v="POS scanning of barcode is not working Sol#: 2000064540"/>
    <s v="Georges Najib Ghanem"/>
    <s v="Ajay Bose Sukumaran"/>
    <s v="SAP Functional-Fiori/ABAP"/>
    <x v="0"/>
    <d v="2024-07-15T18:05:00"/>
    <d v="2024-07-17T18:05:00"/>
    <s v="Applications"/>
    <d v="2024-11-04T18:50:00"/>
    <s v="Georges Najib Ghanem"/>
    <s v="IT Department"/>
    <s v="2. Affects Department"/>
    <d v="2024-11-04T18:50:00"/>
    <x v="0"/>
    <d v="2024-11-01T18:01:00"/>
    <d v="2024-07-18T17:57:00"/>
    <d v="2024-07-16T11:05:00"/>
    <s v="-"/>
    <s v="-"/>
    <s v="POS"/>
    <s v="UAE"/>
    <x v="0"/>
    <x v="5"/>
    <x v="0"/>
    <n v="108.99722222222772"/>
    <n v="2024"/>
    <n v="29"/>
    <x v="13"/>
    <x v="0"/>
    <n v="7"/>
    <x v="0"/>
    <x v="2"/>
    <d v="2024-07-15T00:00:00"/>
    <d v="2024-07-15T00:00:00"/>
  </r>
  <r>
    <n v="4000003101"/>
    <x v="0"/>
    <s v="3. Normal"/>
    <s v="POS Variance Item Error - Walid"/>
    <s v="Walid Ouamer"/>
    <s v="Ajay Bose Sukumaran"/>
    <s v="SAP Functional-Fiori/ABAP"/>
    <x v="0"/>
    <d v="2024-09-16T18:30:00"/>
    <d v="2024-09-18T18:30:00"/>
    <s v="Applications"/>
    <d v="2024-09-29T12:30:00"/>
    <s v="System"/>
    <s v="RAK Porcelain Retail"/>
    <s v="4. Affects User"/>
    <d v="2024-09-29T12:30:00"/>
    <x v="0"/>
    <d v="2024-09-26T11:37:00"/>
    <d v="2024-09-23T12:12:00"/>
    <d v="2024-09-17T11:30:00"/>
    <s v="-"/>
    <s v="-"/>
    <s v="POS"/>
    <s v="UAE"/>
    <x v="0"/>
    <x v="5"/>
    <x v="0"/>
    <n v="9.7131944444408873"/>
    <n v="2024"/>
    <n v="38"/>
    <x v="12"/>
    <x v="0"/>
    <n v="9"/>
    <x v="5"/>
    <x v="1"/>
    <d v="2024-09-16T00:00:00"/>
    <d v="2024-09-16T00:00:00"/>
  </r>
  <r>
    <n v="4000005799"/>
    <x v="0"/>
    <s v="3. Normal"/>
    <s v="Posting error"/>
    <s v="Durairaj Nagiah"/>
    <s v="Shaik Chand Basha"/>
    <s v="SAP Functional-FI/CO"/>
    <x v="0"/>
    <d v="2024-12-10T13:37:00"/>
    <d v="2024-12-12T13:37:00"/>
    <s v="Applications"/>
    <d v="2024-12-14T13:10:00"/>
    <s v="Durairaj Nagiah"/>
    <s v="Production"/>
    <s v="4. Affects User"/>
    <d v="2024-12-14T13:10:00"/>
    <x v="0"/>
    <d v="2024-12-11T12:58:00"/>
    <d v="2024-12-10T13:41:00"/>
    <d v="2024-12-10T15:37:00"/>
    <s v="-"/>
    <s v="-"/>
    <s v="SAP S/4 ERP"/>
    <s v="UAE"/>
    <x v="1"/>
    <x v="1"/>
    <x v="1"/>
    <n v="0.97291666666569654"/>
    <n v="2024"/>
    <n v="50"/>
    <x v="7"/>
    <x v="1"/>
    <n v="12"/>
    <x v="4"/>
    <x v="0"/>
    <d v="2024-12-10T00:00:00"/>
    <d v="2024-12-10T00:00:00"/>
  </r>
  <r>
    <n v="4000005739"/>
    <x v="0"/>
    <s v="4. Low"/>
    <s v="Posting Problem - Sol ref#: 2000064782"/>
    <s v="Md. Moseul Hoque"/>
    <s v="Rakhi Masand"/>
    <s v="SAP Functional"/>
    <x v="0"/>
    <d v="2024-12-08T13:43:00"/>
    <d v="2024-12-14T13:43:00"/>
    <s v="Applications"/>
    <d v="2024-12-14T17:11:00"/>
    <s v="System"/>
    <s v="Accounts &amp; Finance"/>
    <s v="4. Affects User"/>
    <d v="2024-12-14T17:11:00"/>
    <x v="2"/>
    <d v="2024-12-11T17:03:00"/>
    <d v="2024-12-09T13:36:00"/>
    <d v="2024-12-08T17:43:00"/>
    <s v="-"/>
    <n v="2000000000"/>
    <s v="SAP S/4 ERP"/>
    <s v="BGD"/>
    <x v="1"/>
    <x v="6"/>
    <x v="1"/>
    <n v="3.1388888888905058"/>
    <n v="2024"/>
    <n v="49"/>
    <x v="16"/>
    <x v="1"/>
    <n v="12"/>
    <x v="4"/>
    <x v="3"/>
    <d v="2024-12-08T00:00:00"/>
    <d v="2024-12-08T00:00:00"/>
  </r>
  <r>
    <n v="4000002101"/>
    <x v="0"/>
    <s v="2. High"/>
    <s v="Posting reversal issue - Sol ref#: 2000064604"/>
    <s v="Kishor Karthikeyan"/>
    <s v="Karthick Duraisamy"/>
    <s v="SAP Functional-PP/PM/QS/"/>
    <x v="0"/>
    <d v="2024-08-19T11:15:00"/>
    <d v="2024-08-21T11:15:00"/>
    <s v="Applications"/>
    <d v="2024-08-24T18:11:00"/>
    <s v="Kishor Karthikeyan"/>
    <s v="Sanitaryware Plant"/>
    <s v="4. Affects User"/>
    <d v="2024-08-24T18:11:00"/>
    <x v="0"/>
    <d v="2024-08-21T17:35:00"/>
    <d v="2024-08-21T17:34:00"/>
    <d v="2024-08-19T13:15:00"/>
    <s v="-"/>
    <n v="2000000000"/>
    <s v="SAP S/4 ERP"/>
    <s v="UAE"/>
    <x v="0"/>
    <x v="1"/>
    <x v="0"/>
    <n v="2.2638888888905058"/>
    <n v="2024"/>
    <n v="34"/>
    <x v="18"/>
    <x v="0"/>
    <n v="8"/>
    <x v="1"/>
    <x v="3"/>
    <d v="2024-08-19T00:00:00"/>
    <d v="2024-08-19T00:00:00"/>
  </r>
  <r>
    <n v="4000001972"/>
    <x v="0"/>
    <s v="3. Normal"/>
    <s v="PR approval not showing in Fiori 99015620"/>
    <s v="Georges Najib Ghanem"/>
    <s v="Nigam Bairagicharan Das"/>
    <s v="SAP Technical"/>
    <x v="0"/>
    <d v="2024-08-14T11:33:00"/>
    <d v="2024-08-16T11:33:00"/>
    <s v="Applications"/>
    <d v="2024-08-17T13:08:00"/>
    <s v="Cheryl Mortega"/>
    <s v="Information Technology"/>
    <s v="4. Affects User"/>
    <d v="2024-08-17T13:08:00"/>
    <x v="0"/>
    <d v="2024-08-14T12:54:00"/>
    <d v="2024-08-14T12:54:00"/>
    <d v="2024-08-14T13:33:00"/>
    <s v="-"/>
    <s v="-"/>
    <s v="SAP S/4 ERP"/>
    <s v="UAE"/>
    <x v="0"/>
    <x v="0"/>
    <x v="0"/>
    <n v="5.6250000001455192E-2"/>
    <n v="2024"/>
    <n v="33"/>
    <x v="1"/>
    <x v="0"/>
    <n v="8"/>
    <x v="1"/>
    <x v="0"/>
    <d v="2024-08-14T00:00:00"/>
    <d v="2024-08-14T00:00:00"/>
  </r>
  <r>
    <n v="4000001978"/>
    <x v="0"/>
    <s v="3. Normal"/>
    <s v="PR notification issue in Fiori - Sol Ref 2000064527"/>
    <s v="marco.borghi@rakceramics.com"/>
    <s v="Ajay Bose Sukumaran"/>
    <s v="SAP Functional"/>
    <x v="0"/>
    <d v="2024-08-14T12:53:00"/>
    <d v="2024-08-16T12:53:00"/>
    <s v="Applications"/>
    <d v="2024-08-20T20:09:00"/>
    <s v="System"/>
    <s v="-"/>
    <s v="4. Affects User"/>
    <d v="2024-08-20T20:09:00"/>
    <x v="0"/>
    <d v="2024-08-17T19:48:00"/>
    <d v="2024-08-17T19:48:00"/>
    <d v="2024-08-14T14:53:00"/>
    <s v="-"/>
    <n v="2000000000"/>
    <s v="SAP S/4 ERP"/>
    <s v="UAE"/>
    <x v="0"/>
    <x v="5"/>
    <x v="0"/>
    <n v="3.2881944444379769"/>
    <n v="2024"/>
    <n v="33"/>
    <x v="1"/>
    <x v="0"/>
    <n v="8"/>
    <x v="1"/>
    <x v="3"/>
    <d v="2024-08-14T00:00:00"/>
    <d v="2024-08-14T00:00:00"/>
  </r>
  <r>
    <n v="4000001460"/>
    <x v="0"/>
    <s v="2. High"/>
    <s v="PR#: 500039347 - Department head name &amp; other not displaying Sol#: 2000064577"/>
    <s v="Aji Zacharia"/>
    <s v="Dinesh Sharma"/>
    <s v="SAP Functional-MM"/>
    <x v="0"/>
    <d v="2024-07-31T18:29:00"/>
    <d v="2024-08-01T17:29:00"/>
    <s v="Applications"/>
    <d v="2024-08-16T19:07:00"/>
    <s v="Aji Zacharia"/>
    <s v="Asset Management"/>
    <s v="3. Affects Group"/>
    <d v="2024-08-16T19:07:00"/>
    <x v="3"/>
    <d v="2024-08-13T18:45:00"/>
    <d v="2024-07-31T18:44:00"/>
    <d v="2024-07-31T19:29:00"/>
    <s v="-"/>
    <n v="2000000000"/>
    <s v="SAP S/4 ERP"/>
    <s v="UAE"/>
    <x v="0"/>
    <x v="2"/>
    <x v="0"/>
    <n v="13.011111111110949"/>
    <n v="2024"/>
    <n v="31"/>
    <x v="8"/>
    <x v="0"/>
    <n v="7"/>
    <x v="0"/>
    <x v="2"/>
    <d v="2024-07-31T00:00:00"/>
    <d v="2024-07-31T00:00:00"/>
  </r>
  <r>
    <n v="4000005592"/>
    <x v="0"/>
    <s v="2. High"/>
    <s v="Previous month material showing in COGI"/>
    <s v="Md. Oahedur Rahman"/>
    <s v="Shaik Chand Basha"/>
    <s v="SAP Functional"/>
    <x v="0"/>
    <d v="2024-12-04T12:14:00"/>
    <d v="2024-12-04T20:14:00"/>
    <s v="Applications"/>
    <d v="2024-12-14T19:11:00"/>
    <s v="Syeda Tasnim Hossain"/>
    <s v="Tiles Production"/>
    <s v="2. Affects Department"/>
    <d v="2024-12-14T19:11:00"/>
    <x v="3"/>
    <d v="2024-12-11T18:43:00"/>
    <d v="2024-12-11T18:43:00"/>
    <d v="2024-12-04T13:14:00"/>
    <s v="-"/>
    <s v="-"/>
    <s v="SAP S/4 ERP"/>
    <s v="BGD"/>
    <x v="1"/>
    <x v="1"/>
    <x v="1"/>
    <n v="7.2701388888890506"/>
    <n v="2024"/>
    <n v="49"/>
    <x v="16"/>
    <x v="1"/>
    <n v="12"/>
    <x v="4"/>
    <x v="1"/>
    <d v="2024-12-04T00:00:00"/>
    <d v="2024-12-04T00:00:00"/>
  </r>
  <r>
    <n v="4000004515"/>
    <x v="0"/>
    <s v="3. Normal"/>
    <s v="PRICE DIFFERENT BETWEEN SO &amp; GRSO SO- 5906494 GRSO - 60064677/ 0060064751"/>
    <s v="Megha Ayeshmini"/>
    <s v="Kamal Kondapalli"/>
    <s v="SAP Functional-SD"/>
    <x v="0"/>
    <d v="2024-10-30T13:59:00"/>
    <d v="2024-11-01T13:59:00"/>
    <s v="Applications"/>
    <d v="2024-11-11T12:54:00"/>
    <s v="System"/>
    <s v="UAE Sales -Retail Operations"/>
    <s v="4. Affects User"/>
    <d v="2024-11-11T12:54:00"/>
    <x v="0"/>
    <d v="2024-11-08T12:17:00"/>
    <d v="2024-11-08T11:35:00"/>
    <d v="2024-10-30T15:59:00"/>
    <s v="-"/>
    <s v="-"/>
    <s v="SAP S/4 ERP"/>
    <s v="UAE"/>
    <x v="1"/>
    <x v="2"/>
    <x v="1"/>
    <n v="8.9291666666686069"/>
    <n v="2024"/>
    <n v="44"/>
    <x v="5"/>
    <x v="1"/>
    <n v="10"/>
    <x v="2"/>
    <x v="1"/>
    <d v="2024-10-30T00:00:00"/>
    <d v="2024-10-30T00:00:00"/>
  </r>
  <r>
    <n v="4000004358"/>
    <x v="0"/>
    <s v="2. High"/>
    <s v="Pricing date issue in POS"/>
    <s v="Mohammad Jamal Balkees"/>
    <s v="Ajay Bose Sukumaran"/>
    <s v="SAP Functional"/>
    <x v="0"/>
    <d v="2024-10-24T13:53:00"/>
    <d v="2024-10-25T12:53:00"/>
    <s v="Applications"/>
    <d v="2024-11-01T17:49:00"/>
    <s v="Ajay Bose Sukumaran"/>
    <s v="Showroom"/>
    <s v="3. Affects Group"/>
    <d v="2024-11-01T17:49:00"/>
    <x v="3"/>
    <d v="2024-10-29T17:35:00"/>
    <d v="2024-10-29T11:59:00"/>
    <d v="2024-10-24T14:53:00"/>
    <s v="-"/>
    <n v="2000000000"/>
    <s v="POS"/>
    <s v="UAE"/>
    <x v="0"/>
    <x v="5"/>
    <x v="0"/>
    <n v="5.1541666666671517"/>
    <n v="2024"/>
    <n v="43"/>
    <x v="14"/>
    <x v="0"/>
    <n v="10"/>
    <x v="2"/>
    <x v="1"/>
    <d v="2024-10-24T00:00:00"/>
    <d v="2024-10-24T00:00:00"/>
  </r>
  <r>
    <n v="4000002193"/>
    <x v="0"/>
    <s v="3. Normal"/>
    <s v="PRICING ERROR IN DISTRIBUTION CHANNEL 20 IN NEW ORDER TYPE ZAA Sol ref#: 2000064608"/>
    <s v="Heera Mohammed Javeed"/>
    <s v="Dinesh Sharma"/>
    <s v="SAP Functional-SD"/>
    <x v="0"/>
    <d v="2024-08-20T19:07:00"/>
    <d v="2024-08-22T19:08:00"/>
    <s v="Applications"/>
    <d v="2024-11-01T12:48:00"/>
    <s v="Heera Mohammed Javeed"/>
    <s v="Local Sales"/>
    <s v="4. Affects User"/>
    <d v="2024-11-01T12:48:00"/>
    <x v="0"/>
    <d v="2024-10-29T11:50:00"/>
    <d v="2024-08-23T16:02:00"/>
    <d v="2024-08-21T12:08:00"/>
    <s v="-"/>
    <n v="2000000000"/>
    <s v="SAP S/4 ERP"/>
    <s v="UAE"/>
    <x v="0"/>
    <x v="2"/>
    <x v="0"/>
    <n v="69.696527777778101"/>
    <n v="2024"/>
    <n v="34"/>
    <x v="18"/>
    <x v="0"/>
    <n v="8"/>
    <x v="1"/>
    <x v="2"/>
    <d v="2024-08-20T00:00:00"/>
    <d v="2024-08-20T00:00:00"/>
  </r>
  <r>
    <n v="4000005787"/>
    <x v="1"/>
    <s v="2. High"/>
    <s v="Process change in SAP workflow &amp; Helpme"/>
    <s v="Cheryl Mortega"/>
    <s v="Dinesh Sharma"/>
    <s v="SAP Functional-MM"/>
    <x v="2"/>
    <d v="2024-12-10T11:39:00"/>
    <d v="2024-12-11T10:39:00"/>
    <s v="Applications"/>
    <s v="-"/>
    <s v="Cheryl Mortega"/>
    <s v="IT Department"/>
    <s v="3. Affects Group"/>
    <d v="2024-12-13T16:01:00"/>
    <x v="3"/>
    <s v="-"/>
    <d v="2024-12-12T19:00:00"/>
    <d v="2024-12-10T12:39:00"/>
    <s v="Applications"/>
    <s v="-"/>
    <s v="SAP S/4 ERP"/>
    <s v="UAE"/>
    <x v="0"/>
    <x v="2"/>
    <x v="1"/>
    <n v="13.139737152770977"/>
    <n v="2024"/>
    <n v="50"/>
    <x v="7"/>
    <x v="0"/>
    <n v="12"/>
    <x v="4"/>
    <x v="2"/>
    <d v="2024-12-10T00:00:00"/>
    <s v=""/>
  </r>
  <r>
    <n v="4000000637"/>
    <x v="1"/>
    <s v="3. Normal"/>
    <s v="Production Order Date Change - Sol Ref #:3000052510"/>
    <s v="Kishor Karthikeyan"/>
    <s v="Karthick Duraisamy"/>
    <s v="SAP Functional-PP/PM/QS/"/>
    <x v="0"/>
    <d v="2024-07-12T13:48:00"/>
    <d v="2024-07-16T13:48:00"/>
    <s v="Applications"/>
    <d v="2024-08-16T15:07:00"/>
    <s v="Kishor Karthikeyan"/>
    <s v="Sanitaryware Plant"/>
    <s v="4. Affects User"/>
    <d v="2024-08-16T15:07:00"/>
    <x v="0"/>
    <d v="2024-08-13T14:24:00"/>
    <d v="2024-08-13T14:24:00"/>
    <d v="2024-07-12T15:48:00"/>
    <s v="Applications"/>
    <n v="3000000000"/>
    <s v="SAP S/4 ERP"/>
    <s v="UAE"/>
    <x v="0"/>
    <x v="1"/>
    <x v="0"/>
    <n v="32.025000000001455"/>
    <n v="2024"/>
    <n v="28"/>
    <x v="6"/>
    <x v="0"/>
    <n v="7"/>
    <x v="0"/>
    <x v="2"/>
    <d v="2024-07-12T00:00:00"/>
    <d v="2024-07-12T00:00:00"/>
  </r>
  <r>
    <n v="4000002324"/>
    <x v="0"/>
    <s v="2. High"/>
    <s v="Production shows minus values Sol ref#: 2000064618"/>
    <s v="Stephanie Elaine Acera"/>
    <s v="Dinesh Sharma"/>
    <s v="SAP Functional-SD"/>
    <x v="0"/>
    <d v="2024-08-26T11:17:00"/>
    <d v="2024-08-28T11:17:00"/>
    <s v="Applications"/>
    <d v="2024-10-25T14:45:00"/>
    <s v="Stephanie Elaine Acera"/>
    <s v="Production Planning"/>
    <s v="4. Affects User"/>
    <d v="2024-10-25T14:45:00"/>
    <x v="0"/>
    <d v="2024-10-22T13:57:00"/>
    <d v="2024-09-09T13:44:00"/>
    <d v="2024-08-26T13:17:00"/>
    <s v="-"/>
    <n v="2000000000"/>
    <s v="SAP S/4 ERP"/>
    <s v="UAE"/>
    <x v="0"/>
    <x v="2"/>
    <x v="0"/>
    <n v="57.11111111111677"/>
    <n v="2024"/>
    <n v="35"/>
    <x v="22"/>
    <x v="0"/>
    <n v="8"/>
    <x v="1"/>
    <x v="2"/>
    <d v="2024-08-26T00:00:00"/>
    <d v="2024-08-26T00:00:00"/>
  </r>
  <r>
    <n v="4000003240"/>
    <x v="1"/>
    <s v="3. Normal"/>
    <s v="Production SOP Process for year 2024"/>
    <s v="Abbas Gulshane"/>
    <s v="Shaik Chand Basha"/>
    <s v="SAP Functional-PP/PM/QS/"/>
    <x v="2"/>
    <d v="2024-09-20T07:27:00"/>
    <d v="2024-09-23T10:30:00"/>
    <s v="Applications"/>
    <s v="-"/>
    <s v="Surya Vegirouthu"/>
    <s v="Production Planning Tiles &amp; SW"/>
    <s v="3. Affects Group"/>
    <d v="2024-12-20T13:19:00"/>
    <x v="0"/>
    <s v="-"/>
    <d v="2024-09-20T07:32:00"/>
    <d v="2024-09-20T12:30:00"/>
    <s v="Applications"/>
    <s v="-"/>
    <s v="SAP S/4 ERP"/>
    <s v="IND"/>
    <x v="1"/>
    <x v="1"/>
    <x v="0"/>
    <n v="94.314737152773887"/>
    <n v="2024"/>
    <n v="38"/>
    <x v="12"/>
    <x v="2"/>
    <n v="9"/>
    <x v="5"/>
    <x v="2"/>
    <d v="2024-09-20T00:00:00"/>
    <s v=""/>
  </r>
  <r>
    <n v="4000005332"/>
    <x v="0"/>
    <s v="2. High"/>
    <s v="Program ZMM_STRD_PRICE_UPD is not propely executed"/>
    <s v="Sourav Kochhar"/>
    <s v="Pranita Vishvanath Patil"/>
    <s v="SAP Functional-MM"/>
    <x v="1"/>
    <d v="2024-11-25T11:49:00"/>
    <d v="2024-11-27T11:49:00"/>
    <s v="Applications"/>
    <s v="-"/>
    <s v="Sourav Kochhar"/>
    <s v="Accounts"/>
    <s v="4. Affects User"/>
    <d v="2024-12-20T18:32:00"/>
    <x v="0"/>
    <s v="-"/>
    <d v="2024-11-26T13:21:00"/>
    <d v="2024-11-25T13:49:00"/>
    <s v="-"/>
    <s v="-"/>
    <s v="SAP S/4 ERP"/>
    <s v="UAE"/>
    <x v="1"/>
    <x v="3"/>
    <x v="1"/>
    <n v="28.132792708333"/>
    <n v="2024"/>
    <n v="48"/>
    <x v="3"/>
    <x v="12"/>
    <n v="11"/>
    <x v="3"/>
    <x v="2"/>
    <d v="2024-11-25T00:00:00"/>
    <s v=""/>
  </r>
  <r>
    <n v="4000000752"/>
    <x v="1"/>
    <s v="2. High"/>
    <s v="Program in SAP ZIPHONE01 für PD&amp;E erstellen - (Kludi GR ) Sol ref#: 3000052546"/>
    <s v="Julia Lymer"/>
    <s v="Dinesh Sharma"/>
    <s v="SAP Functional-MM"/>
    <x v="2"/>
    <d v="2024-07-16T12:46:00"/>
    <d v="2024-07-18T12:46:00"/>
    <s v="Applications"/>
    <s v="-"/>
    <s v="Julia Lymer"/>
    <s v="Product Development &amp; Engineering"/>
    <s v="4. Affects User"/>
    <d v="2024-10-29T12:32:00"/>
    <x v="0"/>
    <s v="-"/>
    <s v="-"/>
    <d v="2024-07-16T14:46:00"/>
    <s v="Applications"/>
    <n v="3000000000"/>
    <s v="SAP S/4 ERP"/>
    <s v="GER"/>
    <x v="0"/>
    <x v="2"/>
    <x v="0"/>
    <n v="160.09320937499433"/>
    <n v="2024"/>
    <n v="29"/>
    <x v="13"/>
    <x v="0"/>
    <n v="7"/>
    <x v="0"/>
    <x v="2"/>
    <d v="2024-07-16T00:00:00"/>
    <s v=""/>
  </r>
  <r>
    <n v="4000004371"/>
    <x v="0"/>
    <s v="2. High"/>
    <s v="Program ZSD00101 is not working for customer 150237 - Sol Ref:2000064755"/>
    <s v="Raziye Kabakci"/>
    <s v="Kamal Kondapalli"/>
    <s v="SAP Functional-SD"/>
    <x v="0"/>
    <d v="2024-10-24T17:54:00"/>
    <d v="2024-10-25T16:54:00"/>
    <s v="Applications"/>
    <d v="2024-11-17T13:57:00"/>
    <s v="Raziye Kabakci"/>
    <s v="Information Technology"/>
    <s v="2. Affects Department"/>
    <d v="2024-11-17T13:57:00"/>
    <x v="3"/>
    <d v="2024-11-14T13:52:00"/>
    <d v="2024-11-11T17:58:00"/>
    <d v="2024-10-24T18:54:00"/>
    <s v="-"/>
    <n v="2000000000"/>
    <s v="SAP S/4 ERP"/>
    <s v="GER"/>
    <x v="1"/>
    <x v="2"/>
    <x v="0"/>
    <n v="20.831944444442343"/>
    <n v="2024"/>
    <n v="43"/>
    <x v="14"/>
    <x v="1"/>
    <n v="10"/>
    <x v="2"/>
    <x v="2"/>
    <d v="2024-10-24T00:00:00"/>
    <d v="2024-10-24T00:00:00"/>
  </r>
  <r>
    <n v="4000004239"/>
    <x v="0"/>
    <s v="1. Urgent"/>
    <s v="Program ZSDUTI64 not working properly Sol Ref : 2000064749"/>
    <s v="Raziye Kabakci"/>
    <s v="Dinesh Sharma"/>
    <s v="SAP Functional"/>
    <x v="0"/>
    <d v="2024-10-21T12:37:00"/>
    <d v="2024-10-22T11:37:00"/>
    <s v="Applications"/>
    <d v="2024-11-01T13:49:00"/>
    <s v="Raziye Kabakci"/>
    <s v="Information Technology"/>
    <s v="3. Affects Group"/>
    <d v="2024-11-01T13:49:00"/>
    <x v="3"/>
    <d v="2024-10-29T12:55:00"/>
    <d v="2024-10-29T12:54:00"/>
    <d v="2024-10-21T13:37:00"/>
    <s v="-"/>
    <n v="2000000000"/>
    <s v="SAP S/4 ERP"/>
    <s v="GER"/>
    <x v="0"/>
    <x v="2"/>
    <x v="0"/>
    <n v="8.0125000000043656"/>
    <n v="2024"/>
    <n v="43"/>
    <x v="14"/>
    <x v="0"/>
    <n v="10"/>
    <x v="2"/>
    <x v="1"/>
    <d v="2024-10-21T00:00:00"/>
    <d v="2024-10-21T00:00:00"/>
  </r>
  <r>
    <n v="4000003974"/>
    <x v="1"/>
    <s v="3. Normal"/>
    <s v="Provide Authorization Access to Sales T- codes"/>
    <s v="Muhammed Salih Nissamudeen"/>
    <s v="Amit Yadav"/>
    <s v="SAP Technical"/>
    <x v="0"/>
    <d v="2024-10-11T11:39:00"/>
    <d v="2024-10-15T11:39:00"/>
    <s v="Access &amp; Security"/>
    <d v="2024-10-18T16:41:00"/>
    <s v="System"/>
    <s v="Marketing"/>
    <s v="4. Affects User"/>
    <d v="2024-11-08T12:02:00"/>
    <x v="0"/>
    <d v="2024-10-15T16:11:00"/>
    <d v="2024-10-15T16:11:00"/>
    <d v="2024-10-11T13:39:00"/>
    <s v="Access &amp; Security"/>
    <s v="-"/>
    <s v="Access Control"/>
    <s v="UAE"/>
    <x v="0"/>
    <x v="0"/>
    <x v="0"/>
    <n v="4.1888888888861402"/>
    <n v="2024"/>
    <n v="41"/>
    <x v="9"/>
    <x v="0"/>
    <n v="10"/>
    <x v="2"/>
    <x v="3"/>
    <d v="2024-10-11T00:00:00"/>
    <d v="2024-10-11T00:00:00"/>
  </r>
  <r>
    <n v="4000003355"/>
    <x v="1"/>
    <s v="3. Normal"/>
    <s v="Provide access for CA11 in ECQ - 77000216"/>
    <s v="Durairaj Nagiah"/>
    <s v="Amit Yadav"/>
    <s v="SAP Technical"/>
    <x v="0"/>
    <d v="2024-09-25T09:16:00"/>
    <d v="2024-09-27T10:30:00"/>
    <s v="Access &amp; Security"/>
    <d v="2024-11-29T20:03:00"/>
    <s v="System"/>
    <s v="Production"/>
    <s v="4. Affects User"/>
    <d v="2024-11-29T20:03:00"/>
    <x v="0"/>
    <d v="2024-11-26T19:23:00"/>
    <d v="2024-11-26T19:23:00"/>
    <d v="2024-09-25T12:30:00"/>
    <s v="Access &amp; Security"/>
    <s v="-"/>
    <s v="Access Control"/>
    <s v="UAE"/>
    <x v="0"/>
    <x v="0"/>
    <x v="0"/>
    <n v="62.421527777776646"/>
    <n v="2024"/>
    <n v="39"/>
    <x v="20"/>
    <x v="0"/>
    <n v="9"/>
    <x v="5"/>
    <x v="2"/>
    <d v="2024-09-25T00:00:00"/>
    <d v="2024-09-25T00:00:00"/>
  </r>
  <r>
    <n v="4000003140"/>
    <x v="1"/>
    <s v="2. High"/>
    <s v="Provide access for T-code f-47 - Apurwa (IND)"/>
    <s v="Apurwa Mishra"/>
    <s v="Amit Yadav"/>
    <s v="SAP Technical"/>
    <x v="3"/>
    <d v="2024-09-17T16:03:00"/>
    <d v="2024-09-19T16:03:00"/>
    <s v="Applications"/>
    <s v="-"/>
    <s v="Apurwa Mishra"/>
    <s v="Accounts - SSC"/>
    <s v="4. Affects User"/>
    <d v="2024-09-18T11:26:00"/>
    <x v="0"/>
    <s v="-"/>
    <s v="-"/>
    <d v="2024-09-17T18:03:00"/>
    <s v="Access &amp; Security"/>
    <s v="-"/>
    <s v="Accounting &amp; Finance tools"/>
    <s v="IND"/>
    <x v="0"/>
    <x v="0"/>
    <x v="0"/>
    <n v="96.956403819443949"/>
    <n v="2024"/>
    <n v="38"/>
    <x v="12"/>
    <x v="0"/>
    <n v="9"/>
    <x v="5"/>
    <x v="2"/>
    <d v="2024-09-17T00:00:00"/>
    <s v=""/>
  </r>
  <r>
    <n v="4000003962"/>
    <x v="1"/>
    <s v="2. High"/>
    <s v="Provide Authorization Access to T-code"/>
    <s v="Palani Murugan"/>
    <s v="Amit Yadav"/>
    <s v="SAP Technical"/>
    <x v="0"/>
    <d v="2024-10-10T18:47:00"/>
    <d v="2024-10-14T18:47:00"/>
    <s v="Applications"/>
    <d v="2024-10-14T18:39:00"/>
    <s v="Palani Murugan"/>
    <s v="Logistics and Warehouse"/>
    <s v="4. Affects User"/>
    <d v="2024-10-14T18:39:00"/>
    <x v="0"/>
    <d v="2024-10-11T18:21:00"/>
    <d v="2024-10-11T18:21:00"/>
    <d v="2024-10-11T11:47:00"/>
    <s v="Access &amp; Security"/>
    <s v="-"/>
    <s v="Logistics &amp; Warehousing tools"/>
    <s v="UAE"/>
    <x v="0"/>
    <x v="0"/>
    <x v="0"/>
    <n v="0.98194444444379769"/>
    <n v="2024"/>
    <n v="41"/>
    <x v="9"/>
    <x v="0"/>
    <n v="10"/>
    <x v="2"/>
    <x v="0"/>
    <d v="2024-10-10T00:00:00"/>
    <d v="2024-10-10T00:00:00"/>
  </r>
  <r>
    <n v="4000003745"/>
    <x v="1"/>
    <s v="3. Normal"/>
    <s v="Provide T- Code Access For 9000884 &amp; 99018058"/>
    <s v="Karthick Mani Bharanirajan"/>
    <s v="Amit Yadav"/>
    <s v="SAP Technical"/>
    <x v="0"/>
    <d v="2024-10-04T17:02:00"/>
    <d v="2024-10-08T17:02:00"/>
    <s v="Access &amp; Security"/>
    <d v="2024-10-11T17:38:00"/>
    <s v="System"/>
    <s v="Sanitaryware Sales"/>
    <s v="4. Affects User"/>
    <d v="2024-11-08T12:12:00"/>
    <x v="0"/>
    <d v="2024-10-08T17:28:00"/>
    <d v="2024-10-08T17:28:00"/>
    <d v="2024-10-04T19:02:00"/>
    <s v="Access &amp; Security"/>
    <s v="-"/>
    <s v="Access Control"/>
    <s v="UAE"/>
    <x v="0"/>
    <x v="0"/>
    <x v="0"/>
    <n v="4.0180555555562023"/>
    <n v="2024"/>
    <n v="40"/>
    <x v="2"/>
    <x v="0"/>
    <n v="10"/>
    <x v="2"/>
    <x v="3"/>
    <d v="2024-10-04T00:00:00"/>
    <d v="2024-10-04T00:00:00"/>
  </r>
  <r>
    <n v="4000001766"/>
    <x v="1"/>
    <s v="3. Normal"/>
    <s v="Provide the additional access to employees"/>
    <s v=" Mohamed Nasar"/>
    <s v="Nigam Bairagicharan Das"/>
    <s v="SAP Technical"/>
    <x v="0"/>
    <d v="2024-08-07T16:13:00"/>
    <d v="2024-08-09T16:13:00"/>
    <s v="Applications"/>
    <d v="2024-08-12T13:05:00"/>
    <s v="Mohamed Nasar"/>
    <s v="Logistics and Warehouse"/>
    <s v="4. Affects User"/>
    <d v="2024-08-12T13:05:00"/>
    <x v="0"/>
    <d v="2024-08-09T12:05:00"/>
    <d v="2024-08-09T12:05:00"/>
    <d v="2024-08-07T18:13:00"/>
    <s v="Access &amp; Security"/>
    <s v="-"/>
    <s v="SAP S/4 ERP"/>
    <s v="UAE"/>
    <x v="0"/>
    <x v="0"/>
    <x v="0"/>
    <n v="1.827777777776646"/>
    <n v="2024"/>
    <n v="32"/>
    <x v="19"/>
    <x v="0"/>
    <n v="8"/>
    <x v="1"/>
    <x v="0"/>
    <d v="2024-08-07T00:00:00"/>
    <d v="2024-08-07T00:00:00"/>
  </r>
  <r>
    <n v="4000003790"/>
    <x v="1"/>
    <s v="2. High"/>
    <s v="Provide to T-code ME51N Access"/>
    <s v="Gwen Camille Pamay"/>
    <s v="Amit Yadav"/>
    <s v="SAP Technical"/>
    <x v="0"/>
    <d v="2024-10-07T11:09:00"/>
    <d v="2024-10-09T11:09:00"/>
    <s v="Applications"/>
    <d v="2024-10-24T18:45:00"/>
    <s v="Gwen Camille Pamay"/>
    <s v="UAE Sales -Retail Operations"/>
    <s v="4. Affects User"/>
    <d v="2024-10-24T18:45:00"/>
    <x v="0"/>
    <d v="2024-10-21T18:09:00"/>
    <d v="2024-10-14T11:55:00"/>
    <d v="2024-10-07T13:09:00"/>
    <s v="Access &amp; Security"/>
    <s v="-"/>
    <s v="SAP S/4 ERP"/>
    <s v="UAE"/>
    <x v="0"/>
    <x v="0"/>
    <x v="0"/>
    <n v="14.291666666664241"/>
    <n v="2024"/>
    <n v="41"/>
    <x v="9"/>
    <x v="0"/>
    <n v="10"/>
    <x v="2"/>
    <x v="2"/>
    <d v="2024-10-07T00:00:00"/>
    <d v="2024-10-07T00:00:00"/>
  </r>
  <r>
    <n v="4000003693"/>
    <x v="0"/>
    <s v="2. High"/>
    <s v="Quantities are not shown if it's a BOM code - Marie"/>
    <s v="Marie Chebly"/>
    <s v="Dinesh Sharma"/>
    <s v="SAP Functional-MM"/>
    <x v="0"/>
    <d v="2024-10-03T18:17:00"/>
    <d v="2024-10-07T18:17:00"/>
    <s v="Applications"/>
    <d v="2024-12-14T13:10:00"/>
    <s v="Marie Chebly"/>
    <s v="Corporate Development"/>
    <s v="4. Affects User"/>
    <d v="2024-12-14T13:10:00"/>
    <x v="0"/>
    <d v="2024-12-11T13:10:00"/>
    <d v="2024-10-11T12:47:00"/>
    <d v="2024-10-04T11:17:00"/>
    <s v="-"/>
    <s v="-"/>
    <s v="SAP S/4 ERP"/>
    <s v="UAE"/>
    <x v="0"/>
    <x v="2"/>
    <x v="0"/>
    <n v="68.786805555551837"/>
    <n v="2024"/>
    <n v="40"/>
    <x v="2"/>
    <x v="1"/>
    <n v="10"/>
    <x v="2"/>
    <x v="2"/>
    <d v="2024-10-03T00:00:00"/>
    <d v="2024-10-03T00:00:00"/>
  </r>
  <r>
    <n v="4000005363"/>
    <x v="0"/>
    <s v="1. Urgent"/>
    <s v="Quotation 281203 approval not reflecting to C4C"/>
    <s v="Rahul Purayath"/>
    <s v="Kamal Kondapalli"/>
    <s v="SAP Functional-SD"/>
    <x v="0"/>
    <d v="2024-11-25T17:40:00"/>
    <d v="2024-11-26T16:40:00"/>
    <s v="Applications"/>
    <d v="2024-11-29T20:03:00"/>
    <s v="Rahul Purayath"/>
    <s v="SW Export Sales"/>
    <s v="4. Affects User"/>
    <d v="2024-11-29T20:03:00"/>
    <x v="3"/>
    <d v="2024-11-26T19:12:00"/>
    <d v="2024-11-26T18:40:00"/>
    <d v="2024-11-25T18:40:00"/>
    <s v="-"/>
    <s v="-"/>
    <s v="SAP S/4 ERP"/>
    <s v="UAE"/>
    <x v="1"/>
    <x v="2"/>
    <x v="1"/>
    <n v="1.0638888888934162"/>
    <n v="2024"/>
    <n v="48"/>
    <x v="3"/>
    <x v="1"/>
    <n v="11"/>
    <x v="3"/>
    <x v="0"/>
    <d v="2024-11-25T00:00:00"/>
    <d v="2024-11-25T00:00:00"/>
  </r>
  <r>
    <n v="4000004226"/>
    <x v="0"/>
    <s v="2. High"/>
    <s v="Quotation Error - Discount is not showing Sol Ref : 2000064745"/>
    <s v="Marie Chebly"/>
    <s v="Kamal Kondapalli"/>
    <s v="SAP Functional-SD"/>
    <x v="1"/>
    <d v="2024-10-21T11:27:00"/>
    <d v="2024-10-21T19:27:00"/>
    <s v="Applications"/>
    <s v="-"/>
    <s v="System"/>
    <s v="Tableware"/>
    <s v="3. Affects Group"/>
    <d v="2024-12-19T20:53:00"/>
    <x v="3"/>
    <s v="-"/>
    <d v="2024-10-21T12:45:00"/>
    <d v="2024-10-21T12:27:00"/>
    <s v="-"/>
    <n v="2000000000"/>
    <s v="CRM"/>
    <s v="UAE"/>
    <x v="1"/>
    <x v="2"/>
    <x v="0"/>
    <n v="63.148070486109646"/>
    <n v="2024"/>
    <n v="43"/>
    <x v="14"/>
    <x v="6"/>
    <n v="10"/>
    <x v="2"/>
    <x v="2"/>
    <d v="2024-10-21T00:00:00"/>
    <s v=""/>
  </r>
  <r>
    <n v="4000003423"/>
    <x v="0"/>
    <s v="2. High"/>
    <s v="QUOTATION NOT UPDATED AS APPROVED 271839"/>
    <s v="Vinita Acharya"/>
    <s v="Dinesh Sharma"/>
    <s v="SAP Functional-SD"/>
    <x v="0"/>
    <d v="2024-09-26T12:32:00"/>
    <d v="2024-09-30T12:32:00"/>
    <s v="Applications"/>
    <d v="2024-10-11T17:37:00"/>
    <s v="Vinita Acharya"/>
    <s v="Corporate Development"/>
    <s v="4. Affects User"/>
    <d v="2024-10-11T17:37:00"/>
    <x v="0"/>
    <d v="2024-10-08T17:13:00"/>
    <d v="2024-10-08T15:51:00"/>
    <d v="2024-09-26T14:32:00"/>
    <s v="-"/>
    <s v="-"/>
    <s v="SAP S/4 ERP"/>
    <s v="UAE"/>
    <x v="0"/>
    <x v="2"/>
    <x v="0"/>
    <n v="12.195138888891961"/>
    <n v="2024"/>
    <n v="39"/>
    <x v="20"/>
    <x v="0"/>
    <n v="9"/>
    <x v="5"/>
    <x v="2"/>
    <d v="2024-09-26T00:00:00"/>
    <d v="2024-09-26T00:00:00"/>
  </r>
  <r>
    <n v="4000003426"/>
    <x v="0"/>
    <s v="3. Normal"/>
    <s v="QUOTATION NOT UPDATED AS APPROVED 271839"/>
    <s v="Vinita Acharya"/>
    <s v="Dinesh Sharma"/>
    <s v="SAP Functional-SD"/>
    <x v="0"/>
    <d v="2024-09-26T12:47:00"/>
    <d v="2024-09-27T11:47:00"/>
    <s v="Applications"/>
    <d v="2024-09-29T14:30:00"/>
    <s v="System"/>
    <s v="Corporate Development"/>
    <s v="1. Affects Business"/>
    <d v="2024-09-29T14:30:00"/>
    <x v="3"/>
    <d v="2024-09-26T14:06:00"/>
    <d v="2024-09-26T13:48:00"/>
    <d v="2024-09-26T13:47:00"/>
    <s v="-"/>
    <s v="-"/>
    <s v="CRM"/>
    <s v="UAE"/>
    <x v="0"/>
    <x v="2"/>
    <x v="0"/>
    <n v="5.4861111115314998E-2"/>
    <n v="2024"/>
    <n v="39"/>
    <x v="20"/>
    <x v="0"/>
    <n v="9"/>
    <x v="5"/>
    <x v="0"/>
    <d v="2024-09-26T00:00:00"/>
    <d v="2024-09-26T00:00:00"/>
  </r>
  <r>
    <n v="4000005805"/>
    <x v="0"/>
    <s v="2. High"/>
    <s v="Quotation price error"/>
    <s v="Asim Ali"/>
    <s v="Kamal Kondapalli"/>
    <s v="SAP Functional-SD"/>
    <x v="0"/>
    <d v="2024-12-10T15:55:00"/>
    <d v="2024-12-12T15:55:00"/>
    <s v="Applications"/>
    <d v="2024-12-16T19:12:00"/>
    <s v="Asim Ali"/>
    <s v="Sales"/>
    <s v="4. Affects User"/>
    <d v="2024-12-16T19:12:00"/>
    <x v="0"/>
    <d v="2024-12-13T18:17:00"/>
    <d v="2024-12-13T18:17:00"/>
    <d v="2024-12-10T17:55:00"/>
    <s v="-"/>
    <s v="-"/>
    <s v="SAP S/4 ERP"/>
    <s v="UAE"/>
    <x v="1"/>
    <x v="2"/>
    <x v="1"/>
    <n v="3.0986111111124046"/>
    <n v="2024"/>
    <n v="50"/>
    <x v="7"/>
    <x v="1"/>
    <n v="12"/>
    <x v="4"/>
    <x v="3"/>
    <d v="2024-12-10T00:00:00"/>
    <d v="2024-12-10T00:00:00"/>
  </r>
  <r>
    <n v="4000005703"/>
    <x v="0"/>
    <s v="3. Normal"/>
    <s v="RAK Ceramics - Sink Promotion GOSINK10R"/>
    <s v="Fahim Nambidiparambath"/>
    <s v="Kamal Kondapalli"/>
    <s v="SAP Functional-SD"/>
    <x v="0"/>
    <d v="2024-12-06T17:20:00"/>
    <d v="2024-12-10T17:20:00"/>
    <s v="Applications"/>
    <d v="2024-12-19T20:13:00"/>
    <s v="System"/>
    <s v="Sanitaryware Sales"/>
    <s v="4. Affects User"/>
    <d v="2024-12-19T20:13:00"/>
    <x v="0"/>
    <d v="2024-12-16T19:39:00"/>
    <d v="2024-12-06T17:22:00"/>
    <d v="2024-12-06T19:20:00"/>
    <s v="-"/>
    <s v="-"/>
    <s v="SAP S/4 ERP"/>
    <s v="UAE"/>
    <x v="1"/>
    <x v="2"/>
    <x v="1"/>
    <n v="10.096527777779556"/>
    <n v="2024"/>
    <n v="49"/>
    <x v="16"/>
    <x v="1"/>
    <n v="12"/>
    <x v="4"/>
    <x v="2"/>
    <d v="2024-12-06T00:00:00"/>
    <d v="2024-12-06T00:00:00"/>
  </r>
  <r>
    <n v="4000004947"/>
    <x v="1"/>
    <s v="4. Low"/>
    <s v="RCM invoice should have unique serial number"/>
    <s v="Sivaprasad K.V"/>
    <s v="Rakhi Masand"/>
    <s v="SAP Functional"/>
    <x v="2"/>
    <d v="2024-11-12T20:29:00"/>
    <s v="-"/>
    <s v="Applications"/>
    <s v="-"/>
    <s v="System"/>
    <s v="Finance &amp; Accounts"/>
    <s v="-"/>
    <d v="2024-11-27T14:46:00"/>
    <x v="1"/>
    <s v="-"/>
    <d v="2024-11-19T11:07:00"/>
    <s v="-"/>
    <s v="Applications"/>
    <s v="-"/>
    <s v="SAP S/4 ERP"/>
    <s v="IND"/>
    <x v="1"/>
    <x v="6"/>
    <x v="1"/>
    <n v="40.771681597216229"/>
    <n v="2024"/>
    <n v="46"/>
    <x v="21"/>
    <x v="11"/>
    <n v="11"/>
    <x v="3"/>
    <x v="2"/>
    <d v="2024-11-12T00:00:00"/>
    <s v=""/>
  </r>
  <r>
    <n v="4000003336"/>
    <x v="1"/>
    <s v="2. High"/>
    <s v="RCON PLANT - Storage location for Spares &amp; packing materials"/>
    <s v="Kalaignardasan Rangasamy"/>
    <s v="Dinesh Sharma"/>
    <s v="SAP Functional-MM"/>
    <x v="3"/>
    <d v="2024-09-24T13:58:00"/>
    <s v="-"/>
    <s v="Applications"/>
    <s v="-"/>
    <s v="Kalaignardasan Rangasamy"/>
    <s v="Tiles Plant"/>
    <s v="-"/>
    <d v="2024-09-25T15:45:00"/>
    <x v="1"/>
    <s v="-"/>
    <s v="-"/>
    <s v="-"/>
    <s v="Access &amp; Security"/>
    <s v="-"/>
    <s v="SAP S/4 ERP"/>
    <s v="UAE"/>
    <x v="0"/>
    <x v="2"/>
    <x v="0"/>
    <n v="90.043209374998696"/>
    <n v="2024"/>
    <n v="39"/>
    <x v="20"/>
    <x v="0"/>
    <n v="9"/>
    <x v="5"/>
    <x v="2"/>
    <d v="2024-09-24T00:00:00"/>
    <s v=""/>
  </r>
  <r>
    <n v="4000003380"/>
    <x v="1"/>
    <s v="3. Normal"/>
    <s v="RCON Plant Material Type Configuration"/>
    <s v="Kalaignardasan Rangasamy"/>
    <s v="Dinesh Sharma"/>
    <s v="SAP Functional-MM"/>
    <x v="2"/>
    <d v="2024-09-25T13:58:00"/>
    <d v="2024-09-27T13:58:00"/>
    <s v="Applications"/>
    <s v="-"/>
    <s v="System"/>
    <s v="Tiles Plant"/>
    <s v="4. Affects User"/>
    <d v="2024-10-24T13:42:00"/>
    <x v="0"/>
    <s v="-"/>
    <d v="2024-09-26T17:42:00"/>
    <d v="2024-09-25T15:58:00"/>
    <s v="Applications"/>
    <s v="-"/>
    <s v="SAP S/4 ERP"/>
    <s v="UAE"/>
    <x v="0"/>
    <x v="2"/>
    <x v="0"/>
    <n v="89.043209374998696"/>
    <n v="2024"/>
    <n v="39"/>
    <x v="20"/>
    <x v="0"/>
    <n v="9"/>
    <x v="5"/>
    <x v="2"/>
    <d v="2024-09-25T00:00:00"/>
    <s v=""/>
  </r>
  <r>
    <n v="4000002255"/>
    <x v="0"/>
    <s v="2. High"/>
    <s v="RCON- Frit plant issue- RM not consuming order no 50896085- 83.9 Ton posting Sol ref#: 2000064611"/>
    <s v="Ramesh Bakthavachalam"/>
    <s v="Karthick Duraisamy"/>
    <s v="SAP Functional-PP/PM/QS/"/>
    <x v="0"/>
    <d v="2024-08-22T17:04:00"/>
    <d v="2024-08-23T16:04:00"/>
    <s v="Applications"/>
    <d v="2024-08-31T13:15:00"/>
    <s v="Ramesh Bakthavachalam"/>
    <s v="Tiles Plant"/>
    <s v="3. Affects Group"/>
    <d v="2024-08-31T13:15:00"/>
    <x v="3"/>
    <d v="2024-08-28T12:49:00"/>
    <d v="2024-08-28T12:49:00"/>
    <d v="2024-08-22T18:04:00"/>
    <s v="-"/>
    <n v="2000000000"/>
    <s v="SAP S/4 ERP"/>
    <s v="UAE"/>
    <x v="0"/>
    <x v="1"/>
    <x v="0"/>
    <n v="5.8229166666715173"/>
    <n v="2024"/>
    <n v="34"/>
    <x v="18"/>
    <x v="0"/>
    <n v="8"/>
    <x v="1"/>
    <x v="1"/>
    <d v="2024-08-22T00:00:00"/>
    <d v="2024-08-22T00:00:00"/>
  </r>
  <r>
    <n v="4000005600"/>
    <x v="1"/>
    <s v="3. Normal"/>
    <s v="RE: Canteen Coupon # Print Access #"/>
    <s v="Rakesh Sharma"/>
    <s v="Amit Yadav"/>
    <s v="SAP Technical"/>
    <x v="3"/>
    <d v="2024-12-04T13:26:00"/>
    <d v="2024-12-06T13:26:00"/>
    <s v="Applications"/>
    <s v="-"/>
    <s v="System"/>
    <s v="Finance &amp; Accounts"/>
    <s v="4. Affects User"/>
    <d v="2024-12-10T17:57:00"/>
    <x v="0"/>
    <s v="-"/>
    <d v="2024-12-10T17:57:00"/>
    <d v="2024-12-04T15:26:00"/>
    <s v="Access &amp; Security"/>
    <s v="-"/>
    <s v="SAP S/4 ERP"/>
    <s v="UAE"/>
    <x v="0"/>
    <x v="0"/>
    <x v="1"/>
    <n v="19.065431597220595"/>
    <n v="2024"/>
    <n v="49"/>
    <x v="16"/>
    <x v="0"/>
    <n v="12"/>
    <x v="4"/>
    <x v="2"/>
    <d v="2024-12-04T00:00:00"/>
    <s v=""/>
  </r>
  <r>
    <n v="4000002573"/>
    <x v="1"/>
    <s v="3. Normal"/>
    <s v="RE: DUBAI HILLS - DISCOUNT MATRIX"/>
    <s v="Hagop Balabanian"/>
    <s v="Dinesh Sharma"/>
    <s v="SAP Functional"/>
    <x v="2"/>
    <d v="2024-09-02T18:58:00"/>
    <d v="2024-09-03T17:58:00"/>
    <s v="Applications"/>
    <s v="-"/>
    <s v="System"/>
    <s v="UAE Sales -Retail Operations"/>
    <s v="1. Affects Business"/>
    <d v="2024-12-12T13:36:00"/>
    <x v="3"/>
    <s v="-"/>
    <d v="2024-09-23T11:25:00"/>
    <d v="2024-09-03T10:58:00"/>
    <s v="Applications"/>
    <s v="-"/>
    <s v="SAP S/4 ERP"/>
    <s v="UAE"/>
    <x v="0"/>
    <x v="2"/>
    <x v="0"/>
    <n v="111.83487604166294"/>
    <n v="2024"/>
    <n v="36"/>
    <x v="15"/>
    <x v="0"/>
    <n v="9"/>
    <x v="5"/>
    <x v="2"/>
    <d v="2024-09-02T00:00:00"/>
    <s v=""/>
  </r>
  <r>
    <n v="4000002959"/>
    <x v="0"/>
    <s v="3. Normal"/>
    <s v="RE: Local and Export Loading plan - Urgent fix needed in ECP Sol ref#: 2000064650"/>
    <s v="Ajay Bose Sukumaran"/>
    <s v="Ajay Bose Sukumaran"/>
    <s v="SAP Functional"/>
    <x v="0"/>
    <d v="2024-09-12T12:20:00"/>
    <d v="2024-09-13T11:20:00"/>
    <s v="Applications"/>
    <d v="2024-09-20T14:25:00"/>
    <s v="System"/>
    <s v="Information Technology"/>
    <s v="1. Affects Business"/>
    <d v="2024-09-20T14:25:00"/>
    <x v="3"/>
    <d v="2024-09-17T13:41:00"/>
    <d v="2024-09-17T12:51:00"/>
    <d v="2024-09-12T13:20:00"/>
    <s v="-"/>
    <n v="2000000000"/>
    <s v="SAP S/4 ERP"/>
    <s v="UAE"/>
    <x v="0"/>
    <x v="5"/>
    <x v="0"/>
    <n v="5.0562500000014552"/>
    <n v="2024"/>
    <n v="37"/>
    <x v="23"/>
    <x v="0"/>
    <n v="9"/>
    <x v="5"/>
    <x v="1"/>
    <d v="2024-09-12T00:00:00"/>
    <d v="2024-09-12T00:00:00"/>
  </r>
  <r>
    <n v="4000003128"/>
    <x v="0"/>
    <s v="3. Normal"/>
    <s v="RE: New Do IT has been Assigned"/>
    <s v="Nigam Bairagicharan Das"/>
    <s v="Nigam Bairagicharan Das"/>
    <s v="SAP Technical"/>
    <x v="0"/>
    <d v="2024-09-17T13:58:00"/>
    <d v="2024-09-19T13:58:00"/>
    <s v="Applications"/>
    <d v="2024-09-21T12:25:00"/>
    <s v="System"/>
    <s v="Information Technology"/>
    <s v="4. Affects User"/>
    <d v="2024-09-21T12:25:00"/>
    <x v="0"/>
    <d v="2024-09-18T11:27:00"/>
    <d v="2024-09-18T11:27:00"/>
    <d v="2024-09-17T15:58:00"/>
    <s v="-"/>
    <s v="-"/>
    <s v="-"/>
    <s v="IND"/>
    <x v="0"/>
    <x v="0"/>
    <x v="0"/>
    <n v="0.89513888888905058"/>
    <n v="2024"/>
    <n v="38"/>
    <x v="12"/>
    <x v="0"/>
    <n v="9"/>
    <x v="5"/>
    <x v="0"/>
    <d v="2024-09-17T00:00:00"/>
    <d v="2024-09-17T00:00:00"/>
  </r>
  <r>
    <n v="4000000466"/>
    <x v="0"/>
    <s v="3. Normal"/>
    <s v="RE: SO#5774148/10 - Sol Ref 2000064533 (HTC Is working on this ticket )"/>
    <s v="Sai Krishna"/>
    <s v="Dinesh Sharma"/>
    <s v="SAP Functional-SD"/>
    <x v="0"/>
    <d v="2024-07-09T19:07:00"/>
    <d v="2024-07-11T19:07:00"/>
    <s v="Applications"/>
    <d v="2024-07-26T11:56:00"/>
    <s v="System"/>
    <s v="Customer Advocacy - Tiles"/>
    <s v="4. Affects User"/>
    <d v="2024-07-26T11:56:00"/>
    <x v="0"/>
    <d v="2024-07-23T11:43:00"/>
    <d v="2024-07-10T11:47:00"/>
    <d v="2024-07-10T12:07:00"/>
    <s v="-"/>
    <n v="2000000000"/>
    <s v="SAP S/4 ERP"/>
    <s v="UAE"/>
    <x v="0"/>
    <x v="2"/>
    <x v="0"/>
    <n v="13.691666666665697"/>
    <n v="2024"/>
    <n v="28"/>
    <x v="6"/>
    <x v="0"/>
    <n v="7"/>
    <x v="0"/>
    <x v="2"/>
    <d v="2024-07-09T00:00:00"/>
    <d v="2024-07-09T00:00:00"/>
  </r>
  <r>
    <n v="4000005943"/>
    <x v="0"/>
    <s v="3. Normal"/>
    <s v="RE: Workflow email issues"/>
    <s v="Ajay Bose Sukumaran"/>
    <s v="Venkat"/>
    <s v="SAP Functional-HR"/>
    <x v="1"/>
    <d v="2024-12-13T19:45:00"/>
    <d v="2024-12-18T10:30:00"/>
    <s v="Applications"/>
    <s v="-"/>
    <s v="System"/>
    <s v="IT Department"/>
    <s v="3. Affects Group"/>
    <d v="2024-12-19T15:19:00"/>
    <x v="0"/>
    <s v="-"/>
    <s v="-"/>
    <d v="2024-12-16T12:30:00"/>
    <s v="-"/>
    <s v="-"/>
    <s v="SAP S/4 ERP"/>
    <s v="UAE"/>
    <x v="1"/>
    <x v="4"/>
    <x v="1"/>
    <n v="9.8022371527767973"/>
    <n v="2024"/>
    <n v="50"/>
    <x v="7"/>
    <x v="16"/>
    <n v="12"/>
    <x v="4"/>
    <x v="1"/>
    <d v="2024-12-13T00:00:00"/>
    <s v=""/>
  </r>
  <r>
    <n v="4000001524"/>
    <x v="0"/>
    <s v="3. Normal"/>
    <s v="Recall: System error PO print out - PO 9500016745, 4200021396 || 2000064569"/>
    <s v="Asrianti Marta"/>
    <s v="Dinesh Sharma"/>
    <s v="SAP Functional-MM"/>
    <x v="3"/>
    <d v="2024-08-01T12:42:00"/>
    <d v="2024-08-05T12:42:00"/>
    <s v="Applications"/>
    <s v="-"/>
    <s v="System"/>
    <s v="Information Technology"/>
    <s v="4. Affects User"/>
    <d v="2024-08-02T12:33:00"/>
    <x v="0"/>
    <s v="-"/>
    <s v="-"/>
    <d v="2024-08-01T14:42:00"/>
    <s v="-"/>
    <s v="-"/>
    <s v="SAP S/4 ERP"/>
    <s v="UAE"/>
    <x v="0"/>
    <x v="2"/>
    <x v="0"/>
    <n v="144.09598715277389"/>
    <n v="2024"/>
    <n v="31"/>
    <x v="8"/>
    <x v="0"/>
    <n v="8"/>
    <x v="1"/>
    <x v="2"/>
    <d v="2024-08-01T00:00:00"/>
    <s v=""/>
  </r>
  <r>
    <n v="4000004982"/>
    <x v="0"/>
    <s v="1. Urgent"/>
    <s v="Rectification of Quotation Against Generated Sales Order Sol Ref# - 2000064767"/>
    <s v="Cheryl Apostol"/>
    <s v="Ajay Bose Sukumaran"/>
    <s v="SAP Functional-Fiori/ABAP"/>
    <x v="1"/>
    <d v="2024-11-13T17:18:00"/>
    <d v="2024-11-14T16:18:00"/>
    <s v="Applications"/>
    <s v="-"/>
    <s v="Cheryl Apostol"/>
    <s v="Sales"/>
    <s v="4. Affects User"/>
    <d v="2024-12-11T19:45:00"/>
    <x v="3"/>
    <s v="-"/>
    <d v="2024-11-26T12:02:00"/>
    <d v="2024-11-13T18:18:00"/>
    <s v="-"/>
    <n v="2000000000"/>
    <s v="POS"/>
    <s v="UAE"/>
    <x v="0"/>
    <x v="5"/>
    <x v="1"/>
    <n v="39.90432048610819"/>
    <n v="2024"/>
    <n v="46"/>
    <x v="21"/>
    <x v="0"/>
    <n v="11"/>
    <x v="3"/>
    <x v="2"/>
    <d v="2024-11-13T00:00:00"/>
    <s v=""/>
  </r>
  <r>
    <n v="4000005209"/>
    <x v="0"/>
    <s v="2. High"/>
    <s v="Recursive Bom Error"/>
    <s v="Kishor Karthikeyan"/>
    <s v="Shaik Chand Basha"/>
    <s v="SAP Functional-PP/PM/QS/"/>
    <x v="0"/>
    <d v="2024-11-20T18:04:00"/>
    <d v="2024-11-22T18:04:00"/>
    <s v="Applications"/>
    <d v="2024-11-24T21:01:00"/>
    <s v="Kishor Karthikeyan"/>
    <s v="Sanitaryware Plant"/>
    <s v="4. Affects User"/>
    <d v="2024-11-24T21:01:00"/>
    <x v="0"/>
    <d v="2024-11-21T20:27:00"/>
    <d v="2024-11-21T20:27:00"/>
    <d v="2024-11-21T11:04:00"/>
    <s v="-"/>
    <s v="-"/>
    <s v="SAP S/4 ERP"/>
    <s v="UAE"/>
    <x v="1"/>
    <x v="1"/>
    <x v="1"/>
    <n v="1.0993055555518367"/>
    <n v="2024"/>
    <n v="47"/>
    <x v="17"/>
    <x v="1"/>
    <n v="11"/>
    <x v="3"/>
    <x v="0"/>
    <d v="2024-11-20T00:00:00"/>
    <d v="2024-11-20T00:00:00"/>
  </r>
  <r>
    <n v="4000003810"/>
    <x v="1"/>
    <s v="2. High"/>
    <s v="region of destination in PO is filled with wrong data"/>
    <s v="Raziye Kabakci"/>
    <s v="Vijay Kumar"/>
    <s v="SAP Functional-MM"/>
    <x v="2"/>
    <d v="2024-10-07T16:01:00"/>
    <s v="-"/>
    <s v="Applications"/>
    <s v="-"/>
    <s v="Raziye Kabakci"/>
    <s v="Information Technology"/>
    <s v="-"/>
    <d v="2024-10-24T12:54:00"/>
    <x v="1"/>
    <s v="-"/>
    <d v="2024-10-24T12:54:00"/>
    <s v="-"/>
    <s v="Applications"/>
    <s v="-"/>
    <s v="SAP S/4 ERP"/>
    <s v="GER"/>
    <x v="0"/>
    <x v="3"/>
    <x v="0"/>
    <n v="76.957792708330089"/>
    <n v="2024"/>
    <n v="41"/>
    <x v="9"/>
    <x v="0"/>
    <n v="10"/>
    <x v="2"/>
    <x v="2"/>
    <d v="2024-10-07T00:00:00"/>
    <s v=""/>
  </r>
  <r>
    <n v="4000005614"/>
    <x v="0"/>
    <s v="4. Low"/>
    <s v="Release strategy is not appearing"/>
    <s v="Alla Hemasundara Rao"/>
    <s v="Pranita Vishvanath Patil"/>
    <s v="SAP Technical"/>
    <x v="0"/>
    <d v="2024-12-04T16:06:00"/>
    <d v="2024-12-10T16:07:00"/>
    <s v="Applications"/>
    <d v="2024-12-13T13:10:00"/>
    <s v="System"/>
    <s v="Press"/>
    <s v="4. Affects User"/>
    <d v="2024-12-13T13:10:00"/>
    <x v="2"/>
    <d v="2024-12-10T12:34:00"/>
    <d v="2024-12-04T16:26:00"/>
    <d v="2024-12-04T20:06:00"/>
    <s v="-"/>
    <s v="-"/>
    <s v="SAP S/4 ERP"/>
    <s v="BGD"/>
    <x v="1"/>
    <x v="3"/>
    <x v="1"/>
    <n v="5.8527777777781012"/>
    <n v="2024"/>
    <n v="49"/>
    <x v="16"/>
    <x v="1"/>
    <n v="12"/>
    <x v="4"/>
    <x v="1"/>
    <d v="2024-12-04T00:00:00"/>
    <d v="2024-12-04T00:00:00"/>
  </r>
  <r>
    <n v="4000005894"/>
    <x v="1"/>
    <s v="2. High"/>
    <s v="Release structure of contracts and PO change - Sol ref#: 3000052628"/>
    <s v=" Vineeth Nair"/>
    <s v="Pranita Vishvanath Patil"/>
    <s v="SAP Functional-MM"/>
    <x v="1"/>
    <d v="2024-12-12T16:01:00"/>
    <d v="2024-12-13T15:01:00"/>
    <s v="Applications"/>
    <s v="-"/>
    <s v="Vineeth Nair"/>
    <s v="Purchase"/>
    <s v="3. Affects Group"/>
    <d v="2024-12-20T13:05:00"/>
    <x v="3"/>
    <s v="-"/>
    <s v="-"/>
    <d v="2024-12-12T17:01:00"/>
    <s v="Applications"/>
    <n v="3000000000"/>
    <s v="SAP S/4 ERP"/>
    <s v="UAE"/>
    <x v="1"/>
    <x v="3"/>
    <x v="1"/>
    <n v="10.957792708330089"/>
    <n v="2024"/>
    <n v="50"/>
    <x v="7"/>
    <x v="11"/>
    <n v="12"/>
    <x v="4"/>
    <x v="2"/>
    <d v="2024-12-12T00:00:00"/>
    <s v=""/>
  </r>
  <r>
    <n v="4000003887"/>
    <x v="1"/>
    <s v="2. High"/>
    <s v="Remove the DELETE access for all except ADMIN (Ahmed Hassan &amp; Ahmed Zaki)"/>
    <s v="Elanie Lorenzo Santos"/>
    <s v="Ajay Bose Sukumaran"/>
    <s v="SAP Functional-Fiori/ABAP"/>
    <x v="1"/>
    <d v="2024-10-09T11:52:00"/>
    <d v="2024-10-11T11:52:00"/>
    <s v="Applications"/>
    <s v="-"/>
    <s v="Elanie Lorenzo Santos"/>
    <s v="Personnel &amp; Public Relations"/>
    <s v="4. Affects User"/>
    <d v="2024-10-29T17:37:00"/>
    <x v="0"/>
    <s v="-"/>
    <d v="2024-10-29T17:37:00"/>
    <d v="2024-10-09T13:52:00"/>
    <s v="Access &amp; Security"/>
    <s v="-"/>
    <s v="SAP S/4 ERP"/>
    <s v="UAE"/>
    <x v="0"/>
    <x v="5"/>
    <x v="0"/>
    <n v="75.130709375000151"/>
    <n v="2024"/>
    <n v="41"/>
    <x v="9"/>
    <x v="0"/>
    <n v="10"/>
    <x v="2"/>
    <x v="2"/>
    <d v="2024-10-09T00:00:00"/>
    <s v=""/>
  </r>
  <r>
    <n v="4000004277"/>
    <x v="0"/>
    <s v="3. Normal"/>
    <s v="Repacking Portal Access_New User"/>
    <s v="Mohammed Arham Zuberi"/>
    <s v="Aafrin Fathima"/>
    <s v="WebSites"/>
    <x v="0"/>
    <d v="2024-10-22T11:43:00"/>
    <d v="2024-10-24T11:43:00"/>
    <s v="Applications"/>
    <d v="2024-10-25T12:45:00"/>
    <s v="System"/>
    <s v="Customer Advocacy - Tiles"/>
    <s v="4. Affects User"/>
    <d v="2024-10-25T12:45:00"/>
    <x v="0"/>
    <d v="2024-10-22T12:34:00"/>
    <d v="2024-10-22T12:34:00"/>
    <d v="2024-10-22T13:43:00"/>
    <s v="-"/>
    <s v="-"/>
    <s v="Intranet/Sharepoint"/>
    <s v="UAE"/>
    <x v="0"/>
    <x v="12"/>
    <x v="0"/>
    <n v="3.5416666665696539E-2"/>
    <n v="2024"/>
    <n v="43"/>
    <x v="14"/>
    <x v="0"/>
    <n v="10"/>
    <x v="2"/>
    <x v="0"/>
    <d v="2024-10-22T00:00:00"/>
    <d v="2024-10-22T00:00:00"/>
  </r>
  <r>
    <n v="4000002057"/>
    <x v="1"/>
    <s v="4. Low"/>
    <s v="Replication of Tcodes ZC_COGM and zck40n for Plant TW01"/>
    <s v="Surbhi Garg"/>
    <s v="Nigam Bairagicharan Das"/>
    <s v="SAP Technical"/>
    <x v="0"/>
    <d v="2024-08-16T11:59:00"/>
    <d v="2024-08-23T11:59:00"/>
    <s v="Applications"/>
    <d v="2024-08-26T18:12:00"/>
    <s v="System"/>
    <s v="Finance &amp; Accounts"/>
    <s v="4. Affects User"/>
    <d v="2024-08-26T18:12:00"/>
    <x v="2"/>
    <d v="2024-08-23T17:13:00"/>
    <d v="2024-08-23T17:13:00"/>
    <d v="2024-08-16T15:59:00"/>
    <s v="Access &amp; Security"/>
    <s v="-"/>
    <s v="SAP S/4 ERP"/>
    <s v="UAE"/>
    <x v="0"/>
    <x v="0"/>
    <x v="0"/>
    <n v="7.2180555555605679"/>
    <n v="2024"/>
    <n v="33"/>
    <x v="1"/>
    <x v="0"/>
    <n v="8"/>
    <x v="1"/>
    <x v="1"/>
    <d v="2024-08-16T00:00:00"/>
    <d v="2024-08-16T00:00:00"/>
  </r>
  <r>
    <n v="4000002922"/>
    <x v="0"/>
    <s v="4. Low"/>
    <s v="Report Can't Be Pulled in Bulk from SAP T-code - Karan (Costing Dept) - Solf Ref 2000064648"/>
    <s v="Karan Rajawani"/>
    <s v="Dinesh Sharma"/>
    <s v="SAP Functional"/>
    <x v="0"/>
    <d v="2024-09-11T13:31:00"/>
    <d v="2024-09-18T13:31:00"/>
    <s v="Applications"/>
    <d v="2024-09-20T19:25:00"/>
    <s v="Karan Rajawani"/>
    <s v="Finance &amp; Accounts"/>
    <s v="4. Affects User"/>
    <d v="2024-09-20T19:25:00"/>
    <x v="2"/>
    <d v="2024-09-17T19:16:00"/>
    <d v="2024-09-17T19:16:00"/>
    <d v="2024-09-11T17:31:00"/>
    <s v="-"/>
    <n v="2000000000"/>
    <s v="SAP S/4 ERP"/>
    <s v="UAE"/>
    <x v="0"/>
    <x v="2"/>
    <x v="0"/>
    <n v="6.2395833333284827"/>
    <n v="2024"/>
    <n v="37"/>
    <x v="23"/>
    <x v="0"/>
    <n v="9"/>
    <x v="5"/>
    <x v="1"/>
    <d v="2024-09-11T00:00:00"/>
    <d v="2024-09-11T00:00:00"/>
  </r>
  <r>
    <n v="4000000888"/>
    <x v="1"/>
    <s v="4. Low"/>
    <s v="Report COGS Value in comparison of the Sales"/>
    <s v="Wassim Daye"/>
    <s v="Dinesh Sharma"/>
    <s v="SAP Functional"/>
    <x v="3"/>
    <d v="2024-07-18T16:24:00"/>
    <d v="2024-07-25T16:24:00"/>
    <s v="Applications"/>
    <s v="-"/>
    <s v="Mohanad Suliman"/>
    <s v="Accounts"/>
    <s v="4. Affects User"/>
    <d v="2024-12-12T18:39:00"/>
    <x v="2"/>
    <s v="-"/>
    <s v="-"/>
    <d v="2024-07-21T11:24:00"/>
    <s v="Applications"/>
    <s v="-"/>
    <s v="SAP S/4 ERP"/>
    <s v="KSA"/>
    <x v="0"/>
    <x v="2"/>
    <x v="0"/>
    <n v="157.94182048610674"/>
    <n v="2024"/>
    <n v="29"/>
    <x v="13"/>
    <x v="0"/>
    <n v="7"/>
    <x v="0"/>
    <x v="2"/>
    <d v="2024-07-18T00:00:00"/>
    <s v=""/>
  </r>
  <r>
    <n v="4000003886"/>
    <x v="1"/>
    <s v="3. Normal"/>
    <s v="Report creation and access for taking report from SAP data record"/>
    <s v="Elanie Lorenzo Santos"/>
    <s v="Venkat"/>
    <s v="SAP Functional-HR"/>
    <x v="1"/>
    <d v="2024-10-09T11:46:00"/>
    <d v="2024-10-11T11:46:00"/>
    <s v="Applications"/>
    <s v="-"/>
    <s v="Elanie Lorenzo Santos"/>
    <s v="PR &amp; Administration"/>
    <s v="4. Affects User"/>
    <d v="2024-12-13T12:18:00"/>
    <x v="0"/>
    <s v="-"/>
    <d v="2024-10-16T11:43:00"/>
    <d v="2024-10-09T13:46:00"/>
    <s v="Applications"/>
    <s v="-"/>
    <s v="SAP S/4 ERP"/>
    <s v="UAE"/>
    <x v="1"/>
    <x v="4"/>
    <x v="0"/>
    <n v="75.134876041665848"/>
    <n v="2024"/>
    <n v="41"/>
    <x v="9"/>
    <x v="9"/>
    <n v="10"/>
    <x v="2"/>
    <x v="2"/>
    <d v="2024-10-09T00:00:00"/>
    <s v=""/>
  </r>
  <r>
    <n v="4000005673"/>
    <x v="0"/>
    <s v="3. Normal"/>
    <s v="Report shows wrong value - ZCOFBGUV"/>
    <s v="Daniel Gnoycke"/>
    <s v="Rakhi Masand"/>
    <s v="SAP Functional-FI/CO"/>
    <x v="2"/>
    <d v="2024-12-05T21:57:00"/>
    <d v="2024-12-10T11:30:00"/>
    <s v="Applications"/>
    <s v="-"/>
    <s v="System"/>
    <s v="Central Controlling"/>
    <s v="4. Affects User"/>
    <d v="2024-12-18T15:56:00"/>
    <x v="0"/>
    <s v="-"/>
    <d v="2024-12-11T18:39:00"/>
    <d v="2024-12-06T13:30:00"/>
    <s v="-"/>
    <s v="-"/>
    <s v="SAP S/4 ERP"/>
    <s v="GER"/>
    <x v="1"/>
    <x v="6"/>
    <x v="1"/>
    <n v="17.710570486109646"/>
    <n v="2024"/>
    <n v="49"/>
    <x v="16"/>
    <x v="6"/>
    <n v="12"/>
    <x v="4"/>
    <x v="2"/>
    <d v="2024-12-05T00:00:00"/>
    <s v=""/>
  </r>
  <r>
    <n v="4000005484"/>
    <x v="0"/>
    <s v="3. Normal"/>
    <s v="Report ZSDPL005 is not working properly"/>
    <s v="Raziye Kabakci"/>
    <s v="Kamal Kondapalli"/>
    <s v="SAP Functional-SD"/>
    <x v="0"/>
    <d v="2024-11-28T19:40:00"/>
    <d v="2024-11-29T18:40:00"/>
    <s v="Applications"/>
    <d v="2024-12-13T20:10:00"/>
    <s v="Raziye Kabakci"/>
    <s v="Information Technology"/>
    <s v="2. Affects Department"/>
    <d v="2024-12-13T20:10:00"/>
    <x v="3"/>
    <d v="2024-12-10T19:49:00"/>
    <d v="2024-12-10T19:49:00"/>
    <d v="2024-11-29T11:40:00"/>
    <s v="-"/>
    <s v="-"/>
    <s v="SAP S/4 ERP"/>
    <s v="GER"/>
    <x v="1"/>
    <x v="2"/>
    <x v="1"/>
    <n v="12.006249999998545"/>
    <n v="2024"/>
    <n v="48"/>
    <x v="3"/>
    <x v="1"/>
    <n v="11"/>
    <x v="3"/>
    <x v="2"/>
    <d v="2024-11-28T00:00:00"/>
    <d v="2024-11-28T00:00:00"/>
  </r>
  <r>
    <n v="4000004175"/>
    <x v="1"/>
    <s v="2. High"/>
    <s v="Request to reset password"/>
    <s v="Sastry Varanasi"/>
    <s v="Amit Yadav"/>
    <s v="SAP Technical"/>
    <x v="0"/>
    <d v="2024-10-17T16:26:00"/>
    <d v="2024-10-19T16:26:00"/>
    <s v="Access &amp; Security"/>
    <d v="2024-10-20T19:42:00"/>
    <s v="Sastry Varanasi"/>
    <s v="Finance &amp; Accounts"/>
    <s v="4. Affects User"/>
    <d v="2024-10-20T19:42:00"/>
    <x v="0"/>
    <d v="2024-10-17T18:58:00"/>
    <d v="2024-10-17T18:58:00"/>
    <d v="2024-10-17T18:26:00"/>
    <s v="Access &amp; Security"/>
    <s v="-"/>
    <s v="Access Control"/>
    <s v="IND"/>
    <x v="0"/>
    <x v="0"/>
    <x v="0"/>
    <n v="0.1055555555576575"/>
    <n v="2024"/>
    <n v="42"/>
    <x v="24"/>
    <x v="0"/>
    <n v="10"/>
    <x v="2"/>
    <x v="0"/>
    <d v="2024-10-17T00:00:00"/>
    <d v="2024-10-17T00:00:00"/>
  </r>
  <r>
    <n v="4000000936"/>
    <x v="1"/>
    <s v="3. Normal"/>
    <s v="REQUEST ACCES TO SAP-T CODES-CK11 &amp; MM02 - Sourav ( Kludi RAK )"/>
    <s v="Sourav Kochhar"/>
    <s v="Amit Yadav"/>
    <s v="SAP Technical"/>
    <x v="0"/>
    <d v="2024-07-22T13:01:00"/>
    <d v="2024-07-24T13:01:00"/>
    <s v="Applications"/>
    <d v="2024-08-08T14:03:00"/>
    <s v="Sourav Kochhar"/>
    <s v="Accounts"/>
    <s v="4. Affects User"/>
    <d v="2024-08-08T14:03:00"/>
    <x v="0"/>
    <d v="2024-08-05T13:34:00"/>
    <d v="2024-07-24T16:29:00"/>
    <d v="2024-07-22T15:01:00"/>
    <s v="Access &amp; Security"/>
    <s v="-"/>
    <s v="SAP S/4 ERP"/>
    <s v="UAE"/>
    <x v="0"/>
    <x v="0"/>
    <x v="0"/>
    <n v="14.022916666668607"/>
    <n v="2024"/>
    <n v="30"/>
    <x v="0"/>
    <x v="0"/>
    <n v="7"/>
    <x v="0"/>
    <x v="2"/>
    <d v="2024-07-22T00:00:00"/>
    <d v="2024-07-22T00:00:00"/>
  </r>
  <r>
    <n v="4000002536"/>
    <x v="1"/>
    <s v="2. High"/>
    <s v="Request access for ME2N &amp; MB5B"/>
    <s v="Arnaldo Sanvictores"/>
    <s v="Amit Yadav"/>
    <s v="SAP Technical"/>
    <x v="0"/>
    <d v="2024-09-02T12:33:00"/>
    <d v="2024-09-04T12:33:00"/>
    <s v="Applications"/>
    <d v="2024-09-06T18:18:00"/>
    <s v="Arnaldo Sanvictores"/>
    <s v="Tiles Plant"/>
    <s v="4. Affects User"/>
    <d v="2024-09-06T18:18:00"/>
    <x v="0"/>
    <d v="2024-09-03T17:44:00"/>
    <d v="2024-09-03T17:44:00"/>
    <d v="2024-09-02T14:33:00"/>
    <s v="Access &amp; Security"/>
    <s v="-"/>
    <s v="SAP S/4 ERP"/>
    <s v="UAE"/>
    <x v="0"/>
    <x v="0"/>
    <x v="0"/>
    <n v="1.2159722222204437"/>
    <n v="2024"/>
    <n v="36"/>
    <x v="15"/>
    <x v="0"/>
    <n v="9"/>
    <x v="5"/>
    <x v="0"/>
    <d v="2024-09-02T00:00:00"/>
    <d v="2024-09-02T00:00:00"/>
  </r>
  <r>
    <n v="4000001786"/>
    <x v="1"/>
    <s v="1. Urgent"/>
    <s v="Request Access of MSS Approval"/>
    <s v="Balakumar Paneerselvam"/>
    <s v="Nigam Bairagicharan Das"/>
    <s v="SAP Technical"/>
    <x v="0"/>
    <d v="2024-08-08T10:10:00"/>
    <d v="2024-08-08T18:30:00"/>
    <s v="Applications"/>
    <d v="2024-08-19T12:09:00"/>
    <s v="Balakumar Paneerselvam"/>
    <s v="Tiles Plant"/>
    <s v="4. Affects User"/>
    <d v="2024-08-19T12:09:00"/>
    <x v="3"/>
    <d v="2024-08-16T11:31:00"/>
    <d v="2024-08-16T11:31:00"/>
    <d v="2024-08-08T11:30:00"/>
    <s v="Access &amp; Security"/>
    <s v="-"/>
    <s v="SAP S/4 ERP"/>
    <s v="UAE"/>
    <x v="0"/>
    <x v="0"/>
    <x v="0"/>
    <n v="8.0562500000014552"/>
    <n v="2024"/>
    <n v="32"/>
    <x v="19"/>
    <x v="0"/>
    <n v="8"/>
    <x v="1"/>
    <x v="1"/>
    <d v="2024-08-08T00:00:00"/>
    <d v="2024-08-08T00:00:00"/>
  </r>
  <r>
    <n v="4000003866"/>
    <x v="1"/>
    <s v="1. Urgent"/>
    <s v="Request access to ZSD_DEL_DATE"/>
    <s v="Guddu Gupta"/>
    <s v="Amit Yadav"/>
    <s v="SAP Technical"/>
    <x v="0"/>
    <d v="2024-10-08T16:41:00"/>
    <d v="2024-10-09T15:41:00"/>
    <s v="Applications"/>
    <d v="2024-10-25T14:45:00"/>
    <s v="Guddu Gupta"/>
    <s v="Finance &amp; Accounts"/>
    <s v="4. Affects User"/>
    <d v="2024-10-25T14:45:00"/>
    <x v="3"/>
    <d v="2024-10-22T13:48:00"/>
    <d v="2024-10-15T16:14:00"/>
    <d v="2024-10-08T17:41:00"/>
    <s v="Access &amp; Security"/>
    <s v="-"/>
    <s v="SAP S/4 ERP"/>
    <s v="UAE"/>
    <x v="0"/>
    <x v="0"/>
    <x v="0"/>
    <n v="13.879861111105129"/>
    <n v="2024"/>
    <n v="41"/>
    <x v="9"/>
    <x v="0"/>
    <n v="10"/>
    <x v="2"/>
    <x v="2"/>
    <d v="2024-10-08T00:00:00"/>
    <d v="2024-10-08T00:00:00"/>
  </r>
  <r>
    <n v="4000002140"/>
    <x v="1"/>
    <s v="2. High"/>
    <s v="Request access to an application SAP ID - 99004432"/>
    <s v="Vikas Kumara Shetty"/>
    <s v="Amit Yadav"/>
    <s v="SAP Technical"/>
    <x v="0"/>
    <d v="2024-08-19T18:32:00"/>
    <d v="2024-08-21T18:32:00"/>
    <s v="Applications"/>
    <d v="2024-09-13T14:21:00"/>
    <s v="Vikas Kumara Shetty"/>
    <s v="Tiles Plant"/>
    <s v="4. Affects User"/>
    <d v="2024-09-13T14:21:00"/>
    <x v="0"/>
    <d v="2024-09-10T14:06:00"/>
    <d v="2024-09-03T17:51:00"/>
    <d v="2024-08-20T11:32:00"/>
    <s v="Access &amp; Security"/>
    <s v="-"/>
    <s v="SAP S/4 ERP"/>
    <s v="UAE"/>
    <x v="0"/>
    <x v="0"/>
    <x v="0"/>
    <n v="21.815277777779556"/>
    <n v="2024"/>
    <n v="34"/>
    <x v="18"/>
    <x v="0"/>
    <n v="8"/>
    <x v="1"/>
    <x v="2"/>
    <d v="2024-08-19T00:00:00"/>
    <d v="2024-08-19T00:00:00"/>
  </r>
  <r>
    <n v="4000003756"/>
    <x v="1"/>
    <s v="3. Normal"/>
    <s v="Request access to an Tcode in SAP for 77000707 - 77001514 - 77001788"/>
    <s v="Durairaj Nagiah"/>
    <s v="Amit Yadav"/>
    <s v="SAP Technical"/>
    <x v="0"/>
    <d v="2024-10-04T18:51:00"/>
    <d v="2024-10-08T18:51:00"/>
    <s v="Applications"/>
    <d v="2024-10-11T17:38:00"/>
    <s v="Durairaj Nagiah"/>
    <s v="Production"/>
    <s v="4. Affects User"/>
    <d v="2024-10-11T17:38:00"/>
    <x v="0"/>
    <d v="2024-10-08T17:34:00"/>
    <d v="2024-10-08T17:34:00"/>
    <d v="2024-10-07T11:51:00"/>
    <s v="Access &amp; Security"/>
    <s v="-"/>
    <s v="SAP S/4 ERP"/>
    <s v="UAE"/>
    <x v="0"/>
    <x v="0"/>
    <x v="0"/>
    <n v="3.9465277777781012"/>
    <n v="2024"/>
    <n v="40"/>
    <x v="2"/>
    <x v="0"/>
    <n v="10"/>
    <x v="2"/>
    <x v="3"/>
    <d v="2024-10-04T00:00:00"/>
    <d v="2024-10-04T00:00:00"/>
  </r>
  <r>
    <n v="4000004260"/>
    <x v="1"/>
    <s v="3. Normal"/>
    <s v="Request access to C4C - 99018102"/>
    <s v="Karam Jehad Khlefat"/>
    <s v="Amit Yadav"/>
    <s v="SAP Technical"/>
    <x v="0"/>
    <d v="2024-10-21T18:46:00"/>
    <d v="2024-10-23T18:46:00"/>
    <s v="Access &amp; Security"/>
    <d v="2024-11-02T12:49:00"/>
    <s v="Karam Jehad Khlefat"/>
    <s v="Sanitaryware Sales"/>
    <s v="4. Affects User"/>
    <d v="2024-11-08T11:14:00"/>
    <x v="0"/>
    <d v="2024-10-30T11:59:00"/>
    <d v="2024-10-30T11:59:00"/>
    <d v="2024-10-22T11:46:00"/>
    <s v="Access &amp; Security"/>
    <s v="-"/>
    <s v="Access Control"/>
    <s v="UAE"/>
    <x v="0"/>
    <x v="0"/>
    <x v="0"/>
    <n v="8.7173611111065838"/>
    <n v="2024"/>
    <n v="43"/>
    <x v="14"/>
    <x v="0"/>
    <n v="10"/>
    <x v="2"/>
    <x v="1"/>
    <d v="2024-10-21T00:00:00"/>
    <d v="2024-10-21T00:00:00"/>
  </r>
  <r>
    <n v="4000004969"/>
    <x v="1"/>
    <s v="1. Urgent"/>
    <s v="Request access to CRM- 99018249"/>
    <s v=" Donabella Yalong Ortega"/>
    <s v="Amit Yadav"/>
    <s v="SAP Technical"/>
    <x v="0"/>
    <d v="2024-11-13T13:39:00"/>
    <d v="2024-11-14T12:39:00"/>
    <s v="Access &amp; Security"/>
    <d v="2024-12-08T12:07:00"/>
    <s v="Donabella Yalong Ortega"/>
    <s v="UAE Sales"/>
    <s v="4. Affects User"/>
    <d v="2024-12-08T12:07:00"/>
    <x v="3"/>
    <d v="2024-12-05T12:03:00"/>
    <d v="2024-12-05T12:03:00"/>
    <d v="2024-11-13T14:39:00"/>
    <s v="Access &amp; Security"/>
    <s v="-"/>
    <s v="Access Control"/>
    <s v="UAE"/>
    <x v="0"/>
    <x v="0"/>
    <x v="1"/>
    <n v="21.933333333334303"/>
    <n v="2024"/>
    <n v="46"/>
    <x v="21"/>
    <x v="0"/>
    <n v="11"/>
    <x v="3"/>
    <x v="2"/>
    <d v="2024-11-13T00:00:00"/>
    <d v="2024-11-13T00:00:00"/>
  </r>
  <r>
    <n v="4000005295"/>
    <x v="1"/>
    <s v="2. High"/>
    <s v="Request access to ECQ - Kiriti"/>
    <s v="Kiriti Oleti"/>
    <s v="Amit Yadav"/>
    <s v="SAP Technical"/>
    <x v="4"/>
    <d v="2024-11-22T18:35:00"/>
    <d v="2024-11-26T18:35:00"/>
    <s v="Access &amp; Security"/>
    <s v="-"/>
    <s v="Kiriti Oleti"/>
    <s v="MC8 Store"/>
    <s v="4. Affects User"/>
    <d v="2024-12-18T12:06:00"/>
    <x v="0"/>
    <d v="2024-12-18T12:06:00"/>
    <d v="2024-12-18T12:06:00"/>
    <d v="2024-11-25T11:35:00"/>
    <s v="Access &amp; Security"/>
    <s v="-"/>
    <s v="Access Control"/>
    <s v="UAE"/>
    <x v="0"/>
    <x v="0"/>
    <x v="1"/>
    <n v="25.729861111110949"/>
    <n v="2024"/>
    <n v="47"/>
    <x v="17"/>
    <x v="0"/>
    <n v="11"/>
    <x v="3"/>
    <x v="2"/>
    <d v="2024-11-22T00:00:00"/>
    <d v="2024-11-22T00:00:00"/>
  </r>
  <r>
    <n v="4000005698"/>
    <x v="1"/>
    <s v="3. Normal"/>
    <s v="Request access to Kludi ERP test system - Kanika"/>
    <s v="Kanika Sharma"/>
    <s v="Amit Yadav"/>
    <s v="SAP Technical"/>
    <x v="0"/>
    <d v="2024-12-06T15:46:00"/>
    <d v="2024-12-10T15:46:00"/>
    <s v="Applications"/>
    <d v="2024-12-13T19:10:00"/>
    <s v="Kanika Sharma"/>
    <s v="Supply Chain"/>
    <s v="4. Affects User"/>
    <d v="2024-12-13T19:10:00"/>
    <x v="0"/>
    <d v="2024-12-10T18:49:00"/>
    <d v="2024-12-10T17:58:00"/>
    <d v="2024-12-06T17:46:00"/>
    <s v="Access &amp; Security"/>
    <s v="-"/>
    <s v="SAP S/4 ERP"/>
    <s v="UAE"/>
    <x v="0"/>
    <x v="0"/>
    <x v="1"/>
    <n v="4.1270833333328483"/>
    <n v="2024"/>
    <n v="49"/>
    <x v="16"/>
    <x v="0"/>
    <n v="12"/>
    <x v="4"/>
    <x v="3"/>
    <d v="2024-12-06T00:00:00"/>
    <d v="2024-12-06T00:00:00"/>
  </r>
  <r>
    <n v="4000003833"/>
    <x v="1"/>
    <s v="2. High"/>
    <s v="Request access to MDG for material code creation - Arjun"/>
    <s v="Arjun Nair"/>
    <s v="Amit Yadav"/>
    <s v="SAP Technical"/>
    <x v="0"/>
    <d v="2024-10-08T10:29:00"/>
    <d v="2024-10-10T10:30:00"/>
    <s v="Applications"/>
    <d v="2024-10-14T18:39:00"/>
    <s v="Arjun Nair"/>
    <s v="Tiles Plant"/>
    <s v="4. Affects User"/>
    <d v="2024-10-14T18:39:00"/>
    <x v="0"/>
    <d v="2024-10-11T18:19:00"/>
    <d v="2024-10-11T18:19:00"/>
    <d v="2024-10-08T12:30:00"/>
    <s v="Access &amp; Security"/>
    <s v="-"/>
    <s v="SAP S/4 ERP"/>
    <s v="UAE"/>
    <x v="0"/>
    <x v="0"/>
    <x v="0"/>
    <n v="3.3263888888905058"/>
    <n v="2024"/>
    <n v="41"/>
    <x v="9"/>
    <x v="0"/>
    <n v="10"/>
    <x v="2"/>
    <x v="3"/>
    <d v="2024-10-08T00:00:00"/>
    <d v="2024-10-08T00:00:00"/>
  </r>
  <r>
    <n v="4000003658"/>
    <x v="1"/>
    <s v="2. High"/>
    <s v="Request access to MR11 in SAP for 99120441, 99121610 &amp; 99123279"/>
    <s v="Prabhakar Tamada"/>
    <s v="Amit Yadav"/>
    <s v="SAP Technical"/>
    <x v="0"/>
    <d v="2024-10-03T10:10:00"/>
    <d v="2024-10-05T10:30:00"/>
    <s v="Applications"/>
    <d v="2024-10-10T13:37:00"/>
    <s v="Prabhakar Tamada"/>
    <s v="Finance &amp; Accounts"/>
    <s v="4. Affects User"/>
    <d v="2024-10-10T13:37:00"/>
    <x v="0"/>
    <d v="2024-10-07T13:36:00"/>
    <d v="2024-10-07T13:36:00"/>
    <d v="2024-10-03T12:30:00"/>
    <s v="Access &amp; Security"/>
    <s v="-"/>
    <s v="SAP S/4 ERP"/>
    <s v="IND"/>
    <x v="0"/>
    <x v="0"/>
    <x v="0"/>
    <n v="4.1430555555562023"/>
    <n v="2024"/>
    <n v="40"/>
    <x v="2"/>
    <x v="0"/>
    <n v="10"/>
    <x v="2"/>
    <x v="3"/>
    <d v="2024-10-03T00:00:00"/>
    <d v="2024-10-03T00:00:00"/>
  </r>
  <r>
    <n v="4000005045"/>
    <x v="1"/>
    <s v="3. Normal"/>
    <s v="Request access to SAP for Preventive Maintenance process document - 99015470"/>
    <s v=" Yogeesha K G"/>
    <s v="Amit Yadav"/>
    <s v="SAP Technical"/>
    <x v="0"/>
    <d v="2024-11-15T12:58:00"/>
    <d v="2024-11-19T12:58:00"/>
    <s v="Access &amp; Security"/>
    <d v="2024-11-21T16:59:00"/>
    <s v="Yogeesha K G"/>
    <s v="Tiles Plant"/>
    <s v="4. Affects User"/>
    <d v="2024-11-21T16:59:00"/>
    <x v="0"/>
    <d v="2024-11-18T16:46:00"/>
    <d v="2024-11-18T16:46:00"/>
    <d v="2024-11-15T14:58:00"/>
    <s v="Access &amp; Security"/>
    <s v="-"/>
    <s v="Access Control"/>
    <s v="UAE"/>
    <x v="0"/>
    <x v="0"/>
    <x v="1"/>
    <n v="3.1583333333328483"/>
    <n v="2024"/>
    <n v="46"/>
    <x v="21"/>
    <x v="0"/>
    <n v="11"/>
    <x v="3"/>
    <x v="3"/>
    <d v="2024-11-15T00:00:00"/>
    <d v="2024-11-15T00:00:00"/>
  </r>
  <r>
    <n v="4000004956"/>
    <x v="1"/>
    <s v="3. Normal"/>
    <s v="Request access to TRANSFER POSTING WITH MOVEMENT TYPE 541 - Thondiparambil"/>
    <s v="Thondiparambil Anthony Jose"/>
    <s v="Amit Yadav"/>
    <s v="SAP Technical"/>
    <x v="0"/>
    <d v="2024-11-13T10:49:00"/>
    <d v="2024-11-15T10:49:00"/>
    <s v="Access &amp; Security"/>
    <d v="2024-11-16T19:57:00"/>
    <s v="Thondiparambil Anthony Jose"/>
    <s v="Procurement"/>
    <s v="4. Affects User"/>
    <d v="2024-11-16T19:57:00"/>
    <x v="0"/>
    <d v="2024-11-13T19:00:00"/>
    <d v="2024-11-13T19:00:00"/>
    <d v="2024-11-13T12:49:00"/>
    <s v="Access &amp; Security"/>
    <s v="-"/>
    <s v="Access Control"/>
    <s v="UAE"/>
    <x v="0"/>
    <x v="0"/>
    <x v="1"/>
    <n v="0.34097222222044365"/>
    <n v="2024"/>
    <n v="46"/>
    <x v="21"/>
    <x v="0"/>
    <n v="11"/>
    <x v="3"/>
    <x v="0"/>
    <d v="2024-11-13T00:00:00"/>
    <d v="2024-11-13T00:00:00"/>
  </r>
  <r>
    <n v="4000003562"/>
    <x v="1"/>
    <s v="2. High"/>
    <s v="Request additional access in ECP _ 88202521"/>
    <s v="Salahuddin Ahmed"/>
    <s v="Amit Yadav"/>
    <s v="SAP Technical"/>
    <x v="0"/>
    <d v="2024-10-01T10:47:00"/>
    <d v="2024-10-03T10:47:00"/>
    <s v="Applications"/>
    <d v="2024-10-05T12:34:00"/>
    <s v="Salahuddin Ahmed"/>
    <s v="Human Resources"/>
    <s v="4. Affects User"/>
    <d v="2024-10-05T12:34:00"/>
    <x v="0"/>
    <d v="2024-10-02T11:51:00"/>
    <d v="2024-10-02T11:51:00"/>
    <d v="2024-10-01T12:47:00"/>
    <s v="Access &amp; Security"/>
    <s v="-"/>
    <s v="SAP S/4 ERP"/>
    <s v="BGD"/>
    <x v="0"/>
    <x v="0"/>
    <x v="0"/>
    <n v="1.0444444444437977"/>
    <n v="2024"/>
    <n v="40"/>
    <x v="2"/>
    <x v="0"/>
    <n v="10"/>
    <x v="2"/>
    <x v="0"/>
    <d v="2024-10-01T00:00:00"/>
    <d v="2024-10-01T00:00:00"/>
  </r>
  <r>
    <n v="4000003540"/>
    <x v="1"/>
    <s v="3. Normal"/>
    <s v="Request additional access in SAP - 99017666"/>
    <s v=" Rafath Ali"/>
    <s v="Amit Yadav"/>
    <s v="SAP Technical"/>
    <x v="0"/>
    <d v="2024-09-30T16:22:00"/>
    <d v="2024-10-02T16:22:00"/>
    <s v="Applications"/>
    <d v="2024-10-19T13:42:00"/>
    <s v="Rafath Ali"/>
    <s v="Logistics and Warehouse"/>
    <s v="4. Affects User"/>
    <d v="2024-10-19T13:42:00"/>
    <x v="0"/>
    <d v="2024-10-16T13:04:00"/>
    <d v="2024-10-03T15:55:00"/>
    <d v="2024-09-30T18:22:00"/>
    <s v="Access &amp; Security"/>
    <s v="-"/>
    <s v="SAP S/4 ERP"/>
    <s v="UAE"/>
    <x v="0"/>
    <x v="0"/>
    <x v="0"/>
    <n v="15.86250000000291"/>
    <n v="2024"/>
    <n v="40"/>
    <x v="2"/>
    <x v="0"/>
    <n v="9"/>
    <x v="5"/>
    <x v="2"/>
    <d v="2024-09-30T00:00:00"/>
    <d v="2024-09-30T00:00:00"/>
  </r>
  <r>
    <n v="4000004356"/>
    <x v="1"/>
    <s v="1. Urgent"/>
    <s v="Request additional access to SAP - MM03"/>
    <s v="Jyotsana Sapra"/>
    <s v="Amit Yadav"/>
    <s v="SAP Technical"/>
    <x v="0"/>
    <d v="2024-10-24T13:30:00"/>
    <d v="2024-10-25T12:30:00"/>
    <s v="Access &amp; Security"/>
    <d v="2024-10-31T17:48:00"/>
    <s v="Jyotsana Sapra"/>
    <s v="Marketing &amp; Communications"/>
    <s v="4. Affects User"/>
    <d v="2024-11-04T16:02:00"/>
    <x v="3"/>
    <d v="2024-10-28T17:20:00"/>
    <d v="2024-10-28T17:20:00"/>
    <d v="2024-10-24T14:30:00"/>
    <s v="Access &amp; Security"/>
    <s v="-"/>
    <s v="Access Control"/>
    <s v="UAE"/>
    <x v="0"/>
    <x v="0"/>
    <x v="0"/>
    <n v="4.1597222222189885"/>
    <n v="2024"/>
    <n v="43"/>
    <x v="14"/>
    <x v="0"/>
    <n v="10"/>
    <x v="2"/>
    <x v="3"/>
    <d v="2024-10-24T00:00:00"/>
    <d v="2024-10-24T00:00:00"/>
  </r>
  <r>
    <n v="4000004292"/>
    <x v="1"/>
    <s v="1. Urgent"/>
    <s v="Request additional access to SAP - S_ALR_87012182"/>
    <s v="Vishal Mestry"/>
    <s v="Amit Yadav"/>
    <s v="SAP Technical"/>
    <x v="0"/>
    <d v="2024-10-22T14:50:00"/>
    <d v="2024-10-23T14:20:00"/>
    <s v="Access &amp; Security"/>
    <d v="2024-11-07T19:52:00"/>
    <s v="Vishal Mestry"/>
    <s v="Finance &amp; Accounts"/>
    <s v="4. Affects User"/>
    <d v="2024-11-07T19:52:00"/>
    <x v="3"/>
    <d v="2024-11-04T18:57:00"/>
    <d v="2024-10-23T15:58:00"/>
    <d v="2024-10-22T15:50:00"/>
    <s v="Access &amp; Security"/>
    <s v="-"/>
    <s v="Access Control"/>
    <s v="IND"/>
    <x v="0"/>
    <x v="0"/>
    <x v="0"/>
    <n v="13.171527777776646"/>
    <n v="2024"/>
    <n v="43"/>
    <x v="14"/>
    <x v="0"/>
    <n v="10"/>
    <x v="2"/>
    <x v="2"/>
    <d v="2024-10-22T00:00:00"/>
    <d v="2024-10-22T00:00:00"/>
  </r>
  <r>
    <n v="4000004111"/>
    <x v="1"/>
    <s v="1. Urgent"/>
    <s v="Request additional access to SAP- 99000163 &amp; 99002887"/>
    <s v="Palani Murugan"/>
    <s v="Amit Yadav"/>
    <s v="SAP Technical"/>
    <x v="0"/>
    <d v="2024-10-15T19:30:00"/>
    <d v="2024-10-16T18:30:00"/>
    <s v="Access &amp; Security"/>
    <d v="2024-11-11T12:54:00"/>
    <s v="Palani Murugan"/>
    <s v="Logistics and Warehouse"/>
    <s v="4. Affects User"/>
    <d v="2024-11-11T12:54:00"/>
    <x v="3"/>
    <d v="2024-11-08T12:18:00"/>
    <d v="2024-11-08T12:18:00"/>
    <d v="2024-10-16T11:30:00"/>
    <s v="Access &amp; Security"/>
    <s v="-"/>
    <s v="Access Control"/>
    <s v="UAE"/>
    <x v="0"/>
    <x v="0"/>
    <x v="0"/>
    <n v="23.69999999999709"/>
    <n v="2024"/>
    <n v="42"/>
    <x v="24"/>
    <x v="0"/>
    <n v="10"/>
    <x v="2"/>
    <x v="2"/>
    <d v="2024-10-15T00:00:00"/>
    <d v="2024-10-15T00:00:00"/>
  </r>
  <r>
    <n v="4000002520"/>
    <x v="1"/>
    <s v="2. High"/>
    <s v="Request additional for SAP Tcodes"/>
    <s v="Richard Santhosh Pinto"/>
    <s v="Amit Yadav"/>
    <s v="SAP Technical"/>
    <x v="0"/>
    <d v="2024-08-31T16:04:00"/>
    <d v="2024-09-04T10:30:00"/>
    <s v="Applications"/>
    <d v="2024-09-22T17:26:00"/>
    <s v="Richard Santhosh Pinto"/>
    <s v="Customer Advocacy - Tiles"/>
    <s v="4. Affects User"/>
    <d v="2024-09-22T17:26:00"/>
    <x v="0"/>
    <d v="2024-09-19T16:38:00"/>
    <d v="2024-09-19T16:38:00"/>
    <d v="2024-09-02T12:30:00"/>
    <s v="Access &amp; Security"/>
    <s v="-"/>
    <s v="SAP S/4 ERP"/>
    <s v="UAE"/>
    <x v="0"/>
    <x v="0"/>
    <x v="0"/>
    <n v="19.023611111115315"/>
    <n v="2024"/>
    <n v="35"/>
    <x v="22"/>
    <x v="0"/>
    <n v="8"/>
    <x v="1"/>
    <x v="2"/>
    <d v="2024-08-31T00:00:00"/>
    <d v="2024-08-31T00:00:00"/>
  </r>
  <r>
    <n v="4000004447"/>
    <x v="1"/>
    <s v="4. Low"/>
    <s v="Request additional role in SAP- 88202149 - BGD"/>
    <s v="Mohammad Akram Hossain Khan"/>
    <s v="Amit Yadav"/>
    <s v="SAP Technical"/>
    <x v="0"/>
    <d v="2024-10-28T14:14:00"/>
    <d v="2024-11-03T14:14:00"/>
    <s v="Access &amp; Security"/>
    <d v="2024-10-29T09:51:00"/>
    <s v="Syeda Tasnim Hossain"/>
    <s v="Accounts &amp; Finance"/>
    <s v="4. Affects User"/>
    <d v="2024-11-08T11:01:00"/>
    <x v="2"/>
    <d v="2024-10-28T17:17:00"/>
    <d v="2024-10-28T17:17:00"/>
    <s v="-"/>
    <s v="Access &amp; Security"/>
    <s v="-"/>
    <s v="Access Control"/>
    <s v="BGD"/>
    <x v="0"/>
    <x v="0"/>
    <x v="1"/>
    <n v="0.12708333333284827"/>
    <n v="2024"/>
    <n v="44"/>
    <x v="5"/>
    <x v="0"/>
    <n v="10"/>
    <x v="2"/>
    <x v="0"/>
    <d v="2024-10-28T00:00:00"/>
    <d v="2024-10-28T00:00:00"/>
  </r>
  <r>
    <n v="4000004283"/>
    <x v="1"/>
    <s v="3. Normal"/>
    <s v="Request additional SAP access - 23281"/>
    <s v="Satish Mummidi"/>
    <s v="Nigam Bairagicharan Das"/>
    <s v="SAP Technical"/>
    <x v="0"/>
    <d v="2024-10-22T13:05:00"/>
    <d v="2024-10-24T13:05:00"/>
    <s v="Access &amp; Security"/>
    <d v="2024-10-25T16:45:00"/>
    <s v="Satish Mummidi"/>
    <s v="Finance &amp; Accounts"/>
    <s v="4. Affects User"/>
    <d v="2024-11-04T16:09:00"/>
    <x v="0"/>
    <d v="2024-10-22T16:18:00"/>
    <d v="2024-10-22T16:18:00"/>
    <d v="2024-10-22T15:05:00"/>
    <s v="Access &amp; Security"/>
    <s v="-"/>
    <s v="Access Control"/>
    <s v="IND"/>
    <x v="0"/>
    <x v="0"/>
    <x v="0"/>
    <n v="0.13402777777810115"/>
    <n v="2024"/>
    <n v="43"/>
    <x v="14"/>
    <x v="0"/>
    <n v="10"/>
    <x v="2"/>
    <x v="0"/>
    <d v="2024-10-22T00:00:00"/>
    <d v="2024-10-22T00:00:00"/>
  </r>
  <r>
    <n v="4000005482"/>
    <x v="1"/>
    <s v="3. Normal"/>
    <s v="Request additional SAP access -Keerthan"/>
    <s v="Keerthan Upadhya"/>
    <s v="Amit Yadav"/>
    <s v="SAP Technical"/>
    <x v="4"/>
    <d v="2024-11-28T19:26:00"/>
    <d v="2024-12-02T19:26:00"/>
    <s v="Access &amp; Security"/>
    <s v="-"/>
    <s v="Keerthan Upadhya"/>
    <s v="IT Department"/>
    <s v="4. Affects User"/>
    <d v="2024-12-20T13:16:00"/>
    <x v="0"/>
    <d v="2024-12-20T13:16:00"/>
    <d v="2024-12-20T13:16:00"/>
    <d v="2024-11-29T12:26:00"/>
    <s v="Access &amp; Security"/>
    <s v="-"/>
    <s v="Access Control"/>
    <s v="UAE"/>
    <x v="0"/>
    <x v="0"/>
    <x v="1"/>
    <n v="21.743055555554747"/>
    <n v="2024"/>
    <n v="48"/>
    <x v="3"/>
    <x v="0"/>
    <n v="11"/>
    <x v="3"/>
    <x v="2"/>
    <d v="2024-11-28T00:00:00"/>
    <d v="2024-11-28T00:00:00"/>
  </r>
  <r>
    <n v="4000003415"/>
    <x v="1"/>
    <s v="3. Normal"/>
    <s v="Request additional SAP access for customer advocacy and stock team"/>
    <s v="Hoda Bou Najm"/>
    <s v="Amit Yadav"/>
    <s v="SAP Technical"/>
    <x v="0"/>
    <d v="2024-09-26T11:00:00"/>
    <d v="2024-09-30T11:00:00"/>
    <s v="Applications"/>
    <d v="2024-10-03T18:33:00"/>
    <s v="Hoda Bou Najm"/>
    <s v="Sanitaryware Sales"/>
    <s v="4. Affects User"/>
    <d v="2024-10-03T18:33:00"/>
    <x v="0"/>
    <d v="2024-09-30T18:20:00"/>
    <d v="2024-09-26T12:20:00"/>
    <d v="2024-09-26T13:00:00"/>
    <s v="Access &amp; Security"/>
    <s v="-"/>
    <s v="SAP S/4 ERP"/>
    <s v="UAE"/>
    <x v="0"/>
    <x v="0"/>
    <x v="0"/>
    <n v="4.3055555555547471"/>
    <n v="2024"/>
    <n v="39"/>
    <x v="20"/>
    <x v="0"/>
    <n v="9"/>
    <x v="5"/>
    <x v="3"/>
    <d v="2024-09-26T00:00:00"/>
    <d v="2024-09-26T00:00:00"/>
  </r>
  <r>
    <n v="4000005726"/>
    <x v="1"/>
    <s v="2. High"/>
    <s v="Request authorization- ZPBOMDEV_APPR"/>
    <s v="Ramesh Bakthavachalam"/>
    <s v="Amit Yadav"/>
    <s v="SAP Technical"/>
    <x v="0"/>
    <d v="2024-12-07T15:57:00"/>
    <d v="2024-12-11T10:30:00"/>
    <s v="Applications"/>
    <d v="2024-12-15T17:11:00"/>
    <s v="Ramesh Bakthavachalam"/>
    <s v="Tiles Plant"/>
    <s v="4. Affects User"/>
    <d v="2024-12-15T17:11:00"/>
    <x v="0"/>
    <d v="2024-12-12T17:08:00"/>
    <d v="2024-12-12T17:08:00"/>
    <d v="2024-12-09T12:30:00"/>
    <s v="Access &amp; Security"/>
    <s v="-"/>
    <s v="SAP S/4 ERP"/>
    <s v="UAE"/>
    <x v="0"/>
    <x v="0"/>
    <x v="1"/>
    <n v="5.0493055555562023"/>
    <n v="2024"/>
    <n v="49"/>
    <x v="16"/>
    <x v="0"/>
    <n v="12"/>
    <x v="4"/>
    <x v="1"/>
    <d v="2024-12-07T00:00:00"/>
    <d v="2024-12-07T00:00:00"/>
  </r>
  <r>
    <n v="4000003784"/>
    <x v="1"/>
    <s v="3. Normal"/>
    <s v="Request BP access in SAP for 99018195 &amp; 99018039"/>
    <s v="Mohamed Eltabakh"/>
    <s v="Amit Yadav"/>
    <s v="SAP Technical"/>
    <x v="0"/>
    <d v="2024-10-07T10:23:00"/>
    <d v="2024-10-09T10:30:00"/>
    <s v="Access &amp; Security"/>
    <d v="2024-11-07T18:52:00"/>
    <s v="Mohamed Eltabakh"/>
    <s v="E-Commerce Division"/>
    <s v="4. Affects User"/>
    <d v="2024-11-07T18:52:00"/>
    <x v="0"/>
    <d v="2024-11-04T18:44:00"/>
    <d v="2024-10-09T16:35:00"/>
    <d v="2024-10-07T12:30:00"/>
    <s v="Access &amp; Security"/>
    <s v="-"/>
    <s v="Access Control"/>
    <s v="UAE"/>
    <x v="0"/>
    <x v="0"/>
    <x v="0"/>
    <n v="28.347916666665697"/>
    <n v="2024"/>
    <n v="41"/>
    <x v="9"/>
    <x v="0"/>
    <n v="10"/>
    <x v="2"/>
    <x v="2"/>
    <d v="2024-10-07T00:00:00"/>
    <d v="2024-10-07T00:00:00"/>
  </r>
  <r>
    <n v="4000004782"/>
    <x v="1"/>
    <s v="3. Normal"/>
    <s v="Request changes in release strategy workflow - Purchase Department - Sol ref#: 3000052627"/>
    <s v=" Veronica Tapao"/>
    <s v="Pranita Vishvanath Patil"/>
    <s v="SAP Functional-MM"/>
    <x v="1"/>
    <d v="2024-11-07T17:57:00"/>
    <d v="2024-11-11T17:57:00"/>
    <s v="Applications"/>
    <s v="-"/>
    <s v="Veronica Tapao"/>
    <s v="Purchase"/>
    <s v="4. Affects User"/>
    <d v="2024-12-17T19:25:00"/>
    <x v="0"/>
    <s v="-"/>
    <d v="2024-12-13T11:09:00"/>
    <d v="2024-11-08T10:57:00"/>
    <s v="Applications"/>
    <n v="3000000000"/>
    <s v="SAP S/4 ERP"/>
    <s v="UAE"/>
    <x v="1"/>
    <x v="3"/>
    <x v="1"/>
    <n v="45.877237152773887"/>
    <n v="2024"/>
    <n v="45"/>
    <x v="4"/>
    <x v="9"/>
    <n v="11"/>
    <x v="3"/>
    <x v="2"/>
    <d v="2024-11-07T00:00:00"/>
    <s v=""/>
  </r>
  <r>
    <n v="4000002939"/>
    <x v="1"/>
    <s v="2. High"/>
    <s v="Request data extraction"/>
    <s v="Vinita Acharya"/>
    <s v="Dinesh Sharma"/>
    <s v="SAP Functional-SD"/>
    <x v="2"/>
    <d v="2024-09-11T17:35:00"/>
    <s v="-"/>
    <s v="Applications"/>
    <s v="-"/>
    <s v="Vinita Acharya"/>
    <s v="Corporate Development"/>
    <s v="-"/>
    <d v="2024-09-12T15:21:00"/>
    <x v="1"/>
    <s v="-"/>
    <s v="-"/>
    <s v="-"/>
    <s v="Applications"/>
    <s v="-"/>
    <s v="SAP S/4 ERP"/>
    <s v="UAE"/>
    <x v="0"/>
    <x v="2"/>
    <x v="0"/>
    <n v="102.89251493055053"/>
    <n v="2024"/>
    <n v="37"/>
    <x v="23"/>
    <x v="0"/>
    <n v="9"/>
    <x v="5"/>
    <x v="2"/>
    <d v="2024-09-11T00:00:00"/>
    <s v=""/>
  </r>
  <r>
    <n v="4000000619"/>
    <x v="1"/>
    <s v="3. Normal"/>
    <s v="Request data extraction - PO # 4500033367"/>
    <s v="Naveed Nabi Wani"/>
    <s v="Amit Yadav"/>
    <s v="SAP Technical"/>
    <x v="3"/>
    <d v="2024-07-12T11:21:00"/>
    <d v="2024-07-16T11:21:00"/>
    <s v="Applications"/>
    <s v="-"/>
    <s v="Naveed Nabi Wani"/>
    <s v="Purchase"/>
    <s v="4. Affects User"/>
    <d v="2024-08-01T16:53:00"/>
    <x v="0"/>
    <s v="-"/>
    <d v="2024-08-01T16:53:00"/>
    <d v="2024-07-12T13:21:00"/>
    <s v="Applications"/>
    <s v="-"/>
    <s v="SAP S/4 ERP"/>
    <s v="UAE"/>
    <x v="0"/>
    <x v="0"/>
    <x v="0"/>
    <n v="164.15223715277534"/>
    <n v="2024"/>
    <n v="28"/>
    <x v="6"/>
    <x v="0"/>
    <n v="7"/>
    <x v="0"/>
    <x v="2"/>
    <d v="2024-07-12T00:00:00"/>
    <s v=""/>
  </r>
  <r>
    <n v="4000000704"/>
    <x v="1"/>
    <s v="1. Urgent"/>
    <s v="Request data extraction - Sol#: 3000052513"/>
    <s v="Prabhakar Tamada"/>
    <s v="Amit Yadav"/>
    <s v="SAP Technical"/>
    <x v="0"/>
    <d v="2024-07-15T12:49:00"/>
    <d v="2024-07-16T12:19:00"/>
    <s v="Applications"/>
    <d v="2024-07-21T18:53:00"/>
    <s v="Prabhakar Tamada"/>
    <s v="Finance &amp; Accounts"/>
    <s v="4. Affects User"/>
    <d v="2024-07-21T18:53:00"/>
    <x v="3"/>
    <d v="2024-07-18T18:32:00"/>
    <d v="2024-07-18T18:32:00"/>
    <d v="2024-07-15T13:49:00"/>
    <s v="Applications"/>
    <s v="-"/>
    <s v="SAP S/4 ERP"/>
    <s v="IND"/>
    <x v="0"/>
    <x v="0"/>
    <x v="0"/>
    <n v="3.2381944444423425"/>
    <n v="2024"/>
    <n v="29"/>
    <x v="13"/>
    <x v="0"/>
    <n v="7"/>
    <x v="0"/>
    <x v="3"/>
    <d v="2024-07-15T00:00:00"/>
    <d v="2024-07-15T00:00:00"/>
  </r>
  <r>
    <n v="4000004481"/>
    <x v="1"/>
    <s v="2. High"/>
    <s v="Request data extraction for T-code VKM4"/>
    <s v="Lucky Varthavani"/>
    <s v="Amit Yadav"/>
    <s v="SAP Technical"/>
    <x v="0"/>
    <d v="2024-10-29T14:13:00"/>
    <d v="2024-10-31T14:13:00"/>
    <s v="Applications"/>
    <d v="2024-11-08T16:52:00"/>
    <s v="Lucky Varthavani"/>
    <s v="Internal Audit"/>
    <s v="4. Affects User"/>
    <d v="2024-11-08T16:52:00"/>
    <x v="0"/>
    <d v="2024-11-05T16:19:00"/>
    <d v="2024-11-05T16:19:00"/>
    <d v="2024-10-29T16:13:00"/>
    <s v="Applications"/>
    <s v="-"/>
    <s v="SAP S/4 ERP"/>
    <s v="IND"/>
    <x v="0"/>
    <x v="0"/>
    <x v="1"/>
    <n v="7.0874999999941792"/>
    <n v="2024"/>
    <n v="44"/>
    <x v="5"/>
    <x v="0"/>
    <n v="10"/>
    <x v="2"/>
    <x v="1"/>
    <d v="2024-10-29T00:00:00"/>
    <d v="2024-10-29T00:00:00"/>
  </r>
  <r>
    <n v="4000002231"/>
    <x v="1"/>
    <s v="2. High"/>
    <s v="Request data extraction Sol#3000052552"/>
    <s v="Gautam Chand Jain"/>
    <s v="Dinesh Sharma"/>
    <s v="SAP Functional-SD"/>
    <x v="0"/>
    <d v="2024-08-22T11:51:00"/>
    <d v="2024-08-26T11:51:00"/>
    <s v="Applications"/>
    <d v="2024-09-07T18:18:00"/>
    <s v="Gautam Chand Jain"/>
    <s v="Finance &amp; Accounts"/>
    <s v="4. Affects User"/>
    <d v="2024-09-07T18:18:00"/>
    <x v="0"/>
    <d v="2024-09-04T17:36:00"/>
    <d v="2024-09-04T17:36:00"/>
    <d v="2024-08-22T13:51:00"/>
    <s v="Applications"/>
    <n v="3000000000"/>
    <s v="Reporting &amp; Analytics tools"/>
    <s v="UAE"/>
    <x v="0"/>
    <x v="2"/>
    <x v="0"/>
    <n v="13.239583333328483"/>
    <n v="2024"/>
    <n v="34"/>
    <x v="18"/>
    <x v="0"/>
    <n v="8"/>
    <x v="1"/>
    <x v="2"/>
    <d v="2024-08-22T00:00:00"/>
    <d v="2024-08-22T00:00:00"/>
  </r>
  <r>
    <n v="4000003523"/>
    <x v="1"/>
    <s v="2. High"/>
    <s v="Request for access to an application module"/>
    <s v="Prashobh PK"/>
    <s v="Amit Yadav"/>
    <s v="SAP Technical"/>
    <x v="0"/>
    <d v="2024-09-30T12:26:00"/>
    <d v="2024-10-02T12:26:00"/>
    <s v="Applications"/>
    <d v="2024-10-03T18:33:00"/>
    <s v="Prashobh PK"/>
    <s v="Marketing"/>
    <s v="4. Affects User"/>
    <d v="2024-10-04T11:43:00"/>
    <x v="0"/>
    <d v="2024-09-30T18:09:00"/>
    <d v="2024-09-30T18:09:00"/>
    <d v="2024-09-30T14:26:00"/>
    <s v="Access &amp; Security"/>
    <s v="-"/>
    <s v="SAP S/4 ERP"/>
    <s v="UAE"/>
    <x v="0"/>
    <x v="0"/>
    <x v="0"/>
    <n v="0.2381944444423425"/>
    <n v="2024"/>
    <n v="40"/>
    <x v="2"/>
    <x v="0"/>
    <n v="9"/>
    <x v="5"/>
    <x v="0"/>
    <d v="2024-09-30T00:00:00"/>
    <d v="2024-09-30T00:00:00"/>
  </r>
  <r>
    <n v="4000003577"/>
    <x v="1"/>
    <s v="3. Normal"/>
    <s v="Request for Access to EC01 (Elegance Ceramics) - 99001702"/>
    <s v="Fathima Moosa Shah"/>
    <s v="Amit Yadav"/>
    <s v="SAP Technical"/>
    <x v="0"/>
    <d v="2024-10-01T13:12:00"/>
    <d v="2024-10-03T13:12:00"/>
    <s v="Access &amp; Security"/>
    <d v="2024-10-13T17:39:00"/>
    <s v="System"/>
    <s v="Sales Documentation"/>
    <s v="4. Affects User"/>
    <d v="2024-11-04T18:46:00"/>
    <x v="0"/>
    <d v="2024-10-10T16:53:00"/>
    <d v="2024-10-04T01:57:00"/>
    <d v="2024-10-01T15:12:00"/>
    <s v="Access &amp; Security"/>
    <s v="-"/>
    <s v="Access Control"/>
    <s v="UAE"/>
    <x v="0"/>
    <x v="0"/>
    <x v="0"/>
    <n v="9.1534722222204437"/>
    <n v="2024"/>
    <n v="40"/>
    <x v="2"/>
    <x v="0"/>
    <n v="10"/>
    <x v="2"/>
    <x v="1"/>
    <d v="2024-10-01T00:00:00"/>
    <d v="2024-10-01T00:00:00"/>
  </r>
  <r>
    <n v="4000005779"/>
    <x v="1"/>
    <s v="2. High"/>
    <s v="Request for access to MMSC_MASS - 99002536"/>
    <s v="Prasad Kannan Nair"/>
    <s v="Amit Yadav"/>
    <s v="SAP Technical"/>
    <x v="0"/>
    <d v="2024-12-09T19:40:00"/>
    <d v="2024-12-12T10:30:00"/>
    <s v="Applications"/>
    <d v="2024-12-15T17:11:00"/>
    <s v="Prasad Kannan Nair"/>
    <s v="Finance &amp; Accounts"/>
    <s v="4. Affects User"/>
    <d v="2024-12-15T17:11:00"/>
    <x v="0"/>
    <d v="2024-12-12T16:31:00"/>
    <d v="2024-12-12T16:31:00"/>
    <d v="2024-12-10T12:30:00"/>
    <s v="Access &amp; Security"/>
    <s v="-"/>
    <s v="SAP S/4 ERP"/>
    <s v="UAE"/>
    <x v="0"/>
    <x v="0"/>
    <x v="1"/>
    <n v="2.8687500000014552"/>
    <n v="2024"/>
    <n v="50"/>
    <x v="7"/>
    <x v="0"/>
    <n v="12"/>
    <x v="4"/>
    <x v="3"/>
    <d v="2024-12-09T00:00:00"/>
    <d v="2024-12-09T00:00:00"/>
  </r>
  <r>
    <n v="4000000934"/>
    <x v="1"/>
    <s v="1. Urgent"/>
    <s v="Request for access to RMIN &amp; RCON cost centers"/>
    <s v="Sunil Kumar Bernwal"/>
    <s v="Amit Yadav"/>
    <s v="SAP Technical"/>
    <x v="0"/>
    <d v="2024-07-22T12:31:00"/>
    <d v="2024-07-23T11:31:00"/>
    <s v="Access &amp; Security"/>
    <d v="2024-08-05T14:01:00"/>
    <s v="Sunil Kumar Bernwal"/>
    <s v="Tiles Plant"/>
    <s v="4. Affects User"/>
    <d v="2024-11-04T18:47:00"/>
    <x v="3"/>
    <d v="2024-08-02T13:11:00"/>
    <d v="2024-07-31T19:08:00"/>
    <d v="2024-07-22T13:31:00"/>
    <s v="Access &amp; Security"/>
    <s v="-"/>
    <s v="Access Control"/>
    <s v="UAE"/>
    <x v="0"/>
    <x v="0"/>
    <x v="0"/>
    <n v="11.027777777781012"/>
    <n v="2024"/>
    <n v="30"/>
    <x v="0"/>
    <x v="0"/>
    <n v="7"/>
    <x v="0"/>
    <x v="2"/>
    <d v="2024-07-22T00:00:00"/>
    <d v="2024-07-22T00:00:00"/>
  </r>
  <r>
    <n v="4000003743"/>
    <x v="1"/>
    <s v="4. Low"/>
    <s v="Request for additional role authorization in SAP"/>
    <s v="Sivaprasad K.V"/>
    <s v="Amit Yadav"/>
    <s v="SAP Technical"/>
    <x v="0"/>
    <d v="2024-10-04T16:32:00"/>
    <d v="2024-10-10T16:32:00"/>
    <s v="Applications"/>
    <d v="2024-10-10T14:37:00"/>
    <s v="Sivaprasad K.V"/>
    <s v="Finance &amp; Accounts"/>
    <s v="4. Affects User"/>
    <d v="2024-10-10T14:37:00"/>
    <x v="2"/>
    <d v="2024-10-07T13:38:00"/>
    <d v="2024-10-07T13:38:00"/>
    <d v="2024-10-05T12:02:00"/>
    <s v="Access &amp; Security"/>
    <s v="-"/>
    <s v="SAP S/4 ERP"/>
    <s v="IND"/>
    <x v="0"/>
    <x v="0"/>
    <x v="0"/>
    <n v="2.8791666666729725"/>
    <n v="2024"/>
    <n v="40"/>
    <x v="2"/>
    <x v="0"/>
    <n v="10"/>
    <x v="2"/>
    <x v="3"/>
    <d v="2024-10-04T00:00:00"/>
    <d v="2024-10-04T00:00:00"/>
  </r>
  <r>
    <n v="4000004438"/>
    <x v="1"/>
    <s v="1. Urgent"/>
    <s v="Request for additional role in ECP - 88202147 - BGD"/>
    <s v="Md. Robiul Awal"/>
    <s v="Amit Yadav"/>
    <s v="SAP Technical"/>
    <x v="0"/>
    <d v="2024-10-28T10:46:00"/>
    <d v="2024-10-28T18:46:00"/>
    <s v="Applications"/>
    <d v="2024-11-02T12:49:00"/>
    <s v="Md. Robiul Awal"/>
    <s v="Accounts &amp; Finance"/>
    <s v="4. Affects User"/>
    <d v="2024-11-02T12:49:00"/>
    <x v="3"/>
    <d v="2024-10-30T11:53:00"/>
    <d v="2024-10-30T11:53:00"/>
    <d v="2024-10-28T11:46:00"/>
    <s v="Access &amp; Security"/>
    <s v="-"/>
    <s v="SAP S/4 ERP"/>
    <s v="BGD"/>
    <x v="0"/>
    <x v="0"/>
    <x v="1"/>
    <n v="2.046527777776646"/>
    <n v="2024"/>
    <n v="44"/>
    <x v="5"/>
    <x v="0"/>
    <n v="10"/>
    <x v="2"/>
    <x v="3"/>
    <d v="2024-10-28T00:00:00"/>
    <d v="2024-10-28T00:00:00"/>
  </r>
  <r>
    <n v="4000003299"/>
    <x v="1"/>
    <s v="3. Normal"/>
    <s v="Request for additional SAP access For - 10655 &amp; 10078"/>
    <s v="Sourav Kochhar"/>
    <s v="Amit Yadav"/>
    <s v="SAP Technical"/>
    <x v="0"/>
    <d v="2024-09-23T14:21:00"/>
    <d v="2024-09-25T14:21:00"/>
    <s v="Applications"/>
    <d v="2024-09-26T17:28:00"/>
    <s v="Sourav Kochhar"/>
    <s v="Accounts"/>
    <s v="4. Affects User"/>
    <d v="2024-09-26T17:28:00"/>
    <x v="0"/>
    <d v="2024-09-23T17:27:00"/>
    <d v="2024-09-23T14:26:00"/>
    <d v="2024-09-23T16:21:00"/>
    <s v="Access &amp; Security"/>
    <s v="-"/>
    <s v="SAP S/4 ERP"/>
    <s v="UAE"/>
    <x v="0"/>
    <x v="0"/>
    <x v="0"/>
    <n v="0.12916666666569654"/>
    <n v="2024"/>
    <n v="39"/>
    <x v="20"/>
    <x v="0"/>
    <n v="9"/>
    <x v="5"/>
    <x v="0"/>
    <d v="2024-09-23T00:00:00"/>
    <d v="2024-09-23T00:00:00"/>
  </r>
  <r>
    <n v="4000004269"/>
    <x v="1"/>
    <s v="1. Urgent"/>
    <s v="Request for additional SAP(KLUDI) access- ROHIT"/>
    <s v="Sourav Kochhar"/>
    <s v="Amit Yadav"/>
    <s v="SAP Technical"/>
    <x v="0"/>
    <d v="2024-10-22T11:01:00"/>
    <d v="2024-10-22T19:01:00"/>
    <s v="Access &amp; Security"/>
    <d v="2024-10-25T17:45:00"/>
    <s v="Sourav Kochhar"/>
    <s v="Accounts"/>
    <s v="4. Affects User"/>
    <d v="2024-11-08T11:19:00"/>
    <x v="3"/>
    <d v="2024-10-22T17:30:00"/>
    <d v="2024-10-22T11:41:00"/>
    <d v="2024-10-22T12:01:00"/>
    <s v="Access &amp; Security"/>
    <s v="-"/>
    <s v="Access Control"/>
    <s v="UAE"/>
    <x v="0"/>
    <x v="0"/>
    <x v="0"/>
    <n v="0.27013888888905058"/>
    <n v="2024"/>
    <n v="43"/>
    <x v="14"/>
    <x v="0"/>
    <n v="10"/>
    <x v="2"/>
    <x v="0"/>
    <d v="2024-10-22T00:00:00"/>
    <d v="2024-10-22T00:00:00"/>
  </r>
  <r>
    <n v="4000003176"/>
    <x v="1"/>
    <s v="2. High"/>
    <s v="Request for C4C and HANA QAS access for 99018059- Role same as 99010042"/>
    <s v="Mohamed Suhail"/>
    <s v="Nigam Bairagicharan Das"/>
    <s v="SAP Technical"/>
    <x v="0"/>
    <d v="2024-09-18T11:28:00"/>
    <d v="2024-09-20T11:28:00"/>
    <s v="Access &amp; Security"/>
    <d v="2024-09-23T16:27:00"/>
    <s v="Mohamed Suhail"/>
    <s v="Customer Advocacy - Tiles"/>
    <s v="4. Affects User"/>
    <d v="2024-09-23T16:27:00"/>
    <x v="0"/>
    <d v="2024-09-20T16:05:00"/>
    <d v="2024-09-18T15:54:00"/>
    <d v="2024-09-18T13:28:00"/>
    <s v="Access &amp; Security"/>
    <s v="-"/>
    <s v="Access Control"/>
    <s v="UAE"/>
    <x v="0"/>
    <x v="0"/>
    <x v="0"/>
    <n v="2.1923611111124046"/>
    <n v="2024"/>
    <n v="38"/>
    <x v="12"/>
    <x v="0"/>
    <n v="9"/>
    <x v="5"/>
    <x v="3"/>
    <d v="2024-09-18T00:00:00"/>
    <d v="2024-09-18T00:00:00"/>
  </r>
  <r>
    <n v="4000003280"/>
    <x v="1"/>
    <s v="3. Normal"/>
    <s v="Request for CO07 access in ECQ- 77000216"/>
    <s v="Durairaj Nagiah"/>
    <s v="Amit Yadav"/>
    <s v="SAP Technical"/>
    <x v="0"/>
    <d v="2024-09-21T11:47:00"/>
    <d v="2024-09-25T10:30:00"/>
    <s v="Applications"/>
    <d v="2024-09-26T16:28:00"/>
    <s v="Durairaj Nagiah"/>
    <s v="Production"/>
    <s v="4. Affects User"/>
    <d v="2024-09-26T16:28:00"/>
    <x v="0"/>
    <d v="2024-09-23T16:11:00"/>
    <d v="2024-09-23T16:11:00"/>
    <d v="2024-09-23T12:30:00"/>
    <s v="Access &amp; Security"/>
    <s v="-"/>
    <s v="SAP S/4 ERP"/>
    <s v="UAE"/>
    <x v="0"/>
    <x v="0"/>
    <x v="0"/>
    <n v="2.1833333333343035"/>
    <n v="2024"/>
    <n v="38"/>
    <x v="12"/>
    <x v="0"/>
    <n v="9"/>
    <x v="5"/>
    <x v="3"/>
    <d v="2024-09-21T00:00:00"/>
    <d v="2024-09-21T00:00:00"/>
  </r>
  <r>
    <n v="4000001642"/>
    <x v="1"/>
    <s v="1. Urgent"/>
    <s v="Request for Creation of a Sales Group"/>
    <s v="Mehrdad Karimi"/>
    <s v="Dinesh Sharma"/>
    <s v="SAP Functional"/>
    <x v="1"/>
    <d v="2024-08-02T18:50:00"/>
    <d v="2024-08-05T17:50:00"/>
    <s v="Applications"/>
    <s v="-"/>
    <s v="Mehrdad Karimi"/>
    <s v="Corporate Development Office"/>
    <s v="4. Affects User"/>
    <d v="2024-11-06T18:50:00"/>
    <x v="3"/>
    <s v="-"/>
    <s v="-"/>
    <d v="2024-08-05T10:50:00"/>
    <s v="Applications"/>
    <s v="-"/>
    <s v="CRM"/>
    <s v="UAE"/>
    <x v="0"/>
    <x v="2"/>
    <x v="0"/>
    <n v="142.84043159722205"/>
    <n v="2024"/>
    <n v="31"/>
    <x v="8"/>
    <x v="0"/>
    <n v="8"/>
    <x v="1"/>
    <x v="2"/>
    <d v="2024-08-02T00:00:00"/>
    <s v=""/>
  </r>
  <r>
    <n v="4000005616"/>
    <x v="1"/>
    <s v="2. High"/>
    <s v="Request for ECQ access - 99018854"/>
    <s v=" Stephanie Elaine Acera"/>
    <s v="Unassigned"/>
    <s v="SAP Technical"/>
    <x v="6"/>
    <d v="2024-12-04T16:22:00"/>
    <d v="2024-12-06T16:22:00"/>
    <s v="Access &amp; Security"/>
    <s v="-"/>
    <s v="Stephanie Elaine Acera"/>
    <s v="Production Planning"/>
    <s v="4. Affects User"/>
    <d v="2024-12-05T11:52:00"/>
    <x v="0"/>
    <s v="-"/>
    <s v="-"/>
    <d v="2024-12-04T18:22:00"/>
    <s v="Access &amp; Security"/>
    <s v="-"/>
    <s v="Access Control"/>
    <s v="UAE"/>
    <x v="2"/>
    <x v="9"/>
    <x v="1"/>
    <n v="18.943209375000151"/>
    <n v="2024"/>
    <n v="49"/>
    <x v="16"/>
    <x v="0"/>
    <n v="12"/>
    <x v="4"/>
    <x v="2"/>
    <d v="2024-12-04T00:00:00"/>
    <s v=""/>
  </r>
  <r>
    <n v="4000005723"/>
    <x v="1"/>
    <s v="3. Normal"/>
    <s v="Request For ECQ login Access"/>
    <s v="Selvaraj Packiamani"/>
    <s v="Amit Yadav"/>
    <s v="SAP Technical"/>
    <x v="0"/>
    <d v="2024-12-07T13:08:00"/>
    <d v="2024-12-11T10:30:00"/>
    <s v="Applications"/>
    <d v="2024-12-12T15:09:00"/>
    <s v="Selvaraj Packiamani"/>
    <s v="Tiles Plant"/>
    <s v="4. Affects User"/>
    <d v="2024-12-12T15:09:00"/>
    <x v="0"/>
    <d v="2024-12-09T14:22:00"/>
    <d v="2024-12-09T14:22:00"/>
    <d v="2024-12-09T12:30:00"/>
    <s v="Access &amp; Security"/>
    <s v="-"/>
    <s v="SAP S/4 ERP"/>
    <s v="UAE"/>
    <x v="0"/>
    <x v="0"/>
    <x v="1"/>
    <n v="2.0513888888890506"/>
    <n v="2024"/>
    <n v="49"/>
    <x v="16"/>
    <x v="0"/>
    <n v="12"/>
    <x v="4"/>
    <x v="3"/>
    <d v="2024-12-07T00:00:00"/>
    <d v="2024-12-07T00:00:00"/>
  </r>
  <r>
    <n v="4000005404"/>
    <x v="1"/>
    <s v="3. Normal"/>
    <s v="Request for FIORI access - 99018229"/>
    <s v="Sreekumar Anandan"/>
    <s v="Amit Yadav"/>
    <s v="SAP Technical"/>
    <x v="0"/>
    <d v="2024-11-26T17:47:00"/>
    <d v="2024-11-28T17:47:00"/>
    <s v="Applications"/>
    <d v="2024-12-08T12:07:00"/>
    <s v="Sreekumar Anandan"/>
    <s v="Asset Management"/>
    <s v="4. Affects User"/>
    <d v="2024-12-08T12:07:00"/>
    <x v="0"/>
    <d v="2024-12-05T12:06:00"/>
    <d v="2024-12-05T12:06:00"/>
    <d v="2024-11-27T10:47:00"/>
    <s v="Access &amp; Security"/>
    <s v="-"/>
    <s v="SAP S/4 ERP"/>
    <s v="UAE"/>
    <x v="0"/>
    <x v="0"/>
    <x v="1"/>
    <n v="8.7631944444437977"/>
    <n v="2024"/>
    <n v="48"/>
    <x v="3"/>
    <x v="0"/>
    <n v="11"/>
    <x v="3"/>
    <x v="1"/>
    <d v="2024-11-26T00:00:00"/>
    <d v="2024-11-26T00:00:00"/>
  </r>
  <r>
    <n v="4000004306"/>
    <x v="1"/>
    <s v="4. Low"/>
    <s v="Request for FIORI Password Reset-reg"/>
    <s v="Mahesh Ramasamy"/>
    <s v="Amit Yadav"/>
    <s v="SAP Technical"/>
    <x v="0"/>
    <d v="2024-10-22T18:36:00"/>
    <d v="2024-10-29T18:36:00"/>
    <s v="Access &amp; Security"/>
    <d v="2024-10-26T16:46:00"/>
    <s v="System"/>
    <s v="Sanitaryware Plant"/>
    <s v="4. Affects User"/>
    <d v="2024-10-26T16:46:00"/>
    <x v="2"/>
    <d v="2024-10-23T15:59:00"/>
    <d v="2024-10-23T15:59:00"/>
    <d v="2024-10-23T13:36:00"/>
    <s v="Access &amp; Security"/>
    <s v="-"/>
    <s v="Access Control"/>
    <s v="UAE"/>
    <x v="0"/>
    <x v="0"/>
    <x v="0"/>
    <n v="0.89097222222335404"/>
    <n v="2024"/>
    <n v="43"/>
    <x v="14"/>
    <x v="0"/>
    <n v="10"/>
    <x v="2"/>
    <x v="0"/>
    <d v="2024-10-22T00:00:00"/>
    <d v="2024-10-22T00:00:00"/>
  </r>
  <r>
    <n v="4000005652"/>
    <x v="1"/>
    <s v="1. Urgent"/>
    <s v="Request for New Creation Program for KRT/KRP"/>
    <s v="Orly"/>
    <s v="Shaik Chand Basha"/>
    <s v="SAP Functional-PP/PM/QS/"/>
    <x v="2"/>
    <d v="2024-12-05T12:43:00"/>
    <d v="2024-12-06T11:43:00"/>
    <s v="Applications"/>
    <s v="-"/>
    <s v="Orly"/>
    <s v="Production-Planing"/>
    <s v="4. Affects User"/>
    <d v="2024-12-10T12:11:00"/>
    <x v="3"/>
    <s v="-"/>
    <s v="-"/>
    <d v="2024-12-05T13:43:00"/>
    <s v="Access &amp; Security"/>
    <s v="-"/>
    <s v="SAP S/4 ERP"/>
    <s v="UAE"/>
    <x v="1"/>
    <x v="1"/>
    <x v="1"/>
    <n v="18.095292708327179"/>
    <n v="2024"/>
    <n v="49"/>
    <x v="16"/>
    <x v="11"/>
    <n v="12"/>
    <x v="4"/>
    <x v="2"/>
    <d v="2024-12-05T00:00:00"/>
    <s v=""/>
  </r>
  <r>
    <n v="4000003615"/>
    <x v="1"/>
    <s v="1. Urgent"/>
    <s v="Request for New Sales Offices/Sales Groups + Configuration - Soll Ref: 3000052598"/>
    <s v="Mehrdad Karimi"/>
    <s v="Dinesh Sharma"/>
    <s v="SAP Functional"/>
    <x v="0"/>
    <d v="2024-10-02T11:20:00"/>
    <d v="2024-10-02T19:20:00"/>
    <s v="Applications"/>
    <d v="2024-10-27T13:46:00"/>
    <s v="Mehrdad Karimi"/>
    <s v="Corporate Development"/>
    <s v="3. Affects Group"/>
    <d v="2024-10-27T13:46:00"/>
    <x v="3"/>
    <d v="2024-10-24T13:38:00"/>
    <d v="2024-10-22T13:39:00"/>
    <d v="2024-10-02T12:20:00"/>
    <s v="Applications"/>
    <n v="3000000000"/>
    <s v="CRM"/>
    <s v="UAE"/>
    <x v="0"/>
    <x v="2"/>
    <x v="0"/>
    <n v="22.095833333340124"/>
    <n v="2024"/>
    <n v="40"/>
    <x v="2"/>
    <x v="0"/>
    <n v="10"/>
    <x v="2"/>
    <x v="2"/>
    <d v="2024-10-02T00:00:00"/>
    <d v="2024-10-02T00:00:00"/>
  </r>
  <r>
    <n v="4000002580"/>
    <x v="1"/>
    <s v="2. High"/>
    <s v="Request for New Sales Offices/Sales Groups + Configuration Sol ref#: 3000052554"/>
    <s v="Mehrdad Karimi"/>
    <s v="Dinesh Sharma"/>
    <s v="SAP Functional-SD"/>
    <x v="0"/>
    <d v="2024-09-03T11:09:00"/>
    <d v="2024-09-05T11:09:00"/>
    <s v="Applications"/>
    <d v="2024-10-10T13:37:00"/>
    <s v="Mehrdad Karimi"/>
    <s v="Corporate Development"/>
    <s v="4. Affects User"/>
    <d v="2024-10-10T13:37:00"/>
    <x v="0"/>
    <d v="2024-10-07T12:47:00"/>
    <d v="2024-10-07T12:47:00"/>
    <d v="2024-09-03T13:09:00"/>
    <s v="Applications"/>
    <n v="3000000000"/>
    <s v="SAP S/4 ERP"/>
    <s v="UAE"/>
    <x v="0"/>
    <x v="2"/>
    <x v="0"/>
    <n v="34.068055555551837"/>
    <n v="2024"/>
    <n v="36"/>
    <x v="15"/>
    <x v="0"/>
    <n v="9"/>
    <x v="5"/>
    <x v="2"/>
    <d v="2024-09-03T00:00:00"/>
    <d v="2024-09-03T00:00:00"/>
  </r>
  <r>
    <n v="4000001597"/>
    <x v="1"/>
    <s v="2. High"/>
    <s v="Request for New SAP ID Login Credentials (KLUDI RAK KRP)"/>
    <s v="Orly"/>
    <s v="Nigam Bairagicharan Das"/>
    <s v="SAP Technical"/>
    <x v="0"/>
    <d v="2024-08-01T18:28:00"/>
    <d v="2024-08-05T18:28:00"/>
    <s v="Applications"/>
    <d v="2024-08-05T17:01:00"/>
    <s v="Orly"/>
    <s v="Production-Planing"/>
    <s v="4. Affects User"/>
    <d v="2024-08-05T17:01:00"/>
    <x v="0"/>
    <d v="2024-08-02T16:33:00"/>
    <d v="2024-08-02T16:33:00"/>
    <d v="2024-08-02T11:28:00"/>
    <s v="Access &amp; Security"/>
    <s v="-"/>
    <s v="SAP S/4 ERP"/>
    <s v="UAE"/>
    <x v="0"/>
    <x v="0"/>
    <x v="0"/>
    <n v="0.92013888889050577"/>
    <n v="2024"/>
    <n v="31"/>
    <x v="8"/>
    <x v="0"/>
    <n v="8"/>
    <x v="1"/>
    <x v="0"/>
    <d v="2024-08-01T00:00:00"/>
    <d v="2024-08-01T00:00:00"/>
  </r>
  <r>
    <n v="4000003314"/>
    <x v="1"/>
    <s v="2. High"/>
    <s v="Request for new SAP(KLUDI) ID - Adnan"/>
    <s v="Sandeep Kumar"/>
    <s v="Amit Yadav"/>
    <s v="SAP Technical"/>
    <x v="0"/>
    <d v="2024-09-23T18:01:00"/>
    <d v="2024-09-25T18:01:00"/>
    <s v="Applications"/>
    <d v="2024-10-25T17:45:00"/>
    <s v="Sandeep Kumar"/>
    <s v="Supply Chain"/>
    <s v="4. Affects User"/>
    <d v="2024-11-18T10:52:00"/>
    <x v="0"/>
    <d v="2024-10-22T17:32:00"/>
    <d v="2024-10-22T17:32:00"/>
    <d v="2024-09-24T11:01:00"/>
    <s v="Access &amp; Security"/>
    <s v="-"/>
    <s v="SAP S/4 ERP"/>
    <s v="UAE"/>
    <x v="0"/>
    <x v="0"/>
    <x v="0"/>
    <n v="28.979861111110949"/>
    <n v="2024"/>
    <n v="39"/>
    <x v="20"/>
    <x v="0"/>
    <n v="9"/>
    <x v="5"/>
    <x v="2"/>
    <d v="2024-09-23T00:00:00"/>
    <d v="2024-09-23T00:00:00"/>
  </r>
  <r>
    <n v="4000006000"/>
    <x v="1"/>
    <s v="3. Normal"/>
    <s v="Request for password reset"/>
    <s v="Md. Lovelu Miah"/>
    <s v="Amit Yadav"/>
    <s v="SAP Technical"/>
    <x v="4"/>
    <d v="2024-12-17T11:38:00"/>
    <d v="2024-12-19T11:38:00"/>
    <s v="Access &amp; Security"/>
    <s v="-"/>
    <s v="Md. Lovelu Miah"/>
    <s v="Sales &amp; Marketing"/>
    <s v="4. Affects User"/>
    <d v="2024-12-20T13:35:00"/>
    <x v="0"/>
    <d v="2024-12-20T13:35:00"/>
    <d v="2024-12-20T13:35:00"/>
    <d v="2024-12-17T13:38:00"/>
    <s v="Access &amp; Security"/>
    <s v="-"/>
    <s v="Access Control"/>
    <s v="BGD"/>
    <x v="0"/>
    <x v="0"/>
    <x v="1"/>
    <n v="3.0812499999956344"/>
    <n v="2024"/>
    <n v="51"/>
    <x v="10"/>
    <x v="0"/>
    <n v="12"/>
    <x v="4"/>
    <x v="3"/>
    <d v="2024-12-17T00:00:00"/>
    <d v="2024-12-17T00:00:00"/>
  </r>
  <r>
    <n v="4000003448"/>
    <x v="1"/>
    <s v="3. Normal"/>
    <s v="Request for SAP access- 99007518"/>
    <s v="Nehal Aboushakra"/>
    <s v="Amit Yadav"/>
    <s v="SAP Technical"/>
    <x v="0"/>
    <d v="2024-09-27T10:59:00"/>
    <d v="2024-10-01T10:59:00"/>
    <s v="Applications"/>
    <d v="2024-10-11T18:38:00"/>
    <s v="Nehal Aboushakra"/>
    <s v="Customer Advocacy - Tiles"/>
    <s v="4. Affects User"/>
    <d v="2024-10-11T18:38:00"/>
    <x v="0"/>
    <d v="2024-10-08T17:49:00"/>
    <d v="2024-10-03T16:10:00"/>
    <d v="2024-09-27T12:59:00"/>
    <s v="Access &amp; Security"/>
    <s v="-"/>
    <s v="SAP S/4 ERP"/>
    <s v="UAE"/>
    <x v="0"/>
    <x v="0"/>
    <x v="0"/>
    <n v="11.284722222218988"/>
    <n v="2024"/>
    <n v="39"/>
    <x v="20"/>
    <x v="0"/>
    <n v="9"/>
    <x v="5"/>
    <x v="2"/>
    <d v="2024-09-27T00:00:00"/>
    <d v="2024-09-27T00:00:00"/>
  </r>
  <r>
    <n v="4000002519"/>
    <x v="1"/>
    <s v="1. Urgent"/>
    <s v="Request for SAP ID creation - 2639 - IND"/>
    <s v="Paras Kumar Paswan"/>
    <s v="Amit Yadav"/>
    <s v="SAP Technical"/>
    <x v="0"/>
    <d v="2024-08-31T16:00:00"/>
    <d v="2024-09-02T15:30:00"/>
    <s v="Applications"/>
    <d v="2024-10-27T12:46:00"/>
    <s v="Paras Kumar Paswan"/>
    <s v="Marketing &amp; Communications"/>
    <s v="4. Affects User"/>
    <d v="2024-10-27T12:46:00"/>
    <x v="3"/>
    <d v="2024-10-24T11:47:00"/>
    <d v="2024-09-01T09:29:00"/>
    <d v="2024-08-31T17:00:00"/>
    <s v="Access &amp; Security"/>
    <s v="-"/>
    <s v="SAP S/4 ERP"/>
    <s v="IND"/>
    <x v="0"/>
    <x v="0"/>
    <x v="0"/>
    <n v="53.824305555557657"/>
    <n v="2024"/>
    <n v="35"/>
    <x v="22"/>
    <x v="0"/>
    <n v="8"/>
    <x v="1"/>
    <x v="2"/>
    <d v="2024-08-31T00:00:00"/>
    <d v="2024-08-31T00:00:00"/>
  </r>
  <r>
    <n v="4000003545"/>
    <x v="1"/>
    <s v="3. Normal"/>
    <s v="Request for SAP ID creation - VIELER"/>
    <s v="Raziye Kabakci"/>
    <s v="Amit Yadav"/>
    <s v="SAP Technical"/>
    <x v="0"/>
    <d v="2024-09-30T17:16:00"/>
    <d v="2024-10-02T17:16:00"/>
    <s v="Applications"/>
    <d v="2024-10-05T12:34:00"/>
    <s v="Raziye Kabakci"/>
    <s v="Information Technology"/>
    <s v="4. Affects User"/>
    <d v="2024-10-05T12:34:00"/>
    <x v="0"/>
    <d v="2024-10-02T11:46:00"/>
    <d v="2024-10-02T11:46:00"/>
    <d v="2024-09-30T19:16:00"/>
    <s v="Access &amp; Security"/>
    <s v="-"/>
    <s v="SAP S/4 ERP"/>
    <s v="GER"/>
    <x v="0"/>
    <x v="0"/>
    <x v="0"/>
    <n v="1.7708333333284827"/>
    <n v="2024"/>
    <n v="40"/>
    <x v="2"/>
    <x v="0"/>
    <n v="9"/>
    <x v="5"/>
    <x v="0"/>
    <d v="2024-09-30T00:00:00"/>
    <d v="2024-09-30T00:00:00"/>
  </r>
  <r>
    <n v="4000002686"/>
    <x v="1"/>
    <s v="3. Normal"/>
    <s v="Request for SAP ID creation for New Stock Keepers from MC4 Stock ( 99014210 &amp; 99017462"/>
    <s v=" Mohamed Nasar"/>
    <s v="Amit Yadav"/>
    <s v="SAP Technical"/>
    <x v="0"/>
    <d v="2024-09-04T18:54:00"/>
    <d v="2024-09-06T18:54:00"/>
    <s v="Applications"/>
    <d v="2024-09-08T18:19:00"/>
    <s v="Mohamed Nasar"/>
    <s v="Logistics and Warehouse"/>
    <s v="4. Affects User"/>
    <d v="2024-09-08T18:19:00"/>
    <x v="0"/>
    <d v="2024-09-05T17:32:00"/>
    <d v="2024-09-05T17:32:00"/>
    <d v="2024-09-05T11:54:00"/>
    <s v="Access &amp; Security"/>
    <s v="-"/>
    <s v="SAP S/4 ERP"/>
    <s v="UAE"/>
    <x v="0"/>
    <x v="0"/>
    <x v="0"/>
    <n v="0.94305555555911269"/>
    <n v="2024"/>
    <n v="36"/>
    <x v="15"/>
    <x v="0"/>
    <n v="9"/>
    <x v="5"/>
    <x v="0"/>
    <d v="2024-09-04T00:00:00"/>
    <d v="2024-09-04T00:00:00"/>
  </r>
  <r>
    <n v="4000004078"/>
    <x v="1"/>
    <s v="3. Normal"/>
    <s v="Request for sap kludi account: user ADARSH"/>
    <s v="Raziye Kabakci"/>
    <s v="Amit Yadav"/>
    <s v="SAP Technical"/>
    <x v="0"/>
    <d v="2024-10-15T13:05:00"/>
    <d v="2024-10-17T13:05:00"/>
    <s v="Applications"/>
    <d v="2024-10-19T11:42:00"/>
    <s v="Raziye Kabakci"/>
    <s v="Information Technology"/>
    <s v="4. Affects User"/>
    <d v="2024-10-30T11:31:00"/>
    <x v="0"/>
    <d v="2024-10-16T11:37:00"/>
    <d v="2024-10-16T11:37:00"/>
    <d v="2024-10-15T15:05:00"/>
    <s v="Access &amp; Security"/>
    <s v="-"/>
    <s v="SAP S/4 ERP"/>
    <s v="GER"/>
    <x v="0"/>
    <x v="0"/>
    <x v="0"/>
    <n v="0.93888888888614019"/>
    <n v="2024"/>
    <n v="42"/>
    <x v="24"/>
    <x v="0"/>
    <n v="10"/>
    <x v="2"/>
    <x v="0"/>
    <d v="2024-10-15T00:00:00"/>
    <d v="2024-10-15T00:00:00"/>
  </r>
  <r>
    <n v="4000004075"/>
    <x v="1"/>
    <s v="3. Normal"/>
    <s v="Request for SAP Kludi account: user ASTER"/>
    <s v="Raziye Kabakci"/>
    <s v="Amit Yadav"/>
    <s v="SAP Technical"/>
    <x v="0"/>
    <d v="2024-10-15T12:52:00"/>
    <d v="2024-10-17T12:52:00"/>
    <s v="Applications"/>
    <d v="2024-10-19T11:42:00"/>
    <s v="Raziye Kabakci"/>
    <s v="Information Technology"/>
    <s v="4. Affects User"/>
    <d v="2024-10-30T11:25:00"/>
    <x v="0"/>
    <d v="2024-10-16T11:40:00"/>
    <d v="2024-10-16T11:40:00"/>
    <d v="2024-10-15T14:52:00"/>
    <s v="Access &amp; Security"/>
    <s v="-"/>
    <s v="SAP S/4 ERP"/>
    <s v="GER"/>
    <x v="0"/>
    <x v="0"/>
    <x v="0"/>
    <n v="0.94999999999708962"/>
    <n v="2024"/>
    <n v="42"/>
    <x v="24"/>
    <x v="0"/>
    <n v="10"/>
    <x v="2"/>
    <x v="0"/>
    <d v="2024-10-15T00:00:00"/>
    <d v="2024-10-15T00:00:00"/>
  </r>
  <r>
    <n v="4000004011"/>
    <x v="1"/>
    <s v="3. Normal"/>
    <s v="Request for SAP T-code - Manikanta ( IND)"/>
    <s v="Manikanta Chukka"/>
    <s v="Amit Yadav"/>
    <s v="SAP Technical"/>
    <x v="0"/>
    <d v="2024-10-14T09:58:00"/>
    <d v="2024-10-16T10:30:00"/>
    <s v="Applications"/>
    <d v="2024-10-18T16:41:00"/>
    <s v="System"/>
    <s v="Internal Audit"/>
    <s v="4. Affects User"/>
    <d v="2024-10-18T16:41:00"/>
    <x v="0"/>
    <d v="2024-10-15T16:18:00"/>
    <d v="2024-10-15T16:18:00"/>
    <d v="2024-10-14T12:30:00"/>
    <s v="Access &amp; Security"/>
    <s v="-"/>
    <s v="SAP S/4 ERP"/>
    <s v="IND"/>
    <x v="0"/>
    <x v="0"/>
    <x v="0"/>
    <n v="1.2638888888905058"/>
    <n v="2024"/>
    <n v="42"/>
    <x v="24"/>
    <x v="0"/>
    <n v="10"/>
    <x v="2"/>
    <x v="0"/>
    <d v="2024-10-14T00:00:00"/>
    <d v="2024-10-14T00:00:00"/>
  </r>
  <r>
    <n v="4000004019"/>
    <x v="1"/>
    <s v="3. Normal"/>
    <s v="Request for SAP T-code : ZSETWISE_UPLD"/>
    <s v="Md. Sohel Rana"/>
    <s v="Amit Yadav"/>
    <s v="SAP Technical"/>
    <x v="0"/>
    <d v="2024-10-14T11:51:00"/>
    <d v="2024-10-16T11:51:00"/>
    <s v="Applications"/>
    <d v="2024-10-24T18:45:00"/>
    <s v="System"/>
    <s v="Accounts &amp; Finance"/>
    <s v="4. Affects User"/>
    <d v="2024-10-24T18:45:00"/>
    <x v="0"/>
    <d v="2024-10-21T18:13:00"/>
    <d v="2024-10-17T12:22:00"/>
    <d v="2024-10-14T13:51:00"/>
    <s v="Access &amp; Security"/>
    <s v="-"/>
    <s v="SAP S/4 ERP"/>
    <s v="BGD"/>
    <x v="0"/>
    <x v="0"/>
    <x v="0"/>
    <n v="7.265277777776646"/>
    <n v="2024"/>
    <n v="42"/>
    <x v="24"/>
    <x v="0"/>
    <n v="10"/>
    <x v="2"/>
    <x v="1"/>
    <d v="2024-10-14T00:00:00"/>
    <d v="2024-10-14T00:00:00"/>
  </r>
  <r>
    <n v="4000003506"/>
    <x v="1"/>
    <s v="2. High"/>
    <s v="Request for SAP T-code access"/>
    <s v="Lucky Varthavani"/>
    <s v="Amit Yadav"/>
    <s v="SAP Technical"/>
    <x v="0"/>
    <d v="2024-09-30T10:43:00"/>
    <d v="2024-10-02T10:43:00"/>
    <s v="Applications"/>
    <d v="2024-10-03T18:33:00"/>
    <s v="Lucky Varthavani"/>
    <s v="Internal Audit"/>
    <s v="4. Affects User"/>
    <d v="2024-10-03T18:33:00"/>
    <x v="0"/>
    <d v="2024-09-30T18:11:00"/>
    <d v="2024-09-30T18:11:00"/>
    <d v="2024-09-30T12:43:00"/>
    <s v="Access &amp; Security"/>
    <s v="-"/>
    <s v="SAP S/4 ERP"/>
    <s v="IND"/>
    <x v="0"/>
    <x v="0"/>
    <x v="0"/>
    <n v="0.31111111111385981"/>
    <n v="2024"/>
    <n v="40"/>
    <x v="2"/>
    <x v="0"/>
    <n v="9"/>
    <x v="5"/>
    <x v="0"/>
    <d v="2024-09-30T00:00:00"/>
    <d v="2024-09-30T00:00:00"/>
  </r>
  <r>
    <n v="4000001812"/>
    <x v="1"/>
    <s v="3. Normal"/>
    <s v="Request for SAP T-code access"/>
    <s v="Subrahmanyam Pithani"/>
    <s v="Amit Yadav"/>
    <s v="SAP Technical"/>
    <x v="0"/>
    <d v="2024-08-08T14:24:00"/>
    <d v="2024-08-10T14:24:00"/>
    <s v="Applications"/>
    <d v="2024-10-03T18:33:00"/>
    <s v="Subrahmanyam Pithani"/>
    <s v="Purchase"/>
    <s v="4. Affects User"/>
    <d v="2024-10-03T18:33:00"/>
    <x v="0"/>
    <d v="2024-09-30T18:05:00"/>
    <d v="2024-09-30T18:05:00"/>
    <d v="2024-08-08T16:24:00"/>
    <s v="Access &amp; Security"/>
    <s v="-"/>
    <s v="SAP S/4 ERP"/>
    <s v="IND"/>
    <x v="0"/>
    <x v="0"/>
    <x v="0"/>
    <n v="53.153472222220444"/>
    <n v="2024"/>
    <n v="32"/>
    <x v="19"/>
    <x v="0"/>
    <n v="8"/>
    <x v="1"/>
    <x v="2"/>
    <d v="2024-08-08T00:00:00"/>
    <d v="2024-08-08T00:00:00"/>
  </r>
  <r>
    <n v="4000001601"/>
    <x v="1"/>
    <s v="2. High"/>
    <s v="Request for SAP T-code access - Sudhir"/>
    <s v=" Sujay Deeshan Jathanna"/>
    <s v="Nigam Bairagicharan Das"/>
    <s v="SAP Technical"/>
    <x v="0"/>
    <d v="2024-08-01T19:01:00"/>
    <d v="2024-08-05T19:01:00"/>
    <s v="Applications"/>
    <d v="2024-08-08T13:03:00"/>
    <s v="Sujay Deeshan Jathanna"/>
    <s v="Tiles Plant"/>
    <s v="4. Affects User"/>
    <d v="2024-08-08T13:03:00"/>
    <x v="0"/>
    <d v="2024-08-05T12:42:00"/>
    <d v="2024-08-05T12:42:00"/>
    <d v="2024-08-02T12:01:00"/>
    <s v="Access &amp; Security"/>
    <s v="-"/>
    <s v="SAP S/4 ERP"/>
    <s v="UAE"/>
    <x v="0"/>
    <x v="0"/>
    <x v="0"/>
    <n v="3.7368055555562023"/>
    <n v="2024"/>
    <n v="31"/>
    <x v="8"/>
    <x v="0"/>
    <n v="8"/>
    <x v="1"/>
    <x v="3"/>
    <d v="2024-08-01T00:00:00"/>
    <d v="2024-08-01T00:00:00"/>
  </r>
  <r>
    <n v="4000001599"/>
    <x v="1"/>
    <s v="3. Normal"/>
    <s v="Request for SAP T-codes access - 99013734"/>
    <s v=" Satish Kumar Rajoo"/>
    <s v="Nigam Bairagicharan Das"/>
    <s v="SAP Technical"/>
    <x v="0"/>
    <d v="2024-08-01T18:32:00"/>
    <d v="2024-08-05T18:32:00"/>
    <s v="Applications"/>
    <d v="2024-08-08T18:03:00"/>
    <s v="Satish Kumar Rajoo"/>
    <s v="Tiles Plant"/>
    <s v="4. Affects User"/>
    <d v="2024-08-08T18:03:00"/>
    <x v="0"/>
    <d v="2024-08-05T17:46:00"/>
    <d v="2024-08-05T17:46:00"/>
    <d v="2024-08-02T11:32:00"/>
    <s v="Access &amp; Security"/>
    <s v="-"/>
    <s v="SAP S/4 ERP"/>
    <s v="UAE"/>
    <x v="0"/>
    <x v="0"/>
    <x v="0"/>
    <n v="3.9680555555532919"/>
    <n v="2024"/>
    <n v="31"/>
    <x v="8"/>
    <x v="0"/>
    <n v="8"/>
    <x v="1"/>
    <x v="3"/>
    <d v="2024-08-01T00:00:00"/>
    <d v="2024-08-01T00:00:00"/>
  </r>
  <r>
    <n v="4000005264"/>
    <x v="1"/>
    <s v="3. Normal"/>
    <s v="Request for T- Code access in SAP"/>
    <s v="Jayanth Chavali"/>
    <s v="Amit Yadav"/>
    <s v="SAP Technical"/>
    <x v="0"/>
    <d v="2024-11-22T12:56:00"/>
    <d v="2024-11-26T12:56:00"/>
    <s v="Applications"/>
    <d v="2024-12-15T17:11:00"/>
    <s v="System"/>
    <s v="Corporate Development"/>
    <s v="4. Affects User"/>
    <d v="2024-12-15T17:11:00"/>
    <x v="0"/>
    <d v="2024-12-12T16:54:00"/>
    <d v="2024-12-12T16:54:00"/>
    <d v="2024-11-22T14:56:00"/>
    <s v="Access &amp; Security"/>
    <s v="-"/>
    <s v="SAP S/4 ERP"/>
    <s v="UAE"/>
    <x v="0"/>
    <x v="0"/>
    <x v="1"/>
    <n v="20.165277777778101"/>
    <n v="2024"/>
    <n v="47"/>
    <x v="17"/>
    <x v="0"/>
    <n v="11"/>
    <x v="3"/>
    <x v="2"/>
    <d v="2024-11-22T00:00:00"/>
    <d v="2024-11-22T00:00:00"/>
  </r>
  <r>
    <n v="4000003716"/>
    <x v="1"/>
    <s v="3. Normal"/>
    <s v="Request for T-code access - Darshana"/>
    <s v="Darshana Ranathunga"/>
    <s v="Amit Yadav"/>
    <s v="SAP Technical"/>
    <x v="0"/>
    <d v="2024-10-04T12:26:00"/>
    <d v="2024-10-08T12:26:00"/>
    <s v="Applications"/>
    <d v="2024-10-12T16:38:00"/>
    <s v="System"/>
    <s v="Tiles Plant"/>
    <s v="4. Affects User"/>
    <d v="2024-10-12T16:38:00"/>
    <x v="0"/>
    <d v="2024-10-09T16:29:00"/>
    <d v="2024-10-09T16:29:00"/>
    <d v="2024-10-04T14:26:00"/>
    <s v="Access &amp; Security"/>
    <s v="-"/>
    <s v="SAP S/4 ERP"/>
    <s v="UAE"/>
    <x v="0"/>
    <x v="0"/>
    <x v="0"/>
    <n v="5.1687499999970896"/>
    <n v="2024"/>
    <n v="40"/>
    <x v="2"/>
    <x v="0"/>
    <n v="10"/>
    <x v="2"/>
    <x v="1"/>
    <d v="2024-10-04T00:00:00"/>
    <d v="2024-10-04T00:00:00"/>
  </r>
  <r>
    <n v="4000001477"/>
    <x v="1"/>
    <s v="1. Urgent"/>
    <s v="Request for T-Code Access ZFI001"/>
    <s v="Sunkara Ramamurthy"/>
    <s v="Amit Yadav"/>
    <s v="SAP Technical"/>
    <x v="3"/>
    <d v="2024-08-01T12:17:00"/>
    <d v="2024-08-02T11:47:00"/>
    <s v="Applications"/>
    <s v="-"/>
    <s v="Sunkara Ramamurthy"/>
    <s v="Accounts - SSC"/>
    <s v="4. Affects User"/>
    <d v="2024-10-03T16:42:00"/>
    <x v="3"/>
    <s v="-"/>
    <d v="2024-08-02T18:55:00"/>
    <d v="2024-08-01T13:17:00"/>
    <s v="Applications"/>
    <s v="-"/>
    <s v="SAP S/4 ERP"/>
    <s v="IND"/>
    <x v="0"/>
    <x v="0"/>
    <x v="0"/>
    <n v="144.11334826388338"/>
    <n v="2024"/>
    <n v="31"/>
    <x v="8"/>
    <x v="0"/>
    <n v="8"/>
    <x v="1"/>
    <x v="2"/>
    <d v="2024-08-01T00:00:00"/>
    <s v=""/>
  </r>
  <r>
    <n v="4000001641"/>
    <x v="1"/>
    <s v="4. Low"/>
    <s v="Request for T-Code Access ZFI001"/>
    <s v="Sunkara Ramamurthy"/>
    <s v="Amit Yadav"/>
    <s v="SAP Technical"/>
    <x v="0"/>
    <d v="2024-08-02T18:49:00"/>
    <d v="2024-08-08T18:49:00"/>
    <s v="Applications"/>
    <d v="2024-08-31T18:15:00"/>
    <s v="Khulood Husain Alhammadi"/>
    <s v="Accounts - SSC"/>
    <s v="4. Affects User"/>
    <d v="2024-08-31T18:15:00"/>
    <x v="2"/>
    <d v="2024-08-28T17:37:00"/>
    <d v="2024-08-27T17:27:00"/>
    <d v="2024-08-03T14:19:00"/>
    <s v="Access &amp; Security"/>
    <s v="-"/>
    <s v="SAP S/4 ERP"/>
    <s v="IND"/>
    <x v="0"/>
    <x v="0"/>
    <x v="0"/>
    <n v="25.94999999999709"/>
    <n v="2024"/>
    <n v="31"/>
    <x v="8"/>
    <x v="0"/>
    <n v="8"/>
    <x v="1"/>
    <x v="2"/>
    <d v="2024-08-02T00:00:00"/>
    <d v="2024-08-02T00:00:00"/>
  </r>
  <r>
    <n v="4000001046"/>
    <x v="1"/>
    <s v="1. Urgent"/>
    <s v="Request for Tcode - MIGO"/>
    <s v="Vivek Kannan"/>
    <s v="Amit Yadav"/>
    <s v="SAP Technical"/>
    <x v="0"/>
    <d v="2024-07-24T10:31:00"/>
    <d v="2024-07-24T18:31:00"/>
    <s v="Applications"/>
    <d v="2024-08-08T17:03:00"/>
    <s v="Vivek Kannan"/>
    <s v="Tiles Plant"/>
    <s v="4. Affects User"/>
    <d v="2024-08-08T17:03:00"/>
    <x v="3"/>
    <d v="2024-08-05T16:29:00"/>
    <d v="2024-08-05T16:29:00"/>
    <d v="2024-07-24T11:31:00"/>
    <s v="Access &amp; Security"/>
    <s v="-"/>
    <s v="SAP S/4 ERP"/>
    <s v="UAE"/>
    <x v="0"/>
    <x v="0"/>
    <x v="0"/>
    <n v="12.248611111106584"/>
    <n v="2024"/>
    <n v="30"/>
    <x v="0"/>
    <x v="0"/>
    <n v="7"/>
    <x v="0"/>
    <x v="2"/>
    <d v="2024-07-24T00:00:00"/>
    <d v="2024-07-24T00:00:00"/>
  </r>
  <r>
    <n v="4000000928"/>
    <x v="1"/>
    <s v="1. Urgent"/>
    <s v="Request for zpp00011 - Kludi Ger"/>
    <s v="Dennis Rosier"/>
    <s v="Amit Yadav"/>
    <s v="SAP Technical"/>
    <x v="0"/>
    <d v="2024-07-22T10:34:00"/>
    <d v="2024-07-22T18:34:00"/>
    <s v="Applications"/>
    <d v="2024-08-08T17:03:00"/>
    <s v="Dennis Rosier"/>
    <s v="Warehouse &amp; Dispatch"/>
    <s v="4. Affects User"/>
    <d v="2024-08-08T17:03:00"/>
    <x v="3"/>
    <d v="2024-08-05T16:26:00"/>
    <d v="2024-08-05T16:26:00"/>
    <d v="2024-07-22T11:34:00"/>
    <s v="Access &amp; Security"/>
    <s v="-"/>
    <s v="Other ERP"/>
    <s v="GER"/>
    <x v="0"/>
    <x v="0"/>
    <x v="0"/>
    <n v="14.244444444440887"/>
    <n v="2024"/>
    <n v="30"/>
    <x v="0"/>
    <x v="0"/>
    <n v="7"/>
    <x v="0"/>
    <x v="2"/>
    <d v="2024-07-22T00:00:00"/>
    <d v="2024-07-22T00:00:00"/>
  </r>
  <r>
    <n v="4000004995"/>
    <x v="1"/>
    <s v="3. Normal"/>
    <s v="Request MCSI access to SAP - Athira (Kludi UAE)"/>
    <s v="Athira Rajeev"/>
    <s v="Amit Yadav"/>
    <s v="SAP Technical"/>
    <x v="0"/>
    <d v="2024-11-14T11:19:00"/>
    <d v="2024-11-18T12:32:00"/>
    <s v="Access &amp; Security"/>
    <d v="2024-11-15T16:12:00"/>
    <s v="Athira Rajeev"/>
    <s v="Accounts"/>
    <s v="4. Affects User"/>
    <d v="2024-11-15T16:12:00"/>
    <x v="0"/>
    <d v="2024-11-15T15:55:00"/>
    <d v="2024-11-15T10:59:00"/>
    <s v="-"/>
    <s v="Access &amp; Security"/>
    <s v="-"/>
    <s v="Access Control"/>
    <s v="UAE"/>
    <x v="0"/>
    <x v="0"/>
    <x v="1"/>
    <n v="1.1916666666656965"/>
    <n v="2024"/>
    <n v="46"/>
    <x v="21"/>
    <x v="0"/>
    <n v="11"/>
    <x v="3"/>
    <x v="0"/>
    <d v="2024-11-14T00:00:00"/>
    <d v="2024-11-14T00:00:00"/>
  </r>
  <r>
    <n v="4000005809"/>
    <x v="1"/>
    <s v="3. Normal"/>
    <s v="Request new/change in a report - ZRKMM004_AE"/>
    <s v=" Veronica Tapao"/>
    <s v="Amit Yadav"/>
    <s v="SAP Technical"/>
    <x v="0"/>
    <d v="2024-12-10T16:36:00"/>
    <d v="2024-12-12T16:36:00"/>
    <s v="Applications"/>
    <d v="2024-12-16T13:12:00"/>
    <s v="Veronica Tapao"/>
    <s v="Purchase"/>
    <s v="4. Affects User"/>
    <d v="2024-12-16T19:04:00"/>
    <x v="0"/>
    <d v="2024-12-13T12:25:00"/>
    <d v="2024-12-13T12:25:00"/>
    <d v="2024-12-10T18:36:00"/>
    <s v="Applications"/>
    <s v="-"/>
    <s v="SAP S/4 ERP"/>
    <s v="UAE"/>
    <x v="0"/>
    <x v="0"/>
    <x v="1"/>
    <n v="2.8256944444437977"/>
    <n v="2024"/>
    <n v="50"/>
    <x v="7"/>
    <x v="0"/>
    <n v="12"/>
    <x v="4"/>
    <x v="3"/>
    <d v="2024-12-10T00:00:00"/>
    <d v="2024-12-10T00:00:00"/>
  </r>
  <r>
    <n v="4000003453"/>
    <x v="1"/>
    <s v="3. Normal"/>
    <s v="Request SAP ID - Mr. Janardhanan ( 99018418)"/>
    <s v="Sarath Chennanadan Asokan"/>
    <s v="Amit Yadav"/>
    <s v="SAP Technical"/>
    <x v="0"/>
    <d v="2024-09-27T12:11:00"/>
    <d v="2024-10-01T12:11:00"/>
    <s v="Applications"/>
    <d v="2024-10-03T18:33:00"/>
    <s v="System"/>
    <s v="Sanitaryware Plant"/>
    <s v="4. Affects User"/>
    <d v="2024-10-03T18:33:00"/>
    <x v="0"/>
    <d v="2024-09-30T18:13:00"/>
    <d v="2024-09-30T18:13:00"/>
    <d v="2024-09-27T14:11:00"/>
    <s v="Access &amp; Security"/>
    <s v="-"/>
    <s v="SAP S/4 ERP"/>
    <s v="UAE"/>
    <x v="0"/>
    <x v="0"/>
    <x v="0"/>
    <n v="3.2513888888861402"/>
    <n v="2024"/>
    <n v="39"/>
    <x v="20"/>
    <x v="0"/>
    <n v="9"/>
    <x v="5"/>
    <x v="3"/>
    <d v="2024-09-27T00:00:00"/>
    <d v="2024-09-27T00:00:00"/>
  </r>
  <r>
    <n v="4000002059"/>
    <x v="1"/>
    <s v="3. Normal"/>
    <s v="Request SAP ID for 99002886"/>
    <s v="Durairaj Srinivasalu"/>
    <s v="Amit Yadav"/>
    <s v="SAP Technical"/>
    <x v="0"/>
    <d v="2024-08-16T12:11:00"/>
    <d v="2024-08-20T12:11:00"/>
    <s v="Applications"/>
    <d v="2024-09-02T16:16:00"/>
    <s v="Durairaj Srinivasalu"/>
    <s v="Tiles Plant"/>
    <s v="4. Affects User"/>
    <d v="2024-09-02T16:16:00"/>
    <x v="0"/>
    <d v="2024-08-30T16:03:00"/>
    <d v="2024-08-24T12:25:00"/>
    <d v="2024-08-16T14:11:00"/>
    <s v="Access &amp; Security"/>
    <s v="-"/>
    <s v="SAP S/4 ERP"/>
    <s v="UAE"/>
    <x v="0"/>
    <x v="0"/>
    <x v="0"/>
    <n v="14.161111111105129"/>
    <n v="2024"/>
    <n v="33"/>
    <x v="1"/>
    <x v="0"/>
    <n v="8"/>
    <x v="1"/>
    <x v="2"/>
    <d v="2024-08-16T00:00:00"/>
    <d v="2024-08-16T00:00:00"/>
  </r>
  <r>
    <n v="4000004197"/>
    <x v="1"/>
    <s v="3. Normal"/>
    <s v="Request T-code Access - Donabella"/>
    <s v=" Donabella Yalong Ortega"/>
    <s v="Amit Yadav"/>
    <s v="SAP Technical"/>
    <x v="0"/>
    <d v="2024-10-18T12:42:00"/>
    <d v="2024-10-23T15:42:00"/>
    <s v="Applications"/>
    <d v="2024-10-24T16:44:00"/>
    <s v="Donabella Yalong Ortega"/>
    <s v="UAE Sales -Retail Operations"/>
    <s v="4. Affects User"/>
    <d v="2024-10-24T16:44:00"/>
    <x v="0"/>
    <d v="2024-10-21T16:18:00"/>
    <d v="2024-10-18T13:16:00"/>
    <d v="2024-10-21T17:42:00"/>
    <s v="Access &amp; Security"/>
    <s v="-"/>
    <s v="SAP S/4 ERP"/>
    <s v="UAE"/>
    <x v="0"/>
    <x v="0"/>
    <x v="0"/>
    <n v="3.1500000000014552"/>
    <n v="2024"/>
    <n v="42"/>
    <x v="24"/>
    <x v="0"/>
    <n v="10"/>
    <x v="2"/>
    <x v="3"/>
    <d v="2024-10-18T00:00:00"/>
    <d v="2024-10-18T00:00:00"/>
  </r>
  <r>
    <n v="4000005700"/>
    <x v="1"/>
    <s v="2. High"/>
    <s v="Request t-code access for physical inventory process in WM level for SW in ECP production system."/>
    <s v=" Palani Murugan"/>
    <s v="Amit Yadav"/>
    <s v="SAP Technical"/>
    <x v="0"/>
    <d v="2024-12-06T16:59:00"/>
    <d v="2024-12-10T16:59:00"/>
    <s v="Applications"/>
    <d v="2024-12-12T14:09:00"/>
    <s v="Palani Murugan"/>
    <s v="Logistics and Warehouse"/>
    <s v="4. Affects User"/>
    <d v="2024-12-12T14:09:00"/>
    <x v="0"/>
    <d v="2024-12-09T14:06:00"/>
    <d v="2024-12-09T14:06:00"/>
    <d v="2024-12-06T18:59:00"/>
    <s v="Access &amp; Security"/>
    <s v="-"/>
    <s v="SAP S/4 ERP"/>
    <s v="UAE"/>
    <x v="0"/>
    <x v="0"/>
    <x v="1"/>
    <n v="2.8798611111124046"/>
    <n v="2024"/>
    <n v="49"/>
    <x v="16"/>
    <x v="0"/>
    <n v="12"/>
    <x v="4"/>
    <x v="3"/>
    <d v="2024-12-06T00:00:00"/>
    <d v="2024-12-06T00:00:00"/>
  </r>
  <r>
    <n v="4000005084"/>
    <x v="1"/>
    <s v="3. Normal"/>
    <s v="Request T-code access in SAP - Selvaraj"/>
    <s v="Selvaraj Packiamani"/>
    <s v="Amit Yadav"/>
    <s v="SAP Technical"/>
    <x v="0"/>
    <d v="2024-11-16T12:51:00"/>
    <d v="2024-11-20T10:30:00"/>
    <s v="Access &amp; Security"/>
    <d v="2024-12-01T17:04:00"/>
    <s v="Selvaraj Packiamani"/>
    <s v="Press &amp; Dryer - MC7 Plant"/>
    <s v="4. Affects User"/>
    <d v="2024-12-01T17:04:00"/>
    <x v="0"/>
    <d v="2024-11-28T16:06:00"/>
    <d v="2024-11-28T16:06:00"/>
    <d v="2024-11-18T12:30:00"/>
    <s v="Access &amp; Security"/>
    <s v="-"/>
    <s v="Access Control"/>
    <s v="UAE"/>
    <x v="0"/>
    <x v="0"/>
    <x v="1"/>
    <n v="12.135416666664241"/>
    <n v="2024"/>
    <n v="46"/>
    <x v="21"/>
    <x v="0"/>
    <n v="11"/>
    <x v="3"/>
    <x v="2"/>
    <d v="2024-11-16T00:00:00"/>
    <d v="2024-11-16T00:00:00"/>
  </r>
  <r>
    <n v="4000001626"/>
    <x v="1"/>
    <s v="1. Urgent"/>
    <s v="Request T-code access of IW32"/>
    <s v=" Sujay Deeshan Jathanna"/>
    <s v="Nigam Bairagicharan Das"/>
    <s v="SAP Technical"/>
    <x v="0"/>
    <d v="2024-08-02T14:07:00"/>
    <d v="2024-08-05T13:07:00"/>
    <s v="Applications"/>
    <d v="2024-08-08T13:03:00"/>
    <s v="Sujay Deeshan Jathanna"/>
    <s v="Tiles Plant"/>
    <s v="4. Affects User"/>
    <d v="2024-08-08T13:03:00"/>
    <x v="3"/>
    <d v="2024-08-05T12:31:00"/>
    <d v="2024-08-05T12:31:00"/>
    <d v="2024-08-02T15:07:00"/>
    <s v="Access &amp; Security"/>
    <s v="-"/>
    <s v="SAP S/4 ERP"/>
    <s v="UAE"/>
    <x v="0"/>
    <x v="0"/>
    <x v="0"/>
    <n v="2.9333333333343035"/>
    <n v="2024"/>
    <n v="31"/>
    <x v="8"/>
    <x v="0"/>
    <n v="8"/>
    <x v="1"/>
    <x v="3"/>
    <d v="2024-08-02T00:00:00"/>
    <d v="2024-08-02T00:00:00"/>
  </r>
  <r>
    <n v="4000003731"/>
    <x v="1"/>
    <s v="2. High"/>
    <s v="Request tcode access in SAP"/>
    <s v="Prashobh PK"/>
    <s v="Amit Yadav"/>
    <s v="SAP Technical"/>
    <x v="0"/>
    <d v="2024-10-04T13:34:00"/>
    <d v="2024-10-08T13:34:00"/>
    <s v="Applications"/>
    <d v="2024-10-10T13:37:00"/>
    <s v="Prashobh PK"/>
    <s v="Marketing"/>
    <s v="4. Affects User"/>
    <d v="2024-10-10T13:37:00"/>
    <x v="0"/>
    <d v="2024-10-07T12:46:00"/>
    <d v="2024-10-07T12:46:00"/>
    <d v="2024-10-04T15:34:00"/>
    <s v="Access &amp; Security"/>
    <s v="-"/>
    <s v="SAP S/4 ERP"/>
    <s v="UAE"/>
    <x v="0"/>
    <x v="0"/>
    <x v="0"/>
    <n v="2.9666666666671517"/>
    <n v="2024"/>
    <n v="40"/>
    <x v="2"/>
    <x v="0"/>
    <n v="10"/>
    <x v="2"/>
    <x v="3"/>
    <d v="2024-10-04T00:00:00"/>
    <d v="2024-10-04T00:00:00"/>
  </r>
  <r>
    <n v="4000004201"/>
    <x v="1"/>
    <s v="3. Normal"/>
    <s v="Request tcode access to SAP - 99004985"/>
    <s v=" Sherin Sebastian"/>
    <s v="Amit Yadav"/>
    <s v="SAP Technical"/>
    <x v="0"/>
    <d v="2024-10-18T16:12:00"/>
    <d v="2024-10-22T16:12:00"/>
    <s v="Applications"/>
    <d v="2024-10-25T17:45:00"/>
    <s v="Sherin Sebastian"/>
    <s v="UAE Sales -Retail Operations"/>
    <s v="4. Affects User"/>
    <d v="2024-10-25T17:45:00"/>
    <x v="0"/>
    <d v="2024-10-22T17:39:00"/>
    <d v="2024-10-22T17:39:00"/>
    <d v="2024-10-18T18:12:00"/>
    <s v="Access &amp; Security"/>
    <s v="-"/>
    <s v="SAP S/4 ERP"/>
    <s v="UAE"/>
    <x v="0"/>
    <x v="0"/>
    <x v="0"/>
    <n v="4.0604166666671517"/>
    <n v="2024"/>
    <n v="42"/>
    <x v="24"/>
    <x v="0"/>
    <n v="10"/>
    <x v="2"/>
    <x v="3"/>
    <d v="2024-10-18T00:00:00"/>
    <d v="2024-10-18T00:00:00"/>
  </r>
  <r>
    <n v="4000004200"/>
    <x v="1"/>
    <s v="3. Normal"/>
    <s v="Request tcode access to SAP - 99017190, 99017366, 99014047"/>
    <s v="Sherin Sebastian"/>
    <s v="Amit Yadav"/>
    <s v="SAP Technical"/>
    <x v="0"/>
    <d v="2024-10-18T14:02:00"/>
    <d v="2024-10-22T14:02:00"/>
    <s v="Access &amp; Security"/>
    <d v="2024-10-25T18:45:00"/>
    <s v="Sherin Sebastian"/>
    <s v="UAE Sales -Retail Operations"/>
    <s v="4. Affects User"/>
    <d v="2024-11-08T11:22:00"/>
    <x v="0"/>
    <d v="2024-10-22T17:50:00"/>
    <d v="2024-10-21T18:17:00"/>
    <d v="2024-10-18T16:02:00"/>
    <s v="Access &amp; Security"/>
    <s v="-"/>
    <s v="Access Control"/>
    <s v="UAE"/>
    <x v="0"/>
    <x v="0"/>
    <x v="0"/>
    <n v="4.1583333333328483"/>
    <n v="2024"/>
    <n v="42"/>
    <x v="24"/>
    <x v="0"/>
    <n v="10"/>
    <x v="2"/>
    <x v="3"/>
    <d v="2024-10-18T00:00:00"/>
    <d v="2024-10-18T00:00:00"/>
  </r>
  <r>
    <n v="4000005094"/>
    <x v="1"/>
    <s v="4. Low"/>
    <s v="Request tcode access(display) - Robiul (88202147)"/>
    <s v="Md. Robiul Awal"/>
    <s v="Amit Yadav"/>
    <s v="SAP Technical"/>
    <x v="0"/>
    <d v="2024-11-17T09:57:00"/>
    <d v="2024-11-23T10:00:00"/>
    <s v="Access &amp; Security"/>
    <d v="2024-11-30T15:03:00"/>
    <s v="System"/>
    <s v="Accounts &amp; Finance"/>
    <s v="4. Affects User"/>
    <d v="2024-11-30T15:03:00"/>
    <x v="2"/>
    <d v="2024-11-27T14:31:00"/>
    <d v="2024-11-27T14:31:00"/>
    <d v="2024-11-17T14:00:00"/>
    <s v="Access &amp; Security"/>
    <s v="-"/>
    <s v="Access Control"/>
    <s v="BGD"/>
    <x v="0"/>
    <x v="0"/>
    <x v="1"/>
    <n v="10.190277777779556"/>
    <n v="2024"/>
    <n v="46"/>
    <x v="21"/>
    <x v="0"/>
    <n v="11"/>
    <x v="3"/>
    <x v="2"/>
    <d v="2024-11-17T00:00:00"/>
    <d v="2024-11-17T00:00:00"/>
  </r>
  <r>
    <n v="4000004530"/>
    <x v="1"/>
    <s v="2. High"/>
    <s v="Request to add new unit of measure in ZECONFIG (E-Invoice) - Sivaprasad (IND) Sol ref#: 3000052603"/>
    <s v="Sivaprasad K.V"/>
    <s v="Kamal Kondapalli"/>
    <s v="SAP Functional-SD"/>
    <x v="0"/>
    <d v="2024-10-30T19:57:00"/>
    <d v="2024-10-31T18:30:00"/>
    <s v="Applications"/>
    <d v="2024-11-28T11:02:00"/>
    <s v="Surya Vegirouthu"/>
    <s v="Finance &amp; Accounts"/>
    <s v="3. Affects Group"/>
    <d v="2024-11-28T11:02:00"/>
    <x v="3"/>
    <d v="2024-11-25T10:43:00"/>
    <d v="2024-11-25T10:43:00"/>
    <d v="2024-10-31T11:30:00"/>
    <s v="Applications"/>
    <n v="3000000000"/>
    <s v="SAP S/4 ERP"/>
    <s v="IND"/>
    <x v="1"/>
    <x v="2"/>
    <x v="1"/>
    <n v="25.615277777775191"/>
    <n v="2024"/>
    <n v="44"/>
    <x v="5"/>
    <x v="2"/>
    <n v="10"/>
    <x v="2"/>
    <x v="2"/>
    <d v="2024-10-30T00:00:00"/>
    <d v="2024-10-30T00:00:00"/>
  </r>
  <r>
    <n v="4000003375"/>
    <x v="1"/>
    <s v="3. Normal"/>
    <s v="Request to additional SAP S/4HANA access for 88202062"/>
    <s v="Mohammad Rafiquzzaman Khandaker"/>
    <s v="Amit Yadav"/>
    <s v="SAP Technical"/>
    <x v="0"/>
    <d v="2024-09-25T13:40:00"/>
    <d v="2024-09-25T21:40:00"/>
    <s v="Applications"/>
    <d v="2024-09-29T12:30:00"/>
    <s v="Mohammad Rafiquzzaman Khandaker"/>
    <s v="Accounts &amp; Finance"/>
    <s v="1. Affects Business"/>
    <d v="2024-09-29T12:30:00"/>
    <x v="3"/>
    <d v="2024-09-26T12:23:00"/>
    <d v="2024-09-26T12:23:00"/>
    <d v="2024-09-25T14:40:00"/>
    <s v="Applications"/>
    <s v="-"/>
    <s v="SAP S/4 ERP"/>
    <s v="BGD"/>
    <x v="0"/>
    <x v="0"/>
    <x v="0"/>
    <n v="0.94652777777810115"/>
    <n v="2024"/>
    <n v="39"/>
    <x v="20"/>
    <x v="0"/>
    <n v="9"/>
    <x v="5"/>
    <x v="0"/>
    <d v="2024-09-25T00:00:00"/>
    <d v="2024-09-25T00:00:00"/>
  </r>
  <r>
    <n v="4000003388"/>
    <x v="1"/>
    <s v="3. Normal"/>
    <s v="Request to additional SAP S/4HANA access for 88202115"/>
    <s v="Mohammad Tahmul Hossan"/>
    <s v="Nigam Bairagicharan Das"/>
    <s v="SAP Technical"/>
    <x v="0"/>
    <d v="2024-09-25T16:18:00"/>
    <d v="2024-09-28T16:18:00"/>
    <s v="Applications"/>
    <d v="2024-10-26T15:46:00"/>
    <s v="Mohammad Tahmul Hossan"/>
    <s v="Purchase"/>
    <s v="4. Affects User"/>
    <d v="2024-10-26T15:46:00"/>
    <x v="0"/>
    <d v="2024-10-23T15:33:00"/>
    <d v="2024-09-29T09:10:00"/>
    <d v="2024-09-25T18:18:00"/>
    <s v="Access &amp; Security"/>
    <s v="-"/>
    <s v="SAP S/4 ERP"/>
    <s v="BGD"/>
    <x v="0"/>
    <x v="0"/>
    <x v="0"/>
    <n v="27.96875"/>
    <n v="2024"/>
    <n v="39"/>
    <x v="20"/>
    <x v="0"/>
    <n v="9"/>
    <x v="5"/>
    <x v="2"/>
    <d v="2024-09-25T00:00:00"/>
    <d v="2024-09-25T00:00:00"/>
  </r>
  <r>
    <n v="4000003413"/>
    <x v="1"/>
    <s v="3. Normal"/>
    <s v="Request to additional SAP S/4HANA access for 88202543"/>
    <s v="Abul Kalam Azad - SCM"/>
    <s v="Nigam Bairagicharan Das"/>
    <s v="SAP Technical"/>
    <x v="0"/>
    <d v="2024-09-26T10:52:00"/>
    <d v="2024-09-29T10:52:00"/>
    <s v="Applications"/>
    <d v="2024-10-26T13:46:00"/>
    <s v="Abul Kalam Azad - SCM"/>
    <s v="Purchase"/>
    <s v="4. Affects User"/>
    <d v="2024-10-26T13:46:00"/>
    <x v="0"/>
    <d v="2024-10-23T13:26:00"/>
    <d v="2024-09-26T10:56:00"/>
    <d v="2024-09-26T12:52:00"/>
    <s v="Access &amp; Security"/>
    <s v="-"/>
    <s v="SAP S/4 ERP"/>
    <s v="BGD"/>
    <x v="0"/>
    <x v="0"/>
    <x v="0"/>
    <n v="27.106944444443798"/>
    <n v="2024"/>
    <n v="39"/>
    <x v="20"/>
    <x v="0"/>
    <n v="9"/>
    <x v="5"/>
    <x v="2"/>
    <d v="2024-09-26T00:00:00"/>
    <d v="2024-09-26T00:00:00"/>
  </r>
  <r>
    <n v="4000004278"/>
    <x v="1"/>
    <s v="3. Normal"/>
    <s v="Request To Allow Access to MASS T- Code - Varshil ( IND )"/>
    <s v="Varshil Jayantilal Gohil"/>
    <s v="Amit Yadav"/>
    <s v="SAP Technical"/>
    <x v="0"/>
    <d v="2024-10-22T12:05:00"/>
    <d v="2024-10-24T12:05:00"/>
    <s v="Applications"/>
    <d v="2024-10-26T16:46:00"/>
    <s v="System"/>
    <s v="Commercial Accounts"/>
    <s v="4. Affects User"/>
    <d v="2024-10-26T16:46:00"/>
    <x v="0"/>
    <d v="2024-10-23T15:54:00"/>
    <d v="2024-10-23T15:54:00"/>
    <d v="2024-10-22T14:05:00"/>
    <s v="Access &amp; Security"/>
    <s v="-"/>
    <s v="SAP S/4 ERP"/>
    <s v="IND"/>
    <x v="0"/>
    <x v="0"/>
    <x v="0"/>
    <n v="1.1590277777795563"/>
    <n v="2024"/>
    <n v="43"/>
    <x v="14"/>
    <x v="0"/>
    <n v="10"/>
    <x v="2"/>
    <x v="0"/>
    <d v="2024-10-22T00:00:00"/>
    <d v="2024-10-22T00:00:00"/>
  </r>
  <r>
    <n v="4000003592"/>
    <x v="1"/>
    <s v="3. Normal"/>
    <s v="Request to amend L1 &amp; L2 approvers in mentioned workflow - Sol ref#: 3000052605"/>
    <s v=" Rakesh Sharma"/>
    <s v="Rakhi Masand"/>
    <s v="SAP Functional-FI/CO"/>
    <x v="0"/>
    <d v="2024-10-01T16:44:00"/>
    <d v="2024-10-03T16:44:00"/>
    <s v="Applications"/>
    <d v="2024-11-29T18:03:00"/>
    <s v="Rakesh Sharma"/>
    <s v="Accounts"/>
    <s v="3. Affects Group"/>
    <d v="2024-11-29T18:03:00"/>
    <x v="0"/>
    <d v="2024-11-26T17:58:00"/>
    <d v="2024-11-26T17:58:00"/>
    <d v="2024-10-01T18:44:00"/>
    <s v="Applications"/>
    <n v="3000000000"/>
    <s v="SAP S/4 ERP"/>
    <s v="UAE"/>
    <x v="1"/>
    <x v="6"/>
    <x v="0"/>
    <n v="56.051388888889051"/>
    <n v="2024"/>
    <n v="40"/>
    <x v="2"/>
    <x v="2"/>
    <n v="10"/>
    <x v="2"/>
    <x v="2"/>
    <d v="2024-10-01T00:00:00"/>
    <d v="2024-10-01T00:00:00"/>
  </r>
  <r>
    <n v="4000003798"/>
    <x v="1"/>
    <s v="2. High"/>
    <s v="Request to authorization of FB01 for voucher posting- 88202076"/>
    <s v="Abdul Mannan"/>
    <s v="Amit Yadav"/>
    <s v="SAP Technical"/>
    <x v="0"/>
    <d v="2024-10-07T13:47:00"/>
    <d v="2024-10-09T13:47:00"/>
    <s v="Applications"/>
    <d v="2024-10-10T17:37:00"/>
    <s v="System"/>
    <s v="PR &amp; Admin"/>
    <s v="4. Affects User"/>
    <d v="2024-10-10T17:37:00"/>
    <x v="0"/>
    <d v="2024-10-07T17:12:00"/>
    <d v="2024-10-07T17:12:00"/>
    <d v="2024-10-07T15:47:00"/>
    <s v="Access &amp; Security"/>
    <s v="-"/>
    <s v="SAP S/4 ERP"/>
    <s v="BGD"/>
    <x v="0"/>
    <x v="0"/>
    <x v="0"/>
    <n v="0.14236111110949423"/>
    <n v="2024"/>
    <n v="41"/>
    <x v="9"/>
    <x v="0"/>
    <n v="10"/>
    <x v="2"/>
    <x v="0"/>
    <d v="2024-10-07T00:00:00"/>
    <d v="2024-10-07T00:00:00"/>
  </r>
  <r>
    <n v="4000002915"/>
    <x v="1"/>
    <s v="3. Normal"/>
    <s v="Request to avail the access for FOL1 in SAP"/>
    <s v=" Hisham Farouk"/>
    <s v="Amit Yadav"/>
    <s v="SAP Technical"/>
    <x v="0"/>
    <d v="2024-09-11T12:07:00"/>
    <d v="2024-09-13T12:07:00"/>
    <s v="Access &amp; Security"/>
    <d v="2024-09-14T18:22:00"/>
    <s v="Hisham Farouk"/>
    <s v="Showroom"/>
    <s v="4. Affects User"/>
    <d v="2024-09-14T18:22:00"/>
    <x v="0"/>
    <d v="2024-09-11T18:11:00"/>
    <d v="2024-09-11T18:11:00"/>
    <d v="2024-09-11T14:07:00"/>
    <s v="Access &amp; Security"/>
    <s v="-"/>
    <s v="Access Control"/>
    <s v="UAE"/>
    <x v="0"/>
    <x v="0"/>
    <x v="0"/>
    <n v="0.25277777777955635"/>
    <n v="2024"/>
    <n v="37"/>
    <x v="23"/>
    <x v="0"/>
    <n v="9"/>
    <x v="5"/>
    <x v="0"/>
    <d v="2024-09-11T00:00:00"/>
    <d v="2024-09-11T00:00:00"/>
  </r>
  <r>
    <n v="4000000398"/>
    <x v="1"/>
    <s v="1. Urgent"/>
    <s v="Request to bring back the same workflow of notification - CTO to Myles"/>
    <s v="Myles Violante"/>
    <s v="Amit Yadav"/>
    <s v="SAP Technical"/>
    <x v="0"/>
    <d v="2024-07-08T13:04:00"/>
    <d v="2024-07-11T11:53:00"/>
    <s v="Applications"/>
    <d v="2024-07-13T17:49:00"/>
    <s v="Myles Violante"/>
    <s v="Tiles Plant"/>
    <s v="3. Affects Group"/>
    <d v="2024-07-13T17:49:00"/>
    <x v="3"/>
    <d v="2024-07-10T17:31:00"/>
    <d v="2024-07-08T16:15:00"/>
    <d v="2024-07-08T14:04:00"/>
    <s v="Access &amp; Security"/>
    <s v="-"/>
    <s v="SAP S/4 ERP"/>
    <s v="UAE"/>
    <x v="0"/>
    <x v="0"/>
    <x v="0"/>
    <n v="2.1854166666671517"/>
    <n v="2024"/>
    <n v="28"/>
    <x v="6"/>
    <x v="0"/>
    <n v="7"/>
    <x v="0"/>
    <x v="3"/>
    <d v="2024-07-08T00:00:00"/>
    <d v="2024-07-08T00:00:00"/>
  </r>
  <r>
    <n v="4000004887"/>
    <x v="1"/>
    <s v="4. Low"/>
    <s v="Request to configure KANBAN process in Tiles production Sol ref#: 30000052607"/>
    <s v="Karthick Duraisamy"/>
    <s v="Karthick Duraisamy"/>
    <s v="SAP Functional-PP/PM/QS/"/>
    <x v="2"/>
    <d v="2024-11-11T13:33:00"/>
    <d v="2024-11-18T13:33:00"/>
    <s v="Applications"/>
    <s v="-"/>
    <s v="Karthick Duraisamy"/>
    <s v="Information Technology"/>
    <s v="4. Affects User"/>
    <d v="2024-12-12T16:00:00"/>
    <x v="2"/>
    <s v="-"/>
    <s v="-"/>
    <d v="2024-11-11T17:33:00"/>
    <s v="Applications"/>
    <n v="30000000000"/>
    <s v="SAP S/4 ERP"/>
    <s v="UAE"/>
    <x v="0"/>
    <x v="1"/>
    <x v="1"/>
    <n v="42.06057048610819"/>
    <n v="2024"/>
    <n v="46"/>
    <x v="21"/>
    <x v="6"/>
    <n v="11"/>
    <x v="3"/>
    <x v="2"/>
    <d v="2024-11-11T00:00:00"/>
    <s v=""/>
  </r>
  <r>
    <n v="4000003548"/>
    <x v="1"/>
    <s v="1. Urgent"/>
    <s v="Request to create a new storage location"/>
    <s v="Marie Chebly"/>
    <s v="Pranita Vishvanath Patil"/>
    <s v="SAP Functional-MM"/>
    <x v="0"/>
    <d v="2024-09-30T17:46:00"/>
    <d v="2024-10-01T16:46:00"/>
    <s v="Applications"/>
    <d v="2024-12-07T17:07:00"/>
    <s v="Marie Chebly"/>
    <s v="Corporate Development"/>
    <s v="4. Affects User"/>
    <d v="2024-12-07T17:07:00"/>
    <x v="3"/>
    <d v="2024-12-04T16:38:00"/>
    <d v="2024-10-06T15:25:00"/>
    <d v="2024-09-30T18:46:00"/>
    <s v="Applications"/>
    <s v="-"/>
    <s v="SAP S/4 ERP"/>
    <s v="UAE"/>
    <x v="1"/>
    <x v="3"/>
    <x v="0"/>
    <n v="64.952777777783922"/>
    <n v="2024"/>
    <n v="40"/>
    <x v="2"/>
    <x v="2"/>
    <n v="9"/>
    <x v="5"/>
    <x v="2"/>
    <d v="2024-09-30T00:00:00"/>
    <d v="2024-09-30T00:00:00"/>
  </r>
  <r>
    <n v="4000005854"/>
    <x v="1"/>
    <s v="3. Normal"/>
    <s v="Request to Create Fiori access for Pradeep(99018843)"/>
    <s v="Pradeep Kumar Mallivattath"/>
    <s v="Amit Yadav"/>
    <s v="SAP Technical"/>
    <x v="4"/>
    <d v="2024-12-11T16:46:00"/>
    <d v="2024-12-13T16:46:00"/>
    <s v="Access &amp; Security"/>
    <s v="-"/>
    <s v="Pradeep Kumar Mallivattath"/>
    <s v="Sanitaryware Plant"/>
    <s v="4. Affects User"/>
    <d v="2024-12-18T12:19:00"/>
    <x v="0"/>
    <d v="2024-12-18T12:19:00"/>
    <d v="2024-12-18T12:19:00"/>
    <d v="2024-12-11T18:46:00"/>
    <s v="Applications"/>
    <s v="-"/>
    <s v="Access Control"/>
    <s v="UAE"/>
    <x v="0"/>
    <x v="0"/>
    <x v="1"/>
    <n v="6.8145833333328483"/>
    <n v="2024"/>
    <n v="50"/>
    <x v="7"/>
    <x v="0"/>
    <n v="12"/>
    <x v="4"/>
    <x v="1"/>
    <d v="2024-12-11T00:00:00"/>
    <d v="2024-12-11T00:00:00"/>
  </r>
  <r>
    <n v="4000003493"/>
    <x v="1"/>
    <s v="2. High"/>
    <s v="Request to create new house bank accounts &amp; remove unwanted accounts Sol ref#: 3000052613"/>
    <s v="Raju Bonam"/>
    <s v="Rakhi Masand"/>
    <s v="SAP Functional-FI/CO"/>
    <x v="4"/>
    <d v="2024-09-28T11:41:00"/>
    <d v="2024-10-01T11:41:00"/>
    <s v="Applications"/>
    <s v="-"/>
    <s v="Raju Bonam"/>
    <s v="Finance &amp; Accounts"/>
    <s v="4. Affects User"/>
    <d v="2024-12-19T17:17:00"/>
    <x v="0"/>
    <d v="2024-12-18T15:24:00"/>
    <d v="2024-11-09T10:06:00"/>
    <d v="2024-09-28T13:41:00"/>
    <s v="Applications"/>
    <n v="3000000000"/>
    <s v="SAP S/4 ERP"/>
    <s v="IND"/>
    <x v="1"/>
    <x v="6"/>
    <x v="0"/>
    <n v="81.15486111111386"/>
    <n v="2024"/>
    <n v="39"/>
    <x v="20"/>
    <x v="2"/>
    <n v="9"/>
    <x v="5"/>
    <x v="2"/>
    <d v="2024-09-28T00:00:00"/>
    <d v="2024-09-28T00:00:00"/>
  </r>
  <r>
    <n v="4000005210"/>
    <x v="1"/>
    <s v="3. Normal"/>
    <s v="Request to create new SAP ID - Jörg Kühn"/>
    <s v="Raziye Kabakci"/>
    <s v="Amit Yadav"/>
    <s v="SAP Technical"/>
    <x v="0"/>
    <d v="2024-11-20T18:23:00"/>
    <d v="2024-11-22T18:23:00"/>
    <s v="Access &amp; Security"/>
    <d v="2024-11-24T19:01:00"/>
    <s v="Raziye Kabakci"/>
    <s v="Information Technology"/>
    <s v="4. Affects User"/>
    <d v="2024-11-24T19:01:00"/>
    <x v="0"/>
    <d v="2024-11-21T18:18:00"/>
    <d v="2024-11-21T18:18:00"/>
    <d v="2024-11-20T20:23:00"/>
    <s v="Access &amp; Security"/>
    <s v="-"/>
    <s v="Access Control"/>
    <s v="GER"/>
    <x v="0"/>
    <x v="0"/>
    <x v="1"/>
    <n v="0.99652777777373558"/>
    <n v="2024"/>
    <n v="47"/>
    <x v="17"/>
    <x v="0"/>
    <n v="11"/>
    <x v="3"/>
    <x v="0"/>
    <d v="2024-11-20T00:00:00"/>
    <d v="2024-11-20T00:00:00"/>
  </r>
  <r>
    <n v="4000005235"/>
    <x v="1"/>
    <s v="3. Normal"/>
    <s v="Request to create new sap user in Kludi - KOCIEMBA"/>
    <s v="Raziye Kabakci"/>
    <s v="Amit Yadav"/>
    <s v="SAP Technical"/>
    <x v="0"/>
    <d v="2024-11-21T14:18:00"/>
    <d v="2024-11-25T14:18:00"/>
    <s v="Access &amp; Security"/>
    <d v="2024-11-24T20:01:00"/>
    <s v="Raziye Kabakci"/>
    <s v="Information Technology"/>
    <s v="4. Affects User"/>
    <d v="2024-11-24T20:01:00"/>
    <x v="0"/>
    <d v="2024-11-21T19:09:00"/>
    <d v="2024-11-21T19:09:00"/>
    <d v="2024-11-21T16:18:00"/>
    <s v="Access &amp; Security"/>
    <s v="-"/>
    <s v="Access Control"/>
    <s v="GER"/>
    <x v="0"/>
    <x v="0"/>
    <x v="1"/>
    <n v="0.20208333333721384"/>
    <n v="2024"/>
    <n v="47"/>
    <x v="17"/>
    <x v="0"/>
    <n v="11"/>
    <x v="3"/>
    <x v="0"/>
    <d v="2024-11-21T00:00:00"/>
    <d v="2024-11-21T00:00:00"/>
  </r>
  <r>
    <n v="4000004906"/>
    <x v="1"/>
    <s v="3. Normal"/>
    <s v="Request to create purchase group code for 88202689 - Sol ref#: 3000052623"/>
    <s v="Sanaul Islam"/>
    <s v="Pranita Vishvanath Patil"/>
    <s v="SAP Functional-MM"/>
    <x v="1"/>
    <d v="2024-11-12T11:42:00"/>
    <d v="2024-11-14T11:43:00"/>
    <s v="Applications"/>
    <s v="-"/>
    <s v="System"/>
    <s v="Purchase"/>
    <s v="4. Affects User"/>
    <d v="2024-12-17T16:20:00"/>
    <x v="0"/>
    <s v="-"/>
    <d v="2024-11-18T14:49:00"/>
    <d v="2024-11-12T13:42:00"/>
    <s v="Applications"/>
    <n v="3000000000"/>
    <s v="SAP S/4 ERP"/>
    <s v="BGD"/>
    <x v="1"/>
    <x v="3"/>
    <x v="1"/>
    <n v="41.137653819438128"/>
    <n v="2024"/>
    <n v="46"/>
    <x v="21"/>
    <x v="2"/>
    <n v="11"/>
    <x v="3"/>
    <x v="2"/>
    <d v="2024-11-12T00:00:00"/>
    <s v=""/>
  </r>
  <r>
    <n v="4000004917"/>
    <x v="1"/>
    <s v="4. Low"/>
    <s v="Request to create SAP ID - Saida Jahan (88202603)"/>
    <s v="Abdul Mannan"/>
    <s v="Amit Yadav"/>
    <s v="SAP Technical"/>
    <x v="0"/>
    <d v="2024-11-12T14:00:00"/>
    <d v="2024-12-02T18:09:00"/>
    <s v="Access &amp; Security"/>
    <d v="2024-12-01T17:04:00"/>
    <s v="System"/>
    <s v="PR &amp; Admin"/>
    <s v="4. Affects User"/>
    <d v="2024-12-01T17:04:00"/>
    <x v="2"/>
    <d v="2024-11-28T16:10:00"/>
    <d v="2024-11-12T15:26:00"/>
    <d v="2024-11-26T22:08:00"/>
    <s v="Access &amp; Security"/>
    <s v="-"/>
    <s v="Access Control"/>
    <s v="BGD"/>
    <x v="0"/>
    <x v="0"/>
    <x v="1"/>
    <n v="16.090277777773736"/>
    <n v="2024"/>
    <n v="46"/>
    <x v="21"/>
    <x v="0"/>
    <n v="11"/>
    <x v="3"/>
    <x v="2"/>
    <d v="2024-11-12T00:00:00"/>
    <d v="2024-11-12T00:00:00"/>
  </r>
  <r>
    <n v="4000006010"/>
    <x v="0"/>
    <s v="3. Normal"/>
    <s v="Request to Expedite IT Setup and Investigate User Error."/>
    <s v="Ali Mohammed"/>
    <s v="Amit Yadav"/>
    <s v="SAP Technical"/>
    <x v="4"/>
    <d v="2024-12-17T15:00:00"/>
    <d v="2024-12-19T15:00:00"/>
    <s v="Hardware"/>
    <s v="-"/>
    <s v="System"/>
    <s v="Information Technology"/>
    <s v="4. Affects User"/>
    <d v="2024-12-18T11:37:00"/>
    <x v="0"/>
    <d v="2024-12-17T19:09:00"/>
    <d v="2024-12-17T19:09:00"/>
    <d v="2024-12-17T17:00:00"/>
    <s v="-"/>
    <s v="-"/>
    <s v="-"/>
    <s v="KSA"/>
    <x v="0"/>
    <x v="0"/>
    <x v="1"/>
    <n v="0.17291666667006211"/>
    <n v="2024"/>
    <n v="51"/>
    <x v="10"/>
    <x v="0"/>
    <n v="12"/>
    <x v="4"/>
    <x v="0"/>
    <d v="2024-12-17T00:00:00"/>
    <d v="2024-12-17T00:00:00"/>
  </r>
  <r>
    <n v="4000004339"/>
    <x v="1"/>
    <s v="3. Normal"/>
    <s v="Request to extract report from IRP - Samadhan (IND)"/>
    <s v="Samadhan Tayade"/>
    <s v="Unassigned"/>
    <s v="SAP Functional"/>
    <x v="3"/>
    <d v="2024-10-24T09:48:00"/>
    <d v="2024-10-26T10:30:00"/>
    <s v="Applications"/>
    <s v="-"/>
    <s v="System"/>
    <s v="Commercial Accounts"/>
    <s v="4. Affects User"/>
    <d v="2024-12-06T09:46:00"/>
    <x v="0"/>
    <s v="-"/>
    <d v="2024-10-30T10:24:00"/>
    <d v="2024-10-24T12:30:00"/>
    <s v="Applications"/>
    <s v="-"/>
    <s v="SAP S/4 ERP"/>
    <s v="IND"/>
    <x v="2"/>
    <x v="9"/>
    <x v="0"/>
    <n v="60.21682048610819"/>
    <n v="2024"/>
    <n v="43"/>
    <x v="14"/>
    <x v="0"/>
    <n v="10"/>
    <x v="2"/>
    <x v="2"/>
    <d v="2024-10-24T00:00:00"/>
    <s v=""/>
  </r>
  <r>
    <n v="4000003944"/>
    <x v="1"/>
    <s v="3. Normal"/>
    <s v="Request To Provide Access T-code - Ali"/>
    <s v="Ali Mohammed"/>
    <s v="Amit Yadav"/>
    <s v="SAP Technical"/>
    <x v="0"/>
    <d v="2024-10-10T16:50:00"/>
    <d v="2024-10-14T16:50:00"/>
    <s v="Applications"/>
    <d v="2024-10-14T18:39:00"/>
    <s v="System"/>
    <s v="Information Technology"/>
    <s v="4. Affects User"/>
    <d v="2024-10-14T18:39:00"/>
    <x v="0"/>
    <d v="2024-10-11T18:16:00"/>
    <d v="2024-10-11T18:16:00"/>
    <d v="2024-10-13T09:50:00"/>
    <s v="Access &amp; Security"/>
    <s v="-"/>
    <s v="SAP S/4 ERP"/>
    <s v="KSA"/>
    <x v="0"/>
    <x v="0"/>
    <x v="0"/>
    <n v="1.0597222222204437"/>
    <n v="2024"/>
    <n v="41"/>
    <x v="9"/>
    <x v="0"/>
    <n v="10"/>
    <x v="2"/>
    <x v="0"/>
    <d v="2024-10-10T00:00:00"/>
    <d v="2024-10-10T00:00:00"/>
  </r>
  <r>
    <n v="4000002287"/>
    <x v="1"/>
    <s v="2. High"/>
    <s v="Request to provide authorization access for MB5B &amp; ZRK_PRPO_EFF"/>
    <s v="Ravi Teja"/>
    <s v="Nigam Bairagicharan Das"/>
    <s v="SAP Technical"/>
    <x v="0"/>
    <d v="2024-08-23T13:05:00"/>
    <d v="2024-08-27T13:05:00"/>
    <s v="Applications"/>
    <d v="2024-08-31T12:15:00"/>
    <s v="Ravi Teja"/>
    <s v="Tiles Plant"/>
    <s v="4. Affects User"/>
    <d v="2024-08-31T12:15:00"/>
    <x v="0"/>
    <d v="2024-08-28T11:46:00"/>
    <d v="2024-08-28T11:19:00"/>
    <d v="2024-08-23T15:05:00"/>
    <s v="Access &amp; Security"/>
    <s v="-"/>
    <s v="SAP S/4 ERP"/>
    <s v="UAE"/>
    <x v="0"/>
    <x v="0"/>
    <x v="0"/>
    <n v="4.945138888884685"/>
    <n v="2024"/>
    <n v="34"/>
    <x v="18"/>
    <x v="0"/>
    <n v="8"/>
    <x v="1"/>
    <x v="3"/>
    <d v="2024-08-23T00:00:00"/>
    <d v="2024-08-23T00:00:00"/>
  </r>
  <r>
    <n v="4000004540"/>
    <x v="1"/>
    <s v="4. Low"/>
    <s v="Request to replace existing tcode access - 88200195 (Bipul)"/>
    <s v="Abdul Mannan"/>
    <s v="Amit Yadav"/>
    <s v="SAP Technical"/>
    <x v="0"/>
    <d v="2024-10-31T11:41:00"/>
    <d v="2024-11-06T11:41:00"/>
    <s v="Access &amp; Security"/>
    <d v="2024-11-03T19:50:00"/>
    <s v="System"/>
    <s v="PR &amp; Admin"/>
    <s v="4. Affects User"/>
    <d v="2024-11-04T15:55:00"/>
    <x v="2"/>
    <d v="2024-10-31T19:16:00"/>
    <d v="2024-10-31T19:16:00"/>
    <d v="2024-10-31T15:41:00"/>
    <s v="Access &amp; Security"/>
    <s v="-"/>
    <s v="Access Control"/>
    <s v="BGD"/>
    <x v="0"/>
    <x v="0"/>
    <x v="1"/>
    <n v="0.31597222221898846"/>
    <n v="2024"/>
    <n v="44"/>
    <x v="5"/>
    <x v="0"/>
    <n v="10"/>
    <x v="2"/>
    <x v="0"/>
    <d v="2024-10-31T00:00:00"/>
    <d v="2024-10-31T00:00:00"/>
  </r>
  <r>
    <n v="4000004946"/>
    <x v="1"/>
    <s v="2. High"/>
    <s v="Request to set ZPO1 Discount in header instead of position details"/>
    <s v="Raziye Kabakci"/>
    <s v="Kamal Kondapalli"/>
    <s v="SAP Functional-SD"/>
    <x v="4"/>
    <d v="2024-11-12T19:46:00"/>
    <d v="2024-11-14T19:46:00"/>
    <s v="Applications"/>
    <s v="-"/>
    <s v="Raziye Kabakci"/>
    <s v="Information Technology"/>
    <s v="4. Affects User"/>
    <d v="2024-12-18T11:24:00"/>
    <x v="0"/>
    <d v="2024-12-18T11:24:00"/>
    <d v="2024-11-20T13:28:00"/>
    <d v="2024-11-13T12:46:00"/>
    <s v="Applications"/>
    <n v="3000000000"/>
    <s v="SAP S/4 ERP"/>
    <s v="GER"/>
    <x v="1"/>
    <x v="2"/>
    <x v="1"/>
    <n v="35.651388888887595"/>
    <n v="2024"/>
    <n v="46"/>
    <x v="21"/>
    <x v="2"/>
    <n v="11"/>
    <x v="3"/>
    <x v="2"/>
    <d v="2024-11-12T00:00:00"/>
    <d v="2024-11-12T00:00:00"/>
  </r>
  <r>
    <n v="4000004610"/>
    <x v="1"/>
    <s v="3. Normal"/>
    <s v="Request to unlock &amp; reset SAP ID- Bhaskaran (88409257)"/>
    <s v="Bhaskaran Narayana Swamy"/>
    <s v="Amit Yadav"/>
    <s v="SAP Technical"/>
    <x v="0"/>
    <d v="2024-11-03T15:29:00"/>
    <d v="2024-11-05T15:29:00"/>
    <s v="Access &amp; Security"/>
    <d v="2024-11-07T18:52:00"/>
    <s v="System"/>
    <s v="SWD Production"/>
    <s v="4. Affects User"/>
    <d v="2024-11-07T18:52:00"/>
    <x v="0"/>
    <d v="2024-11-04T18:50:00"/>
    <d v="2024-11-04T18:50:00"/>
    <d v="2024-11-03T17:29:00"/>
    <s v="Access &amp; Security"/>
    <s v="-"/>
    <s v="Access Control"/>
    <s v="BGD"/>
    <x v="0"/>
    <x v="0"/>
    <x v="1"/>
    <n v="1.1395833333299379"/>
    <n v="2024"/>
    <n v="44"/>
    <x v="5"/>
    <x v="0"/>
    <n v="11"/>
    <x v="3"/>
    <x v="0"/>
    <d v="2024-11-03T00:00:00"/>
    <d v="2024-11-03T00:00:00"/>
  </r>
  <r>
    <n v="4000002078"/>
    <x v="1"/>
    <s v="2. High"/>
    <s v="Request/Remove access to an application module/report"/>
    <s v="Celzenn Jorge"/>
    <s v="Amit Yadav"/>
    <s v="SAP Technical"/>
    <x v="3"/>
    <d v="2024-08-16T17:44:00"/>
    <s v="-"/>
    <s v="Applications"/>
    <s v="-"/>
    <s v="Celzenn Jorge"/>
    <s v="Supply Chain"/>
    <s v="-"/>
    <d v="2024-10-22T13:16:00"/>
    <x v="1"/>
    <s v="-"/>
    <s v="-"/>
    <s v="-"/>
    <s v="Access &amp; Security"/>
    <s v="-"/>
    <s v="SAP S/4 ERP"/>
    <s v="UAE"/>
    <x v="0"/>
    <x v="0"/>
    <x v="0"/>
    <n v="128.88626493055199"/>
    <n v="2024"/>
    <n v="33"/>
    <x v="1"/>
    <x v="0"/>
    <n v="8"/>
    <x v="1"/>
    <x v="2"/>
    <d v="2024-08-16T00:00:00"/>
    <s v=""/>
  </r>
  <r>
    <n v="4000000306"/>
    <x v="1"/>
    <s v="1. Urgent"/>
    <s v="Request/Remove access to an application module/report"/>
    <s v="Shine Shaji"/>
    <s v="Amit Yadav"/>
    <s v="SAP Technical"/>
    <x v="0"/>
    <d v="2024-07-04T15:16:00"/>
    <d v="2024-07-05T14:16:00"/>
    <s v="Applications"/>
    <d v="2024-07-08T18:47:00"/>
    <s v="Shine Shaji"/>
    <s v="Production Planning"/>
    <s v="4. Affects User"/>
    <d v="2024-07-08T18:47:00"/>
    <x v="3"/>
    <d v="2024-07-05T18:30:00"/>
    <d v="2024-07-05T18:30:00"/>
    <d v="2024-07-04T16:16:00"/>
    <s v="Access &amp; Security"/>
    <s v="-"/>
    <s v="CRM"/>
    <s v="UAE"/>
    <x v="0"/>
    <x v="0"/>
    <x v="0"/>
    <n v="1.1347222222248092"/>
    <n v="2024"/>
    <n v="27"/>
    <x v="11"/>
    <x v="0"/>
    <n v="7"/>
    <x v="0"/>
    <x v="0"/>
    <d v="2024-07-04T00:00:00"/>
    <d v="2024-07-04T00:00:00"/>
  </r>
  <r>
    <n v="4000006006"/>
    <x v="1"/>
    <s v="1. Urgent"/>
    <s v="Request/Remove access to an application module/report"/>
    <s v="Reem Abulebda"/>
    <s v="Amit Yadav"/>
    <s v="SAP Technical"/>
    <x v="4"/>
    <d v="2024-12-17T13:46:00"/>
    <d v="2024-12-18T12:46:00"/>
    <s v="Access &amp; Security"/>
    <s v="-"/>
    <s v="Reem Abulebda"/>
    <s v="E-commerce"/>
    <s v="4. Affects User"/>
    <d v="2024-12-18T12:13:00"/>
    <x v="3"/>
    <d v="2024-12-18T12:13:00"/>
    <d v="2024-12-18T12:13:00"/>
    <d v="2024-12-17T14:46:00"/>
    <s v="Access &amp; Security"/>
    <s v="-"/>
    <s v="Access Control"/>
    <s v="UAE"/>
    <x v="0"/>
    <x v="0"/>
    <x v="1"/>
    <n v="0.93541666666715173"/>
    <n v="2024"/>
    <n v="51"/>
    <x v="10"/>
    <x v="0"/>
    <n v="12"/>
    <x v="4"/>
    <x v="0"/>
    <d v="2024-12-17T00:00:00"/>
    <d v="2024-12-17T00:00:00"/>
  </r>
  <r>
    <n v="4000003230"/>
    <x v="1"/>
    <s v="2. High"/>
    <s v="Requesting SAP T - code access SAP ECP PRD"/>
    <s v="Vikas Kumara Shetty"/>
    <s v="Amit Yadav"/>
    <s v="SAP Technical"/>
    <x v="0"/>
    <d v="2024-09-19T17:52:00"/>
    <d v="2024-09-23T17:52:00"/>
    <s v="Applications"/>
    <d v="2024-10-18T16:41:00"/>
    <s v="Vikas Kumara Shetty"/>
    <s v="Tiles Plant"/>
    <s v="4. Affects User"/>
    <d v="2024-10-18T16:41:00"/>
    <x v="0"/>
    <d v="2024-10-15T16:27:00"/>
    <d v="2024-10-15T16:27:00"/>
    <d v="2024-09-20T10:52:00"/>
    <s v="Access &amp; Security"/>
    <s v="-"/>
    <s v="SAP S/4 ERP"/>
    <s v="UAE"/>
    <x v="0"/>
    <x v="0"/>
    <x v="0"/>
    <n v="25.940972222226264"/>
    <n v="2024"/>
    <n v="38"/>
    <x v="12"/>
    <x v="0"/>
    <n v="9"/>
    <x v="5"/>
    <x v="2"/>
    <d v="2024-09-19T00:00:00"/>
    <d v="2024-09-19T00:00:00"/>
  </r>
  <r>
    <n v="4000002256"/>
    <x v="1"/>
    <s v="3. Normal"/>
    <s v="Requesting access for VA03 (NOON)"/>
    <s v="Janice Benny"/>
    <s v="Nigam Bairagicharan Das"/>
    <s v="SAP Technical"/>
    <x v="0"/>
    <d v="2024-08-22T18:14:00"/>
    <d v="2024-08-26T18:14:00"/>
    <s v="Applications"/>
    <d v="2024-08-31T12:15:00"/>
    <s v="Janice Benny"/>
    <s v="E-commerce"/>
    <s v="4. Affects User"/>
    <d v="2024-08-31T12:15:00"/>
    <x v="0"/>
    <d v="2024-08-28T11:31:00"/>
    <d v="2024-08-28T11:31:00"/>
    <d v="2024-08-23T11:14:00"/>
    <s v="Access &amp; Security"/>
    <s v="-"/>
    <s v="SAP S/4 ERP"/>
    <s v="UAE"/>
    <x v="0"/>
    <x v="0"/>
    <x v="0"/>
    <n v="5.7201388888861402"/>
    <n v="2024"/>
    <n v="34"/>
    <x v="18"/>
    <x v="0"/>
    <n v="8"/>
    <x v="1"/>
    <x v="1"/>
    <d v="2024-08-22T00:00:00"/>
    <d v="2024-08-22T00:00:00"/>
  </r>
  <r>
    <n v="4000005035"/>
    <x v="1"/>
    <s v="2. High"/>
    <s v="Requesting access to T-codes - 99015630"/>
    <s v="Ravi Teja"/>
    <s v="Amit Yadav"/>
    <s v="SAP Technical"/>
    <x v="0"/>
    <d v="2024-11-15T09:59:00"/>
    <d v="2024-11-19T10:30:00"/>
    <s v="Access &amp; Security"/>
    <d v="2024-11-24T20:01:00"/>
    <s v="Ravi Teja"/>
    <s v="Tiles Plant"/>
    <s v="4. Affects User"/>
    <d v="2024-11-24T20:01:00"/>
    <x v="0"/>
    <d v="2024-11-21T19:12:00"/>
    <d v="2024-11-21T19:12:00"/>
    <d v="2024-11-15T12:30:00"/>
    <s v="Access &amp; Security"/>
    <s v="-"/>
    <s v="Access Control"/>
    <s v="UAE"/>
    <x v="0"/>
    <x v="0"/>
    <x v="1"/>
    <n v="6.3840277777781012"/>
    <n v="2024"/>
    <n v="46"/>
    <x v="21"/>
    <x v="0"/>
    <n v="11"/>
    <x v="3"/>
    <x v="1"/>
    <d v="2024-11-15T00:00:00"/>
    <d v="2024-11-15T00:00:00"/>
  </r>
  <r>
    <n v="4000003518"/>
    <x v="1"/>
    <s v="2. High"/>
    <s v="Requesting additional radio button in ZPM_SPARES T-Code Sol ref#: 3000052601"/>
    <s v="Ravi Teja"/>
    <s v="Shaik Chand Basha"/>
    <s v="SAP Functional-PP/PM/QS"/>
    <x v="1"/>
    <d v="2024-09-30T11:41:00"/>
    <d v="2024-10-02T11:41:00"/>
    <s v="Applications"/>
    <s v="-"/>
    <s v="Ravi Teja"/>
    <s v="Tiles Plant"/>
    <s v="4. Affects User"/>
    <d v="2024-12-19T17:30:00"/>
    <x v="0"/>
    <s v="-"/>
    <s v="-"/>
    <d v="2024-09-30T13:41:00"/>
    <s v="Applications"/>
    <n v="3000000000"/>
    <s v="SAP S/4 ERP"/>
    <s v="UAE"/>
    <x v="1"/>
    <x v="1"/>
    <x v="0"/>
    <n v="84.138348263884836"/>
    <n v="2024"/>
    <n v="40"/>
    <x v="2"/>
    <x v="9"/>
    <n v="9"/>
    <x v="5"/>
    <x v="2"/>
    <d v="2024-09-30T00:00:00"/>
    <s v=""/>
  </r>
  <r>
    <n v="4000003251"/>
    <x v="1"/>
    <s v="2. High"/>
    <s v="Requesting ECI authorization for DMS / SW ADVOCACY TEAM"/>
    <s v="Bhavya Shetty"/>
    <s v="Amit Yadav"/>
    <s v="SAP Technical"/>
    <x v="0"/>
    <d v="2024-09-20T11:58:00"/>
    <d v="2024-09-24T11:58:00"/>
    <s v="Applications"/>
    <d v="2024-10-03T18:33:00"/>
    <s v="Bhavya Shetty"/>
    <s v="Sanitaryware Sales"/>
    <s v="4. Affects User"/>
    <d v="2024-10-03T18:33:00"/>
    <x v="0"/>
    <d v="2024-09-30T18:25:00"/>
    <d v="2024-09-30T18:25:00"/>
    <d v="2024-09-20T13:58:00"/>
    <s v="Access &amp; Security"/>
    <s v="-"/>
    <s v="SAP S/4 ERP"/>
    <s v="UAE"/>
    <x v="0"/>
    <x v="0"/>
    <x v="0"/>
    <n v="10.268749999995634"/>
    <n v="2024"/>
    <n v="38"/>
    <x v="12"/>
    <x v="0"/>
    <n v="9"/>
    <x v="5"/>
    <x v="2"/>
    <d v="2024-09-20T00:00:00"/>
    <d v="2024-09-20T00:00:00"/>
  </r>
  <r>
    <n v="4000005862"/>
    <x v="1"/>
    <s v="3. Normal"/>
    <s v="Requesting for 951 Movement Type - 99007424"/>
    <s v=" Mohamed Nasar"/>
    <s v="Amit Yadav"/>
    <s v="SAP Technical"/>
    <x v="0"/>
    <d v="2024-12-11T17:31:00"/>
    <d v="2024-12-13T17:32:00"/>
    <s v="Applications"/>
    <d v="2024-12-15T17:11:00"/>
    <s v="Mohamed Nasar"/>
    <s v="Logistics and Warehouse"/>
    <s v="4. Affects User"/>
    <d v="2024-12-15T17:11:00"/>
    <x v="0"/>
    <d v="2024-12-12T16:50:00"/>
    <d v="2024-12-12T16:50:00"/>
    <d v="2024-12-12T10:32:00"/>
    <s v="Access &amp; Security"/>
    <s v="-"/>
    <s v="SAP S/4 ERP"/>
    <s v="UAE"/>
    <x v="0"/>
    <x v="0"/>
    <x v="1"/>
    <n v="0.97152777777955635"/>
    <n v="2024"/>
    <n v="50"/>
    <x v="7"/>
    <x v="0"/>
    <n v="12"/>
    <x v="4"/>
    <x v="0"/>
    <d v="2024-12-11T00:00:00"/>
    <d v="2024-12-11T00:00:00"/>
  </r>
  <r>
    <n v="4000003679"/>
    <x v="1"/>
    <s v="3. Normal"/>
    <s v="Requesting For Access For Online Order Distribution 14 - KSA - Retails"/>
    <s v="Nabhan Omar Nabhani"/>
    <s v="Amit Yadav"/>
    <s v="SAP Technical"/>
    <x v="0"/>
    <d v="2024-10-03T14:07:00"/>
    <d v="2024-10-07T14:07:00"/>
    <s v="Applications"/>
    <d v="2024-10-26T16:46:00"/>
    <s v="System"/>
    <s v="Sales"/>
    <s v="4. Affects User"/>
    <d v="2024-10-26T16:46:00"/>
    <x v="0"/>
    <d v="2024-10-23T15:55:00"/>
    <d v="2024-10-23T15:55:00"/>
    <d v="2024-10-03T16:07:00"/>
    <s v="Access &amp; Security"/>
    <s v="-"/>
    <s v="SAP S/4 ERP"/>
    <s v="KSA"/>
    <x v="0"/>
    <x v="0"/>
    <x v="0"/>
    <n v="20.075000000004366"/>
    <n v="2024"/>
    <n v="40"/>
    <x v="2"/>
    <x v="0"/>
    <n v="10"/>
    <x v="2"/>
    <x v="2"/>
    <d v="2024-10-03T00:00:00"/>
    <d v="2024-10-03T00:00:00"/>
  </r>
  <r>
    <n v="4000000794"/>
    <x v="1"/>
    <s v="3. Normal"/>
    <s v="Requesting for Additional Access"/>
    <s v=" Mohamed Nasar"/>
    <s v="Amit Yadav"/>
    <s v="SAP Technical"/>
    <x v="0"/>
    <d v="2024-07-17T11:31:00"/>
    <d v="2024-07-19T11:31:00"/>
    <s v="Applications"/>
    <d v="2024-07-20T13:53:00"/>
    <s v="Mohamed Nasar"/>
    <s v="Logistics and Warehouse"/>
    <s v="4. Affects User"/>
    <d v="2024-07-20T13:53:00"/>
    <x v="0"/>
    <d v="2024-07-17T13:19:00"/>
    <d v="2024-07-17T13:19:00"/>
    <d v="2024-07-17T13:31:00"/>
    <s v="Access &amp; Security"/>
    <s v="-"/>
    <s v="SAP S/4 ERP"/>
    <s v="UAE"/>
    <x v="0"/>
    <x v="0"/>
    <x v="0"/>
    <n v="7.4999999997089617E-2"/>
    <n v="2024"/>
    <n v="29"/>
    <x v="13"/>
    <x v="0"/>
    <n v="7"/>
    <x v="0"/>
    <x v="0"/>
    <d v="2024-07-17T00:00:00"/>
    <d v="2024-07-17T00:00:00"/>
  </r>
  <r>
    <n v="4000002599"/>
    <x v="1"/>
    <s v="3. Normal"/>
    <s v="Requesting for Additional Access - 99013529"/>
    <s v=" Mohamed Nasar"/>
    <s v="Amit Yadav"/>
    <s v="SAP Technical"/>
    <x v="0"/>
    <d v="2024-09-03T12:59:00"/>
    <d v="2024-09-05T12:59:00"/>
    <s v="Applications"/>
    <d v="2024-09-06T18:18:00"/>
    <s v="Mohamed Nasar"/>
    <s v="Logistics and Warehouse"/>
    <s v="4. Affects User"/>
    <d v="2024-09-06T18:18:00"/>
    <x v="0"/>
    <d v="2024-09-03T17:53:00"/>
    <d v="2024-09-03T17:52:00"/>
    <d v="2024-09-03T14:59:00"/>
    <s v="Access &amp; Security"/>
    <s v="-"/>
    <s v="SAP S/4 ERP"/>
    <s v="UAE"/>
    <x v="0"/>
    <x v="0"/>
    <x v="0"/>
    <n v="0.20416666666278616"/>
    <n v="2024"/>
    <n v="36"/>
    <x v="15"/>
    <x v="0"/>
    <n v="9"/>
    <x v="5"/>
    <x v="0"/>
    <d v="2024-09-03T00:00:00"/>
    <d v="2024-09-03T00:00:00"/>
  </r>
  <r>
    <n v="4000002598"/>
    <x v="1"/>
    <s v="3. Normal"/>
    <s v="Requesting for Additional Access - 99017832"/>
    <s v=" Mohamed Nasar"/>
    <s v="Amit Yadav"/>
    <s v="SAP Technical"/>
    <x v="0"/>
    <d v="2024-09-03T12:58:00"/>
    <d v="2024-09-05T12:58:00"/>
    <s v="Applications"/>
    <d v="2024-09-06T18:18:00"/>
    <s v="Mohamed Nasar"/>
    <s v="Logistics and Warehouse"/>
    <s v="4. Affects User"/>
    <d v="2024-09-06T18:18:00"/>
    <x v="0"/>
    <d v="2024-09-03T17:55:00"/>
    <d v="2024-09-03T17:54:00"/>
    <d v="2024-09-03T14:58:00"/>
    <s v="Access &amp; Security"/>
    <s v="-"/>
    <s v="SAP S/4 ERP"/>
    <s v="UAE"/>
    <x v="0"/>
    <x v="0"/>
    <x v="0"/>
    <n v="0.20625000000291038"/>
    <n v="2024"/>
    <n v="36"/>
    <x v="15"/>
    <x v="0"/>
    <n v="9"/>
    <x v="5"/>
    <x v="0"/>
    <d v="2024-09-03T00:00:00"/>
    <d v="2024-09-03T00:00:00"/>
  </r>
  <r>
    <n v="4000004264"/>
    <x v="1"/>
    <s v="3. Normal"/>
    <s v="Requesting for Additional SAP Access - 99017268"/>
    <s v=" Mohamed Nasar"/>
    <s v="Amit Yadav"/>
    <s v="SAP Technical"/>
    <x v="0"/>
    <d v="2024-10-21T20:01:00"/>
    <d v="2024-10-24T10:30:00"/>
    <s v="Applications"/>
    <d v="2024-10-25T17:45:00"/>
    <s v="Mohamed Nasar"/>
    <s v="Logistics and Warehouse"/>
    <s v="4. Affects User"/>
    <d v="2024-10-25T17:45:00"/>
    <x v="0"/>
    <d v="2024-10-22T17:41:00"/>
    <d v="2024-10-22T17:41:00"/>
    <d v="2024-10-22T12:30:00"/>
    <s v="Access &amp; Security"/>
    <s v="-"/>
    <s v="SAP S/4 ERP"/>
    <s v="UAE"/>
    <x v="0"/>
    <x v="0"/>
    <x v="0"/>
    <n v="0.90277777778101154"/>
    <n v="2024"/>
    <n v="43"/>
    <x v="14"/>
    <x v="0"/>
    <n v="10"/>
    <x v="2"/>
    <x v="0"/>
    <d v="2024-10-21T00:00:00"/>
    <d v="2024-10-21T00:00:00"/>
  </r>
  <r>
    <n v="4000005875"/>
    <x v="1"/>
    <s v="3. Normal"/>
    <s v="Requesting for New SAP User ID - 99018511"/>
    <s v=" Mohamed Nasar"/>
    <s v="Amit Yadav"/>
    <s v="SAP Technical"/>
    <x v="4"/>
    <d v="2024-12-12T12:20:00"/>
    <d v="2024-12-16T12:20:00"/>
    <s v="Applications"/>
    <s v="-"/>
    <s v="Mohamed Nasar"/>
    <s v="Logistics and Warehouse"/>
    <s v="4. Affects User"/>
    <d v="2024-12-18T12:17:00"/>
    <x v="0"/>
    <d v="2024-12-18T12:17:00"/>
    <d v="2024-12-18T12:17:00"/>
    <d v="2024-12-12T14:20:00"/>
    <s v="Access &amp; Security"/>
    <s v="-"/>
    <s v="SAP S/4 ERP"/>
    <s v="UAE"/>
    <x v="0"/>
    <x v="0"/>
    <x v="1"/>
    <n v="5.9979166666671517"/>
    <n v="2024"/>
    <n v="50"/>
    <x v="7"/>
    <x v="0"/>
    <n v="12"/>
    <x v="4"/>
    <x v="1"/>
    <d v="2024-12-12T00:00:00"/>
    <d v="2024-12-12T00:00:00"/>
  </r>
  <r>
    <n v="4000001956"/>
    <x v="1"/>
    <s v="3. Normal"/>
    <s v="Requesting same access - ID 99010042"/>
    <s v="Mohamed Suhail"/>
    <s v="Amit Yadav"/>
    <s v="SAP Technical"/>
    <x v="0"/>
    <d v="2024-08-13T17:43:00"/>
    <d v="2024-08-15T17:43:00"/>
    <s v="Applications"/>
    <d v="2024-08-30T18:14:00"/>
    <s v="Mohamed Suhail"/>
    <s v="Customer Advocacy - Tiles"/>
    <s v="4. Affects User"/>
    <d v="2024-08-30T18:14:00"/>
    <x v="0"/>
    <d v="2024-08-27T17:31:00"/>
    <d v="2024-08-26T11:25:00"/>
    <d v="2024-08-14T10:43:00"/>
    <s v="Access &amp; Security"/>
    <s v="-"/>
    <s v="SAP S/4 ERP"/>
    <s v="UAE"/>
    <x v="0"/>
    <x v="0"/>
    <x v="0"/>
    <n v="13.991666666668607"/>
    <n v="2024"/>
    <n v="33"/>
    <x v="1"/>
    <x v="0"/>
    <n v="8"/>
    <x v="1"/>
    <x v="2"/>
    <d v="2024-08-13T00:00:00"/>
    <d v="2024-08-13T00:00:00"/>
  </r>
  <r>
    <n v="4000005061"/>
    <x v="1"/>
    <s v="2. High"/>
    <s v="Requesting T-Code access - 99000494"/>
    <s v="Larry Medina"/>
    <s v="Amit Yadav"/>
    <s v="SAP Technical"/>
    <x v="0"/>
    <d v="2024-11-15T18:01:00"/>
    <d v="2024-11-19T18:01:00"/>
    <s v="Access &amp; Security"/>
    <d v="2024-11-21T16:59:00"/>
    <s v="Larry Medina"/>
    <s v="Tiles Plant"/>
    <s v="4. Affects User"/>
    <d v="2024-11-21T16:59:00"/>
    <x v="0"/>
    <d v="2024-11-18T16:44:00"/>
    <d v="2024-11-15T18:11:00"/>
    <d v="2024-11-18T11:01:00"/>
    <s v="Access &amp; Security"/>
    <s v="-"/>
    <s v="Access Control"/>
    <s v="UAE"/>
    <x v="0"/>
    <x v="0"/>
    <x v="1"/>
    <n v="2.9465277777781012"/>
    <n v="2024"/>
    <n v="46"/>
    <x v="21"/>
    <x v="0"/>
    <n v="11"/>
    <x v="3"/>
    <x v="3"/>
    <d v="2024-11-15T00:00:00"/>
    <d v="2024-11-15T00:00:00"/>
  </r>
  <r>
    <n v="4000005299"/>
    <x v="1"/>
    <s v="1. Urgent"/>
    <s v="Requets Tcode access to ECP - Oahedur (88202686)"/>
    <s v="Md. Oahedur Rahman"/>
    <s v="Amit Yadav"/>
    <s v="SAP Technical"/>
    <x v="0"/>
    <d v="2024-11-23T10:04:00"/>
    <d v="2024-11-23T18:04:00"/>
    <s v="Access &amp; Security"/>
    <d v="2024-12-08T13:07:00"/>
    <s v="Md. Oahedur Rahman"/>
    <s v="Tiles Production"/>
    <s v="4. Affects User"/>
    <d v="2024-12-08T13:07:00"/>
    <x v="3"/>
    <d v="2024-12-05T12:10:00"/>
    <d v="2024-12-05T12:10:00"/>
    <d v="2024-11-23T11:04:00"/>
    <s v="Access &amp; Security"/>
    <s v="-"/>
    <s v="Access Control"/>
    <s v="BGD"/>
    <x v="0"/>
    <x v="0"/>
    <x v="1"/>
    <n v="12.087500000001455"/>
    <n v="2024"/>
    <n v="47"/>
    <x v="17"/>
    <x v="0"/>
    <n v="11"/>
    <x v="3"/>
    <x v="2"/>
    <d v="2024-11-23T00:00:00"/>
    <d v="2024-11-23T00:00:00"/>
  </r>
  <r>
    <n v="4000005322"/>
    <x v="1"/>
    <s v="2. High"/>
    <s v="Require a new field of Manufacturing Date of Batch in Free Stock report (ZSFS) Sol ref#: 3000052622"/>
    <s v="Raghu Ram Neeli"/>
    <s v="Shaik Chand Basha"/>
    <s v="SAP Functional-PP/PM/QS/"/>
    <x v="0"/>
    <d v="2024-11-25T09:36:00"/>
    <d v="2024-11-27T10:30:00"/>
    <s v="Applications"/>
    <d v="2024-12-14T11:10:00"/>
    <s v="Raghu Ram Neeli"/>
    <s v="Supply Chain Management"/>
    <s v="4. Affects User"/>
    <d v="2024-12-14T11:10:00"/>
    <x v="0"/>
    <d v="2024-12-11T10:59:00"/>
    <d v="2024-12-04T14:07:00"/>
    <d v="2024-11-25T12:30:00"/>
    <s v="Applications"/>
    <n v="3000000000"/>
    <s v="SAP S/4 ERP"/>
    <s v="IND"/>
    <x v="1"/>
    <x v="1"/>
    <x v="1"/>
    <n v="16.057638888887595"/>
    <n v="2024"/>
    <n v="48"/>
    <x v="3"/>
    <x v="2"/>
    <n v="11"/>
    <x v="3"/>
    <x v="2"/>
    <d v="2024-11-25T00:00:00"/>
    <d v="2024-11-25T00:00:00"/>
  </r>
  <r>
    <n v="4000005177"/>
    <x v="1"/>
    <s v="1. Urgent"/>
    <s v="Require authorization for T-Code :: ZSWFGAGE :: Emp ID - 99120144"/>
    <s v="Srinivasa Veeramreddy"/>
    <s v="Amit Yadav"/>
    <s v="SAP Technical"/>
    <x v="0"/>
    <d v="2024-11-20T10:45:00"/>
    <d v="2024-11-20T18:45:00"/>
    <s v="Access &amp; Security"/>
    <d v="2024-12-01T17:04:00"/>
    <s v="Srinivasa Veeramreddy"/>
    <s v="Sanitaryware"/>
    <s v="4. Affects User"/>
    <d v="2024-12-01T17:04:00"/>
    <x v="3"/>
    <d v="2024-11-28T16:05:00"/>
    <d v="2024-11-28T16:05:00"/>
    <d v="2024-11-20T11:45:00"/>
    <s v="Access &amp; Security"/>
    <s v="-"/>
    <s v="Access Control"/>
    <s v="IND"/>
    <x v="0"/>
    <x v="0"/>
    <x v="1"/>
    <n v="8.2222222222262644"/>
    <n v="2024"/>
    <n v="47"/>
    <x v="17"/>
    <x v="0"/>
    <n v="11"/>
    <x v="3"/>
    <x v="1"/>
    <d v="2024-11-20T00:00:00"/>
    <d v="2024-11-20T00:00:00"/>
  </r>
  <r>
    <n v="4000005199"/>
    <x v="1"/>
    <s v="1. Urgent"/>
    <s v="Require authorization for T-Codes - 99123326"/>
    <s v=" Raghu Ram Neeli"/>
    <s v="Amit Yadav"/>
    <s v="SAP Technical"/>
    <x v="0"/>
    <d v="2024-11-20T14:46:00"/>
    <d v="2024-11-21T14:16:00"/>
    <s v="Access &amp; Security"/>
    <d v="2024-11-24T16:01:00"/>
    <s v="Raghu Ram Neeli"/>
    <s v="Supply Chain Management"/>
    <s v="4. Affects User"/>
    <d v="2024-11-24T16:01:00"/>
    <x v="3"/>
    <d v="2024-11-21T15:56:00"/>
    <d v="2024-11-21T15:56:00"/>
    <d v="2024-11-20T15:46:00"/>
    <s v="Access &amp; Security"/>
    <s v="-"/>
    <s v="Access Control"/>
    <s v="IND"/>
    <x v="0"/>
    <x v="0"/>
    <x v="1"/>
    <n v="1.0486111111167702"/>
    <n v="2024"/>
    <n v="47"/>
    <x v="17"/>
    <x v="0"/>
    <n v="11"/>
    <x v="3"/>
    <x v="0"/>
    <d v="2024-11-20T00:00:00"/>
    <d v="2024-11-20T00:00:00"/>
  </r>
  <r>
    <n v="4000005389"/>
    <x v="1"/>
    <s v="1. Urgent"/>
    <s v="Require authorization of reversal in SAP T.CODE FBCJ - CASH JOURNAL for Showrooms"/>
    <s v="Tauseef Gauhar"/>
    <s v="Amit Yadav"/>
    <s v="SAP Technical"/>
    <x v="0"/>
    <d v="2024-11-26T12:24:00"/>
    <d v="2024-11-27T11:24:00"/>
    <s v="Access &amp; Security"/>
    <d v="2024-11-29T15:03:00"/>
    <s v="Tauseef Gauhar"/>
    <s v="Finance &amp; Accounts"/>
    <s v="4. Affects User"/>
    <d v="2024-11-29T15:03:00"/>
    <x v="3"/>
    <d v="2024-11-26T14:11:00"/>
    <d v="2024-11-26T14:11:00"/>
    <d v="2024-11-26T13:24:00"/>
    <s v="Access &amp; Security"/>
    <s v="-"/>
    <s v="Access Control"/>
    <s v="UAE"/>
    <x v="0"/>
    <x v="0"/>
    <x v="1"/>
    <n v="7.4305555550381541E-2"/>
    <n v="2024"/>
    <n v="48"/>
    <x v="3"/>
    <x v="0"/>
    <n v="11"/>
    <x v="3"/>
    <x v="0"/>
    <d v="2024-11-26T00:00:00"/>
    <d v="2024-11-26T00:00:00"/>
  </r>
  <r>
    <n v="4000005927"/>
    <x v="1"/>
    <s v="2. High"/>
    <s v="Required authorization for tcode VD51"/>
    <s v="Bhavya Shetty"/>
    <s v="Amit Yadav"/>
    <s v="SAP Technical"/>
    <x v="4"/>
    <d v="2024-12-13T16:19:00"/>
    <d v="2024-12-17T16:19:00"/>
    <s v="Applications"/>
    <s v="-"/>
    <s v="Bhavya Shetty"/>
    <s v="Sanitaryware Sales"/>
    <s v="4. Affects User"/>
    <d v="2024-12-18T11:56:00"/>
    <x v="0"/>
    <d v="2024-12-18T11:56:00"/>
    <d v="2024-12-18T11:56:00"/>
    <d v="2024-12-13T18:19:00"/>
    <s v="Applications"/>
    <s v="-"/>
    <s v="SAP S/4 ERP"/>
    <s v="UAE"/>
    <x v="0"/>
    <x v="0"/>
    <x v="1"/>
    <n v="4.8173611111124046"/>
    <n v="2024"/>
    <n v="50"/>
    <x v="7"/>
    <x v="0"/>
    <n v="12"/>
    <x v="4"/>
    <x v="3"/>
    <d v="2024-12-13T00:00:00"/>
    <d v="2024-12-13T00:00:00"/>
  </r>
  <r>
    <n v="4000005406"/>
    <x v="1"/>
    <s v="3. Normal"/>
    <s v="Required SAP HANA PRD ID 99007609"/>
    <s v="Veerabhadra Iswamy"/>
    <s v="Amit Yadav"/>
    <s v="SAP Technical"/>
    <x v="0"/>
    <d v="2024-11-26T18:02:00"/>
    <d v="2024-11-28T18:02:00"/>
    <s v="Applications"/>
    <d v="2024-12-12T16:53:00"/>
    <s v="Veerabhadra Iswamy"/>
    <s v="QA QC"/>
    <s v="4. Affects User"/>
    <d v="2024-12-12T16:53:00"/>
    <x v="0"/>
    <d v="2024-12-12T16:46:00"/>
    <d v="2024-12-12T16:46:00"/>
    <d v="2024-11-27T11:02:00"/>
    <s v="Access &amp; Security"/>
    <s v="-"/>
    <s v="SAP S/4 ERP"/>
    <s v="UAE"/>
    <x v="0"/>
    <x v="0"/>
    <x v="1"/>
    <n v="15.947222222224809"/>
    <n v="2024"/>
    <n v="48"/>
    <x v="3"/>
    <x v="0"/>
    <n v="11"/>
    <x v="3"/>
    <x v="2"/>
    <d v="2024-11-26T00:00:00"/>
    <d v="2024-11-26T00:00:00"/>
  </r>
  <r>
    <n v="4000003313"/>
    <x v="1"/>
    <s v="3. Normal"/>
    <s v="Requirement to Include Transporter Name on Delivery Notes"/>
    <s v="Cindy P Guaves"/>
    <s v="Dinesh Sharma"/>
    <s v="SAP Functional"/>
    <x v="2"/>
    <d v="2024-09-23T18:00:00"/>
    <d v="2024-09-25T18:00:00"/>
    <s v="Applications"/>
    <s v="-"/>
    <s v="Cindy P Guaves"/>
    <s v="Customer Advocacy - Tiles"/>
    <s v="4. Affects User"/>
    <d v="2024-10-24T14:14:00"/>
    <x v="0"/>
    <s v="-"/>
    <s v="-"/>
    <d v="2024-09-24T11:00:00"/>
    <s v="Applications"/>
    <s v="-"/>
    <s v="SAP S/4 ERP"/>
    <s v="UAE"/>
    <x v="0"/>
    <x v="2"/>
    <x v="0"/>
    <n v="90.875153819441039"/>
    <n v="2024"/>
    <n v="39"/>
    <x v="20"/>
    <x v="0"/>
    <n v="9"/>
    <x v="5"/>
    <x v="2"/>
    <d v="2024-09-23T00:00:00"/>
    <s v=""/>
  </r>
  <r>
    <n v="4000002267"/>
    <x v="1"/>
    <s v="3. Normal"/>
    <s v="Reset application password"/>
    <s v="Durairaj Nagiah"/>
    <s v="Amit Yadav"/>
    <s v="SAP Technical"/>
    <x v="0"/>
    <d v="2024-08-23T09:41:00"/>
    <d v="2024-08-27T10:30:00"/>
    <s v="Applications"/>
    <d v="2024-08-30T18:14:00"/>
    <s v="Durairaj Nagiah"/>
    <s v="Production"/>
    <s v="4. Affects User"/>
    <d v="2024-08-30T18:14:00"/>
    <x v="0"/>
    <d v="2024-08-27T17:32:00"/>
    <d v="2024-08-27T17:32:00"/>
    <d v="2024-08-23T12:30:00"/>
    <s v="Access &amp; Security"/>
    <s v="-"/>
    <s v="SAP S/4 ERP"/>
    <s v="UAE"/>
    <x v="0"/>
    <x v="0"/>
    <x v="0"/>
    <n v="4.3270833333372138"/>
    <n v="2024"/>
    <n v="34"/>
    <x v="18"/>
    <x v="0"/>
    <n v="8"/>
    <x v="1"/>
    <x v="3"/>
    <d v="2024-08-23T00:00:00"/>
    <d v="2024-08-23T00:00:00"/>
  </r>
  <r>
    <n v="4000005470"/>
    <x v="1"/>
    <s v="2. High"/>
    <s v="Reset application password"/>
    <s v="Kaniska Roy"/>
    <s v="Amit Yadav"/>
    <s v="SAP Technical"/>
    <x v="0"/>
    <d v="2024-11-28T13:45:00"/>
    <d v="2024-12-02T13:45:00"/>
    <s v="Applications"/>
    <d v="2024-12-01T17:04:00"/>
    <s v="Kaniska Roy"/>
    <s v="Finance &amp; Accounts"/>
    <s v="4. Affects User"/>
    <d v="2024-12-01T17:04:00"/>
    <x v="0"/>
    <d v="2024-11-28T16:40:00"/>
    <d v="2024-11-28T16:40:00"/>
    <d v="2024-11-28T15:45:00"/>
    <s v="Access &amp; Security"/>
    <s v="-"/>
    <s v="SAP S/4 ERP"/>
    <s v="UAE"/>
    <x v="0"/>
    <x v="0"/>
    <x v="1"/>
    <n v="0.12152777778101154"/>
    <n v="2024"/>
    <n v="48"/>
    <x v="3"/>
    <x v="0"/>
    <n v="11"/>
    <x v="3"/>
    <x v="0"/>
    <d v="2024-11-28T00:00:00"/>
    <d v="2024-11-28T00:00:00"/>
  </r>
  <r>
    <n v="4000000535"/>
    <x v="1"/>
    <s v="2. High"/>
    <s v="Reset application password (MDG ) - Khalid"/>
    <s v="Md. Khalid Hossain"/>
    <s v="Amit Yadav"/>
    <s v="SAP Technical"/>
    <x v="0"/>
    <d v="2024-07-11T09:40:00"/>
    <d v="2024-07-14T10:00:00"/>
    <s v="Applications"/>
    <d v="2024-07-14T13:50:00"/>
    <s v="Md. Khalid Hossain"/>
    <s v="Admin"/>
    <s v="4. Affects User"/>
    <d v="2024-07-14T13:50:00"/>
    <x v="0"/>
    <d v="2024-07-11T13:00:00"/>
    <d v="2024-07-11T13:00:00"/>
    <d v="2024-07-11T12:00:00"/>
    <s v="Access &amp; Security"/>
    <s v="-"/>
    <s v="SAP S/4 ERP"/>
    <s v="BGD"/>
    <x v="0"/>
    <x v="0"/>
    <x v="0"/>
    <n v="0.13888888888322981"/>
    <n v="2024"/>
    <n v="28"/>
    <x v="6"/>
    <x v="0"/>
    <n v="7"/>
    <x v="0"/>
    <x v="0"/>
    <d v="2024-07-11T00:00:00"/>
    <d v="2024-07-11T00:00:00"/>
  </r>
  <r>
    <n v="4000005143"/>
    <x v="1"/>
    <s v="3. Normal"/>
    <s v="Reset ECQ password - 99121049"/>
    <s v="Sivaprasad K.V"/>
    <s v="Nigam Bairagicharan Das"/>
    <s v="SAP Technical"/>
    <x v="0"/>
    <d v="2024-11-19T10:04:00"/>
    <d v="2024-11-21T10:30:00"/>
    <s v="Access &amp; Security"/>
    <d v="2024-11-22T10:59:00"/>
    <s v="System"/>
    <s v="Finance &amp; Accounts"/>
    <s v="4. Affects User"/>
    <d v="2024-11-22T10:59:00"/>
    <x v="0"/>
    <d v="2024-11-19T10:59:00"/>
    <d v="2024-11-19T10:59:00"/>
    <d v="2024-11-19T12:30:00"/>
    <s v="Access &amp; Security"/>
    <s v="-"/>
    <s v="Access Control"/>
    <s v="IND"/>
    <x v="0"/>
    <x v="0"/>
    <x v="1"/>
    <n v="3.8194444445252884E-2"/>
    <n v="2024"/>
    <n v="47"/>
    <x v="17"/>
    <x v="0"/>
    <n v="11"/>
    <x v="3"/>
    <x v="0"/>
    <d v="2024-11-19T00:00:00"/>
    <d v="2024-11-19T00:00:00"/>
  </r>
  <r>
    <n v="4000004300"/>
    <x v="1"/>
    <s v="3. Normal"/>
    <s v="Reset Hana Quality's Password - Md. Lovelu ( BG )"/>
    <s v="Md. Lovelu Miah"/>
    <s v="Amit Yadav"/>
    <s v="SAP Technical"/>
    <x v="0"/>
    <d v="2024-10-22T17:08:00"/>
    <d v="2024-10-24T17:08:00"/>
    <s v="Access &amp; Security"/>
    <d v="2024-10-25T17:45:00"/>
    <s v="Md. Lovelu Miah"/>
    <s v="Sales &amp; Marketing"/>
    <s v="4. Affects User"/>
    <d v="2024-10-25T17:45:00"/>
    <x v="0"/>
    <d v="2024-10-22T17:43:00"/>
    <d v="2024-10-22T17:43:00"/>
    <d v="2024-10-22T19:08:00"/>
    <s v="Access &amp; Security"/>
    <s v="-"/>
    <s v="Access Control"/>
    <s v="BGD"/>
    <x v="0"/>
    <x v="0"/>
    <x v="0"/>
    <n v="2.4305555554747116E-2"/>
    <n v="2024"/>
    <n v="43"/>
    <x v="14"/>
    <x v="0"/>
    <n v="10"/>
    <x v="2"/>
    <x v="0"/>
    <d v="2024-10-22T00:00:00"/>
    <d v="2024-10-22T00:00:00"/>
  </r>
  <r>
    <n v="4000002697"/>
    <x v="1"/>
    <s v="3. Normal"/>
    <s v="Reset IRP password - 99121272 ( IND)"/>
    <s v="Surya Vegirouthu"/>
    <s v="Amit Yadav"/>
    <s v="SAP Technical"/>
    <x v="0"/>
    <d v="2024-09-05T10:38:00"/>
    <d v="2024-09-07T10:38:00"/>
    <s v="Applications"/>
    <d v="2024-09-08T18:19:00"/>
    <s v="Surya Vegirouthu"/>
    <s v="Information Technology"/>
    <s v="4. Affects User"/>
    <d v="2024-09-08T18:19:00"/>
    <x v="0"/>
    <d v="2024-09-05T17:36:00"/>
    <d v="2024-09-05T17:36:00"/>
    <d v="2024-09-05T12:38:00"/>
    <s v="Access &amp; Security"/>
    <s v="-"/>
    <s v="SAP S/4 ERP"/>
    <s v="IND"/>
    <x v="0"/>
    <x v="0"/>
    <x v="0"/>
    <n v="0.2902777777708252"/>
    <n v="2024"/>
    <n v="36"/>
    <x v="15"/>
    <x v="0"/>
    <n v="9"/>
    <x v="5"/>
    <x v="0"/>
    <d v="2024-09-05T00:00:00"/>
    <d v="2024-09-05T00:00:00"/>
  </r>
  <r>
    <n v="4000002741"/>
    <x v="1"/>
    <s v="3. Normal"/>
    <s v="Reset MDG password - 99000462"/>
    <s v="Balakumar Paneerselvam"/>
    <s v="Amit Yadav"/>
    <s v="SAP Technical"/>
    <x v="0"/>
    <d v="2024-09-06T11:22:00"/>
    <d v="2024-09-10T11:22:00"/>
    <s v="Access &amp; Security"/>
    <d v="2024-09-09T16:19:00"/>
    <s v="Balakumar Paneerselvam"/>
    <s v="Tiles Plant"/>
    <s v="4. Affects User"/>
    <d v="2024-09-09T16:19:00"/>
    <x v="0"/>
    <d v="2024-09-06T15:42:00"/>
    <d v="2024-09-06T15:42:00"/>
    <d v="2024-09-06T13:22:00"/>
    <s v="Access &amp; Security"/>
    <s v="-"/>
    <s v="Access Control"/>
    <s v="UAE"/>
    <x v="0"/>
    <x v="0"/>
    <x v="0"/>
    <n v="0.18055555555474712"/>
    <n v="2024"/>
    <n v="36"/>
    <x v="15"/>
    <x v="0"/>
    <n v="9"/>
    <x v="5"/>
    <x v="0"/>
    <d v="2024-09-06T00:00:00"/>
    <d v="2024-09-06T00:00:00"/>
  </r>
  <r>
    <n v="4000003072"/>
    <x v="1"/>
    <s v="3. Normal"/>
    <s v="Reset MDG password - Maryam"/>
    <s v="Maryam Mohammed Alshehhi"/>
    <s v="Amit Yadav"/>
    <s v="SAP Technical"/>
    <x v="0"/>
    <d v="2024-09-16T12:25:00"/>
    <d v="2024-09-18T12:25:00"/>
    <s v="Applications"/>
    <d v="2024-09-19T18:24:00"/>
    <s v="Maryam Mohammed Alshehhi"/>
    <s v="Marketing"/>
    <s v="4. Affects User"/>
    <d v="2024-09-19T18:24:00"/>
    <x v="0"/>
    <d v="2024-09-16T18:16:00"/>
    <d v="2024-09-16T18:16:00"/>
    <d v="2024-09-16T14:25:00"/>
    <s v="Access &amp; Security"/>
    <s v="-"/>
    <s v="Marketing tools"/>
    <s v="UAE"/>
    <x v="0"/>
    <x v="0"/>
    <x v="0"/>
    <n v="0.24375000000145519"/>
    <n v="2024"/>
    <n v="38"/>
    <x v="12"/>
    <x v="0"/>
    <n v="9"/>
    <x v="5"/>
    <x v="0"/>
    <d v="2024-09-16T00:00:00"/>
    <d v="2024-09-16T00:00:00"/>
  </r>
  <r>
    <n v="4000004312"/>
    <x v="1"/>
    <s v="4. Low"/>
    <s v="Reset pwd-fiori -99012252"/>
    <s v="SAHENDRAN PALANI"/>
    <s v="Amit Yadav"/>
    <s v="SAP Technical"/>
    <x v="0"/>
    <d v="2024-10-23T11:07:00"/>
    <d v="2024-10-30T11:07:00"/>
    <s v="Access &amp; Security"/>
    <d v="2024-10-26T16:46:00"/>
    <s v="System"/>
    <s v="Finance &amp; Accounts"/>
    <s v="4. Affects User"/>
    <d v="2024-10-26T16:46:00"/>
    <x v="2"/>
    <d v="2024-10-23T15:56:00"/>
    <d v="2024-10-23T15:56:00"/>
    <d v="2024-10-23T15:07:00"/>
    <s v="Access &amp; Security"/>
    <s v="-"/>
    <s v="Access Control"/>
    <s v="UAE"/>
    <x v="0"/>
    <x v="0"/>
    <x v="0"/>
    <n v="0.20069444445107365"/>
    <n v="2024"/>
    <n v="43"/>
    <x v="14"/>
    <x v="0"/>
    <n v="10"/>
    <x v="2"/>
    <x v="0"/>
    <d v="2024-10-23T00:00:00"/>
    <d v="2024-10-23T00:00:00"/>
  </r>
  <r>
    <n v="4000004639"/>
    <x v="1"/>
    <s v="2. High"/>
    <s v="Reset SAP application password - 77001154"/>
    <s v="Durairaj Nagiah"/>
    <s v="Amit Yadav"/>
    <s v="SAP Technical"/>
    <x v="0"/>
    <d v="2024-11-04T15:48:00"/>
    <d v="2024-11-06T15:48:00"/>
    <s v="Access &amp; Security"/>
    <d v="2024-11-07T18:52:00"/>
    <s v="Durairaj Nagiah"/>
    <s v="Production"/>
    <s v="4. Affects User"/>
    <d v="2024-11-07T18:52:00"/>
    <x v="0"/>
    <d v="2024-11-04T18:51:00"/>
    <d v="2024-11-04T18:51:00"/>
    <d v="2024-11-04T17:48:00"/>
    <s v="Access &amp; Security"/>
    <s v="-"/>
    <s v="Access Control"/>
    <s v="UAE"/>
    <x v="0"/>
    <x v="0"/>
    <x v="1"/>
    <n v="0.12708333333284827"/>
    <n v="2024"/>
    <n v="45"/>
    <x v="4"/>
    <x v="0"/>
    <n v="11"/>
    <x v="3"/>
    <x v="0"/>
    <d v="2024-11-04T00:00:00"/>
    <d v="2024-11-04T00:00:00"/>
  </r>
  <r>
    <n v="4000004509"/>
    <x v="1"/>
    <s v="3. Normal"/>
    <s v="Reset SAP HANA-UAE-PRD. password - Sanal"/>
    <s v="Sanal Kolathery Kumaran"/>
    <s v="Amit Yadav"/>
    <s v="SAP Technical"/>
    <x v="0"/>
    <d v="2024-10-30T11:37:00"/>
    <d v="2024-11-01T11:37:00"/>
    <s v="Access &amp; Security"/>
    <d v="2024-11-02T12:49:00"/>
    <s v="System"/>
    <s v="Customer Advocacy - Tiles"/>
    <s v="4. Affects User"/>
    <d v="2024-11-02T12:49:00"/>
    <x v="0"/>
    <d v="2024-10-30T11:55:00"/>
    <d v="2024-10-30T11:55:00"/>
    <d v="2024-10-30T13:37:00"/>
    <s v="Access &amp; Security"/>
    <s v="-"/>
    <s v="Access Control"/>
    <s v="UAE"/>
    <x v="0"/>
    <x v="0"/>
    <x v="1"/>
    <n v="1.2500000004365575E-2"/>
    <n v="2024"/>
    <n v="44"/>
    <x v="5"/>
    <x v="0"/>
    <n v="10"/>
    <x v="2"/>
    <x v="0"/>
    <d v="2024-10-30T00:00:00"/>
    <d v="2024-10-30T00:00:00"/>
  </r>
  <r>
    <n v="4000004815"/>
    <x v="1"/>
    <s v="2. High"/>
    <s v="Reset SAP IRP Password - 99201774 ( IND)"/>
    <s v="Moti Singh Rathore"/>
    <s v="Amit Yadav"/>
    <s v="SAP Technical"/>
    <x v="0"/>
    <d v="2024-11-08T12:42:00"/>
    <d v="2024-11-11T12:42:00"/>
    <s v="Access &amp; Security"/>
    <d v="2024-11-11T16:54:00"/>
    <s v="Moti Singh Rathore"/>
    <s v="Finance &amp; Accounts"/>
    <s v="4. Affects User"/>
    <d v="2024-11-11T16:54:00"/>
    <x v="0"/>
    <d v="2024-11-08T16:40:00"/>
    <d v="2024-11-08T16:40:00"/>
    <d v="2024-11-08T14:42:00"/>
    <s v="Access &amp; Security"/>
    <s v="-"/>
    <s v="Access Control"/>
    <s v="IND"/>
    <x v="0"/>
    <x v="0"/>
    <x v="1"/>
    <n v="0.16527777777810115"/>
    <n v="2024"/>
    <n v="45"/>
    <x v="4"/>
    <x v="0"/>
    <n v="11"/>
    <x v="3"/>
    <x v="0"/>
    <d v="2024-11-08T00:00:00"/>
    <d v="2024-11-08T00:00:00"/>
  </r>
  <r>
    <n v="4000004916"/>
    <x v="1"/>
    <s v="3. Normal"/>
    <s v="Reset SAP Password - 99002617"/>
    <s v="Saravanakumar Gurunathan"/>
    <s v="Amit Yadav"/>
    <s v="SAP Technical"/>
    <x v="0"/>
    <d v="2024-11-12T13:50:00"/>
    <d v="2024-11-14T13:50:00"/>
    <s v="Access &amp; Security"/>
    <d v="2024-11-16T18:57:00"/>
    <s v="Saravanakumar Gurunathan"/>
    <s v="Tiles Plant"/>
    <s v="4. Affects User"/>
    <d v="2024-11-16T18:57:00"/>
    <x v="0"/>
    <d v="2024-11-13T18:23:00"/>
    <d v="2024-11-13T18:23:00"/>
    <d v="2024-11-12T15:50:00"/>
    <s v="Access &amp; Security"/>
    <s v="-"/>
    <s v="Access Control"/>
    <s v="UAE"/>
    <x v="0"/>
    <x v="0"/>
    <x v="1"/>
    <n v="1.1895833333328483"/>
    <n v="2024"/>
    <n v="46"/>
    <x v="21"/>
    <x v="0"/>
    <n v="11"/>
    <x v="3"/>
    <x v="0"/>
    <d v="2024-11-12T00:00:00"/>
    <d v="2024-11-12T00:00:00"/>
  </r>
  <r>
    <n v="4000004460"/>
    <x v="1"/>
    <s v="2. High"/>
    <s v="Reset SAP password - 99003284"/>
    <s v="Balakumar Paneerselvam"/>
    <s v="Amit Yadav"/>
    <s v="SAP Technical"/>
    <x v="0"/>
    <d v="2024-10-28T18:41:00"/>
    <d v="2024-10-30T18:41:00"/>
    <s v="Applications"/>
    <d v="2024-11-02T11:49:00"/>
    <s v="Balakumar Paneerselvam"/>
    <s v="Tiles Plant"/>
    <s v="4. Affects User"/>
    <d v="2024-11-02T11:49:00"/>
    <x v="0"/>
    <d v="2024-10-30T11:48:00"/>
    <d v="2024-10-30T11:48:00"/>
    <d v="2024-10-29T11:41:00"/>
    <s v="Access &amp; Security"/>
    <s v="-"/>
    <s v="SAP S/4 ERP"/>
    <s v="UAE"/>
    <x v="0"/>
    <x v="0"/>
    <x v="1"/>
    <n v="1.7131944444481633"/>
    <n v="2024"/>
    <n v="44"/>
    <x v="5"/>
    <x v="0"/>
    <n v="10"/>
    <x v="2"/>
    <x v="0"/>
    <d v="2024-10-28T00:00:00"/>
    <d v="2024-10-28T00:00:00"/>
  </r>
  <r>
    <n v="4000000145"/>
    <x v="1"/>
    <s v="4. Low"/>
    <s v="Reset SAP password - Azzah"/>
    <s v="Azzah Subaie"/>
    <s v="Amit Yadav"/>
    <s v="SAP Technical"/>
    <x v="0"/>
    <d v="2024-07-02T12:42:00"/>
    <d v="2024-07-21T16:57:00"/>
    <s v="Access &amp; Security"/>
    <d v="2024-07-18T16:52:00"/>
    <s v="Ali Adheem"/>
    <s v="Retail Sales"/>
    <s v="4. Affects User"/>
    <d v="2024-07-18T16:52:00"/>
    <x v="2"/>
    <d v="2024-07-15T16:10:00"/>
    <d v="2024-07-09T12:11:00"/>
    <d v="2024-07-15T11:56:00"/>
    <s v="Access &amp; Security"/>
    <s v="-"/>
    <s v="Access Control"/>
    <s v="KSA"/>
    <x v="0"/>
    <x v="0"/>
    <x v="0"/>
    <n v="13.144444444442343"/>
    <n v="2024"/>
    <n v="27"/>
    <x v="11"/>
    <x v="0"/>
    <n v="7"/>
    <x v="0"/>
    <x v="2"/>
    <d v="2024-07-02T00:00:00"/>
    <d v="2024-07-02T00:00:00"/>
  </r>
  <r>
    <n v="4000003785"/>
    <x v="1"/>
    <s v="1. Urgent"/>
    <s v="Reset SAP password of 99003889"/>
    <s v=" Umamaheswaran Ramasamy"/>
    <s v="Amit Yadav"/>
    <s v="SAP Technical"/>
    <x v="0"/>
    <d v="2024-10-07T10:31:00"/>
    <d v="2024-10-07T18:31:00"/>
    <s v="Access &amp; Security"/>
    <d v="2024-10-10T14:37:00"/>
    <s v="Umamaheswaran Ramasamy"/>
    <s v="Tiles Plant"/>
    <s v="4. Affects User"/>
    <d v="2024-10-10T14:37:00"/>
    <x v="3"/>
    <d v="2024-10-07T13:39:00"/>
    <d v="2024-10-07T13:39:00"/>
    <d v="2024-10-07T11:31:00"/>
    <s v="Access &amp; Security"/>
    <s v="-"/>
    <s v="Access Control"/>
    <s v="UAE"/>
    <x v="0"/>
    <x v="0"/>
    <x v="0"/>
    <n v="0.13055555555183673"/>
    <n v="2024"/>
    <n v="41"/>
    <x v="9"/>
    <x v="0"/>
    <n v="10"/>
    <x v="2"/>
    <x v="0"/>
    <d v="2024-10-07T00:00:00"/>
    <d v="2024-10-07T00:00:00"/>
  </r>
  <r>
    <n v="4000003215"/>
    <x v="1"/>
    <s v="3. Normal"/>
    <s v="Reset SAP Quality Environment - Gaurav"/>
    <s v="Gaurav Swansi"/>
    <s v="Amit Yadav"/>
    <s v="SAP Technical"/>
    <x v="0"/>
    <d v="2024-09-19T12:20:00"/>
    <d v="2024-09-23T12:20:00"/>
    <s v="Access &amp; Security"/>
    <d v="2024-09-22T17:26:00"/>
    <s v="System"/>
    <s v="Customer Advocacy - Tiles"/>
    <s v="4. Affects User"/>
    <d v="2024-09-22T17:26:00"/>
    <x v="0"/>
    <d v="2024-09-19T16:39:00"/>
    <d v="2024-09-19T12:40:00"/>
    <d v="2024-09-19T14:20:00"/>
    <s v="Access &amp; Security"/>
    <s v="-"/>
    <s v="Access Control"/>
    <s v="UAE"/>
    <x v="0"/>
    <x v="0"/>
    <x v="0"/>
    <n v="0.17986111110803904"/>
    <n v="2024"/>
    <n v="38"/>
    <x v="12"/>
    <x v="0"/>
    <n v="9"/>
    <x v="5"/>
    <x v="0"/>
    <d v="2024-09-19T00:00:00"/>
    <d v="2024-09-19T00:00:00"/>
  </r>
  <r>
    <n v="4000001441"/>
    <x v="1"/>
    <s v="3. Normal"/>
    <s v="Reset the MDG login Password - Mohamed"/>
    <s v="Mohamed Abuthahir"/>
    <s v="Amit Yadav"/>
    <s v="SAP Technical"/>
    <x v="0"/>
    <d v="2024-07-31T14:17:00"/>
    <d v="2024-08-02T14:17:00"/>
    <s v="Access &amp; Security"/>
    <d v="2024-08-03T20:00:00"/>
    <s v="Mohamed Abuthahir"/>
    <s v="Customer Advocacy - Tiles"/>
    <s v="4. Affects User"/>
    <d v="2024-08-03T20:00:00"/>
    <x v="0"/>
    <d v="2024-07-31T19:06:00"/>
    <d v="2024-07-31T19:06:00"/>
    <d v="2024-07-31T16:17:00"/>
    <s v="Access &amp; Security"/>
    <s v="-"/>
    <s v="Access Control"/>
    <s v="UAE"/>
    <x v="0"/>
    <x v="0"/>
    <x v="0"/>
    <n v="0.20069444444379769"/>
    <n v="2024"/>
    <n v="31"/>
    <x v="8"/>
    <x v="0"/>
    <n v="7"/>
    <x v="0"/>
    <x v="0"/>
    <d v="2024-07-31T00:00:00"/>
    <d v="2024-07-31T00:00:00"/>
  </r>
  <r>
    <n v="4000002673"/>
    <x v="1"/>
    <s v="2. High"/>
    <s v="Reset The MDG Password - 99000462"/>
    <s v="Balakumar Paneerselvam"/>
    <s v="Amit Yadav"/>
    <s v="SAP Technical"/>
    <x v="0"/>
    <d v="2024-09-04T17:14:00"/>
    <d v="2024-09-06T17:14:00"/>
    <s v="Access &amp; Security"/>
    <d v="2024-09-08T18:19:00"/>
    <s v="Balakumar Paneerselvam"/>
    <s v="Tiles Plant"/>
    <s v="4. Affects User"/>
    <d v="2024-09-08T18:19:00"/>
    <x v="0"/>
    <d v="2024-09-05T17:36:00"/>
    <d v="2024-09-05T17:36:00"/>
    <d v="2024-09-04T19:14:00"/>
    <s v="Access &amp; Security"/>
    <s v="-"/>
    <s v="Access Control"/>
    <s v="UAE"/>
    <x v="0"/>
    <x v="0"/>
    <x v="0"/>
    <n v="1.015277777776646"/>
    <n v="2024"/>
    <n v="36"/>
    <x v="15"/>
    <x v="0"/>
    <n v="9"/>
    <x v="5"/>
    <x v="0"/>
    <d v="2024-09-04T00:00:00"/>
    <d v="2024-09-04T00:00:00"/>
  </r>
  <r>
    <n v="4000000774"/>
    <x v="1"/>
    <s v="3. Normal"/>
    <s v="Restrict Sales Area &amp; LOB to Users Sol#: 3000051654"/>
    <s v="Rajesh Sawant"/>
    <s v="Dinesh Sharma"/>
    <s v="SAP Functional-SD"/>
    <x v="3"/>
    <d v="2024-07-17T09:18:00"/>
    <d v="2024-07-17T18:30:00"/>
    <s v="Applications"/>
    <s v="-"/>
    <s v="Surya Vegirouthu"/>
    <s v="Commercial Accounts"/>
    <s v="1. Affects Business"/>
    <d v="2024-09-27T12:29:00"/>
    <x v="3"/>
    <s v="-"/>
    <s v="-"/>
    <d v="2024-07-17T11:30:00"/>
    <s v="Applications"/>
    <n v="3000000000"/>
    <s v="SAP S/4 ERP"/>
    <s v="IND"/>
    <x v="0"/>
    <x v="2"/>
    <x v="0"/>
    <n v="159.23765381944395"/>
    <n v="2024"/>
    <n v="29"/>
    <x v="13"/>
    <x v="0"/>
    <n v="7"/>
    <x v="0"/>
    <x v="2"/>
    <d v="2024-07-17T00:00:00"/>
    <s v=""/>
  </r>
  <r>
    <n v="4000001392"/>
    <x v="1"/>
    <s v="1. Urgent"/>
    <s v="RK05 Authorization for SAP K.N.SATYANARAYANA &amp; M.VASU"/>
    <s v="Vasu Mummidi"/>
    <s v="Nigam Bairagicharan Das"/>
    <s v="SAP Technical"/>
    <x v="0"/>
    <d v="2024-07-30T11:11:00"/>
    <d v="2024-07-31T10:41:00"/>
    <s v="Applications"/>
    <d v="2024-08-08T12:03:00"/>
    <s v="Vasu Mummidi"/>
    <s v="Finance &amp; Accounts"/>
    <s v="4. Affects User"/>
    <d v="2024-08-08T12:03:00"/>
    <x v="3"/>
    <d v="2024-08-05T11:35:00"/>
    <d v="2024-08-05T11:35:00"/>
    <d v="2024-07-30T12:11:00"/>
    <s v="Access &amp; Security"/>
    <s v="-"/>
    <s v="SAP S/4 ERP"/>
    <s v="IND"/>
    <x v="0"/>
    <x v="0"/>
    <x v="0"/>
    <n v="6.0166666666700621"/>
    <n v="2024"/>
    <n v="31"/>
    <x v="8"/>
    <x v="0"/>
    <n v="7"/>
    <x v="0"/>
    <x v="1"/>
    <d v="2024-07-30T00:00:00"/>
    <d v="2024-07-30T00:00:00"/>
  </r>
  <r>
    <n v="4000004684"/>
    <x v="1"/>
    <s v="3. Normal"/>
    <s v="Rquest Access to MASS T - Code - Varshil"/>
    <s v="Varshil Jayantilal Gohil"/>
    <s v="Amit Yadav"/>
    <s v="SAP Technical"/>
    <x v="0"/>
    <d v="2024-11-05T14:12:00"/>
    <d v="2024-11-12T17:42:00"/>
    <s v="Access &amp; Security"/>
    <d v="2024-11-16T18:57:00"/>
    <s v="System"/>
    <s v="Commercial Accounts"/>
    <s v="4. Affects User"/>
    <d v="2024-11-16T18:57:00"/>
    <x v="0"/>
    <d v="2024-11-13T18:24:00"/>
    <d v="2024-11-13T18:24:00"/>
    <d v="2024-11-05T16:12:00"/>
    <s v="Access &amp; Security"/>
    <s v="-"/>
    <s v="Access Control"/>
    <s v="IND"/>
    <x v="0"/>
    <x v="0"/>
    <x v="1"/>
    <n v="8.1750000000029104"/>
    <n v="2024"/>
    <n v="45"/>
    <x v="4"/>
    <x v="0"/>
    <n v="11"/>
    <x v="3"/>
    <x v="1"/>
    <d v="2024-11-05T00:00:00"/>
    <d v="2024-11-05T00:00:00"/>
  </r>
  <r>
    <n v="4000003214"/>
    <x v="1"/>
    <s v="3. Normal"/>
    <s v="Rquest Access to MDG - 99013027"/>
    <s v="Ajaj Kausarkhan Pathan"/>
    <s v="Amit Yadav"/>
    <s v="SAP Technical"/>
    <x v="0"/>
    <d v="2024-09-19T12:07:00"/>
    <d v="2024-09-23T12:07:00"/>
    <s v="Applications"/>
    <d v="2024-09-29T16:30:00"/>
    <s v="Ajaj Kausarkhan Pathan"/>
    <s v="Tiles Plant"/>
    <s v="4. Affects User"/>
    <d v="2024-09-29T16:30:00"/>
    <x v="0"/>
    <d v="2024-09-26T16:19:00"/>
    <d v="2024-09-26T16:19:00"/>
    <d v="2024-09-19T14:07:00"/>
    <s v="Access &amp; Security"/>
    <s v="-"/>
    <s v="SAP S/4 ERP"/>
    <s v="UAE"/>
    <x v="0"/>
    <x v="0"/>
    <x v="0"/>
    <n v="7.1749999999956344"/>
    <n v="2024"/>
    <n v="38"/>
    <x v="12"/>
    <x v="0"/>
    <n v="9"/>
    <x v="5"/>
    <x v="1"/>
    <d v="2024-09-19T00:00:00"/>
    <d v="2024-09-19T00:00:00"/>
  </r>
  <r>
    <n v="4000004376"/>
    <x v="1"/>
    <s v="2. High"/>
    <s v="Rquest T-code Access - Atul ( IND)"/>
    <s v="Atul Gaikwad"/>
    <s v="Amit Yadav"/>
    <s v="SAP Technical"/>
    <x v="0"/>
    <d v="2024-10-24T18:36:00"/>
    <d v="2024-10-26T18:36:00"/>
    <s v="Access &amp; Security"/>
    <d v="2024-11-16T18:57:00"/>
    <s v="Atul Gaikwad"/>
    <s v="Commercial Accounts"/>
    <s v="4. Affects User"/>
    <d v="2024-11-16T18:57:00"/>
    <x v="0"/>
    <d v="2024-11-13T18:26:00"/>
    <d v="2024-11-13T18:26:00"/>
    <d v="2024-10-25T12:06:00"/>
    <s v="Access &amp; Security"/>
    <s v="-"/>
    <s v="Access Control"/>
    <s v="IND"/>
    <x v="0"/>
    <x v="0"/>
    <x v="0"/>
    <n v="19.993055555554747"/>
    <n v="2024"/>
    <n v="43"/>
    <x v="14"/>
    <x v="0"/>
    <n v="10"/>
    <x v="2"/>
    <x v="2"/>
    <d v="2024-10-24T00:00:00"/>
    <d v="2024-10-24T00:00:00"/>
  </r>
  <r>
    <n v="4000004254"/>
    <x v="1"/>
    <s v="1. Urgent"/>
    <s v="Rquest T-code Access - Vijay ( IND)"/>
    <s v="Vijay Kumar Nakka"/>
    <s v="Nigam Bairagicharan Das"/>
    <s v="SAP Technical"/>
    <x v="0"/>
    <d v="2024-10-21T16:39:00"/>
    <d v="2024-10-22T16:09:00"/>
    <s v="Applications"/>
    <d v="2024-10-25T16:45:00"/>
    <s v="Vijay Kumar Nakka"/>
    <s v="Finance &amp; Accounts"/>
    <s v="4. Affects User"/>
    <d v="2024-10-25T16:45:00"/>
    <x v="3"/>
    <d v="2024-10-22T16:09:00"/>
    <d v="2024-10-22T16:09:00"/>
    <d v="2024-10-21T17:39:00"/>
    <s v="Access &amp; Security"/>
    <s v="-"/>
    <s v="SAP S/4 ERP"/>
    <s v="IND"/>
    <x v="0"/>
    <x v="0"/>
    <x v="0"/>
    <n v="0.97916666667151731"/>
    <n v="2024"/>
    <n v="43"/>
    <x v="14"/>
    <x v="0"/>
    <n v="10"/>
    <x v="2"/>
    <x v="0"/>
    <d v="2024-10-21T00:00:00"/>
    <d v="2024-10-21T00:00:00"/>
  </r>
  <r>
    <n v="4000005033"/>
    <x v="1"/>
    <s v="2. High"/>
    <s v="Rquest to create a new SAP user - VEETTIL"/>
    <s v="Raziye Kabakci"/>
    <s v="Amit Yadav"/>
    <s v="SAP Technical"/>
    <x v="0"/>
    <d v="2024-11-14T20:12:00"/>
    <d v="2024-11-18T20:12:00"/>
    <s v="Access &amp; Security"/>
    <d v="2024-11-18T15:58:00"/>
    <s v="Raziye Kabakci"/>
    <s v="Information Technology"/>
    <s v="4. Affects User"/>
    <d v="2024-11-18T15:58:00"/>
    <x v="0"/>
    <d v="2024-11-15T15:39:00"/>
    <d v="2024-11-15T11:13:00"/>
    <d v="2024-11-15T13:12:00"/>
    <s v="Access &amp; Security"/>
    <s v="-"/>
    <s v="Access Control"/>
    <s v="GER"/>
    <x v="0"/>
    <x v="0"/>
    <x v="1"/>
    <n v="0.81041666666715173"/>
    <n v="2024"/>
    <n v="46"/>
    <x v="21"/>
    <x v="0"/>
    <n v="11"/>
    <x v="3"/>
    <x v="0"/>
    <d v="2024-11-14T00:00:00"/>
    <d v="2024-11-14T00:00:00"/>
  </r>
  <r>
    <n v="4000004760"/>
    <x v="1"/>
    <s v="2. High"/>
    <s v="Rquest to MDG authorization access - 3129869"/>
    <s v=" Deendayal Sharma"/>
    <s v="Amit Yadav"/>
    <s v="SAP Technical"/>
    <x v="0"/>
    <d v="2024-11-07T11:30:00"/>
    <d v="2024-11-09T11:30:00"/>
    <s v="Access &amp; Security"/>
    <d v="2024-11-22T11:32:00"/>
    <s v="Deendayal Sharma"/>
    <s v="Mech Maintainence-Tiles"/>
    <s v="4. Affects User"/>
    <d v="2024-11-22T11:32:00"/>
    <x v="0"/>
    <d v="2024-11-21T19:09:00"/>
    <d v="2024-11-20T18:00:00"/>
    <d v="2024-11-07T13:30:00"/>
    <s v="Access &amp; Security"/>
    <s v="-"/>
    <s v="Access Control"/>
    <s v="IND"/>
    <x v="0"/>
    <x v="0"/>
    <x v="1"/>
    <n v="14.318750000005821"/>
    <n v="2024"/>
    <n v="45"/>
    <x v="4"/>
    <x v="0"/>
    <n v="11"/>
    <x v="3"/>
    <x v="2"/>
    <d v="2024-11-07T00:00:00"/>
    <d v="2024-11-07T00:00:00"/>
  </r>
  <r>
    <n v="4000004421"/>
    <x v="1"/>
    <s v="3. Normal"/>
    <s v="Rquest to T-Code Access - Rekha (IND)"/>
    <s v="Rekha Agrawal"/>
    <s v="Amit Yadav"/>
    <s v="SAP Technical"/>
    <x v="0"/>
    <d v="2024-10-26T13:31:00"/>
    <d v="2024-10-29T13:31:00"/>
    <s v="Access &amp; Security"/>
    <d v="2024-11-07T18:52:00"/>
    <s v="System"/>
    <s v="Sales"/>
    <s v="4. Affects User"/>
    <d v="2024-11-07T18:52:00"/>
    <x v="0"/>
    <d v="2024-11-04T18:43:00"/>
    <d v="2024-10-29T11:20:00"/>
    <d v="2024-10-26T15:31:00"/>
    <s v="Access &amp; Security"/>
    <s v="-"/>
    <s v="Access Control"/>
    <s v="IND"/>
    <x v="0"/>
    <x v="0"/>
    <x v="0"/>
    <n v="9.2166666666671517"/>
    <n v="2024"/>
    <n v="43"/>
    <x v="14"/>
    <x v="0"/>
    <n v="10"/>
    <x v="2"/>
    <x v="1"/>
    <d v="2024-10-26T00:00:00"/>
    <d v="2024-10-26T00:00:00"/>
  </r>
  <r>
    <n v="4000003103"/>
    <x v="0"/>
    <s v="3. Normal"/>
    <s v="Runtime Error on T-Code MB5B Report for 2019/2020/2021"/>
    <s v="Mohamed Nasar"/>
    <s v="Amit Yadav"/>
    <s v="SAP Technical"/>
    <x v="0"/>
    <d v="2024-09-16T19:30:00"/>
    <d v="2024-09-19T10:30:00"/>
    <s v="Applications"/>
    <d v="2024-09-27T19:29:00"/>
    <s v="Mohamed Nasar"/>
    <s v="Logistics and Warehouse"/>
    <s v="4. Affects User"/>
    <d v="2024-09-27T19:29:00"/>
    <x v="0"/>
    <d v="2024-09-24T19:01:00"/>
    <d v="2024-09-18T11:46:00"/>
    <d v="2024-09-17T12:30:00"/>
    <s v="-"/>
    <s v="-"/>
    <s v="SAP S/4 ERP"/>
    <s v="UAE"/>
    <x v="0"/>
    <x v="0"/>
    <x v="0"/>
    <n v="7.9798611111109494"/>
    <n v="2024"/>
    <n v="38"/>
    <x v="12"/>
    <x v="0"/>
    <n v="9"/>
    <x v="5"/>
    <x v="1"/>
    <d v="2024-09-16T00:00:00"/>
    <d v="2024-09-16T00:00:00"/>
  </r>
  <r>
    <n v="4000005918"/>
    <x v="1"/>
    <s v="3. Normal"/>
    <s v="S-User Password Change - AnalysisUpdate"/>
    <s v="Amit Yadav"/>
    <s v="Amit Yadav"/>
    <s v="SAP Technical"/>
    <x v="4"/>
    <d v="2024-12-13T13:02:00"/>
    <d v="2024-12-17T13:02:00"/>
    <s v="Applications"/>
    <s v="-"/>
    <s v="System"/>
    <s v="IT Department"/>
    <s v="4. Affects User"/>
    <d v="2024-12-20T13:37:00"/>
    <x v="0"/>
    <d v="2024-12-20T13:37:00"/>
    <d v="2024-12-20T13:37:00"/>
    <d v="2024-12-13T15:02:00"/>
    <s v="Access &amp; Security"/>
    <s v="-"/>
    <s v="SAP S/4 ERP"/>
    <s v="UAE"/>
    <x v="0"/>
    <x v="0"/>
    <x v="1"/>
    <n v="7.0243055555547471"/>
    <n v="2024"/>
    <n v="50"/>
    <x v="7"/>
    <x v="0"/>
    <n v="12"/>
    <x v="4"/>
    <x v="1"/>
    <d v="2024-12-13T00:00:00"/>
    <d v="2024-12-13T00:00:00"/>
  </r>
  <r>
    <n v="4000000351"/>
    <x v="0"/>
    <s v="1. Urgent"/>
    <s v="S.O. approval shows error 5799733 - Sol#2000064530"/>
    <s v=" Donabella Yalong Ortega"/>
    <s v="Dinesh Sharma"/>
    <s v="SAP Functional-SD"/>
    <x v="0"/>
    <d v="2024-07-05T16:08:00"/>
    <d v="2024-07-08T15:08:00"/>
    <s v="Applications"/>
    <d v="2024-07-15T01:50:00"/>
    <s v="Donabella Yalong Ortega"/>
    <s v="UAE Sales -Retail Operations"/>
    <s v="3. Affects Group"/>
    <d v="2024-07-15T01:50:00"/>
    <x v="3"/>
    <d v="2024-07-12T01:17:00"/>
    <d v="2024-07-10T13:31:00"/>
    <d v="2024-07-05T17:08:00"/>
    <s v="-"/>
    <s v="-"/>
    <s v="SAP S/4 ERP"/>
    <s v="UAE"/>
    <x v="0"/>
    <x v="2"/>
    <x v="0"/>
    <n v="6.3812499999985448"/>
    <n v="2024"/>
    <n v="27"/>
    <x v="11"/>
    <x v="0"/>
    <n v="7"/>
    <x v="0"/>
    <x v="1"/>
    <d v="2024-07-05T00:00:00"/>
    <d v="2024-07-05T00:00:00"/>
  </r>
  <r>
    <n v="4000002932"/>
    <x v="0"/>
    <s v="4. Low"/>
    <s v="S.O. issue while creating DN ( NEXT VESSEL TO ROTTERDAM//DXB0888375 -30x20ft )"/>
    <s v="Munish Saini"/>
    <s v="Dinesh Sharma"/>
    <s v="SAP Functional-SD"/>
    <x v="0"/>
    <d v="2024-09-11T16:18:00"/>
    <d v="2024-09-18T16:18:00"/>
    <s v="Applications"/>
    <d v="2024-11-01T12:48:00"/>
    <s v="System"/>
    <s v="-"/>
    <s v="4. Affects User"/>
    <d v="2024-11-01T12:48:00"/>
    <x v="2"/>
    <d v="2024-10-29T12:00:00"/>
    <d v="2024-09-12T11:14:00"/>
    <d v="2024-09-12T11:18:00"/>
    <s v="-"/>
    <s v="-"/>
    <s v="SAP S/4 ERP"/>
    <s v="UAE"/>
    <x v="0"/>
    <x v="2"/>
    <x v="0"/>
    <n v="47.820833333331393"/>
    <n v="2024"/>
    <n v="37"/>
    <x v="23"/>
    <x v="0"/>
    <n v="9"/>
    <x v="5"/>
    <x v="2"/>
    <d v="2024-09-11T00:00:00"/>
    <d v="2024-09-11T00:00:00"/>
  </r>
  <r>
    <n v="4000002037"/>
    <x v="0"/>
    <s v="3. Normal"/>
    <s v="SALES ORDER AMOUNT CHANGED // 5902788 // 22522 - FIX ITs 2000064538 ; 2000064543 and 2000064556"/>
    <s v="Dinesh Sharma"/>
    <s v="Dinesh Sharma"/>
    <s v="SAP Functional-SD"/>
    <x v="0"/>
    <d v="2024-08-15T18:13:00"/>
    <d v="2024-08-19T18:13:00"/>
    <s v="Applications"/>
    <d v="2024-08-30T13:14:00"/>
    <s v="System"/>
    <s v="Information Technology"/>
    <s v="4. Affects User"/>
    <d v="2024-08-30T13:14:00"/>
    <x v="0"/>
    <d v="2024-08-27T12:31:00"/>
    <d v="2024-08-23T18:10:00"/>
    <d v="2024-08-16T11:13:00"/>
    <s v="-"/>
    <n v="2000000000"/>
    <s v="SAP S/4 ERP"/>
    <s v="UAE"/>
    <x v="0"/>
    <x v="2"/>
    <x v="0"/>
    <n v="11.76249999999709"/>
    <n v="2024"/>
    <n v="33"/>
    <x v="1"/>
    <x v="0"/>
    <n v="8"/>
    <x v="1"/>
    <x v="2"/>
    <d v="2024-08-15T00:00:00"/>
    <d v="2024-08-15T00:00:00"/>
  </r>
  <r>
    <n v="4000002855"/>
    <x v="0"/>
    <s v="1. Urgent"/>
    <s v="Sales Order Currency Error in SAP (SD)"/>
    <s v="Gwen Camille Pamay"/>
    <s v="Dinesh Sharma"/>
    <s v="SAP Functional-SD"/>
    <x v="0"/>
    <d v="2024-09-09T17:23:00"/>
    <d v="2024-09-10T16:23:00"/>
    <s v="Applications"/>
    <d v="2024-10-13T19:39:00"/>
    <s v="Gwen Camille Pamay"/>
    <s v="UAE Sales -Retail Operations"/>
    <s v="3. Affects Group"/>
    <d v="2024-10-13T19:39:00"/>
    <x v="3"/>
    <d v="2024-10-10T18:39:00"/>
    <d v="2024-10-03T11:48:00"/>
    <d v="2024-09-09T18:23:00"/>
    <s v="-"/>
    <s v="-"/>
    <s v="SAP S/4 ERP"/>
    <s v="UAE"/>
    <x v="0"/>
    <x v="2"/>
    <x v="0"/>
    <n v="31.052777777775191"/>
    <n v="2024"/>
    <n v="37"/>
    <x v="23"/>
    <x v="0"/>
    <n v="9"/>
    <x v="5"/>
    <x v="2"/>
    <d v="2024-09-09T00:00:00"/>
    <d v="2024-09-09T00:00:00"/>
  </r>
  <r>
    <n v="4000001807"/>
    <x v="1"/>
    <s v="4. Low"/>
    <s v="Sales Order Policy Do IT-SAP Change Req: 3000052534, SO Doc type Optimization &amp;Classification"/>
    <s v="Dinesh Sharma"/>
    <s v="Dinesh Sharma"/>
    <s v="SAP Functional-SD"/>
    <x v="0"/>
    <d v="2024-08-08T14:00:00"/>
    <d v="2024-08-15T14:00:00"/>
    <s v="Applications"/>
    <d v="2024-08-29T18:14:00"/>
    <s v="System"/>
    <s v="Information Technology"/>
    <s v="4. Affects User"/>
    <d v="2024-08-29T18:14:00"/>
    <x v="2"/>
    <d v="2024-08-26T17:27:00"/>
    <d v="2024-08-26T17:27:00"/>
    <d v="2024-08-08T18:00:00"/>
    <s v="Applications"/>
    <n v="3000000000"/>
    <s v="SAP S/4 ERP"/>
    <s v="UAE"/>
    <x v="0"/>
    <x v="2"/>
    <x v="0"/>
    <n v="18.143749999995634"/>
    <n v="2024"/>
    <n v="32"/>
    <x v="19"/>
    <x v="0"/>
    <n v="8"/>
    <x v="1"/>
    <x v="2"/>
    <d v="2024-08-08T00:00:00"/>
    <d v="2024-08-08T00:00:00"/>
  </r>
  <r>
    <n v="4000002496"/>
    <x v="0"/>
    <s v="3. Normal"/>
    <s v="Sales Quotation /Sales Order created for customer not approved by Legal and Finance Sol ref#: 2000064628"/>
    <s v="Guddu Gupta"/>
    <s v="Dinesh Sharma"/>
    <s v="SAP Functional-SD"/>
    <x v="0"/>
    <d v="2024-08-30T13:42:00"/>
    <d v="2024-09-03T13:42:00"/>
    <s v="Applications"/>
    <d v="2024-10-05T19:34:00"/>
    <s v="Guddu Gupta"/>
    <s v="Finance &amp; Accounts"/>
    <s v="3. Affects Group"/>
    <d v="2024-10-05T19:34:00"/>
    <x v="0"/>
    <d v="2024-10-02T19:22:00"/>
    <d v="2024-08-30T16:57:00"/>
    <d v="2024-08-30T15:42:00"/>
    <s v="-"/>
    <n v="2000000000"/>
    <s v="SAP S/4 ERP"/>
    <s v="UAE"/>
    <x v="0"/>
    <x v="2"/>
    <x v="0"/>
    <n v="33.236111111109494"/>
    <n v="2024"/>
    <n v="35"/>
    <x v="22"/>
    <x v="0"/>
    <n v="8"/>
    <x v="1"/>
    <x v="2"/>
    <d v="2024-08-30T00:00:00"/>
    <d v="2024-08-30T00:00:00"/>
  </r>
  <r>
    <n v="4000002884"/>
    <x v="0"/>
    <s v="1. Urgent"/>
    <s v="Sales report is not reflecting the actual sales amount Sol ref#: 2000064643"/>
    <s v="Marie Chebly"/>
    <s v="Ajay Bose Sukumaran"/>
    <s v="SAP Functional-Fiori/ABAP"/>
    <x v="0"/>
    <d v="2024-09-10T14:30:00"/>
    <d v="2024-09-11T13:30:00"/>
    <s v="Applications"/>
    <d v="2024-09-21T12:25:00"/>
    <s v="Marie Chebly"/>
    <s v="Corporate Development"/>
    <s v="3. Affects Group"/>
    <d v="2024-09-21T12:25:00"/>
    <x v="3"/>
    <d v="2024-09-18T11:36:00"/>
    <d v="2024-09-18T11:36:00"/>
    <d v="2024-09-10T15:30:00"/>
    <s v="-"/>
    <n v="2000000000"/>
    <s v="SAP S/4 ERP"/>
    <s v="UAE"/>
    <x v="0"/>
    <x v="5"/>
    <x v="0"/>
    <n v="7.8791666666656965"/>
    <n v="2024"/>
    <n v="37"/>
    <x v="23"/>
    <x v="0"/>
    <n v="9"/>
    <x v="5"/>
    <x v="1"/>
    <d v="2024-09-10T00:00:00"/>
    <d v="2024-09-10T00:00:00"/>
  </r>
  <r>
    <n v="4000001805"/>
    <x v="1"/>
    <s v="3. Normal"/>
    <s v="SAP - Tcode ZAEGATEPASS Acess"/>
    <s v="Dilan Thomas"/>
    <s v="Nigam Bairagicharan Das"/>
    <s v="SAP Technical"/>
    <x v="0"/>
    <d v="2024-08-08T13:32:00"/>
    <d v="2024-08-12T13:32:00"/>
    <s v="Access &amp; Security"/>
    <d v="2024-08-15T10:06:00"/>
    <s v="Dilan Thomas"/>
    <s v="Customer Advocacy - Tiles"/>
    <s v="4. Affects User"/>
    <d v="2024-08-15T10:06:00"/>
    <x v="0"/>
    <d v="2024-08-12T10:05:00"/>
    <d v="2024-08-12T10:05:00"/>
    <d v="2024-08-08T15:32:00"/>
    <s v="Access &amp; Security"/>
    <s v="-"/>
    <s v="Access Control"/>
    <s v="UAE"/>
    <x v="0"/>
    <x v="0"/>
    <x v="0"/>
    <n v="3.8562500000043656"/>
    <n v="2024"/>
    <n v="32"/>
    <x v="19"/>
    <x v="0"/>
    <n v="8"/>
    <x v="1"/>
    <x v="3"/>
    <d v="2024-08-08T00:00:00"/>
    <d v="2024-08-08T00:00:00"/>
  </r>
  <r>
    <n v="4000002581"/>
    <x v="1"/>
    <s v="3. Normal"/>
    <s v="SAP Access (ECQ) - 99201258"/>
    <s v="Varshil Jayantilal Gohil"/>
    <s v="Amit Yadav"/>
    <s v="SAP Technical"/>
    <x v="0"/>
    <d v="2024-09-03T11:12:00"/>
    <d v="2024-09-05T11:12:00"/>
    <s v="Access &amp; Security"/>
    <d v="2024-09-12T19:21:00"/>
    <s v="System"/>
    <s v="Commercial Accounts"/>
    <s v="4. Affects User"/>
    <d v="2024-09-12T19:21:00"/>
    <x v="0"/>
    <d v="2024-09-09T18:44:00"/>
    <d v="2024-09-09T18:44:00"/>
    <d v="2024-09-03T13:12:00"/>
    <s v="Access &amp; Security"/>
    <s v="-"/>
    <s v="Access Control"/>
    <s v="IND"/>
    <x v="0"/>
    <x v="0"/>
    <x v="0"/>
    <n v="6.3138888888861402"/>
    <n v="2024"/>
    <n v="36"/>
    <x v="15"/>
    <x v="0"/>
    <n v="9"/>
    <x v="5"/>
    <x v="1"/>
    <d v="2024-09-03T00:00:00"/>
    <d v="2024-09-03T00:00:00"/>
  </r>
  <r>
    <n v="4000001486"/>
    <x v="1"/>
    <s v="3. Normal"/>
    <s v="SAP ACCESS - 23327"/>
    <s v="Surya Vegirouthu"/>
    <s v="Nigam Bairagicharan Das"/>
    <s v="SAP Technical"/>
    <x v="0"/>
    <d v="2024-08-01T12:39:00"/>
    <d v="2024-08-03T12:39:00"/>
    <s v="Applications"/>
    <d v="2024-08-25T12:12:00"/>
    <s v="System"/>
    <s v="-"/>
    <s v="4. Affects User"/>
    <d v="2024-08-25T12:12:00"/>
    <x v="0"/>
    <d v="2024-08-22T11:32:00"/>
    <d v="2024-08-05T12:55:00"/>
    <d v="2024-08-01T14:39:00"/>
    <s v="Access &amp; Security"/>
    <s v="-"/>
    <s v="SAP S/4 ERP"/>
    <s v="IND"/>
    <x v="0"/>
    <x v="0"/>
    <x v="0"/>
    <n v="20.953472222223354"/>
    <n v="2024"/>
    <n v="31"/>
    <x v="8"/>
    <x v="0"/>
    <n v="8"/>
    <x v="1"/>
    <x v="2"/>
    <d v="2024-08-01T00:00:00"/>
    <d v="2024-08-01T00:00:00"/>
  </r>
  <r>
    <n v="4000003718"/>
    <x v="1"/>
    <s v="3. Normal"/>
    <s v="SAP Access - 99003568"/>
    <s v="Tamilarasan M"/>
    <s v="Unassigned"/>
    <s v="SAP Technical"/>
    <x v="2"/>
    <d v="2024-10-04T12:47:00"/>
    <d v="2024-10-08T12:47:00"/>
    <s v="Applications"/>
    <s v="-"/>
    <s v="Khulood Husain Alhammadi"/>
    <s v="Tiles Plant"/>
    <s v="4. Affects User"/>
    <d v="2024-10-23T12:14:00"/>
    <x v="0"/>
    <s v="-"/>
    <s v="-"/>
    <d v="2024-10-04T14:47:00"/>
    <s v="Access &amp; Security"/>
    <s v="-"/>
    <s v="SAP S/4 ERP"/>
    <s v="UAE"/>
    <x v="2"/>
    <x v="9"/>
    <x v="0"/>
    <n v="80.092514930554898"/>
    <n v="2024"/>
    <n v="40"/>
    <x v="2"/>
    <x v="0"/>
    <n v="10"/>
    <x v="2"/>
    <x v="2"/>
    <d v="2024-10-04T00:00:00"/>
    <s v=""/>
  </r>
  <r>
    <n v="4000005834"/>
    <x v="1"/>
    <s v="3. Normal"/>
    <s v="SAP ACCESS - 99015803"/>
    <s v="Chris Chinonso"/>
    <s v="Amit Yadav"/>
    <s v="SAP Technical"/>
    <x v="4"/>
    <d v="2024-12-11T11:37:00"/>
    <d v="2024-12-13T11:37:00"/>
    <s v="Access &amp; Security"/>
    <s v="-"/>
    <s v="System"/>
    <s v="Finance &amp; Accounts"/>
    <s v="4. Affects User"/>
    <d v="2024-12-18T12:01:00"/>
    <x v="0"/>
    <d v="2024-12-18T12:01:00"/>
    <d v="2024-12-18T12:01:00"/>
    <d v="2024-12-11T13:37:00"/>
    <s v="Access &amp; Security"/>
    <s v="-"/>
    <s v="Access Control"/>
    <s v="UAE"/>
    <x v="0"/>
    <x v="0"/>
    <x v="1"/>
    <n v="7.0166666666700621"/>
    <n v="2024"/>
    <n v="50"/>
    <x v="7"/>
    <x v="0"/>
    <n v="12"/>
    <x v="4"/>
    <x v="1"/>
    <d v="2024-12-11T00:00:00"/>
    <d v="2024-12-11T00:00:00"/>
  </r>
  <r>
    <n v="4000003757"/>
    <x v="1"/>
    <s v="1. Urgent"/>
    <s v="SAP Access - 99018626"/>
    <s v="Fasih Syed Uddin"/>
    <s v="Amit Yadav"/>
    <s v="SAP Technical"/>
    <x v="3"/>
    <d v="2024-10-04T19:02:00"/>
    <d v="2024-10-07T18:02:00"/>
    <s v="Applications"/>
    <s v="-"/>
    <s v="Khulood Husain Alhammadi"/>
    <s v="Sanitaryware Plant"/>
    <s v="4. Affects User"/>
    <d v="2024-12-18T12:29:00"/>
    <x v="3"/>
    <s v="-"/>
    <d v="2024-12-18T12:29:00"/>
    <d v="2024-10-07T11:02:00"/>
    <s v="Access &amp; Security"/>
    <s v="-"/>
    <s v="SAP S/4 ERP"/>
    <s v="UAE"/>
    <x v="0"/>
    <x v="0"/>
    <x v="0"/>
    <n v="79.832098263883381"/>
    <n v="2024"/>
    <n v="40"/>
    <x v="2"/>
    <x v="0"/>
    <n v="10"/>
    <x v="2"/>
    <x v="2"/>
    <d v="2024-10-04T00:00:00"/>
    <s v=""/>
  </r>
  <r>
    <n v="4000002238"/>
    <x v="1"/>
    <s v="3. Normal"/>
    <s v="SAP access for ID 99310134 (Mr. Nilesh Dabhi)– Copy Role from User ID 99121060 (Mr. Abbas)"/>
    <s v=" Moti Singh Rathore"/>
    <s v="Nigam Bairagicharan Das"/>
    <s v="SAP Technical"/>
    <x v="0"/>
    <d v="2024-08-22T12:31:00"/>
    <d v="2024-08-24T12:31:00"/>
    <s v="Applications"/>
    <d v="2024-08-29T19:14:00"/>
    <s v="Moti Singh Rathore"/>
    <s v="Finance &amp; Accounts"/>
    <s v="4. Affects User"/>
    <d v="2024-08-29T19:14:00"/>
    <x v="0"/>
    <d v="2024-08-26T19:01:00"/>
    <d v="2024-08-26T19:01:00"/>
    <d v="2024-08-22T14:31:00"/>
    <s v="Access &amp; Security"/>
    <s v="-"/>
    <s v="SAP S/4 ERP"/>
    <s v="IND"/>
    <x v="0"/>
    <x v="0"/>
    <x v="0"/>
    <n v="4.2708333333357587"/>
    <n v="2024"/>
    <n v="34"/>
    <x v="18"/>
    <x v="0"/>
    <n v="8"/>
    <x v="1"/>
    <x v="3"/>
    <d v="2024-08-22T00:00:00"/>
    <d v="2024-08-22T00:00:00"/>
  </r>
  <r>
    <n v="4000003323"/>
    <x v="1"/>
    <s v="3. Normal"/>
    <s v="SAP Access for new territory details - C4C"/>
    <s v="Ishan Jain"/>
    <s v="Amit Yadav"/>
    <s v="SAP Technical"/>
    <x v="0"/>
    <d v="2024-09-23T18:24:00"/>
    <d v="2024-09-25T18:24:00"/>
    <s v="Applications"/>
    <d v="2024-09-29T16:30:00"/>
    <s v="Ishan Jain"/>
    <s v="Sales"/>
    <s v="4. Affects User"/>
    <d v="2024-09-29T16:30:00"/>
    <x v="0"/>
    <d v="2024-09-26T16:25:00"/>
    <d v="2024-09-26T16:25:00"/>
    <d v="2024-09-24T11:24:00"/>
    <s v="Access &amp; Security"/>
    <s v="-"/>
    <s v="SAP S/4 ERP"/>
    <s v="UAE"/>
    <x v="0"/>
    <x v="0"/>
    <x v="0"/>
    <n v="2.9173611111109494"/>
    <n v="2024"/>
    <n v="39"/>
    <x v="20"/>
    <x v="0"/>
    <n v="9"/>
    <x v="5"/>
    <x v="3"/>
    <d v="2024-09-23T00:00:00"/>
    <d v="2024-09-23T00:00:00"/>
  </r>
  <r>
    <n v="4000002071"/>
    <x v="1"/>
    <s v="3. Normal"/>
    <s v="SAP Access for RAK Ceramics UK - Manish Jindal"/>
    <s v="Manish Jindal"/>
    <s v="Amit Yadav"/>
    <s v="SAP Technical"/>
    <x v="0"/>
    <d v="2024-08-16T16:57:00"/>
    <d v="2024-08-20T16:57:00"/>
    <s v="Access &amp; Security"/>
    <d v="2024-11-04T17:50:00"/>
    <s v="System"/>
    <s v="Finance &amp; Accounts"/>
    <s v="4. Affects User"/>
    <d v="2024-11-04T17:50:00"/>
    <x v="0"/>
    <d v="2024-11-01T17:31:00"/>
    <d v="2024-11-01T17:31:00"/>
    <d v="2024-08-16T18:57:00"/>
    <s v="Access &amp; Security"/>
    <s v="-"/>
    <s v="Access Control"/>
    <s v="UAE"/>
    <x v="0"/>
    <x v="0"/>
    <x v="0"/>
    <n v="77.023611111108039"/>
    <n v="2024"/>
    <n v="33"/>
    <x v="1"/>
    <x v="0"/>
    <n v="8"/>
    <x v="1"/>
    <x v="2"/>
    <d v="2024-08-16T00:00:00"/>
    <d v="2024-08-16T00:00:00"/>
  </r>
  <r>
    <n v="4000002990"/>
    <x v="1"/>
    <s v="3. Normal"/>
    <s v="SAP Access Modification - 51 Users Tiles Plant"/>
    <s v="Ravi Teja"/>
    <s v="Amit Yadav"/>
    <s v="SAP Technical"/>
    <x v="0"/>
    <d v="2024-09-12T18:38:00"/>
    <d v="2024-09-16T18:38:00"/>
    <s v="Applications"/>
    <d v="2024-09-20T16:25:00"/>
    <s v="Ravi Teja"/>
    <s v="Tiles Plant"/>
    <s v="4. Affects User"/>
    <d v="2024-09-20T16:25:00"/>
    <x v="0"/>
    <d v="2024-09-17T15:44:00"/>
    <d v="2024-09-17T15:44:00"/>
    <d v="2024-09-13T11:38:00"/>
    <s v="Access &amp; Security"/>
    <s v="-"/>
    <s v="SAP S/4 ERP"/>
    <s v="UAE"/>
    <x v="0"/>
    <x v="0"/>
    <x v="0"/>
    <n v="4.8791666666656965"/>
    <n v="2024"/>
    <n v="37"/>
    <x v="23"/>
    <x v="0"/>
    <n v="9"/>
    <x v="5"/>
    <x v="3"/>
    <d v="2024-09-12T00:00:00"/>
    <d v="2024-09-12T00:00:00"/>
  </r>
  <r>
    <n v="4000004065"/>
    <x v="1"/>
    <s v="2. High"/>
    <s v="SAP access Modification - 99000664 Oscar"/>
    <s v="Balakumar Paneerselvam"/>
    <s v="Amit Yadav"/>
    <s v="SAP Technical"/>
    <x v="0"/>
    <d v="2024-10-15T11:08:00"/>
    <d v="2024-10-17T11:08:00"/>
    <s v="Applications"/>
    <d v="2024-10-25T18:45:00"/>
    <s v="Balakumar Paneerselvam"/>
    <s v="Tiles Plant"/>
    <s v="4. Affects User"/>
    <d v="2024-10-25T18:45:00"/>
    <x v="0"/>
    <d v="2024-10-22T17:48:00"/>
    <d v="2024-10-22T17:48:00"/>
    <d v="2024-10-15T13:08:00"/>
    <s v="Access &amp; Security"/>
    <s v="-"/>
    <s v="SAP S/4 ERP"/>
    <s v="UAE"/>
    <x v="0"/>
    <x v="0"/>
    <x v="0"/>
    <n v="7.2777777777810115"/>
    <n v="2024"/>
    <n v="42"/>
    <x v="24"/>
    <x v="0"/>
    <n v="10"/>
    <x v="2"/>
    <x v="1"/>
    <d v="2024-10-15T00:00:00"/>
    <d v="2024-10-15T00:00:00"/>
  </r>
  <r>
    <n v="4000002983"/>
    <x v="1"/>
    <s v="1. Urgent"/>
    <s v="SAP Access Modification - 99001653 Mourouganandame"/>
    <s v="Mourouganandame Kalyanasoundirame"/>
    <s v="Amit Yadav"/>
    <s v="SAP Technical"/>
    <x v="0"/>
    <d v="2024-09-12T16:43:00"/>
    <d v="2024-09-13T15:43:00"/>
    <s v="Applications"/>
    <d v="2024-09-22T17:26:00"/>
    <s v="Suresh Kumar Annasamy"/>
    <s v="Tiles Plant"/>
    <s v="4. Affects User"/>
    <d v="2024-09-22T17:26:00"/>
    <x v="3"/>
    <d v="2024-09-19T16:41:00"/>
    <d v="2024-09-19T16:41:00"/>
    <d v="2024-09-12T17:43:00"/>
    <s v="Access &amp; Security"/>
    <s v="-"/>
    <s v="SAP S/4 ERP"/>
    <s v="UAE"/>
    <x v="0"/>
    <x v="0"/>
    <x v="0"/>
    <n v="6.9986111111138598"/>
    <n v="2024"/>
    <n v="37"/>
    <x v="23"/>
    <x v="0"/>
    <n v="9"/>
    <x v="5"/>
    <x v="1"/>
    <d v="2024-09-12T00:00:00"/>
    <d v="2024-09-12T00:00:00"/>
  </r>
  <r>
    <n v="4000001625"/>
    <x v="1"/>
    <s v="4. Low"/>
    <s v="SAP Access Modification - 99011147 Sathish"/>
    <s v="Sathish Gogu"/>
    <s v="Nigam Bairagicharan Das"/>
    <s v="SAP Technical"/>
    <x v="3"/>
    <d v="2024-08-02T13:58:00"/>
    <d v="2024-08-09T13:58:00"/>
    <s v="Applications"/>
    <s v="-"/>
    <s v="Asrianti Marta"/>
    <s v="Customer Advocacy - Tiles"/>
    <s v="4. Affects User"/>
    <d v="2024-10-03T13:28:00"/>
    <x v="2"/>
    <s v="-"/>
    <d v="2024-08-28T18:22:00"/>
    <d v="2024-08-02T17:58:00"/>
    <s v="Access &amp; Security"/>
    <s v="-"/>
    <s v="SAP S/4 ERP"/>
    <s v="UAE"/>
    <x v="0"/>
    <x v="0"/>
    <x v="0"/>
    <n v="143.0432093749987"/>
    <n v="2024"/>
    <n v="31"/>
    <x v="8"/>
    <x v="0"/>
    <n v="8"/>
    <x v="1"/>
    <x v="2"/>
    <d v="2024-08-02T00:00:00"/>
    <s v=""/>
  </r>
  <r>
    <n v="4000000323"/>
    <x v="1"/>
    <s v="3. Normal"/>
    <s v="SAP Access Modification - DChl: 12—Outlet Showroom"/>
    <s v="Dilya Shlepina"/>
    <s v="Amit Yadav"/>
    <s v="SAP Technical"/>
    <x v="0"/>
    <d v="2024-07-05T10:47:00"/>
    <d v="2024-07-10T13:35:00"/>
    <s v="Applications"/>
    <d v="2024-07-14T16:50:00"/>
    <s v="Asrianti Marta"/>
    <s v="Showroom"/>
    <s v="3. Affects Group"/>
    <d v="2024-07-14T16:50:00"/>
    <x v="0"/>
    <d v="2024-07-11T16:39:00"/>
    <d v="2024-07-05T18:47:00"/>
    <d v="2024-07-05T12:47:00"/>
    <s v="Access &amp; Security"/>
    <s v="-"/>
    <s v="SAP S/4 ERP"/>
    <s v="UAE"/>
    <x v="0"/>
    <x v="0"/>
    <x v="0"/>
    <n v="6.2444444444408873"/>
    <n v="2024"/>
    <n v="27"/>
    <x v="11"/>
    <x v="0"/>
    <n v="7"/>
    <x v="0"/>
    <x v="1"/>
    <d v="2024-07-05T00:00:00"/>
    <d v="2024-07-05T00:00:00"/>
  </r>
  <r>
    <n v="4000002929"/>
    <x v="1"/>
    <s v="3. Normal"/>
    <s v="SAP access Modification Request - 99014040 Jawed Akhtar"/>
    <s v=" Mohamed Nasar"/>
    <s v="Amit Yadav"/>
    <s v="SAP Technical"/>
    <x v="0"/>
    <d v="2024-09-11T16:05:00"/>
    <d v="2024-09-13T16:05:00"/>
    <s v="Applications"/>
    <d v="2024-09-22T17:26:00"/>
    <s v="Mohamed Nasar"/>
    <s v="Logistics and Warehouse"/>
    <s v="4. Affects User"/>
    <d v="2024-09-22T17:26:00"/>
    <x v="0"/>
    <d v="2024-09-19T16:44:00"/>
    <d v="2024-09-19T16:44:00"/>
    <d v="2024-09-11T18:05:00"/>
    <s v="Access &amp; Security"/>
    <s v="-"/>
    <s v="SAP S/4 ERP"/>
    <s v="UAE"/>
    <x v="0"/>
    <x v="0"/>
    <x v="0"/>
    <n v="8.0270833333343035"/>
    <n v="2024"/>
    <n v="37"/>
    <x v="23"/>
    <x v="0"/>
    <n v="9"/>
    <x v="5"/>
    <x v="1"/>
    <d v="2024-09-11T00:00:00"/>
    <d v="2024-09-11T00:00:00"/>
  </r>
  <r>
    <n v="4000000278"/>
    <x v="0"/>
    <s v="3. Normal"/>
    <s v="SAP Access Part of Implementation 3000046501/3000046502 (Trade Receivables Report)"/>
    <s v="Guddu Gupta"/>
    <s v="Amit Yadav"/>
    <s v="SAP Technical"/>
    <x v="0"/>
    <d v="2024-07-04T11:06:00"/>
    <d v="2024-07-08T11:19:00"/>
    <s v="Applications"/>
    <d v="2024-09-07T20:18:00"/>
    <s v="System"/>
    <s v="Finance &amp; Accounts"/>
    <s v="3. Affects Group"/>
    <d v="2024-09-07T20:18:00"/>
    <x v="0"/>
    <d v="2024-09-04T19:23:00"/>
    <d v="2024-07-04T11:34:00"/>
    <d v="2024-07-04T13:19:00"/>
    <s v="-"/>
    <s v="-"/>
    <s v="SAP S/4 ERP"/>
    <s v="UAE"/>
    <x v="0"/>
    <x v="0"/>
    <x v="0"/>
    <n v="62.34513888888614"/>
    <n v="2024"/>
    <n v="27"/>
    <x v="11"/>
    <x v="0"/>
    <n v="7"/>
    <x v="0"/>
    <x v="2"/>
    <d v="2024-07-04T00:00:00"/>
    <d v="2024-07-04T00:00:00"/>
  </r>
  <r>
    <n v="4000001463"/>
    <x v="1"/>
    <s v="3. Normal"/>
    <s v="SAP access to t-codes CS11 and CA03"/>
    <s v="Sourav Kochhar"/>
    <s v="Nigam Bairagicharan Das"/>
    <s v="SAP Technical"/>
    <x v="0"/>
    <d v="2024-07-31T18:53:00"/>
    <d v="2024-08-02T18:53:00"/>
    <s v="Applications"/>
    <d v="2024-08-05T13:01:00"/>
    <s v="Sourav Kochhar"/>
    <s v="Accounts"/>
    <s v="4. Affects User"/>
    <d v="2024-08-05T13:01:00"/>
    <x v="0"/>
    <d v="2024-08-02T12:11:00"/>
    <d v="2024-08-02T12:11:00"/>
    <d v="2024-08-01T11:53:00"/>
    <s v="Access &amp; Security"/>
    <s v="-"/>
    <s v="SAP S/4 ERP"/>
    <s v="UAE"/>
    <x v="0"/>
    <x v="0"/>
    <x v="0"/>
    <n v="1.7208333333328483"/>
    <n v="2024"/>
    <n v="31"/>
    <x v="8"/>
    <x v="0"/>
    <n v="7"/>
    <x v="0"/>
    <x v="0"/>
    <d v="2024-07-31T00:00:00"/>
    <d v="2024-07-31T00:00:00"/>
  </r>
  <r>
    <n v="4000005685"/>
    <x v="1"/>
    <s v="3. Normal"/>
    <s v="SAP Access update - Margil"/>
    <s v="Margil Hasmukhbhai Thakkar"/>
    <s v="Amit Yadav"/>
    <s v="SAP Technical"/>
    <x v="0"/>
    <d v="2024-12-06T12:08:00"/>
    <d v="2024-12-10T12:08:00"/>
    <s v="Applications"/>
    <d v="2024-12-15T17:11:00"/>
    <s v="System"/>
    <s v="Internal Audit"/>
    <s v="4. Affects User"/>
    <d v="2024-12-15T17:11:00"/>
    <x v="0"/>
    <d v="2024-12-12T16:44:00"/>
    <d v="2024-12-12T16:44:00"/>
    <d v="2024-12-06T14:08:00"/>
    <s v="Access &amp; Security"/>
    <s v="-"/>
    <s v="SAP S/4 ERP"/>
    <s v="UAE"/>
    <x v="0"/>
    <x v="0"/>
    <x v="1"/>
    <n v="6.1916666666656965"/>
    <n v="2024"/>
    <n v="49"/>
    <x v="16"/>
    <x v="0"/>
    <n v="12"/>
    <x v="4"/>
    <x v="1"/>
    <d v="2024-12-06T00:00:00"/>
    <d v="2024-12-06T00:00:00"/>
  </r>
  <r>
    <n v="4000000222"/>
    <x v="1"/>
    <s v="4. Low"/>
    <s v="SAP Activation - 99018630 Gaurav"/>
    <s v="Gaurav Swansi"/>
    <s v="Amit Yadav"/>
    <s v="SAP Technical"/>
    <x v="0"/>
    <d v="2024-07-03T13:29:00"/>
    <d v="2024-07-10T13:29:00"/>
    <s v="Applications"/>
    <d v="2024-07-15T16:50:00"/>
    <s v="System"/>
    <s v="Customer Advocacy - Tiles"/>
    <s v="4. Affects User"/>
    <d v="2024-07-15T16:50:00"/>
    <x v="2"/>
    <d v="2024-07-12T16:22:00"/>
    <d v="2024-07-03T15:43:00"/>
    <d v="2024-07-03T17:29:00"/>
    <s v="Access &amp; Security"/>
    <s v="-"/>
    <s v="SAP S/4 ERP"/>
    <s v="UAE"/>
    <x v="0"/>
    <x v="0"/>
    <x v="0"/>
    <n v="9.1201388888875954"/>
    <n v="2024"/>
    <n v="27"/>
    <x v="11"/>
    <x v="0"/>
    <n v="7"/>
    <x v="0"/>
    <x v="1"/>
    <d v="2024-07-03T00:00:00"/>
    <d v="2024-07-03T00:00:00"/>
  </r>
  <r>
    <n v="4000004730"/>
    <x v="1"/>
    <s v="1. Urgent"/>
    <s v="SAP Additional Access - 99018312"/>
    <s v=" Abdul Basith"/>
    <s v="Amit Yadav"/>
    <s v="SAP Technical"/>
    <x v="0"/>
    <d v="2024-11-06T14:16:00"/>
    <d v="2024-11-07T13:16:00"/>
    <s v="Access &amp; Security"/>
    <d v="2024-11-11T17:54:00"/>
    <s v="Abdul Basith"/>
    <s v="Corporate Showroom"/>
    <s v="4. Affects User"/>
    <d v="2024-11-11T17:54:00"/>
    <x v="3"/>
    <d v="2024-11-08T16:55:00"/>
    <d v="2024-11-08T16:55:00"/>
    <d v="2024-11-06T15:16:00"/>
    <s v="Access &amp; Security"/>
    <s v="-"/>
    <s v="Access Control"/>
    <s v="UAE"/>
    <x v="0"/>
    <x v="0"/>
    <x v="1"/>
    <n v="2.1104166666627862"/>
    <n v="2024"/>
    <n v="45"/>
    <x v="4"/>
    <x v="0"/>
    <n v="11"/>
    <x v="3"/>
    <x v="3"/>
    <d v="2024-11-06T00:00:00"/>
    <d v="2024-11-06T00:00:00"/>
  </r>
  <r>
    <n v="4000003332"/>
    <x v="0"/>
    <s v="3. Normal"/>
    <s v="SAP ADDITIONAL VALUE ADDING PO#9400005530 - RAK PORCELAIN"/>
    <s v="Sai Velugula"/>
    <s v="Subrahmanya Santoshkumar Mondi"/>
    <s v="SAP Functional-MM"/>
    <x v="0"/>
    <d v="2024-09-24T11:30:00"/>
    <d v="2024-09-25T10:30:00"/>
    <s v="Applications"/>
    <d v="2024-11-07T17:52:00"/>
    <s v="System"/>
    <s v="Purchase"/>
    <s v="1. Affects Business"/>
    <d v="2024-11-07T17:52:00"/>
    <x v="3"/>
    <d v="2024-11-04T17:46:00"/>
    <d v="2024-10-08T18:26:00"/>
    <d v="2024-09-24T12:30:00"/>
    <s v="-"/>
    <s v="-"/>
    <s v="SAP S/4 ERP"/>
    <s v="UAE"/>
    <x v="1"/>
    <x v="14"/>
    <x v="0"/>
    <n v="41.261111111110949"/>
    <n v="2024"/>
    <n v="39"/>
    <x v="20"/>
    <x v="1"/>
    <n v="9"/>
    <x v="5"/>
    <x v="2"/>
    <d v="2024-09-24T00:00:00"/>
    <d v="2024-09-24T00:00:00"/>
  </r>
  <r>
    <n v="4000002236"/>
    <x v="1"/>
    <s v="3. Normal"/>
    <s v="SAP authorization access"/>
    <s v="Moti Singh Rathore"/>
    <s v="Nigam Bairagicharan Das"/>
    <s v="SAP Technical"/>
    <x v="0"/>
    <d v="2024-08-22T12:27:00"/>
    <d v="2024-08-24T12:27:00"/>
    <s v="Applications"/>
    <d v="2024-08-29T19:14:00"/>
    <s v="Moti Singh Rathore"/>
    <s v="Finance &amp; Accounts"/>
    <s v="4. Affects User"/>
    <d v="2024-08-29T19:14:00"/>
    <x v="0"/>
    <d v="2024-08-26T18:59:00"/>
    <d v="2024-08-26T18:59:00"/>
    <d v="2024-08-22T14:27:00"/>
    <s v="Access &amp; Security"/>
    <s v="-"/>
    <s v="SAP S/4 ERP"/>
    <s v="IND"/>
    <x v="0"/>
    <x v="0"/>
    <x v="0"/>
    <n v="4.2722222222218988"/>
    <n v="2024"/>
    <n v="34"/>
    <x v="18"/>
    <x v="0"/>
    <n v="8"/>
    <x v="1"/>
    <x v="3"/>
    <d v="2024-08-22T00:00:00"/>
    <d v="2024-08-22T00:00:00"/>
  </r>
  <r>
    <n v="4000000337"/>
    <x v="1"/>
    <s v="4. Low"/>
    <s v="SAP Authorization Access - 99017826"/>
    <s v="Mohamed Nasar"/>
    <s v="Amit Yadav"/>
    <s v="SAP Technical"/>
    <x v="0"/>
    <d v="2024-07-05T13:26:00"/>
    <d v="2024-07-12T13:26:00"/>
    <s v="Applications"/>
    <d v="2024-07-08T18:47:00"/>
    <s v="Mohamed Nasar"/>
    <s v="Logistics and Warehouse"/>
    <s v="4. Affects User"/>
    <d v="2024-07-08T18:47:00"/>
    <x v="2"/>
    <d v="2024-07-05T18:38:00"/>
    <d v="2024-07-05T18:38:00"/>
    <d v="2024-07-05T17:26:00"/>
    <s v="Access &amp; Security"/>
    <s v="-"/>
    <s v="SAP S/4 ERP"/>
    <s v="UAE"/>
    <x v="0"/>
    <x v="0"/>
    <x v="0"/>
    <n v="0.21666666666715173"/>
    <n v="2024"/>
    <n v="27"/>
    <x v="11"/>
    <x v="0"/>
    <n v="7"/>
    <x v="0"/>
    <x v="0"/>
    <d v="2024-07-05T00:00:00"/>
    <d v="2024-07-05T00:00:00"/>
  </r>
  <r>
    <n v="4000000336"/>
    <x v="1"/>
    <s v="3. Normal"/>
    <s v="SAP Authorization Access - 99018230 | 99018224 | 99018508"/>
    <s v="Mohamed Nasar"/>
    <s v="Amit Yadav"/>
    <s v="SAP Technical"/>
    <x v="0"/>
    <d v="2024-07-05T13:25:00"/>
    <d v="2024-07-09T13:25:00"/>
    <s v="Applications"/>
    <d v="2024-07-08T18:47:00"/>
    <s v="Mohamed Nasar"/>
    <s v="Logistics and Warehouse"/>
    <s v="4. Affects User"/>
    <d v="2024-07-08T18:47:00"/>
    <x v="0"/>
    <d v="2024-07-05T18:44:00"/>
    <d v="2024-07-05T18:44:00"/>
    <d v="2024-07-05T15:25:00"/>
    <s v="Access &amp; Security"/>
    <s v="-"/>
    <s v="SAP S/4 ERP"/>
    <s v="UAE"/>
    <x v="0"/>
    <x v="0"/>
    <x v="0"/>
    <n v="0.22152777777228039"/>
    <n v="2024"/>
    <n v="27"/>
    <x v="11"/>
    <x v="0"/>
    <n v="7"/>
    <x v="0"/>
    <x v="0"/>
    <d v="2024-07-05T00:00:00"/>
    <d v="2024-07-05T00:00:00"/>
  </r>
  <r>
    <n v="4000001966"/>
    <x v="1"/>
    <s v="3. Normal"/>
    <s v="SAP Authorization Access Req - 77000550 , 77000216"/>
    <s v="Durairaj Nagiah"/>
    <s v="Nigam Bairagicharan Das"/>
    <s v="SAP Technical"/>
    <x v="0"/>
    <d v="2024-08-13T19:07:00"/>
    <d v="2024-08-15T19:07:00"/>
    <s v="Applications"/>
    <d v="2024-08-26T18:12:00"/>
    <s v="Durairaj Nagiah"/>
    <s v="Production"/>
    <s v="4. Affects User"/>
    <d v="2024-08-26T18:12:00"/>
    <x v="0"/>
    <d v="2024-08-23T17:18:00"/>
    <d v="2024-08-23T17:18:00"/>
    <d v="2024-08-14T12:07:00"/>
    <s v="Access &amp; Security"/>
    <s v="-"/>
    <s v="SAP S/4 ERP"/>
    <s v="UAE"/>
    <x v="0"/>
    <x v="0"/>
    <x v="0"/>
    <n v="9.9243055555562023"/>
    <n v="2024"/>
    <n v="33"/>
    <x v="1"/>
    <x v="0"/>
    <n v="8"/>
    <x v="1"/>
    <x v="1"/>
    <d v="2024-08-13T00:00:00"/>
    <d v="2024-08-13T00:00:00"/>
  </r>
  <r>
    <n v="4000001426"/>
    <x v="1"/>
    <s v="3. Normal"/>
    <s v="SAP Authorization Access Req - 99007255"/>
    <s v="Nasar Khan"/>
    <s v="Nigam Bairagicharan Das"/>
    <s v="SAP Technical"/>
    <x v="0"/>
    <d v="2024-07-30T17:51:00"/>
    <d v="2024-08-01T17:51:00"/>
    <s v="Applications"/>
    <d v="2024-08-08T12:03:00"/>
    <s v="Nasar Khan"/>
    <s v="Showroom"/>
    <s v="4. Affects User"/>
    <d v="2024-08-08T12:03:00"/>
    <x v="0"/>
    <d v="2024-08-05T11:29:00"/>
    <d v="2024-08-05T11:29:00"/>
    <d v="2024-07-31T10:51:00"/>
    <s v="Access &amp; Security"/>
    <s v="-"/>
    <s v="SAP S/4 ERP"/>
    <s v="UAE"/>
    <x v="0"/>
    <x v="0"/>
    <x v="0"/>
    <n v="5.734722222223354"/>
    <n v="2024"/>
    <n v="31"/>
    <x v="8"/>
    <x v="0"/>
    <n v="7"/>
    <x v="0"/>
    <x v="1"/>
    <d v="2024-07-30T00:00:00"/>
    <d v="2024-07-30T00:00:00"/>
  </r>
  <r>
    <n v="4000000837"/>
    <x v="1"/>
    <s v="3. Normal"/>
    <s v="SAP Authorization Access Req - Fujairah SR users"/>
    <s v="Nasar Khan"/>
    <s v="Amit Yadav"/>
    <s v="SAP Technical"/>
    <x v="0"/>
    <d v="2024-07-17T19:01:00"/>
    <d v="2024-07-19T19:01:00"/>
    <s v="Applications"/>
    <d v="2024-07-21T18:53:00"/>
    <s v="Nasar Khan"/>
    <s v="Showroom"/>
    <s v="4. Affects User"/>
    <d v="2024-07-21T18:53:00"/>
    <x v="0"/>
    <d v="2024-07-18T18:48:00"/>
    <d v="2024-07-18T18:48:00"/>
    <d v="2024-07-18T12:01:00"/>
    <s v="Access &amp; Security"/>
    <s v="-"/>
    <s v="SAP S/4 ERP"/>
    <s v="UAE"/>
    <x v="0"/>
    <x v="0"/>
    <x v="0"/>
    <n v="0.99097222222189885"/>
    <n v="2024"/>
    <n v="29"/>
    <x v="13"/>
    <x v="0"/>
    <n v="7"/>
    <x v="0"/>
    <x v="0"/>
    <d v="2024-07-17T00:00:00"/>
    <d v="2024-07-17T00:00:00"/>
  </r>
  <r>
    <n v="4000000105"/>
    <x v="1"/>
    <s v="3. Normal"/>
    <s v="SAP Authorization Access Req - (Kludi Ger)"/>
    <s v="Raziye Kabakci"/>
    <s v="Amit Yadav"/>
    <s v="SAP Technical"/>
    <x v="0"/>
    <d v="2024-07-01T18:54:00"/>
    <d v="2024-07-12T19:14:00"/>
    <s v="Applications"/>
    <d v="2024-07-14T16:50:00"/>
    <s v="Raziye Kabakci"/>
    <s v="Information Technology"/>
    <s v="4. Affects User"/>
    <d v="2024-07-14T16:50:00"/>
    <x v="0"/>
    <d v="2024-07-11T16:32:00"/>
    <d v="2024-07-02T16:12:00"/>
    <d v="2024-07-02T11:54:00"/>
    <s v="Access &amp; Security"/>
    <s v="-"/>
    <s v="SAP S/4 ERP"/>
    <s v="GER"/>
    <x v="0"/>
    <x v="0"/>
    <x v="0"/>
    <n v="9.9013888888875954"/>
    <n v="2024"/>
    <n v="27"/>
    <x v="11"/>
    <x v="0"/>
    <n v="7"/>
    <x v="0"/>
    <x v="1"/>
    <d v="2024-07-01T00:00:00"/>
    <d v="2024-07-01T00:00:00"/>
  </r>
  <r>
    <n v="4000000578"/>
    <x v="1"/>
    <s v="2. High"/>
    <s v="SAP Authorization Access Req - 88200077 Anwar (Dhaka)"/>
    <s v="S. M. Anwarul Hoque"/>
    <s v="Amit Yadav"/>
    <s v="SAP Technical"/>
    <x v="3"/>
    <d v="2024-07-11T16:56:00"/>
    <d v="2024-07-14T16:56:00"/>
    <s v="Applications"/>
    <s v="-"/>
    <s v="S. M. Anwarul Hoque"/>
    <s v="Accounts &amp; Finance"/>
    <s v="4. Affects User"/>
    <d v="2024-08-01T16:55:00"/>
    <x v="0"/>
    <s v="-"/>
    <d v="2024-08-01T16:55:00"/>
    <d v="2024-07-11T18:56:00"/>
    <s v="Access &amp; Security"/>
    <s v="-"/>
    <s v="SAP S/4 ERP"/>
    <s v="BGD"/>
    <x v="0"/>
    <x v="0"/>
    <x v="0"/>
    <n v="164.91959826388484"/>
    <n v="2024"/>
    <n v="28"/>
    <x v="6"/>
    <x v="0"/>
    <n v="7"/>
    <x v="0"/>
    <x v="2"/>
    <d v="2024-07-11T00:00:00"/>
    <s v=""/>
  </r>
  <r>
    <n v="4000000583"/>
    <x v="1"/>
    <s v="2. High"/>
    <s v="SAP Authorization Access Req - 88202555 Haque (BG)"/>
    <s v="Md. Mahbubul Haque"/>
    <s v="Amit Yadav"/>
    <s v="SAP Technical"/>
    <x v="3"/>
    <d v="2024-07-11T17:19:00"/>
    <d v="2024-07-14T17:19:00"/>
    <s v="Applications"/>
    <s v="-"/>
    <s v="Md. Mahbubul Haque"/>
    <s v="Purchase"/>
    <s v="4. Affects User"/>
    <d v="2024-08-01T16:55:00"/>
    <x v="0"/>
    <s v="-"/>
    <d v="2024-08-01T16:55:00"/>
    <d v="2024-07-11T19:19:00"/>
    <s v="Access &amp; Security"/>
    <s v="-"/>
    <s v="SAP S/4 ERP"/>
    <s v="BGD"/>
    <x v="0"/>
    <x v="0"/>
    <x v="0"/>
    <n v="164.90362604166148"/>
    <n v="2024"/>
    <n v="28"/>
    <x v="6"/>
    <x v="0"/>
    <n v="7"/>
    <x v="0"/>
    <x v="2"/>
    <d v="2024-07-11T00:00:00"/>
    <s v=""/>
  </r>
  <r>
    <n v="4000000412"/>
    <x v="1"/>
    <s v="2. High"/>
    <s v="SAP Authorization Access Req - 99000656"/>
    <s v=" Ravi Teja"/>
    <s v="Amit Yadav"/>
    <s v="SAP Technical"/>
    <x v="0"/>
    <d v="2024-07-08T16:15:00"/>
    <d v="2024-07-10T16:15:00"/>
    <s v="Applications"/>
    <d v="2024-07-14T16:45:00"/>
    <s v="Ravi Teja"/>
    <s v="Tiles Plant"/>
    <s v="4. Affects User"/>
    <d v="2024-07-14T16:45:00"/>
    <x v="0"/>
    <d v="2024-07-12T16:23:00"/>
    <d v="2024-07-08T16:19:00"/>
    <s v="-"/>
    <s v="Access &amp; Security"/>
    <s v="-"/>
    <s v="SAP S/4 ERP"/>
    <s v="UAE"/>
    <x v="0"/>
    <x v="0"/>
    <x v="0"/>
    <n v="4.0055555555518367"/>
    <n v="2024"/>
    <n v="28"/>
    <x v="6"/>
    <x v="0"/>
    <n v="7"/>
    <x v="0"/>
    <x v="3"/>
    <d v="2024-07-08T00:00:00"/>
    <d v="2024-07-08T00:00:00"/>
  </r>
  <r>
    <n v="4000001951"/>
    <x v="1"/>
    <s v="4. Low"/>
    <s v="SAP Authorization Access Req - 99014010"/>
    <s v="Michel Elias"/>
    <s v="Nigam Bairagicharan Das"/>
    <s v="SAP Technical"/>
    <x v="0"/>
    <d v="2024-08-13T17:01:00"/>
    <d v="2024-08-21T12:16:00"/>
    <s v="Applications"/>
    <d v="2024-08-23T12:10:00"/>
    <s v="System"/>
    <s v="Showroom"/>
    <s v="4. Affects User"/>
    <d v="2024-08-23T12:10:00"/>
    <x v="2"/>
    <d v="2024-08-20T11:36:00"/>
    <d v="2024-08-16T18:18:00"/>
    <d v="2024-08-14T12:01:00"/>
    <s v="Access &amp; Security"/>
    <s v="-"/>
    <s v="SAP S/4 ERP"/>
    <s v="UAE"/>
    <x v="0"/>
    <x v="0"/>
    <x v="0"/>
    <n v="6.7743055555547471"/>
    <n v="2024"/>
    <n v="33"/>
    <x v="1"/>
    <x v="0"/>
    <n v="8"/>
    <x v="1"/>
    <x v="1"/>
    <d v="2024-08-13T00:00:00"/>
    <d v="2024-08-13T00:00:00"/>
  </r>
  <r>
    <n v="4000000573"/>
    <x v="1"/>
    <s v="3. Normal"/>
    <s v="SAP Authorization Access Req - 99014291 Yasar"/>
    <s v=" Mohamed Nasar"/>
    <s v="Amit Yadav"/>
    <s v="SAP Technical"/>
    <x v="0"/>
    <d v="2024-07-11T16:10:00"/>
    <d v="2024-07-15T16:10:00"/>
    <s v="Applications"/>
    <d v="2024-07-15T16:50:00"/>
    <s v="Mohamed Nasar"/>
    <s v="Logistics and Warehouse"/>
    <s v="4. Affects User"/>
    <d v="2024-07-15T16:50:00"/>
    <x v="0"/>
    <d v="2024-07-12T16:26:00"/>
    <d v="2024-07-12T14:29:00"/>
    <d v="2024-07-11T18:10:00"/>
    <s v="Access &amp; Security"/>
    <s v="-"/>
    <s v="SAP S/4 ERP"/>
    <s v="UAE"/>
    <x v="0"/>
    <x v="0"/>
    <x v="0"/>
    <n v="1.0111111111109494"/>
    <n v="2024"/>
    <n v="28"/>
    <x v="6"/>
    <x v="0"/>
    <n v="7"/>
    <x v="0"/>
    <x v="0"/>
    <d v="2024-07-11T00:00:00"/>
    <d v="2024-07-11T00:00:00"/>
  </r>
  <r>
    <n v="4000001448"/>
    <x v="1"/>
    <s v="4. Low"/>
    <s v="SAP Authorization Access Req - 99016399 || 99016396"/>
    <s v="Veronica Bermachea"/>
    <s v="Amit Yadav"/>
    <s v="SAP Technical"/>
    <x v="0"/>
    <d v="2024-07-31T16:24:00"/>
    <d v="2024-08-07T16:24:00"/>
    <s v="Applications"/>
    <d v="2024-08-04T19:01:00"/>
    <s v="Asrianti Marta"/>
    <s v="Personnel &amp; Public Relations"/>
    <s v="4. Affects User"/>
    <d v="2024-08-04T19:01:00"/>
    <x v="2"/>
    <d v="2024-08-01T18:05:00"/>
    <d v="2024-08-01T18:05:00"/>
    <d v="2024-08-01T11:24:00"/>
    <s v="Access &amp; Security"/>
    <s v="-"/>
    <s v="SAP S/4 ERP"/>
    <s v="UAE"/>
    <x v="0"/>
    <x v="0"/>
    <x v="0"/>
    <n v="1.070138888884685"/>
    <n v="2024"/>
    <n v="31"/>
    <x v="8"/>
    <x v="0"/>
    <n v="7"/>
    <x v="0"/>
    <x v="0"/>
    <d v="2024-07-31T00:00:00"/>
    <d v="2024-07-31T00:00:00"/>
  </r>
  <r>
    <n v="4000001724"/>
    <x v="1"/>
    <s v="4. Low"/>
    <s v="SAP Authorization Access Req - 99017398"/>
    <s v="Megha Ayeshmini"/>
    <s v="Nigam Bairagicharan Das"/>
    <s v="SAP Technical"/>
    <x v="0"/>
    <d v="2024-08-06T12:10:00"/>
    <d v="2024-08-13T12:10:00"/>
    <s v="Applications"/>
    <d v="2024-08-09T13:04:00"/>
    <s v="Asrianti Marta"/>
    <s v="UAE Sales -Retail Operations"/>
    <s v="4. Affects User"/>
    <d v="2024-08-09T13:04:00"/>
    <x v="2"/>
    <d v="2024-08-06T12:44:00"/>
    <d v="2024-08-06T12:44:00"/>
    <d v="2024-08-06T16:10:00"/>
    <s v="Access &amp; Security"/>
    <s v="-"/>
    <s v="SAP S/4 ERP"/>
    <s v="UAE"/>
    <x v="0"/>
    <x v="0"/>
    <x v="0"/>
    <n v="2.361111110803904E-2"/>
    <n v="2024"/>
    <n v="32"/>
    <x v="19"/>
    <x v="0"/>
    <n v="8"/>
    <x v="1"/>
    <x v="0"/>
    <d v="2024-08-06T00:00:00"/>
    <d v="2024-08-06T00:00:00"/>
  </r>
  <r>
    <n v="4000000427"/>
    <x v="1"/>
    <s v="2. High"/>
    <s v="SAP Authorization Access Req - 99017993"/>
    <s v="Vivek Kannan"/>
    <s v="Amit Yadav"/>
    <s v="SAP Technical"/>
    <x v="0"/>
    <d v="2024-07-09T11:17:00"/>
    <d v="2024-07-11T11:17:00"/>
    <s v="Access &amp; Security"/>
    <d v="2024-07-20T13:53:00"/>
    <s v="Vivek Kannan"/>
    <s v="Tiles Plant"/>
    <s v="4. Affects User"/>
    <d v="2024-11-04T19:00:00"/>
    <x v="0"/>
    <d v="2024-07-17T13:32:00"/>
    <d v="2024-07-09T11:43:00"/>
    <d v="2024-07-09T13:17:00"/>
    <s v="Access &amp; Security"/>
    <s v="-"/>
    <s v="Access Control"/>
    <s v="UAE"/>
    <x v="0"/>
    <x v="0"/>
    <x v="0"/>
    <n v="8.09375"/>
    <n v="2024"/>
    <n v="28"/>
    <x v="6"/>
    <x v="0"/>
    <n v="7"/>
    <x v="0"/>
    <x v="1"/>
    <d v="2024-07-09T00:00:00"/>
    <d v="2024-07-09T00:00:00"/>
  </r>
  <r>
    <n v="4000000433"/>
    <x v="1"/>
    <s v="3. Normal"/>
    <s v="SAP Authorization Access Req - MC's"/>
    <s v=" Mohamed Nasar"/>
    <s v="Amit Yadav"/>
    <s v="SAP Technical"/>
    <x v="0"/>
    <d v="2024-07-09T12:28:00"/>
    <d v="2024-07-11T12:28:00"/>
    <s v="Applications"/>
    <d v="2024-07-12T16:49:00"/>
    <s v="Mohamed Nasar"/>
    <s v="Logistics and Warehouse"/>
    <s v="4. Affects User"/>
    <d v="2024-07-12T16:49:00"/>
    <x v="0"/>
    <d v="2024-07-09T16:45:00"/>
    <d v="2024-07-09T13:43:00"/>
    <d v="2024-07-09T14:28:00"/>
    <s v="Access &amp; Security"/>
    <s v="-"/>
    <s v="SAP S/4 ERP"/>
    <s v="UAE"/>
    <x v="0"/>
    <x v="0"/>
    <x v="0"/>
    <n v="0.17847222222189885"/>
    <n v="2024"/>
    <n v="28"/>
    <x v="6"/>
    <x v="0"/>
    <n v="7"/>
    <x v="0"/>
    <x v="0"/>
    <d v="2024-07-09T00:00:00"/>
    <d v="2024-07-09T00:00:00"/>
  </r>
  <r>
    <n v="4000000414"/>
    <x v="1"/>
    <s v="2. High"/>
    <s v="SAP Authorization Access Req - MC's"/>
    <s v="Ravi Teja"/>
    <s v="Amit Yadav"/>
    <s v="SAP Technical"/>
    <x v="3"/>
    <d v="2024-07-08T16:23:00"/>
    <d v="2024-07-10T16:23:00"/>
    <s v="Applications"/>
    <s v="-"/>
    <s v="Ravi Teja"/>
    <s v="Tiles Plant"/>
    <s v="4. Affects User"/>
    <d v="2024-08-01T16:56:00"/>
    <x v="0"/>
    <s v="-"/>
    <d v="2024-07-09T08:58:00"/>
    <d v="2024-07-08T18:23:00"/>
    <s v="Access &amp; Security"/>
    <s v="-"/>
    <s v="SAP S/4 ERP"/>
    <s v="UAE"/>
    <x v="0"/>
    <x v="0"/>
    <x v="0"/>
    <n v="167.94251493055344"/>
    <n v="2024"/>
    <n v="28"/>
    <x v="6"/>
    <x v="0"/>
    <n v="7"/>
    <x v="0"/>
    <x v="2"/>
    <d v="2024-07-08T00:00:00"/>
    <s v=""/>
  </r>
  <r>
    <n v="4000000303"/>
    <x v="1"/>
    <s v="3. Normal"/>
    <s v="SAP Authorization Access Req - PETRONIO (KLudi Ger)"/>
    <s v="Raziye Kabakci"/>
    <s v="Amit Yadav"/>
    <s v="SAP Technical"/>
    <x v="0"/>
    <d v="2024-07-04T15:09:00"/>
    <d v="2024-07-10T14:16:00"/>
    <s v="Applications"/>
    <d v="2024-07-11T16:48:00"/>
    <s v="Raziye Kabakci"/>
    <s v="Information Technology"/>
    <s v="4. Affects User"/>
    <d v="2024-08-06T04:14:00"/>
    <x v="0"/>
    <d v="2024-07-08T16:45:00"/>
    <d v="2024-07-04T16:23:00"/>
    <d v="2024-07-08T16:16:00"/>
    <s v="Access &amp; Security"/>
    <s v="-"/>
    <s v="SAP S/4 ERP"/>
    <s v="GER"/>
    <x v="0"/>
    <x v="0"/>
    <x v="0"/>
    <n v="4.0666666666656965"/>
    <n v="2024"/>
    <n v="27"/>
    <x v="11"/>
    <x v="0"/>
    <n v="7"/>
    <x v="0"/>
    <x v="3"/>
    <d v="2024-07-04T00:00:00"/>
    <d v="2024-07-04T00:00:00"/>
  </r>
  <r>
    <n v="4000000557"/>
    <x v="1"/>
    <s v="3. Normal"/>
    <s v="SAP Authorization Access Req - Ralf Kuhl (Kludi Ger)"/>
    <s v="Ralf Kühl"/>
    <s v="Amit Yadav"/>
    <s v="SAP Technical"/>
    <x v="0"/>
    <d v="2024-07-11T13:13:00"/>
    <d v="2024-07-15T13:13:00"/>
    <s v="Applications"/>
    <d v="2024-07-21T14:53:00"/>
    <s v="Ralf Kühl"/>
    <s v="Goods receipt"/>
    <s v="4. Affects User"/>
    <d v="2024-07-21T14:53:00"/>
    <x v="0"/>
    <d v="2024-07-18T14:02:00"/>
    <d v="2024-07-16T18:16:00"/>
    <d v="2024-07-11T15:13:00"/>
    <s v="Access &amp; Security"/>
    <s v="-"/>
    <s v="SAP S/4 ERP"/>
    <s v="GER"/>
    <x v="0"/>
    <x v="0"/>
    <x v="0"/>
    <n v="7.0340277777795563"/>
    <n v="2024"/>
    <n v="28"/>
    <x v="6"/>
    <x v="0"/>
    <n v="7"/>
    <x v="0"/>
    <x v="1"/>
    <d v="2024-07-11T00:00:00"/>
    <d v="2024-07-11T00:00:00"/>
  </r>
  <r>
    <n v="4000000481"/>
    <x v="1"/>
    <s v="3. Normal"/>
    <s v="SAP Authorization Access Req - Require SAP hiring codes"/>
    <s v="Alphonsus Raj"/>
    <s v="Amit Yadav"/>
    <s v="SAP Technical"/>
    <x v="0"/>
    <d v="2024-07-10T10:55:00"/>
    <d v="2024-07-12T10:55:00"/>
    <s v="Applications"/>
    <d v="2024-08-04T19:01:00"/>
    <s v="Alphonsus Raj"/>
    <s v="HR &amp; Admin"/>
    <s v="4. Affects User"/>
    <d v="2024-08-04T19:01:00"/>
    <x v="0"/>
    <d v="2024-08-01T18:13:00"/>
    <d v="2024-08-01T18:09:00"/>
    <d v="2024-07-10T12:55:00"/>
    <s v="Access &amp; Security"/>
    <s v="-"/>
    <s v="SAP S/4 ERP"/>
    <s v="IND"/>
    <x v="0"/>
    <x v="0"/>
    <x v="0"/>
    <n v="22.304166666668607"/>
    <n v="2024"/>
    <n v="28"/>
    <x v="6"/>
    <x v="0"/>
    <n v="7"/>
    <x v="0"/>
    <x v="2"/>
    <d v="2024-07-10T00:00:00"/>
    <d v="2024-07-10T00:00:00"/>
  </r>
  <r>
    <n v="4000000660"/>
    <x v="1"/>
    <s v="4. Low"/>
    <s v="SAP Authorization Access Req - 99000980"/>
    <s v="Suresh Kumar Annasamy"/>
    <s v="Amit Yadav"/>
    <s v="SAP Technical"/>
    <x v="0"/>
    <d v="2024-07-13T13:47:00"/>
    <d v="2024-07-22T10:30:00"/>
    <s v="Applications"/>
    <d v="2024-07-19T18:52:00"/>
    <s v="Suresh Kumar Annasamy"/>
    <s v="Tiles Plant"/>
    <s v="4. Affects User"/>
    <d v="2024-07-19T18:52:00"/>
    <x v="2"/>
    <d v="2024-07-16T18:18:00"/>
    <d v="2024-07-16T18:18:00"/>
    <d v="2024-07-15T14:30:00"/>
    <s v="Access &amp; Security"/>
    <s v="-"/>
    <s v="SAP S/4 ERP"/>
    <s v="UAE"/>
    <x v="0"/>
    <x v="0"/>
    <x v="0"/>
    <n v="3.1881944444394321"/>
    <n v="2024"/>
    <n v="28"/>
    <x v="6"/>
    <x v="0"/>
    <n v="7"/>
    <x v="0"/>
    <x v="3"/>
    <d v="2024-07-13T00:00:00"/>
    <d v="2024-07-13T00:00:00"/>
  </r>
  <r>
    <n v="4000000415"/>
    <x v="1"/>
    <s v="2. High"/>
    <s v="SAP Authorization Access Req - 99002328"/>
    <s v=" Ravi Teja"/>
    <s v="Amit Yadav"/>
    <s v="SAP Technical"/>
    <x v="0"/>
    <d v="2024-07-08T16:25:00"/>
    <d v="2024-07-10T16:25:00"/>
    <s v="Applications"/>
    <d v="2024-08-04T19:01:00"/>
    <s v="Ravi Teja"/>
    <s v="Tiles Plant"/>
    <s v="4. Affects User"/>
    <d v="2024-08-04T19:01:00"/>
    <x v="0"/>
    <d v="2024-08-01T18:10:00"/>
    <d v="2024-07-10T17:42:00"/>
    <s v="-"/>
    <s v="Access &amp; Security"/>
    <s v="-"/>
    <s v="SAP S/4 ERP"/>
    <s v="UAE"/>
    <x v="0"/>
    <x v="0"/>
    <x v="0"/>
    <n v="24.072916666664241"/>
    <n v="2024"/>
    <n v="28"/>
    <x v="6"/>
    <x v="0"/>
    <n v="7"/>
    <x v="0"/>
    <x v="2"/>
    <d v="2024-07-08T00:00:00"/>
    <d v="2024-07-08T00:00:00"/>
  </r>
  <r>
    <n v="4000004618"/>
    <x v="1"/>
    <s v="1. Urgent"/>
    <s v="SAP Authorization Access Request - 99017472"/>
    <s v="Mohit Nayyar"/>
    <s v="Amit Yadav"/>
    <s v="SAP Technical"/>
    <x v="0"/>
    <d v="2024-11-04T11:37:00"/>
    <d v="2024-11-05T10:37:00"/>
    <s v="Access &amp; Security"/>
    <d v="2024-11-08T16:52:00"/>
    <s v="Mohit Nayyar"/>
    <s v="Production Planning"/>
    <s v="4. Affects User"/>
    <d v="2024-11-08T16:52:00"/>
    <x v="3"/>
    <d v="2024-11-05T16:22:00"/>
    <d v="2024-11-04T11:58:00"/>
    <d v="2024-11-04T12:37:00"/>
    <s v="Access &amp; Security"/>
    <s v="-"/>
    <s v="Access Control"/>
    <s v="UAE"/>
    <x v="0"/>
    <x v="0"/>
    <x v="1"/>
    <n v="1.1979166666642413"/>
    <n v="2024"/>
    <n v="45"/>
    <x v="4"/>
    <x v="0"/>
    <n v="11"/>
    <x v="3"/>
    <x v="0"/>
    <d v="2024-11-04T00:00:00"/>
    <d v="2024-11-04T00:00:00"/>
  </r>
  <r>
    <n v="4000002266"/>
    <x v="0"/>
    <s v="3. Normal"/>
    <s v="SAP Authorization Error - Jahangir"/>
    <s v="Jahangir Hussian"/>
    <s v="Nigam Bairagicharan Das"/>
    <s v="SAP Technical"/>
    <x v="0"/>
    <d v="2024-08-23T09:26:00"/>
    <d v="2024-08-27T10:30:00"/>
    <s v="Applications"/>
    <d v="2024-08-26T14:12:00"/>
    <s v="System"/>
    <s v="Procurement"/>
    <s v="4. Affects User"/>
    <d v="2024-08-26T14:12:00"/>
    <x v="0"/>
    <d v="2024-08-23T13:20:00"/>
    <d v="2024-08-23T13:20:00"/>
    <d v="2024-08-23T12:30:00"/>
    <s v="-"/>
    <s v="-"/>
    <s v="SAP S/4 ERP"/>
    <s v="UAE"/>
    <x v="0"/>
    <x v="0"/>
    <x v="0"/>
    <n v="0.16249999999854481"/>
    <n v="2024"/>
    <n v="34"/>
    <x v="18"/>
    <x v="0"/>
    <n v="8"/>
    <x v="1"/>
    <x v="0"/>
    <d v="2024-08-23T00:00:00"/>
    <d v="2024-08-23T00:00:00"/>
  </r>
  <r>
    <n v="4000002004"/>
    <x v="0"/>
    <s v="4. Low"/>
    <s v="SAP Authorization Error - Jürgen ( Kludi Germany )"/>
    <s v="Jürgen Rixen"/>
    <s v="Nigam Bairagicharan Das"/>
    <s v="SAP Technical"/>
    <x v="0"/>
    <d v="2024-08-14T19:37:00"/>
    <d v="2024-08-22T10:30:00"/>
    <s v="Applications"/>
    <d v="2024-08-19T11:09:00"/>
    <s v="System"/>
    <s v="Production Control"/>
    <s v="4. Affects User"/>
    <d v="2024-08-19T11:09:00"/>
    <x v="2"/>
    <d v="2024-08-16T10:34:00"/>
    <d v="2024-08-16T10:34:00"/>
    <d v="2024-08-15T14:30:00"/>
    <s v="-"/>
    <s v="-"/>
    <s v="SAP S/4 ERP"/>
    <s v="GER"/>
    <x v="0"/>
    <x v="0"/>
    <x v="0"/>
    <n v="1.6229166666671517"/>
    <n v="2024"/>
    <n v="33"/>
    <x v="1"/>
    <x v="0"/>
    <n v="8"/>
    <x v="1"/>
    <x v="0"/>
    <d v="2024-08-14T00:00:00"/>
    <d v="2024-08-14T00:00:00"/>
  </r>
  <r>
    <n v="4000001461"/>
    <x v="0"/>
    <s v="2. High"/>
    <s v="SAP authorization error - Raveendra"/>
    <s v="Raveendra Katta"/>
    <s v="Amit Yadav"/>
    <s v="SAP Technical"/>
    <x v="0"/>
    <d v="2024-07-31T18:36:00"/>
    <d v="2024-08-02T18:36:00"/>
    <s v="Applications"/>
    <d v="2024-08-04T19:01:00"/>
    <s v="Raveendra Katta"/>
    <s v="Costing &amp; MIS"/>
    <s v="4. Affects User"/>
    <d v="2024-08-15T12:52:00"/>
    <x v="0"/>
    <d v="2024-08-01T18:11:00"/>
    <d v="2024-08-01T18:11:00"/>
    <d v="2024-08-01T12:06:00"/>
    <s v="-"/>
    <s v="-"/>
    <s v="SAP S/4 ERP"/>
    <s v="IND"/>
    <x v="0"/>
    <x v="0"/>
    <x v="0"/>
    <n v="0.98263888889050577"/>
    <n v="2024"/>
    <n v="31"/>
    <x v="8"/>
    <x v="0"/>
    <n v="7"/>
    <x v="0"/>
    <x v="0"/>
    <d v="2024-07-31T00:00:00"/>
    <d v="2024-07-31T00:00:00"/>
  </r>
  <r>
    <n v="4000004129"/>
    <x v="0"/>
    <s v="3. Normal"/>
    <s v="SAP Authorization Issue - 99014012"/>
    <s v="Paul Antony"/>
    <s v="Amit Yadav"/>
    <s v="SAP Technical"/>
    <x v="0"/>
    <d v="2024-10-16T12:31:00"/>
    <d v="2024-10-18T12:31:00"/>
    <s v="Applications"/>
    <d v="2024-10-19T15:42:00"/>
    <s v="System"/>
    <s v="Sanitaryware Plant"/>
    <s v="4. Affects User"/>
    <d v="2024-10-19T15:42:00"/>
    <x v="0"/>
    <d v="2024-10-16T15:39:00"/>
    <d v="2024-10-16T15:39:00"/>
    <d v="2024-10-16T14:31:00"/>
    <s v="-"/>
    <s v="-"/>
    <s v="SAP S/4 ERP"/>
    <s v="UAE"/>
    <x v="0"/>
    <x v="0"/>
    <x v="0"/>
    <n v="0.13055555555911269"/>
    <n v="2024"/>
    <n v="42"/>
    <x v="24"/>
    <x v="0"/>
    <n v="10"/>
    <x v="2"/>
    <x v="0"/>
    <d v="2024-10-16T00:00:00"/>
    <d v="2024-10-16T00:00:00"/>
  </r>
  <r>
    <n v="4000002271"/>
    <x v="0"/>
    <s v="3. Normal"/>
    <s v="SAP Authorization issue - Nishant ( IND)"/>
    <s v="Nishant Badrakiya"/>
    <s v="Nigam Bairagicharan Das"/>
    <s v="SAP Technical"/>
    <x v="0"/>
    <d v="2024-08-23T09:59:00"/>
    <d v="2024-08-26T10:30:00"/>
    <s v="Applications"/>
    <d v="2024-08-26T14:12:00"/>
    <s v="Nishant Badrakiya"/>
    <s v="Finance &amp; Accounts"/>
    <s v="4. Affects User"/>
    <d v="2024-08-26T14:12:00"/>
    <x v="0"/>
    <d v="2024-08-23T13:19:00"/>
    <d v="2024-08-23T13:19:00"/>
    <d v="2024-08-23T12:30:00"/>
    <s v="-"/>
    <s v="-"/>
    <s v="SAP S/4 ERP"/>
    <s v="IND"/>
    <x v="0"/>
    <x v="0"/>
    <x v="0"/>
    <n v="0.13888888888322981"/>
    <n v="2024"/>
    <n v="34"/>
    <x v="18"/>
    <x v="0"/>
    <n v="8"/>
    <x v="1"/>
    <x v="0"/>
    <d v="2024-08-23T00:00:00"/>
    <d v="2024-08-23T00:00:00"/>
  </r>
  <r>
    <n v="4000002268"/>
    <x v="0"/>
    <s v="2. High"/>
    <s v="SAP Authorization Issue ( VA01 &amp; VA02 ) - Hemanshu ( IND)"/>
    <s v="Hemanshu Khiraiya"/>
    <s v="Nigam Bairagicharan Das"/>
    <s v="SAP Technical"/>
    <x v="0"/>
    <d v="2024-08-23T09:41:00"/>
    <d v="2024-08-23T18:30:00"/>
    <s v="Applications"/>
    <d v="2024-08-26T14:12:00"/>
    <s v="Hemanshu Khiraiya"/>
    <s v="Finance &amp; Accounts"/>
    <s v="2. Affects Department"/>
    <d v="2024-08-26T14:12:00"/>
    <x v="3"/>
    <d v="2024-08-23T13:26:00"/>
    <d v="2024-08-23T13:26:00"/>
    <d v="2024-08-23T11:30:00"/>
    <s v="-"/>
    <s v="-"/>
    <s v="SAP S/4 ERP"/>
    <s v="IND"/>
    <x v="0"/>
    <x v="0"/>
    <x v="0"/>
    <n v="0.15625"/>
    <n v="2024"/>
    <n v="34"/>
    <x v="18"/>
    <x v="0"/>
    <n v="8"/>
    <x v="1"/>
    <x v="0"/>
    <d v="2024-08-23T00:00:00"/>
    <d v="2024-08-23T00:00:00"/>
  </r>
  <r>
    <n v="4000002269"/>
    <x v="0"/>
    <s v="2. High"/>
    <s v="SAP Authorization issue (  VA01/ VA02/ VA03)- Moti (IND)"/>
    <s v="Moti Singh Rathore"/>
    <s v="Nigam Bairagicharan Das"/>
    <s v="SAP Technical"/>
    <x v="0"/>
    <d v="2024-08-23T09:50:00"/>
    <d v="2024-08-23T18:30:00"/>
    <s v="Applications"/>
    <d v="2024-08-26T14:12:00"/>
    <s v="Moti Singh Rathore"/>
    <s v="Finance &amp; Accounts"/>
    <s v="2. Affects Department"/>
    <d v="2024-08-26T14:12:00"/>
    <x v="3"/>
    <d v="2024-08-23T13:24:00"/>
    <d v="2024-08-23T13:24:00"/>
    <d v="2024-08-23T11:30:00"/>
    <s v="-"/>
    <s v="-"/>
    <s v="SAP S/4 ERP"/>
    <s v="IND"/>
    <x v="0"/>
    <x v="0"/>
    <x v="0"/>
    <n v="0.148611111115315"/>
    <n v="2024"/>
    <n v="34"/>
    <x v="18"/>
    <x v="0"/>
    <n v="8"/>
    <x v="1"/>
    <x v="0"/>
    <d v="2024-08-23T00:00:00"/>
    <d v="2024-08-23T00:00:00"/>
  </r>
  <r>
    <n v="4000004455"/>
    <x v="0"/>
    <s v="2. High"/>
    <s v="SAP Authorization Issue - A.K.M. Fazlul ( BG )"/>
    <s v="A.K.M. Fazlul Hoq"/>
    <s v="Amit Yadav"/>
    <s v="SAP Technical"/>
    <x v="0"/>
    <d v="2024-10-28T16:33:00"/>
    <d v="2024-10-30T17:24:00"/>
    <s v="Applications"/>
    <d v="2024-11-02T11:49:00"/>
    <s v="A.K.M. Fazlul Hoq"/>
    <s v="SAP PP"/>
    <s v="4. Affects User"/>
    <d v="2024-11-02T11:49:00"/>
    <x v="0"/>
    <d v="2024-10-30T11:27:00"/>
    <d v="2024-10-29T15:44:00"/>
    <d v="2024-10-28T18:33:00"/>
    <s v="-"/>
    <s v="-"/>
    <s v="SAP S/4 ERP"/>
    <s v="BGD"/>
    <x v="0"/>
    <x v="0"/>
    <x v="1"/>
    <n v="1.7874999999985448"/>
    <n v="2024"/>
    <n v="44"/>
    <x v="5"/>
    <x v="0"/>
    <n v="10"/>
    <x v="2"/>
    <x v="0"/>
    <d v="2024-10-28T00:00:00"/>
    <d v="2024-10-28T00:00:00"/>
  </r>
  <r>
    <n v="4000004223"/>
    <x v="0"/>
    <s v="3. Normal"/>
    <s v="SAP Authorization issue - Haitham"/>
    <s v="Haitham Safadi"/>
    <s v="Amit Yadav"/>
    <s v="SAP Technical"/>
    <x v="0"/>
    <d v="2024-10-21T10:52:00"/>
    <d v="2024-10-23T10:52:00"/>
    <s v="Applications"/>
    <d v="2024-11-02T11:49:00"/>
    <s v="System"/>
    <s v="Showroom"/>
    <s v="3. Affects Group"/>
    <d v="2024-11-02T11:49:00"/>
    <x v="0"/>
    <d v="2024-10-30T11:40:00"/>
    <d v="2024-10-30T11:40:00"/>
    <d v="2024-10-21T12:52:00"/>
    <s v="-"/>
    <s v="-"/>
    <s v="SAP S/4 ERP"/>
    <s v="UAE"/>
    <x v="0"/>
    <x v="0"/>
    <x v="0"/>
    <n v="9.0333333333328483"/>
    <n v="2024"/>
    <n v="43"/>
    <x v="14"/>
    <x v="0"/>
    <n v="10"/>
    <x v="2"/>
    <x v="1"/>
    <d v="2024-10-21T00:00:00"/>
    <d v="2024-10-21T00:00:00"/>
  </r>
  <r>
    <n v="4000000590"/>
    <x v="0"/>
    <s v="3. Normal"/>
    <s v="SAP Authorization Issue - 99000846"/>
    <s v="Vasu Vanneti"/>
    <s v="Amit Yadav"/>
    <s v="SAP Technical"/>
    <x v="0"/>
    <d v="2024-07-11T18:58:00"/>
    <d v="2024-07-15T18:58:00"/>
    <s v="Applications"/>
    <d v="2024-07-18T17:52:00"/>
    <s v="System"/>
    <s v="Tiles Plant"/>
    <s v="4. Affects User"/>
    <d v="2024-07-18T17:52:00"/>
    <x v="0"/>
    <d v="2024-07-15T17:24:00"/>
    <d v="2024-07-14T02:54:00"/>
    <d v="2024-07-12T11:58:00"/>
    <s v="-"/>
    <s v="-"/>
    <s v="SAP S/4 ERP"/>
    <s v="UAE"/>
    <x v="0"/>
    <x v="0"/>
    <x v="0"/>
    <n v="3.9347222222204437"/>
    <n v="2024"/>
    <n v="28"/>
    <x v="6"/>
    <x v="0"/>
    <n v="7"/>
    <x v="0"/>
    <x v="3"/>
    <d v="2024-07-11T00:00:00"/>
    <d v="2024-07-11T00:00:00"/>
  </r>
  <r>
    <n v="4000004104"/>
    <x v="0"/>
    <s v="2. High"/>
    <s v="SAP Authorization Issue - 99013278"/>
    <s v="Prashobh PK"/>
    <s v="Amit Yadav"/>
    <s v="SAP Technical"/>
    <x v="0"/>
    <d v="2024-10-15T16:51:00"/>
    <d v="2024-10-17T16:51:00"/>
    <s v="Access &amp; Security"/>
    <d v="2024-10-18T19:41:00"/>
    <s v="Prashobh PK"/>
    <s v="Marketing"/>
    <s v="4. Affects User"/>
    <d v="2024-11-01T16:43:00"/>
    <x v="0"/>
    <d v="2024-10-15T19:12:00"/>
    <d v="2024-10-15T19:12:00"/>
    <d v="2024-10-15T18:51:00"/>
    <s v="-"/>
    <s v="-"/>
    <s v="Access Control"/>
    <s v="UAE"/>
    <x v="0"/>
    <x v="0"/>
    <x v="0"/>
    <n v="9.7916666672972497E-2"/>
    <n v="2024"/>
    <n v="42"/>
    <x v="24"/>
    <x v="0"/>
    <n v="10"/>
    <x v="2"/>
    <x v="0"/>
    <d v="2024-10-15T00:00:00"/>
    <d v="2024-10-15T00:00:00"/>
  </r>
  <r>
    <n v="4000001056"/>
    <x v="0"/>
    <s v="1. Urgent"/>
    <s v="SAP Authorization Issue - Epifanio"/>
    <s v="Epifanio Malapitan"/>
    <s v="Amit Yadav"/>
    <s v="SAP Technical"/>
    <x v="0"/>
    <d v="2024-07-24T13:26:00"/>
    <d v="2024-07-25T12:26:00"/>
    <s v="Applications"/>
    <d v="2024-07-27T16:57:00"/>
    <s v="Epifanio Malapitan"/>
    <s v="ISO"/>
    <s v="4. Affects User"/>
    <d v="2024-07-27T16:57:00"/>
    <x v="3"/>
    <d v="2024-07-24T16:35:00"/>
    <d v="2024-07-24T16:35:00"/>
    <d v="2024-07-24T14:26:00"/>
    <s v="-"/>
    <s v="-"/>
    <s v="SAP S/4 ERP"/>
    <s v="UAE"/>
    <x v="0"/>
    <x v="0"/>
    <x v="0"/>
    <n v="0.13124999999854481"/>
    <n v="2024"/>
    <n v="30"/>
    <x v="0"/>
    <x v="0"/>
    <n v="7"/>
    <x v="0"/>
    <x v="0"/>
    <d v="2024-07-24T00:00:00"/>
    <d v="2024-07-24T00:00:00"/>
  </r>
  <r>
    <n v="4000004526"/>
    <x v="0"/>
    <s v="3. Normal"/>
    <s v="SAP Authorization Issue - Md Sayadul"/>
    <s v="Md Sayadul Islam"/>
    <s v="Amit Yadav"/>
    <s v="SAP Technical"/>
    <x v="0"/>
    <d v="2024-10-30T17:43:00"/>
    <d v="2024-11-01T17:43:00"/>
    <s v="Applications"/>
    <d v="2024-11-03T19:50:00"/>
    <s v="System"/>
    <s v="Procurement"/>
    <s v="4. Affects User"/>
    <d v="2024-11-03T19:50:00"/>
    <x v="0"/>
    <d v="2024-10-31T18:56:00"/>
    <d v="2024-10-31T18:56:00"/>
    <d v="2024-10-31T10:43:00"/>
    <s v="-"/>
    <s v="-"/>
    <s v="SAP S/4 ERP"/>
    <s v="UAE"/>
    <x v="0"/>
    <x v="0"/>
    <x v="1"/>
    <n v="1.0506944444496185"/>
    <n v="2024"/>
    <n v="44"/>
    <x v="5"/>
    <x v="0"/>
    <n v="10"/>
    <x v="2"/>
    <x v="0"/>
    <d v="2024-10-30T00:00:00"/>
    <d v="2024-10-30T00:00:00"/>
  </r>
  <r>
    <n v="4000005047"/>
    <x v="0"/>
    <s v="3. Normal"/>
    <s v="SAP Authorization Issue - Muhammad"/>
    <s v="Muhammad Asghar"/>
    <s v="Amit Yadav"/>
    <s v="SAP Technical"/>
    <x v="0"/>
    <d v="2024-11-15T13:21:00"/>
    <d v="2024-11-19T13:21:00"/>
    <s v="Access &amp; Security"/>
    <d v="2024-11-18T18:58:00"/>
    <s v="Muhammad Asghar"/>
    <s v="Tiles - GTS"/>
    <s v="4. Affects User"/>
    <d v="2024-11-18T18:58:00"/>
    <x v="0"/>
    <d v="2024-11-15T18:20:00"/>
    <d v="2024-11-15T18:20:00"/>
    <d v="2024-11-15T15:21:00"/>
    <s v="-"/>
    <s v="-"/>
    <s v="Access Control"/>
    <s v="UAE"/>
    <x v="0"/>
    <x v="0"/>
    <x v="1"/>
    <n v="0.20763888888905058"/>
    <n v="2024"/>
    <n v="46"/>
    <x v="21"/>
    <x v="0"/>
    <n v="11"/>
    <x v="3"/>
    <x v="0"/>
    <d v="2024-11-15T00:00:00"/>
    <d v="2024-11-15T00:00:00"/>
  </r>
  <r>
    <n v="4000000180"/>
    <x v="1"/>
    <s v="2. High"/>
    <s v="SAP Authorization Modification - Shydur Rahman (BG)"/>
    <s v="Shydur Rahaman"/>
    <s v="Amit Yadav"/>
    <s v="SAP Technical"/>
    <x v="0"/>
    <d v="2024-07-02T16:47:00"/>
    <d v="2024-07-04T16:47:00"/>
    <s v="Applications"/>
    <d v="2024-07-19T14:52:00"/>
    <s v="Shydur Rahaman"/>
    <s v="Accounts &amp; Finance"/>
    <s v="4. Affects User"/>
    <d v="2024-07-19T14:52:00"/>
    <x v="0"/>
    <d v="2024-07-16T14:11:00"/>
    <d v="2024-07-04T17:07:00"/>
    <d v="2024-07-02T18:47:00"/>
    <s v="Applications"/>
    <s v="-"/>
    <s v="SAP S/4 ERP"/>
    <s v="BGD"/>
    <x v="0"/>
    <x v="0"/>
    <x v="0"/>
    <n v="13.891666666662786"/>
    <n v="2024"/>
    <n v="27"/>
    <x v="11"/>
    <x v="0"/>
    <n v="7"/>
    <x v="0"/>
    <x v="2"/>
    <d v="2024-07-02T00:00:00"/>
    <d v="2024-07-02T00:00:00"/>
  </r>
  <r>
    <n v="4000000759"/>
    <x v="1"/>
    <s v="3. Normal"/>
    <s v="SAP Authorization Modification - Shydur Rahman (BG)"/>
    <s v="Shydur Rahaman"/>
    <s v="Amit Yadav"/>
    <s v="SAP Technical"/>
    <x v="0"/>
    <d v="2024-07-16T15:53:00"/>
    <d v="2024-07-18T15:53:00"/>
    <s v="Applications"/>
    <d v="2024-07-19T18:52:00"/>
    <s v="Khulood Husain Alhammadi"/>
    <s v="Accounts &amp; Finance"/>
    <s v="4. Affects User"/>
    <d v="2024-07-19T18:52:00"/>
    <x v="0"/>
    <d v="2024-07-16T18:19:00"/>
    <s v="-"/>
    <d v="2024-07-16T17:53:00"/>
    <s v="Access &amp; Security"/>
    <s v="-"/>
    <s v="SAP S/4 ERP"/>
    <s v="BGD"/>
    <x v="0"/>
    <x v="0"/>
    <x v="0"/>
    <n v="0.101388888884685"/>
    <n v="2024"/>
    <n v="29"/>
    <x v="13"/>
    <x v="0"/>
    <n v="7"/>
    <x v="0"/>
    <x v="0"/>
    <d v="2024-07-16T00:00:00"/>
    <d v="2024-07-16T00:00:00"/>
  </r>
  <r>
    <n v="4000000577"/>
    <x v="1"/>
    <s v="3. Normal"/>
    <s v="SAP Authorization Removal (PR) - 4 Users Purchase Team"/>
    <s v=" Veronica Tapao"/>
    <s v="Amit Yadav"/>
    <s v="SAP Technical"/>
    <x v="0"/>
    <d v="2024-07-11T16:53:00"/>
    <d v="2024-07-15T16:53:00"/>
    <s v="Applications"/>
    <d v="2024-07-25T17:55:00"/>
    <s v="Veronica Tapao"/>
    <s v="Purchase"/>
    <s v="4. Affects User"/>
    <d v="2024-07-25T17:55:00"/>
    <x v="0"/>
    <d v="2024-07-22T17:42:00"/>
    <d v="2024-07-22T17:42:00"/>
    <d v="2024-07-11T18:53:00"/>
    <s v="Access &amp; Security"/>
    <s v="-"/>
    <s v="SAP S/4 ERP"/>
    <s v="UAE"/>
    <x v="0"/>
    <x v="0"/>
    <x v="0"/>
    <n v="11.034027777779556"/>
    <n v="2024"/>
    <n v="28"/>
    <x v="6"/>
    <x v="0"/>
    <n v="7"/>
    <x v="0"/>
    <x v="2"/>
    <d v="2024-07-11T00:00:00"/>
    <d v="2024-07-11T00:00:00"/>
  </r>
  <r>
    <n v="4000005059"/>
    <x v="1"/>
    <s v="1. Urgent"/>
    <s v="SAP Authorization Request ( T- code ) Access - 99018059"/>
    <s v="Mohamed Suhail"/>
    <s v="Amit Yadav"/>
    <s v="SAP Technical"/>
    <x v="0"/>
    <d v="2024-11-15T17:37:00"/>
    <d v="2024-11-18T16:37:00"/>
    <s v="Access &amp; Security"/>
    <d v="2024-11-21T16:59:00"/>
    <s v="Mohamed Suhail"/>
    <s v="Customer Advocacy - Tiles"/>
    <s v="4. Affects User"/>
    <d v="2024-11-21T16:59:00"/>
    <x v="3"/>
    <d v="2024-11-18T16:28:00"/>
    <d v="2024-11-15T17:48:00"/>
    <d v="2024-11-15T18:37:00"/>
    <s v="Access &amp; Security"/>
    <s v="-"/>
    <s v="Access Control"/>
    <s v="UAE"/>
    <x v="0"/>
    <x v="0"/>
    <x v="1"/>
    <n v="2.9520833333372138"/>
    <n v="2024"/>
    <n v="46"/>
    <x v="21"/>
    <x v="0"/>
    <n v="11"/>
    <x v="3"/>
    <x v="3"/>
    <d v="2024-11-15T00:00:00"/>
    <d v="2024-11-15T00:00:00"/>
  </r>
  <r>
    <n v="4000001129"/>
    <x v="1"/>
    <s v="3. Normal"/>
    <s v="SAP Authorization Request - Kahkashan"/>
    <s v="Kahkashan Naaz"/>
    <s v="Amit Yadav"/>
    <s v="SAP Technical"/>
    <x v="3"/>
    <d v="2024-07-29T11:14:00"/>
    <d v="2024-07-31T11:14:00"/>
    <s v="Applications"/>
    <s v="-"/>
    <s v="Kahkashan Naaz"/>
    <s v="Sales Coordinator"/>
    <s v="4. Affects User"/>
    <d v="2024-11-12T10:13:00"/>
    <x v="0"/>
    <s v="-"/>
    <s v="-"/>
    <d v="2024-07-29T13:14:00"/>
    <s v="Access &amp; Security"/>
    <s v="-"/>
    <s v="SAP S/4 ERP"/>
    <s v="IND"/>
    <x v="0"/>
    <x v="0"/>
    <x v="0"/>
    <n v="147.15709826388775"/>
    <n v="2024"/>
    <n v="31"/>
    <x v="8"/>
    <x v="0"/>
    <n v="7"/>
    <x v="0"/>
    <x v="2"/>
    <d v="2024-07-29T00:00:00"/>
    <s v=""/>
  </r>
  <r>
    <n v="4000003947"/>
    <x v="1"/>
    <s v="3. Normal"/>
    <s v="SAP Authorization Request - L&amp;W Users"/>
    <s v=" Mohamed Nasar"/>
    <s v="Amit Yadav"/>
    <s v="SAP Technical"/>
    <x v="0"/>
    <d v="2024-10-10T17:53:00"/>
    <d v="2024-10-15T11:44:00"/>
    <s v="Applications"/>
    <d v="2024-11-16T18:57:00"/>
    <s v="Mohamed Nasar"/>
    <s v="Logistics and Warehouse"/>
    <s v="4. Affects User"/>
    <d v="2024-11-16T18:57:00"/>
    <x v="0"/>
    <d v="2024-11-13T18:32:00"/>
    <d v="2024-10-11T18:22:00"/>
    <d v="2024-10-11T10:53:00"/>
    <s v="Access &amp; Security"/>
    <s v="-"/>
    <s v="SAP S/4 ERP"/>
    <s v="UAE"/>
    <x v="0"/>
    <x v="0"/>
    <x v="0"/>
    <n v="34.027083333334303"/>
    <n v="2024"/>
    <n v="41"/>
    <x v="9"/>
    <x v="0"/>
    <n v="10"/>
    <x v="2"/>
    <x v="2"/>
    <d v="2024-10-10T00:00:00"/>
    <d v="2024-10-10T00:00:00"/>
  </r>
  <r>
    <n v="4000002624"/>
    <x v="1"/>
    <s v="3. Normal"/>
    <s v="SAP Authorization Request ( IT - code access)- 99202610"/>
    <s v="Dilip Chandra Das"/>
    <s v="Amit Yadav"/>
    <s v="SAP Technical"/>
    <x v="0"/>
    <d v="2024-09-03T17:26:00"/>
    <d v="2024-09-05T17:26:00"/>
    <s v="Applications"/>
    <d v="2024-09-19T12:24:00"/>
    <s v="Dilip Chandra Das"/>
    <s v="Tiles Plant"/>
    <s v="4. Affects User"/>
    <d v="2024-09-19T12:24:00"/>
    <x v="0"/>
    <d v="2024-09-16T12:18:00"/>
    <d v="2024-09-09T18:47:00"/>
    <d v="2024-09-03T19:26:00"/>
    <s v="Access &amp; Security"/>
    <s v="-"/>
    <s v="SAP S/4 ERP"/>
    <s v="UAE"/>
    <x v="0"/>
    <x v="0"/>
    <x v="0"/>
    <n v="12.786111111105129"/>
    <n v="2024"/>
    <n v="36"/>
    <x v="15"/>
    <x v="0"/>
    <n v="9"/>
    <x v="5"/>
    <x v="2"/>
    <d v="2024-09-03T00:00:00"/>
    <d v="2024-09-03T00:00:00"/>
  </r>
  <r>
    <n v="4000001780"/>
    <x v="1"/>
    <s v="3. Normal"/>
    <s v="SAP Authorization Request ( only read ) - Keerthan ( Kludi ERP system )"/>
    <s v="Keerthan Upadhya"/>
    <s v="Nigam Bairagicharan Das"/>
    <s v="SAP Technical"/>
    <x v="0"/>
    <d v="2024-08-07T19:22:00"/>
    <d v="2024-08-09T19:22:00"/>
    <s v="Applications"/>
    <d v="2024-08-19T12:09:00"/>
    <s v="Keerthan Upadhya"/>
    <s v="Information Technology"/>
    <s v="4. Affects User"/>
    <d v="2024-08-19T12:09:00"/>
    <x v="0"/>
    <d v="2024-08-16T11:27:00"/>
    <d v="2024-08-13T15:43:00"/>
    <d v="2024-08-08T12:22:00"/>
    <s v="Access &amp; Security"/>
    <s v="-"/>
    <s v="SAP S/4 ERP"/>
    <s v="UAE"/>
    <x v="0"/>
    <x v="0"/>
    <x v="0"/>
    <n v="8.6701388888905058"/>
    <n v="2024"/>
    <n v="32"/>
    <x v="19"/>
    <x v="0"/>
    <n v="8"/>
    <x v="1"/>
    <x v="1"/>
    <d v="2024-08-07T00:00:00"/>
    <d v="2024-08-07T00:00:00"/>
  </r>
  <r>
    <n v="4000001806"/>
    <x v="1"/>
    <s v="2. High"/>
    <s v="SAP Authorization Request ( T- Code )"/>
    <s v="Janice Benny"/>
    <s v="Nigam Bairagicharan Das"/>
    <s v="SAP Technical"/>
    <x v="0"/>
    <d v="2024-08-08T13:46:00"/>
    <d v="2024-08-12T13:46:00"/>
    <s v="Applications"/>
    <d v="2024-08-15T12:06:00"/>
    <s v="Janice Benny"/>
    <s v="E-commerce"/>
    <s v="4. Affects User"/>
    <d v="2024-08-15T12:06:00"/>
    <x v="0"/>
    <d v="2024-08-12T11:15:00"/>
    <d v="2024-08-12T11:15:00"/>
    <d v="2024-08-08T15:46:00"/>
    <s v="Access &amp; Security"/>
    <s v="-"/>
    <s v="SAP S/4 ERP"/>
    <s v="UAE"/>
    <x v="0"/>
    <x v="0"/>
    <x v="0"/>
    <n v="3.8951388888890506"/>
    <n v="2024"/>
    <n v="32"/>
    <x v="19"/>
    <x v="0"/>
    <n v="8"/>
    <x v="1"/>
    <x v="3"/>
    <d v="2024-08-08T00:00:00"/>
    <d v="2024-08-08T00:00:00"/>
  </r>
  <r>
    <n v="4000000294"/>
    <x v="1"/>
    <s v="2. High"/>
    <s v="SAP Authorization Request ( T- Code ) - Chaitanya"/>
    <s v="Chaitanya Gudla"/>
    <s v="Amit Yadav"/>
    <s v="SAP Technical"/>
    <x v="0"/>
    <d v="2024-07-04T14:04:00"/>
    <d v="2024-07-06T14:04:00"/>
    <s v="Access &amp; Security"/>
    <d v="2024-07-04T16:45:00"/>
    <s v="Chaitanya Gudla"/>
    <s v="SCM"/>
    <s v="4. Affects User"/>
    <d v="2024-11-04T18:58:00"/>
    <x v="0"/>
    <d v="2024-07-04T16:38:00"/>
    <d v="2024-07-04T16:38:00"/>
    <s v="-"/>
    <s v="Access &amp; Security"/>
    <s v="-"/>
    <s v="Access Control"/>
    <s v="IND"/>
    <x v="0"/>
    <x v="0"/>
    <x v="0"/>
    <n v="0.10694444445107365"/>
    <n v="2024"/>
    <n v="27"/>
    <x v="11"/>
    <x v="0"/>
    <n v="7"/>
    <x v="0"/>
    <x v="0"/>
    <d v="2024-07-04T00:00:00"/>
    <d v="2024-07-04T00:00:00"/>
  </r>
  <r>
    <n v="4000004473"/>
    <x v="1"/>
    <s v="2. High"/>
    <s v="SAP Authorization Request ( T- code ) Access - Fatema"/>
    <s v="Fatema Sumi"/>
    <s v="Amit Yadav"/>
    <s v="SAP Technical"/>
    <x v="0"/>
    <d v="2024-10-29T12:20:00"/>
    <d v="2024-10-31T12:20:00"/>
    <s v="Access &amp; Security"/>
    <d v="2024-11-04T18:50:00"/>
    <s v="Fatema Sumi"/>
    <s v="SCM"/>
    <s v="4. Affects User"/>
    <d v="2024-11-04T18:50:00"/>
    <x v="0"/>
    <d v="2024-11-01T18:29:00"/>
    <d v="2024-11-01T18:29:00"/>
    <d v="2024-10-29T14:20:00"/>
    <s v="Access &amp; Security"/>
    <s v="-"/>
    <s v="Access Control"/>
    <s v="UAE"/>
    <x v="0"/>
    <x v="0"/>
    <x v="1"/>
    <n v="3.2562499999985448"/>
    <n v="2024"/>
    <n v="44"/>
    <x v="5"/>
    <x v="0"/>
    <n v="10"/>
    <x v="2"/>
    <x v="3"/>
    <d v="2024-10-29T00:00:00"/>
    <d v="2024-10-29T00:00:00"/>
  </r>
  <r>
    <n v="4000001749"/>
    <x v="1"/>
    <s v="2. High"/>
    <s v="SAP Authorization Request ( T- code VA05 )- Vinita"/>
    <s v="Vinita Acharya"/>
    <s v="Nigam Bairagicharan Das"/>
    <s v="SAP Technical"/>
    <x v="0"/>
    <d v="2024-08-07T11:47:00"/>
    <d v="2024-10-07T12:38:00"/>
    <s v="Applications"/>
    <d v="2024-10-10T13:37:00"/>
    <s v="Vinita Acharya"/>
    <s v="Corporate Development"/>
    <s v="4. Affects User"/>
    <d v="2024-10-10T13:37:00"/>
    <x v="0"/>
    <d v="2024-10-07T13:28:00"/>
    <d v="2024-08-08T15:47:00"/>
    <d v="2024-08-07T13:47:00"/>
    <s v="Access &amp; Security"/>
    <s v="-"/>
    <s v="Sales Software"/>
    <s v="UAE"/>
    <x v="0"/>
    <x v="0"/>
    <x v="0"/>
    <n v="61.070138888891961"/>
    <n v="2024"/>
    <n v="32"/>
    <x v="19"/>
    <x v="0"/>
    <n v="8"/>
    <x v="1"/>
    <x v="2"/>
    <d v="2024-08-07T00:00:00"/>
    <d v="2024-08-07T00:00:00"/>
  </r>
  <r>
    <n v="4000005139"/>
    <x v="1"/>
    <s v="1. Urgent"/>
    <s v="SAP Authorization Request ( T- code VL09) - santhosh​"/>
    <s v="Sandeep Kumar"/>
    <s v="Amit Yadav"/>
    <s v="SAP Technical"/>
    <x v="0"/>
    <d v="2024-11-18T19:22:00"/>
    <d v="2024-11-19T18:22:00"/>
    <s v="Access &amp; Security"/>
    <d v="2024-11-22T12:59:00"/>
    <s v="Sandeep Kumar"/>
    <s v="Supply Chain"/>
    <s v="4. Affects User"/>
    <d v="2024-11-22T12:59:00"/>
    <x v="3"/>
    <d v="2024-11-19T12:49:00"/>
    <d v="2024-11-19T11:06:00"/>
    <d v="2024-11-19T11:22:00"/>
    <s v="Access &amp; Security"/>
    <s v="-"/>
    <s v="Access Control"/>
    <s v="UAE"/>
    <x v="0"/>
    <x v="0"/>
    <x v="1"/>
    <n v="0.72708333333866904"/>
    <n v="2024"/>
    <n v="47"/>
    <x v="17"/>
    <x v="0"/>
    <n v="11"/>
    <x v="3"/>
    <x v="0"/>
    <d v="2024-11-18T00:00:00"/>
    <d v="2024-11-18T00:00:00"/>
  </r>
  <r>
    <n v="4000002667"/>
    <x v="1"/>
    <s v="3. Normal"/>
    <s v="SAP Authorization Request ( T- code) - Ronny ( IND )"/>
    <s v="Ronny Barua"/>
    <s v="Amit Yadav"/>
    <s v="SAP Technical"/>
    <x v="0"/>
    <d v="2024-09-04T15:11:00"/>
    <d v="2024-09-07T15:11:00"/>
    <s v="Applications"/>
    <d v="2024-09-08T18:19:00"/>
    <s v="Ronny Barua"/>
    <s v="Accounts &amp; Finance"/>
    <s v="4. Affects User"/>
    <d v="2024-09-08T18:19:00"/>
    <x v="0"/>
    <d v="2024-09-05T17:43:00"/>
    <d v="2024-09-05T15:57:00"/>
    <d v="2024-09-04T17:11:00"/>
    <s v="Access &amp; Security"/>
    <s v="-"/>
    <s v="SAP S/4 ERP"/>
    <s v="BGD"/>
    <x v="0"/>
    <x v="0"/>
    <x v="0"/>
    <n v="1.1055555555503815"/>
    <n v="2024"/>
    <n v="36"/>
    <x v="15"/>
    <x v="0"/>
    <n v="9"/>
    <x v="5"/>
    <x v="0"/>
    <d v="2024-09-04T00:00:00"/>
    <d v="2024-09-04T00:00:00"/>
  </r>
  <r>
    <n v="4000003936"/>
    <x v="1"/>
    <s v="3. Normal"/>
    <s v="SAP Authorization Request ( T-code ) - 77001258"/>
    <s v="Durairaj Nagiah"/>
    <s v="Amit Yadav"/>
    <s v="SAP Technical"/>
    <x v="0"/>
    <d v="2024-10-10T15:53:00"/>
    <d v="2024-10-14T15:53:00"/>
    <s v="Access &amp; Security"/>
    <d v="2024-10-14T18:39:00"/>
    <s v="Durairaj Nagiah"/>
    <s v="Production"/>
    <s v="4. Affects User"/>
    <d v="2024-11-08T11:14:00"/>
    <x v="0"/>
    <d v="2024-10-11T18:17:00"/>
    <d v="2024-10-11T18:17:00"/>
    <d v="2024-10-10T17:53:00"/>
    <s v="Access &amp; Security"/>
    <s v="-"/>
    <s v="Access Control"/>
    <s v="UAE"/>
    <x v="0"/>
    <x v="0"/>
    <x v="0"/>
    <n v="1.0999999999985448"/>
    <n v="2024"/>
    <n v="41"/>
    <x v="9"/>
    <x v="0"/>
    <n v="10"/>
    <x v="2"/>
    <x v="0"/>
    <d v="2024-10-10T00:00:00"/>
    <d v="2024-10-10T00:00:00"/>
  </r>
  <r>
    <n v="4000004021"/>
    <x v="1"/>
    <s v="1. Urgent"/>
    <s v="SAP Authorization Request ( T-code ) - Reem"/>
    <s v="Reem Abulebda"/>
    <s v="Amit Yadav"/>
    <s v="SAP Technical"/>
    <x v="0"/>
    <d v="2024-10-14T12:07:00"/>
    <d v="2024-10-15T11:07:00"/>
    <s v="Applications"/>
    <d v="2024-10-18T16:41:00"/>
    <s v="Reem Abulebda"/>
    <s v="E-commerce"/>
    <s v="4. Affects User"/>
    <d v="2024-10-18T16:41:00"/>
    <x v="3"/>
    <d v="2024-10-15T16:30:00"/>
    <d v="2024-10-15T16:30:00"/>
    <d v="2024-10-14T13:07:00"/>
    <s v="Access &amp; Security"/>
    <s v="-"/>
    <s v="SAP S/4 ERP"/>
    <s v="UAE"/>
    <x v="0"/>
    <x v="0"/>
    <x v="0"/>
    <n v="1.1826388888875954"/>
    <n v="2024"/>
    <n v="42"/>
    <x v="24"/>
    <x v="0"/>
    <n v="10"/>
    <x v="2"/>
    <x v="0"/>
    <d v="2024-10-14T00:00:00"/>
    <d v="2024-10-14T00:00:00"/>
  </r>
  <r>
    <n v="4000004984"/>
    <x v="1"/>
    <s v="1. Urgent"/>
    <s v="SAP Authorization Request ( T-code ) - (99011498 ,99008290 , 99000074 , 99018854 , 99016375 )"/>
    <s v=" Nitha Anilkumar"/>
    <s v="Amit Yadav"/>
    <s v="SAP Technical"/>
    <x v="0"/>
    <d v="2024-11-13T17:52:00"/>
    <d v="2024-11-14T16:52:00"/>
    <s v="Access &amp; Security"/>
    <d v="2024-11-21T16:59:00"/>
    <s v="Nitha Anilkumar"/>
    <s v="Production Planning"/>
    <s v="4. Affects User"/>
    <d v="2024-11-21T16:59:00"/>
    <x v="3"/>
    <d v="2024-11-18T16:18:00"/>
    <d v="2024-11-13T18:14:00"/>
    <d v="2024-11-13T18:52:00"/>
    <s v="Access &amp; Security"/>
    <s v="-"/>
    <s v="Access Control"/>
    <s v="UAE"/>
    <x v="0"/>
    <x v="0"/>
    <x v="1"/>
    <n v="4.9347222222277196"/>
    <n v="2024"/>
    <n v="46"/>
    <x v="21"/>
    <x v="0"/>
    <n v="11"/>
    <x v="3"/>
    <x v="3"/>
    <d v="2024-11-13T00:00:00"/>
    <d v="2024-11-13T00:00:00"/>
  </r>
  <r>
    <n v="4000002423"/>
    <x v="1"/>
    <s v="2. High"/>
    <s v="SAP Authorization Request ( T-code ) -Kludi"/>
    <s v="Orly"/>
    <s v="Amit Yadav"/>
    <s v="SAP Technical"/>
    <x v="0"/>
    <d v="2024-08-28T15:55:00"/>
    <d v="2024-08-30T15:55:00"/>
    <s v="Applications"/>
    <d v="2024-09-20T11:25:00"/>
    <s v="Orly"/>
    <s v="Production-Planing"/>
    <s v="4. Affects User"/>
    <d v="2024-09-20T11:25:00"/>
    <x v="0"/>
    <d v="2024-09-17T10:50:00"/>
    <d v="2024-09-17T10:50:00"/>
    <d v="2024-08-28T17:55:00"/>
    <s v="Access &amp; Security"/>
    <s v="-"/>
    <s v="SAP S/4 ERP"/>
    <s v="UAE"/>
    <x v="0"/>
    <x v="0"/>
    <x v="0"/>
    <n v="19.788194444445253"/>
    <n v="2024"/>
    <n v="35"/>
    <x v="22"/>
    <x v="0"/>
    <n v="8"/>
    <x v="1"/>
    <x v="2"/>
    <d v="2024-08-28T00:00:00"/>
    <d v="2024-08-28T00:00:00"/>
  </r>
  <r>
    <n v="4000004938"/>
    <x v="1"/>
    <s v="3. Normal"/>
    <s v="SAP Authorization Request ( T-code ) Access - 99002444"/>
    <s v="Abdul Riyaz"/>
    <s v="Amit Yadav"/>
    <s v="SAP Technical"/>
    <x v="0"/>
    <d v="2024-11-12T17:59:00"/>
    <d v="2024-11-14T17:59:00"/>
    <s v="Access &amp; Security"/>
    <d v="2024-11-22T12:59:00"/>
    <s v="System"/>
    <s v="Customer Advocacy - Tiles"/>
    <s v="4. Affects User"/>
    <d v="2024-11-22T12:59:00"/>
    <x v="0"/>
    <d v="2024-11-19T12:58:00"/>
    <d v="2024-11-12T18:32:00"/>
    <d v="2024-11-13T10:59:00"/>
    <s v="Access &amp; Security"/>
    <s v="-"/>
    <s v="Access Control"/>
    <s v="UAE"/>
    <x v="0"/>
    <x v="0"/>
    <x v="1"/>
    <n v="6.7909722222248092"/>
    <n v="2024"/>
    <n v="46"/>
    <x v="21"/>
    <x v="0"/>
    <n v="11"/>
    <x v="3"/>
    <x v="1"/>
    <d v="2024-11-12T00:00:00"/>
    <d v="2024-11-12T00:00:00"/>
  </r>
  <r>
    <n v="4000005155"/>
    <x v="1"/>
    <s v="3. Normal"/>
    <s v="SAP Authorization Request ( T-code ) Access - 99008190"/>
    <s v="Farah Dayoub"/>
    <s v="Amit Yadav"/>
    <s v="SAP Technical"/>
    <x v="0"/>
    <d v="2024-11-19T14:07:00"/>
    <d v="2024-11-21T14:07:00"/>
    <s v="Access &amp; Security"/>
    <d v="2024-11-24T20:01:00"/>
    <s v="System"/>
    <s v="Showroom"/>
    <s v="4. Affects User"/>
    <d v="2024-11-24T20:01:00"/>
    <x v="0"/>
    <d v="2024-11-21T19:26:00"/>
    <d v="2024-11-21T19:26:00"/>
    <d v="2024-11-19T16:07:00"/>
    <s v="Access &amp; Security"/>
    <s v="-"/>
    <s v="Access Control"/>
    <s v="UAE"/>
    <x v="0"/>
    <x v="0"/>
    <x v="1"/>
    <n v="2.2215277777795563"/>
    <n v="2024"/>
    <n v="47"/>
    <x v="17"/>
    <x v="0"/>
    <n v="11"/>
    <x v="3"/>
    <x v="3"/>
    <d v="2024-11-19T00:00:00"/>
    <d v="2024-11-19T00:00:00"/>
  </r>
  <r>
    <n v="4000003975"/>
    <x v="1"/>
    <s v="3. Normal"/>
    <s v="SAP Authorization Request ( T-Code) - Kasturi"/>
    <s v="Kasturi Raju Indukuri"/>
    <s v="Amit Yadav"/>
    <s v="SAP Technical"/>
    <x v="0"/>
    <d v="2024-10-11T11:47:00"/>
    <d v="2024-10-15T11:47:00"/>
    <s v="Access &amp; Security"/>
    <d v="2024-10-18T16:41:00"/>
    <s v="Kasturi Raju Indukuri"/>
    <s v="Tiles Plant"/>
    <s v="4. Affects User"/>
    <d v="2024-11-08T11:03:00"/>
    <x v="0"/>
    <d v="2024-10-15T16:31:00"/>
    <d v="2024-10-15T16:31:00"/>
    <d v="2024-10-11T13:47:00"/>
    <s v="Access &amp; Security"/>
    <s v="-"/>
    <s v="Access Control"/>
    <s v="UAE"/>
    <x v="0"/>
    <x v="0"/>
    <x v="0"/>
    <n v="4.1972222222248092"/>
    <n v="2024"/>
    <n v="41"/>
    <x v="9"/>
    <x v="0"/>
    <n v="10"/>
    <x v="2"/>
    <x v="3"/>
    <d v="2024-10-11T00:00:00"/>
    <d v="2024-10-11T00:00:00"/>
  </r>
  <r>
    <n v="4000004467"/>
    <x v="1"/>
    <s v="3. Normal"/>
    <s v="SAP Authorization Request ( T-Codes ) - 23335 &amp; 23315 ( IND)"/>
    <s v="Sastry Varanasi"/>
    <s v="Amit Yadav"/>
    <s v="SAP Technical"/>
    <x v="0"/>
    <d v="2024-10-29T09:26:00"/>
    <d v="2024-10-31T10:30:00"/>
    <s v="Access &amp; Security"/>
    <d v="2024-11-02T11:49:00"/>
    <s v="Surya Vegirouthu"/>
    <s v="Finance &amp; Accounts"/>
    <s v="4. Affects User"/>
    <d v="2024-11-08T11:01:00"/>
    <x v="0"/>
    <d v="2024-10-30T11:39:00"/>
    <d v="2024-10-30T11:39:00"/>
    <d v="2024-10-29T12:30:00"/>
    <s v="Access &amp; Security"/>
    <s v="-"/>
    <s v="Access Control"/>
    <s v="IND"/>
    <x v="0"/>
    <x v="0"/>
    <x v="1"/>
    <n v="1.0923611111138598"/>
    <n v="2024"/>
    <n v="44"/>
    <x v="5"/>
    <x v="0"/>
    <n v="10"/>
    <x v="2"/>
    <x v="0"/>
    <d v="2024-10-29T00:00:00"/>
    <d v="2024-10-29T00:00:00"/>
  </r>
  <r>
    <n v="4000003211"/>
    <x v="1"/>
    <s v="3. Normal"/>
    <s v="SAP Authorization Request (RK08) - 99003114 // 99001814"/>
    <s v="Olivia Robles Cruz"/>
    <s v="Amit Yadav"/>
    <s v="SAP Technical"/>
    <x v="0"/>
    <d v="2024-09-19T10:53:00"/>
    <d v="2024-09-23T10:53:00"/>
    <s v="Applications"/>
    <d v="2024-10-11T18:38:00"/>
    <s v="System"/>
    <s v="Customer Advocacy - Tiles"/>
    <s v="4. Affects User"/>
    <d v="2024-10-11T18:38:00"/>
    <x v="0"/>
    <d v="2024-10-08T18:06:00"/>
    <d v="2024-10-08T18:06:00"/>
    <d v="2024-09-19T12:53:00"/>
    <s v="Access &amp; Security"/>
    <s v="-"/>
    <s v="SAP S/4 ERP"/>
    <s v="UAE"/>
    <x v="0"/>
    <x v="0"/>
    <x v="0"/>
    <n v="19.300694444442343"/>
    <n v="2024"/>
    <n v="38"/>
    <x v="12"/>
    <x v="0"/>
    <n v="9"/>
    <x v="5"/>
    <x v="2"/>
    <d v="2024-09-19T00:00:00"/>
    <d v="2024-09-19T00:00:00"/>
  </r>
  <r>
    <n v="4000005046"/>
    <x v="1"/>
    <s v="3. Normal"/>
    <s v="SAP Authorization Request (T - code ) Access - 99001696"/>
    <s v="Durairaj Srinivasalu"/>
    <s v="Amit Yadav"/>
    <s v="SAP Technical"/>
    <x v="0"/>
    <d v="2024-11-15T13:21:00"/>
    <d v="2024-11-19T13:21:00"/>
    <s v="Access &amp; Security"/>
    <d v="2024-11-21T16:59:00"/>
    <s v="Durairaj Srinivasalu"/>
    <s v="Tiles Plant"/>
    <s v="4. Affects User"/>
    <d v="2024-11-21T16:59:00"/>
    <x v="0"/>
    <d v="2024-11-18T16:39:00"/>
    <d v="2024-11-18T16:14:00"/>
    <d v="2024-11-15T15:21:00"/>
    <s v="Access &amp; Security"/>
    <s v="-"/>
    <s v="Access Control"/>
    <s v="UAE"/>
    <x v="0"/>
    <x v="0"/>
    <x v="1"/>
    <n v="3.1374999999970896"/>
    <n v="2024"/>
    <n v="46"/>
    <x v="21"/>
    <x v="0"/>
    <n v="11"/>
    <x v="3"/>
    <x v="3"/>
    <d v="2024-11-15T00:00:00"/>
    <d v="2024-11-15T00:00:00"/>
  </r>
  <r>
    <n v="4000005071"/>
    <x v="1"/>
    <s v="3. Normal"/>
    <s v="SAP Authorization Request (T-code ) Access - 99000270"/>
    <s v="Gobu Perumal"/>
    <s v="Amit Yadav"/>
    <s v="SAP Technical"/>
    <x v="0"/>
    <d v="2024-11-15T20:11:00"/>
    <d v="2024-11-20T10:30:00"/>
    <s v="Access &amp; Security"/>
    <d v="2024-11-21T16:59:00"/>
    <s v="Gobu Perumal"/>
    <s v="Tiles Plant"/>
    <s v="4. Affects User"/>
    <d v="2024-11-21T16:59:00"/>
    <x v="0"/>
    <d v="2024-11-18T16:41:00"/>
    <d v="2024-11-18T16:13:00"/>
    <d v="2024-11-18T12:30:00"/>
    <s v="Access &amp; Security"/>
    <s v="-"/>
    <s v="Access Control"/>
    <s v="UAE"/>
    <x v="0"/>
    <x v="0"/>
    <x v="1"/>
    <n v="2.8541666666715173"/>
    <n v="2024"/>
    <n v="46"/>
    <x v="21"/>
    <x v="0"/>
    <n v="11"/>
    <x v="3"/>
    <x v="3"/>
    <d v="2024-11-15T00:00:00"/>
    <d v="2024-11-15T00:00:00"/>
  </r>
  <r>
    <n v="4000001854"/>
    <x v="1"/>
    <s v="3. Normal"/>
    <s v="SAP Authorization Request - 99007363"/>
    <s v="Nixon Savarimuthu Thiravia"/>
    <s v="Nigam Bairagicharan Das"/>
    <s v="SAP Technical"/>
    <x v="0"/>
    <d v="2024-08-09T19:33:00"/>
    <d v="2024-08-14T10:30:00"/>
    <s v="Applications"/>
    <d v="2024-08-29T17:14:00"/>
    <s v="Nixon Savarimuthu Thiravia"/>
    <s v="QA QC"/>
    <s v="4. Affects User"/>
    <d v="2024-08-29T17:14:00"/>
    <x v="0"/>
    <d v="2024-08-26T16:42:00"/>
    <d v="2024-08-26T16:42:00"/>
    <d v="2024-08-12T12:30:00"/>
    <s v="Access &amp; Security"/>
    <s v="-"/>
    <s v="SAP S/4 ERP"/>
    <s v="UAE"/>
    <x v="0"/>
    <x v="0"/>
    <x v="0"/>
    <n v="16.881249999998545"/>
    <n v="2024"/>
    <n v="32"/>
    <x v="19"/>
    <x v="0"/>
    <n v="8"/>
    <x v="1"/>
    <x v="2"/>
    <d v="2024-08-09T00:00:00"/>
    <d v="2024-08-09T00:00:00"/>
  </r>
  <r>
    <n v="4000002314"/>
    <x v="1"/>
    <s v="3. Normal"/>
    <s v="SAP Authorization Request - 77000550 // 77000216"/>
    <s v="Durairaj Nagiah"/>
    <s v="Nigam Bairagicharan Das"/>
    <s v="SAP Technical"/>
    <x v="0"/>
    <d v="2024-08-24T12:36:00"/>
    <d v="2024-08-28T10:30:00"/>
    <s v="Applications"/>
    <d v="2024-08-29T16:13:00"/>
    <s v="Durairaj Nagiah"/>
    <s v="Production"/>
    <s v="4. Affects User"/>
    <d v="2024-08-29T16:13:00"/>
    <x v="0"/>
    <d v="2024-08-26T15:40:00"/>
    <d v="2024-08-26T15:40:00"/>
    <d v="2024-08-26T12:30:00"/>
    <s v="Access &amp; Security"/>
    <s v="-"/>
    <s v="Manufacturing tools"/>
    <s v="UAE"/>
    <x v="0"/>
    <x v="0"/>
    <x v="0"/>
    <n v="2.1277777777795563"/>
    <n v="2024"/>
    <n v="34"/>
    <x v="18"/>
    <x v="0"/>
    <n v="8"/>
    <x v="1"/>
    <x v="3"/>
    <d v="2024-08-24T00:00:00"/>
    <d v="2024-08-24T00:00:00"/>
  </r>
  <r>
    <n v="4000004529"/>
    <x v="1"/>
    <s v="2. High"/>
    <s v="SAP Authorization Request - 77000806"/>
    <s v="Durairaj Nagiah"/>
    <s v="Amit Yadav"/>
    <s v="SAP Technical"/>
    <x v="0"/>
    <d v="2024-10-30T19:04:00"/>
    <d v="2024-11-01T19:04:00"/>
    <s v="Access &amp; Security"/>
    <d v="2024-11-03T19:50:00"/>
    <s v="Durairaj Nagiah"/>
    <s v="Production"/>
    <s v="4. Affects User"/>
    <d v="2024-11-03T19:50:00"/>
    <x v="0"/>
    <d v="2024-10-31T18:54:00"/>
    <d v="2024-10-31T18:54:00"/>
    <d v="2024-10-31T12:04:00"/>
    <s v="Access &amp; Security"/>
    <s v="-"/>
    <s v="Access Control"/>
    <s v="UAE"/>
    <x v="0"/>
    <x v="0"/>
    <x v="1"/>
    <n v="0.99305555555474712"/>
    <n v="2024"/>
    <n v="44"/>
    <x v="5"/>
    <x v="0"/>
    <n v="10"/>
    <x v="2"/>
    <x v="0"/>
    <d v="2024-10-30T00:00:00"/>
    <d v="2024-10-30T00:00:00"/>
  </r>
  <r>
    <n v="4000004255"/>
    <x v="1"/>
    <s v="3. Normal"/>
    <s v="SAP Authorization Request - 96600489 &amp; 96600650"/>
    <s v="Nabhan Omar Nabhani"/>
    <s v="Amit Yadav"/>
    <s v="SAP Technical"/>
    <x v="0"/>
    <d v="2024-10-21T16:56:00"/>
    <d v="2024-11-10T17:40:00"/>
    <s v="Access &amp; Security"/>
    <d v="2024-11-12T04:54:00"/>
    <s v="System"/>
    <s v="Sales"/>
    <s v="4. Affects User"/>
    <d v="2024-11-12T04:54:00"/>
    <x v="0"/>
    <d v="2024-11-09T03:59:00"/>
    <d v="2024-10-22T17:46:00"/>
    <d v="2024-10-22T09:56:00"/>
    <s v="Access &amp; Security"/>
    <s v="-"/>
    <s v="Access Control"/>
    <s v="KSA"/>
    <x v="0"/>
    <x v="0"/>
    <x v="0"/>
    <n v="18.460416666668607"/>
    <n v="2024"/>
    <n v="43"/>
    <x v="14"/>
    <x v="0"/>
    <n v="10"/>
    <x v="2"/>
    <x v="2"/>
    <d v="2024-10-21T00:00:00"/>
    <d v="2024-10-21T00:00:00"/>
  </r>
  <r>
    <n v="4000000579"/>
    <x v="1"/>
    <s v="3. Normal"/>
    <s v="SAP Authorization Request - 99002602"/>
    <s v="Vikas Kumara Shetty"/>
    <s v="Amit Yadav"/>
    <s v="SAP Technical"/>
    <x v="0"/>
    <d v="2024-07-11T16:56:00"/>
    <d v="2024-07-15T16:56:00"/>
    <s v="Applications"/>
    <d v="2024-08-04T19:01:00"/>
    <s v="System"/>
    <s v="Tiles Plant"/>
    <s v="4. Affects User"/>
    <d v="2024-08-04T19:01:00"/>
    <x v="0"/>
    <d v="2024-08-01T18:12:00"/>
    <d v="2024-07-26T18:12:00"/>
    <d v="2024-07-11T18:56:00"/>
    <s v="Access &amp; Security"/>
    <s v="-"/>
    <s v="SAP S/4 ERP"/>
    <s v="UAE"/>
    <x v="0"/>
    <x v="0"/>
    <x v="0"/>
    <n v="21.052777777775191"/>
    <n v="2024"/>
    <n v="28"/>
    <x v="6"/>
    <x v="0"/>
    <n v="7"/>
    <x v="0"/>
    <x v="2"/>
    <d v="2024-07-11T00:00:00"/>
    <d v="2024-07-11T00:00:00"/>
  </r>
  <r>
    <n v="4000005048"/>
    <x v="1"/>
    <s v="3. Normal"/>
    <s v="SAP Authorization Request - 99002886"/>
    <s v="Jameel Ahamed"/>
    <s v="Amit Yadav"/>
    <s v="SAP Technical"/>
    <x v="0"/>
    <d v="2024-11-15T13:30:00"/>
    <d v="2024-11-19T13:30:00"/>
    <s v="Access &amp; Security"/>
    <d v="2024-11-21T16:59:00"/>
    <s v="Jameel Ahamed"/>
    <s v="Tiles Plant"/>
    <s v="4. Affects User"/>
    <d v="2024-11-21T16:59:00"/>
    <x v="0"/>
    <d v="2024-11-18T16:43:00"/>
    <d v="2024-11-18T15:58:00"/>
    <d v="2024-11-15T15:30:00"/>
    <s v="Access &amp; Security"/>
    <s v="-"/>
    <s v="Access Control"/>
    <s v="UAE"/>
    <x v="0"/>
    <x v="0"/>
    <x v="1"/>
    <n v="3.1340277777781012"/>
    <n v="2024"/>
    <n v="46"/>
    <x v="21"/>
    <x v="0"/>
    <n v="11"/>
    <x v="3"/>
    <x v="3"/>
    <d v="2024-11-15T00:00:00"/>
    <d v="2024-11-15T00:00:00"/>
  </r>
  <r>
    <n v="4000001619"/>
    <x v="1"/>
    <s v="3. Normal"/>
    <s v="SAP Authorization Request - 99009092 &amp; 99008118"/>
    <s v="Sreekumar Anandan"/>
    <s v="Nigam Bairagicharan Das"/>
    <s v="SAP Technical"/>
    <x v="0"/>
    <d v="2024-08-02T12:34:00"/>
    <d v="2024-08-06T12:34:00"/>
    <s v="Applications"/>
    <d v="2024-08-23T16:10:00"/>
    <s v="Sreekumar Anandan"/>
    <s v="Asset Management"/>
    <s v="4. Affects User"/>
    <d v="2024-08-23T16:10:00"/>
    <x v="0"/>
    <d v="2024-08-20T16:10:00"/>
    <d v="2024-08-20T16:10:00"/>
    <d v="2024-08-02T14:34:00"/>
    <s v="Access &amp; Security"/>
    <s v="-"/>
    <s v="SAP S/4 ERP"/>
    <s v="UAE"/>
    <x v="0"/>
    <x v="0"/>
    <x v="0"/>
    <n v="18.150000000001455"/>
    <n v="2024"/>
    <n v="31"/>
    <x v="8"/>
    <x v="0"/>
    <n v="8"/>
    <x v="1"/>
    <x v="2"/>
    <d v="2024-08-02T00:00:00"/>
    <d v="2024-08-02T00:00:00"/>
  </r>
  <r>
    <n v="4000002320"/>
    <x v="1"/>
    <s v="3. Normal"/>
    <s v="SAP Authorization Request - 99009463"/>
    <s v="Sk Sakir Ahamed"/>
    <s v="Amit Yadav"/>
    <s v="SAP Technical"/>
    <x v="0"/>
    <d v="2024-08-26T09:59:00"/>
    <d v="2024-08-28T10:30:00"/>
    <s v="Applications"/>
    <d v="2024-09-02T16:16:00"/>
    <s v="System"/>
    <s v="Tiles Plant"/>
    <s v="4. Affects User"/>
    <d v="2024-09-02T16:16:00"/>
    <x v="0"/>
    <d v="2024-08-30T16:06:00"/>
    <d v="2024-08-30T16:06:00"/>
    <d v="2024-08-26T12:30:00"/>
    <s v="Access &amp; Security"/>
    <s v="-"/>
    <s v="SAP S/4 ERP"/>
    <s v="UAE"/>
    <x v="0"/>
    <x v="0"/>
    <x v="0"/>
    <n v="4.2548611111051287"/>
    <n v="2024"/>
    <n v="35"/>
    <x v="22"/>
    <x v="0"/>
    <n v="8"/>
    <x v="1"/>
    <x v="3"/>
    <d v="2024-08-26T00:00:00"/>
    <d v="2024-08-26T00:00:00"/>
  </r>
  <r>
    <n v="4000001873"/>
    <x v="1"/>
    <s v="1. Urgent"/>
    <s v="SAP Authorization Request - 99014754 "/>
    <s v="Padam Dev"/>
    <s v="Nigam Bairagicharan Das"/>
    <s v="SAP Technical"/>
    <x v="0"/>
    <d v="2024-08-12T14:23:00"/>
    <d v="2024-08-13T13:23:00"/>
    <s v="Applications"/>
    <d v="2024-08-17T13:08:00"/>
    <s v="Padam Dev"/>
    <s v="Finance &amp; Accounts"/>
    <s v="4. Affects User"/>
    <d v="2024-08-17T13:08:00"/>
    <x v="3"/>
    <d v="2024-08-14T12:54:00"/>
    <d v="2024-08-14T12:54:00"/>
    <d v="2024-08-12T15:23:00"/>
    <s v="Access &amp; Security"/>
    <s v="-"/>
    <s v="SAP S/4 ERP"/>
    <s v="UAE"/>
    <x v="0"/>
    <x v="0"/>
    <x v="0"/>
    <n v="1.9381944444394321"/>
    <n v="2024"/>
    <n v="33"/>
    <x v="1"/>
    <x v="0"/>
    <n v="8"/>
    <x v="1"/>
    <x v="0"/>
    <d v="2024-08-12T00:00:00"/>
    <d v="2024-08-12T00:00:00"/>
  </r>
  <r>
    <n v="4000000438"/>
    <x v="1"/>
    <s v="3. Normal"/>
    <s v="SAP Authorization Request - 99016196 || 99015597"/>
    <s v=" Mohamed Nasar"/>
    <s v="Amit Yadav"/>
    <s v="SAP Technical"/>
    <x v="0"/>
    <d v="2024-07-09T12:50:00"/>
    <d v="2024-07-11T12:50:00"/>
    <s v="Applications"/>
    <d v="2024-07-12T17:49:00"/>
    <s v="Mohamed Nasar"/>
    <s v="Logistics and Warehouse"/>
    <s v="4. Affects User"/>
    <d v="2024-07-12T17:49:00"/>
    <x v="0"/>
    <d v="2024-07-09T17:13:00"/>
    <d v="2024-07-09T13:42:00"/>
    <d v="2024-07-09T14:50:00"/>
    <s v="Access &amp; Security"/>
    <s v="-"/>
    <s v="SAP S/4 ERP"/>
    <s v="UAE"/>
    <x v="0"/>
    <x v="0"/>
    <x v="0"/>
    <n v="0.18263888889487134"/>
    <n v="2024"/>
    <n v="28"/>
    <x v="6"/>
    <x v="0"/>
    <n v="7"/>
    <x v="0"/>
    <x v="0"/>
    <d v="2024-07-09T00:00:00"/>
    <d v="2024-07-09T00:00:00"/>
  </r>
  <r>
    <n v="4000002122"/>
    <x v="1"/>
    <s v="2. High"/>
    <s v="SAP Authorization Request - 99017366//99018164//99000745"/>
    <s v="Abdul Basith"/>
    <s v="Nigam Bairagicharan Das"/>
    <s v="SAP Technical"/>
    <x v="0"/>
    <d v="2024-08-19T14:25:00"/>
    <d v="2024-08-21T14:25:00"/>
    <s v="Applications"/>
    <d v="2024-08-25T16:12:00"/>
    <s v="Abdul Basith"/>
    <s v="UAE Sales -Retail Operations"/>
    <s v="4. Affects User"/>
    <d v="2024-08-25T16:12:00"/>
    <x v="0"/>
    <d v="2024-08-22T16:02:00"/>
    <d v="2024-08-22T16:02:00"/>
    <d v="2024-08-19T16:25:00"/>
    <s v="Access &amp; Security"/>
    <s v="-"/>
    <s v="SAP S/4 ERP"/>
    <s v="UAE"/>
    <x v="0"/>
    <x v="0"/>
    <x v="0"/>
    <n v="3.0673611111124046"/>
    <n v="2024"/>
    <n v="34"/>
    <x v="18"/>
    <x v="0"/>
    <n v="8"/>
    <x v="1"/>
    <x v="3"/>
    <d v="2024-08-19T00:00:00"/>
    <d v="2024-08-19T00:00:00"/>
  </r>
  <r>
    <n v="4000002564"/>
    <x v="1"/>
    <s v="2. High"/>
    <s v="SAP Authorization Request - 99017993"/>
    <s v="Vivek Kannan"/>
    <s v="Amit Yadav"/>
    <s v="SAP Technical"/>
    <x v="0"/>
    <d v="2024-09-02T16:16:00"/>
    <d v="2024-09-04T16:16:00"/>
    <s v="Applications"/>
    <d v="2024-09-06T18:18:00"/>
    <s v="Vivek Kannan"/>
    <s v="Tiles Plant"/>
    <s v="4. Affects User"/>
    <d v="2024-09-06T18:18:00"/>
    <x v="0"/>
    <d v="2024-09-03T17:58:00"/>
    <d v="2024-09-03T17:58:00"/>
    <d v="2024-09-02T18:16:00"/>
    <s v="Access &amp; Security"/>
    <s v="-"/>
    <s v="SAP S/4 ERP"/>
    <s v="UAE"/>
    <x v="0"/>
    <x v="0"/>
    <x v="0"/>
    <n v="1.070833333338669"/>
    <n v="2024"/>
    <n v="36"/>
    <x v="15"/>
    <x v="0"/>
    <n v="9"/>
    <x v="5"/>
    <x v="0"/>
    <d v="2024-09-02T00:00:00"/>
    <d v="2024-09-02T00:00:00"/>
  </r>
  <r>
    <n v="4000000706"/>
    <x v="1"/>
    <s v="3. Normal"/>
    <s v="SAP Authorization Request - 99202610"/>
    <s v="Piyali Banerjee"/>
    <s v="Amit Yadav"/>
    <s v="SAP Technical"/>
    <x v="0"/>
    <d v="2024-07-15T13:48:00"/>
    <d v="2024-07-17T13:48:00"/>
    <s v="Applications"/>
    <d v="2024-07-19T18:52:00"/>
    <s v="Khulood Husain Alhammadi"/>
    <s v="Customer Services"/>
    <s v="4. Affects User"/>
    <d v="2024-08-08T12:44:00"/>
    <x v="0"/>
    <d v="2024-07-16T18:21:00"/>
    <d v="2024-07-15T13:51:00"/>
    <d v="2024-07-15T15:48:00"/>
    <s v="Access &amp; Security"/>
    <s v="-"/>
    <s v="SAP S/4 ERP"/>
    <s v="IND"/>
    <x v="0"/>
    <x v="0"/>
    <x v="0"/>
    <n v="1.1895833333328483"/>
    <n v="2024"/>
    <n v="29"/>
    <x v="13"/>
    <x v="0"/>
    <n v="7"/>
    <x v="0"/>
    <x v="0"/>
    <d v="2024-07-15T00:00:00"/>
    <d v="2024-07-15T00:00:00"/>
  </r>
  <r>
    <n v="4000000322"/>
    <x v="1"/>
    <s v="3. Normal"/>
    <s v="SAP Authorization Request - 99202666"/>
    <s v="Mohamed Yusuf Sache"/>
    <s v="Amit Yadav"/>
    <s v="SAP Technical"/>
    <x v="0"/>
    <d v="2024-07-05T10:09:00"/>
    <d v="2024-07-08T10:30:00"/>
    <s v="Applications"/>
    <d v="2024-07-28T17:57:00"/>
    <s v="System"/>
    <s v="Sales Cordination"/>
    <s v="4. Affects User"/>
    <d v="2024-07-28T17:57:00"/>
    <x v="0"/>
    <d v="2024-07-25T17:20:00"/>
    <d v="2024-07-08T16:43:00"/>
    <d v="2024-07-05T12:30:00"/>
    <s v="Access &amp; Security"/>
    <s v="-"/>
    <s v="SAP S/4 ERP"/>
    <s v="IND"/>
    <x v="0"/>
    <x v="0"/>
    <x v="0"/>
    <n v="20.299305555548926"/>
    <n v="2024"/>
    <n v="27"/>
    <x v="11"/>
    <x v="0"/>
    <n v="7"/>
    <x v="0"/>
    <x v="2"/>
    <d v="2024-07-05T00:00:00"/>
    <d v="2024-07-05T00:00:00"/>
  </r>
  <r>
    <n v="4000002283"/>
    <x v="1"/>
    <s v="3. Normal"/>
    <s v="SAP Authorization Request - Ajenah"/>
    <s v="Ajenah Sualog"/>
    <s v="Amit Yadav"/>
    <s v="SAP Technical"/>
    <x v="0"/>
    <d v="2024-08-23T12:38:00"/>
    <d v="2024-08-27T12:38:00"/>
    <s v="Applications"/>
    <d v="2024-09-02T17:16:00"/>
    <s v="System"/>
    <s v="Finance &amp; Accounts"/>
    <s v="4. Affects User"/>
    <d v="2024-09-02T17:16:00"/>
    <x v="0"/>
    <d v="2024-08-30T16:21:00"/>
    <d v="2024-08-30T16:21:00"/>
    <d v="2024-08-23T14:38:00"/>
    <s v="Access &amp; Security"/>
    <s v="-"/>
    <s v="SAP S/4 ERP"/>
    <s v="UAE"/>
    <x v="0"/>
    <x v="0"/>
    <x v="0"/>
    <n v="7.1548611111138598"/>
    <n v="2024"/>
    <n v="34"/>
    <x v="18"/>
    <x v="0"/>
    <n v="8"/>
    <x v="1"/>
    <x v="1"/>
    <d v="2024-08-23T00:00:00"/>
    <d v="2024-08-23T00:00:00"/>
  </r>
  <r>
    <n v="4000002630"/>
    <x v="1"/>
    <s v="3. Normal"/>
    <s v="SAP Authorization Request - Amer"/>
    <s v="Amer El Amil"/>
    <s v="Amit Yadav"/>
    <s v="SAP Technical"/>
    <x v="0"/>
    <d v="2024-09-03T18:11:00"/>
    <d v="2024-09-05T18:11:00"/>
    <s v="Applications"/>
    <d v="2024-11-07T19:52:00"/>
    <s v="System"/>
    <s v="Corporate Development"/>
    <s v="4. Affects User"/>
    <d v="2024-11-07T19:52:00"/>
    <x v="0"/>
    <d v="2024-11-04T19:02:00"/>
    <d v="2024-11-04T19:02:00"/>
    <d v="2024-09-04T11:11:00"/>
    <s v="Access &amp; Security"/>
    <s v="-"/>
    <s v="SAP S/4 ERP"/>
    <s v="UAE"/>
    <x v="0"/>
    <x v="0"/>
    <x v="0"/>
    <n v="62.035416666665697"/>
    <n v="2024"/>
    <n v="36"/>
    <x v="15"/>
    <x v="0"/>
    <n v="9"/>
    <x v="5"/>
    <x v="2"/>
    <d v="2024-09-03T00:00:00"/>
    <d v="2024-09-03T00:00:00"/>
  </r>
  <r>
    <n v="4000000453"/>
    <x v="1"/>
    <s v="3. Normal"/>
    <s v="SAP Authorization Request - Dierks"/>
    <s v=" Dierks Julia"/>
    <s v="Amit Yadav"/>
    <s v="SAP Technical"/>
    <x v="0"/>
    <d v="2024-07-09T17:06:00"/>
    <d v="2024-07-11T17:06:00"/>
    <s v="Applications"/>
    <d v="2024-07-18T17:52:00"/>
    <s v="Dierks Julia"/>
    <s v="Warehouse &amp; Dispatch"/>
    <s v="4. Affects User"/>
    <d v="2024-07-18T17:52:00"/>
    <x v="0"/>
    <d v="2024-07-15T17:27:00"/>
    <d v="2024-07-15T17:27:00"/>
    <d v="2024-07-09T19:06:00"/>
    <s v="Access &amp; Security"/>
    <s v="-"/>
    <s v="SAP S/4 ERP"/>
    <s v="GER"/>
    <x v="0"/>
    <x v="0"/>
    <x v="0"/>
    <n v="6.0145833333299379"/>
    <n v="2024"/>
    <n v="28"/>
    <x v="6"/>
    <x v="0"/>
    <n v="7"/>
    <x v="0"/>
    <x v="1"/>
    <d v="2024-07-09T00:00:00"/>
    <d v="2024-07-09T00:00:00"/>
  </r>
  <r>
    <n v="4000004347"/>
    <x v="0"/>
    <s v="3. Normal"/>
    <s v="SAP Authorization Request - Donabella"/>
    <s v="Donabella Yalong Ortega"/>
    <s v="Dinesh Sharma"/>
    <s v="SAP Functional-MM"/>
    <x v="3"/>
    <d v="2024-10-24T11:54:00"/>
    <d v="2024-10-28T11:54:00"/>
    <s v="Applications"/>
    <s v="-"/>
    <s v="Donabella Yalong Ortega"/>
    <s v="UAE Sales -Retail Operations"/>
    <s v="4. Affects User"/>
    <d v="2024-11-07T18:04:00"/>
    <x v="0"/>
    <s v="-"/>
    <d v="2024-10-30T10:22:00"/>
    <d v="2024-10-24T13:54:00"/>
    <s v="-"/>
    <s v="-"/>
    <s v="SAP S/4 ERP"/>
    <s v="UAE"/>
    <x v="0"/>
    <x v="2"/>
    <x v="0"/>
    <n v="60.129320486106735"/>
    <n v="2024"/>
    <n v="43"/>
    <x v="14"/>
    <x v="0"/>
    <n v="10"/>
    <x v="2"/>
    <x v="2"/>
    <d v="2024-10-24T00:00:00"/>
    <s v=""/>
  </r>
  <r>
    <n v="4000000757"/>
    <x v="1"/>
    <s v="3. Normal"/>
    <s v="SAP Authorization Request - Frank (Kludi GER)"/>
    <s v="Frank Sommer"/>
    <s v="Amit Yadav"/>
    <s v="SAP Technical"/>
    <x v="0"/>
    <d v="2024-07-16T15:41:00"/>
    <d v="2024-07-18T15:41:00"/>
    <s v="Applications"/>
    <d v="2024-08-04T18:00:00"/>
    <s v="Frank Sommer"/>
    <s v="Product Development &amp; Engineering"/>
    <s v="4. Affects User"/>
    <d v="2024-08-04T18:00:00"/>
    <x v="0"/>
    <d v="2024-08-01T17:08:00"/>
    <d v="2024-07-17T11:16:00"/>
    <d v="2024-07-16T17:41:00"/>
    <s v="Access &amp; Security"/>
    <s v="-"/>
    <s v="SAP S/4 ERP"/>
    <s v="GER"/>
    <x v="0"/>
    <x v="0"/>
    <x v="0"/>
    <n v="16.060416666667152"/>
    <n v="2024"/>
    <n v="29"/>
    <x v="13"/>
    <x v="0"/>
    <n v="7"/>
    <x v="0"/>
    <x v="2"/>
    <d v="2024-07-16T00:00:00"/>
    <d v="2024-07-16T00:00:00"/>
  </r>
  <r>
    <n v="4000005009"/>
    <x v="1"/>
    <s v="3. Normal"/>
    <s v="SAP Authorization Request - Keerthan"/>
    <s v="Keerthan Upadhya"/>
    <s v="Amit Yadav"/>
    <s v="SAP Technical"/>
    <x v="0"/>
    <d v="2024-11-14T13:38:00"/>
    <d v="2024-11-19T13:53:00"/>
    <s v="Access &amp; Security"/>
    <d v="2024-11-21T17:59:00"/>
    <s v="Keerthan Upadhya"/>
    <s v="IT Department"/>
    <s v="4. Affects User"/>
    <d v="2024-11-21T17:59:00"/>
    <x v="0"/>
    <d v="2024-11-18T17:05:00"/>
    <d v="2024-11-15T15:48:00"/>
    <d v="2024-11-14T15:38:00"/>
    <s v="Access &amp; Security"/>
    <s v="-"/>
    <s v="Access Control"/>
    <s v="UAE"/>
    <x v="0"/>
    <x v="0"/>
    <x v="1"/>
    <n v="4.1437499999956344"/>
    <n v="2024"/>
    <n v="46"/>
    <x v="21"/>
    <x v="0"/>
    <n v="11"/>
    <x v="3"/>
    <x v="3"/>
    <d v="2024-11-14T00:00:00"/>
    <d v="2024-11-14T00:00:00"/>
  </r>
  <r>
    <n v="4000000646"/>
    <x v="1"/>
    <s v="3. Normal"/>
    <s v="SAP Authorization Request - Lucky"/>
    <s v="Lucky Varthavani"/>
    <s v="Amit Yadav"/>
    <s v="SAP Technical"/>
    <x v="0"/>
    <d v="2024-07-12T17:01:00"/>
    <d v="2024-07-15T17:01:00"/>
    <s v="Applications"/>
    <d v="2024-07-16T10:59:00"/>
    <s v="Lucky Varthavani"/>
    <s v="Internal Audit"/>
    <s v="4. Affects User"/>
    <d v="2024-07-16T10:59:00"/>
    <x v="0"/>
    <d v="2024-07-15T17:30:00"/>
    <d v="2024-07-15T17:30:00"/>
    <s v="-"/>
    <s v="Access &amp; Security"/>
    <s v="-"/>
    <s v="SAP S/4 ERP"/>
    <s v="IND"/>
    <x v="0"/>
    <x v="0"/>
    <x v="0"/>
    <n v="3.0201388888890506"/>
    <n v="2024"/>
    <n v="28"/>
    <x v="6"/>
    <x v="0"/>
    <n v="7"/>
    <x v="0"/>
    <x v="3"/>
    <d v="2024-07-12T00:00:00"/>
    <d v="2024-07-12T00:00:00"/>
  </r>
  <r>
    <n v="4000001874"/>
    <x v="1"/>
    <s v="3. Normal"/>
    <s v="SAP Authorization Request - Mark (Germany)"/>
    <s v="Mark Rohlfsen"/>
    <s v="Nigam Bairagicharan Das"/>
    <s v="SAP Technical"/>
    <x v="0"/>
    <d v="2024-08-12T14:25:00"/>
    <d v="2024-08-14T14:25:00"/>
    <s v="Applications"/>
    <d v="2024-08-19T14:20:00"/>
    <s v="Mark Rohlfsen"/>
    <s v="Product Development &amp; Engineering"/>
    <s v="4. Affects User"/>
    <d v="2024-08-19T14:20:00"/>
    <x v="0"/>
    <d v="2024-08-16T16:22:00"/>
    <d v="2024-08-16T16:22:00"/>
    <d v="2024-08-12T16:25:00"/>
    <s v="Access &amp; Security"/>
    <s v="-"/>
    <s v="SAP S/4 ERP"/>
    <s v="GER"/>
    <x v="0"/>
    <x v="0"/>
    <x v="0"/>
    <n v="4.0812499999956344"/>
    <n v="2024"/>
    <n v="33"/>
    <x v="1"/>
    <x v="0"/>
    <n v="8"/>
    <x v="1"/>
    <x v="3"/>
    <d v="2024-08-12T00:00:00"/>
    <d v="2024-08-12T00:00:00"/>
  </r>
  <r>
    <n v="4000001866"/>
    <x v="1"/>
    <s v="2. High"/>
    <s v="SAP Authorization Request - Md. Rakibul"/>
    <s v="Md. Rakibul Islam"/>
    <s v="Nigam Bairagicharan Das"/>
    <s v="SAP Technical"/>
    <x v="0"/>
    <d v="2024-08-12T12:47:00"/>
    <d v="2024-08-14T12:47:00"/>
    <s v="Applications"/>
    <d v="2024-08-24T16:11:00"/>
    <s v="Md. Rakibul Islam"/>
    <s v="SAP PP"/>
    <s v="4. Affects User"/>
    <d v="2024-08-24T16:11:00"/>
    <x v="0"/>
    <d v="2024-08-21T15:17:00"/>
    <d v="2024-08-21T15:17:00"/>
    <d v="2024-08-12T14:47:00"/>
    <s v="Access &amp; Security"/>
    <s v="-"/>
    <s v="SAP S/4 ERP"/>
    <s v="UAE"/>
    <x v="0"/>
    <x v="0"/>
    <x v="0"/>
    <n v="9.1041666666715173"/>
    <n v="2024"/>
    <n v="33"/>
    <x v="1"/>
    <x v="0"/>
    <n v="8"/>
    <x v="1"/>
    <x v="1"/>
    <d v="2024-08-12T00:00:00"/>
    <d v="2024-08-12T00:00:00"/>
  </r>
  <r>
    <n v="4000001587"/>
    <x v="1"/>
    <s v="3. Normal"/>
    <s v="SAP Authorization Request - Nilesh (IND)"/>
    <s v="Nilesh Dabhi"/>
    <s v="Amit Yadav"/>
    <s v="SAP Technical"/>
    <x v="0"/>
    <d v="2024-08-01T16:34:00"/>
    <d v="2024-08-03T16:34:00"/>
    <s v="Applications"/>
    <d v="2024-10-07T14:35:00"/>
    <s v="Nilesh Dabhi"/>
    <s v="Finance &amp; Accounts"/>
    <s v="4. Affects User"/>
    <d v="2024-10-07T14:35:00"/>
    <x v="0"/>
    <d v="2024-10-04T13:47:00"/>
    <d v="2024-09-27T14:12:00"/>
    <d v="2024-08-01T18:34:00"/>
    <s v="Access &amp; Security"/>
    <s v="-"/>
    <s v="SAP S/4 ERP"/>
    <s v="IND"/>
    <x v="0"/>
    <x v="0"/>
    <x v="0"/>
    <n v="63.884027777778101"/>
    <n v="2024"/>
    <n v="31"/>
    <x v="8"/>
    <x v="0"/>
    <n v="8"/>
    <x v="1"/>
    <x v="2"/>
    <d v="2024-08-01T00:00:00"/>
    <d v="2024-08-01T00:00:00"/>
  </r>
  <r>
    <n v="4000000518"/>
    <x v="1"/>
    <s v="3. Normal"/>
    <s v="SAP Authorization Request - Raveendra"/>
    <s v="Raveendra Katta"/>
    <s v="Amit Yadav"/>
    <s v="SAP Technical"/>
    <x v="0"/>
    <d v="2024-07-10T17:29:00"/>
    <d v="2024-07-12T17:29:00"/>
    <s v="Applications"/>
    <d v="2024-07-25T17:55:00"/>
    <s v="Raveendra Katta"/>
    <s v="Costing &amp; MIS"/>
    <s v="4. Affects User"/>
    <d v="2024-07-25T17:55:00"/>
    <x v="0"/>
    <d v="2024-07-22T17:46:00"/>
    <d v="2024-07-16T18:25:00"/>
    <d v="2024-07-11T10:59:00"/>
    <s v="Access &amp; Security"/>
    <s v="-"/>
    <s v="SAP S/4 ERP"/>
    <s v="IND"/>
    <x v="0"/>
    <x v="0"/>
    <x v="0"/>
    <n v="12.011805555550382"/>
    <n v="2024"/>
    <n v="28"/>
    <x v="6"/>
    <x v="0"/>
    <n v="7"/>
    <x v="0"/>
    <x v="2"/>
    <d v="2024-07-10T00:00:00"/>
    <d v="2024-07-10T00:00:00"/>
  </r>
  <r>
    <n v="4000001589"/>
    <x v="1"/>
    <s v="3. Normal"/>
    <s v="SAP Authorization Request - Vijay"/>
    <s v="Vijay Khandla"/>
    <s v="Amit Yadav"/>
    <s v="SAP Technical"/>
    <x v="3"/>
    <d v="2024-08-01T16:48:00"/>
    <d v="2024-08-03T18:18:00"/>
    <s v="Applications"/>
    <s v="-"/>
    <s v="Vijay Khandla"/>
    <s v="Finance &amp; Accounts"/>
    <s v="4. Affects User"/>
    <d v="2024-08-01T18:27:00"/>
    <x v="0"/>
    <s v="-"/>
    <d v="2024-08-01T16:57:00"/>
    <d v="2024-08-02T11:48:00"/>
    <s v="Access &amp; Security"/>
    <s v="-"/>
    <s v="SAP S/4 ERP"/>
    <s v="IND"/>
    <x v="0"/>
    <x v="0"/>
    <x v="0"/>
    <n v="143.92515381944395"/>
    <n v="2024"/>
    <n v="31"/>
    <x v="8"/>
    <x v="0"/>
    <n v="8"/>
    <x v="1"/>
    <x v="2"/>
    <d v="2024-08-01T00:00:00"/>
    <s v=""/>
  </r>
  <r>
    <n v="4000003435"/>
    <x v="1"/>
    <s v="1. Urgent"/>
    <s v="SAP Authorization Request - (by Nasar Khan) for the attached USERS"/>
    <s v="Nasar Khan"/>
    <s v="Amit Yadav"/>
    <s v="SAP Technical"/>
    <x v="0"/>
    <d v="2024-09-26T18:01:00"/>
    <d v="2024-09-27T17:01:00"/>
    <s v="Applications"/>
    <d v="2024-10-18T16:41:00"/>
    <s v="Nasar Khan"/>
    <s v="Showroom"/>
    <s v="4. Affects User"/>
    <d v="2024-10-18T16:41:00"/>
    <x v="3"/>
    <d v="2024-10-15T16:37:00"/>
    <d v="2024-10-15T16:37:00"/>
    <d v="2024-09-26T19:01:00"/>
    <s v="Access &amp; Security"/>
    <s v="-"/>
    <s v="SAP S/4 ERP"/>
    <s v="UAE"/>
    <x v="0"/>
    <x v="0"/>
    <x v="0"/>
    <n v="18.941666666665697"/>
    <n v="2024"/>
    <n v="39"/>
    <x v="20"/>
    <x v="0"/>
    <n v="9"/>
    <x v="5"/>
    <x v="2"/>
    <d v="2024-09-26T00:00:00"/>
    <d v="2024-09-26T00:00:00"/>
  </r>
  <r>
    <n v="4000003385"/>
    <x v="1"/>
    <s v="1. Urgent"/>
    <s v="SAP Authorization Request - (by Nasar Khan) for the entire Own Retail Sales team."/>
    <s v="Nasar Khan"/>
    <s v="Amit Yadav"/>
    <s v="SAP Technical"/>
    <x v="0"/>
    <d v="2024-09-25T16:01:00"/>
    <d v="2024-09-26T15:01:00"/>
    <s v="Applications"/>
    <d v="2024-09-29T17:30:00"/>
    <s v="Nasar Khan"/>
    <s v="Showroom"/>
    <s v="3. Affects Group"/>
    <d v="2024-09-29T17:30:00"/>
    <x v="3"/>
    <d v="2024-09-26T16:30:00"/>
    <d v="2024-09-26T16:30:00"/>
    <d v="2024-09-25T17:01:00"/>
    <s v="Access &amp; Security"/>
    <s v="-"/>
    <s v="SAP S/4 ERP"/>
    <s v="UAE"/>
    <x v="0"/>
    <x v="0"/>
    <x v="0"/>
    <n v="1.0201388888890506"/>
    <n v="2024"/>
    <n v="39"/>
    <x v="20"/>
    <x v="0"/>
    <n v="9"/>
    <x v="5"/>
    <x v="0"/>
    <d v="2024-09-25T00:00:00"/>
    <d v="2024-09-25T00:00:00"/>
  </r>
  <r>
    <n v="4000004528"/>
    <x v="1"/>
    <s v="2. High"/>
    <s v="SAP Authorization Request - 77001514"/>
    <s v="Durairaj Nagiah"/>
    <s v="Amit Yadav"/>
    <s v="SAP Technical"/>
    <x v="0"/>
    <d v="2024-10-30T18:58:00"/>
    <d v="2024-11-01T18:58:00"/>
    <s v="Access &amp; Security"/>
    <d v="2024-11-03T19:50:00"/>
    <s v="Durairaj Nagiah"/>
    <s v="Production"/>
    <s v="4. Affects User"/>
    <d v="2024-11-03T19:50:00"/>
    <x v="0"/>
    <d v="2024-10-31T18:53:00"/>
    <d v="2024-10-31T18:53:00"/>
    <d v="2024-10-31T11:58:00"/>
    <s v="Access &amp; Security"/>
    <s v="-"/>
    <s v="Access Control"/>
    <s v="UAE"/>
    <x v="0"/>
    <x v="0"/>
    <x v="1"/>
    <n v="0.99652777778101154"/>
    <n v="2024"/>
    <n v="44"/>
    <x v="5"/>
    <x v="0"/>
    <n v="10"/>
    <x v="2"/>
    <x v="0"/>
    <d v="2024-10-30T00:00:00"/>
    <d v="2024-10-30T00:00:00"/>
  </r>
  <r>
    <n v="4000000624"/>
    <x v="1"/>
    <s v="3. Normal"/>
    <s v="SAP Authorization Request - 99000275 || 99000745 || 99017366"/>
    <s v="Donabella Yalong Ortega"/>
    <s v="Amit Yadav"/>
    <s v="SAP Technical"/>
    <x v="0"/>
    <d v="2024-07-12T12:31:00"/>
    <d v="2024-07-16T14:32:00"/>
    <s v="Applications"/>
    <d v="2024-07-15T17:52:00"/>
    <s v="Donabella Yalong Ortega"/>
    <s v="UAE Sales -Retail Operations"/>
    <s v="4. Affects User"/>
    <d v="2024-07-15T17:52:00"/>
    <x v="0"/>
    <d v="2024-07-15T17:31:00"/>
    <d v="2024-07-12T16:13:00"/>
    <s v="-"/>
    <s v="Access &amp; Security"/>
    <s v="-"/>
    <s v="SAP S/4 ERP"/>
    <s v="UAE"/>
    <x v="0"/>
    <x v="0"/>
    <x v="0"/>
    <n v="3.2083333333357587"/>
    <n v="2024"/>
    <n v="28"/>
    <x v="6"/>
    <x v="0"/>
    <n v="7"/>
    <x v="0"/>
    <x v="3"/>
    <d v="2024-07-12T00:00:00"/>
    <d v="2024-07-12T00:00:00"/>
  </r>
  <r>
    <n v="4000002989"/>
    <x v="1"/>
    <s v="2. High"/>
    <s v="SAP Authorization Request - 99001601 Avinash"/>
    <s v="Avinash Kumar Varma"/>
    <s v="Amit Yadav"/>
    <s v="SAP Technical"/>
    <x v="0"/>
    <d v="2024-09-12T18:26:00"/>
    <d v="2024-09-16T18:26:00"/>
    <s v="Applications"/>
    <d v="2024-09-26T17:28:00"/>
    <s v="Priti Naryanan Manjarekar"/>
    <s v="Customer Advocacy"/>
    <s v="4. Affects User"/>
    <d v="2024-09-26T17:28:00"/>
    <x v="0"/>
    <d v="2024-09-23T16:48:00"/>
    <d v="2024-09-12T19:08:00"/>
    <d v="2024-09-13T11:26:00"/>
    <s v="Access &amp; Security"/>
    <s v="-"/>
    <s v="SAP S/4 ERP"/>
    <s v="UAE"/>
    <x v="0"/>
    <x v="0"/>
    <x v="0"/>
    <n v="10.931944444440887"/>
    <n v="2024"/>
    <n v="37"/>
    <x v="23"/>
    <x v="0"/>
    <n v="9"/>
    <x v="5"/>
    <x v="2"/>
    <d v="2024-09-12T00:00:00"/>
    <d v="2024-09-12T00:00:00"/>
  </r>
  <r>
    <n v="4000002683"/>
    <x v="1"/>
    <s v="2. High"/>
    <s v="SAP Authorization Request - 99004694"/>
    <s v=" Althmash Shaikh"/>
    <s v="Amit Yadav"/>
    <s v="SAP Technical"/>
    <x v="0"/>
    <d v="2024-09-04T18:25:00"/>
    <d v="2024-09-06T18:25:00"/>
    <s v="Applications"/>
    <d v="2024-09-08T18:19:00"/>
    <s v="Althmash Shaikh"/>
    <s v="QA QC"/>
    <s v="4. Affects User"/>
    <d v="2024-09-08T18:19:00"/>
    <x v="0"/>
    <d v="2024-09-05T17:44:00"/>
    <d v="2024-09-05T17:44:00"/>
    <d v="2024-09-05T11:25:00"/>
    <s v="Access &amp; Security"/>
    <s v="-"/>
    <s v="SAP S/4 ERP"/>
    <s v="UAE"/>
    <x v="0"/>
    <x v="0"/>
    <x v="0"/>
    <n v="0.97152777777955635"/>
    <n v="2024"/>
    <n v="36"/>
    <x v="15"/>
    <x v="0"/>
    <n v="9"/>
    <x v="5"/>
    <x v="0"/>
    <d v="2024-09-04T00:00:00"/>
    <d v="2024-09-04T00:00:00"/>
  </r>
  <r>
    <n v="4000000520"/>
    <x v="1"/>
    <s v="3. Normal"/>
    <s v="SAP Authorization Request - 99013072"/>
    <s v="Ajaj Kausarkhan Pathan"/>
    <s v="Amit Yadav"/>
    <s v="SAP Technical"/>
    <x v="0"/>
    <d v="2024-07-10T17:53:00"/>
    <d v="2024-07-12T17:53:00"/>
    <s v="Applications"/>
    <d v="2024-07-26T17:56:00"/>
    <s v="Ajaj Kausarkhan Pathan"/>
    <s v="Tiles Plant"/>
    <s v="4. Affects User"/>
    <d v="2024-07-26T17:56:00"/>
    <x v="0"/>
    <d v="2024-07-23T17:23:00"/>
    <d v="2024-07-23T17:23:00"/>
    <d v="2024-07-11T10:53:00"/>
    <s v="Access &amp; Security"/>
    <s v="-"/>
    <s v="SAP S/4 ERP"/>
    <s v="UAE"/>
    <x v="0"/>
    <x v="0"/>
    <x v="0"/>
    <n v="12.979166666671517"/>
    <n v="2024"/>
    <n v="28"/>
    <x v="6"/>
    <x v="0"/>
    <n v="7"/>
    <x v="0"/>
    <x v="2"/>
    <d v="2024-07-10T00:00:00"/>
    <d v="2024-07-10T00:00:00"/>
  </r>
  <r>
    <n v="4000000410"/>
    <x v="1"/>
    <s v="3. Normal"/>
    <s v="SAP Authorization Request - 99017366 || 99000745 || 99000275"/>
    <s v="Abdul Basith"/>
    <s v="Amit Yadav"/>
    <s v="SAP Technical"/>
    <x v="0"/>
    <d v="2024-07-08T15:57:00"/>
    <d v="2024-07-10T15:57:00"/>
    <s v="Applications"/>
    <d v="2024-07-26T17:56:00"/>
    <s v="Abdul Basith"/>
    <s v="UAE Sales -Retail Operations"/>
    <s v="4. Affects User"/>
    <d v="2024-07-26T17:56:00"/>
    <x v="0"/>
    <d v="2024-07-23T17:14:00"/>
    <d v="2024-07-23T17:14:00"/>
    <d v="2024-07-08T17:57:00"/>
    <s v="Access &amp; Security"/>
    <s v="-"/>
    <s v="SAP S/4 ERP"/>
    <s v="UAE"/>
    <x v="0"/>
    <x v="0"/>
    <x v="0"/>
    <n v="15.053472222221899"/>
    <n v="2024"/>
    <n v="28"/>
    <x v="6"/>
    <x v="0"/>
    <n v="7"/>
    <x v="0"/>
    <x v="2"/>
    <d v="2024-07-08T00:00:00"/>
    <d v="2024-07-08T00:00:00"/>
  </r>
  <r>
    <n v="4000000870"/>
    <x v="1"/>
    <s v="3. Normal"/>
    <s v="SAP Authorization Request - 99201774"/>
    <s v="Moti Singh Rathore"/>
    <s v="Amit Yadav"/>
    <s v="SAP Technical"/>
    <x v="0"/>
    <d v="2024-07-18T12:30:00"/>
    <d v="2024-07-20T12:30:00"/>
    <s v="Applications"/>
    <d v="2024-07-21T14:53:00"/>
    <s v="Moti Singh Rathore"/>
    <s v="Finance &amp; Accounts"/>
    <s v="4. Affects User"/>
    <d v="2024-07-21T14:53:00"/>
    <x v="0"/>
    <d v="2024-07-18T14:22:00"/>
    <d v="2024-07-18T14:22:00"/>
    <d v="2024-07-18T14:30:00"/>
    <s v="Access &amp; Security"/>
    <s v="-"/>
    <s v="SAP S/4 ERP"/>
    <s v="IND"/>
    <x v="0"/>
    <x v="0"/>
    <x v="0"/>
    <n v="7.7777777776645962E-2"/>
    <n v="2024"/>
    <n v="29"/>
    <x v="13"/>
    <x v="0"/>
    <n v="7"/>
    <x v="0"/>
    <x v="0"/>
    <d v="2024-07-18T00:00:00"/>
    <d v="2024-07-18T00:00:00"/>
  </r>
  <r>
    <n v="4000000635"/>
    <x v="1"/>
    <s v="3. Normal"/>
    <s v="SAP Authorization Request - Nasar"/>
    <s v="Nasar Khan"/>
    <s v="Amit Yadav"/>
    <s v="SAP Technical"/>
    <x v="0"/>
    <d v="2024-07-12T13:27:00"/>
    <d v="2024-09-25T12:11:00"/>
    <s v="Applications"/>
    <d v="2024-09-27T19:29:00"/>
    <s v="Nasar Khan"/>
    <s v="Showroom"/>
    <s v="4. Affects User"/>
    <d v="2024-09-27T19:29:00"/>
    <x v="0"/>
    <d v="2024-09-24T19:15:00"/>
    <d v="2024-07-15T17:35:00"/>
    <d v="2024-07-12T15:27:00"/>
    <s v="Access &amp; Security"/>
    <s v="-"/>
    <s v="CRM"/>
    <s v="UAE"/>
    <x v="0"/>
    <x v="0"/>
    <x v="0"/>
    <n v="74.241666666668607"/>
    <n v="2024"/>
    <n v="28"/>
    <x v="6"/>
    <x v="0"/>
    <n v="7"/>
    <x v="0"/>
    <x v="2"/>
    <d v="2024-07-12T00:00:00"/>
    <d v="2024-07-12T00:00:00"/>
  </r>
  <r>
    <n v="4000000865"/>
    <x v="1"/>
    <s v="3. Normal"/>
    <s v="SAP Authorization Request - Production Server (ME29N)"/>
    <s v="Rajesh Sawant"/>
    <s v="Amit Yadav"/>
    <s v="SAP Technical"/>
    <x v="0"/>
    <d v="2024-07-18T12:06:00"/>
    <d v="2024-07-20T12:06:00"/>
    <s v="Applications"/>
    <d v="2024-07-26T17:56:00"/>
    <s v="Rajesh Sawant"/>
    <s v="Commercial Accounts"/>
    <s v="4. Affects User"/>
    <d v="2024-07-26T17:56:00"/>
    <x v="0"/>
    <d v="2024-07-23T17:22:00"/>
    <d v="2024-07-23T17:22:00"/>
    <d v="2024-07-18T14:06:00"/>
    <s v="Access &amp; Security"/>
    <s v="-"/>
    <s v="SAP S/4 ERP"/>
    <s v="IND"/>
    <x v="0"/>
    <x v="0"/>
    <x v="0"/>
    <n v="5.2194444444467081"/>
    <n v="2024"/>
    <n v="29"/>
    <x v="13"/>
    <x v="0"/>
    <n v="7"/>
    <x v="0"/>
    <x v="1"/>
    <d v="2024-07-18T00:00:00"/>
    <d v="2024-07-18T00:00:00"/>
  </r>
  <r>
    <n v="4000001939"/>
    <x v="1"/>
    <s v="3. Normal"/>
    <s v="SAP Authorization Request - Reem"/>
    <s v="Reem Abulebda"/>
    <s v="Nigam Bairagicharan Das"/>
    <s v="SAP Technical"/>
    <x v="0"/>
    <d v="2024-08-13T13:57:00"/>
    <d v="2024-08-15T13:57:00"/>
    <s v="Applications"/>
    <d v="2024-08-31T13:15:00"/>
    <s v="Reem Abulebda"/>
    <s v="E-commerce"/>
    <s v="4. Affects User"/>
    <d v="2024-08-31T13:15:00"/>
    <x v="0"/>
    <d v="2024-08-28T12:27:00"/>
    <d v="2024-08-28T12:27:00"/>
    <d v="2024-08-13T15:57:00"/>
    <s v="Access &amp; Security"/>
    <s v="-"/>
    <s v="SAP S/4 ERP"/>
    <s v="UAE"/>
    <x v="0"/>
    <x v="0"/>
    <x v="0"/>
    <n v="14.9375"/>
    <n v="2024"/>
    <n v="33"/>
    <x v="1"/>
    <x v="0"/>
    <n v="8"/>
    <x v="1"/>
    <x v="2"/>
    <d v="2024-08-13T00:00:00"/>
    <d v="2024-08-13T00:00:00"/>
  </r>
  <r>
    <n v="4000000684"/>
    <x v="1"/>
    <s v="2. High"/>
    <s v="SAP Authorization Request - SAP Password ECD-110"/>
    <s v="Naveen Kumar"/>
    <s v="Amit Yadav"/>
    <s v="SAP Technical"/>
    <x v="0"/>
    <d v="2024-07-15T10:25:00"/>
    <d v="2024-07-17T10:30:00"/>
    <s v="Applications"/>
    <d v="2024-07-18T17:52:00"/>
    <s v="Naveen Kumar"/>
    <s v="Information Technology"/>
    <s v="4. Affects User"/>
    <d v="2024-07-18T17:52:00"/>
    <x v="0"/>
    <d v="2024-07-15T17:31:00"/>
    <d v="2024-07-15T17:31:00"/>
    <d v="2024-07-15T12:30:00"/>
    <s v="Access &amp; Security"/>
    <s v="-"/>
    <s v="SAP S/4 ERP"/>
    <s v="UAE"/>
    <x v="0"/>
    <x v="0"/>
    <x v="0"/>
    <n v="0.29583333332993789"/>
    <n v="2024"/>
    <n v="29"/>
    <x v="13"/>
    <x v="0"/>
    <n v="7"/>
    <x v="0"/>
    <x v="0"/>
    <d v="2024-07-15T00:00:00"/>
    <d v="2024-07-15T00:00:00"/>
  </r>
  <r>
    <n v="4000000728"/>
    <x v="1"/>
    <s v="3. Normal"/>
    <s v="SAP Authorization Request - Unmesh"/>
    <s v="Unmesh Mohan"/>
    <s v="Amit Yadav"/>
    <s v="SAP Technical"/>
    <x v="0"/>
    <d v="2024-07-15T18:10:00"/>
    <d v="2024-07-17T18:10:00"/>
    <s v="Applications"/>
    <d v="2024-07-20T13:53:00"/>
    <s v="Unmesh Mohan"/>
    <s v="Customer Advocacy - Tiles"/>
    <s v="4. Affects User"/>
    <d v="2024-08-06T04:13:00"/>
    <x v="0"/>
    <d v="2024-07-17T13:21:00"/>
    <d v="2024-07-16T18:28:00"/>
    <d v="2024-07-16T11:10:00"/>
    <s v="Access &amp; Security"/>
    <s v="-"/>
    <s v="SAP S/4 ERP"/>
    <s v="UAE"/>
    <x v="0"/>
    <x v="0"/>
    <x v="0"/>
    <n v="1.7993055555562023"/>
    <n v="2024"/>
    <n v="29"/>
    <x v="13"/>
    <x v="0"/>
    <n v="7"/>
    <x v="0"/>
    <x v="0"/>
    <d v="2024-07-15T00:00:00"/>
    <d v="2024-07-15T00:00:00"/>
  </r>
  <r>
    <n v="4000004569"/>
    <x v="1"/>
    <s v="1. Urgent"/>
    <s v="SAP Authorization Request Access ( T-code ) - 99018639 / 99018647"/>
    <s v="Hassan Hussein"/>
    <s v="Amit Yadav"/>
    <s v="SAP Technical"/>
    <x v="0"/>
    <d v="2024-11-01T11:46:00"/>
    <d v="2024-11-04T10:46:00"/>
    <s v="Access &amp; Security"/>
    <d v="2024-11-16T18:57:00"/>
    <s v="Hassan Hussein"/>
    <s v="Showroom"/>
    <s v="4. Affects User"/>
    <d v="2024-11-16T18:57:00"/>
    <x v="3"/>
    <d v="2024-11-13T18:51:00"/>
    <d v="2024-11-11T18:33:00"/>
    <d v="2024-11-01T12:46:00"/>
    <s v="Access &amp; Security"/>
    <s v="-"/>
    <s v="Access Control"/>
    <s v="UAE"/>
    <x v="0"/>
    <x v="0"/>
    <x v="1"/>
    <n v="12.295138888890506"/>
    <n v="2024"/>
    <n v="44"/>
    <x v="5"/>
    <x v="0"/>
    <n v="11"/>
    <x v="3"/>
    <x v="2"/>
    <d v="2024-11-01T00:00:00"/>
    <d v="2024-11-01T00:00:00"/>
  </r>
  <r>
    <n v="4000001087"/>
    <x v="1"/>
    <s v="4. Low"/>
    <s v="SAP Authorization Request Access - 99013913"/>
    <s v="Balaji Govindaswamy"/>
    <s v="Amit Yadav"/>
    <s v="SAP Technical"/>
    <x v="0"/>
    <d v="2024-07-25T17:30:00"/>
    <d v="2024-08-01T17:30:00"/>
    <s v="Applications"/>
    <d v="2024-08-09T12:04:00"/>
    <s v="Balaji Govindaswamy"/>
    <s v="Tiles Plant"/>
    <s v="4. Affects User"/>
    <d v="2024-08-09T12:04:00"/>
    <x v="2"/>
    <d v="2024-08-06T11:55:00"/>
    <d v="2024-08-06T11:54:00"/>
    <d v="2024-07-26T12:30:00"/>
    <s v="Access &amp; Security"/>
    <s v="-"/>
    <s v="SAP S/4 ERP"/>
    <s v="UAE"/>
    <x v="0"/>
    <x v="0"/>
    <x v="0"/>
    <n v="11.76736111111677"/>
    <n v="2024"/>
    <n v="30"/>
    <x v="0"/>
    <x v="0"/>
    <n v="7"/>
    <x v="0"/>
    <x v="2"/>
    <d v="2024-07-25T00:00:00"/>
    <d v="2024-07-25T00:00:00"/>
  </r>
  <r>
    <n v="4000003991"/>
    <x v="1"/>
    <s v="3. Normal"/>
    <s v="SAP Authorization Request Access - 99018502 &amp; 99018502"/>
    <s v=" Mohamed Nasar"/>
    <s v="Amit Yadav"/>
    <s v="SAP Technical"/>
    <x v="0"/>
    <d v="2024-10-11T19:11:00"/>
    <d v="2024-10-15T19:11:00"/>
    <s v="Access &amp; Security"/>
    <d v="2024-10-18T17:41:00"/>
    <s v="Mohamed Nasar"/>
    <s v="Logistics and Warehouse"/>
    <s v="4. Affects User"/>
    <d v="2024-11-08T11:19:00"/>
    <x v="0"/>
    <d v="2024-10-15T16:42:00"/>
    <d v="2024-10-15T16:42:00"/>
    <d v="2024-10-14T12:11:00"/>
    <s v="Access &amp; Security"/>
    <s v="-"/>
    <s v="Access Control"/>
    <s v="UAE"/>
    <x v="0"/>
    <x v="0"/>
    <x v="0"/>
    <n v="3.8965277777751908"/>
    <n v="2024"/>
    <n v="41"/>
    <x v="9"/>
    <x v="0"/>
    <n v="10"/>
    <x v="2"/>
    <x v="3"/>
    <d v="2024-10-11T00:00:00"/>
    <d v="2024-10-11T00:00:00"/>
  </r>
  <r>
    <n v="4000005249"/>
    <x v="1"/>
    <s v="3. Normal"/>
    <s v="SAP Authorization Request Access - 99001835"/>
    <s v="Elmer P Alcera"/>
    <s v="Amit Yadav"/>
    <s v="SAP Technical"/>
    <x v="0"/>
    <d v="2024-11-21T19:44:00"/>
    <d v="2024-11-26T10:30:00"/>
    <s v="Access &amp; Security"/>
    <d v="2024-12-01T16:04:00"/>
    <s v="Elmer P Alcera"/>
    <s v="GTS"/>
    <s v="4. Affects User"/>
    <d v="2024-12-01T16:04:00"/>
    <x v="0"/>
    <d v="2024-11-28T16:02:00"/>
    <d v="2024-11-28T16:02:00"/>
    <d v="2024-11-22T12:30:00"/>
    <s v="Access &amp; Security"/>
    <s v="-"/>
    <s v="Access Control"/>
    <s v="UAE"/>
    <x v="0"/>
    <x v="0"/>
    <x v="1"/>
    <n v="6.8458333333328483"/>
    <n v="2024"/>
    <n v="47"/>
    <x v="17"/>
    <x v="0"/>
    <n v="11"/>
    <x v="3"/>
    <x v="1"/>
    <d v="2024-11-21T00:00:00"/>
    <d v="2024-11-21T00:00:00"/>
  </r>
  <r>
    <n v="4000005151"/>
    <x v="1"/>
    <s v="3. Normal"/>
    <s v="SAP Authorization Request Access - 99017189 &amp; 99017190"/>
    <s v="Sherin Sebastian"/>
    <s v="Amit Yadav"/>
    <s v="SAP Technical"/>
    <x v="0"/>
    <d v="2024-11-19T13:14:00"/>
    <d v="2024-11-21T13:14:00"/>
    <s v="Access &amp; Security"/>
    <d v="2024-11-25T19:01:00"/>
    <s v="Sherin Sebastian"/>
    <s v="UAE Sales -Retail Operations"/>
    <s v="4. Affects User"/>
    <d v="2024-11-25T19:01:00"/>
    <x v="0"/>
    <d v="2024-11-22T18:20:00"/>
    <d v="2024-11-22T18:20:00"/>
    <d v="2024-11-19T15:14:00"/>
    <s v="Access &amp; Security"/>
    <s v="-"/>
    <s v="Access Control"/>
    <s v="UAE"/>
    <x v="0"/>
    <x v="0"/>
    <x v="1"/>
    <n v="3.2125000000014552"/>
    <n v="2024"/>
    <n v="47"/>
    <x v="17"/>
    <x v="0"/>
    <n v="11"/>
    <x v="3"/>
    <x v="3"/>
    <d v="2024-11-19T00:00:00"/>
    <d v="2024-11-19T00:00:00"/>
  </r>
  <r>
    <n v="4000001767"/>
    <x v="1"/>
    <s v="3. Normal"/>
    <s v="SAP Authorization Request For Employees"/>
    <s v=" Mohamed Nasar"/>
    <s v="Nigam Bairagicharan Das"/>
    <s v="SAP Technical"/>
    <x v="0"/>
    <d v="2024-08-07T16:13:00"/>
    <d v="2024-08-09T16:13:00"/>
    <s v="Applications"/>
    <d v="2024-08-11T13:05:00"/>
    <s v="Mohamed Nasar"/>
    <s v="Logistics and Warehouse"/>
    <s v="4. Affects User"/>
    <d v="2024-08-11T13:05:00"/>
    <x v="0"/>
    <d v="2024-08-08T12:22:00"/>
    <d v="2024-08-08T12:22:00"/>
    <d v="2024-08-07T18:13:00"/>
    <s v="Access &amp; Security"/>
    <s v="-"/>
    <s v="SAP S/4 ERP"/>
    <s v="UAE"/>
    <x v="0"/>
    <x v="0"/>
    <x v="0"/>
    <n v="0.83958333333430346"/>
    <n v="2024"/>
    <n v="32"/>
    <x v="19"/>
    <x v="0"/>
    <n v="8"/>
    <x v="1"/>
    <x v="0"/>
    <d v="2024-08-07T00:00:00"/>
    <d v="2024-08-07T00:00:00"/>
  </r>
  <r>
    <n v="4000001906"/>
    <x v="1"/>
    <s v="2. High"/>
    <s v="SAP Authorization Request For employees"/>
    <s v=" Mohamed Nasar"/>
    <s v="Nigam Bairagicharan Das"/>
    <s v="SAP Technical"/>
    <x v="0"/>
    <d v="2024-08-12T17:04:00"/>
    <d v="2024-08-14T17:04:00"/>
    <s v="Applications"/>
    <d v="2024-08-16T15:07:00"/>
    <s v="Mohamed Nasar"/>
    <s v="Logistics and Warehouse"/>
    <s v="4. Affects User"/>
    <d v="2024-08-16T15:07:00"/>
    <x v="0"/>
    <d v="2024-08-13T15:00:00"/>
    <d v="2024-08-13T15:00:00"/>
    <d v="2024-08-12T19:04:00"/>
    <s v="Access &amp; Security"/>
    <s v="-"/>
    <s v="SAP S/4 ERP"/>
    <s v="UAE"/>
    <x v="0"/>
    <x v="0"/>
    <x v="0"/>
    <n v="0.91388888889196096"/>
    <n v="2024"/>
    <n v="33"/>
    <x v="1"/>
    <x v="0"/>
    <n v="8"/>
    <x v="1"/>
    <x v="0"/>
    <d v="2024-08-12T00:00:00"/>
    <d v="2024-08-12T00:00:00"/>
  </r>
  <r>
    <n v="4000003749"/>
    <x v="1"/>
    <s v="3. Normal"/>
    <s v="SAP Authorization Request For SW Stock Reservation"/>
    <s v="Karthick Mani Bharanirajan"/>
    <s v="Amit Yadav"/>
    <s v="SAP Technical"/>
    <x v="0"/>
    <d v="2024-10-04T17:24:00"/>
    <d v="2024-10-08T17:26:00"/>
    <s v="Applications"/>
    <d v="2024-10-10T14:37:00"/>
    <s v="Karthick Mani Bharanirajan"/>
    <s v="Sanitaryware Sales"/>
    <s v="4. Affects User"/>
    <d v="2024-10-10T14:37:00"/>
    <x v="0"/>
    <d v="2024-10-07T13:40:00"/>
    <d v="2024-10-07T13:08:00"/>
    <d v="2024-10-04T19:24:00"/>
    <s v="Access &amp; Security"/>
    <s v="-"/>
    <s v="SAP S/4 ERP"/>
    <s v="UAE"/>
    <x v="0"/>
    <x v="0"/>
    <x v="0"/>
    <n v="2.8444444444467081"/>
    <n v="2024"/>
    <n v="40"/>
    <x v="2"/>
    <x v="0"/>
    <n v="10"/>
    <x v="2"/>
    <x v="3"/>
    <d v="2024-10-04T00:00:00"/>
    <d v="2024-10-04T00:00:00"/>
  </r>
  <r>
    <n v="4000005883"/>
    <x v="1"/>
    <s v="3. Normal"/>
    <s v="SAP Authorization Request: Surya Kotcherla (99013320)."/>
    <s v="Kishor Karthikeyan"/>
    <s v="Amit Yadav"/>
    <s v="SAP Technical"/>
    <x v="4"/>
    <d v="2024-12-12T13:50:00"/>
    <d v="2024-12-16T13:50:00"/>
    <s v="Applications"/>
    <s v="-"/>
    <s v="System"/>
    <s v="Sanitaryware Plant"/>
    <s v="4. Affects User"/>
    <d v="2024-12-18T11:57:00"/>
    <x v="0"/>
    <d v="2024-12-18T11:57:00"/>
    <d v="2024-12-18T11:57:00"/>
    <d v="2024-12-12T15:50:00"/>
    <s v="Access &amp; Security"/>
    <s v="-"/>
    <s v="SAP S/4 ERP"/>
    <s v="UAE"/>
    <x v="0"/>
    <x v="0"/>
    <x v="1"/>
    <n v="5.921527777776646"/>
    <n v="2024"/>
    <n v="50"/>
    <x v="7"/>
    <x v="0"/>
    <n v="12"/>
    <x v="4"/>
    <x v="1"/>
    <d v="2024-12-12T00:00:00"/>
    <d v="2024-12-12T00:00:00"/>
  </r>
  <r>
    <n v="4000005415"/>
    <x v="1"/>
    <s v="3. Normal"/>
    <s v="SAP Authorization RK03-ECP - Akram (BGD)"/>
    <s v="Mohammad Akram Hossain Khan"/>
    <s v="Amit Yadav"/>
    <s v="SAP Technical"/>
    <x v="0"/>
    <d v="2024-11-27T09:50:00"/>
    <d v="2024-11-30T10:00:00"/>
    <s v="Access &amp; Security"/>
    <d v="2024-12-08T17:07:00"/>
    <s v="System"/>
    <s v="Accounts &amp; Finance"/>
    <s v="4. Affects User"/>
    <d v="2024-12-08T17:07:00"/>
    <x v="0"/>
    <d v="2024-12-05T16:30:00"/>
    <d v="2024-12-05T16:30:00"/>
    <d v="2024-11-27T12:00:00"/>
    <s v="Access &amp; Security"/>
    <s v="-"/>
    <s v="Access Control"/>
    <s v="BGD"/>
    <x v="0"/>
    <x v="0"/>
    <x v="1"/>
    <n v="8.2777777777810115"/>
    <n v="2024"/>
    <n v="48"/>
    <x v="3"/>
    <x v="0"/>
    <n v="11"/>
    <x v="3"/>
    <x v="1"/>
    <d v="2024-11-27T00:00:00"/>
    <d v="2024-11-27T00:00:00"/>
  </r>
  <r>
    <n v="4000001482"/>
    <x v="1"/>
    <s v="3. Normal"/>
    <s v="SAP Authorization VA01 - Sameh"/>
    <s v="Sameh Adel Abdalla Elabtah"/>
    <s v="Amit Yadav"/>
    <s v="SAP Technical"/>
    <x v="0"/>
    <d v="2024-08-01T12:38:00"/>
    <d v="2024-08-05T12:38:00"/>
    <s v="Applications"/>
    <d v="2024-08-05T14:01:00"/>
    <s v="System"/>
    <s v="Sales"/>
    <s v="4. Affects User"/>
    <d v="2024-08-05T14:01:00"/>
    <x v="0"/>
    <d v="2024-08-02T13:22:00"/>
    <d v="2024-08-01T18:27:00"/>
    <d v="2024-08-01T14:38:00"/>
    <s v="Access &amp; Security"/>
    <s v="-"/>
    <s v="SAP S/4 ERP"/>
    <s v="KSA"/>
    <x v="0"/>
    <x v="0"/>
    <x v="0"/>
    <n v="1.0305555555532919"/>
    <n v="2024"/>
    <n v="31"/>
    <x v="8"/>
    <x v="0"/>
    <n v="8"/>
    <x v="1"/>
    <x v="0"/>
    <d v="2024-08-01T00:00:00"/>
    <d v="2024-08-01T00:00:00"/>
  </r>
  <r>
    <n v="4000004377"/>
    <x v="0"/>
    <s v="2. High"/>
    <s v="SAP B1 PERFORMANCE ISSUE"/>
    <s v="Paolo Merzi"/>
    <s v="Amit Yadav"/>
    <s v="SAP Technical"/>
    <x v="0"/>
    <d v="2024-10-24T18:46:00"/>
    <d v="2024-10-25T18:46:00"/>
    <s v="Applications"/>
    <d v="2024-11-02T11:49:00"/>
    <s v="System"/>
    <s v="Finance"/>
    <s v="2. Affects Department"/>
    <d v="2024-11-02T11:49:00"/>
    <x v="3"/>
    <d v="2024-10-30T11:26:00"/>
    <d v="2024-10-30T11:26:00"/>
    <d v="2024-10-25T10:16:00"/>
    <s v="-"/>
    <s v="-"/>
    <s v="Other ERP"/>
    <s v="ITY"/>
    <x v="0"/>
    <x v="0"/>
    <x v="0"/>
    <n v="5.6944444444452529"/>
    <n v="2024"/>
    <n v="43"/>
    <x v="14"/>
    <x v="0"/>
    <n v="10"/>
    <x v="2"/>
    <x v="1"/>
    <d v="2024-10-24T00:00:00"/>
    <d v="2024-10-24T00:00:00"/>
  </r>
  <r>
    <n v="4000004497"/>
    <x v="0"/>
    <s v="1. Urgent"/>
    <s v="SAP connection error- Rakibul (BGD)"/>
    <s v="Md. Rakibul Islam"/>
    <s v="Amit Yadav"/>
    <s v="SAP Technical"/>
    <x v="3"/>
    <d v="2024-10-29T18:30:00"/>
    <d v="2024-11-07T19:20:00"/>
    <s v="Applications"/>
    <s v="-"/>
    <s v="Md. Rakibul Islam"/>
    <s v="SAP PP"/>
    <s v="4. Affects User"/>
    <d v="2024-11-12T17:00:00"/>
    <x v="3"/>
    <s v="-"/>
    <d v="2024-10-30T11:26:00"/>
    <d v="2024-10-29T19:30:00"/>
    <s v="-"/>
    <s v="-"/>
    <s v="SAP S/4 ERP"/>
    <s v="BGD"/>
    <x v="0"/>
    <x v="0"/>
    <x v="1"/>
    <n v="54.85432048610528"/>
    <n v="2024"/>
    <n v="44"/>
    <x v="5"/>
    <x v="0"/>
    <n v="10"/>
    <x v="2"/>
    <x v="2"/>
    <d v="2024-10-29T00:00:00"/>
    <s v=""/>
  </r>
  <r>
    <n v="4000005840"/>
    <x v="1"/>
    <s v="3. Normal"/>
    <s v="SAP Creation for Kludi RAK"/>
    <s v="Suresh Veettil"/>
    <s v="Amit Yadav"/>
    <s v="SAP Technical"/>
    <x v="4"/>
    <d v="2024-12-11T12:56:00"/>
    <d v="2024-12-13T12:56:00"/>
    <s v="Applications"/>
    <s v="-"/>
    <s v="Suresh Veettil"/>
    <s v="Purchase"/>
    <s v="4. Affects User"/>
    <d v="2024-12-18T11:55:00"/>
    <x v="0"/>
    <d v="2024-12-18T11:55:00"/>
    <d v="2024-12-18T11:55:00"/>
    <d v="2024-12-11T14:56:00"/>
    <s v="Access &amp; Security"/>
    <s v="-"/>
    <s v="SAP S/4 ERP"/>
    <s v="UAE"/>
    <x v="0"/>
    <x v="0"/>
    <x v="1"/>
    <n v="6.9576388888890506"/>
    <n v="2024"/>
    <n v="50"/>
    <x v="7"/>
    <x v="0"/>
    <n v="12"/>
    <x v="4"/>
    <x v="1"/>
    <d v="2024-12-11T00:00:00"/>
    <d v="2024-12-11T00:00:00"/>
  </r>
  <r>
    <n v="4000001011"/>
    <x v="1"/>
    <s v="1. Urgent"/>
    <s v="SAP Delete Authorization Req - 99003659"/>
    <s v="Suresh Kumar Annasamy"/>
    <s v="Amit Yadav"/>
    <s v="SAP Technical"/>
    <x v="0"/>
    <d v="2024-07-23T12:40:00"/>
    <d v="2024-07-24T11:40:00"/>
    <s v="Applications"/>
    <d v="2024-07-26T22:56:00"/>
    <s v="Suresh Kumar Annasamy"/>
    <s v="Tiles Plant"/>
    <s v="4. Affects User"/>
    <d v="2024-07-26T22:56:00"/>
    <x v="3"/>
    <d v="2024-07-23T22:39:00"/>
    <d v="2024-07-23T22:39:00"/>
    <d v="2024-07-23T13:40:00"/>
    <s v="Access &amp; Security"/>
    <s v="-"/>
    <s v="SAP S/4 ERP"/>
    <s v="UAE"/>
    <x v="0"/>
    <x v="0"/>
    <x v="0"/>
    <n v="0.41597222221753327"/>
    <n v="2024"/>
    <n v="30"/>
    <x v="0"/>
    <x v="0"/>
    <n v="7"/>
    <x v="0"/>
    <x v="0"/>
    <d v="2024-07-23T00:00:00"/>
    <d v="2024-07-23T00:00:00"/>
  </r>
  <r>
    <n v="4000004242"/>
    <x v="0"/>
    <s v="2. High"/>
    <s v="SAP ECQ Access Error - Mohammad (BG)"/>
    <s v="Mohammad Ataur Rahman"/>
    <s v="Nigam Bairagicharan Das"/>
    <s v="SAP Technical"/>
    <x v="0"/>
    <d v="2024-10-21T12:52:00"/>
    <d v="2024-10-23T12:52:00"/>
    <s v="Applications"/>
    <d v="2024-10-24T13:44:00"/>
    <s v="Mohammad Ataur Rahman"/>
    <s v="Stock"/>
    <s v="4. Affects User"/>
    <d v="2024-10-24T13:44:00"/>
    <x v="0"/>
    <d v="2024-10-21T13:07:00"/>
    <d v="2024-10-21T13:07:00"/>
    <d v="2024-10-21T14:52:00"/>
    <s v="-"/>
    <s v="-"/>
    <s v="SAP S/4 ERP"/>
    <s v="BGD"/>
    <x v="0"/>
    <x v="0"/>
    <x v="0"/>
    <n v="1.0416666664241347E-2"/>
    <n v="2024"/>
    <n v="43"/>
    <x v="14"/>
    <x v="0"/>
    <n v="10"/>
    <x v="2"/>
    <x v="0"/>
    <d v="2024-10-21T00:00:00"/>
    <d v="2024-10-21T00:00:00"/>
  </r>
  <r>
    <n v="4000001006"/>
    <x v="0"/>
    <s v="3. Normal"/>
    <s v="SAP Error (VA01 &amp; VA02 ) - 96600394"/>
    <s v="Mohammed Qudeih"/>
    <s v="Amit Yadav"/>
    <s v="SAP Technical"/>
    <x v="0"/>
    <d v="2024-07-23T12:21:00"/>
    <d v="2024-07-25T12:22:00"/>
    <s v="Applications"/>
    <d v="2024-07-26T19:56:00"/>
    <s v="System"/>
    <s v="Sales Department"/>
    <s v="4. Affects User"/>
    <d v="2024-07-26T19:56:00"/>
    <x v="0"/>
    <d v="2024-07-23T19:02:00"/>
    <d v="2024-07-23T19:02:00"/>
    <d v="2024-07-23T14:21:00"/>
    <s v="-"/>
    <s v="-"/>
    <s v="SAP S/4 ERP"/>
    <s v="KSA"/>
    <x v="0"/>
    <x v="0"/>
    <x v="0"/>
    <n v="0.27847222222771961"/>
    <n v="2024"/>
    <n v="30"/>
    <x v="0"/>
    <x v="0"/>
    <n v="7"/>
    <x v="0"/>
    <x v="0"/>
    <d v="2024-07-23T00:00:00"/>
    <d v="2024-07-23T00:00:00"/>
  </r>
  <r>
    <n v="4000001005"/>
    <x v="0"/>
    <s v="3. Normal"/>
    <s v="SAP Error ( VA01, VA02) is not working - Zuhair"/>
    <s v="Zuhair Elanzy"/>
    <s v="Amit Yadav"/>
    <s v="SAP Technical"/>
    <x v="0"/>
    <d v="2024-07-23T12:21:00"/>
    <d v="2024-07-25T12:21:00"/>
    <s v="Applications"/>
    <d v="2024-07-26T12:56:00"/>
    <s v="System"/>
    <s v="Projects Sales Support"/>
    <s v="4. Affects User"/>
    <d v="2024-07-26T12:56:00"/>
    <x v="0"/>
    <d v="2024-07-23T12:49:00"/>
    <d v="2024-07-23T12:49:00"/>
    <d v="2024-07-23T14:21:00"/>
    <s v="-"/>
    <s v="-"/>
    <s v="SAP S/4 ERP"/>
    <s v="KSA"/>
    <x v="0"/>
    <x v="0"/>
    <x v="0"/>
    <n v="1.9444444449618459E-2"/>
    <n v="2024"/>
    <n v="30"/>
    <x v="0"/>
    <x v="0"/>
    <n v="7"/>
    <x v="0"/>
    <x v="0"/>
    <d v="2024-07-23T00:00:00"/>
    <d v="2024-07-23T00:00:00"/>
  </r>
  <r>
    <n v="4000001001"/>
    <x v="0"/>
    <s v="2. High"/>
    <s v="SAP Error ( VA01, VA02, VA03 ) is not working - Mohammed"/>
    <s v="Mohammed Mersha"/>
    <s v="Amit Yadav"/>
    <s v="SAP Technical"/>
    <x v="0"/>
    <d v="2024-07-23T12:10:00"/>
    <d v="2024-07-25T12:10:00"/>
    <s v="Applications"/>
    <d v="2024-07-23T12:56:00"/>
    <s v="Mohammed Mersha"/>
    <s v="Sales Department"/>
    <s v="4. Affects User"/>
    <d v="2024-07-23T12:56:00"/>
    <x v="0"/>
    <d v="2024-07-23T12:35:00"/>
    <d v="2024-07-23T12:19:00"/>
    <d v="2024-07-23T14:10:00"/>
    <s v="-"/>
    <s v="-"/>
    <s v="SAP S/4 ERP"/>
    <s v="KSA"/>
    <x v="0"/>
    <x v="0"/>
    <x v="0"/>
    <n v="1.7361111109494232E-2"/>
    <n v="2024"/>
    <n v="30"/>
    <x v="0"/>
    <x v="0"/>
    <n v="7"/>
    <x v="0"/>
    <x v="0"/>
    <d v="2024-07-23T00:00:00"/>
    <d v="2024-07-23T00:00:00"/>
  </r>
  <r>
    <n v="4000003248"/>
    <x v="0"/>
    <s v="2. High"/>
    <s v="SAP Error (unable to run the report ) - Kahkashan (IND)"/>
    <s v="Kahkashan Naaz"/>
    <s v="Dinesh Sharma"/>
    <s v="SAP Functional-SD"/>
    <x v="0"/>
    <d v="2024-09-20T11:40:00"/>
    <d v="2024-09-21T11:10:00"/>
    <s v="Applications"/>
    <d v="2024-09-27T10:29:00"/>
    <s v="Kahkashan Naaz"/>
    <s v="Purchase"/>
    <s v="3. Affects Group"/>
    <d v="2024-09-27T10:29:00"/>
    <x v="3"/>
    <d v="2024-09-24T09:48:00"/>
    <d v="2024-09-20T12:41:00"/>
    <d v="2024-09-20T12:40:00"/>
    <s v="-"/>
    <s v="-"/>
    <s v="SAP S/4 ERP"/>
    <s v="IND"/>
    <x v="0"/>
    <x v="2"/>
    <x v="0"/>
    <n v="3.922222222223354"/>
    <n v="2024"/>
    <n v="38"/>
    <x v="12"/>
    <x v="0"/>
    <n v="9"/>
    <x v="5"/>
    <x v="3"/>
    <d v="2024-09-20T00:00:00"/>
    <d v="2024-09-20T00:00:00"/>
  </r>
  <r>
    <n v="4000001004"/>
    <x v="0"/>
    <s v="3. Normal"/>
    <s v="SAP Error (VA01 &amp; VA02 ) - Ahmed"/>
    <s v="Ahmed Elnagdy Ahmed Sarhan"/>
    <s v="Amit Yadav"/>
    <s v="SAP Technical"/>
    <x v="0"/>
    <d v="2024-07-23T12:18:00"/>
    <d v="2024-07-25T12:18:00"/>
    <s v="Applications"/>
    <d v="2024-07-26T12:56:00"/>
    <s v="System"/>
    <s v="Sales Department"/>
    <s v="4. Affects User"/>
    <d v="2024-07-26T12:56:00"/>
    <x v="0"/>
    <d v="2024-07-23T12:50:00"/>
    <d v="2024-07-23T12:50:00"/>
    <d v="2024-07-23T14:18:00"/>
    <s v="-"/>
    <s v="-"/>
    <s v="SAP S/4 ERP"/>
    <s v="KSA"/>
    <x v="0"/>
    <x v="0"/>
    <x v="0"/>
    <n v="2.2222222221898846E-2"/>
    <n v="2024"/>
    <n v="30"/>
    <x v="0"/>
    <x v="0"/>
    <n v="7"/>
    <x v="0"/>
    <x v="0"/>
    <d v="2024-07-23T00:00:00"/>
    <d v="2024-07-23T00:00:00"/>
  </r>
  <r>
    <n v="4000001014"/>
    <x v="0"/>
    <s v="3. Normal"/>
    <s v="SAP Error (VA01 &amp; VA02 ) - Fadi &amp; Georges"/>
    <s v="Zuhair Elanzy"/>
    <s v="Amit Yadav"/>
    <s v="SAP Technical"/>
    <x v="0"/>
    <d v="2024-07-23T12:59:00"/>
    <d v="2024-07-25T12:59:00"/>
    <s v="Applications"/>
    <d v="2024-07-26T13:56:00"/>
    <s v="System"/>
    <s v="Projects Sales Support"/>
    <s v="4. Affects User"/>
    <d v="2024-07-26T13:56:00"/>
    <x v="0"/>
    <d v="2024-07-23T13:21:00"/>
    <d v="2024-07-23T13:21:00"/>
    <d v="2024-07-23T14:59:00"/>
    <s v="-"/>
    <s v="-"/>
    <s v="SAP S/4 ERP"/>
    <s v="KSA"/>
    <x v="0"/>
    <x v="0"/>
    <x v="0"/>
    <n v="1.5277777776645962E-2"/>
    <n v="2024"/>
    <n v="30"/>
    <x v="0"/>
    <x v="0"/>
    <n v="7"/>
    <x v="0"/>
    <x v="0"/>
    <d v="2024-07-23T00:00:00"/>
    <d v="2024-07-23T00:00:00"/>
  </r>
  <r>
    <n v="4000003824"/>
    <x v="0"/>
    <s v="3. Normal"/>
    <s v="SAP ERROR - Unable to Execute Sol Ref: 2000064737- Sankaridevi"/>
    <s v="Sankaridevi Selvan"/>
    <s v="Dinesh Sharma"/>
    <s v="SAP Functional-MM"/>
    <x v="0"/>
    <d v="2024-10-07T19:14:00"/>
    <d v="2024-10-09T19:14:00"/>
    <s v="Applications"/>
    <d v="2024-11-02T11:49:00"/>
    <s v="System"/>
    <s v="Customer Advocacy - Tiles"/>
    <s v="4. Affects User"/>
    <d v="2024-11-02T11:49:00"/>
    <x v="0"/>
    <d v="2024-10-30T11:29:00"/>
    <d v="2024-10-30T11:29:00"/>
    <d v="2024-10-08T12:14:00"/>
    <s v="-"/>
    <n v="2000000000"/>
    <s v="SAP S/4 ERP"/>
    <s v="UAE"/>
    <x v="0"/>
    <x v="2"/>
    <x v="0"/>
    <n v="22.677083333335759"/>
    <n v="2024"/>
    <n v="41"/>
    <x v="9"/>
    <x v="0"/>
    <n v="10"/>
    <x v="2"/>
    <x v="2"/>
    <d v="2024-10-07T00:00:00"/>
    <d v="2024-10-07T00:00:00"/>
  </r>
  <r>
    <n v="4000001059"/>
    <x v="0"/>
    <s v="3. Normal"/>
    <s v="SAP Error Authorization ( VA01 ,VA02 ) - 96600335"/>
    <s v="Hossam Barbary"/>
    <s v="Amit Yadav"/>
    <s v="SAP Technical"/>
    <x v="0"/>
    <d v="2024-07-24T13:40:00"/>
    <d v="2024-07-28T13:40:00"/>
    <s v="Access &amp; Security"/>
    <d v="2024-07-27T16:57:00"/>
    <s v="System"/>
    <s v="Wholesales"/>
    <s v="4. Affects User"/>
    <d v="2024-07-27T16:57:00"/>
    <x v="0"/>
    <d v="2024-07-24T16:36:00"/>
    <d v="2024-07-24T16:36:00"/>
    <d v="2024-07-24T15:40:00"/>
    <s v="-"/>
    <s v="-"/>
    <s v="Access Control"/>
    <s v="KSA"/>
    <x v="0"/>
    <x v="0"/>
    <x v="0"/>
    <n v="0.12222222222044365"/>
    <n v="2024"/>
    <n v="30"/>
    <x v="0"/>
    <x v="0"/>
    <n v="7"/>
    <x v="0"/>
    <x v="0"/>
    <d v="2024-07-24T00:00:00"/>
    <d v="2024-07-24T00:00:00"/>
  </r>
  <r>
    <n v="4000005128"/>
    <x v="0"/>
    <s v="3. Normal"/>
    <s v="SAP error when creating PO from contract #5650003242"/>
    <s v=" Veronica Tapao"/>
    <s v="Pranita Vishvanath Patil"/>
    <s v="SAP Functional-MM"/>
    <x v="0"/>
    <d v="2024-11-18T17:31:00"/>
    <d v="2024-11-20T17:31:00"/>
    <s v="Applications"/>
    <d v="2024-12-02T11:04:00"/>
    <s v="Veronica Tapao"/>
    <s v="Purchase Department"/>
    <s v="4. Affects User"/>
    <d v="2024-12-02T11:04:00"/>
    <x v="0"/>
    <d v="2024-11-29T10:38:00"/>
    <d v="2024-11-29T10:38:00"/>
    <d v="2024-11-19T10:31:00"/>
    <s v="-"/>
    <s v="-"/>
    <s v="SAP S/4 ERP"/>
    <s v="UAE"/>
    <x v="1"/>
    <x v="3"/>
    <x v="1"/>
    <n v="10.713194444448163"/>
    <n v="2024"/>
    <n v="47"/>
    <x v="17"/>
    <x v="1"/>
    <n v="11"/>
    <x v="3"/>
    <x v="2"/>
    <d v="2024-11-18T00:00:00"/>
    <d v="2024-11-18T00:00:00"/>
  </r>
  <r>
    <n v="4000001713"/>
    <x v="0"/>
    <s v="3. Normal"/>
    <s v="SAP Error while uploading the file Sol#: 2000064584"/>
    <s v="Sai Krishna"/>
    <s v="Dinesh Sharma"/>
    <s v="SAP Functional-SD"/>
    <x v="0"/>
    <d v="2024-08-05T19:04:00"/>
    <d v="2024-08-07T19:04:00"/>
    <s v="Applications"/>
    <d v="2024-08-23T19:11:00"/>
    <s v="System"/>
    <s v="Customer Advocacy - Tiles"/>
    <s v="4. Affects User"/>
    <d v="2024-08-23T19:11:00"/>
    <x v="0"/>
    <d v="2024-08-20T18:43:00"/>
    <d v="2024-08-20T18:43:00"/>
    <d v="2024-08-06T12:04:00"/>
    <s v="-"/>
    <n v="2000000000"/>
    <s v="SAP S/4 ERP"/>
    <s v="UAE"/>
    <x v="0"/>
    <x v="2"/>
    <x v="0"/>
    <n v="14.985416666670062"/>
    <n v="2024"/>
    <n v="32"/>
    <x v="19"/>
    <x v="0"/>
    <n v="8"/>
    <x v="1"/>
    <x v="2"/>
    <d v="2024-08-05T00:00:00"/>
    <d v="2024-08-05T00:00:00"/>
  </r>
  <r>
    <n v="4000005810"/>
    <x v="0"/>
    <s v="3. Normal"/>
    <s v="SAP Error: PR to Contract PO Issue (KEDA)"/>
    <s v=" Veronica Tapao"/>
    <s v="Pranita Vishvanath Patil"/>
    <s v="SAP Functional-MM"/>
    <x v="0"/>
    <d v="2024-12-10T16:40:00"/>
    <d v="2024-12-12T16:40:00"/>
    <s v="Applications"/>
    <d v="2024-12-19T21:13:00"/>
    <s v="Veronica Tapao"/>
    <s v="Purchase"/>
    <s v="4. Affects User"/>
    <d v="2024-12-19T21:13:00"/>
    <x v="0"/>
    <d v="2024-12-16T20:20:00"/>
    <d v="2024-12-16T20:20:00"/>
    <d v="2024-12-10T18:40:00"/>
    <s v="-"/>
    <s v="-"/>
    <s v="SAP S/4 ERP"/>
    <s v="UAE"/>
    <x v="1"/>
    <x v="3"/>
    <x v="1"/>
    <n v="6.1527777777737356"/>
    <n v="2024"/>
    <n v="50"/>
    <x v="7"/>
    <x v="1"/>
    <n v="12"/>
    <x v="4"/>
    <x v="1"/>
    <d v="2024-12-10T00:00:00"/>
    <d v="2024-12-10T00:00:00"/>
  </r>
  <r>
    <n v="4000002499"/>
    <x v="0"/>
    <s v="3. Normal"/>
    <s v="SAP ERROR_DN PERIOD DOES NOT FALL IN OPEN PERIOD Sol ref#: 2000064629"/>
    <s v="Nino Manalungsung"/>
    <s v="Dinesh Sharma"/>
    <s v="SAP Functional-SD"/>
    <x v="3"/>
    <d v="2024-08-30T16:23:00"/>
    <d v="2024-09-03T16:23:00"/>
    <s v="Applications"/>
    <s v="-"/>
    <s v="System"/>
    <s v="Sanitaryware Sales"/>
    <s v="4. Affects User"/>
    <d v="2024-09-06T13:28:00"/>
    <x v="0"/>
    <s v="-"/>
    <s v="-"/>
    <d v="2024-08-30T18:23:00"/>
    <s v="-"/>
    <n v="2000000000"/>
    <s v="SAP S/4 ERP"/>
    <s v="UAE"/>
    <x v="0"/>
    <x v="2"/>
    <x v="0"/>
    <n v="114.94251493055344"/>
    <n v="2024"/>
    <n v="35"/>
    <x v="22"/>
    <x v="0"/>
    <n v="8"/>
    <x v="1"/>
    <x v="2"/>
    <d v="2024-08-30T00:00:00"/>
    <s v=""/>
  </r>
  <r>
    <n v="4000005023"/>
    <x v="1"/>
    <s v="3. Normal"/>
    <s v="SAP Fiori Access - 99004392 (Mr. James )"/>
    <s v="Winsey Varghese"/>
    <s v="Amit Yadav"/>
    <s v="SAP Technical"/>
    <x v="0"/>
    <d v="2024-11-14T18:46:00"/>
    <d v="2024-11-18T18:46:00"/>
    <s v="Access &amp; Security"/>
    <d v="2024-11-18T15:58:00"/>
    <s v="System"/>
    <s v="Asset Management"/>
    <s v="4. Affects User"/>
    <d v="2024-11-18T15:58:00"/>
    <x v="0"/>
    <d v="2024-11-15T15:43:00"/>
    <d v="2024-11-14T18:48:00"/>
    <d v="2024-11-15T11:46:00"/>
    <s v="Access &amp; Security"/>
    <s v="-"/>
    <s v="Access Control"/>
    <s v="UAE"/>
    <x v="0"/>
    <x v="0"/>
    <x v="1"/>
    <n v="0.87291666666715173"/>
    <n v="2024"/>
    <n v="46"/>
    <x v="21"/>
    <x v="0"/>
    <n v="11"/>
    <x v="3"/>
    <x v="0"/>
    <d v="2024-11-14T00:00:00"/>
    <d v="2024-11-14T00:00:00"/>
  </r>
  <r>
    <n v="4000001627"/>
    <x v="1"/>
    <s v="2. High"/>
    <s v="SAP FIORI ID Password reset (Band 2)"/>
    <s v="Vikas Kumara Shetty"/>
    <s v="Nigam Bairagicharan Das"/>
    <s v="SAP Technical"/>
    <x v="0"/>
    <d v="2024-08-02T14:12:00"/>
    <d v="2024-08-09T17:23:00"/>
    <s v="Applications"/>
    <d v="2024-08-15T10:06:00"/>
    <s v="Vikas Kumara Shetty"/>
    <s v="Tiles Plant"/>
    <s v="4. Affects User"/>
    <d v="2024-08-15T10:06:00"/>
    <x v="0"/>
    <d v="2024-08-12T10:02:00"/>
    <d v="2024-08-02T18:39:00"/>
    <d v="2024-08-02T16:12:00"/>
    <s v="Access &amp; Security"/>
    <s v="-"/>
    <s v="SAP S/4 ERP"/>
    <s v="UAE"/>
    <x v="0"/>
    <x v="0"/>
    <x v="0"/>
    <n v="9.8263888888905058"/>
    <n v="2024"/>
    <n v="31"/>
    <x v="8"/>
    <x v="0"/>
    <n v="8"/>
    <x v="1"/>
    <x v="1"/>
    <d v="2024-08-02T00:00:00"/>
    <d v="2024-08-02T00:00:00"/>
  </r>
  <r>
    <n v="4000005573"/>
    <x v="0"/>
    <s v="1. Urgent"/>
    <s v="SAP FV50 entry Parking Issue"/>
    <s v="Vasu Mummidi"/>
    <s v="Rakhi Masand"/>
    <s v="SAP Functional"/>
    <x v="0"/>
    <d v="2024-12-03T12:26:00"/>
    <d v="2024-12-04T11:56:00"/>
    <s v="Applications"/>
    <d v="2024-12-13T12:10:00"/>
    <s v="Vasu Mummidi"/>
    <s v="Finance &amp; Accounts"/>
    <s v="4. Affects User"/>
    <d v="2024-12-13T12:10:00"/>
    <x v="3"/>
    <d v="2024-12-10T11:38:00"/>
    <d v="2024-12-03T16:40:00"/>
    <d v="2024-12-03T13:26:00"/>
    <s v="-"/>
    <s v="-"/>
    <s v="SAP S/4 ERP"/>
    <s v="IND"/>
    <x v="1"/>
    <x v="6"/>
    <x v="1"/>
    <n v="6.9666666666671517"/>
    <n v="2024"/>
    <n v="49"/>
    <x v="16"/>
    <x v="1"/>
    <n v="12"/>
    <x v="4"/>
    <x v="1"/>
    <d v="2024-12-03T00:00:00"/>
    <d v="2024-12-03T00:00:00"/>
  </r>
  <r>
    <n v="4000000291"/>
    <x v="1"/>
    <s v="3. Normal"/>
    <s v="SAP ID Creation - 88409510"/>
    <s v="Arul Prakash"/>
    <s v="Amit Yadav"/>
    <s v="SAP Technical"/>
    <x v="0"/>
    <d v="2024-07-04T13:05:00"/>
    <d v="2024-07-07T13:05:00"/>
    <s v="Applications"/>
    <d v="2024-07-11T16:48:00"/>
    <s v="Arul Prakash"/>
    <s v="Laboratory"/>
    <s v="4. Affects User"/>
    <d v="2024-07-11T16:48:00"/>
    <x v="0"/>
    <d v="2024-07-08T16:47:00"/>
    <d v="2024-07-08T16:47:00"/>
    <d v="2024-07-04T15:05:00"/>
    <s v="Access &amp; Security"/>
    <s v="-"/>
    <s v="SAP S/4 ERP"/>
    <s v="BGD"/>
    <x v="0"/>
    <x v="0"/>
    <x v="0"/>
    <n v="4.1541666666671517"/>
    <n v="2024"/>
    <n v="27"/>
    <x v="11"/>
    <x v="0"/>
    <n v="7"/>
    <x v="0"/>
    <x v="3"/>
    <d v="2024-07-04T00:00:00"/>
    <d v="2024-07-04T00:00:00"/>
  </r>
  <r>
    <n v="4000002793"/>
    <x v="1"/>
    <s v="4. Low"/>
    <s v="SAP ID Creation - 97010699 Marishella Valeriano"/>
    <s v="marishella.valeriano@kludi.com"/>
    <s v="Amit Yadav"/>
    <s v="SAP Technical"/>
    <x v="0"/>
    <d v="2024-09-06T19:13:00"/>
    <d v="2024-09-13T19:13:00"/>
    <s v="Applications"/>
    <d v="2024-09-19T13:24:00"/>
    <s v="System"/>
    <s v="-"/>
    <s v="4. Affects User"/>
    <d v="2024-09-19T13:24:00"/>
    <x v="2"/>
    <d v="2024-09-16T12:30:00"/>
    <d v="2024-09-08T09:14:00"/>
    <d v="2024-09-09T14:13:00"/>
    <s v="Access &amp; Security"/>
    <s v="-"/>
    <s v="SAP S/4 ERP"/>
    <s v="UAE"/>
    <x v="0"/>
    <x v="0"/>
    <x v="0"/>
    <n v="9.7201388888934162"/>
    <n v="2024"/>
    <n v="36"/>
    <x v="15"/>
    <x v="0"/>
    <n v="9"/>
    <x v="5"/>
    <x v="1"/>
    <d v="2024-09-06T00:00:00"/>
    <d v="2024-09-06T00:00:00"/>
  </r>
  <r>
    <n v="4000000292"/>
    <x v="1"/>
    <s v="4. Low"/>
    <s v="SAP ID creation - 99202670 (IND)"/>
    <s v="Kahkashan Naaz"/>
    <s v="Amit Yadav"/>
    <s v="SAP Technical"/>
    <x v="0"/>
    <d v="2024-07-04T13:08:00"/>
    <d v="2024-07-11T11:53:00"/>
    <s v="Applications"/>
    <d v="2024-07-26T17:56:00"/>
    <s v="Amit Shigvan - External"/>
    <s v="Purchase"/>
    <s v="4. Affects User"/>
    <d v="2024-07-26T17:56:00"/>
    <x v="2"/>
    <d v="2024-07-23T17:24:00"/>
    <d v="2024-07-04T13:18:00"/>
    <d v="2024-07-05T15:53:00"/>
    <s v="Access &amp; Security"/>
    <s v="-"/>
    <s v="SAP S/4 ERP"/>
    <s v="IND"/>
    <x v="0"/>
    <x v="0"/>
    <x v="0"/>
    <n v="19.177777777775191"/>
    <n v="2024"/>
    <n v="27"/>
    <x v="11"/>
    <x v="0"/>
    <n v="7"/>
    <x v="0"/>
    <x v="2"/>
    <d v="2024-07-04T00:00:00"/>
    <d v="2024-07-04T00:00:00"/>
  </r>
  <r>
    <n v="4000004896"/>
    <x v="1"/>
    <s v="1. Urgent"/>
    <s v="SAP ID creation (SAK Kludi Germany) - Sourav Kochhar"/>
    <s v="Sourav Kochhar"/>
    <s v="Amit Yadav"/>
    <s v="SAP Technical"/>
    <x v="0"/>
    <d v="2024-11-11T16:08:00"/>
    <d v="2024-11-12T15:08:00"/>
    <s v="Access &amp; Security"/>
    <d v="2024-11-18T11:57:00"/>
    <s v="Sourav Kochhar"/>
    <s v="Accounts"/>
    <s v="4. Affects User"/>
    <d v="2024-11-18T11:57:00"/>
    <x v="3"/>
    <d v="2024-11-15T10:58:00"/>
    <d v="2024-11-12T15:05:00"/>
    <d v="2024-11-11T17:08:00"/>
    <s v="Access &amp; Security"/>
    <s v="-"/>
    <s v="Access Control"/>
    <s v="UAE"/>
    <x v="0"/>
    <x v="0"/>
    <x v="1"/>
    <n v="3.7847222222189885"/>
    <n v="2024"/>
    <n v="46"/>
    <x v="21"/>
    <x v="0"/>
    <n v="11"/>
    <x v="3"/>
    <x v="3"/>
    <d v="2024-11-11T00:00:00"/>
    <d v="2024-11-11T00:00:00"/>
  </r>
  <r>
    <n v="4000000416"/>
    <x v="1"/>
    <s v="2. High"/>
    <s v="SAP ID Creation - 99015630"/>
    <s v="Ravi Teja"/>
    <s v="Amit Yadav"/>
    <s v="SAP Technical"/>
    <x v="0"/>
    <d v="2024-07-08T16:33:00"/>
    <d v="2024-07-10T16:36:00"/>
    <s v="Applications"/>
    <d v="2024-07-10T18:00:00"/>
    <s v="Ravi Teja"/>
    <s v="Tiles Plant"/>
    <s v="4. Affects User"/>
    <d v="2024-07-10T18:00:00"/>
    <x v="0"/>
    <d v="2024-07-09T16:56:00"/>
    <d v="2024-07-09T16:49:00"/>
    <s v="-"/>
    <s v="Access &amp; Security"/>
    <s v="-"/>
    <s v="SAP S/4 ERP"/>
    <s v="UAE"/>
    <x v="0"/>
    <x v="0"/>
    <x v="0"/>
    <n v="1.015972222223354"/>
    <n v="2024"/>
    <n v="28"/>
    <x v="6"/>
    <x v="0"/>
    <n v="7"/>
    <x v="0"/>
    <x v="0"/>
    <d v="2024-07-08T00:00:00"/>
    <d v="2024-07-08T00:00:00"/>
  </r>
  <r>
    <n v="4000004148"/>
    <x v="1"/>
    <s v="3. Normal"/>
    <s v="SAP ID Creation - DONG (Kludi Germany)"/>
    <s v="Raziye Kabakci"/>
    <s v="Amit Yadav"/>
    <s v="SAP Technical"/>
    <x v="0"/>
    <d v="2024-10-16T16:32:00"/>
    <d v="2024-10-18T16:32:00"/>
    <s v="Applications"/>
    <d v="2024-10-20T19:42:00"/>
    <s v="Raziye Kabakci"/>
    <s v="Information Technology"/>
    <s v="4. Affects User"/>
    <d v="2024-10-30T11:36:00"/>
    <x v="0"/>
    <d v="2024-10-17T19:01:00"/>
    <d v="2024-10-17T19:01:00"/>
    <d v="2024-10-16T18:32:00"/>
    <s v="Access &amp; Security"/>
    <s v="-"/>
    <s v="SAP S/4 ERP"/>
    <s v="GER"/>
    <x v="0"/>
    <x v="0"/>
    <x v="0"/>
    <n v="1.1034722222248092"/>
    <n v="2024"/>
    <n v="42"/>
    <x v="24"/>
    <x v="0"/>
    <n v="10"/>
    <x v="2"/>
    <x v="0"/>
    <d v="2024-10-16T00:00:00"/>
    <d v="2024-10-16T00:00:00"/>
  </r>
  <r>
    <n v="4000002112"/>
    <x v="1"/>
    <s v="3. Normal"/>
    <s v="SAP ID Creation - 10000099 Lydia (UK)"/>
    <s v="Heather Farnden"/>
    <s v="Amit Yadav"/>
    <s v="SAP Technical"/>
    <x v="3"/>
    <d v="2024-08-19T13:16:00"/>
    <d v="2024-08-21T13:16:00"/>
    <s v="Access &amp; Security"/>
    <s v="-"/>
    <s v="System"/>
    <s v="Administration"/>
    <s v="4. Affects User"/>
    <d v="2024-11-14T13:43:00"/>
    <x v="0"/>
    <s v="-"/>
    <d v="2024-11-14T13:43:00"/>
    <d v="2024-08-19T15:16:00"/>
    <s v="Access &amp; Security"/>
    <s v="-"/>
    <s v="Access Control"/>
    <s v="UK"/>
    <x v="0"/>
    <x v="0"/>
    <x v="0"/>
    <n v="126.07237604166585"/>
    <n v="2024"/>
    <n v="34"/>
    <x v="18"/>
    <x v="0"/>
    <n v="8"/>
    <x v="1"/>
    <x v="2"/>
    <d v="2024-08-19T00:00:00"/>
    <s v=""/>
  </r>
  <r>
    <n v="4000004369"/>
    <x v="1"/>
    <s v="3. Normal"/>
    <s v="SAP ID Creation - 1000102 , 1000106 ,1000107 (UK)"/>
    <s v="Miz Rahman"/>
    <s v="Amit Yadav"/>
    <s v="SAP Technical"/>
    <x v="0"/>
    <d v="2024-10-24T17:26:00"/>
    <d v="2024-10-28T18:56:00"/>
    <s v="Applications"/>
    <d v="2024-12-02T14:04:00"/>
    <s v="System"/>
    <s v="Accounts"/>
    <s v="4. Affects User"/>
    <d v="2024-12-02T14:04:00"/>
    <x v="0"/>
    <d v="2024-11-29T13:54:00"/>
    <d v="2024-11-29T13:54:00"/>
    <d v="2024-10-24T19:26:00"/>
    <s v="Access &amp; Security"/>
    <s v="-"/>
    <s v="SAP S/4 ERP"/>
    <s v="UK"/>
    <x v="0"/>
    <x v="0"/>
    <x v="0"/>
    <n v="35.852777777778101"/>
    <n v="2024"/>
    <n v="43"/>
    <x v="14"/>
    <x v="0"/>
    <n v="10"/>
    <x v="2"/>
    <x v="2"/>
    <d v="2024-10-24T00:00:00"/>
    <d v="2024-10-24T00:00:00"/>
  </r>
  <r>
    <n v="4000001383"/>
    <x v="1"/>
    <s v="3. Normal"/>
    <s v="SAP ID creation - 99006917 Kumar"/>
    <s v="Anthony Cruz Jobin Cruz"/>
    <s v="Amit Yadav"/>
    <s v="SAP Technical"/>
    <x v="0"/>
    <d v="2024-07-30T10:49:00"/>
    <d v="2024-08-01T10:49:00"/>
    <s v="Applications"/>
    <d v="2024-08-30T18:14:00"/>
    <s v="Anthony Cruz Jobin Cruz"/>
    <s v="QA QC"/>
    <s v="4. Affects User"/>
    <d v="2024-08-30T18:14:00"/>
    <x v="0"/>
    <d v="2024-08-27T17:39:00"/>
    <d v="2024-08-05T16:32:00"/>
    <d v="2024-07-30T12:49:00"/>
    <s v="Access &amp; Security"/>
    <s v="-"/>
    <s v="SAP S/4 ERP"/>
    <s v="UAE"/>
    <x v="0"/>
    <x v="0"/>
    <x v="0"/>
    <n v="28.284722222226264"/>
    <n v="2024"/>
    <n v="31"/>
    <x v="8"/>
    <x v="0"/>
    <n v="7"/>
    <x v="0"/>
    <x v="2"/>
    <d v="2024-07-30T00:00:00"/>
    <d v="2024-07-30T00:00:00"/>
  </r>
  <r>
    <n v="4000005976"/>
    <x v="1"/>
    <s v="2. High"/>
    <s v="SAP ID Creation - Bhairava Swamy"/>
    <s v="Deendayal Sharma"/>
    <s v="Amit Yadav"/>
    <s v="SAP Technical"/>
    <x v="2"/>
    <d v="2024-12-16T15:50:00"/>
    <d v="2024-12-18T15:50:00"/>
    <s v="Access &amp; Security"/>
    <s v="-"/>
    <s v="Deendayal Sharma"/>
    <s v="Tiles Manufacturing"/>
    <s v="4. Affects User"/>
    <d v="2024-12-20T13:45:00"/>
    <x v="0"/>
    <s v="-"/>
    <d v="2024-12-20T13:45:00"/>
    <d v="2024-12-16T17:50:00"/>
    <s v="Access &amp; Security"/>
    <s v="-"/>
    <s v="Access Control"/>
    <s v="IND"/>
    <x v="0"/>
    <x v="0"/>
    <x v="1"/>
    <n v="6.9654315972220502"/>
    <n v="2024"/>
    <n v="51"/>
    <x v="10"/>
    <x v="0"/>
    <n v="12"/>
    <x v="4"/>
    <x v="1"/>
    <d v="2024-12-16T00:00:00"/>
    <s v=""/>
  </r>
  <r>
    <n v="4000002928"/>
    <x v="1"/>
    <s v="3. Normal"/>
    <s v="SAP ID Creation Request - 99014890 Shaik Sorifuddin"/>
    <s v=" Mohamed Nasar"/>
    <s v="Amit Yadav"/>
    <s v="SAP Technical"/>
    <x v="0"/>
    <d v="2024-09-11T16:02:00"/>
    <d v="2024-09-13T16:02:00"/>
    <s v="Access &amp; Security"/>
    <d v="2024-09-22T17:26:00"/>
    <s v="Mohamed Nasar"/>
    <s v="Logistics and Warehouse"/>
    <s v="4. Affects User"/>
    <d v="2024-09-22T17:26:00"/>
    <x v="0"/>
    <d v="2024-09-19T16:47:00"/>
    <d v="2024-09-19T16:47:00"/>
    <d v="2024-09-11T18:02:00"/>
    <s v="Access &amp; Security"/>
    <s v="-"/>
    <s v="Access Control"/>
    <s v="UAE"/>
    <x v="0"/>
    <x v="0"/>
    <x v="0"/>
    <n v="8.03125"/>
    <n v="2024"/>
    <n v="37"/>
    <x v="23"/>
    <x v="0"/>
    <n v="9"/>
    <x v="5"/>
    <x v="1"/>
    <d v="2024-09-11T00:00:00"/>
    <d v="2024-09-11T00:00:00"/>
  </r>
  <r>
    <n v="4000002427"/>
    <x v="1"/>
    <s v="3. Normal"/>
    <s v="SAP ID Creation Request - 99017598"/>
    <s v=" Rajeshkumar Alagumuthu"/>
    <s v="Amit Yadav"/>
    <s v="SAP Technical"/>
    <x v="0"/>
    <d v="2024-08-28T17:10:00"/>
    <d v="2024-09-03T17:27:00"/>
    <s v="Applications"/>
    <d v="2024-09-06T18:18:00"/>
    <s v="Rajeshkumar Alagumuthu"/>
    <s v="Sanitaryware Plant"/>
    <s v="4. Affects User"/>
    <d v="2024-09-06T18:18:00"/>
    <x v="0"/>
    <d v="2024-09-03T18:00:00"/>
    <d v="2024-08-28T17:13:00"/>
    <d v="2024-08-30T19:27:00"/>
    <s v="Access &amp; Security"/>
    <s v="-"/>
    <s v="SAP S/4 ERP"/>
    <s v="UAE"/>
    <x v="0"/>
    <x v="0"/>
    <x v="0"/>
    <n v="6.0347222222189885"/>
    <n v="2024"/>
    <n v="35"/>
    <x v="22"/>
    <x v="0"/>
    <n v="8"/>
    <x v="1"/>
    <x v="1"/>
    <d v="2024-08-28T00:00:00"/>
    <d v="2024-08-28T00:00:00"/>
  </r>
  <r>
    <n v="4000005784"/>
    <x v="1"/>
    <s v="3. Normal"/>
    <s v="SAP ID Creation-99123311"/>
    <s v="Atul Motilal Tembhare"/>
    <s v="Amit Yadav"/>
    <s v="SAP Technical"/>
    <x v="4"/>
    <d v="2024-12-10T11:18:00"/>
    <d v="2024-12-12T11:18:00"/>
    <s v="Applications"/>
    <s v="-"/>
    <s v="Atul Motilal Tembhare"/>
    <s v="HR &amp; Admin"/>
    <s v="4. Affects User"/>
    <d v="2024-12-18T11:54:00"/>
    <x v="0"/>
    <d v="2024-12-18T11:54:00"/>
    <d v="2024-12-12T16:37:00"/>
    <d v="2024-12-10T13:18:00"/>
    <s v="Access &amp; Security"/>
    <s v="-"/>
    <s v="SAP S/4 ERP"/>
    <s v="IND"/>
    <x v="0"/>
    <x v="0"/>
    <x v="1"/>
    <n v="8.0250000000014552"/>
    <n v="2024"/>
    <n v="50"/>
    <x v="7"/>
    <x v="0"/>
    <n v="12"/>
    <x v="4"/>
    <x v="1"/>
    <d v="2024-12-10T00:00:00"/>
    <d v="2024-12-10T00:00:00"/>
  </r>
  <r>
    <n v="4000004120"/>
    <x v="0"/>
    <s v="3. Normal"/>
    <s v="SAP ID Login issues - 88408370 (BG)"/>
    <s v="Md.Rejaul Karim"/>
    <s v="Amit Yadav"/>
    <s v="SAP Technical"/>
    <x v="0"/>
    <d v="2024-10-16T11:13:00"/>
    <d v="2024-10-19T11:13:00"/>
    <s v="Access &amp; Security"/>
    <d v="2024-10-20T16:42:00"/>
    <s v="System"/>
    <s v="Seat &amp; Cover"/>
    <s v="4. Affects User"/>
    <d v="2024-10-20T16:42:00"/>
    <x v="0"/>
    <d v="2024-10-17T16:26:00"/>
    <d v="2024-10-17T16:26:00"/>
    <d v="2024-10-16T13:13:00"/>
    <s v="-"/>
    <s v="-"/>
    <s v="Access Control"/>
    <s v="BGD"/>
    <x v="0"/>
    <x v="0"/>
    <x v="0"/>
    <n v="1.2173611111065838"/>
    <n v="2024"/>
    <n v="42"/>
    <x v="24"/>
    <x v="0"/>
    <n v="10"/>
    <x v="2"/>
    <x v="0"/>
    <d v="2024-10-16T00:00:00"/>
    <d v="2024-10-16T00:00:00"/>
  </r>
  <r>
    <n v="4000004570"/>
    <x v="0"/>
    <s v="2. High"/>
    <s v="SAP ID Login issues - 99003600"/>
    <s v="Dinesh Kumar Arambaka"/>
    <s v="Amit Yadav"/>
    <s v="SAP Technical"/>
    <x v="0"/>
    <d v="2024-11-01T11:52:00"/>
    <d v="2024-11-05T11:52:00"/>
    <s v="Access &amp; Security"/>
    <d v="2024-11-04T14:50:00"/>
    <s v="Dinesh Kumar Arambaka"/>
    <s v="Tiles Plant"/>
    <s v="4. Affects User"/>
    <d v="2024-11-04T14:50:00"/>
    <x v="0"/>
    <d v="2024-11-01T14:02:00"/>
    <d v="2024-11-01T14:02:00"/>
    <d v="2024-11-01T13:52:00"/>
    <s v="-"/>
    <s v="-"/>
    <s v="Access Control"/>
    <s v="UAE"/>
    <x v="0"/>
    <x v="0"/>
    <x v="1"/>
    <n v="9.0277777781011537E-2"/>
    <n v="2024"/>
    <n v="44"/>
    <x v="5"/>
    <x v="0"/>
    <n v="11"/>
    <x v="3"/>
    <x v="0"/>
    <d v="2024-11-01T00:00:00"/>
    <d v="2024-11-01T00:00:00"/>
  </r>
  <r>
    <n v="4000004224"/>
    <x v="1"/>
    <s v="3. Normal"/>
    <s v="SAP ID request -Rakshit Narendra Tripathi"/>
    <s v="Rajendra Padyal"/>
    <s v="Amit Yadav"/>
    <s v="SAP Technical"/>
    <x v="0"/>
    <d v="2024-10-21T10:52:00"/>
    <d v="2024-10-23T10:52:00"/>
    <s v="Applications"/>
    <d v="2024-10-26T16:46:00"/>
    <s v="System"/>
    <s v="Finance &amp; Accounts"/>
    <s v="4. Affects User"/>
    <d v="2024-10-26T16:46:00"/>
    <x v="0"/>
    <d v="2024-10-23T16:02:00"/>
    <d v="2024-10-23T16:02:00"/>
    <d v="2024-10-21T12:52:00"/>
    <s v="Access &amp; Security"/>
    <s v="-"/>
    <s v="SAP S/4 ERP"/>
    <s v="IND"/>
    <x v="0"/>
    <x v="0"/>
    <x v="0"/>
    <n v="2.2152777777810115"/>
    <n v="2024"/>
    <n v="43"/>
    <x v="14"/>
    <x v="0"/>
    <n v="10"/>
    <x v="2"/>
    <x v="3"/>
    <d v="2024-10-21T00:00:00"/>
    <d v="2024-10-21T00:00:00"/>
  </r>
  <r>
    <n v="4000003106"/>
    <x v="1"/>
    <s v="4. Low"/>
    <s v="SAP ID unlock &amp; Password Reset 99018244"/>
    <s v="Local Delivery UAE"/>
    <s v="Amit Yadav"/>
    <s v="SAP Technical"/>
    <x v="0"/>
    <d v="2024-09-17T09:51:00"/>
    <d v="2024-09-24T10:30:00"/>
    <s v="Access &amp; Security"/>
    <d v="2024-09-20T16:25:00"/>
    <s v="System"/>
    <s v="-"/>
    <s v="4. Affects User"/>
    <d v="2024-09-20T16:25:00"/>
    <x v="2"/>
    <d v="2024-09-17T15:45:00"/>
    <d v="2024-09-17T15:45:00"/>
    <d v="2024-09-17T14:30:00"/>
    <s v="Access &amp; Security"/>
    <s v="-"/>
    <s v="Access Control"/>
    <s v="UAE"/>
    <x v="0"/>
    <x v="0"/>
    <x v="0"/>
    <n v="0.24583333333430346"/>
    <n v="2024"/>
    <n v="38"/>
    <x v="12"/>
    <x v="0"/>
    <n v="9"/>
    <x v="5"/>
    <x v="0"/>
    <d v="2024-09-17T00:00:00"/>
    <d v="2024-09-17T00:00:00"/>
  </r>
  <r>
    <n v="4000005839"/>
    <x v="0"/>
    <s v="3. Normal"/>
    <s v="SAP Incident - UNABLE TO PUT SCRAP in QA32 - QM"/>
    <s v="Durairaj Nagiah"/>
    <s v="Rakhi Masand"/>
    <s v="SAP Functional-FI/CO"/>
    <x v="2"/>
    <d v="2024-12-11T12:40:00"/>
    <d v="2024-12-13T12:40:00"/>
    <s v="Applications"/>
    <s v="-"/>
    <s v="Durairaj Nagiah"/>
    <s v="Production"/>
    <s v="4. Affects User"/>
    <d v="2024-12-20T18:28:00"/>
    <x v="0"/>
    <s v="-"/>
    <s v="-"/>
    <d v="2024-12-11T14:40:00"/>
    <s v="-"/>
    <s v="-"/>
    <s v="SAP S/4 ERP"/>
    <s v="UAE"/>
    <x v="1"/>
    <x v="6"/>
    <x v="1"/>
    <n v="12.097376041660027"/>
    <n v="2024"/>
    <n v="50"/>
    <x v="7"/>
    <x v="4"/>
    <n v="12"/>
    <x v="4"/>
    <x v="2"/>
    <d v="2024-12-11T00:00:00"/>
    <s v=""/>
  </r>
  <r>
    <n v="4000001924"/>
    <x v="0"/>
    <s v="4. Low"/>
    <s v="SAP Incident - Ajaj"/>
    <s v="Ajaj Kausarkhan Pathan"/>
    <s v="Aby Mathew"/>
    <s v="SAP Functional"/>
    <x v="0"/>
    <d v="2024-08-13T11:03:00"/>
    <d v="2024-08-20T11:03:00"/>
    <s v="Applications"/>
    <d v="2024-08-16T11:07:00"/>
    <s v="Asrianti Marta"/>
    <s v="Tiles Plant"/>
    <s v="4. Affects User"/>
    <d v="2024-08-16T11:07:00"/>
    <x v="2"/>
    <d v="2024-08-13T11:05:00"/>
    <d v="2024-08-13T11:05:00"/>
    <d v="2024-08-13T15:03:00"/>
    <s v="-"/>
    <n v="2000000000"/>
    <s v="SAP S/4 ERP"/>
    <s v="UAE"/>
    <x v="0"/>
    <x v="8"/>
    <x v="0"/>
    <n v="1.3888888861401938E-3"/>
    <n v="2024"/>
    <n v="33"/>
    <x v="1"/>
    <x v="0"/>
    <n v="8"/>
    <x v="1"/>
    <x v="0"/>
    <d v="2024-08-13T00:00:00"/>
    <d v="2024-08-13T00:00:00"/>
  </r>
  <r>
    <n v="4000000836"/>
    <x v="0"/>
    <s v="2. High"/>
    <s v="SAP Incident - BOM HEADER CONFIRMATION Sol#: 2000064566"/>
    <s v="Gwen Camille Pamay"/>
    <s v="Dinesh Sharma"/>
    <s v="SAP Functional-SD"/>
    <x v="0"/>
    <d v="2024-07-17T18:40:00"/>
    <d v="2024-07-19T18:40:00"/>
    <s v="Applications"/>
    <d v="2024-08-17T18:08:00"/>
    <s v="Gwen Camille Pamay"/>
    <s v="UAE Sales -Retail Operations"/>
    <s v="4. Affects User"/>
    <d v="2024-08-27T11:25:00"/>
    <x v="0"/>
    <d v="2024-08-14T18:07:00"/>
    <d v="2024-08-13T17:20:00"/>
    <d v="2024-07-18T11:40:00"/>
    <s v="-"/>
    <n v="2000000000"/>
    <s v="SAP S/4 ERP"/>
    <s v="UAE"/>
    <x v="0"/>
    <x v="2"/>
    <x v="0"/>
    <n v="27.977083333331393"/>
    <n v="2024"/>
    <n v="29"/>
    <x v="13"/>
    <x v="0"/>
    <n v="7"/>
    <x v="0"/>
    <x v="2"/>
    <d v="2024-07-17T00:00:00"/>
    <d v="2024-07-17T00:00:00"/>
  </r>
  <r>
    <n v="4000005365"/>
    <x v="0"/>
    <s v="2. High"/>
    <s v="SAP Incident - CRM - LEAD OWNER Assignment Rule"/>
    <s v="Vinita Acharya"/>
    <s v="Kamal Kondapalli"/>
    <s v="SAP Functional-SD"/>
    <x v="2"/>
    <d v="2024-11-25T18:25:00"/>
    <d v="2024-11-26T17:25:00"/>
    <s v="Applications"/>
    <s v="-"/>
    <s v="Vinita Acharya"/>
    <s v="Corporate Development Office"/>
    <s v="3. Affects Group"/>
    <d v="2024-12-11T18:46:00"/>
    <x v="3"/>
    <s v="-"/>
    <d v="2024-11-26T10:51:00"/>
    <d v="2024-11-25T19:25:00"/>
    <s v="-"/>
    <s v="-"/>
    <s v="SAP S/4 ERP"/>
    <s v="UAE"/>
    <x v="1"/>
    <x v="2"/>
    <x v="1"/>
    <n v="27.857792708331544"/>
    <n v="2024"/>
    <n v="48"/>
    <x v="3"/>
    <x v="6"/>
    <n v="11"/>
    <x v="3"/>
    <x v="2"/>
    <d v="2024-11-25T00:00:00"/>
    <s v=""/>
  </r>
  <r>
    <n v="4000005683"/>
    <x v="0"/>
    <s v="1. Urgent"/>
    <s v="SAP Incident - POS not working as intended. When i click on item, it doesnt show page with stocks. Cannot add to cart!"/>
    <s v="Emma Bautista"/>
    <s v="Ajay Bose Sukumaran"/>
    <s v="SAP Functional-Fiori/ABAP"/>
    <x v="2"/>
    <d v="2024-12-06T12:02:00"/>
    <d v="2024-12-09T11:02:00"/>
    <s v="Applications"/>
    <s v="-"/>
    <s v="Georges Najib Ghanem"/>
    <s v="Showroom"/>
    <s v="4. Affects User"/>
    <d v="2024-12-13T18:04:00"/>
    <x v="3"/>
    <s v="-"/>
    <d v="2024-12-11T12:35:00"/>
    <d v="2024-12-06T13:02:00"/>
    <s v="-"/>
    <s v="-"/>
    <s v="POS"/>
    <s v="UAE"/>
    <x v="0"/>
    <x v="5"/>
    <x v="1"/>
    <n v="17.123764930554898"/>
    <n v="2024"/>
    <n v="49"/>
    <x v="16"/>
    <x v="0"/>
    <n v="12"/>
    <x v="4"/>
    <x v="2"/>
    <d v="2024-12-06T00:00:00"/>
    <s v=""/>
  </r>
  <r>
    <n v="4000000906"/>
    <x v="0"/>
    <s v="3. Normal"/>
    <s v="SAP Incident - Rounding off Issue for PO# 9400005362 - Sol#: 2000064553"/>
    <s v=" Veronica Tapao"/>
    <s v="Dinesh Sharma"/>
    <s v="SAP Functional-MM"/>
    <x v="0"/>
    <d v="2024-07-19T11:46:00"/>
    <d v="2024-07-23T11:46:00"/>
    <s v="Applications"/>
    <d v="2024-08-17T20:08:00"/>
    <s v="Veronica Tapao"/>
    <s v="Purchase"/>
    <s v="4. Affects User"/>
    <d v="2024-08-20T19:23:00"/>
    <x v="0"/>
    <d v="2024-08-14T19:27:00"/>
    <d v="2024-08-14T19:27:00"/>
    <d v="2024-07-19T13:46:00"/>
    <s v="-"/>
    <n v="2000000000"/>
    <s v="SAP S/4 ERP"/>
    <s v="UAE"/>
    <x v="0"/>
    <x v="2"/>
    <x v="0"/>
    <n v="26.320138888891961"/>
    <n v="2024"/>
    <n v="29"/>
    <x v="13"/>
    <x v="0"/>
    <n v="7"/>
    <x v="0"/>
    <x v="2"/>
    <d v="2024-07-19T00:00:00"/>
    <d v="2024-07-19T00:00:00"/>
  </r>
  <r>
    <n v="4000000425"/>
    <x v="0"/>
    <s v="3. Normal"/>
    <s v="SAP Incident - Solman Ticket - 2000064529"/>
    <s v="Moti Singh Rathore"/>
    <s v="Dinesh Sharma"/>
    <s v="SAP Functional-MM"/>
    <x v="0"/>
    <d v="2024-07-09T10:40:00"/>
    <d v="2024-07-09T18:40:00"/>
    <s v="Applications"/>
    <d v="2024-07-15T01:50:00"/>
    <s v="Moti Singh Rathore"/>
    <s v="Finance &amp; Accounts"/>
    <s v="1. Affects Business"/>
    <d v="2024-08-16T11:46:00"/>
    <x v="3"/>
    <d v="2024-07-12T01:28:00"/>
    <d v="2024-07-10T14:19:00"/>
    <d v="2024-07-09T11:40:00"/>
    <s v="-"/>
    <s v="-"/>
    <s v="SAP S/4 ERP"/>
    <s v="IND"/>
    <x v="0"/>
    <x v="2"/>
    <x v="0"/>
    <n v="2.6166666666686069"/>
    <n v="2024"/>
    <n v="28"/>
    <x v="6"/>
    <x v="0"/>
    <n v="7"/>
    <x v="0"/>
    <x v="3"/>
    <d v="2024-07-09T00:00:00"/>
    <d v="2024-07-09T00:00:00"/>
  </r>
  <r>
    <n v="4000005100"/>
    <x v="0"/>
    <s v="1. Urgent"/>
    <s v="SAP Incident - ZPM_SPARES Dump Error"/>
    <s v="Ravi Teja"/>
    <s v="Shaik Chand Basha"/>
    <s v="SAP Functional-PP/PM/QS"/>
    <x v="0"/>
    <d v="2024-11-18T11:10:00"/>
    <d v="2024-11-18T19:10:00"/>
    <s v="Applications"/>
    <d v="2024-11-24T12:01:00"/>
    <s v="Ravi Teja"/>
    <s v="Tiles Plant"/>
    <s v="4. Affects User"/>
    <d v="2024-11-24T12:01:00"/>
    <x v="3"/>
    <d v="2024-11-21T11:36:00"/>
    <d v="2024-11-21T11:36:00"/>
    <d v="2024-11-18T12:10:00"/>
    <s v="-"/>
    <s v="-"/>
    <s v="SAP S/4 ERP"/>
    <s v="UAE"/>
    <x v="1"/>
    <x v="1"/>
    <x v="1"/>
    <n v="3.0180555555489263"/>
    <n v="2024"/>
    <n v="47"/>
    <x v="17"/>
    <x v="1"/>
    <n v="11"/>
    <x v="3"/>
    <x v="3"/>
    <d v="2024-11-18T00:00:00"/>
    <d v="2024-11-18T00:00:00"/>
  </r>
  <r>
    <n v="4000001864"/>
    <x v="0"/>
    <s v="3. Normal"/>
    <s v="SAP Incident - ZRKMM006 - Unable to extract report Sol#: 2000064592"/>
    <s v=" Veronica Tapao"/>
    <s v="Dinesh Sharma"/>
    <s v="SAP Functional-MM"/>
    <x v="0"/>
    <d v="2024-08-12T11:36:00"/>
    <d v="2024-08-14T11:36:00"/>
    <s v="Applications"/>
    <d v="2024-09-02T13:16:00"/>
    <s v="Veronica Tapao"/>
    <s v="Purchase"/>
    <s v="4. Affects User"/>
    <d v="2024-09-02T13:16:00"/>
    <x v="0"/>
    <d v="2024-08-30T12:54:00"/>
    <d v="2024-08-30T12:54:00"/>
    <d v="2024-08-12T13:36:00"/>
    <s v="-"/>
    <n v="2000000000"/>
    <s v="SAP S/4 ERP"/>
    <s v="UAE"/>
    <x v="0"/>
    <x v="2"/>
    <x v="0"/>
    <n v="18.054166666668607"/>
    <n v="2024"/>
    <n v="33"/>
    <x v="1"/>
    <x v="0"/>
    <n v="8"/>
    <x v="1"/>
    <x v="2"/>
    <d v="2024-08-12T00:00:00"/>
    <d v="2024-08-12T00:00:00"/>
  </r>
  <r>
    <n v="4000002286"/>
    <x v="0"/>
    <s v="1. Urgent"/>
    <s v="SAP Incident - ZRK_CR Report error Sol ref#: 2000064613"/>
    <s v="Ravi Teja"/>
    <s v="Karthick Duraisamy"/>
    <s v="SAP Functional-PP/PM/QS/"/>
    <x v="0"/>
    <d v="2024-08-23T13:00:00"/>
    <d v="2024-08-26T12:00:00"/>
    <s v="Applications"/>
    <d v="2024-09-01T11:15:00"/>
    <s v="Ravi Teja"/>
    <s v="Tiles Plant"/>
    <s v="3. Affects Group"/>
    <d v="2024-09-01T11:15:00"/>
    <x v="3"/>
    <d v="2024-08-29T10:42:00"/>
    <d v="2024-08-29T10:42:00"/>
    <d v="2024-08-23T14:00:00"/>
    <s v="-"/>
    <n v="2000000000"/>
    <s v="SAP S/4 ERP"/>
    <s v="UAE"/>
    <x v="0"/>
    <x v="1"/>
    <x v="0"/>
    <n v="5.9041666666671517"/>
    <n v="2024"/>
    <n v="34"/>
    <x v="18"/>
    <x v="0"/>
    <n v="8"/>
    <x v="1"/>
    <x v="1"/>
    <d v="2024-08-23T00:00:00"/>
    <d v="2024-08-23T00:00:00"/>
  </r>
  <r>
    <n v="4000005838"/>
    <x v="0"/>
    <s v="3. Normal"/>
    <s v="SAP Incident / C4C / External ID not showing"/>
    <s v="Nino Manalungsung"/>
    <s v="Kamal Kondapalli"/>
    <s v="SAP Functional-SD"/>
    <x v="0"/>
    <d v="2024-12-11T12:33:00"/>
    <d v="2024-12-13T12:33:00"/>
    <s v="Applications"/>
    <d v="2024-12-16T19:12:00"/>
    <s v="Nino Manalungsung"/>
    <s v="Sanitaryware Sales"/>
    <s v="4. Affects User"/>
    <d v="2024-12-16T19:12:00"/>
    <x v="0"/>
    <d v="2024-12-13T18:17:00"/>
    <d v="2024-12-13T18:17:00"/>
    <d v="2024-12-11T14:33:00"/>
    <s v="-"/>
    <s v="-"/>
    <s v="SAP S/4 ERP"/>
    <s v="UAE"/>
    <x v="1"/>
    <x v="2"/>
    <x v="1"/>
    <n v="2.2388888888890506"/>
    <n v="2024"/>
    <n v="50"/>
    <x v="7"/>
    <x v="1"/>
    <n v="12"/>
    <x v="4"/>
    <x v="3"/>
    <d v="2024-12-11T00:00:00"/>
    <d v="2024-12-11T00:00:00"/>
  </r>
  <r>
    <n v="4000006069"/>
    <x v="0"/>
    <s v="3. Normal"/>
    <s v="SAP Incident // Goods return DN: 84012301 can't be able to reversal."/>
    <s v="Palani Murugan"/>
    <s v="Pranita Vishvanath Patil"/>
    <s v="SAP Functional-MM"/>
    <x v="5"/>
    <d v="2024-12-19T12:35:00"/>
    <d v="2024-12-23T12:35:00"/>
    <s v="Applications"/>
    <s v="-"/>
    <s v="Palani Murugan"/>
    <s v="Logistics and Warehouse"/>
    <s v="4. Affects User"/>
    <d v="2024-12-19T19:44:00"/>
    <x v="0"/>
    <s v="-"/>
    <s v="-"/>
    <d v="2024-12-19T14:35:00"/>
    <s v="-"/>
    <s v="-"/>
    <s v="SAP S/4 ERP"/>
    <s v="UAE"/>
    <x v="1"/>
    <x v="3"/>
    <x v="1"/>
    <n v="4.1008482638862915"/>
    <n v="2024"/>
    <n v="51"/>
    <x v="10"/>
    <x v="12"/>
    <n v="12"/>
    <x v="4"/>
    <x v="3"/>
    <d v="2024-12-19T00:00:00"/>
    <s v=""/>
  </r>
  <r>
    <n v="4000005230"/>
    <x v="0"/>
    <s v="3. Normal"/>
    <s v="SAP Incident 10% tolerance to be added in the LPO P490040685"/>
    <s v=" Winsey Varghese"/>
    <s v="Vijay Kumar"/>
    <s v="SAP Functional-MM"/>
    <x v="0"/>
    <d v="2024-11-21T13:25:00"/>
    <d v="2024-11-25T13:25:00"/>
    <s v="Applications"/>
    <d v="2024-11-25T18:01:00"/>
    <s v="Winsey Varghese"/>
    <s v="Procurement"/>
    <s v="4. Affects User"/>
    <d v="2024-11-25T18:01:00"/>
    <x v="0"/>
    <d v="2024-11-22T17:56:00"/>
    <d v="2024-11-22T17:56:00"/>
    <d v="2024-11-21T15:25:00"/>
    <s v="-"/>
    <s v="-"/>
    <s v="SAP S/4 ERP"/>
    <s v="UAE"/>
    <x v="0"/>
    <x v="3"/>
    <x v="1"/>
    <n v="1.1881944444394321"/>
    <n v="2024"/>
    <n v="47"/>
    <x v="17"/>
    <x v="0"/>
    <n v="11"/>
    <x v="3"/>
    <x v="0"/>
    <d v="2024-11-21T00:00:00"/>
    <d v="2024-11-21T00:00:00"/>
  </r>
  <r>
    <n v="4000000258"/>
    <x v="0"/>
    <s v="2. High"/>
    <s v="SAP Incident customer 150213-invoice to wrong printer (Kludi Ger)"/>
    <s v="Raziye Kabakci"/>
    <s v="Dinesh Sharma"/>
    <s v="SAP Functional-SD"/>
    <x v="0"/>
    <d v="2024-07-03T18:56:00"/>
    <d v="2024-07-05T18:56:00"/>
    <s v="Applications"/>
    <d v="2024-07-14T16:50:00"/>
    <s v="Raziye Kabakci"/>
    <s v="Information Technology"/>
    <s v="4. Affects User"/>
    <d v="2024-07-14T16:50:00"/>
    <x v="0"/>
    <d v="2024-07-11T16:14:00"/>
    <d v="2024-07-09T19:04:00"/>
    <d v="2024-07-04T11:56:00"/>
    <s v="-"/>
    <s v="-"/>
    <s v="SAP S/4 ERP"/>
    <s v="GER"/>
    <x v="0"/>
    <x v="2"/>
    <x v="0"/>
    <n v="7.8874999999970896"/>
    <n v="2024"/>
    <n v="27"/>
    <x v="11"/>
    <x v="0"/>
    <n v="7"/>
    <x v="0"/>
    <x v="1"/>
    <d v="2024-07-03T00:00:00"/>
    <d v="2024-07-03T00:00:00"/>
  </r>
  <r>
    <n v="4000005431"/>
    <x v="0"/>
    <s v="2. High"/>
    <s v="SAP Incident- C4C - Survey is not getting triggered"/>
    <s v="Vinita Acharya"/>
    <s v="Kamal Kondapalli"/>
    <s v="SAP Functional-SD"/>
    <x v="1"/>
    <d v="2024-11-27T13:48:00"/>
    <d v="2024-11-29T13:48:00"/>
    <s v="Applications"/>
    <s v="-"/>
    <s v="Vinita Acharya"/>
    <s v="Corporate Development"/>
    <s v="4. Affects User"/>
    <d v="2024-12-19T11:59:00"/>
    <x v="0"/>
    <s v="-"/>
    <d v="2024-12-09T15:50:00"/>
    <d v="2024-11-27T15:48:00"/>
    <s v="-"/>
    <s v="-"/>
    <s v="SAP S/4 ERP"/>
    <s v="UAE"/>
    <x v="1"/>
    <x v="2"/>
    <x v="1"/>
    <n v="26.050153819443949"/>
    <n v="2024"/>
    <n v="48"/>
    <x v="3"/>
    <x v="12"/>
    <n v="11"/>
    <x v="3"/>
    <x v="2"/>
    <d v="2024-11-27T00:00:00"/>
    <s v=""/>
  </r>
  <r>
    <n v="4000003904"/>
    <x v="0"/>
    <s v="3. Normal"/>
    <s v="SAP Incident- CRM - Accounts Summary"/>
    <s v="Vinita Acharya"/>
    <s v="Dinesh Sharma"/>
    <s v="SAP Functional-MM"/>
    <x v="0"/>
    <d v="2024-10-09T15:16:00"/>
    <d v="2024-10-11T15:16:00"/>
    <s v="Applications"/>
    <d v="2024-10-17T13:40:00"/>
    <s v="Vinita Acharya"/>
    <s v="Corporate Development"/>
    <s v="4. Affects User"/>
    <d v="2024-10-17T13:40:00"/>
    <x v="0"/>
    <d v="2024-10-14T13:35:00"/>
    <d v="2024-10-14T13:35:00"/>
    <d v="2024-10-09T17:16:00"/>
    <s v="-"/>
    <s v="-"/>
    <s v="SAP S/4 ERP"/>
    <s v="UAE"/>
    <x v="0"/>
    <x v="2"/>
    <x v="0"/>
    <n v="4.929861111108039"/>
    <n v="2024"/>
    <n v="41"/>
    <x v="9"/>
    <x v="0"/>
    <n v="10"/>
    <x v="2"/>
    <x v="3"/>
    <d v="2024-10-09T00:00:00"/>
    <d v="2024-10-09T00:00:00"/>
  </r>
  <r>
    <n v="4000002914"/>
    <x v="0"/>
    <s v="2. High"/>
    <s v="SAP Incident- Customer Details not Showing in PDF Sol ref#: 2000064645"/>
    <s v=" Asim Ali"/>
    <s v="Dinesh Sharma"/>
    <s v="SAP Functional-SD"/>
    <x v="0"/>
    <d v="2024-09-11T11:47:00"/>
    <d v="2024-09-13T11:47:00"/>
    <s v="Applications"/>
    <d v="2024-09-22T11:26:00"/>
    <s v="Asim Ali"/>
    <s v="Sales"/>
    <s v="4. Affects User"/>
    <d v="2024-09-22T11:26:00"/>
    <x v="0"/>
    <d v="2024-09-19T11:25:00"/>
    <d v="2024-09-11T12:22:00"/>
    <d v="2024-09-11T13:47:00"/>
    <s v="-"/>
    <n v="2000000000"/>
    <s v="SAP S/4 ERP"/>
    <s v="UAE"/>
    <x v="0"/>
    <x v="2"/>
    <x v="0"/>
    <n v="7.984722222223354"/>
    <n v="2024"/>
    <n v="37"/>
    <x v="23"/>
    <x v="0"/>
    <n v="9"/>
    <x v="5"/>
    <x v="1"/>
    <d v="2024-09-11T00:00:00"/>
    <d v="2024-09-11T00:00:00"/>
  </r>
  <r>
    <n v="4000006068"/>
    <x v="0"/>
    <s v="3. Normal"/>
    <s v="SAP Incident- Net Price Adjustment."/>
    <s v="Rosadel R Ramores"/>
    <s v="Kamal Kondapalli"/>
    <s v="SAP Functional-SD"/>
    <x v="1"/>
    <d v="2024-12-19T12:33:00"/>
    <d v="2024-12-23T12:33:00"/>
    <s v="Applications"/>
    <s v="-"/>
    <s v="Rosadel R Ramores"/>
    <s v="Order Management"/>
    <s v="4. Affects User"/>
    <d v="2024-12-20T11:12:00"/>
    <x v="0"/>
    <s v="-"/>
    <s v="-"/>
    <d v="2024-12-19T14:33:00"/>
    <s v="-"/>
    <s v="-"/>
    <s v="SAP S/4 ERP"/>
    <s v="Not Assigned"/>
    <x v="1"/>
    <x v="2"/>
    <x v="1"/>
    <n v="4.1022371527724317"/>
    <n v="2024"/>
    <n v="51"/>
    <x v="10"/>
    <x v="12"/>
    <n v="12"/>
    <x v="4"/>
    <x v="3"/>
    <d v="2024-12-19T00:00:00"/>
    <s v=""/>
  </r>
  <r>
    <n v="4000000908"/>
    <x v="1"/>
    <s v="3. Normal"/>
    <s v="SAP Incident-SAP INVOICE-FOR ALL TAX GROUP CO.TO REMOVE WORD &quot;TAX&quot; IN THE SAP INVOICE - Sol Ref 3000052528"/>
    <s v="Annie Cezar"/>
    <s v="Dinesh Sharma"/>
    <s v="SAP Functional"/>
    <x v="2"/>
    <d v="2024-07-19T12:28:00"/>
    <d v="2024-07-23T12:28:00"/>
    <s v="Applications"/>
    <s v="-"/>
    <s v="Annie Cezar"/>
    <s v="Accounts"/>
    <s v="4. Affects User"/>
    <d v="2024-12-06T11:34:00"/>
    <x v="0"/>
    <s v="-"/>
    <d v="2024-09-23T14:01:00"/>
    <d v="2024-07-19T14:28:00"/>
    <s v="Applications"/>
    <n v="3000000000"/>
    <s v="SAP S/4 ERP"/>
    <s v="UAE"/>
    <x v="0"/>
    <x v="2"/>
    <x v="0"/>
    <n v="157.1057093749987"/>
    <n v="2024"/>
    <n v="29"/>
    <x v="13"/>
    <x v="6"/>
    <n v="7"/>
    <x v="0"/>
    <x v="2"/>
    <d v="2024-07-19T00:00:00"/>
    <s v=""/>
  </r>
  <r>
    <n v="4000005856"/>
    <x v="0"/>
    <s v="2. High"/>
    <s v="SAP Incident-Without a balance order QTY in SAP, the System still allows entry to book the stock"/>
    <s v="Dilan Thomas"/>
    <s v="Kamal Kondapalli"/>
    <s v="SAP Functional-SD"/>
    <x v="2"/>
    <d v="2024-12-11T16:54:00"/>
    <d v="2024-12-13T16:54:00"/>
    <s v="Applications"/>
    <s v="-"/>
    <s v="Dilan Thomas"/>
    <s v="Customer Advocacy - Tiles"/>
    <s v="4. Affects User"/>
    <d v="2024-12-19T12:32:00"/>
    <x v="0"/>
    <s v="-"/>
    <s v="-"/>
    <d v="2024-12-11T18:54:00"/>
    <s v="-"/>
    <s v="-"/>
    <s v="SAP S/4 ERP"/>
    <s v="UAE"/>
    <x v="1"/>
    <x v="2"/>
    <x v="1"/>
    <n v="11.920987152770977"/>
    <n v="2024"/>
    <n v="50"/>
    <x v="7"/>
    <x v="4"/>
    <n v="12"/>
    <x v="4"/>
    <x v="2"/>
    <d v="2024-12-11T00:00:00"/>
    <s v=""/>
  </r>
  <r>
    <n v="4000005461"/>
    <x v="0"/>
    <s v="2. High"/>
    <s v="SAP Incident_C4C EXTERNAL ID NOT GENERATING"/>
    <s v="Gillian Malansing"/>
    <s v="Dinesh Sharma"/>
    <s v="SAP Functional-SD"/>
    <x v="1"/>
    <d v="2024-11-28T11:56:00"/>
    <d v="2024-12-02T11:56:00"/>
    <s v="Applications"/>
    <s v="-"/>
    <s v="Gillian Malansing"/>
    <s v="Sanitaryware Sales"/>
    <s v="4. Affects User"/>
    <d v="2024-12-18T16:37:00"/>
    <x v="0"/>
    <s v="-"/>
    <d v="2024-12-11T17:07:00"/>
    <d v="2024-11-28T13:56:00"/>
    <s v="-"/>
    <s v="-"/>
    <s v="CRM"/>
    <s v="UAE"/>
    <x v="0"/>
    <x v="2"/>
    <x v="1"/>
    <n v="25.127931597220595"/>
    <n v="2024"/>
    <n v="48"/>
    <x v="3"/>
    <x v="6"/>
    <n v="11"/>
    <x v="3"/>
    <x v="2"/>
    <d v="2024-11-28T00:00:00"/>
    <s v=""/>
  </r>
  <r>
    <n v="4000003561"/>
    <x v="1"/>
    <s v="3. Normal"/>
    <s v="SAP IRP password 99123281"/>
    <s v="Satish Mummidi"/>
    <s v="Nigam Bairagicharan Das"/>
    <s v="SAP Technical"/>
    <x v="0"/>
    <d v="2024-10-01T09:52:00"/>
    <d v="2024-10-03T10:30:00"/>
    <s v="Access &amp; Security"/>
    <d v="2024-10-04T13:34:00"/>
    <s v="Surya Vegirouthu"/>
    <s v="Finance &amp; Accounts"/>
    <s v="4. Affects User"/>
    <d v="2024-10-04T13:34:00"/>
    <x v="0"/>
    <d v="2024-10-01T13:21:00"/>
    <d v="2024-10-01T13:21:00"/>
    <d v="2024-10-01T12:30:00"/>
    <s v="Access &amp; Security"/>
    <s v="-"/>
    <s v="Access Control"/>
    <s v="IND"/>
    <x v="0"/>
    <x v="0"/>
    <x v="0"/>
    <n v="0.14513888888905058"/>
    <n v="2024"/>
    <n v="40"/>
    <x v="2"/>
    <x v="0"/>
    <n v="10"/>
    <x v="2"/>
    <x v="0"/>
    <d v="2024-10-01T00:00:00"/>
    <d v="2024-10-01T00:00:00"/>
  </r>
  <r>
    <n v="4000001997"/>
    <x v="0"/>
    <s v="3. Normal"/>
    <s v="SAP Issue - Storage Type P01 can not be set for inventory count Sol#: 2000064599"/>
    <s v="Miz Rahman"/>
    <s v="Dinesh Sharma"/>
    <s v="SAP Functional-MM"/>
    <x v="0"/>
    <d v="2024-08-14T18:19:00"/>
    <d v="2024-08-16T18:19:00"/>
    <s v="Applications"/>
    <d v="2024-09-05T18:17:00"/>
    <s v="System"/>
    <s v="Accounts"/>
    <s v="4. Affects User"/>
    <d v="2024-09-05T18:17:00"/>
    <x v="0"/>
    <d v="2024-09-02T18:13:00"/>
    <d v="2024-08-21T16:38:00"/>
    <d v="2024-08-14T20:19:00"/>
    <s v="-"/>
    <n v="2000000000"/>
    <s v="SAP S/4 ERP"/>
    <s v="UK"/>
    <x v="0"/>
    <x v="2"/>
    <x v="0"/>
    <n v="18.995833333334303"/>
    <n v="2024"/>
    <n v="33"/>
    <x v="1"/>
    <x v="0"/>
    <n v="8"/>
    <x v="1"/>
    <x v="2"/>
    <d v="2024-08-14T00:00:00"/>
    <d v="2024-08-14T00:00:00"/>
  </r>
  <r>
    <n v="4000003008"/>
    <x v="0"/>
    <s v="3. Normal"/>
    <s v="SAP log in Issue (SSO)"/>
    <s v="Syed Owais Asad"/>
    <s v="Amit Yadav"/>
    <s v="SAP Technical"/>
    <x v="0"/>
    <d v="2024-09-13T11:47:00"/>
    <d v="2024-09-17T12:37:00"/>
    <s v="Access &amp; Security"/>
    <d v="2024-09-16T20:23:00"/>
    <s v="Asrianti Marta"/>
    <s v="-"/>
    <s v="4. Affects User"/>
    <d v="2024-09-16T20:23:00"/>
    <x v="0"/>
    <d v="2024-09-13T19:28:00"/>
    <d v="2024-09-13T11:50:00"/>
    <d v="2024-09-13T14:37:00"/>
    <s v="-"/>
    <s v="-"/>
    <s v="Access Control"/>
    <s v="UAE"/>
    <x v="0"/>
    <x v="0"/>
    <x v="0"/>
    <n v="0.32013888889196096"/>
    <n v="2024"/>
    <n v="37"/>
    <x v="23"/>
    <x v="0"/>
    <n v="9"/>
    <x v="5"/>
    <x v="0"/>
    <d v="2024-09-13T00:00:00"/>
    <d v="2024-09-13T00:00:00"/>
  </r>
  <r>
    <n v="4000006027"/>
    <x v="0"/>
    <s v="1. Urgent"/>
    <s v="SAP log in issue - Gaurav"/>
    <s v="Gaurav Swansi"/>
    <s v="Amit Yadav"/>
    <s v="SAP Technical"/>
    <x v="0"/>
    <d v="2024-12-18T11:16:00"/>
    <d v="2024-12-18T19:16:00"/>
    <s v="Access &amp; Security"/>
    <d v="2024-12-18T11:59:00"/>
    <s v="Gaurav Swansi"/>
    <s v="Customer Advocacy - Tiles"/>
    <s v="4. Affects User"/>
    <d v="2024-12-18T11:59:00"/>
    <x v="3"/>
    <d v="2024-12-18T11:55:00"/>
    <d v="2024-12-18T11:24:00"/>
    <d v="2024-12-18T12:16:00"/>
    <s v="-"/>
    <s v="-"/>
    <s v="Access Control"/>
    <s v="UAE"/>
    <x v="0"/>
    <x v="0"/>
    <x v="1"/>
    <n v="2.7083333334303461E-2"/>
    <n v="2024"/>
    <n v="51"/>
    <x v="10"/>
    <x v="0"/>
    <n v="12"/>
    <x v="4"/>
    <x v="0"/>
    <d v="2024-12-18T00:00:00"/>
    <d v="2024-12-18T00:00:00"/>
  </r>
  <r>
    <n v="4000004620"/>
    <x v="0"/>
    <s v="3. Normal"/>
    <s v="SAP log in issue - Sushmitha"/>
    <s v="Sushmitha A"/>
    <s v="Amit Yadav"/>
    <s v="SAP Technical"/>
    <x v="0"/>
    <d v="2024-11-04T12:04:00"/>
    <d v="2024-11-06T12:04:00"/>
    <s v="Access &amp; Security"/>
    <d v="2024-11-07T18:52:00"/>
    <s v="System"/>
    <s v="Finance &amp; Accounts"/>
    <s v="4. Affects User"/>
    <d v="2024-11-07T18:52:00"/>
    <x v="0"/>
    <d v="2024-11-04T18:50:00"/>
    <d v="2024-11-04T18:50:00"/>
    <d v="2024-11-04T14:04:00"/>
    <s v="-"/>
    <s v="-"/>
    <s v="Access Control"/>
    <s v="UAE"/>
    <x v="0"/>
    <x v="0"/>
    <x v="1"/>
    <n v="0.28194444443943212"/>
    <n v="2024"/>
    <n v="45"/>
    <x v="4"/>
    <x v="0"/>
    <n v="11"/>
    <x v="3"/>
    <x v="0"/>
    <d v="2024-11-04T00:00:00"/>
    <d v="2024-11-04T00:00:00"/>
  </r>
  <r>
    <n v="4000003926"/>
    <x v="1"/>
    <s v="3. Normal"/>
    <s v="SAP LOGIN BLOCKED | EMP. ID 99017392"/>
    <s v="Jithin Pattalathil"/>
    <s v="Amit Yadav"/>
    <s v="SAP Technical"/>
    <x v="0"/>
    <d v="2024-10-10T11:13:00"/>
    <d v="2024-10-14T11:13:00"/>
    <s v="Access &amp; Security"/>
    <d v="2024-10-18T17:41:00"/>
    <s v="System"/>
    <s v="Purchase"/>
    <s v="4. Affects User"/>
    <d v="2024-10-18T17:41:00"/>
    <x v="0"/>
    <d v="2024-10-15T16:43:00"/>
    <d v="2024-10-15T16:43:00"/>
    <d v="2024-10-10T13:13:00"/>
    <s v="Access &amp; Security"/>
    <s v="-"/>
    <s v="Access Control"/>
    <s v="UAE"/>
    <x v="0"/>
    <x v="0"/>
    <x v="0"/>
    <n v="5.2291666666642413"/>
    <n v="2024"/>
    <n v="41"/>
    <x v="9"/>
    <x v="0"/>
    <n v="10"/>
    <x v="2"/>
    <x v="1"/>
    <d v="2024-10-10T00:00:00"/>
    <d v="2024-10-10T00:00:00"/>
  </r>
  <r>
    <n v="4000005516"/>
    <x v="0"/>
    <s v="3. Normal"/>
    <s v="SAP Login Error"/>
    <s v="Jamshed Ali - External"/>
    <s v="Amit Yadav"/>
    <s v="SAP Technical"/>
    <x v="0"/>
    <d v="2024-11-30T15:49:00"/>
    <d v="2024-12-04T10:30:00"/>
    <s v="Applications"/>
    <d v="2024-12-08T13:07:00"/>
    <s v="System"/>
    <s v="UAE Sales -Retail Operations"/>
    <s v="4. Affects User"/>
    <d v="2024-12-08T13:07:00"/>
    <x v="0"/>
    <d v="2024-12-05T12:15:00"/>
    <d v="2024-12-05T12:15:00"/>
    <d v="2024-12-02T12:30:00"/>
    <s v="-"/>
    <s v="-"/>
    <s v="SAP S/4 ERP"/>
    <s v="UAE"/>
    <x v="0"/>
    <x v="0"/>
    <x v="1"/>
    <n v="4.851388888884685"/>
    <n v="2024"/>
    <n v="48"/>
    <x v="3"/>
    <x v="0"/>
    <n v="11"/>
    <x v="3"/>
    <x v="3"/>
    <d v="2024-11-30T00:00:00"/>
    <d v="2024-11-30T00:00:00"/>
  </r>
  <r>
    <n v="4000000652"/>
    <x v="0"/>
    <s v="3. Normal"/>
    <s v="SAP Login error - 99001286"/>
    <s v="Vikas Kumara Shetty"/>
    <s v="Amit Yadav"/>
    <s v="SAP Technical"/>
    <x v="0"/>
    <d v="2024-07-12T18:11:00"/>
    <d v="2024-07-16T18:11:00"/>
    <s v="Applications"/>
    <d v="2024-07-17T16:51:00"/>
    <s v="System"/>
    <s v="Tiles Plant"/>
    <s v="4. Affects User"/>
    <d v="2024-07-17T16:51:00"/>
    <x v="0"/>
    <d v="2024-07-14T16:27:00"/>
    <d v="2024-07-14T16:27:00"/>
    <d v="2024-07-15T11:11:00"/>
    <s v="-"/>
    <s v="-"/>
    <s v="SAP S/4 ERP"/>
    <s v="UAE"/>
    <x v="0"/>
    <x v="0"/>
    <x v="0"/>
    <n v="1.9277777777751908"/>
    <n v="2024"/>
    <n v="28"/>
    <x v="6"/>
    <x v="0"/>
    <n v="7"/>
    <x v="0"/>
    <x v="0"/>
    <d v="2024-07-12T00:00:00"/>
    <d v="2024-07-12T00:00:00"/>
  </r>
  <r>
    <n v="4000005935"/>
    <x v="0"/>
    <s v="4. Low"/>
    <s v="SAP Login in not working: 99011560"/>
    <s v="Shahid Younis"/>
    <s v="Amit Yadav"/>
    <s v="SAP Technical"/>
    <x v="4"/>
    <d v="2024-12-13T18:32:00"/>
    <d v="2024-12-20T18:32:00"/>
    <s v="Access &amp; Security"/>
    <s v="-"/>
    <s v="System"/>
    <s v="Finance &amp; Accounts"/>
    <s v="4. Affects User"/>
    <d v="2024-12-18T11:42:00"/>
    <x v="2"/>
    <d v="2024-12-18T11:42:00"/>
    <d v="2024-12-15T17:04:00"/>
    <d v="2024-12-16T13:32:00"/>
    <s v="-"/>
    <s v="-"/>
    <s v="Access Control"/>
    <s v="UAE"/>
    <x v="0"/>
    <x v="0"/>
    <x v="1"/>
    <n v="4.7152777777810115"/>
    <n v="2024"/>
    <n v="50"/>
    <x v="7"/>
    <x v="0"/>
    <n v="12"/>
    <x v="4"/>
    <x v="3"/>
    <d v="2024-12-13T00:00:00"/>
    <d v="2024-12-13T00:00:00"/>
  </r>
  <r>
    <n v="4000000019"/>
    <x v="0"/>
    <s v="3. Normal"/>
    <s v="SAP Login issue ( no need password reset ) - Winsey"/>
    <s v="Winsey Varghese"/>
    <s v="Amit Yadav"/>
    <s v="SAP Technical"/>
    <x v="0"/>
    <d v="2024-07-01T12:14:00"/>
    <d v="2024-07-03T12:14:00"/>
    <s v="Applications"/>
    <d v="2024-07-04T12:45:00"/>
    <s v="Winsey Varghese"/>
    <s v="Asset Management"/>
    <s v="4. Affects User"/>
    <d v="2024-07-09T12:52:00"/>
    <x v="0"/>
    <d v="2024-07-01T12:26:00"/>
    <d v="2024-07-01T12:26:00"/>
    <d v="2024-07-01T14:14:00"/>
    <s v="-"/>
    <s v="-"/>
    <s v="SAP S/4 ERP"/>
    <s v="UAE"/>
    <x v="0"/>
    <x v="0"/>
    <x v="0"/>
    <n v="8.333333331393078E-3"/>
    <n v="2024"/>
    <n v="27"/>
    <x v="11"/>
    <x v="0"/>
    <n v="7"/>
    <x v="0"/>
    <x v="0"/>
    <d v="2024-07-01T00:00:00"/>
    <d v="2024-07-01T00:00:00"/>
  </r>
  <r>
    <n v="4000001828"/>
    <x v="0"/>
    <s v="4. Low"/>
    <s v="SAP Login issue - 99004694"/>
    <s v="Gurumoorthi Kalyanasundaram"/>
    <s v="Nigam Bairagicharan Das"/>
    <s v="SAP Technical"/>
    <x v="0"/>
    <d v="2024-08-08T20:08:00"/>
    <d v="2024-08-16T10:30:00"/>
    <s v="Applications"/>
    <d v="2024-08-12T12:05:00"/>
    <s v="System"/>
    <s v="Tiles Plant"/>
    <s v="4. Affects User"/>
    <d v="2024-08-12T12:05:00"/>
    <x v="2"/>
    <d v="2024-08-09T12:03:00"/>
    <d v="2024-08-09T12:03:00"/>
    <d v="2024-08-09T14:30:00"/>
    <s v="-"/>
    <s v="-"/>
    <s v="SAP S/4 ERP"/>
    <s v="UAE"/>
    <x v="0"/>
    <x v="0"/>
    <x v="0"/>
    <n v="0.66319444444525288"/>
    <n v="2024"/>
    <n v="32"/>
    <x v="19"/>
    <x v="0"/>
    <n v="8"/>
    <x v="1"/>
    <x v="0"/>
    <d v="2024-08-08T00:00:00"/>
    <d v="2024-08-08T00:00:00"/>
  </r>
  <r>
    <n v="4000002435"/>
    <x v="0"/>
    <s v="3. Normal"/>
    <s v="SAP Login issue - 99013576"/>
    <s v="Mohamed Nasar"/>
    <s v="Amit Yadav"/>
    <s v="SAP Technical"/>
    <x v="0"/>
    <d v="2024-08-29T10:26:00"/>
    <d v="2024-09-02T10:30:00"/>
    <s v="Access &amp; Security"/>
    <d v="2024-09-02T17:16:00"/>
    <s v="System"/>
    <s v="Logistics and Warehouse"/>
    <s v="4. Affects User"/>
    <d v="2024-09-03T12:00:00"/>
    <x v="0"/>
    <d v="2024-08-30T16:26:00"/>
    <d v="2024-08-30T16:26:00"/>
    <d v="2024-08-29T12:30:00"/>
    <s v="-"/>
    <s v="-"/>
    <s v="Access Control"/>
    <s v="UAE"/>
    <x v="0"/>
    <x v="0"/>
    <x v="0"/>
    <n v="1.25"/>
    <n v="2024"/>
    <n v="35"/>
    <x v="22"/>
    <x v="0"/>
    <n v="8"/>
    <x v="1"/>
    <x v="0"/>
    <d v="2024-08-29T00:00:00"/>
    <d v="2024-08-29T00:00:00"/>
  </r>
  <r>
    <n v="4000004498"/>
    <x v="0"/>
    <s v="1. Urgent"/>
    <s v="SAP Login Issue - Ephraim"/>
    <s v="Ephraim Olivas"/>
    <s v="Amit Yadav"/>
    <s v="SAP Technical"/>
    <x v="0"/>
    <d v="2024-10-29T18:41:00"/>
    <d v="2024-10-30T17:41:00"/>
    <s v="Access &amp; Security"/>
    <d v="2024-11-02T11:49:00"/>
    <s v="Ephraim Olivas"/>
    <s v="Showroom"/>
    <s v="4. Affects User"/>
    <d v="2024-11-02T11:49:00"/>
    <x v="3"/>
    <d v="2024-10-30T11:31:00"/>
    <d v="2024-10-29T19:00:00"/>
    <d v="2024-10-30T10:41:00"/>
    <s v="-"/>
    <s v="-"/>
    <s v="Access Control"/>
    <s v="UAE"/>
    <x v="0"/>
    <x v="0"/>
    <x v="1"/>
    <n v="0.70138888889050577"/>
    <n v="2024"/>
    <n v="44"/>
    <x v="5"/>
    <x v="0"/>
    <n v="10"/>
    <x v="2"/>
    <x v="0"/>
    <d v="2024-10-29T00:00:00"/>
    <d v="2024-10-29T00:00:00"/>
  </r>
  <r>
    <n v="4000002492"/>
    <x v="0"/>
    <s v="3. Normal"/>
    <s v="SAP Login issue - Mahendhar"/>
    <s v="Mahendhar Bobbala"/>
    <s v="Nigam Bairagicharan Das"/>
    <s v="SAP Technical"/>
    <x v="0"/>
    <d v="2024-08-30T13:25:00"/>
    <d v="2024-09-03T13:25:00"/>
    <s v="Access &amp; Security"/>
    <d v="2024-09-05T11:17:00"/>
    <s v="System"/>
    <s v="-"/>
    <s v="4. Affects User"/>
    <d v="2024-09-05T11:17:00"/>
    <x v="0"/>
    <d v="2024-09-02T10:24:00"/>
    <d v="2024-08-30T15:48:00"/>
    <d v="2024-08-30T15:25:00"/>
    <s v="-"/>
    <s v="-"/>
    <s v="Access Control"/>
    <s v="UAE"/>
    <x v="0"/>
    <x v="0"/>
    <x v="0"/>
    <n v="2.8743055555532919"/>
    <n v="2024"/>
    <n v="35"/>
    <x v="22"/>
    <x v="0"/>
    <n v="8"/>
    <x v="1"/>
    <x v="3"/>
    <d v="2024-08-30T00:00:00"/>
    <d v="2024-08-30T00:00:00"/>
  </r>
  <r>
    <n v="4000004658"/>
    <x v="0"/>
    <s v="2. High"/>
    <s v="SAP Message - SSL certificate"/>
    <s v="Mohammad Akram Hossain Khan"/>
    <s v="Amit Yadav"/>
    <s v="SAP Technical"/>
    <x v="0"/>
    <d v="2024-11-05T10:17:00"/>
    <d v="2024-11-05T18:17:00"/>
    <s v="Applications"/>
    <d v="2024-11-08T14:52:00"/>
    <s v="System"/>
    <s v="Accounts &amp; Finance"/>
    <s v="3. Affects Group"/>
    <d v="2024-11-08T14:52:00"/>
    <x v="3"/>
    <d v="2024-11-05T13:57:00"/>
    <d v="2024-11-05T11:31:00"/>
    <d v="2024-11-05T11:17:00"/>
    <s v="-"/>
    <s v="-"/>
    <s v="SAP S/4 ERP"/>
    <s v="BGD"/>
    <x v="0"/>
    <x v="0"/>
    <x v="1"/>
    <n v="0.15277777778101154"/>
    <n v="2024"/>
    <n v="45"/>
    <x v="4"/>
    <x v="0"/>
    <n v="11"/>
    <x v="3"/>
    <x v="0"/>
    <d v="2024-11-05T00:00:00"/>
    <d v="2024-11-05T00:00:00"/>
  </r>
  <r>
    <n v="4000000338"/>
    <x v="1"/>
    <s v="4. Low"/>
    <s v="SAP Modification access - MCs"/>
    <s v="Mohamed Nasar"/>
    <s v="Amit Yadav"/>
    <s v="SAP Technical"/>
    <x v="0"/>
    <d v="2024-07-05T13:26:00"/>
    <d v="2024-07-09T13:26:00"/>
    <s v="Applications"/>
    <d v="2024-07-08T18:47:00"/>
    <s v="Mohamed Nasar"/>
    <s v="Logistics and Warehouse"/>
    <s v="3. Affects Group"/>
    <d v="2024-07-08T18:47:00"/>
    <x v="0"/>
    <d v="2024-07-05T18:37:00"/>
    <d v="2024-07-05T18:37:00"/>
    <d v="2024-07-05T15:26:00"/>
    <s v="Access &amp; Security"/>
    <s v="-"/>
    <s v="SAP S/4 ERP"/>
    <s v="UAE"/>
    <x v="0"/>
    <x v="0"/>
    <x v="0"/>
    <n v="0.21597222222044365"/>
    <n v="2024"/>
    <n v="27"/>
    <x v="11"/>
    <x v="0"/>
    <n v="7"/>
    <x v="0"/>
    <x v="0"/>
    <d v="2024-07-05T00:00:00"/>
    <d v="2024-07-05T00:00:00"/>
  </r>
  <r>
    <n v="4000002815"/>
    <x v="1"/>
    <s v="3. Normal"/>
    <s v="SAP password reset - Rekha"/>
    <s v="Rekha Agrawal"/>
    <s v="Amit Yadav"/>
    <s v="SAP Technical"/>
    <x v="0"/>
    <d v="2024-09-09T11:24:00"/>
    <d v="2024-09-11T11:24:00"/>
    <s v="Access &amp; Security"/>
    <d v="2024-09-14T14:22:00"/>
    <s v="System"/>
    <s v="Sales"/>
    <s v="4. Affects User"/>
    <d v="2024-09-14T14:22:00"/>
    <x v="0"/>
    <d v="2024-09-11T13:58:00"/>
    <d v="2024-09-11T13:58:00"/>
    <d v="2024-09-09T13:24:00"/>
    <s v="Access &amp; Security"/>
    <s v="-"/>
    <s v="Access Control"/>
    <s v="IND"/>
    <x v="0"/>
    <x v="0"/>
    <x v="0"/>
    <n v="2.1069444444437977"/>
    <n v="2024"/>
    <n v="37"/>
    <x v="23"/>
    <x v="0"/>
    <n v="9"/>
    <x v="5"/>
    <x v="3"/>
    <d v="2024-09-09T00:00:00"/>
    <d v="2024-09-09T00:00:00"/>
  </r>
  <r>
    <n v="4000005081"/>
    <x v="1"/>
    <s v="4. Low"/>
    <s v="SAP password need to reset - Mashael (99018191)"/>
    <s v="Mashael Ali"/>
    <s v="Amit Yadav"/>
    <s v="SAP Technical"/>
    <x v="0"/>
    <d v="2024-11-16T11:21:00"/>
    <d v="2024-11-25T10:30:00"/>
    <s v="Access &amp; Security"/>
    <d v="2024-11-21T15:59:00"/>
    <s v="System"/>
    <s v="Sales"/>
    <s v="4. Affects User"/>
    <d v="2024-11-21T15:59:00"/>
    <x v="2"/>
    <d v="2024-11-18T15:54:00"/>
    <d v="2024-11-18T15:54:00"/>
    <d v="2024-11-18T14:30:00"/>
    <s v="Access &amp; Security"/>
    <s v="-"/>
    <s v="Access Control"/>
    <s v="UAE"/>
    <x v="0"/>
    <x v="0"/>
    <x v="1"/>
    <n v="2.1895833333328483"/>
    <n v="2024"/>
    <n v="46"/>
    <x v="21"/>
    <x v="0"/>
    <n v="11"/>
    <x v="3"/>
    <x v="3"/>
    <d v="2024-11-16T00:00:00"/>
    <d v="2024-11-16T00:00:00"/>
  </r>
  <r>
    <n v="4000005042"/>
    <x v="1"/>
    <s v="3. Normal"/>
    <s v="SAP Password Reset - 99012178"/>
    <s v="Gleedy Bomediano"/>
    <s v="Amit Yadav"/>
    <s v="SAP Technical"/>
    <x v="0"/>
    <d v="2024-11-15T12:22:00"/>
    <d v="2024-11-19T12:22:00"/>
    <s v="Access &amp; Security"/>
    <d v="2024-11-18T15:58:00"/>
    <s v="System"/>
    <s v="Personnel &amp; Public Relations"/>
    <s v="4. Affects User"/>
    <d v="2024-11-18T15:58:00"/>
    <x v="0"/>
    <d v="2024-11-15T15:41:00"/>
    <d v="2024-11-15T15:41:00"/>
    <d v="2024-11-15T14:22:00"/>
    <s v="Access &amp; Security"/>
    <s v="-"/>
    <s v="Access Control"/>
    <s v="UAE"/>
    <x v="0"/>
    <x v="0"/>
    <x v="1"/>
    <n v="0.13819444444379769"/>
    <n v="2024"/>
    <n v="46"/>
    <x v="21"/>
    <x v="0"/>
    <n v="11"/>
    <x v="3"/>
    <x v="0"/>
    <d v="2024-11-15T00:00:00"/>
    <d v="2024-11-15T00:00:00"/>
  </r>
  <r>
    <n v="4000000406"/>
    <x v="1"/>
    <s v="2. High"/>
    <s v="SAP Password Reset - 99121904"/>
    <s v="Sastry Varanasi"/>
    <s v="Amit Yadav"/>
    <s v="SAP Technical"/>
    <x v="3"/>
    <d v="2024-07-08T14:57:00"/>
    <d v="2024-07-10T14:57:00"/>
    <s v="Applications"/>
    <s v="-"/>
    <s v="Sastry Varanasi"/>
    <s v="Finance &amp; Accounts"/>
    <s v="4. Affects User"/>
    <d v="2024-07-09T14:01:00"/>
    <x v="0"/>
    <s v="-"/>
    <s v="-"/>
    <d v="2024-07-08T16:57:00"/>
    <s v="Applications"/>
    <s v="-"/>
    <s v="SAP S/4 ERP"/>
    <s v="IND"/>
    <x v="0"/>
    <x v="0"/>
    <x v="0"/>
    <n v="168.00223715277389"/>
    <n v="2024"/>
    <n v="28"/>
    <x v="6"/>
    <x v="0"/>
    <n v="7"/>
    <x v="0"/>
    <x v="2"/>
    <d v="2024-07-08T00:00:00"/>
    <s v=""/>
  </r>
  <r>
    <n v="4000000942"/>
    <x v="1"/>
    <s v="3. Normal"/>
    <s v="SAP PASSWORD RESET - Diksha (IND)"/>
    <s v="Diksha Jaiswal"/>
    <s v="Amit Yadav"/>
    <s v="SAP Technical"/>
    <x v="0"/>
    <d v="2024-07-22T13:28:00"/>
    <d v="2024-07-24T18:11:00"/>
    <s v="Applications"/>
    <d v="2024-07-27T16:57:00"/>
    <s v="System"/>
    <s v="Sales &amp; Marketing"/>
    <s v="4. Affects User"/>
    <d v="2024-07-27T16:57:00"/>
    <x v="0"/>
    <d v="2024-07-24T16:36:00"/>
    <d v="2024-07-23T17:23:00"/>
    <d v="2024-07-22T15:28:00"/>
    <s v="Access &amp; Security"/>
    <s v="-"/>
    <s v="SAP S/4 ERP"/>
    <s v="IND"/>
    <x v="0"/>
    <x v="0"/>
    <x v="0"/>
    <n v="2.1305555555518367"/>
    <n v="2024"/>
    <n v="30"/>
    <x v="0"/>
    <x v="0"/>
    <n v="7"/>
    <x v="0"/>
    <x v="3"/>
    <d v="2024-07-22T00:00:00"/>
    <d v="2024-07-22T00:00:00"/>
  </r>
  <r>
    <n v="4000000028"/>
    <x v="1"/>
    <s v="4. Low"/>
    <s v="SAP password Reset - Sagar"/>
    <s v="Sagar Himanshubhai Bhatt"/>
    <s v="Amit Yadav"/>
    <s v="SAP Technical"/>
    <x v="0"/>
    <d v="2024-07-01T13:09:00"/>
    <d v="2024-07-15T17:43:00"/>
    <s v="Access &amp; Security"/>
    <d v="2024-07-11T18:48:00"/>
    <s v="System"/>
    <s v="Sanitaryware Plant"/>
    <s v="4. Affects User"/>
    <d v="2024-07-11T18:48:00"/>
    <x v="2"/>
    <d v="2024-07-08T18:27:00"/>
    <d v="2024-07-08T18:25:00"/>
    <d v="2024-07-09T12:43:00"/>
    <s v="Access &amp; Security"/>
    <s v="-"/>
    <s v="Access Control"/>
    <s v="UAE"/>
    <x v="0"/>
    <x v="0"/>
    <x v="0"/>
    <n v="7.2208333333328483"/>
    <n v="2024"/>
    <n v="27"/>
    <x v="11"/>
    <x v="0"/>
    <n v="7"/>
    <x v="0"/>
    <x v="1"/>
    <d v="2024-07-01T00:00:00"/>
    <d v="2024-07-01T00:00:00"/>
  </r>
  <r>
    <n v="4000004167"/>
    <x v="1"/>
    <s v="1. Urgent"/>
    <s v="SAP return process in POS"/>
    <s v="Marie Chebly"/>
    <s v="Ajay Bose Sukumaran"/>
    <s v="SAP Functional-Fiori/ABAP"/>
    <x v="2"/>
    <d v="2024-10-17T13:15:00"/>
    <d v="2024-10-18T12:15:00"/>
    <s v="Applications"/>
    <s v="-"/>
    <s v="Marie Chebly"/>
    <s v="Corporate Development"/>
    <s v="3. Affects Group"/>
    <d v="2024-12-08T11:34:00"/>
    <x v="3"/>
    <s v="-"/>
    <d v="2024-10-17T14:15:00"/>
    <d v="2024-10-17T14:15:00"/>
    <s v="Applications"/>
    <s v="-"/>
    <s v="SAP S/4 ERP"/>
    <s v="UAE"/>
    <x v="0"/>
    <x v="5"/>
    <x v="0"/>
    <n v="67.07307048610528"/>
    <n v="2024"/>
    <n v="42"/>
    <x v="24"/>
    <x v="0"/>
    <n v="10"/>
    <x v="2"/>
    <x v="2"/>
    <d v="2024-10-17T00:00:00"/>
    <s v=""/>
  </r>
  <r>
    <n v="4000000141"/>
    <x v="1"/>
    <s v="3. Normal"/>
    <s v="SAP S4 Hana/C4C Access - 77002884 || 77002886 || 77002885 (RAKPOR)"/>
    <s v="Aarthi Boddu"/>
    <s v="Amit Yadav"/>
    <s v="SAP Technical"/>
    <x v="0"/>
    <d v="2024-07-02T12:06:00"/>
    <d v="2024-07-04T12:06:00"/>
    <s v="Applications"/>
    <d v="2024-07-14T13:50:00"/>
    <s v="System"/>
    <s v="Marketing"/>
    <s v="4. Affects User"/>
    <d v="2024-07-14T13:50:00"/>
    <x v="0"/>
    <d v="2024-07-11T13:33:00"/>
    <d v="2024-07-02T13:04:00"/>
    <d v="2024-07-02T14:06:00"/>
    <s v="Access &amp; Security"/>
    <s v="6000022364 || 6000022366 || 6000022630"/>
    <s v="SAP S/4 ERP"/>
    <s v="UAE"/>
    <x v="0"/>
    <x v="0"/>
    <x v="0"/>
    <n v="9.0604166666671517"/>
    <n v="2024"/>
    <n v="27"/>
    <x v="11"/>
    <x v="0"/>
    <n v="7"/>
    <x v="0"/>
    <x v="1"/>
    <d v="2024-07-02T00:00:00"/>
    <d v="2024-07-02T00:00:00"/>
  </r>
  <r>
    <n v="4000002603"/>
    <x v="0"/>
    <s v="3. Normal"/>
    <s v="SAP Sales support book Party ID 39976 is blocked"/>
    <s v="Vishal Keshri"/>
    <s v="Dinesh Sharma"/>
    <s v="SAP Functional-SD"/>
    <x v="0"/>
    <d v="2024-09-03T14:24:00"/>
    <d v="2024-09-05T14:24:00"/>
    <s v="Applications"/>
    <d v="2024-09-12T14:21:00"/>
    <s v="System"/>
    <s v="Showroom"/>
    <s v="4. Affects User"/>
    <d v="2024-09-12T14:21:00"/>
    <x v="0"/>
    <d v="2024-09-09T13:58:00"/>
    <d v="2024-09-03T18:45:00"/>
    <d v="2024-09-03T16:24:00"/>
    <s v="-"/>
    <s v="-"/>
    <s v="SAP S/4 ERP"/>
    <s v="UAE"/>
    <x v="0"/>
    <x v="2"/>
    <x v="0"/>
    <n v="5.9819444444437977"/>
    <n v="2024"/>
    <n v="36"/>
    <x v="15"/>
    <x v="0"/>
    <n v="9"/>
    <x v="5"/>
    <x v="1"/>
    <d v="2024-09-03T00:00:00"/>
    <d v="2024-09-03T00:00:00"/>
  </r>
  <r>
    <n v="4000004757"/>
    <x v="1"/>
    <s v="3. Normal"/>
    <s v="SAP T-code - 88202394"/>
    <s v="Faria Rahman"/>
    <s v="Amit Yadav"/>
    <s v="SAP Technical"/>
    <x v="0"/>
    <d v="2024-11-07T11:14:00"/>
    <d v="2024-11-10T11:14:00"/>
    <s v="Access &amp; Security"/>
    <d v="2024-11-22T17:00:00"/>
    <s v="System"/>
    <s v="Coordinator to COO &amp; CFO"/>
    <s v="4. Affects User"/>
    <d v="2024-11-22T17:00:00"/>
    <x v="0"/>
    <d v="2024-11-19T16:48:00"/>
    <d v="2024-11-19T16:48:00"/>
    <d v="2024-11-07T13:14:00"/>
    <s v="Access &amp; Security"/>
    <s v="-"/>
    <s v="Access Control"/>
    <s v="BGD"/>
    <x v="0"/>
    <x v="0"/>
    <x v="1"/>
    <n v="12.231944444443798"/>
    <n v="2024"/>
    <n v="45"/>
    <x v="4"/>
    <x v="0"/>
    <n v="11"/>
    <x v="3"/>
    <x v="2"/>
    <d v="2024-11-07T00:00:00"/>
    <d v="2024-11-07T00:00:00"/>
  </r>
  <r>
    <n v="4000004049"/>
    <x v="1"/>
    <s v="3. Normal"/>
    <s v="SAP T-code Access - 96600472"/>
    <s v="Abdulrahman Albishi"/>
    <s v="Amit Yadav"/>
    <s v="SAP Technical"/>
    <x v="0"/>
    <d v="2024-10-14T17:30:00"/>
    <d v="2024-10-16T17:30:00"/>
    <s v="Access &amp; Security"/>
    <d v="2024-10-19T11:42:00"/>
    <s v="Ali Mohammed"/>
    <s v="Finance &amp; Accounts"/>
    <s v="4. Affects User"/>
    <d v="2024-11-08T12:00:00"/>
    <x v="0"/>
    <d v="2024-10-16T11:41:00"/>
    <d v="2024-10-16T11:41:00"/>
    <d v="2024-10-15T10:30:00"/>
    <s v="Access &amp; Security"/>
    <s v="-"/>
    <s v="Access Control"/>
    <s v="KSA"/>
    <x v="0"/>
    <x v="0"/>
    <x v="0"/>
    <n v="1.757638888891961"/>
    <n v="2024"/>
    <n v="42"/>
    <x v="24"/>
    <x v="0"/>
    <n v="10"/>
    <x v="2"/>
    <x v="0"/>
    <d v="2024-10-14T00:00:00"/>
    <d v="2024-10-14T00:00:00"/>
  </r>
  <r>
    <n v="4000002765"/>
    <x v="1"/>
    <s v="3. Normal"/>
    <s v="SAP T-code Access - 99010885"/>
    <s v="Dinesh Sharma"/>
    <s v="Amit Yadav"/>
    <s v="SAP Technical"/>
    <x v="0"/>
    <d v="2024-09-06T14:26:00"/>
    <d v="2024-09-10T14:26:00"/>
    <s v="Applications"/>
    <d v="2024-09-15T20:23:00"/>
    <s v="Asrianti Marta"/>
    <s v="Information Technology"/>
    <s v="4. Affects User"/>
    <d v="2024-09-15T20:23:00"/>
    <x v="0"/>
    <d v="2024-09-12T19:29:00"/>
    <d v="2024-09-12T19:29:00"/>
    <d v="2024-09-06T16:26:00"/>
    <s v="Access &amp; Security"/>
    <s v="-"/>
    <s v="SAP S/4 ERP"/>
    <s v="UAE"/>
    <x v="0"/>
    <x v="0"/>
    <x v="0"/>
    <n v="6.210416666661331"/>
    <n v="2024"/>
    <n v="36"/>
    <x v="15"/>
    <x v="0"/>
    <n v="9"/>
    <x v="5"/>
    <x v="1"/>
    <d v="2024-09-06T00:00:00"/>
    <d v="2024-09-06T00:00:00"/>
  </r>
  <r>
    <n v="4000006029"/>
    <x v="1"/>
    <s v="3. Normal"/>
    <s v="SAP T-code Access - 99016402."/>
    <s v=" Veronica Bermachea"/>
    <s v="Amit Yadav"/>
    <s v="SAP Technical"/>
    <x v="2"/>
    <d v="2024-12-18T12:11:00"/>
    <d v="2024-12-20T12:11:00"/>
    <s v="Access &amp; Security"/>
    <s v="-"/>
    <s v="Veronica Bermachea"/>
    <s v="Personnel &amp; Public Relations"/>
    <s v="4. Affects User"/>
    <d v="2024-12-20T18:19:00"/>
    <x v="0"/>
    <s v="-"/>
    <s v="-"/>
    <d v="2024-12-18T14:11:00"/>
    <s v="Access &amp; Security"/>
    <s v="-"/>
    <s v="Access Control"/>
    <s v="UAE"/>
    <x v="0"/>
    <x v="0"/>
    <x v="1"/>
    <n v="5.1175149305490777"/>
    <n v="2024"/>
    <n v="51"/>
    <x v="10"/>
    <x v="0"/>
    <n v="12"/>
    <x v="4"/>
    <x v="1"/>
    <d v="2024-12-18T00:00:00"/>
    <s v=""/>
  </r>
  <r>
    <n v="4000000022"/>
    <x v="1"/>
    <s v="3. Normal"/>
    <s v="SAP T-Code Access - Jamshed"/>
    <s v="Jamshed Ali - External"/>
    <s v="Amit Yadav"/>
    <s v="SAP Technical"/>
    <x v="3"/>
    <d v="2024-07-01T12:29:00"/>
    <d v="2024-07-03T12:29:00"/>
    <s v="Applications"/>
    <s v="-"/>
    <s v="Jamshed Ali - External"/>
    <s v="UAE Sales -Retail Operations"/>
    <s v="4. Affects User"/>
    <d v="2024-07-05T11:40:00"/>
    <x v="0"/>
    <s v="-"/>
    <d v="2024-07-01T19:21:00"/>
    <d v="2024-07-01T14:29:00"/>
    <s v="Access &amp; Security"/>
    <s v="-"/>
    <s v="SAP S/4 ERP"/>
    <s v="UAE"/>
    <x v="0"/>
    <x v="0"/>
    <x v="0"/>
    <n v="175.10501493055199"/>
    <n v="2024"/>
    <n v="27"/>
    <x v="11"/>
    <x v="0"/>
    <n v="7"/>
    <x v="0"/>
    <x v="2"/>
    <d v="2024-07-01T00:00:00"/>
    <s v=""/>
  </r>
  <r>
    <n v="4000004130"/>
    <x v="1"/>
    <s v="3. Normal"/>
    <s v="SAP T-code Access - Mohit Nayyar"/>
    <s v="Mohit Nayyar"/>
    <s v="Amit Yadav"/>
    <s v="SAP Technical"/>
    <x v="0"/>
    <d v="2024-10-16T12:38:00"/>
    <d v="2024-10-18T12:38:00"/>
    <s v="Access &amp; Security"/>
    <d v="2024-10-20T19:42:00"/>
    <s v="System"/>
    <s v="Production Planning"/>
    <s v="4. Affects User"/>
    <d v="2024-11-08T11:02:00"/>
    <x v="0"/>
    <d v="2024-10-17T19:03:00"/>
    <d v="2024-10-17T19:03:00"/>
    <d v="2024-10-16T14:38:00"/>
    <s v="Access &amp; Security"/>
    <s v="-"/>
    <s v="Access Control"/>
    <s v="UAE"/>
    <x v="0"/>
    <x v="0"/>
    <x v="0"/>
    <n v="1.2673611111094942"/>
    <n v="2024"/>
    <n v="42"/>
    <x v="24"/>
    <x v="0"/>
    <n v="10"/>
    <x v="2"/>
    <x v="0"/>
    <d v="2024-10-16T00:00:00"/>
    <d v="2024-10-16T00:00:00"/>
  </r>
  <r>
    <n v="4000006038"/>
    <x v="1"/>
    <s v="1. Urgent"/>
    <s v="SAP T-code Access -99018196."/>
    <s v="Margil Hasmukhbhai Thakkar"/>
    <s v="Amit Yadav"/>
    <s v="SAP Technical"/>
    <x v="4"/>
    <d v="2024-12-18T14:18:00"/>
    <d v="2024-12-19T13:18:00"/>
    <s v="Access &amp; Security"/>
    <s v="-"/>
    <s v="Margil Hasmukhbhai Thakkar"/>
    <s v="Internal Audit"/>
    <s v="4. Affects User"/>
    <d v="2024-12-20T13:30:00"/>
    <x v="3"/>
    <d v="2024-12-20T13:30:00"/>
    <d v="2024-12-20T13:30:00"/>
    <d v="2024-12-18T15:18:00"/>
    <s v="Access &amp; Security"/>
    <s v="-"/>
    <s v="Access Control"/>
    <s v="UAE"/>
    <x v="0"/>
    <x v="0"/>
    <x v="1"/>
    <n v="1.9666666666671517"/>
    <n v="2024"/>
    <n v="51"/>
    <x v="10"/>
    <x v="0"/>
    <n v="12"/>
    <x v="4"/>
    <x v="0"/>
    <d v="2024-12-18T00:00:00"/>
    <d v="2024-12-18T00:00:00"/>
  </r>
  <r>
    <n v="4000004132"/>
    <x v="1"/>
    <s v="3. Normal"/>
    <s v="SAP T-code Access Request - 96600472"/>
    <s v="Abdulrahman Albishi"/>
    <s v="Amit Yadav"/>
    <s v="SAP Technical"/>
    <x v="0"/>
    <d v="2024-10-16T13:00:00"/>
    <d v="2024-10-20T13:00:00"/>
    <s v="Applications"/>
    <d v="2024-10-25T17:45:00"/>
    <s v="System"/>
    <s v="Finance &amp; Accounts"/>
    <s v="4. Affects User"/>
    <d v="2024-10-25T17:45:00"/>
    <x v="0"/>
    <d v="2024-10-22T17:23:00"/>
    <d v="2024-10-22T17:23:00"/>
    <d v="2024-10-16T15:00:00"/>
    <s v="Access &amp; Security"/>
    <s v="-"/>
    <s v="SAP S/4 ERP"/>
    <s v="KSA"/>
    <x v="0"/>
    <x v="0"/>
    <x v="0"/>
    <n v="6.1826388888948713"/>
    <n v="2024"/>
    <n v="42"/>
    <x v="24"/>
    <x v="0"/>
    <n v="10"/>
    <x v="2"/>
    <x v="1"/>
    <d v="2024-10-16T00:00:00"/>
    <d v="2024-10-16T00:00:00"/>
  </r>
  <r>
    <n v="4000000187"/>
    <x v="1"/>
    <s v="3. Normal"/>
    <s v="SAP T-code Access Request - 96600495 || 96600535  (KSA)"/>
    <s v="Nabhan Omar Nabhani"/>
    <s v="Amit Yadav"/>
    <s v="SAP Technical"/>
    <x v="0"/>
    <d v="2024-07-02T18:24:00"/>
    <d v="2024-07-04T18:24:00"/>
    <s v="Applications"/>
    <d v="2024-07-13T17:49:00"/>
    <s v="Ali Adheem"/>
    <s v="Sales"/>
    <s v="4. Affects User"/>
    <d v="2024-07-13T17:49:00"/>
    <x v="0"/>
    <d v="2024-07-10T17:38:00"/>
    <d v="2024-07-08T17:02:00"/>
    <d v="2024-07-03T11:24:00"/>
    <s v="Access &amp; Security"/>
    <s v="-"/>
    <s v="SAP S/4 ERP"/>
    <s v="KSA"/>
    <x v="0"/>
    <x v="0"/>
    <x v="0"/>
    <n v="7.9680555555532919"/>
    <n v="2024"/>
    <n v="27"/>
    <x v="11"/>
    <x v="0"/>
    <n v="7"/>
    <x v="0"/>
    <x v="1"/>
    <d v="2024-07-02T00:00:00"/>
    <d v="2024-07-02T00:00:00"/>
  </r>
  <r>
    <n v="4000001586"/>
    <x v="1"/>
    <s v="3. Normal"/>
    <s v="SAP T-code Access Request - Shahid Younis"/>
    <s v="Shahid Younis"/>
    <s v="Amit Yadav"/>
    <s v="SAP Technical"/>
    <x v="0"/>
    <d v="2024-08-01T16:32:00"/>
    <d v="2024-08-05T16:32:00"/>
    <s v="Applications"/>
    <d v="2024-09-22T19:26:00"/>
    <s v="Shahid Younis"/>
    <s v="Finance &amp; Accounts"/>
    <s v="4. Affects User"/>
    <d v="2024-09-22T19:26:00"/>
    <x v="0"/>
    <d v="2024-09-19T19:26:00"/>
    <d v="2024-08-26T15:15:00"/>
    <d v="2024-08-01T18:32:00"/>
    <s v="Access &amp; Security"/>
    <s v="-"/>
    <s v="SAP S/4 ERP"/>
    <s v="UAE"/>
    <x v="0"/>
    <x v="0"/>
    <x v="0"/>
    <n v="49.120833333334303"/>
    <n v="2024"/>
    <n v="31"/>
    <x v="8"/>
    <x v="0"/>
    <n v="8"/>
    <x v="1"/>
    <x v="2"/>
    <d v="2024-08-01T00:00:00"/>
    <d v="2024-08-01T00:00:00"/>
  </r>
  <r>
    <n v="4000003817"/>
    <x v="0"/>
    <s v="3. Normal"/>
    <s v="SAP T-code authorization issue - Surya"/>
    <s v="Surya Vegirouthu"/>
    <s v="Amit Yadav"/>
    <s v="SAP Technical"/>
    <x v="0"/>
    <d v="2024-10-07T17:05:00"/>
    <d v="2024-10-09T17:05:00"/>
    <s v="Applications"/>
    <d v="2024-10-11T18:38:00"/>
    <s v="System"/>
    <s v="Information Technology"/>
    <s v="4. Affects User"/>
    <d v="2024-10-11T18:38:00"/>
    <x v="0"/>
    <d v="2024-10-08T18:07:00"/>
    <d v="2024-10-08T18:07:00"/>
    <d v="2024-10-08T10:35:00"/>
    <s v="-"/>
    <s v="-"/>
    <s v="SAP S/4 ERP"/>
    <s v="IND"/>
    <x v="0"/>
    <x v="0"/>
    <x v="0"/>
    <n v="1.0430555555576575"/>
    <n v="2024"/>
    <n v="41"/>
    <x v="9"/>
    <x v="0"/>
    <n v="10"/>
    <x v="2"/>
    <x v="0"/>
    <d v="2024-10-07T00:00:00"/>
    <d v="2024-10-07T00:00:00"/>
  </r>
  <r>
    <n v="4000005436"/>
    <x v="1"/>
    <s v="2. High"/>
    <s v="Sap T-Code Authorization: 88202691, 88202056, 88202588"/>
    <s v="Md. Shariful Islam"/>
    <s v="Amit Yadav"/>
    <s v="SAP Technical"/>
    <x v="0"/>
    <d v="2024-11-27T15:17:00"/>
    <d v="2024-11-30T15:17:00"/>
    <s v="Access &amp; Security"/>
    <d v="2024-12-08T16:07:00"/>
    <s v="System"/>
    <s v="Finance &amp; Accounts"/>
    <s v="4. Affects User"/>
    <d v="2024-12-08T16:07:00"/>
    <x v="0"/>
    <d v="2024-12-05T15:50:00"/>
    <d v="2024-12-05T15:50:00"/>
    <d v="2024-11-27T17:17:00"/>
    <s v="Access &amp; Security"/>
    <s v="-"/>
    <s v="Access Control"/>
    <s v="BGD"/>
    <x v="0"/>
    <x v="0"/>
    <x v="1"/>
    <n v="8.022916666661331"/>
    <n v="2024"/>
    <n v="48"/>
    <x v="3"/>
    <x v="0"/>
    <n v="11"/>
    <x v="3"/>
    <x v="1"/>
    <d v="2024-11-27T00:00:00"/>
    <d v="2024-11-27T00:00:00"/>
  </r>
  <r>
    <n v="4000002677"/>
    <x v="1"/>
    <s v="3. Normal"/>
    <s v="SAP T-code role addition for SAP ID 99201774"/>
    <s v="Moti Singh Rathore"/>
    <s v="Nigam Bairagicharan Das"/>
    <s v="SAP Technical"/>
    <x v="0"/>
    <d v="2024-09-04T17:55:00"/>
    <d v="2024-09-06T17:55:00"/>
    <s v="Access &amp; Security"/>
    <d v="2024-09-12T13:21:00"/>
    <s v="Moti Singh Rathore"/>
    <s v="Finance &amp; Accounts"/>
    <s v="4. Affects User"/>
    <d v="2024-09-12T13:21:00"/>
    <x v="0"/>
    <d v="2024-09-09T12:57:00"/>
    <d v="2024-09-09T12:57:00"/>
    <d v="2024-09-05T11:25:00"/>
    <s v="Access &amp; Security"/>
    <s v="-"/>
    <s v="Access Control"/>
    <s v="IND"/>
    <x v="0"/>
    <x v="0"/>
    <x v="0"/>
    <n v="4.7930555555503815"/>
    <n v="2024"/>
    <n v="36"/>
    <x v="15"/>
    <x v="0"/>
    <n v="9"/>
    <x v="5"/>
    <x v="3"/>
    <d v="2024-09-04T00:00:00"/>
    <d v="2024-09-04T00:00:00"/>
  </r>
  <r>
    <n v="4000004705"/>
    <x v="1"/>
    <s v="2. High"/>
    <s v="SAP T-Codes Authorization Request"/>
    <s v="Orly"/>
    <s v="Amit Yadav"/>
    <s v="SAP Technical"/>
    <x v="0"/>
    <d v="2024-11-05T17:48:00"/>
    <d v="2024-11-07T17:48:00"/>
    <s v="Access &amp; Security"/>
    <d v="2024-11-10T12:53:00"/>
    <s v="Orly"/>
    <s v="Production-Planing"/>
    <s v="4. Affects User"/>
    <d v="2024-11-10T12:53:00"/>
    <x v="0"/>
    <d v="2024-11-07T12:41:00"/>
    <d v="2024-11-06T11:44:00"/>
    <d v="2024-11-06T10:48:00"/>
    <s v="Access &amp; Security"/>
    <s v="-"/>
    <s v="Access Control"/>
    <s v="UAE"/>
    <x v="0"/>
    <x v="0"/>
    <x v="1"/>
    <n v="1.7868055555518367"/>
    <n v="2024"/>
    <n v="45"/>
    <x v="4"/>
    <x v="0"/>
    <n v="11"/>
    <x v="3"/>
    <x v="0"/>
    <d v="2024-11-05T00:00:00"/>
    <d v="2024-11-05T00:00:00"/>
  </r>
  <r>
    <n v="4000005416"/>
    <x v="1"/>
    <s v="3. Normal"/>
    <s v="SAP Tcode authorization request - Robiul(BGD)"/>
    <s v="Md. Robiul Awal"/>
    <s v="Amit Yadav"/>
    <s v="SAP Technical"/>
    <x v="0"/>
    <d v="2024-11-27T09:53:00"/>
    <d v="2024-11-30T10:00:00"/>
    <s v="Access &amp; Security"/>
    <d v="2024-12-08T17:08:00"/>
    <s v="System"/>
    <s v="Accounts &amp; Finance"/>
    <s v="4. Affects User"/>
    <d v="2024-12-08T17:08:00"/>
    <x v="0"/>
    <d v="2024-12-05T16:31:00"/>
    <d v="2024-12-05T16:31:00"/>
    <d v="2024-11-27T12:00:00"/>
    <s v="Access &amp; Security"/>
    <s v="-"/>
    <s v="Access Control"/>
    <s v="BGD"/>
    <x v="0"/>
    <x v="0"/>
    <x v="1"/>
    <n v="8.2763888888875954"/>
    <n v="2024"/>
    <n v="48"/>
    <x v="3"/>
    <x v="0"/>
    <n v="11"/>
    <x v="3"/>
    <x v="1"/>
    <d v="2024-11-27T00:00:00"/>
    <d v="2024-11-27T00:00:00"/>
  </r>
  <r>
    <n v="4000005631"/>
    <x v="0"/>
    <s v="2. High"/>
    <s v="SAP too slow - can't work fast"/>
    <s v="Cheryl Mortega"/>
    <s v="Amit Yadav"/>
    <s v="SAP Technical"/>
    <x v="0"/>
    <d v="2024-12-04T18:25:00"/>
    <d v="2024-12-05T17:25:00"/>
    <s v="Applications"/>
    <d v="2024-12-09T19:08:00"/>
    <s v="Cheryl Mortega"/>
    <s v="Information Technology"/>
    <s v="3. Affects Group"/>
    <d v="2024-12-09T19:08:00"/>
    <x v="3"/>
    <d v="2024-12-06T18:37:00"/>
    <d v="2024-12-06T18:37:00"/>
    <d v="2024-12-04T19:25:00"/>
    <s v="-"/>
    <s v="-"/>
    <s v="SAP S/4 ERP"/>
    <s v="UAE"/>
    <x v="0"/>
    <x v="0"/>
    <x v="1"/>
    <n v="2.0083333333313931"/>
    <n v="2024"/>
    <n v="49"/>
    <x v="16"/>
    <x v="0"/>
    <n v="12"/>
    <x v="4"/>
    <x v="3"/>
    <d v="2024-12-04T00:00:00"/>
    <d v="2024-12-04T00:00:00"/>
  </r>
  <r>
    <n v="4000000085"/>
    <x v="0"/>
    <s v="3. Normal"/>
    <s v="SAP- PR APPROVAL ERROR - 2000064526"/>
    <s v="Sugumar Alagarasu"/>
    <s v="Dinesh Sharma"/>
    <s v="SAP Functional-MM"/>
    <x v="0"/>
    <d v="2024-07-01T16:16:00"/>
    <d v="2024-07-03T16:16:00"/>
    <s v="Applications"/>
    <d v="2024-07-13T18:49:00"/>
    <s v="System"/>
    <s v="Marketing"/>
    <s v="4. Affects User"/>
    <d v="2024-07-13T18:49:00"/>
    <x v="0"/>
    <d v="2024-07-10T18:48:00"/>
    <d v="2024-07-02T01:43:00"/>
    <d v="2024-07-01T18:16:00"/>
    <s v="-"/>
    <s v="-"/>
    <s v="SAP S/4 ERP"/>
    <s v="UAE"/>
    <x v="0"/>
    <x v="2"/>
    <x v="0"/>
    <n v="9.1055555555576575"/>
    <n v="2024"/>
    <n v="27"/>
    <x v="11"/>
    <x v="0"/>
    <n v="7"/>
    <x v="0"/>
    <x v="1"/>
    <d v="2024-07-01T00:00:00"/>
    <d v="2024-07-01T00:00:00"/>
  </r>
  <r>
    <n v="4000003557"/>
    <x v="0"/>
    <s v="3. Normal"/>
    <s v="Scrap page empty row found on 27th sept's posting in MC3 plant"/>
    <s v="Edward Arul Raj"/>
    <s v="Karthick Duraisamy"/>
    <s v="SAP Functional-PP/PM/QS/"/>
    <x v="0"/>
    <d v="2024-09-30T19:48:00"/>
    <d v="2024-10-03T10:30:00"/>
    <s v="Applications"/>
    <d v="2024-10-04T11:34:00"/>
    <s v="Edward Arul Raj"/>
    <s v="Tiles Plant"/>
    <s v="4. Affects User"/>
    <d v="2024-10-04T11:34:00"/>
    <x v="0"/>
    <d v="2024-10-01T10:55:00"/>
    <d v="2024-10-01T10:55:00"/>
    <d v="2024-10-01T12:30:00"/>
    <s v="-"/>
    <s v="-"/>
    <s v="SAP S/4 ERP"/>
    <s v="UAE"/>
    <x v="0"/>
    <x v="1"/>
    <x v="0"/>
    <n v="0.62986111111240461"/>
    <n v="2024"/>
    <n v="40"/>
    <x v="2"/>
    <x v="0"/>
    <n v="9"/>
    <x v="5"/>
    <x v="0"/>
    <d v="2024-09-30T00:00:00"/>
    <d v="2024-09-30T00:00:00"/>
  </r>
  <r>
    <n v="4000003557"/>
    <x v="0"/>
    <s v="3. Normal"/>
    <s v="Scrap page empty row found on 27th sept's posting in MC3 plant"/>
    <s v="Edward Arul Raj"/>
    <s v="Karthick Duraisamy"/>
    <s v="SAP Functional-PP/PM/QS/"/>
    <x v="0"/>
    <d v="2024-09-30T19:48:00"/>
    <d v="2024-10-03T10:30:00"/>
    <s v="Applications"/>
    <d v="2024-10-04T11:34:00"/>
    <s v="Edward Arul Raj"/>
    <s v="Tiles Plant"/>
    <s v="4. Affects User"/>
    <d v="2024-10-04T11:34:00"/>
    <x v="0"/>
    <d v="2024-10-01T10:55:00"/>
    <d v="2024-10-01T10:55:00"/>
    <d v="2024-10-01T12:30:00"/>
    <s v="-"/>
    <s v="-"/>
    <s v="SAP S/4 ERP"/>
    <s v="UAE"/>
    <x v="0"/>
    <x v="1"/>
    <x v="0"/>
    <n v="0.62986111111240461"/>
    <n v="2024"/>
    <n v="40"/>
    <x v="2"/>
    <x v="0"/>
    <n v="9"/>
    <x v="5"/>
    <x v="0"/>
    <d v="2024-09-30T00:00:00"/>
    <d v="2024-09-30T00:00:00"/>
  </r>
  <r>
    <n v="4000001414"/>
    <x v="0"/>
    <s v="2. High"/>
    <s v="SD70AV1A programm does not work - Sol#: 2000064573"/>
    <s v="Raziye Kabakci"/>
    <s v="Dinesh Sharma"/>
    <s v="SAP Functional-SD"/>
    <x v="3"/>
    <d v="2024-07-30T12:10:00"/>
    <d v="2024-07-31T11:11:00"/>
    <s v="Applications"/>
    <s v="-"/>
    <s v="Raziye Kabakci"/>
    <s v="Information Technology"/>
    <s v="3. Affects Group"/>
    <d v="2024-07-30T13:32:00"/>
    <x v="3"/>
    <s v="-"/>
    <s v="-"/>
    <d v="2024-07-30T13:10:00"/>
    <s v="-"/>
    <n v="2000000000"/>
    <s v="SAP S/4 ERP"/>
    <s v="GER"/>
    <x v="0"/>
    <x v="2"/>
    <x v="0"/>
    <n v="146.11820937499579"/>
    <n v="2024"/>
    <n v="31"/>
    <x v="8"/>
    <x v="0"/>
    <n v="7"/>
    <x v="0"/>
    <x v="2"/>
    <d v="2024-07-30T00:00:00"/>
    <s v=""/>
  </r>
  <r>
    <n v="4000005991"/>
    <x v="1"/>
    <s v="1. Urgent"/>
    <s v="SE16N VIEW ZMRACLSFNF Modification"/>
    <s v="Prasad Kannan Nair"/>
    <s v="Aby Mathew"/>
    <s v="SAP Functional"/>
    <x v="2"/>
    <d v="2024-12-16T20:17:00"/>
    <d v="2024-12-17T18:30:00"/>
    <s v="Access &amp; Security"/>
    <s v="-"/>
    <s v="Prasad Kannan Nair"/>
    <s v="Finance &amp; Accounts"/>
    <s v="4. Affects User"/>
    <d v="2024-12-20T16:31:00"/>
    <x v="3"/>
    <s v="-"/>
    <s v="-"/>
    <d v="2024-12-17T11:30:00"/>
    <s v="Applications"/>
    <s v="-"/>
    <s v="Access Control"/>
    <s v="UAE"/>
    <x v="0"/>
    <x v="8"/>
    <x v="1"/>
    <n v="6.7800149305548985"/>
    <n v="2024"/>
    <n v="51"/>
    <x v="10"/>
    <x v="0"/>
    <n v="12"/>
    <x v="4"/>
    <x v="1"/>
    <d v="2024-12-16T00:00:00"/>
    <s v=""/>
  </r>
  <r>
    <n v="4000002184"/>
    <x v="1"/>
    <s v="1. Urgent"/>
    <s v="Setup the Local printer “PC00” in SAP User Access"/>
    <s v=" Orly"/>
    <s v="Amit Yadav"/>
    <s v="SAP Technical"/>
    <x v="0"/>
    <d v="2024-08-20T17:44:00"/>
    <d v="2024-08-21T16:44:00"/>
    <s v="Applications"/>
    <d v="2024-08-30T18:14:00"/>
    <s v="Orly"/>
    <s v="Production-Assembly"/>
    <s v="4. Affects User"/>
    <d v="2024-08-30T18:14:00"/>
    <x v="3"/>
    <d v="2024-08-27T17:43:00"/>
    <d v="2024-08-27T17:43:00"/>
    <d v="2024-08-20T18:44:00"/>
    <s v="Access &amp; Security"/>
    <s v="-"/>
    <s v="SAP S/4 ERP"/>
    <s v="UAE"/>
    <x v="0"/>
    <x v="0"/>
    <x v="0"/>
    <n v="6.9993055555532919"/>
    <n v="2024"/>
    <n v="34"/>
    <x v="18"/>
    <x v="0"/>
    <n v="8"/>
    <x v="1"/>
    <x v="1"/>
    <d v="2024-08-20T00:00:00"/>
    <d v="2024-08-20T00:00:00"/>
  </r>
  <r>
    <n v="4000002410"/>
    <x v="1"/>
    <s v="3. Normal"/>
    <s v="Sharepoint shortcuts"/>
    <s v="Aafrin Fathima"/>
    <s v="Aafrin Fathima"/>
    <s v="WebSites"/>
    <x v="0"/>
    <d v="2024-08-28T11:01:00"/>
    <d v="2024-08-30T11:01:00"/>
    <s v="Applications"/>
    <d v="2024-10-05T13:34:00"/>
    <s v="Aafrin Fathima"/>
    <s v="Information Technology"/>
    <s v="4. Affects User"/>
    <d v="2024-10-05T13:34:00"/>
    <x v="0"/>
    <d v="2024-10-02T13:21:00"/>
    <d v="2024-09-16T12:57:00"/>
    <d v="2024-08-28T13:01:00"/>
    <s v="Applications"/>
    <s v="-"/>
    <s v="Intranet/Sharepoint"/>
    <s v="UAE"/>
    <x v="0"/>
    <x v="12"/>
    <x v="0"/>
    <n v="35.097222222226264"/>
    <n v="2024"/>
    <n v="35"/>
    <x v="22"/>
    <x v="0"/>
    <n v="8"/>
    <x v="1"/>
    <x v="2"/>
    <d v="2024-08-28T00:00:00"/>
    <d v="2024-08-28T00:00:00"/>
  </r>
  <r>
    <n v="4000005465"/>
    <x v="1"/>
    <s v="3. Normal"/>
    <s v="Shipment no : 2100031029"/>
    <s v="Aby Mathew"/>
    <s v="sravan.mamidipelli"/>
    <s v="SAP Functional"/>
    <x v="2"/>
    <d v="2024-11-28T12:29:00"/>
    <s v="-"/>
    <s v="Applications"/>
    <s v="-"/>
    <s v="System"/>
    <s v="Information Technology"/>
    <s v="-"/>
    <d v="2024-12-20T18:32:00"/>
    <x v="1"/>
    <s v="-"/>
    <s v="-"/>
    <s v="-"/>
    <s v="Applications"/>
    <s v="-"/>
    <s v="SAP S/4 ERP"/>
    <s v=""/>
    <x v="1"/>
    <x v="15"/>
    <x v="1"/>
    <n v="25.105014930551988"/>
    <n v="2024"/>
    <n v="48"/>
    <x v="3"/>
    <x v="0"/>
    <n v="11"/>
    <x v="3"/>
    <x v="2"/>
    <d v="2024-11-28T00:00:00"/>
    <s v=""/>
  </r>
  <r>
    <n v="4000000625"/>
    <x v="1"/>
    <s v="4. Low"/>
    <s v="SHIPPING ADDRESS IN STO CHANGE - Moti - Sol Ref 3000052521"/>
    <s v="Moti Singh Rathore"/>
    <s v="Kamal Kondapalli"/>
    <s v="SAP Functional-SD"/>
    <x v="1"/>
    <d v="2024-07-12T12:47:00"/>
    <d v="2024-07-18T12:47:00"/>
    <s v="Applications"/>
    <s v="-"/>
    <s v="Moti Singh Rathore"/>
    <s v="Finance &amp; Accounts"/>
    <s v="4. Affects User"/>
    <d v="2024-12-19T19:28:00"/>
    <x v="2"/>
    <s v="-"/>
    <d v="2024-08-20T13:33:00"/>
    <d v="2024-07-12T16:47:00"/>
    <s v="Applications"/>
    <n v="3000000000"/>
    <s v="SAP S/4 ERP"/>
    <s v="IND"/>
    <x v="1"/>
    <x v="2"/>
    <x v="0"/>
    <n v="164.0925149305549"/>
    <n v="2024"/>
    <n v="28"/>
    <x v="6"/>
    <x v="9"/>
    <n v="7"/>
    <x v="0"/>
    <x v="2"/>
    <d v="2024-07-12T00:00:00"/>
    <s v=""/>
  </r>
  <r>
    <n v="4000003815"/>
    <x v="0"/>
    <s v="2. High"/>
    <s v="Shopping Cart: YSLO STR-SLOC Not Visible"/>
    <s v="Walid Ouamer"/>
    <s v="Vijay Kumar"/>
    <s v="SAP Functional-MM"/>
    <x v="0"/>
    <d v="2024-10-07T16:20:00"/>
    <d v="2024-10-09T16:20:00"/>
    <s v="Applications"/>
    <d v="2024-10-17T15:41:00"/>
    <s v="System"/>
    <s v="-"/>
    <s v="4. Affects User"/>
    <d v="2024-10-17T15:41:00"/>
    <x v="0"/>
    <d v="2024-10-14T15:33:00"/>
    <d v="2024-10-07T16:23:00"/>
    <d v="2024-10-07T18:20:00"/>
    <s v="-"/>
    <s v="-"/>
    <s v="POS"/>
    <s v="UAE"/>
    <x v="0"/>
    <x v="3"/>
    <x v="0"/>
    <n v="6.9673611111138598"/>
    <n v="2024"/>
    <n v="41"/>
    <x v="9"/>
    <x v="0"/>
    <n v="10"/>
    <x v="2"/>
    <x v="1"/>
    <d v="2024-10-07T00:00:00"/>
    <d v="2024-10-07T00:00:00"/>
  </r>
  <r>
    <n v="4000003172"/>
    <x v="0"/>
    <s v="3. Normal"/>
    <s v="Showing Error When Running RK08 Report in SAP"/>
    <s v="Olivia Robles Cruz"/>
    <s v="Amit Yadav"/>
    <s v="SAP Technical"/>
    <x v="0"/>
    <d v="2024-09-18T10:57:00"/>
    <d v="2024-09-20T10:57:00"/>
    <s v="Applications"/>
    <d v="2024-09-22T17:26:00"/>
    <s v="System"/>
    <s v="Customer Advocacy - Tiles"/>
    <s v="4. Affects User"/>
    <d v="2024-09-22T17:26:00"/>
    <x v="0"/>
    <d v="2024-09-19T16:48:00"/>
    <d v="2024-09-19T16:48:00"/>
    <d v="2024-09-18T12:57:00"/>
    <s v="-"/>
    <s v="-"/>
    <s v="SAP S/4 ERP"/>
    <s v="UAE"/>
    <x v="0"/>
    <x v="0"/>
    <x v="0"/>
    <n v="1.2437499999941792"/>
    <n v="2024"/>
    <n v="38"/>
    <x v="12"/>
    <x v="0"/>
    <n v="9"/>
    <x v="5"/>
    <x v="0"/>
    <d v="2024-09-18T00:00:00"/>
    <d v="2024-09-18T00:00:00"/>
  </r>
  <r>
    <n v="4000004844"/>
    <x v="0"/>
    <s v="3. Normal"/>
    <s v="Sick Leave Calculation Error Sol ref#: 2000064773"/>
    <s v="Mohamed Rafiudeen"/>
    <s v="Venkat"/>
    <s v="SAP Functional"/>
    <x v="2"/>
    <d v="2024-11-08T20:16:00"/>
    <d v="2024-11-13T10:30:00"/>
    <s v="Applications"/>
    <s v="-"/>
    <s v="System"/>
    <s v="Human Resources"/>
    <s v="4. Affects User"/>
    <d v="2024-12-19T10:45:00"/>
    <x v="0"/>
    <s v="-"/>
    <d v="2024-11-09T12:31:00"/>
    <d v="2024-11-11T12:30:00"/>
    <s v="-"/>
    <n v="2000000000"/>
    <s v="SAP S/4 ERP"/>
    <s v="UAE"/>
    <x v="1"/>
    <x v="4"/>
    <x v="1"/>
    <n v="44.780709374994331"/>
    <n v="2024"/>
    <n v="45"/>
    <x v="4"/>
    <x v="13"/>
    <n v="11"/>
    <x v="3"/>
    <x v="2"/>
    <d v="2024-11-08T00:00:00"/>
    <s v=""/>
  </r>
  <r>
    <n v="4000000780"/>
    <x v="1"/>
    <s v="3. Normal"/>
    <s v="Single Item code old tkt ref. 3000039659 Sol#: 3000048398"/>
    <s v="Moti Singh Rathore"/>
    <s v="Dinesh Sharma"/>
    <s v="SAP Functional-SD"/>
    <x v="1"/>
    <d v="2024-07-17T09:35:00"/>
    <d v="2024-07-17T18:30:00"/>
    <s v="Applications"/>
    <s v="-"/>
    <s v="Surya Vegirouthu"/>
    <s v="Finance &amp; Accounts"/>
    <s v="1. Affects Business"/>
    <d v="2024-10-28T11:18:00"/>
    <x v="3"/>
    <s v="-"/>
    <d v="2024-09-05T11:46:00"/>
    <d v="2024-07-17T11:30:00"/>
    <s v="Applications"/>
    <n v="3000000000"/>
    <s v="SAP S/4 ERP"/>
    <s v="IND"/>
    <x v="0"/>
    <x v="2"/>
    <x v="0"/>
    <n v="159.22584826388629"/>
    <n v="2024"/>
    <n v="29"/>
    <x v="13"/>
    <x v="0"/>
    <n v="7"/>
    <x v="0"/>
    <x v="2"/>
    <d v="2024-07-17T00:00:00"/>
    <s v=""/>
  </r>
  <r>
    <n v="4000000773"/>
    <x v="1"/>
    <s v="2. High"/>
    <s v="Slab LOB Bifurcation in One Pager Sol#: 3000052450"/>
    <s v="Rajesh Sawant"/>
    <s v="Dinesh Sharma"/>
    <s v="SAP Functional-SD"/>
    <x v="3"/>
    <d v="2024-07-17T09:14:00"/>
    <d v="2024-07-17T14:30:00"/>
    <s v="Applications"/>
    <s v="-"/>
    <s v="Surya Vegirouthu"/>
    <s v="Commercial Accounts"/>
    <s v="1. Affects Business"/>
    <d v="2024-07-29T18:29:00"/>
    <x v="4"/>
    <s v="-"/>
    <s v="-"/>
    <d v="2024-07-17T10:50:00"/>
    <s v="Applications"/>
    <n v="3000000000"/>
    <s v="SAP S/4 ERP"/>
    <s v="IND"/>
    <x v="0"/>
    <x v="2"/>
    <x v="0"/>
    <n v="159.24043159721623"/>
    <n v="2024"/>
    <n v="29"/>
    <x v="13"/>
    <x v="0"/>
    <n v="7"/>
    <x v="0"/>
    <x v="2"/>
    <d v="2024-07-17T00:00:00"/>
    <s v=""/>
  </r>
  <r>
    <n v="4000002321"/>
    <x v="0"/>
    <s v="3. Normal"/>
    <s v="SLP &amp; SDN link is not working - Mohammad"/>
    <s v="IT Service Desk"/>
    <s v="Amit Yadav"/>
    <s v="SAP Technical"/>
    <x v="0"/>
    <d v="2024-08-26T11:01:00"/>
    <d v="2024-08-28T11:01:00"/>
    <s v="Access &amp; Security"/>
    <d v="2024-08-30T18:14:00"/>
    <s v="System"/>
    <s v="-"/>
    <s v="4. Affects User"/>
    <d v="2024-08-30T18:14:00"/>
    <x v="0"/>
    <d v="2024-08-27T17:44:00"/>
    <d v="2024-08-27T17:44:00"/>
    <d v="2024-08-26T13:01:00"/>
    <s v="-"/>
    <s v="-"/>
    <s v="Access Control"/>
    <s v="UAE"/>
    <x v="0"/>
    <x v="0"/>
    <x v="0"/>
    <n v="1.2798611111138598"/>
    <n v="2024"/>
    <n v="35"/>
    <x v="22"/>
    <x v="0"/>
    <n v="8"/>
    <x v="1"/>
    <x v="0"/>
    <d v="2024-08-26T00:00:00"/>
    <d v="2024-08-26T00:00:00"/>
  </r>
  <r>
    <n v="4000003759"/>
    <x v="1"/>
    <s v="3. Normal"/>
    <s v="SLP Creation Access - 99012232 || 99005288"/>
    <s v="Mahmoud Ibrahim"/>
    <s v="Nigam Bairagicharan Das"/>
    <s v="SAP Technical"/>
    <x v="0"/>
    <d v="2024-10-04T19:09:00"/>
    <d v="2024-10-08T19:09:00"/>
    <s v="Applications"/>
    <d v="2024-10-19T16:42:00"/>
    <s v="Khulood Husain Alhammadi"/>
    <s v="Showroom"/>
    <s v="4. Affects User"/>
    <d v="2024-10-19T16:42:00"/>
    <x v="0"/>
    <d v="2024-10-16T16:11:00"/>
    <d v="2024-10-16T16:11:00"/>
    <d v="2024-10-07T12:09:00"/>
    <s v="Access &amp; Security"/>
    <s v="-"/>
    <s v="SAP S/4 ERP"/>
    <s v="UAE"/>
    <x v="0"/>
    <x v="0"/>
    <x v="0"/>
    <n v="11.87638888888614"/>
    <n v="2024"/>
    <n v="40"/>
    <x v="2"/>
    <x v="0"/>
    <n v="10"/>
    <x v="2"/>
    <x v="2"/>
    <d v="2024-10-04T00:00:00"/>
    <d v="2024-10-04T00:00:00"/>
  </r>
  <r>
    <n v="4000002707"/>
    <x v="0"/>
    <s v="2. High"/>
    <s v="SLP error while saving the document - unable to proceed with loading"/>
    <s v="Mohammed Arham Zuberi"/>
    <s v="Ajay Bose Sukumaran"/>
    <s v="SAP Functional-Fiori/ABAP"/>
    <x v="0"/>
    <d v="2024-09-05T12:27:00"/>
    <d v="2024-09-06T11:27:00"/>
    <s v="Applications"/>
    <d v="2024-09-12T16:21:00"/>
    <s v="System"/>
    <s v="Customer Advocacy - Tiles"/>
    <s v="2. Affects Department"/>
    <d v="2024-09-12T16:21:00"/>
    <x v="3"/>
    <d v="2024-09-09T16:05:00"/>
    <d v="2024-09-09T14:01:00"/>
    <d v="2024-09-05T13:27:00"/>
    <s v="-"/>
    <s v="-"/>
    <s v="-"/>
    <s v="UAE"/>
    <x v="0"/>
    <x v="5"/>
    <x v="0"/>
    <n v="4.1513888888875954"/>
    <n v="2024"/>
    <n v="36"/>
    <x v="15"/>
    <x v="0"/>
    <n v="9"/>
    <x v="5"/>
    <x v="3"/>
    <d v="2024-09-05T00:00:00"/>
    <d v="2024-09-05T00:00:00"/>
  </r>
  <r>
    <n v="4000000458"/>
    <x v="1"/>
    <s v="4. Low"/>
    <s v="SLP for Local &amp; Export (New development in SAP) Sol ref#: 3000052550"/>
    <s v="John Romeo Abay"/>
    <s v="Dinesh Sharma"/>
    <s v="SAP Functional-SD"/>
    <x v="2"/>
    <d v="2024-07-09T17:26:00"/>
    <d v="2024-07-16T17:26:00"/>
    <s v="Applications"/>
    <s v="-"/>
    <s v="John Romeo Abay"/>
    <s v="Logistics and Warehouse"/>
    <s v="4. Affects User"/>
    <d v="2024-10-28T12:10:00"/>
    <x v="2"/>
    <s v="-"/>
    <d v="2024-09-17T11:21:00"/>
    <d v="2024-07-10T12:26:00"/>
    <s v="Applications"/>
    <n v="3000000000"/>
    <s v="Logistics &amp; Warehousing tools"/>
    <s v="UAE"/>
    <x v="0"/>
    <x v="2"/>
    <x v="0"/>
    <n v="166.89876493054908"/>
    <n v="2024"/>
    <n v="28"/>
    <x v="6"/>
    <x v="0"/>
    <n v="7"/>
    <x v="0"/>
    <x v="2"/>
    <d v="2024-07-09T00:00:00"/>
    <s v=""/>
  </r>
  <r>
    <n v="4000005851"/>
    <x v="0"/>
    <s v="3. Normal"/>
    <s v="SLP loading plan erorr in number of boxes QTY and pallets QTY are calculated incorrectly"/>
    <s v="Dilan Thomas"/>
    <s v="Ajay Bose Sukumaran"/>
    <s v="SAP Functional-Fiori/ABAP"/>
    <x v="2"/>
    <d v="2024-12-11T16:21:00"/>
    <d v="2024-12-13T16:21:00"/>
    <s v="Applications"/>
    <s v="-"/>
    <s v="Dilan Thomas"/>
    <s v="Customer Advocacy - Tiles"/>
    <s v="4. Affects User"/>
    <d v="2024-12-11T19:42:00"/>
    <x v="0"/>
    <s v="-"/>
    <d v="2024-12-11T19:42:00"/>
    <d v="2024-12-11T18:21:00"/>
    <s v="-"/>
    <s v="-"/>
    <s v="SAP S/4 ERP"/>
    <s v="UAE"/>
    <x v="0"/>
    <x v="5"/>
    <x v="1"/>
    <n v="11.943903819439583"/>
    <n v="2024"/>
    <n v="50"/>
    <x v="7"/>
    <x v="0"/>
    <n v="12"/>
    <x v="4"/>
    <x v="2"/>
    <d v="2024-12-11T00:00:00"/>
    <s v=""/>
  </r>
  <r>
    <n v="4000000280"/>
    <x v="1"/>
    <s v="3. Normal"/>
    <s v="SLP Transition for POD Project - Sol#: 3000052494"/>
    <s v="Aby Mathew"/>
    <s v="Aby Mathew"/>
    <s v="SAP Functional"/>
    <x v="2"/>
    <d v="2024-07-04T11:27:00"/>
    <d v="2024-07-04T19:27:00"/>
    <s v="Applications"/>
    <s v="-"/>
    <s v="Aby Mathew"/>
    <s v="Information Technology"/>
    <s v="1. Affects Business"/>
    <d v="2024-12-17T15:46:00"/>
    <x v="3"/>
    <s v="-"/>
    <d v="2024-08-20T13:40:00"/>
    <d v="2024-07-04T12:27:00"/>
    <s v="Applications"/>
    <n v="3000000000"/>
    <s v="SAP S/4 ERP"/>
    <s v="UAE"/>
    <x v="0"/>
    <x v="8"/>
    <x v="0"/>
    <n v="172.14807048610965"/>
    <n v="2024"/>
    <n v="27"/>
    <x v="11"/>
    <x v="0"/>
    <n v="7"/>
    <x v="0"/>
    <x v="2"/>
    <d v="2024-07-04T00:00:00"/>
    <s v=""/>
  </r>
  <r>
    <n v="4000005860"/>
    <x v="0"/>
    <s v="3. Normal"/>
    <s v="SO and Line for numerous stock storage locations-ended up with error while retrieving DNs."/>
    <s v="Dilan Thomas"/>
    <s v="Kamal Kondapalli"/>
    <s v="SAP Functional-SD"/>
    <x v="2"/>
    <d v="2024-12-11T17:16:00"/>
    <d v="2024-12-13T17:16:00"/>
    <s v="Applications"/>
    <s v="-"/>
    <s v="Dilan Thomas"/>
    <s v="Customer Advocacy - Tiles"/>
    <s v="4. Affects User"/>
    <d v="2024-12-19T12:29:00"/>
    <x v="0"/>
    <s v="-"/>
    <s v="-"/>
    <d v="2024-12-11T19:16:00"/>
    <s v="-"/>
    <s v="-"/>
    <s v="SAP S/4 ERP"/>
    <s v="UAE"/>
    <x v="1"/>
    <x v="2"/>
    <x v="1"/>
    <n v="11.905709374994331"/>
    <n v="2024"/>
    <n v="50"/>
    <x v="7"/>
    <x v="15"/>
    <n v="12"/>
    <x v="4"/>
    <x v="2"/>
    <d v="2024-12-11T00:00:00"/>
    <s v=""/>
  </r>
  <r>
    <n v="4000002910"/>
    <x v="0"/>
    <s v="3. Normal"/>
    <s v="SO issue - schedule date from Plant Sol Rf 2000064662"/>
    <s v="Jevelyn Basallo Buan"/>
    <s v="Dinesh Sharma"/>
    <s v="SAP Functional-SD"/>
    <x v="0"/>
    <d v="2024-09-11T11:06:00"/>
    <d v="2024-09-13T11:06:00"/>
    <s v="Applications"/>
    <d v="2024-09-22T13:26:00"/>
    <s v="System"/>
    <s v="Customer Advocacy - Tiles"/>
    <s v="4. Affects User"/>
    <d v="2024-09-22T13:26:00"/>
    <x v="0"/>
    <d v="2024-09-19T12:28:00"/>
    <d v="2024-09-11T12:26:00"/>
    <d v="2024-09-11T13:06:00"/>
    <s v="-"/>
    <n v="2000000000"/>
    <s v="SAP S/4 ERP"/>
    <s v="UAE"/>
    <x v="0"/>
    <x v="2"/>
    <x v="0"/>
    <n v="8.0569444444408873"/>
    <n v="2024"/>
    <n v="37"/>
    <x v="23"/>
    <x v="0"/>
    <n v="9"/>
    <x v="5"/>
    <x v="1"/>
    <d v="2024-09-11T00:00:00"/>
    <d v="2024-09-11T00:00:00"/>
  </r>
  <r>
    <n v="4000002571"/>
    <x v="0"/>
    <s v="2. High"/>
    <s v="SO split does not allowed to change to CP Sol#2000064631"/>
    <s v="Stephanie Elaine Acera"/>
    <s v="Karthick Duraisamy"/>
    <s v="SAP Functional-PP/PM/QS/"/>
    <x v="0"/>
    <d v="2024-09-02T18:08:00"/>
    <d v="2024-09-04T18:09:00"/>
    <s v="Applications"/>
    <d v="2024-09-16T18:23:00"/>
    <s v="Stephanie Elaine Acera"/>
    <s v="Production Planning"/>
    <s v="4. Affects User"/>
    <d v="2024-09-16T18:23:00"/>
    <x v="0"/>
    <d v="2024-09-13T17:56:00"/>
    <d v="2024-09-13T17:56:00"/>
    <d v="2024-09-03T11:08:00"/>
    <s v="-"/>
    <n v="2000000000"/>
    <s v="SAP S/4 ERP"/>
    <s v="UAE"/>
    <x v="0"/>
    <x v="1"/>
    <x v="0"/>
    <n v="10.991666666661331"/>
    <n v="2024"/>
    <n v="36"/>
    <x v="15"/>
    <x v="0"/>
    <n v="9"/>
    <x v="5"/>
    <x v="2"/>
    <d v="2024-09-02T00:00:00"/>
    <d v="2024-09-02T00:00:00"/>
  </r>
  <r>
    <n v="4000002925"/>
    <x v="1"/>
    <s v="1. Urgent"/>
    <s v="Software installation (nitro) - Marishella Valeriano "/>
    <s v="Cates Sanvictores"/>
    <s v="Mohanad Suliman"/>
    <s v="SAP Functional-FI/CO"/>
    <x v="3"/>
    <d v="2024-09-11T14:17:00"/>
    <d v="2024-09-12T13:17:00"/>
    <s v="Software"/>
    <s v="-"/>
    <s v="Cates Sanvictores"/>
    <s v="Projects"/>
    <s v="4. Affects User"/>
    <d v="2024-09-19T12:22:00"/>
    <x v="3"/>
    <s v="-"/>
    <d v="2024-09-12T18:36:00"/>
    <d v="2024-09-11T15:17:00"/>
    <s v="Software Installation"/>
    <s v="-"/>
    <s v="Document Management tools"/>
    <s v="UAE"/>
    <x v="0"/>
    <x v="7"/>
    <x v="0"/>
    <n v="103.0300149305549"/>
    <n v="2024"/>
    <n v="37"/>
    <x v="23"/>
    <x v="0"/>
    <n v="9"/>
    <x v="5"/>
    <x v="2"/>
    <d v="2024-09-11T00:00:00"/>
    <s v=""/>
  </r>
  <r>
    <n v="4000005146"/>
    <x v="0"/>
    <s v="3. Normal"/>
    <s v="Solman not opening / working since 18.11.24"/>
    <s v="Cheryl Mortega"/>
    <s v="Shoaib Shaikh"/>
    <s v="SAP Technical"/>
    <x v="3"/>
    <d v="2024-11-19T10:42:00"/>
    <d v="2024-11-21T10:42:00"/>
    <s v="Applications"/>
    <s v="-"/>
    <s v="Cheryl Mortega"/>
    <s v="IT Department"/>
    <s v="4. Affects User"/>
    <d v="2024-11-22T13:38:00"/>
    <x v="0"/>
    <s v="-"/>
    <s v="-"/>
    <d v="2024-11-19T12:42:00"/>
    <s v="-"/>
    <s v="-"/>
    <s v="SAP S/4 ERP"/>
    <s v="UAE"/>
    <x v="1"/>
    <x v="14"/>
    <x v="1"/>
    <n v="34.179320486109646"/>
    <n v="2024"/>
    <n v="47"/>
    <x v="17"/>
    <x v="17"/>
    <n v="11"/>
    <x v="3"/>
    <x v="2"/>
    <d v="2024-11-19T00:00:00"/>
    <s v=""/>
  </r>
  <r>
    <n v="4000003348"/>
    <x v="0"/>
    <s v="3. Normal"/>
    <s v="Solman works slower lately"/>
    <s v="Cheryl Mortega"/>
    <s v="Amit Yadav"/>
    <s v="SAP Technical"/>
    <x v="0"/>
    <d v="2024-09-24T17:15:00"/>
    <d v="2024-09-26T17:15:00"/>
    <s v="Applications"/>
    <d v="2024-09-27T19:29:00"/>
    <s v="Cheryl Mortega"/>
    <s v="Information Technology"/>
    <s v="3. Affects Group"/>
    <d v="2024-10-02T12:24:00"/>
    <x v="0"/>
    <d v="2024-09-24T18:58:00"/>
    <d v="2024-09-24T18:58:00"/>
    <d v="2024-09-24T19:15:00"/>
    <s v="-"/>
    <s v="-"/>
    <s v="SAP S/4 ERP"/>
    <s v="UAE"/>
    <x v="0"/>
    <x v="0"/>
    <x v="0"/>
    <n v="7.1527777778101154E-2"/>
    <n v="2024"/>
    <n v="39"/>
    <x v="20"/>
    <x v="0"/>
    <n v="9"/>
    <x v="5"/>
    <x v="0"/>
    <d v="2024-09-24T00:00:00"/>
    <d v="2024-09-24T00:00:00"/>
  </r>
  <r>
    <n v="4000002003"/>
    <x v="0"/>
    <s v="4. Low"/>
    <s v="SSO Login issue - 99008118"/>
    <s v="Control Centre"/>
    <s v="Nigam Bairagicharan Das"/>
    <s v="SAP Technical"/>
    <x v="0"/>
    <d v="2024-08-14T19:18:00"/>
    <d v="2024-08-21T19:18:00"/>
    <s v="Applications"/>
    <d v="2024-08-19T11:09:00"/>
    <s v="System"/>
    <s v="-"/>
    <s v="4. Affects User"/>
    <d v="2024-08-19T11:09:00"/>
    <x v="2"/>
    <d v="2024-08-16T10:58:00"/>
    <d v="2024-08-16T10:58:00"/>
    <d v="2024-08-15T14:18:00"/>
    <s v="-"/>
    <s v="-"/>
    <s v="SAP S/4 ERP"/>
    <s v="UAE"/>
    <x v="0"/>
    <x v="0"/>
    <x v="0"/>
    <n v="1.6527777777737356"/>
    <n v="2024"/>
    <n v="33"/>
    <x v="1"/>
    <x v="0"/>
    <n v="8"/>
    <x v="1"/>
    <x v="0"/>
    <d v="2024-08-14T00:00:00"/>
    <d v="2024-08-14T00:00:00"/>
  </r>
  <r>
    <n v="4000000409"/>
    <x v="0"/>
    <s v="2. High"/>
    <s v="State Code is pulling wrongly in the Sales Tax register - 2000064525"/>
    <s v="Raghu Ram Neeli"/>
    <s v="Dinesh Sharma"/>
    <s v="SAP Functional-SD"/>
    <x v="0"/>
    <d v="2024-07-08T15:08:00"/>
    <d v="2024-07-10T15:08:00"/>
    <s v="Applications"/>
    <d v="2024-07-22T12:54:00"/>
    <s v="Raghu Ram Neeli"/>
    <s v="Supply Chain Management"/>
    <s v="4. Affects User"/>
    <d v="2024-07-22T12:54:00"/>
    <x v="0"/>
    <d v="2024-07-19T12:48:00"/>
    <d v="2024-07-19T12:48:00"/>
    <d v="2024-07-08T17:08:00"/>
    <s v="-"/>
    <n v="2000000000"/>
    <s v="SAP S/4 ERP"/>
    <s v="IND"/>
    <x v="0"/>
    <x v="2"/>
    <x v="0"/>
    <n v="10.902777777773736"/>
    <n v="2024"/>
    <n v="28"/>
    <x v="6"/>
    <x v="0"/>
    <n v="7"/>
    <x v="0"/>
    <x v="2"/>
    <d v="2024-07-08T00:00:00"/>
    <d v="2024-07-08T00:00:00"/>
  </r>
  <r>
    <n v="4000000782"/>
    <x v="1"/>
    <s v="3. Normal"/>
    <s v="Statutory Changes in ZRPT Doc/ Type - Old Sol Ref 3000046805"/>
    <s v="Moti Singh Rathore"/>
    <s v="Dinesh Sharma"/>
    <s v="SAP Functional-SD"/>
    <x v="3"/>
    <d v="2024-07-17T09:42:00"/>
    <d v="2024-07-17T18:30:00"/>
    <s v="Applications"/>
    <s v="-"/>
    <s v="Surya Vegirouthu"/>
    <s v="Finance &amp; Accounts"/>
    <s v="2. Affects Department"/>
    <d v="2024-08-13T03:52:00"/>
    <x v="3"/>
    <s v="-"/>
    <s v="-"/>
    <d v="2024-07-17T11:30:00"/>
    <s v="Applications"/>
    <n v="3000000000"/>
    <s v="SAP S/4 ERP"/>
    <s v="IND"/>
    <x v="0"/>
    <x v="2"/>
    <x v="0"/>
    <n v="159.22098715277389"/>
    <n v="2024"/>
    <n v="29"/>
    <x v="13"/>
    <x v="0"/>
    <n v="7"/>
    <x v="0"/>
    <x v="2"/>
    <d v="2024-07-17T00:00:00"/>
    <s v=""/>
  </r>
  <r>
    <n v="4000004919"/>
    <x v="0"/>
    <s v="3. Normal"/>
    <s v="Stock Request Issue"/>
    <s v="Rafath Ali"/>
    <s v="Dinesh Sharma"/>
    <s v="SAP Functional-MM"/>
    <x v="2"/>
    <d v="2024-11-12T14:50:00"/>
    <d v="2024-11-14T14:50:00"/>
    <s v="Applications"/>
    <s v="-"/>
    <s v="System"/>
    <s v="Tableware Warehouse"/>
    <s v="4. Affects User"/>
    <d v="2024-12-11T13:53:00"/>
    <x v="0"/>
    <s v="-"/>
    <d v="2024-12-11T13:53:00"/>
    <d v="2024-11-12T16:50:00"/>
    <s v="-"/>
    <s v="-"/>
    <s v="SAP S/4 ERP"/>
    <s v="UAE"/>
    <x v="0"/>
    <x v="2"/>
    <x v="1"/>
    <n v="41.007098263886292"/>
    <n v="2024"/>
    <n v="46"/>
    <x v="21"/>
    <x v="0"/>
    <n v="11"/>
    <x v="3"/>
    <x v="2"/>
    <d v="2024-11-12T00:00:00"/>
    <s v=""/>
  </r>
  <r>
    <n v="4000000786"/>
    <x v="1"/>
    <s v="3. Normal"/>
    <s v="Stop auto email invoice to employees Sol#: 3000052044"/>
    <s v="Rajesh Sawant"/>
    <s v="Dinesh Sharma"/>
    <s v="SAP Functional"/>
    <x v="2"/>
    <d v="2024-07-17T10:14:00"/>
    <d v="2024-07-17T18:30:00"/>
    <s v="Applications"/>
    <s v="-"/>
    <s v="Surya Vegirouthu"/>
    <s v="Commercial Accounts"/>
    <s v="2. Affects Department"/>
    <d v="2024-12-12T18:34:00"/>
    <x v="3"/>
    <s v="-"/>
    <d v="2024-12-10T10:22:00"/>
    <d v="2024-07-17T11:30:00"/>
    <s v="Applications"/>
    <n v="3000000000"/>
    <s v="SAP S/4 ERP"/>
    <s v="IND"/>
    <x v="0"/>
    <x v="2"/>
    <x v="0"/>
    <n v="159.19876493055199"/>
    <n v="2024"/>
    <n v="29"/>
    <x v="13"/>
    <x v="0"/>
    <n v="7"/>
    <x v="0"/>
    <x v="2"/>
    <d v="2024-07-17T00:00:00"/>
    <s v=""/>
  </r>
  <r>
    <n v="4000000144"/>
    <x v="0"/>
    <s v="4. Low"/>
    <s v="Stop automatic batch split in DN Level"/>
    <s v="Raghu Ram Neeli"/>
    <s v="Dinesh Sharma"/>
    <s v="SAP Functional-SD"/>
    <x v="3"/>
    <d v="2024-07-02T12:37:00"/>
    <d v="2024-07-04T12:37:00"/>
    <s v="Applications"/>
    <s v="-"/>
    <s v="Raghu Ram Neeli"/>
    <s v="Supply Chain Management"/>
    <s v="3. Affects Group"/>
    <d v="2024-07-08T12:52:00"/>
    <x v="0"/>
    <s v="-"/>
    <s v="-"/>
    <s v="-"/>
    <s v="-"/>
    <s v="-"/>
    <s v="SAP S/4 ERP"/>
    <s v="IND"/>
    <x v="0"/>
    <x v="2"/>
    <x v="0"/>
    <n v="174.09945937500015"/>
    <n v="2024"/>
    <n v="27"/>
    <x v="11"/>
    <x v="0"/>
    <n v="7"/>
    <x v="0"/>
    <x v="2"/>
    <d v="2024-07-02T00:00:00"/>
    <s v=""/>
  </r>
  <r>
    <n v="4000004563"/>
    <x v="0"/>
    <s v="3. Normal"/>
    <s v="SW INVOICE PENDING DUE TO Account determination error"/>
    <s v="Donabella Yalong Ortega"/>
    <s v="Subrahmanya Santoshkumar Mondi"/>
    <s v="SAP Functional-SD"/>
    <x v="0"/>
    <d v="2024-11-01T10:47:00"/>
    <d v="2024-11-05T19:22:00"/>
    <s v="Applications"/>
    <d v="2024-11-07T13:52:00"/>
    <s v="System"/>
    <s v="UAE Sales -Retail Operations"/>
    <s v="4. Affects User"/>
    <d v="2024-11-07T13:52:00"/>
    <x v="0"/>
    <d v="2024-11-04T13:28:00"/>
    <d v="2024-11-01T13:53:00"/>
    <d v="2024-11-01T12:47:00"/>
    <s v="-"/>
    <n v="2000000000"/>
    <s v="SAP S/4 ERP"/>
    <s v="UAE"/>
    <x v="1"/>
    <x v="14"/>
    <x v="1"/>
    <n v="3.1118055555562023"/>
    <n v="2024"/>
    <n v="44"/>
    <x v="5"/>
    <x v="1"/>
    <n v="11"/>
    <x v="3"/>
    <x v="3"/>
    <d v="2024-11-01T00:00:00"/>
    <d v="2024-11-01T00:00:00"/>
  </r>
  <r>
    <n v="4000001506"/>
    <x v="0"/>
    <s v="3. Normal"/>
    <s v="System error PO print out - PO 9500016745, 4200021396 Sol#: 2000064569"/>
    <s v="Lumbini Dinesh Fulekar"/>
    <s v="Dinesh Sharma"/>
    <s v="SAP Functional-MM"/>
    <x v="0"/>
    <d v="2024-08-01T12:41:00"/>
    <d v="2024-08-05T12:41:00"/>
    <s v="Applications"/>
    <d v="2024-08-10T20:04:00"/>
    <s v="System"/>
    <s v="Purchase"/>
    <s v="4. Affects User"/>
    <d v="2024-08-10T20:04:00"/>
    <x v="0"/>
    <d v="2024-08-07T19:25:00"/>
    <d v="2024-08-05T13:04:00"/>
    <d v="2024-08-01T14:41:00"/>
    <s v="-"/>
    <n v="2000000000"/>
    <s v="SAP S/4 ERP"/>
    <s v="UAE"/>
    <x v="0"/>
    <x v="2"/>
    <x v="0"/>
    <n v="6.2805555555605679"/>
    <n v="2024"/>
    <n v="31"/>
    <x v="8"/>
    <x v="0"/>
    <n v="8"/>
    <x v="1"/>
    <x v="1"/>
    <d v="2024-08-01T00:00:00"/>
    <d v="2024-08-01T00:00:00"/>
  </r>
  <r>
    <n v="4000001800"/>
    <x v="1"/>
    <s v="1. Urgent"/>
    <s v="T CODE: F-92 POSTING NOT POSSIBLE"/>
    <s v="Nirmal Chandra Mondal"/>
    <s v="Nigam Bairagicharan Das"/>
    <s v="SAP Technical"/>
    <x v="3"/>
    <d v="2024-08-08T12:16:00"/>
    <d v="2024-08-08T20:16:00"/>
    <s v="Applications"/>
    <s v="-"/>
    <s v="Nirmal Chandra Mondal"/>
    <s v="Accounts &amp; Finance"/>
    <s v="4. Affects User"/>
    <d v="2024-09-11T09:31:00"/>
    <x v="3"/>
    <s v="-"/>
    <d v="2024-08-28T13:29:00"/>
    <d v="2024-08-08T13:16:00"/>
    <s v="Access &amp; Security"/>
    <s v="-"/>
    <s v="SAP S/4 ERP"/>
    <s v="BGD"/>
    <x v="0"/>
    <x v="0"/>
    <x v="0"/>
    <n v="137.11404270833009"/>
    <n v="2024"/>
    <n v="32"/>
    <x v="19"/>
    <x v="0"/>
    <n v="8"/>
    <x v="1"/>
    <x v="2"/>
    <d v="2024-08-08T00:00:00"/>
    <s v=""/>
  </r>
  <r>
    <n v="4000006003"/>
    <x v="1"/>
    <s v="3. Normal"/>
    <s v="T- code access"/>
    <s v="Donabella Yalong Ortega"/>
    <s v="Amit Yadav"/>
    <s v="SAP Technical"/>
    <x v="4"/>
    <d v="2024-12-17T12:29:00"/>
    <d v="2024-12-19T12:29:00"/>
    <s v="Access &amp; Security"/>
    <s v="-"/>
    <s v="Donabella Yalong Ortega"/>
    <s v="UAE Sales -Retail Operations"/>
    <s v="4. Affects User"/>
    <d v="2024-12-18T11:43:00"/>
    <x v="0"/>
    <d v="2024-12-18T11:43:00"/>
    <d v="2024-12-18T11:43:00"/>
    <d v="2024-12-17T14:29:00"/>
    <s v="Access &amp; Security"/>
    <s v="-"/>
    <s v="Access Control"/>
    <s v="UAE"/>
    <x v="0"/>
    <x v="0"/>
    <x v="1"/>
    <n v="0.96805555555329192"/>
    <n v="2024"/>
    <n v="51"/>
    <x v="10"/>
    <x v="0"/>
    <n v="12"/>
    <x v="4"/>
    <x v="0"/>
    <d v="2024-12-17T00:00:00"/>
    <d v="2024-12-17T00:00:00"/>
  </r>
  <r>
    <n v="4000003427"/>
    <x v="1"/>
    <s v="3. Normal"/>
    <s v="T- Code Access - 10000098"/>
    <s v="Miz Rahman"/>
    <s v="Amit Yadav"/>
    <s v="SAP Technical"/>
    <x v="0"/>
    <d v="2024-09-26T13:18:00"/>
    <d v="2024-09-30T13:48:00"/>
    <s v="Applications"/>
    <d v="2024-11-02T11:49:00"/>
    <s v="System"/>
    <s v="Accounts"/>
    <s v="4. Affects User"/>
    <d v="2024-11-02T11:49:00"/>
    <x v="0"/>
    <d v="2024-10-30T11:30:00"/>
    <d v="2024-09-26T17:05:00"/>
    <d v="2024-09-26T15:18:00"/>
    <s v="Access &amp; Security"/>
    <s v="-"/>
    <s v="SAP S/4 ERP"/>
    <s v="UK"/>
    <x v="0"/>
    <x v="0"/>
    <x v="0"/>
    <n v="33.924999999995634"/>
    <n v="2024"/>
    <n v="39"/>
    <x v="20"/>
    <x v="0"/>
    <n v="9"/>
    <x v="5"/>
    <x v="2"/>
    <d v="2024-09-26T00:00:00"/>
    <d v="2024-09-26T00:00:00"/>
  </r>
  <r>
    <n v="4000005188"/>
    <x v="1"/>
    <s v="1. Urgent"/>
    <s v="T- code Authorization ZPPSTKDIST - Stock transfer with distribution"/>
    <s v="Md Sayadul Islam"/>
    <s v="Amit Yadav"/>
    <s v="SAP Technical"/>
    <x v="0"/>
    <d v="2024-11-20T12:17:00"/>
    <d v="2024-11-21T11:17:00"/>
    <s v="Access &amp; Security"/>
    <d v="2024-11-24T20:01:00"/>
    <s v="Md Sayadul Islam"/>
    <s v="Procurement"/>
    <s v="4. Affects User"/>
    <d v="2024-11-24T20:01:00"/>
    <x v="3"/>
    <d v="2024-11-21T19:31:00"/>
    <d v="2024-11-21T19:31:00"/>
    <d v="2024-11-20T13:17:00"/>
    <s v="Access &amp; Security"/>
    <s v="-"/>
    <s v="Access Control"/>
    <s v="UAE"/>
    <x v="0"/>
    <x v="0"/>
    <x v="1"/>
    <n v="1.3013888888890506"/>
    <n v="2024"/>
    <n v="47"/>
    <x v="17"/>
    <x v="0"/>
    <n v="11"/>
    <x v="3"/>
    <x v="0"/>
    <d v="2024-11-20T00:00:00"/>
    <d v="2024-11-20T00:00:00"/>
  </r>
  <r>
    <n v="4000005092"/>
    <x v="1"/>
    <s v="4. Low"/>
    <s v="T-Code (SAP Authorization) Access - 99002887 (SWD) 12 users"/>
    <s v="Palani Murugan"/>
    <s v="Amit Yadav"/>
    <s v="SAP Technical"/>
    <x v="0"/>
    <d v="2024-11-16T19:50:00"/>
    <d v="2024-11-25T10:30:00"/>
    <s v="Access &amp; Security"/>
    <d v="2024-11-24T16:01:00"/>
    <s v="System"/>
    <s v="SWD - Logistics &amp; Warehouse"/>
    <s v="4. Affects User"/>
    <d v="2024-11-24T16:01:00"/>
    <x v="2"/>
    <d v="2024-11-21T15:51:00"/>
    <d v="2024-11-21T15:51:00"/>
    <d v="2024-11-18T14:30:00"/>
    <s v="Access &amp; Security"/>
    <s v="-"/>
    <s v="Access Control"/>
    <s v="UAE"/>
    <x v="0"/>
    <x v="0"/>
    <x v="1"/>
    <n v="4.8340277777751908"/>
    <n v="2024"/>
    <n v="46"/>
    <x v="21"/>
    <x v="0"/>
    <n v="11"/>
    <x v="3"/>
    <x v="3"/>
    <d v="2024-11-16T00:00:00"/>
    <d v="2024-11-16T00:00:00"/>
  </r>
  <r>
    <n v="4000000311"/>
    <x v="1"/>
    <s v="3. Normal"/>
    <s v="t-code access"/>
    <s v="Donabella Yalong Ortega"/>
    <s v="Amit Yadav"/>
    <s v="SAP Technical"/>
    <x v="0"/>
    <d v="2024-07-04T16:16:00"/>
    <d v="2024-07-08T16:16:00"/>
    <s v="Applications"/>
    <d v="2024-07-08T16:47:00"/>
    <s v="Donabella Yalong Ortega"/>
    <s v="UAE Sales -Retail Operations"/>
    <s v="3. Affects Group"/>
    <d v="2024-08-06T04:13:00"/>
    <x v="0"/>
    <d v="2024-07-05T16:24:00"/>
    <d v="2024-07-05T16:24:00"/>
    <d v="2024-07-04T18:16:00"/>
    <s v="Access &amp; Security"/>
    <s v="-"/>
    <s v="SAP S/4 ERP"/>
    <s v="UAE"/>
    <x v="0"/>
    <x v="0"/>
    <x v="0"/>
    <n v="1.0055555555591127"/>
    <n v="2024"/>
    <n v="27"/>
    <x v="11"/>
    <x v="0"/>
    <n v="7"/>
    <x v="0"/>
    <x v="0"/>
    <d v="2024-07-04T00:00:00"/>
    <d v="2024-07-04T00:00:00"/>
  </r>
  <r>
    <n v="4000004862"/>
    <x v="1"/>
    <s v="2. High"/>
    <s v="T-Code Access - 99017661"/>
    <s v="George Antony D'Souza"/>
    <s v="Amit Yadav"/>
    <s v="SAP Technical"/>
    <x v="0"/>
    <d v="2024-11-11T10:17:00"/>
    <d v="2024-11-13T10:30:00"/>
    <s v="Access &amp; Security"/>
    <d v="2024-11-14T13:55:00"/>
    <s v="George Antony D'Souza"/>
    <s v="Procurement"/>
    <s v="4. Affects User"/>
    <d v="2024-11-14T13:55:00"/>
    <x v="0"/>
    <d v="2024-11-11T13:12:00"/>
    <d v="2024-11-11T13:12:00"/>
    <d v="2024-11-11T12:30:00"/>
    <s v="Access &amp; Security"/>
    <s v="-"/>
    <s v="Access Control"/>
    <s v="UAE"/>
    <x v="0"/>
    <x v="0"/>
    <x v="1"/>
    <n v="0.12152777778101154"/>
    <n v="2024"/>
    <n v="46"/>
    <x v="21"/>
    <x v="0"/>
    <n v="11"/>
    <x v="3"/>
    <x v="0"/>
    <d v="2024-11-11T00:00:00"/>
    <d v="2024-11-11T00:00:00"/>
  </r>
  <r>
    <n v="4000006057"/>
    <x v="1"/>
    <s v="2. High"/>
    <s v="T-code access - 99007579"/>
    <s v="Stephanie Elaine Acera"/>
    <s v="Amit Yadav"/>
    <s v="SAP Technical"/>
    <x v="4"/>
    <d v="2024-12-18T19:15:00"/>
    <d v="2024-12-20T19:15:00"/>
    <s v="Access &amp; Security"/>
    <s v="-"/>
    <s v="Stephanie Elaine Acera"/>
    <s v="Production Planning"/>
    <s v="4. Affects User"/>
    <d v="2024-12-20T13:42:00"/>
    <x v="0"/>
    <d v="2024-12-20T13:42:00"/>
    <d v="2024-12-20T13:42:00"/>
    <d v="2024-12-19T12:15:00"/>
    <s v="Access &amp; Security"/>
    <s v="-"/>
    <s v="Access Control"/>
    <s v="UAE"/>
    <x v="0"/>
    <x v="0"/>
    <x v="1"/>
    <n v="1.7687499999956344"/>
    <n v="2024"/>
    <n v="51"/>
    <x v="10"/>
    <x v="0"/>
    <n v="12"/>
    <x v="4"/>
    <x v="0"/>
    <d v="2024-12-18T00:00:00"/>
    <d v="2024-12-18T00:00:00"/>
  </r>
  <r>
    <n v="4000004773"/>
    <x v="1"/>
    <s v="3. Normal"/>
    <s v="T-Code Access - 99202666"/>
    <s v="Mohamed Yusuf Sache"/>
    <s v="Amit Yadav"/>
    <s v="SAP Technical"/>
    <x v="0"/>
    <d v="2024-11-07T16:19:00"/>
    <d v="2024-11-09T16:19:00"/>
    <s v="Access &amp; Security"/>
    <d v="2024-11-16T18:57:00"/>
    <s v="System"/>
    <s v="Production Planning Tiles &amp; SW"/>
    <s v="4. Affects User"/>
    <d v="2024-11-16T18:57:00"/>
    <x v="0"/>
    <d v="2024-11-13T18:54:00"/>
    <d v="2024-11-13T18:54:00"/>
    <d v="2024-11-07T18:19:00"/>
    <s v="Access &amp; Security"/>
    <s v="-"/>
    <s v="Access Control"/>
    <s v="IND"/>
    <x v="0"/>
    <x v="0"/>
    <x v="1"/>
    <n v="6.1076388888905058"/>
    <n v="2024"/>
    <n v="45"/>
    <x v="4"/>
    <x v="0"/>
    <n v="11"/>
    <x v="3"/>
    <x v="1"/>
    <d v="2024-11-07T00:00:00"/>
    <d v="2024-11-07T00:00:00"/>
  </r>
  <r>
    <n v="4000004744"/>
    <x v="1"/>
    <s v="1. Urgent"/>
    <s v="T-code Access - 77002898"/>
    <s v="Surbhi Garg"/>
    <s v="Amit Yadav"/>
    <s v="SAP Technical"/>
    <x v="0"/>
    <d v="2024-11-06T17:18:00"/>
    <d v="2024-11-07T16:18:00"/>
    <s v="Access &amp; Security"/>
    <d v="2024-11-17T13:57:00"/>
    <s v="Surbhi Garg"/>
    <s v="Finance &amp; Accounts"/>
    <s v="4. Affects User"/>
    <d v="2024-11-17T13:57:00"/>
    <x v="3"/>
    <d v="2024-11-14T13:39:00"/>
    <d v="2024-11-14T13:39:00"/>
    <d v="2024-11-06T18:18:00"/>
    <s v="Access &amp; Security"/>
    <s v="-"/>
    <s v="Access Control"/>
    <s v="UAE"/>
    <x v="0"/>
    <x v="0"/>
    <x v="1"/>
    <n v="7.8479166666656965"/>
    <n v="2024"/>
    <n v="45"/>
    <x v="4"/>
    <x v="0"/>
    <n v="11"/>
    <x v="3"/>
    <x v="1"/>
    <d v="2024-11-06T00:00:00"/>
    <d v="2024-11-06T00:00:00"/>
  </r>
  <r>
    <n v="4000004759"/>
    <x v="1"/>
    <s v="3. Normal"/>
    <s v="T-code Access - 88202149"/>
    <s v="Mohammad Akram Hossain Khan"/>
    <s v="Amit Yadav"/>
    <s v="SAP Technical"/>
    <x v="0"/>
    <d v="2024-11-07T11:30:00"/>
    <d v="2024-11-10T11:30:00"/>
    <s v="Access &amp; Security"/>
    <d v="2024-11-10T12:53:00"/>
    <s v="System"/>
    <s v="Accounts &amp; Finance"/>
    <s v="4. Affects User"/>
    <d v="2024-11-10T12:53:00"/>
    <x v="0"/>
    <d v="2024-11-07T12:50:00"/>
    <d v="2024-11-07T11:38:00"/>
    <d v="2024-11-07T13:30:00"/>
    <s v="Access &amp; Security"/>
    <s v="-"/>
    <s v="Access Control"/>
    <s v="BGD"/>
    <x v="0"/>
    <x v="0"/>
    <x v="1"/>
    <n v="5.5555555554747116E-2"/>
    <n v="2024"/>
    <n v="45"/>
    <x v="4"/>
    <x v="0"/>
    <n v="11"/>
    <x v="3"/>
    <x v="0"/>
    <d v="2024-11-07T00:00:00"/>
    <d v="2024-11-07T00:00:00"/>
  </r>
  <r>
    <n v="4000002229"/>
    <x v="1"/>
    <s v="1. Urgent"/>
    <s v="T-code Access - 96600004 Mohammed Ashraf"/>
    <s v=" Girish Sharma"/>
    <s v="Amit Yadav"/>
    <s v="SAP Technical"/>
    <x v="0"/>
    <d v="2024-08-22T11:26:00"/>
    <d v="2024-08-25T10:26:00"/>
    <s v="Applications"/>
    <d v="2024-10-18T17:41:00"/>
    <s v="Girish Sharma"/>
    <s v="Accounts"/>
    <s v="4. Affects User"/>
    <d v="2024-10-18T17:41:00"/>
    <x v="3"/>
    <d v="2024-10-15T16:47:00"/>
    <d v="2024-10-15T16:47:00"/>
    <d v="2024-08-22T12:26:00"/>
    <s v="Access &amp; Security"/>
    <s v="-"/>
    <s v="SAP S/4 ERP"/>
    <s v="KSA"/>
    <x v="0"/>
    <x v="0"/>
    <x v="0"/>
    <n v="54.222916666665697"/>
    <n v="2024"/>
    <n v="34"/>
    <x v="18"/>
    <x v="0"/>
    <n v="8"/>
    <x v="1"/>
    <x v="2"/>
    <d v="2024-08-22T00:00:00"/>
    <d v="2024-08-22T00:00:00"/>
  </r>
  <r>
    <n v="4000004873"/>
    <x v="1"/>
    <s v="3. Normal"/>
    <s v="T-code Access - 99013596"/>
    <s v="Kasturi Raju Indukuri"/>
    <s v="Amit Yadav"/>
    <s v="SAP Technical"/>
    <x v="0"/>
    <d v="2024-11-11T11:48:00"/>
    <d v="2024-11-13T11:48:00"/>
    <s v="Access &amp; Security"/>
    <d v="2024-11-16T18:57:00"/>
    <s v="Kasturi Raju Indukuri"/>
    <s v="Tiles Plant"/>
    <s v="4. Affects User"/>
    <d v="2024-11-16T18:57:00"/>
    <x v="0"/>
    <d v="2024-11-13T18:56:00"/>
    <d v="2024-11-13T18:56:00"/>
    <d v="2024-11-11T13:48:00"/>
    <s v="Access &amp; Security"/>
    <s v="-"/>
    <s v="Access Control"/>
    <s v="UAE"/>
    <x v="0"/>
    <x v="0"/>
    <x v="1"/>
    <n v="2.297222222223354"/>
    <n v="2024"/>
    <n v="46"/>
    <x v="21"/>
    <x v="0"/>
    <n v="11"/>
    <x v="3"/>
    <x v="3"/>
    <d v="2024-11-11T00:00:00"/>
    <d v="2024-11-11T00:00:00"/>
  </r>
  <r>
    <n v="4000003374"/>
    <x v="1"/>
    <s v="2. High"/>
    <s v="T-Code Access - 99017352 || 99016655 || 99014664"/>
    <s v="Hassan Hussein"/>
    <s v="Amit Yadav"/>
    <s v="SAP Technical"/>
    <x v="0"/>
    <d v="2024-09-25T13:38:00"/>
    <d v="2024-09-27T13:38:00"/>
    <s v="Access &amp; Security"/>
    <d v="2024-10-18T17:41:00"/>
    <s v="Hassan Hussein"/>
    <s v="Showroom"/>
    <s v="4. Affects User"/>
    <d v="2024-11-08T12:03:00"/>
    <x v="0"/>
    <d v="2024-10-15T16:48:00"/>
    <d v="2024-10-15T16:48:00"/>
    <d v="2024-09-25T15:38:00"/>
    <s v="Access &amp; Security"/>
    <s v="-"/>
    <s v="Access Control"/>
    <s v="UAE"/>
    <x v="0"/>
    <x v="0"/>
    <x v="0"/>
    <n v="20.131944444437977"/>
    <n v="2024"/>
    <n v="39"/>
    <x v="20"/>
    <x v="0"/>
    <n v="9"/>
    <x v="5"/>
    <x v="2"/>
    <d v="2024-09-25T00:00:00"/>
    <d v="2024-09-25T00:00:00"/>
  </r>
  <r>
    <n v="4000003890"/>
    <x v="1"/>
    <s v="3. Normal"/>
    <s v="T-Code Access - 99017386 Natalie"/>
    <s v="Nathalie El Kai"/>
    <s v="Amit Yadav"/>
    <s v="SAP Technical"/>
    <x v="0"/>
    <d v="2024-10-09T12:28:00"/>
    <d v="2024-10-11T12:28:00"/>
    <s v="Access &amp; Security"/>
    <d v="2024-11-11T12:54:00"/>
    <s v="System"/>
    <s v="Corporate Showroom"/>
    <s v="4. Affects User"/>
    <d v="2024-11-11T12:54:00"/>
    <x v="0"/>
    <d v="2024-11-08T12:16:00"/>
    <d v="2024-11-07T12:39:00"/>
    <d v="2024-10-09T14:28:00"/>
    <s v="Access &amp; Security"/>
    <s v="-"/>
    <s v="Access Control"/>
    <s v="UAE"/>
    <x v="0"/>
    <x v="0"/>
    <x v="0"/>
    <n v="29.991666666668607"/>
    <n v="2024"/>
    <n v="41"/>
    <x v="9"/>
    <x v="0"/>
    <n v="10"/>
    <x v="2"/>
    <x v="2"/>
    <d v="2024-10-09T00:00:00"/>
    <d v="2024-10-09T00:00:00"/>
  </r>
  <r>
    <n v="4000003185"/>
    <x v="1"/>
    <s v="2. High"/>
    <s v="T-Code Access - 99017388"/>
    <s v="Petra Lazar"/>
    <s v="Amit Yadav"/>
    <s v="SAP Technical"/>
    <x v="0"/>
    <d v="2024-09-18T13:02:00"/>
    <d v="2024-09-20T13:02:00"/>
    <s v="Access &amp; Security"/>
    <d v="2024-11-04T18:50:00"/>
    <s v="Petra Lazar"/>
    <s v="Group Legal Counsel"/>
    <s v="4. Affects User"/>
    <d v="2024-11-04T18:50:00"/>
    <x v="0"/>
    <d v="2024-11-01T18:34:00"/>
    <d v="2024-10-14T19:04:00"/>
    <d v="2024-09-18T15:02:00"/>
    <s v="Access &amp; Security"/>
    <s v="-"/>
    <s v="Access Control"/>
    <s v="UAE"/>
    <x v="0"/>
    <x v="0"/>
    <x v="0"/>
    <n v="44.230555555550382"/>
    <n v="2024"/>
    <n v="38"/>
    <x v="12"/>
    <x v="0"/>
    <n v="9"/>
    <x v="5"/>
    <x v="2"/>
    <d v="2024-09-18T00:00:00"/>
    <d v="2024-09-18T00:00:00"/>
  </r>
  <r>
    <n v="4000004783"/>
    <x v="1"/>
    <s v="2. High"/>
    <s v="T-Code Access - 99018227"/>
    <s v="Vinita Acharya"/>
    <s v="Amit Yadav"/>
    <s v="SAP Technical"/>
    <x v="0"/>
    <d v="2024-11-07T18:20:00"/>
    <d v="2024-11-11T18:20:00"/>
    <s v="Applications"/>
    <d v="2024-11-18T15:58:00"/>
    <s v="Vinita Acharya"/>
    <s v="Corporate Development Office"/>
    <s v="4. Affects User"/>
    <d v="2024-11-18T15:58:00"/>
    <x v="0"/>
    <d v="2024-11-15T15:46:00"/>
    <d v="2024-11-07T18:44:00"/>
    <d v="2024-11-08T11:20:00"/>
    <s v="Access &amp; Security"/>
    <s v="-"/>
    <s v="SAP S/4 ERP"/>
    <s v="UAE"/>
    <x v="0"/>
    <x v="0"/>
    <x v="1"/>
    <n v="7.8930555555562023"/>
    <n v="2024"/>
    <n v="45"/>
    <x v="4"/>
    <x v="0"/>
    <n v="11"/>
    <x v="3"/>
    <x v="1"/>
    <d v="2024-11-07T00:00:00"/>
    <d v="2024-11-07T00:00:00"/>
  </r>
  <r>
    <n v="4000004870"/>
    <x v="1"/>
    <s v="1. Urgent"/>
    <s v="T-code Access - 99123307"/>
    <s v="Manikanta Chukka"/>
    <s v="Amit Yadav"/>
    <s v="SAP Technical"/>
    <x v="0"/>
    <d v="2024-11-11T11:34:00"/>
    <d v="2024-11-12T11:04:00"/>
    <s v="Access &amp; Security"/>
    <d v="2024-11-16T19:57:00"/>
    <s v="Manikanta Chukka"/>
    <s v="Internal Audit"/>
    <s v="4. Affects User"/>
    <d v="2024-11-16T19:57:00"/>
    <x v="3"/>
    <d v="2024-11-13T18:59:00"/>
    <d v="2024-11-12T13:56:00"/>
    <d v="2024-11-11T12:34:00"/>
    <s v="Access &amp; Security"/>
    <s v="-"/>
    <s v="Access Control"/>
    <s v="IND"/>
    <x v="0"/>
    <x v="0"/>
    <x v="1"/>
    <n v="2.3090277777810115"/>
    <n v="2024"/>
    <n v="46"/>
    <x v="21"/>
    <x v="0"/>
    <n v="11"/>
    <x v="3"/>
    <x v="3"/>
    <d v="2024-11-11T00:00:00"/>
    <d v="2024-11-11T00:00:00"/>
  </r>
  <r>
    <n v="4000002827"/>
    <x v="1"/>
    <s v="3. Normal"/>
    <s v="T-code Access - Kanika Sharma (KRP System)"/>
    <s v="Kanika Sharma"/>
    <s v="Nigam Bairagicharan Das"/>
    <s v="SAP Technical"/>
    <x v="0"/>
    <d v="2024-09-09T13:10:00"/>
    <d v="2024-09-11T13:10:00"/>
    <s v="Applications"/>
    <d v="2024-09-19T17:24:00"/>
    <s v="Kanika Sharma"/>
    <s v="Supply Chain"/>
    <s v="4. Affects User"/>
    <d v="2024-09-19T17:24:00"/>
    <x v="0"/>
    <d v="2024-09-16T16:31:00"/>
    <d v="2024-09-13T18:20:00"/>
    <d v="2024-09-09T15:10:00"/>
    <s v="Access &amp; Security"/>
    <s v="-"/>
    <s v="SAP S/4 ERP"/>
    <s v="UAE"/>
    <x v="0"/>
    <x v="0"/>
    <x v="0"/>
    <n v="7.1395833333372138"/>
    <n v="2024"/>
    <n v="37"/>
    <x v="23"/>
    <x v="0"/>
    <n v="9"/>
    <x v="5"/>
    <x v="1"/>
    <d v="2024-09-09T00:00:00"/>
    <d v="2024-09-09T00:00:00"/>
  </r>
  <r>
    <n v="4000003688"/>
    <x v="1"/>
    <s v="3. Normal"/>
    <s v="T-Code Access - VIVEKKANNAN (99017993)"/>
    <s v="Vivek Kannan"/>
    <s v="Amit Yadav"/>
    <s v="SAP Technical"/>
    <x v="0"/>
    <d v="2024-10-03T17:03:00"/>
    <d v="2024-10-07T17:09:00"/>
    <s v="Applications"/>
    <d v="2024-10-10T14:37:00"/>
    <s v="Khulood Husain Alhammadi"/>
    <s v="Tiles Plant"/>
    <s v="4. Affects User"/>
    <d v="2024-10-10T14:37:00"/>
    <x v="0"/>
    <d v="2024-10-07T13:43:00"/>
    <s v="-"/>
    <d v="2024-10-03T19:03:00"/>
    <s v="Access &amp; Security"/>
    <s v="-"/>
    <s v="SAP S/4 ERP"/>
    <s v="UAE"/>
    <x v="0"/>
    <x v="0"/>
    <x v="0"/>
    <n v="3.8611111111094942"/>
    <n v="2024"/>
    <n v="40"/>
    <x v="2"/>
    <x v="0"/>
    <n v="10"/>
    <x v="2"/>
    <x v="3"/>
    <d v="2024-10-03T00:00:00"/>
    <d v="2024-10-03T00:00:00"/>
  </r>
  <r>
    <n v="4000004458"/>
    <x v="1"/>
    <s v="1. Urgent"/>
    <s v="T-Code Access Authorization Request - 99018505 Hassan"/>
    <s v="Hassan Hussein"/>
    <s v="Amit Yadav"/>
    <s v="SAP Technical"/>
    <x v="0"/>
    <d v="2024-10-28T16:58:00"/>
    <d v="2024-10-29T15:58:00"/>
    <s v="Access &amp; Security"/>
    <d v="2024-11-04T18:50:00"/>
    <s v="Hassan Hussein"/>
    <s v="Showroom"/>
    <s v="4. Affects User"/>
    <d v="2024-11-04T18:50:00"/>
    <x v="3"/>
    <d v="2024-11-01T18:31:00"/>
    <d v="2024-11-01T18:31:00"/>
    <d v="2024-10-28T17:58:00"/>
    <s v="Access &amp; Security"/>
    <s v="-"/>
    <s v="Access Control"/>
    <s v="UAE"/>
    <x v="0"/>
    <x v="0"/>
    <x v="1"/>
    <n v="4.0645833333328483"/>
    <n v="2024"/>
    <n v="44"/>
    <x v="5"/>
    <x v="0"/>
    <n v="10"/>
    <x v="2"/>
    <x v="3"/>
    <d v="2024-10-28T00:00:00"/>
    <d v="2024-10-28T00:00:00"/>
  </r>
  <r>
    <n v="4000004461"/>
    <x v="1"/>
    <s v="3. Normal"/>
    <s v="T-Code Access Request (Kludi) - 99018410"/>
    <s v="Aaron George"/>
    <s v="Amit Yadav"/>
    <s v="SAP Technical"/>
    <x v="0"/>
    <d v="2024-10-28T18:58:00"/>
    <d v="2024-11-04T16:11:00"/>
    <s v="Access &amp; Security"/>
    <d v="2024-11-07T19:52:00"/>
    <s v="System"/>
    <s v="Marketing"/>
    <s v="4. Affects User"/>
    <d v="2024-11-07T19:52:00"/>
    <x v="0"/>
    <d v="2024-11-04T19:04:00"/>
    <d v="2024-10-30T11:46:00"/>
    <d v="2024-10-29T11:58:00"/>
    <s v="Access &amp; Security"/>
    <s v="-"/>
    <s v="Access Control"/>
    <s v="UAE"/>
    <x v="0"/>
    <x v="0"/>
    <x v="1"/>
    <n v="7.0041666666656965"/>
    <n v="2024"/>
    <n v="44"/>
    <x v="5"/>
    <x v="0"/>
    <n v="10"/>
    <x v="2"/>
    <x v="1"/>
    <d v="2024-10-28T00:00:00"/>
    <d v="2024-10-28T00:00:00"/>
  </r>
  <r>
    <n v="4000002762"/>
    <x v="1"/>
    <s v="3. Normal"/>
    <s v="T-code Access Request - 10000098"/>
    <s v="Miz Rahman"/>
    <s v="Amit Yadav"/>
    <s v="SAP Technical"/>
    <x v="0"/>
    <d v="2024-09-06T13:27:00"/>
    <d v="2024-09-10T13:57:00"/>
    <s v="Access &amp; Security"/>
    <d v="2024-11-17T13:57:00"/>
    <s v="System"/>
    <s v="Accounts"/>
    <s v="4. Affects User"/>
    <d v="2024-11-17T13:57:00"/>
    <x v="0"/>
    <d v="2024-11-14T13:45:00"/>
    <d v="2024-11-14T13:45:00"/>
    <d v="2024-09-06T15:27:00"/>
    <s v="Access &amp; Security"/>
    <s v="-"/>
    <s v="Access Control"/>
    <s v="UK"/>
    <x v="0"/>
    <x v="0"/>
    <x v="0"/>
    <n v="69.01249999999709"/>
    <n v="2024"/>
    <n v="36"/>
    <x v="15"/>
    <x v="0"/>
    <n v="9"/>
    <x v="5"/>
    <x v="2"/>
    <d v="2024-09-06T00:00:00"/>
    <d v="2024-09-06T00:00:00"/>
  </r>
  <r>
    <n v="4000002934"/>
    <x v="1"/>
    <s v="4. Low"/>
    <s v="T-Code Access Request - 77001186 Dipal"/>
    <s v="Dipal Bhavsar"/>
    <s v="Amit Yadav"/>
    <s v="SAP Technical"/>
    <x v="0"/>
    <d v="2024-09-11T16:40:00"/>
    <d v="2024-09-18T16:40:00"/>
    <s v="Applications"/>
    <d v="2024-09-22T17:26:00"/>
    <s v="System"/>
    <s v="Finance &amp; Accounts"/>
    <s v="4. Affects User"/>
    <d v="2024-09-22T17:26:00"/>
    <x v="2"/>
    <d v="2024-09-19T16:49:00"/>
    <d v="2024-09-19T16:49:00"/>
    <d v="2024-09-12T11:40:00"/>
    <s v="Access &amp; Security"/>
    <s v="-"/>
    <s v="SAP S/4 ERP"/>
    <s v="UAE"/>
    <x v="0"/>
    <x v="0"/>
    <x v="0"/>
    <n v="8.0062499999985448"/>
    <n v="2024"/>
    <n v="37"/>
    <x v="23"/>
    <x v="0"/>
    <n v="9"/>
    <x v="5"/>
    <x v="1"/>
    <d v="2024-09-11T00:00:00"/>
    <d v="2024-09-11T00:00:00"/>
  </r>
  <r>
    <n v="4000002938"/>
    <x v="1"/>
    <s v="1. Urgent"/>
    <s v="T-code Access Request - 12 Users Local Sales"/>
    <s v="Maylene Sagayap"/>
    <s v="Amit Yadav"/>
    <s v="SAP Technical"/>
    <x v="0"/>
    <d v="2024-09-11T17:22:00"/>
    <d v="2024-09-12T16:23:00"/>
    <s v="Applications"/>
    <d v="2024-09-26T17:28:00"/>
    <s v="Maylene Sagayap"/>
    <s v="Local Sales"/>
    <s v="3. Affects Group"/>
    <d v="2024-09-26T17:28:00"/>
    <x v="3"/>
    <d v="2024-09-23T17:10:00"/>
    <d v="2024-09-23T17:10:00"/>
    <d v="2024-09-11T18:22:00"/>
    <s v="Access &amp; Security"/>
    <s v="-"/>
    <s v="SAP S/4 ERP"/>
    <s v="UAE"/>
    <x v="0"/>
    <x v="0"/>
    <x v="0"/>
    <n v="11.991666666668607"/>
    <n v="2024"/>
    <n v="37"/>
    <x v="23"/>
    <x v="0"/>
    <n v="9"/>
    <x v="5"/>
    <x v="2"/>
    <d v="2024-09-11T00:00:00"/>
    <d v="2024-09-11T00:00:00"/>
  </r>
  <r>
    <n v="4000002282"/>
    <x v="1"/>
    <s v="1. Urgent"/>
    <s v="T-Code Access Request - 14 Users (L&amp;W)"/>
    <s v="Palani Murugan"/>
    <s v="Amit Yadav"/>
    <s v="SAP Technical"/>
    <x v="0"/>
    <d v="2024-08-23T12:32:00"/>
    <d v="2024-08-26T11:32:00"/>
    <s v="Applications"/>
    <d v="2024-09-22T17:26:00"/>
    <s v="Palani Murugan"/>
    <s v="Logistics and Warehouse"/>
    <s v="4. Affects User"/>
    <d v="2024-09-22T17:26:00"/>
    <x v="3"/>
    <d v="2024-09-19T16:53:00"/>
    <d v="2024-09-16T12:14:00"/>
    <d v="2024-08-23T13:32:00"/>
    <s v="Access &amp; Security"/>
    <s v="-"/>
    <s v="SAP S/4 ERP"/>
    <s v="UAE"/>
    <x v="0"/>
    <x v="0"/>
    <x v="0"/>
    <n v="27.181250000001455"/>
    <n v="2024"/>
    <n v="34"/>
    <x v="18"/>
    <x v="0"/>
    <n v="8"/>
    <x v="1"/>
    <x v="2"/>
    <d v="2024-08-23T00:00:00"/>
    <d v="2024-08-23T00:00:00"/>
  </r>
  <r>
    <n v="4000003289"/>
    <x v="1"/>
    <s v="1. Urgent"/>
    <s v="T-Code Access Request - 4 users RAKPOR"/>
    <s v="Leslie Lobo"/>
    <s v="Amit Yadav"/>
    <s v="SAP Technical"/>
    <x v="0"/>
    <d v="2024-09-23T12:14:00"/>
    <d v="2024-09-24T11:14:00"/>
    <s v="Applications"/>
    <d v="2024-09-26T16:28:00"/>
    <s v="Leslie Lobo"/>
    <s v="Finance &amp; Accounts"/>
    <s v="4. Affects User"/>
    <d v="2024-09-26T16:28:00"/>
    <x v="3"/>
    <d v="2024-09-23T16:10:00"/>
    <d v="2024-09-23T16:10:00"/>
    <d v="2024-09-23T13:14:00"/>
    <s v="Access &amp; Security"/>
    <s v="-"/>
    <s v="SAP S/4 ERP"/>
    <s v="UAE"/>
    <x v="0"/>
    <x v="0"/>
    <x v="0"/>
    <n v="0.163888888884685"/>
    <n v="2024"/>
    <n v="39"/>
    <x v="20"/>
    <x v="0"/>
    <n v="9"/>
    <x v="5"/>
    <x v="0"/>
    <d v="2024-09-23T00:00:00"/>
    <d v="2024-09-23T00:00:00"/>
  </r>
  <r>
    <n v="4000001999"/>
    <x v="1"/>
    <s v="3. Normal"/>
    <s v="T-Code Access Request - 77002049"/>
    <s v="Manish Jindal"/>
    <s v="Amit Yadav"/>
    <s v="SAP Technical"/>
    <x v="0"/>
    <d v="2024-08-14T18:53:00"/>
    <d v="2024-08-16T18:53:00"/>
    <s v="Applications"/>
    <d v="2024-10-03T19:33:00"/>
    <s v="System"/>
    <s v="Finance &amp; Accounts"/>
    <s v="4. Affects User"/>
    <d v="2024-10-03T19:33:00"/>
    <x v="0"/>
    <d v="2024-09-30T18:41:00"/>
    <d v="2024-09-30T18:41:00"/>
    <d v="2024-08-15T11:53:00"/>
    <s v="Access &amp; Security"/>
    <s v="-"/>
    <s v="SAP S/4 ERP"/>
    <s v="UAE"/>
    <x v="0"/>
    <x v="0"/>
    <x v="0"/>
    <n v="46.991666666661331"/>
    <n v="2024"/>
    <n v="33"/>
    <x v="1"/>
    <x v="0"/>
    <n v="8"/>
    <x v="1"/>
    <x v="2"/>
    <d v="2024-08-14T00:00:00"/>
    <d v="2024-08-14T00:00:00"/>
  </r>
  <r>
    <n v="4000001707"/>
    <x v="1"/>
    <s v="3. Normal"/>
    <s v="T-Code Access Request - 8 Users AUH SR"/>
    <s v="Nasar Khan"/>
    <s v="Amit Yadav"/>
    <s v="SAP Technical"/>
    <x v="0"/>
    <d v="2024-08-05T17:41:00"/>
    <d v="2024-08-07T17:41:00"/>
    <s v="Applications"/>
    <d v="2024-10-03T19:33:00"/>
    <s v="Nasar Khan"/>
    <s v="Showroom"/>
    <s v="4. Affects User"/>
    <d v="2024-10-03T19:33:00"/>
    <x v="0"/>
    <d v="2024-09-30T18:46:00"/>
    <d v="2024-08-26T15:19:00"/>
    <d v="2024-08-06T10:41:00"/>
    <s v="Access &amp; Security"/>
    <s v="-"/>
    <s v="SAP S/4 ERP"/>
    <s v="UAE"/>
    <x v="0"/>
    <x v="0"/>
    <x v="0"/>
    <n v="56.045138888890506"/>
    <n v="2024"/>
    <n v="32"/>
    <x v="19"/>
    <x v="0"/>
    <n v="8"/>
    <x v="1"/>
    <x v="2"/>
    <d v="2024-08-05T00:00:00"/>
    <d v="2024-08-05T00:00:00"/>
  </r>
  <r>
    <n v="4000002785"/>
    <x v="1"/>
    <s v="3. Normal"/>
    <s v="T-Code access Request - 99001268"/>
    <s v="Himanshu Chandrakant Shah"/>
    <s v="Amit Yadav"/>
    <s v="SAP Technical"/>
    <x v="0"/>
    <d v="2024-09-06T18:09:00"/>
    <d v="2024-09-10T18:09:00"/>
    <s v="Applications"/>
    <d v="2024-12-01T17:04:00"/>
    <s v="Himanshu Chandrakant Shah"/>
    <s v="Finance &amp; Accounts"/>
    <s v="4. Affects User"/>
    <d v="2024-12-01T17:04:00"/>
    <x v="0"/>
    <d v="2024-11-28T16:45:00"/>
    <d v="2024-11-28T16:45:00"/>
    <d v="2024-09-09T11:09:00"/>
    <s v="Access &amp; Security"/>
    <s v="-"/>
    <s v="SAP S/4 ERP"/>
    <s v="UAE"/>
    <x v="0"/>
    <x v="0"/>
    <x v="0"/>
    <n v="82.941666666665697"/>
    <n v="2024"/>
    <n v="36"/>
    <x v="15"/>
    <x v="0"/>
    <n v="9"/>
    <x v="5"/>
    <x v="2"/>
    <d v="2024-09-06T00:00:00"/>
    <d v="2024-09-06T00:00:00"/>
  </r>
  <r>
    <n v="4000002991"/>
    <x v="1"/>
    <s v="2. High"/>
    <s v="T-code Access Request - 99002136 Rajalingam"/>
    <s v="Rajalingam Venugopal"/>
    <s v="Amit Yadav"/>
    <s v="SAP Technical"/>
    <x v="0"/>
    <d v="2024-09-12T18:45:00"/>
    <d v="2024-09-16T18:45:00"/>
    <s v="Applications"/>
    <d v="2024-09-20T16:25:00"/>
    <s v="Rajalingam Venugopal"/>
    <s v="Tiles Plant"/>
    <s v="4. Affects User"/>
    <d v="2024-09-20T16:25:00"/>
    <x v="0"/>
    <d v="2024-09-17T15:53:00"/>
    <d v="2024-09-17T15:53:00"/>
    <d v="2024-09-13T11:45:00"/>
    <s v="Access &amp; Security"/>
    <s v="-"/>
    <s v="SAP S/4 ERP"/>
    <s v="UAE"/>
    <x v="0"/>
    <x v="0"/>
    <x v="0"/>
    <n v="4.8805555555591127"/>
    <n v="2024"/>
    <n v="37"/>
    <x v="23"/>
    <x v="0"/>
    <n v="9"/>
    <x v="5"/>
    <x v="3"/>
    <d v="2024-09-12T00:00:00"/>
    <d v="2024-09-12T00:00:00"/>
  </r>
  <r>
    <n v="4000003335"/>
    <x v="1"/>
    <s v="2. High"/>
    <s v="T-Code Access Request - 99003204"/>
    <s v="Balakumar Paneerselvam"/>
    <s v="Amit Yadav"/>
    <s v="SAP Technical"/>
    <x v="0"/>
    <d v="2024-09-24T12:53:00"/>
    <d v="2024-09-26T12:53:00"/>
    <s v="Applications"/>
    <d v="2024-10-21T16:43:00"/>
    <s v="Balakumar Paneerselvam"/>
    <s v="Tiles Plant"/>
    <s v="4. Affects User"/>
    <d v="2024-10-21T16:43:00"/>
    <x v="0"/>
    <d v="2024-10-18T16:30:00"/>
    <d v="2024-10-18T16:30:00"/>
    <d v="2024-09-24T14:53:00"/>
    <s v="Access &amp; Security"/>
    <s v="-"/>
    <s v="SAP S/4 ERP"/>
    <s v="UAE"/>
    <x v="0"/>
    <x v="0"/>
    <x v="0"/>
    <n v="24.150694444440887"/>
    <n v="2024"/>
    <n v="39"/>
    <x v="20"/>
    <x v="0"/>
    <n v="9"/>
    <x v="5"/>
    <x v="2"/>
    <d v="2024-09-24T00:00:00"/>
    <d v="2024-09-24T00:00:00"/>
  </r>
  <r>
    <n v="4000002935"/>
    <x v="1"/>
    <s v="2. High"/>
    <s v="T-Code Access Request - 99003659 Ramesh"/>
    <s v="Ramesh Bakthavachalam"/>
    <s v="Amit Yadav"/>
    <s v="SAP Technical"/>
    <x v="0"/>
    <d v="2024-09-11T16:46:00"/>
    <d v="2024-09-13T16:46:00"/>
    <s v="Applications"/>
    <d v="2024-09-26T17:28:00"/>
    <s v="Ramesh Bakthavachalam"/>
    <s v="Tiles Plant"/>
    <s v="4. Affects User"/>
    <d v="2024-09-26T17:28:00"/>
    <x v="0"/>
    <d v="2024-09-23T16:41:00"/>
    <d v="2024-09-23T16:41:00"/>
    <d v="2024-09-11T18:46:00"/>
    <s v="Access &amp; Security"/>
    <s v="-"/>
    <s v="SAP S/4 ERP"/>
    <s v="UAE"/>
    <x v="0"/>
    <x v="0"/>
    <x v="0"/>
    <n v="11.996527777781012"/>
    <n v="2024"/>
    <n v="37"/>
    <x v="23"/>
    <x v="0"/>
    <n v="9"/>
    <x v="5"/>
    <x v="2"/>
    <d v="2024-09-11T00:00:00"/>
    <d v="2024-09-11T00:00:00"/>
  </r>
  <r>
    <n v="4000002920"/>
    <x v="1"/>
    <s v="3. Normal"/>
    <s v="T-code Access Request - 99011795"/>
    <s v="Bhavya Shetty"/>
    <s v="Amit Yadav"/>
    <s v="SAP Technical"/>
    <x v="0"/>
    <d v="2024-09-11T12:56:00"/>
    <d v="2024-09-13T12:56:00"/>
    <s v="Access &amp; Security"/>
    <d v="2024-09-22T12:26:00"/>
    <s v="Bhavya Shetty"/>
    <s v="Sanitaryware Sales"/>
    <s v="4. Affects User"/>
    <d v="2024-09-22T12:26:00"/>
    <x v="0"/>
    <d v="2024-09-19T11:55:00"/>
    <d v="2024-09-19T11:55:00"/>
    <d v="2024-09-11T14:56:00"/>
    <s v="Access &amp; Security"/>
    <s v="-"/>
    <s v="Access Control"/>
    <s v="UAE"/>
    <x v="0"/>
    <x v="0"/>
    <x v="0"/>
    <n v="7.9576388888890506"/>
    <n v="2024"/>
    <n v="37"/>
    <x v="23"/>
    <x v="0"/>
    <n v="9"/>
    <x v="5"/>
    <x v="1"/>
    <d v="2024-09-11T00:00:00"/>
    <d v="2024-09-11T00:00:00"/>
  </r>
  <r>
    <n v="4000003025"/>
    <x v="1"/>
    <s v="3. Normal"/>
    <s v="T-Code Access Request - 99013072 Ajaj"/>
    <s v="Ajaj Kausarkhan Pathan"/>
    <s v="Amit Yadav"/>
    <s v="SAP Technical"/>
    <x v="0"/>
    <d v="2024-09-13T15:41:00"/>
    <d v="2024-09-17T15:41:00"/>
    <s v="Applications"/>
    <d v="2024-09-22T17:26:00"/>
    <s v="Ajaj Kausarkhan Pathan"/>
    <s v="Tiles Plant"/>
    <s v="4. Affects User"/>
    <d v="2024-09-22T17:26:00"/>
    <x v="0"/>
    <d v="2024-09-19T16:56:00"/>
    <d v="2024-09-19T16:56:00"/>
    <d v="2024-09-13T17:41:00"/>
    <s v="Access &amp; Security"/>
    <s v="-"/>
    <s v="SAP S/4 ERP"/>
    <s v="UAE"/>
    <x v="0"/>
    <x v="0"/>
    <x v="0"/>
    <n v="6.0520833333357587"/>
    <n v="2024"/>
    <n v="37"/>
    <x v="23"/>
    <x v="0"/>
    <n v="9"/>
    <x v="5"/>
    <x v="1"/>
    <d v="2024-09-13T00:00:00"/>
    <d v="2024-09-13T00:00:00"/>
  </r>
  <r>
    <n v="4000002941"/>
    <x v="1"/>
    <s v="4. Low"/>
    <s v="T-Code Access Request - 99017960 Rebecca"/>
    <s v="Rebecca D'Silva"/>
    <s v="Amit Yadav"/>
    <s v="SAP Technical"/>
    <x v="0"/>
    <d v="2024-09-11T18:39:00"/>
    <d v="2024-09-18T18:39:00"/>
    <s v="Applications"/>
    <d v="2024-10-12T16:38:00"/>
    <s v="System"/>
    <s v="Customer Advocacy - Tiles"/>
    <s v="4. Affects User"/>
    <d v="2024-10-12T16:38:00"/>
    <x v="2"/>
    <d v="2024-10-09T16:27:00"/>
    <d v="2024-10-09T16:27:00"/>
    <d v="2024-09-12T13:39:00"/>
    <s v="Access &amp; Security"/>
    <s v="-"/>
    <s v="SAP S/4 ERP"/>
    <s v="UAE"/>
    <x v="0"/>
    <x v="0"/>
    <x v="0"/>
    <n v="27.908333333332848"/>
    <n v="2024"/>
    <n v="37"/>
    <x v="23"/>
    <x v="0"/>
    <n v="9"/>
    <x v="5"/>
    <x v="2"/>
    <d v="2024-09-11T00:00:00"/>
    <d v="2024-09-11T00:00:00"/>
  </r>
  <r>
    <n v="4000001755"/>
    <x v="1"/>
    <s v="3. Normal"/>
    <s v="T-Code Access Request - 99017960 Rebecca"/>
    <s v="Rebecca D'Silva"/>
    <s v="Amit Yadav"/>
    <s v="SAP Technical"/>
    <x v="0"/>
    <d v="2024-08-07T12:51:00"/>
    <d v="2024-08-08T11:51:00"/>
    <s v="Applications"/>
    <d v="2024-09-22T18:26:00"/>
    <s v="Rebecca D'Silva"/>
    <s v="Customer Advocacy - Tiles"/>
    <s v="2. Affects Department"/>
    <d v="2024-09-22T18:26:00"/>
    <x v="3"/>
    <d v="2024-09-19T17:30:00"/>
    <d v="2024-08-26T15:17:00"/>
    <d v="2024-08-07T13:51:00"/>
    <s v="Access &amp; Security"/>
    <s v="-"/>
    <s v="SAP S/4 ERP"/>
    <s v="UAE"/>
    <x v="0"/>
    <x v="0"/>
    <x v="0"/>
    <n v="43.193749999998545"/>
    <n v="2024"/>
    <n v="32"/>
    <x v="19"/>
    <x v="0"/>
    <n v="8"/>
    <x v="1"/>
    <x v="2"/>
    <d v="2024-08-07T00:00:00"/>
    <d v="2024-08-07T00:00:00"/>
  </r>
  <r>
    <n v="4000003354"/>
    <x v="1"/>
    <s v="3. Normal"/>
    <s v="T-Code Access Request - 99018414"/>
    <s v="Stefano Gaspari"/>
    <s v="Amit Yadav"/>
    <s v="SAP Technical"/>
    <x v="0"/>
    <d v="2024-09-25T07:49:00"/>
    <d v="2024-09-27T10:30:00"/>
    <s v="Access &amp; Security"/>
    <d v="2024-11-04T18:50:00"/>
    <s v="System"/>
    <s v="Corporate Development"/>
    <s v="4. Affects User"/>
    <d v="2024-11-04T18:50:00"/>
    <x v="0"/>
    <d v="2024-11-01T18:37:00"/>
    <d v="2024-11-01T18:37:00"/>
    <d v="2024-09-25T12:30:00"/>
    <s v="Access &amp; Security"/>
    <s v="-"/>
    <s v="Access Control"/>
    <s v="UAE"/>
    <x v="0"/>
    <x v="0"/>
    <x v="0"/>
    <n v="37.44999999999709"/>
    <n v="2024"/>
    <n v="39"/>
    <x v="20"/>
    <x v="0"/>
    <n v="9"/>
    <x v="5"/>
    <x v="2"/>
    <d v="2024-09-25T00:00:00"/>
    <d v="2024-09-25T00:00:00"/>
  </r>
  <r>
    <n v="4000003110"/>
    <x v="1"/>
    <s v="3. Normal"/>
    <s v="T-Code Access Request - 99018695 Muhammed"/>
    <s v="Muhammed Salih Nissamudeen"/>
    <s v="Amit Yadav"/>
    <s v="SAP Technical"/>
    <x v="0"/>
    <d v="2024-09-17T10:54:00"/>
    <d v="2024-09-19T10:54:00"/>
    <s v="Applications"/>
    <d v="2024-10-26T13:46:00"/>
    <s v="System"/>
    <s v="Marketing"/>
    <s v="4. Affects User"/>
    <d v="2024-10-26T13:46:00"/>
    <x v="0"/>
    <d v="2024-10-23T13:45:00"/>
    <d v="2024-10-23T13:45:00"/>
    <d v="2024-09-17T12:54:00"/>
    <s v="Access &amp; Security"/>
    <s v="-"/>
    <s v="SAP S/4 ERP"/>
    <s v="UAE"/>
    <x v="0"/>
    <x v="0"/>
    <x v="0"/>
    <n v="36.118749999994179"/>
    <n v="2024"/>
    <n v="38"/>
    <x v="12"/>
    <x v="0"/>
    <n v="9"/>
    <x v="5"/>
    <x v="2"/>
    <d v="2024-09-17T00:00:00"/>
    <d v="2024-09-17T00:00:00"/>
  </r>
  <r>
    <n v="4000002943"/>
    <x v="1"/>
    <s v="3. Normal"/>
    <s v="T-Code Access Request - 99018768 Jayanth"/>
    <s v="Jayanth Chavali"/>
    <s v="Amit Yadav"/>
    <s v="SAP Technical"/>
    <x v="0"/>
    <d v="2024-09-11T18:42:00"/>
    <d v="2024-09-13T18:42:00"/>
    <s v="Access &amp; Security"/>
    <d v="2024-12-08T13:07:00"/>
    <s v="System"/>
    <s v="Corporate Development"/>
    <s v="4. Affects User"/>
    <d v="2024-12-08T13:07:00"/>
    <x v="0"/>
    <d v="2024-12-05T12:14:00"/>
    <d v="2024-11-27T11:11:00"/>
    <d v="2024-09-12T11:42:00"/>
    <s v="Access &amp; Security"/>
    <s v="-"/>
    <s v="Access Control"/>
    <s v="UAE"/>
    <x v="0"/>
    <x v="0"/>
    <x v="0"/>
    <n v="84.730555555557657"/>
    <n v="2024"/>
    <n v="37"/>
    <x v="23"/>
    <x v="0"/>
    <n v="9"/>
    <x v="5"/>
    <x v="2"/>
    <d v="2024-09-11T00:00:00"/>
    <d v="2024-09-11T00:00:00"/>
  </r>
  <r>
    <n v="4000002825"/>
    <x v="1"/>
    <s v="2. High"/>
    <s v="T-Code Access Request - 99123281 &amp; 99213315"/>
    <s v="Satish Mummidi"/>
    <s v="Amit Yadav"/>
    <s v="SAP Technical"/>
    <x v="0"/>
    <d v="2024-09-09T13:04:00"/>
    <d v="2024-09-11T13:04:00"/>
    <s v="Applications"/>
    <d v="2024-09-28T16:29:00"/>
    <s v="Satish Mummidi"/>
    <s v="Finance &amp; Accounts"/>
    <s v="4. Affects User"/>
    <d v="2024-09-28T16:29:00"/>
    <x v="0"/>
    <d v="2024-09-25T15:48:00"/>
    <d v="2024-09-25T15:48:00"/>
    <d v="2024-09-09T15:04:00"/>
    <s v="Access &amp; Security"/>
    <s v="-"/>
    <s v="SAP S/4 ERP"/>
    <s v="IND"/>
    <x v="0"/>
    <x v="0"/>
    <x v="0"/>
    <n v="16.113888888889051"/>
    <n v="2024"/>
    <n v="37"/>
    <x v="23"/>
    <x v="0"/>
    <n v="9"/>
    <x v="5"/>
    <x v="2"/>
    <d v="2024-09-09T00:00:00"/>
    <d v="2024-09-09T00:00:00"/>
  </r>
  <r>
    <n v="4000002060"/>
    <x v="1"/>
    <s v="3. Normal"/>
    <s v="T-code Access Request - Nikoletta Martha (Kludi Germany)"/>
    <s v="Raziye Kabakci"/>
    <s v="Amit Yadav"/>
    <s v="SAP Technical"/>
    <x v="0"/>
    <d v="2024-08-16T12:20:00"/>
    <d v="2024-08-20T12:20:00"/>
    <s v="Access &amp; Security"/>
    <d v="2024-11-17T13:57:00"/>
    <s v="System"/>
    <s v="Information Technology"/>
    <s v="4. Affects User"/>
    <d v="2024-11-17T13:57:00"/>
    <x v="0"/>
    <d v="2024-11-14T13:41:00"/>
    <d v="2024-11-14T13:41:00"/>
    <d v="2024-08-16T14:20:00"/>
    <s v="Access &amp; Security"/>
    <s v="-"/>
    <s v="Access Control"/>
    <s v="GER"/>
    <x v="0"/>
    <x v="0"/>
    <x v="0"/>
    <n v="90.056250000001455"/>
    <n v="2024"/>
    <n v="33"/>
    <x v="1"/>
    <x v="0"/>
    <n v="8"/>
    <x v="1"/>
    <x v="2"/>
    <d v="2024-08-16T00:00:00"/>
    <d v="2024-08-16T00:00:00"/>
  </r>
  <r>
    <n v="4000002398"/>
    <x v="1"/>
    <s v="3. Normal"/>
    <s v="T-Code Access Request - Priti Naryanan"/>
    <s v="Priti Naryanan Manjarekar"/>
    <s v="Amit Yadav"/>
    <s v="SAP Technical"/>
    <x v="0"/>
    <d v="2024-08-27T17:42:00"/>
    <d v="2024-08-29T17:42:00"/>
    <s v="Applications"/>
    <d v="2024-08-31T17:15:00"/>
    <s v="Priti Naryanan Manjarekar"/>
    <s v="Sanitaryware Sales"/>
    <s v="4. Affects User"/>
    <d v="2024-08-31T17:15:00"/>
    <x v="0"/>
    <d v="2024-08-28T17:10:00"/>
    <d v="2024-08-28T17:10:00"/>
    <d v="2024-08-28T10:42:00"/>
    <s v="Access &amp; Security"/>
    <s v="-"/>
    <s v="SAP S/4 ERP"/>
    <s v="UAE"/>
    <x v="0"/>
    <x v="0"/>
    <x v="0"/>
    <n v="0.97777777777810115"/>
    <n v="2024"/>
    <n v="35"/>
    <x v="22"/>
    <x v="0"/>
    <n v="8"/>
    <x v="1"/>
    <x v="0"/>
    <d v="2024-08-27T00:00:00"/>
    <d v="2024-08-27T00:00:00"/>
  </r>
  <r>
    <n v="4000004652"/>
    <x v="1"/>
    <s v="1. Urgent"/>
    <s v="T-code Acess - 99000891"/>
    <s v="Richard Santhosh Pinto"/>
    <s v="Amit Yadav"/>
    <s v="SAP Technical"/>
    <x v="0"/>
    <d v="2024-11-04T18:15:00"/>
    <d v="2024-11-05T17:15:00"/>
    <s v="Access &amp; Security"/>
    <d v="2024-11-28T17:03:00"/>
    <s v="Richard Santhosh Pinto"/>
    <s v="Stock Showroom"/>
    <s v="4. Affects User"/>
    <d v="2024-11-28T17:03:00"/>
    <x v="3"/>
    <d v="2024-11-25T16:05:00"/>
    <d v="2024-11-25T16:05:00"/>
    <d v="2024-11-04T19:15:00"/>
    <s v="Access &amp; Security"/>
    <s v="-"/>
    <s v="Access Control"/>
    <s v="UAE"/>
    <x v="0"/>
    <x v="0"/>
    <x v="1"/>
    <n v="20.909722222226264"/>
    <n v="2024"/>
    <n v="45"/>
    <x v="4"/>
    <x v="0"/>
    <n v="11"/>
    <x v="3"/>
    <x v="2"/>
    <d v="2024-11-04T00:00:00"/>
    <d v="2024-11-04T00:00:00"/>
  </r>
  <r>
    <n v="4000002296"/>
    <x v="1"/>
    <s v="2. High"/>
    <s v="T-Code authorization of ZSSALESTAX_REG"/>
    <s v=" Sastry Varanasi"/>
    <s v="Amit Yadav"/>
    <s v="SAP Technical"/>
    <x v="0"/>
    <d v="2024-08-23T14:37:00"/>
    <d v="2024-08-26T14:37:00"/>
    <s v="Applications"/>
    <d v="2024-09-08T18:19:00"/>
    <s v="Sastry Varanasi"/>
    <s v="Finance &amp; Accounts"/>
    <s v="4. Affects User"/>
    <d v="2024-09-08T18:19:00"/>
    <x v="0"/>
    <d v="2024-09-05T17:46:00"/>
    <d v="2024-09-05T17:46:00"/>
    <d v="2024-08-23T16:37:00"/>
    <s v="Access &amp; Security"/>
    <s v="-"/>
    <s v="SAP S/4 ERP"/>
    <s v="IND"/>
    <x v="0"/>
    <x v="0"/>
    <x v="0"/>
    <n v="13.131249999998545"/>
    <n v="2024"/>
    <n v="34"/>
    <x v="18"/>
    <x v="0"/>
    <n v="8"/>
    <x v="1"/>
    <x v="2"/>
    <d v="2024-08-23T00:00:00"/>
    <d v="2024-08-23T00:00:00"/>
  </r>
  <r>
    <n v="4000006090"/>
    <x v="0"/>
    <s v="3. Normal"/>
    <s v="T01- SAP HCM patching SPAU"/>
    <s v="Shalaka Kulkarni"/>
    <s v="Bala Nagendrudu Janjanam"/>
    <s v="SAP Functional"/>
    <x v="4"/>
    <d v="2024-12-19T18:21:00"/>
    <d v="2024-12-23T18:21:00"/>
    <s v="Applications"/>
    <s v="-"/>
    <s v="System"/>
    <s v="Information Technology"/>
    <s v="4. Affects User"/>
    <d v="2024-12-19T19:11:00"/>
    <x v="0"/>
    <d v="2024-12-19T19:11:00"/>
    <d v="2024-12-19T19:11:00"/>
    <d v="2024-12-20T11:21:00"/>
    <s v="-"/>
    <s v="-"/>
    <s v="SAP S/4 ERP"/>
    <s v="UAE"/>
    <x v="1"/>
    <x v="5"/>
    <x v="1"/>
    <n v="3.4722222226264421E-2"/>
    <n v="2024"/>
    <n v="51"/>
    <x v="10"/>
    <x v="14"/>
    <n v="12"/>
    <x v="4"/>
    <x v="0"/>
    <d v="2024-12-19T00:00:00"/>
    <d v="2024-12-19T00:00:00"/>
  </r>
  <r>
    <n v="4000002675"/>
    <x v="1"/>
    <s v="3. Normal"/>
    <s v="Tcode access to create and change BP / Customers"/>
    <s v="Prasad Kannan Nair"/>
    <s v="Amit Yadav"/>
    <s v="SAP Technical"/>
    <x v="0"/>
    <d v="2024-09-04T17:48:00"/>
    <d v="2024-09-06T17:48:00"/>
    <s v="Applications"/>
    <d v="2024-09-14T19:22:00"/>
    <s v="Prasad Kannan Nair"/>
    <s v="Finance &amp; Accounts"/>
    <s v="4. Affects User"/>
    <d v="2024-09-14T19:22:00"/>
    <x v="0"/>
    <d v="2024-09-11T18:32:00"/>
    <d v="2024-09-11T18:32:00"/>
    <d v="2024-09-05T10:48:00"/>
    <s v="Access &amp; Security"/>
    <s v="-"/>
    <s v="SAP S/4 ERP"/>
    <s v="UAE"/>
    <x v="0"/>
    <x v="0"/>
    <x v="0"/>
    <n v="7.0305555555532919"/>
    <n v="2024"/>
    <n v="36"/>
    <x v="15"/>
    <x v="0"/>
    <n v="9"/>
    <x v="5"/>
    <x v="1"/>
    <d v="2024-09-04T00:00:00"/>
    <d v="2024-09-04T00:00:00"/>
  </r>
  <r>
    <n v="4000002052"/>
    <x v="0"/>
    <s v="3. Normal"/>
    <s v="Telephone bills: the correct users must be updated in records accordingly - Myles / Roda Sol ref#: 3000043732"/>
    <s v="Myles Violante"/>
    <s v="Ajay Bose Sukumaran"/>
    <s v="SAP Functional-Fiori/ABAP"/>
    <x v="0"/>
    <d v="2024-08-16T11:02:00"/>
    <d v="2024-08-20T11:02:00"/>
    <s v="Applications"/>
    <d v="2024-09-08T16:19:00"/>
    <s v="System"/>
    <s v="Tiles Plant"/>
    <s v="4. Affects User"/>
    <d v="2024-09-08T16:19:00"/>
    <x v="0"/>
    <d v="2024-09-05T15:38:00"/>
    <d v="2024-08-27T11:52:00"/>
    <d v="2024-08-16T13:02:00"/>
    <s v="-"/>
    <n v="3000000000"/>
    <s v="SAP S/4 ERP"/>
    <s v="UAE"/>
    <x v="0"/>
    <x v="5"/>
    <x v="0"/>
    <n v="20.191666666665697"/>
    <n v="2024"/>
    <n v="33"/>
    <x v="1"/>
    <x v="0"/>
    <n v="8"/>
    <x v="1"/>
    <x v="2"/>
    <d v="2024-08-16T00:00:00"/>
    <d v="2024-08-16T00:00:00"/>
  </r>
  <r>
    <n v="4000004400"/>
    <x v="0"/>
    <s v="3. Normal"/>
    <s v="The Existing Columns Has Been Removed in Query F107 - Ticket Ref 4000000909"/>
    <s v="Sourav Kochhar"/>
    <s v="Sarfraz Khan"/>
    <s v="SAP Functional-Fiori/ABAP"/>
    <x v="0"/>
    <d v="2024-10-25T13:35:00"/>
    <d v="2024-10-29T13:35:00"/>
    <s v="Applications"/>
    <d v="2024-11-30T19:04:00"/>
    <s v="Sourav Kochhar"/>
    <s v="Accounts"/>
    <s v="4. Affects User"/>
    <d v="2024-11-30T19:04:00"/>
    <x v="0"/>
    <d v="2024-11-27T18:59:00"/>
    <d v="2024-10-27T11:07:00"/>
    <d v="2024-10-25T15:35:00"/>
    <s v="-"/>
    <s v="-"/>
    <s v="Finance tools"/>
    <s v="UAE"/>
    <x v="0"/>
    <x v="16"/>
    <x v="0"/>
    <n v="33.225000000005821"/>
    <n v="2024"/>
    <n v="43"/>
    <x v="14"/>
    <x v="0"/>
    <n v="10"/>
    <x v="2"/>
    <x v="2"/>
    <d v="2024-10-25T00:00:00"/>
    <d v="2024-10-25T00:00:00"/>
  </r>
  <r>
    <n v="4000003646"/>
    <x v="0"/>
    <s v="2. High"/>
    <s v="The quotation and sales ordering Arabic is wrong Ref Sol: 2000064716"/>
    <s v="Marie Chebly"/>
    <s v="Kamal Kondapalli"/>
    <s v="SAP Technical-SD"/>
    <x v="1"/>
    <d v="2024-10-02T17:38:00"/>
    <d v="2024-10-03T16:38:00"/>
    <s v="Applications"/>
    <s v="-"/>
    <s v="Marie Chebly"/>
    <s v="Tableware"/>
    <s v="3. Affects Group"/>
    <d v="2024-12-18T19:43:00"/>
    <x v="3"/>
    <s v="-"/>
    <d v="2024-10-21T19:04:00"/>
    <d v="2024-10-02T18:38:00"/>
    <s v="-"/>
    <n v="2000000000"/>
    <s v="SAP S/4 ERP"/>
    <s v="UAE"/>
    <x v="1"/>
    <x v="2"/>
    <x v="0"/>
    <n v="81.890431597217685"/>
    <n v="2024"/>
    <n v="40"/>
    <x v="2"/>
    <x v="15"/>
    <n v="10"/>
    <x v="2"/>
    <x v="2"/>
    <d v="2024-10-02T00:00:00"/>
    <s v=""/>
  </r>
  <r>
    <n v="4000000313"/>
    <x v="1"/>
    <s v="2. High"/>
    <s v="To Add BCM Option in SAP T_Code FBL5N - 3000052503"/>
    <s v="Tauseef Gauhar"/>
    <s v="Dinesh Sharma"/>
    <s v="SAP Functional"/>
    <x v="1"/>
    <d v="2024-07-04T16:24:00"/>
    <d v="2024-07-08T16:24:00"/>
    <s v="Applications"/>
    <s v="-"/>
    <s v="Tauseef Gauhar"/>
    <s v="Finance &amp; Accounts"/>
    <s v="4. Affects User"/>
    <d v="2024-10-24T18:59:00"/>
    <x v="0"/>
    <s v="-"/>
    <d v="2024-07-23T16:03:00"/>
    <d v="2024-07-04T18:24:00"/>
    <s v="Applications"/>
    <s v="-"/>
    <s v="Accounting &amp; Finance tools"/>
    <s v="UAE"/>
    <x v="0"/>
    <x v="2"/>
    <x v="0"/>
    <n v="171.94182048610674"/>
    <n v="2024"/>
    <n v="27"/>
    <x v="11"/>
    <x v="0"/>
    <n v="7"/>
    <x v="0"/>
    <x v="2"/>
    <d v="2024-07-04T00:00:00"/>
    <s v=""/>
  </r>
  <r>
    <n v="4000002029"/>
    <x v="1"/>
    <s v="3. Normal"/>
    <s v="TO ADD CUSTOMER CODE IN PORTAL"/>
    <s v="Arjun Ashok"/>
    <s v="Aafrin Fathima"/>
    <s v="WebSites"/>
    <x v="3"/>
    <d v="2024-08-15T16:34:00"/>
    <d v="2024-08-19T16:34:00"/>
    <s v="Applications"/>
    <s v="-"/>
    <s v="Arjun Ashok"/>
    <s v="Customer Advocacy - Tiles"/>
    <s v="-"/>
    <d v="2024-08-16T11:21:00"/>
    <x v="0"/>
    <s v="-"/>
    <d v="2024-08-15T16:44:00"/>
    <d v="2024-08-15T18:34:00"/>
    <s v="Applications"/>
    <s v="-"/>
    <s v="Intranet/Sharepoint"/>
    <s v="UAE"/>
    <x v="0"/>
    <x v="12"/>
    <x v="0"/>
    <n v="129.93487604166148"/>
    <n v="2024"/>
    <n v="33"/>
    <x v="1"/>
    <x v="0"/>
    <n v="8"/>
    <x v="1"/>
    <x v="2"/>
    <d v="2024-08-15T00:00:00"/>
    <s v=""/>
  </r>
  <r>
    <n v="4000002963"/>
    <x v="1"/>
    <s v="1. Urgent"/>
    <s v="TO ADD GLS IN FSV IN F.01 (SAP FI) Sol Rf: 3000052558"/>
    <s v="Meeragani Bakrudeen"/>
    <s v="Rakhi Masand"/>
    <s v="SAP Functional"/>
    <x v="4"/>
    <d v="2024-09-12T13:25:00"/>
    <d v="2024-09-13T12:25:00"/>
    <s v="Applications"/>
    <s v="-"/>
    <s v="Meeragani Bakrudeen"/>
    <s v="Accounts"/>
    <s v="4. Affects User"/>
    <d v="2024-12-19T11:34:00"/>
    <x v="3"/>
    <d v="2024-12-19T11:34:00"/>
    <d v="2024-09-24T18:11:00"/>
    <d v="2024-09-12T14:25:00"/>
    <s v="Applications"/>
    <s v="-"/>
    <s v="SAP S/4 ERP"/>
    <s v="UAE"/>
    <x v="1"/>
    <x v="6"/>
    <x v="0"/>
    <n v="97.922916666662786"/>
    <n v="2024"/>
    <n v="37"/>
    <x v="23"/>
    <x v="2"/>
    <n v="9"/>
    <x v="5"/>
    <x v="2"/>
    <d v="2024-09-12T00:00:00"/>
    <d v="2024-09-12T00:00:00"/>
  </r>
  <r>
    <n v="4000002010"/>
    <x v="1"/>
    <s v="3. Normal"/>
    <s v="To include additional T-Codes (QE-51N, QVM3, QA33) in SAP (99009463)"/>
    <s v="Sk Sakir Ahamed"/>
    <s v="Nigam Bairagicharan Das"/>
    <s v="SAP Technical"/>
    <x v="0"/>
    <d v="2024-08-15T11:35:00"/>
    <d v="2024-08-19T11:35:00"/>
    <s v="Applications"/>
    <d v="2024-08-19T11:09:00"/>
    <s v="System"/>
    <s v="Tiles Plant"/>
    <s v="4. Affects User"/>
    <d v="2024-08-19T11:09:00"/>
    <x v="0"/>
    <d v="2024-08-16T10:16:00"/>
    <d v="2024-08-16T10:16:00"/>
    <d v="2024-08-15T13:35:00"/>
    <s v="Access &amp; Security"/>
    <s v="-"/>
    <s v="SAP S/4 ERP"/>
    <s v="UAE"/>
    <x v="0"/>
    <x v="0"/>
    <x v="0"/>
    <n v="0.945138888884685"/>
    <n v="2024"/>
    <n v="33"/>
    <x v="1"/>
    <x v="0"/>
    <n v="8"/>
    <x v="1"/>
    <x v="0"/>
    <d v="2024-08-15T00:00:00"/>
    <d v="2024-08-15T00:00:00"/>
  </r>
  <r>
    <n v="4000001439"/>
    <x v="1"/>
    <s v="1. Urgent"/>
    <s v="To update bin number on SAP - Sandeep (Kludi) - Sol Ref 3000052529"/>
    <s v="Sandeep Kumar"/>
    <s v="Mohanad Suliman"/>
    <s v="SAP Functional-MM"/>
    <x v="0"/>
    <d v="2024-07-31T13:57:00"/>
    <d v="2024-08-01T12:57:00"/>
    <s v="Applications"/>
    <d v="2024-08-24T19:11:00"/>
    <s v="Sandeep Kumar"/>
    <s v="Supply Chain"/>
    <s v="4. Affects User"/>
    <d v="2024-08-24T19:11:00"/>
    <x v="3"/>
    <d v="2024-08-21T19:03:00"/>
    <d v="2024-08-08T11:23:00"/>
    <d v="2024-07-31T14:57:00"/>
    <s v="Applications"/>
    <n v="3000000000"/>
    <s v="SAP S/4 ERP"/>
    <s v="UAE"/>
    <x v="0"/>
    <x v="7"/>
    <x v="0"/>
    <n v="21.212499999994179"/>
    <n v="2024"/>
    <n v="31"/>
    <x v="8"/>
    <x v="0"/>
    <n v="7"/>
    <x v="0"/>
    <x v="2"/>
    <d v="2024-07-31T00:00:00"/>
    <d v="2024-07-31T00:00:00"/>
  </r>
  <r>
    <n v="4000001086"/>
    <x v="1"/>
    <s v="3. Normal"/>
    <s v="TO UPDATE DATA IN SHAREPOINT"/>
    <s v="Arjun Ashok"/>
    <s v="Aafrin Fathima"/>
    <s v="WebSites"/>
    <x v="0"/>
    <d v="2024-07-25T16:50:00"/>
    <d v="2024-07-29T16:50:00"/>
    <s v="Applications"/>
    <d v="2024-10-31T16:47:00"/>
    <s v="Arjun Ashok"/>
    <s v="Customer Advocacy - Tiles"/>
    <s v="3. Affects Group"/>
    <d v="2024-10-31T16:47:00"/>
    <x v="0"/>
    <d v="2024-10-31T16:47:00"/>
    <d v="2024-08-13T16:29:00"/>
    <d v="2024-07-25T18:50:00"/>
    <s v="Applications"/>
    <s v="-"/>
    <s v="SAP S/4 ERP"/>
    <s v="UAE"/>
    <x v="0"/>
    <x v="12"/>
    <x v="0"/>
    <n v="97.997916666667152"/>
    <n v="2024"/>
    <n v="30"/>
    <x v="0"/>
    <x v="0"/>
    <n v="7"/>
    <x v="0"/>
    <x v="2"/>
    <d v="2024-07-25T00:00:00"/>
    <d v="2024-07-25T00:00:00"/>
  </r>
  <r>
    <n v="4000005917"/>
    <x v="0"/>
    <s v="3. Normal"/>
    <s v="TOTUS authorization missing"/>
    <s v="Naresh Kumar Singampalli"/>
    <s v="Amit Yadav"/>
    <s v="SAP Technical"/>
    <x v="4"/>
    <d v="2024-12-13T12:45:00"/>
    <d v="2024-12-16T12:45:00"/>
    <s v="Applications"/>
    <s v="-"/>
    <s v="Naresh Kumar Singampalli"/>
    <s v="Finance &amp; Accounts"/>
    <s v="4. Affects User"/>
    <d v="2024-12-18T12:33:00"/>
    <x v="0"/>
    <d v="2024-12-18T11:44:00"/>
    <d v="2024-12-18T11:44:00"/>
    <d v="2024-12-13T14:45:00"/>
    <s v="-"/>
    <s v="-"/>
    <s v="SAP S/4 ERP"/>
    <s v="IND"/>
    <x v="0"/>
    <x v="0"/>
    <x v="1"/>
    <n v="4.9576388888890506"/>
    <n v="2024"/>
    <n v="50"/>
    <x v="7"/>
    <x v="0"/>
    <n v="12"/>
    <x v="4"/>
    <x v="3"/>
    <d v="2024-12-13T00:00:00"/>
    <d v="2024-12-13T00:00:00"/>
  </r>
  <r>
    <n v="4000000988"/>
    <x v="1"/>
    <s v="3. Normal"/>
    <s v="TR for the month of August'24"/>
    <s v="Abbas Gulshane"/>
    <s v="Karthick Duraisamy"/>
    <s v="SAP Functional-PP/PM/QS/"/>
    <x v="3"/>
    <d v="2024-07-23T10:46:00"/>
    <d v="2024-07-23T18:46:00"/>
    <s v="Applications"/>
    <s v="-"/>
    <s v="Abbas Gulshane"/>
    <s v="Production Planning Tiles &amp; SW"/>
    <s v="2. Affects Department"/>
    <d v="2024-09-27T19:24:00"/>
    <x v="3"/>
    <s v="-"/>
    <d v="2024-09-04T16:24:00"/>
    <d v="2024-07-23T11:46:00"/>
    <s v="Applications"/>
    <s v="-"/>
    <s v="SAP S/4 ERP"/>
    <s v="IND"/>
    <x v="0"/>
    <x v="1"/>
    <x v="0"/>
    <n v="153.17654270833009"/>
    <n v="2024"/>
    <n v="30"/>
    <x v="0"/>
    <x v="0"/>
    <n v="7"/>
    <x v="0"/>
    <x v="2"/>
    <d v="2024-07-23T00:00:00"/>
    <s v=""/>
  </r>
  <r>
    <n v="4000001917"/>
    <x v="1"/>
    <s v="3. Normal"/>
    <s v="TR for the month of September'24"/>
    <s v="Abbas Gulshane"/>
    <s v="Karthick Duraisamy"/>
    <s v="SAP Functional-PP/PM/QS/"/>
    <x v="3"/>
    <d v="2024-08-12T19:34:00"/>
    <d v="2024-08-13T18:30:00"/>
    <s v="Applications"/>
    <s v="-"/>
    <s v="Abbas Gulshane"/>
    <s v="Production Planning Tiles &amp; SW"/>
    <s v="1. Affects Business"/>
    <d v="2024-09-27T19:24:00"/>
    <x v="3"/>
    <s v="-"/>
    <d v="2024-08-14T16:14:00"/>
    <d v="2024-08-13T11:30:00"/>
    <s v="Applications"/>
    <s v="-"/>
    <s v="SAP S/4 ERP"/>
    <s v="IND"/>
    <x v="0"/>
    <x v="1"/>
    <x v="0"/>
    <n v="132.80987604166148"/>
    <n v="2024"/>
    <n v="33"/>
    <x v="1"/>
    <x v="0"/>
    <n v="8"/>
    <x v="1"/>
    <x v="2"/>
    <d v="2024-08-12T00:00:00"/>
    <s v=""/>
  </r>
  <r>
    <n v="4000004285"/>
    <x v="0"/>
    <s v="3. Normal"/>
    <s v="Trading Items in DC 12 to change in TANN"/>
    <s v=" Donabella Yalong Ortega"/>
    <s v="Dinesh Sharma"/>
    <s v="SAP Functional-SD"/>
    <x v="3"/>
    <d v="2024-10-22T13:15:00"/>
    <d v="2024-10-24T13:15:00"/>
    <s v="Applications"/>
    <s v="-"/>
    <s v="Donabella Yalong Ortega"/>
    <s v="Showroom"/>
    <s v="4. Affects User"/>
    <d v="2024-10-30T10:28:00"/>
    <x v="0"/>
    <s v="-"/>
    <d v="2024-10-22T13:44:00"/>
    <d v="2024-10-22T15:15:00"/>
    <s v="-"/>
    <s v="-"/>
    <s v="SAP S/4 ERP"/>
    <s v="UAE"/>
    <x v="0"/>
    <x v="2"/>
    <x v="0"/>
    <n v="62.07307048610528"/>
    <n v="2024"/>
    <n v="43"/>
    <x v="14"/>
    <x v="0"/>
    <n v="10"/>
    <x v="2"/>
    <x v="2"/>
    <d v="2024-10-22T00:00:00"/>
    <s v=""/>
  </r>
  <r>
    <n v="4000001072"/>
    <x v="1"/>
    <s v="2. High"/>
    <s v="TRANSFER DATA QUOTATION DONE IN C4C TO NEW POS - Sol Ref 3000052527"/>
    <s v="Cheryl Apostol"/>
    <s v="Dinesh Sharma"/>
    <s v="SAP Functional"/>
    <x v="2"/>
    <d v="2024-07-24T18:52:00"/>
    <d v="2024-07-26T18:52:00"/>
    <s v="Applications"/>
    <s v="-"/>
    <s v="Cheryl Apostol"/>
    <s v="Showroom"/>
    <s v="4. Affects User"/>
    <d v="2024-10-30T12:50:00"/>
    <x v="0"/>
    <s v="-"/>
    <s v="-"/>
    <d v="2024-07-25T11:52:00"/>
    <s v="Applications"/>
    <n v="3000000000"/>
    <s v="CRM"/>
    <s v="UAE"/>
    <x v="0"/>
    <x v="2"/>
    <x v="0"/>
    <n v="151.83904270832863"/>
    <n v="2024"/>
    <n v="30"/>
    <x v="0"/>
    <x v="0"/>
    <n v="7"/>
    <x v="0"/>
    <x v="2"/>
    <d v="2024-07-24T00:00:00"/>
    <s v=""/>
  </r>
  <r>
    <n v="4000000366"/>
    <x v="0"/>
    <s v="2. High"/>
    <s v="T_Code Issue - Richard Pinto"/>
    <s v="Richard Santhosh Pinto"/>
    <s v="Ajay Bose Sukumaran"/>
    <s v="SAP Functional-Fiori/ABAP"/>
    <x v="0"/>
    <d v="2024-07-05T19:27:00"/>
    <d v="2024-07-09T19:27:00"/>
    <s v="Applications"/>
    <d v="2024-08-04T12:00:00"/>
    <s v="Richard Santhosh Pinto"/>
    <s v="Customer Advocacy - Tiles"/>
    <s v="4. Affects User"/>
    <d v="2024-08-04T12:00:00"/>
    <x v="0"/>
    <d v="2024-08-01T11:13:00"/>
    <d v="2024-07-08T16:32:00"/>
    <d v="2024-07-08T12:27:00"/>
    <s v="-"/>
    <s v="-"/>
    <s v="SAP S/4 ERP"/>
    <s v="UAE"/>
    <x v="0"/>
    <x v="5"/>
    <x v="0"/>
    <n v="26.656944444446708"/>
    <n v="2024"/>
    <n v="27"/>
    <x v="11"/>
    <x v="0"/>
    <n v="7"/>
    <x v="0"/>
    <x v="2"/>
    <d v="2024-07-05T00:00:00"/>
    <d v="2024-07-05T00:00:00"/>
  </r>
  <r>
    <n v="4000001636"/>
    <x v="0"/>
    <s v="3. Normal"/>
    <s v="T_Code zc_stores_ageing_n Issue Sol#2000064582"/>
    <s v="Karan Rajawani"/>
    <s v="Dinesh Sharma"/>
    <s v="SAP Functional-MM"/>
    <x v="0"/>
    <d v="2024-08-02T17:06:00"/>
    <d v="2024-08-06T17:06:00"/>
    <s v="Applications"/>
    <d v="2024-10-21T00:43:00"/>
    <s v="Karan Rajawani"/>
    <s v="Finance &amp; Accounts"/>
    <s v="4. Affects User"/>
    <d v="2024-10-21T00:43:00"/>
    <x v="0"/>
    <d v="2024-10-18T00:10:00"/>
    <d v="2024-08-16T14:03:00"/>
    <d v="2024-08-02T19:06:00"/>
    <s v="-"/>
    <n v="2000000000"/>
    <s v="SAP S/4 ERP"/>
    <s v="UAE"/>
    <x v="0"/>
    <x v="2"/>
    <x v="0"/>
    <n v="76.294444444443798"/>
    <n v="2024"/>
    <n v="31"/>
    <x v="8"/>
    <x v="0"/>
    <n v="8"/>
    <x v="1"/>
    <x v="2"/>
    <d v="2024-08-02T00:00:00"/>
    <d v="2024-08-02T00:00:00"/>
  </r>
  <r>
    <n v="4000005478"/>
    <x v="0"/>
    <s v="3. Normal"/>
    <s v="UKI SO error (involved parties)"/>
    <s v="Gillian Malansing"/>
    <s v="Dinesh Sharma"/>
    <s v="SAP Functional-SD"/>
    <x v="1"/>
    <d v="2024-11-28T17:40:00"/>
    <d v="2024-12-02T17:40:00"/>
    <s v="Applications"/>
    <s v="-"/>
    <s v="System"/>
    <s v="Sanitaryware Sales"/>
    <s v="4. Affects User"/>
    <d v="2024-12-18T16:35:00"/>
    <x v="0"/>
    <s v="-"/>
    <s v="-"/>
    <d v="2024-11-29T10:40:00"/>
    <s v="-"/>
    <s v="-"/>
    <s v="SAP S/4 ERP"/>
    <s v="UAE"/>
    <x v="0"/>
    <x v="2"/>
    <x v="1"/>
    <n v="24.889042708331544"/>
    <n v="2024"/>
    <n v="48"/>
    <x v="3"/>
    <x v="6"/>
    <n v="11"/>
    <x v="3"/>
    <x v="2"/>
    <d v="2024-11-28T00:00:00"/>
    <s v=""/>
  </r>
  <r>
    <n v="4000003019"/>
    <x v="0"/>
    <s v="3. Normal"/>
    <s v="Un Lock Soloman user ID - 21272"/>
    <s v="Surya Vegirouthu"/>
    <s v="Amit Yadav"/>
    <s v="SAP Technical"/>
    <x v="0"/>
    <d v="2024-09-13T12:26:00"/>
    <d v="2024-09-17T12:26:00"/>
    <s v="Applications"/>
    <d v="2024-09-16T20:23:00"/>
    <s v="Surya Vegirouthu"/>
    <s v="Information Technology"/>
    <s v="4. Affects User"/>
    <d v="2024-09-19T11:39:00"/>
    <x v="0"/>
    <d v="2024-09-13T19:28:00"/>
    <d v="2024-09-13T19:28:00"/>
    <d v="2024-09-13T14:26:00"/>
    <s v="-"/>
    <s v="-"/>
    <s v="SAP S/4 ERP"/>
    <s v="UAE"/>
    <x v="0"/>
    <x v="0"/>
    <x v="0"/>
    <n v="0.2930555555576575"/>
    <n v="2024"/>
    <n v="37"/>
    <x v="23"/>
    <x v="0"/>
    <n v="9"/>
    <x v="5"/>
    <x v="0"/>
    <d v="2024-09-13T00:00:00"/>
    <d v="2024-09-13T00:00:00"/>
  </r>
  <r>
    <n v="4000001100"/>
    <x v="0"/>
    <s v="3. Normal"/>
    <s v="Unable to add profit centre in down payment request F-47 Sol#2000064571"/>
    <s v="G.S.Kumar Vijjapureddi"/>
    <s v="Surya Vegirouthu"/>
    <s v="SAP Functional-FI/CO"/>
    <x v="0"/>
    <d v="2024-07-26T11:57:00"/>
    <d v="2024-07-29T11:57:00"/>
    <s v="Applications"/>
    <d v="2024-08-05T15:01:00"/>
    <s v="G.S.Kumar Vijjapureddi"/>
    <s v="HR &amp; Admin"/>
    <s v="4. Affects User"/>
    <d v="2024-08-05T15:01:00"/>
    <x v="0"/>
    <d v="2024-08-02T14:26:00"/>
    <d v="2024-08-02T14:26:00"/>
    <d v="2024-07-26T13:57:00"/>
    <s v="-"/>
    <n v="2000000000"/>
    <s v="SAP S/4 ERP"/>
    <s v="IND"/>
    <x v="0"/>
    <x v="10"/>
    <x v="0"/>
    <n v="7.1034722222248092"/>
    <n v="2024"/>
    <n v="30"/>
    <x v="0"/>
    <x v="0"/>
    <n v="7"/>
    <x v="0"/>
    <x v="1"/>
    <d v="2024-07-26T00:00:00"/>
    <d v="2024-07-26T00:00:00"/>
  </r>
  <r>
    <n v="4000004082"/>
    <x v="0"/>
    <s v="3. Normal"/>
    <s v="Unable to approve the leave request in SAP Fiori - Moyinudeen"/>
    <s v="Moyinudeen Mutti"/>
    <s v="Amit Yadav"/>
    <s v="SAP Technical"/>
    <x v="0"/>
    <d v="2024-10-15T14:07:00"/>
    <d v="2024-10-17T14:07:00"/>
    <s v="Applications"/>
    <d v="2024-10-18T17:41:00"/>
    <s v="System"/>
    <s v="Production"/>
    <s v="4. Affects User"/>
    <d v="2024-10-18T17:41:00"/>
    <x v="0"/>
    <d v="2024-10-15T16:50:00"/>
    <d v="2024-10-15T16:50:00"/>
    <d v="2024-10-15T16:07:00"/>
    <s v="-"/>
    <s v="-"/>
    <s v="SAP S/4 ERP"/>
    <s v="UAE"/>
    <x v="0"/>
    <x v="0"/>
    <x v="0"/>
    <n v="0.11319444444961846"/>
    <n v="2024"/>
    <n v="42"/>
    <x v="24"/>
    <x v="0"/>
    <n v="10"/>
    <x v="2"/>
    <x v="0"/>
    <d v="2024-10-15T00:00:00"/>
    <d v="2024-10-15T00:00:00"/>
  </r>
  <r>
    <n v="4000003158"/>
    <x v="0"/>
    <s v="3. Normal"/>
    <s v="Unable to book Invoice. T- CODE (MIRO)"/>
    <s v="Chaithanya Rumar Dasari"/>
    <s v="Dinesh Sharma"/>
    <s v="SAP Functional-SD"/>
    <x v="0"/>
    <d v="2024-09-17T18:10:00"/>
    <d v="2024-09-19T18:10:00"/>
    <s v="Applications"/>
    <d v="2024-11-01T12:48:00"/>
    <s v="Chaithanya Rumar Dasari"/>
    <s v="Accounts - SSC"/>
    <s v="4. Affects User"/>
    <d v="2024-11-01T12:48:00"/>
    <x v="0"/>
    <d v="2024-10-29T12:06:00"/>
    <d v="2024-09-20T13:25:00"/>
    <d v="2024-09-18T11:40:00"/>
    <s v="-"/>
    <s v="-"/>
    <s v="SAP S/4 ERP"/>
    <s v="IND"/>
    <x v="0"/>
    <x v="2"/>
    <x v="0"/>
    <n v="41.747222222220444"/>
    <n v="2024"/>
    <n v="38"/>
    <x v="12"/>
    <x v="0"/>
    <n v="9"/>
    <x v="5"/>
    <x v="2"/>
    <d v="2024-09-17T00:00:00"/>
    <d v="2024-09-17T00:00:00"/>
  </r>
  <r>
    <n v="4000000174"/>
    <x v="0"/>
    <s v="3. Normal"/>
    <s v="Unable to capitalize asset"/>
    <s v="Prabhakar Tamada"/>
    <s v="Surya Vegirouthu"/>
    <s v="SAP Functional-FI/CO"/>
    <x v="0"/>
    <d v="2024-07-02T16:28:00"/>
    <d v="2024-07-03T15:58:00"/>
    <s v="Applications"/>
    <d v="2024-07-08T14:47:00"/>
    <s v="Prabhakar Tamada"/>
    <s v="Finance &amp; Accounts"/>
    <s v="2. Affects Department"/>
    <d v="2024-08-15T12:54:00"/>
    <x v="3"/>
    <d v="2024-07-05T14:25:00"/>
    <d v="2024-07-05T14:25:00"/>
    <d v="2024-07-02T17:28:00"/>
    <s v="-"/>
    <s v="-"/>
    <s v="SAP S/4 ERP"/>
    <s v="IND"/>
    <x v="0"/>
    <x v="10"/>
    <x v="0"/>
    <n v="2.9145833333313931"/>
    <n v="2024"/>
    <n v="27"/>
    <x v="11"/>
    <x v="0"/>
    <n v="7"/>
    <x v="0"/>
    <x v="3"/>
    <d v="2024-07-02T00:00:00"/>
    <d v="2024-07-02T00:00:00"/>
  </r>
  <r>
    <n v="4000004513"/>
    <x v="0"/>
    <s v="3. Normal"/>
    <s v="Unable to create OBD : no schedule line&quot; error - Laticrete PO"/>
    <s v="Shehzad Abdull Kunhi"/>
    <s v="Dinesh Sharma"/>
    <s v="SAP Functional-SD"/>
    <x v="3"/>
    <d v="2024-10-30T13:24:00"/>
    <d v="2024-11-01T13:24:00"/>
    <s v="Applications"/>
    <s v="-"/>
    <s v="System"/>
    <s v="UAE Sales -Retail Operations"/>
    <s v="3. Affects Group"/>
    <d v="2024-10-30T16:34:00"/>
    <x v="0"/>
    <s v="-"/>
    <s v="-"/>
    <d v="2024-10-30T15:24:00"/>
    <s v="-"/>
    <s v="-"/>
    <s v="SAP S/4 ERP"/>
    <s v="UAE"/>
    <x v="0"/>
    <x v="2"/>
    <x v="1"/>
    <n v="54.066820486106735"/>
    <n v="2024"/>
    <n v="44"/>
    <x v="5"/>
    <x v="17"/>
    <n v="10"/>
    <x v="2"/>
    <x v="2"/>
    <d v="2024-10-30T00:00:00"/>
    <s v=""/>
  </r>
  <r>
    <n v="4000003701"/>
    <x v="0"/>
    <s v="3. Normal"/>
    <s v="Unable to create quotation - Price is wrong"/>
    <s v="Meryem Ennachat"/>
    <s v="Dinesh Sharma"/>
    <s v="SAP Functional-SD"/>
    <x v="0"/>
    <d v="2024-10-04T11:03:00"/>
    <d v="2024-10-08T11:03:00"/>
    <s v="Applications"/>
    <d v="2024-10-28T18:47:00"/>
    <s v="System"/>
    <s v="Showroom"/>
    <s v="4. Affects User"/>
    <d v="2024-10-28T18:47:00"/>
    <x v="0"/>
    <d v="2024-10-25T18:03:00"/>
    <d v="2024-10-08T16:26:00"/>
    <d v="2024-10-04T13:03:00"/>
    <s v="-"/>
    <s v="-"/>
    <s v="SAP S/4 ERP"/>
    <s v="UAE"/>
    <x v="0"/>
    <x v="2"/>
    <x v="0"/>
    <n v="21.291666666664241"/>
    <n v="2024"/>
    <n v="40"/>
    <x v="2"/>
    <x v="0"/>
    <n v="10"/>
    <x v="2"/>
    <x v="2"/>
    <d v="2024-10-04T00:00:00"/>
    <d v="2024-10-04T00:00:00"/>
  </r>
  <r>
    <n v="4000002575"/>
    <x v="0"/>
    <s v="2. High"/>
    <s v="Unable to create sales order from C4C - Sol Ref: 2000064633"/>
    <s v="Mustafa Mamduh Rebhi"/>
    <s v="Dinesh Sharma"/>
    <s v="SAP Functional"/>
    <x v="0"/>
    <d v="2024-09-02T19:07:00"/>
    <d v="2024-09-04T19:07:00"/>
    <s v="Applications"/>
    <d v="2024-09-13T16:21:00"/>
    <s v="System"/>
    <s v="Showroom"/>
    <s v="4. Affects User"/>
    <d v="2024-09-13T16:21:00"/>
    <x v="0"/>
    <d v="2024-09-10T16:20:00"/>
    <d v="2024-09-10T16:20:00"/>
    <d v="2024-09-03T12:07:00"/>
    <s v="-"/>
    <n v="2000000000"/>
    <s v="SAP S/4 ERP"/>
    <s v="UAE"/>
    <x v="0"/>
    <x v="2"/>
    <x v="0"/>
    <n v="7.8840277777781012"/>
    <n v="2024"/>
    <n v="36"/>
    <x v="15"/>
    <x v="0"/>
    <n v="9"/>
    <x v="5"/>
    <x v="1"/>
    <d v="2024-09-02T00:00:00"/>
    <d v="2024-09-02T00:00:00"/>
  </r>
  <r>
    <n v="4000001723"/>
    <x v="0"/>
    <s v="3. Normal"/>
    <s v="UNABLE TO CREATE UNDER THIS CUSTOMER - CHINA NATIONAL -2718345 Sol#: 2000064585"/>
    <s v="Abdul Wahab"/>
    <s v="Dinesh Sharma"/>
    <s v="SAP Functional-SD"/>
    <x v="0"/>
    <d v="2024-08-06T12:01:00"/>
    <d v="2024-08-08T12:01:00"/>
    <s v="Applications"/>
    <d v="2024-08-18T12:08:00"/>
    <s v="System"/>
    <s v="Information Technology"/>
    <s v="4. Affects User"/>
    <d v="2024-08-18T12:08:00"/>
    <x v="0"/>
    <d v="2024-08-15T11:36:00"/>
    <d v="2024-08-15T11:36:00"/>
    <d v="2024-08-06T14:01:00"/>
    <s v="-"/>
    <n v="2000000000"/>
    <s v="SAP S/4 ERP"/>
    <s v="UAE"/>
    <x v="0"/>
    <x v="2"/>
    <x v="0"/>
    <n v="8.9826388888832298"/>
    <n v="2024"/>
    <n v="32"/>
    <x v="19"/>
    <x v="0"/>
    <n v="8"/>
    <x v="1"/>
    <x v="1"/>
    <d v="2024-08-06T00:00:00"/>
    <d v="2024-08-06T00:00:00"/>
  </r>
  <r>
    <n v="4000002888"/>
    <x v="0"/>
    <s v="3. Normal"/>
    <s v="Unable to do the quality Inspection for the raw material GM02502010 Sol ref#:2000064644"/>
    <s v="Moyinudeen Mutti"/>
    <s v="Karthick Duraisamy"/>
    <s v="SAP Functional-PP/PM/QS/"/>
    <x v="0"/>
    <d v="2024-09-10T15:57:00"/>
    <d v="2024-09-12T15:57:00"/>
    <s v="Applications"/>
    <d v="2024-09-16T18:23:00"/>
    <s v="System"/>
    <s v="Production"/>
    <s v="4. Affects User"/>
    <d v="2024-09-16T18:23:00"/>
    <x v="0"/>
    <d v="2024-09-13T18:18:00"/>
    <d v="2024-09-13T18:18:00"/>
    <d v="2024-09-10T17:57:00"/>
    <s v="-"/>
    <n v="2000000000"/>
    <s v="SAP S/4 ERP"/>
    <s v="UAE"/>
    <x v="0"/>
    <x v="1"/>
    <x v="0"/>
    <n v="3.0979166666656965"/>
    <n v="2024"/>
    <n v="37"/>
    <x v="23"/>
    <x v="0"/>
    <n v="9"/>
    <x v="5"/>
    <x v="3"/>
    <d v="2024-09-10T00:00:00"/>
    <d v="2024-09-10T00:00:00"/>
  </r>
  <r>
    <n v="4000002713"/>
    <x v="0"/>
    <s v="3. Normal"/>
    <s v="Unable to do the transactions and quotations and unable to create the customer data in SAP"/>
    <s v="Mukhammadaziz Rakhmonaliev"/>
    <s v="Dinesh Sharma"/>
    <s v="SAP Functional-SD"/>
    <x v="0"/>
    <d v="2024-09-05T14:07:00"/>
    <d v="2024-09-09T14:07:00"/>
    <s v="Applications"/>
    <d v="2024-09-13T18:21:00"/>
    <s v="System"/>
    <s v="-"/>
    <s v="4. Affects User"/>
    <d v="2024-09-13T18:21:00"/>
    <x v="0"/>
    <d v="2024-09-10T18:11:00"/>
    <d v="2024-09-05T15:48:00"/>
    <d v="2024-09-05T16:07:00"/>
    <s v="-"/>
    <s v="-"/>
    <s v="SAP S/4 ERP"/>
    <s v="UAE"/>
    <x v="0"/>
    <x v="2"/>
    <x v="0"/>
    <n v="5.1694444444510737"/>
    <n v="2024"/>
    <n v="36"/>
    <x v="15"/>
    <x v="0"/>
    <n v="9"/>
    <x v="5"/>
    <x v="1"/>
    <d v="2024-09-05T00:00:00"/>
    <d v="2024-09-05T00:00:00"/>
  </r>
  <r>
    <n v="4000003212"/>
    <x v="0"/>
    <s v="3. Normal"/>
    <s v="Unable to extract data from SAP"/>
    <s v="Kahkashan Naaz"/>
    <s v="Amit Yadav"/>
    <s v="SAP Technical"/>
    <x v="0"/>
    <d v="2024-09-19T10:58:00"/>
    <d v="2024-09-21T10:58:00"/>
    <s v="Applications"/>
    <d v="2024-09-22T17:26:00"/>
    <s v="Kahkashan Naaz"/>
    <s v="Purchase"/>
    <s v="3. Affects Group"/>
    <d v="2024-09-22T17:26:00"/>
    <x v="0"/>
    <d v="2024-09-19T16:58:00"/>
    <d v="2024-09-19T16:58:00"/>
    <d v="2024-09-19T12:58:00"/>
    <s v="-"/>
    <s v="-"/>
    <s v="SAP S/4 ERP"/>
    <s v="IND"/>
    <x v="0"/>
    <x v="0"/>
    <x v="0"/>
    <n v="0.25"/>
    <n v="2024"/>
    <n v="38"/>
    <x v="12"/>
    <x v="0"/>
    <n v="9"/>
    <x v="5"/>
    <x v="0"/>
    <d v="2024-09-19T00:00:00"/>
    <d v="2024-09-19T00:00:00"/>
  </r>
  <r>
    <n v="4000005911"/>
    <x v="0"/>
    <s v="3. Normal"/>
    <s v="Unable to find the following GL for RAK Porcelain Online Orders payment posting in T. CODE:  ZFI004 - Sol ref#: 2000064787"/>
    <s v="Abdul Basith"/>
    <s v="Rakhi Masand"/>
    <s v="SAP Functional-FI/CO"/>
    <x v="0"/>
    <d v="2024-12-13T11:43:00"/>
    <d v="2024-12-17T11:43:00"/>
    <s v="Applications"/>
    <d v="2024-12-16T18:12:00"/>
    <s v="Cheryl Mortega"/>
    <s v="UAE Sales -Retail Operations"/>
    <s v="4. Affects User"/>
    <d v="2024-12-16T18:12:00"/>
    <x v="0"/>
    <d v="2024-12-13T17:40:00"/>
    <d v="2024-12-13T17:04:00"/>
    <d v="2024-12-13T13:43:00"/>
    <s v="-"/>
    <n v="2000000000"/>
    <s v="SAP S/4 ERP"/>
    <s v="UAE"/>
    <x v="1"/>
    <x v="6"/>
    <x v="1"/>
    <n v="0.24791666666715173"/>
    <n v="2024"/>
    <n v="50"/>
    <x v="7"/>
    <x v="1"/>
    <n v="12"/>
    <x v="4"/>
    <x v="0"/>
    <d v="2024-12-13T00:00:00"/>
    <d v="2024-12-13T00:00:00"/>
  </r>
  <r>
    <n v="4000005508"/>
    <x v="1"/>
    <s v="3. Normal"/>
    <s v="Unable to Link Code in SAP (vdh1n)"/>
    <s v="Varshil Jayantilal Gohil"/>
    <s v="Unassigned"/>
    <s v="SAP Functional-SD"/>
    <x v="6"/>
    <d v="2024-11-29T16:34:00"/>
    <d v="2024-12-02T16:34:00"/>
    <s v="Applications"/>
    <s v="-"/>
    <s v="System"/>
    <s v="Commercial Accounts"/>
    <s v="4. Affects User"/>
    <d v="2024-12-11T12:02:00"/>
    <x v="0"/>
    <s v="-"/>
    <d v="2024-12-06T10:42:00"/>
    <d v="2024-11-29T18:34:00"/>
    <s v="Applications"/>
    <s v="-"/>
    <s v="SAP S/4 ERP"/>
    <s v="IND"/>
    <x v="2"/>
    <x v="9"/>
    <x v="1"/>
    <n v="23.934876041661482"/>
    <n v="2024"/>
    <n v="48"/>
    <x v="3"/>
    <x v="6"/>
    <n v="11"/>
    <x v="3"/>
    <x v="2"/>
    <d v="2024-11-29T00:00:00"/>
    <s v=""/>
  </r>
  <r>
    <n v="4000001815"/>
    <x v="0"/>
    <s v="1. Urgent"/>
    <s v="Unable to log in SAP"/>
    <s v="Mohamed Nasar"/>
    <s v="Nigam Bairagicharan Das"/>
    <s v="SAP Technical"/>
    <x v="0"/>
    <d v="2024-08-08T16:39:00"/>
    <d v="2024-08-09T15:39:00"/>
    <s v="Access &amp; Security"/>
    <d v="2024-08-12T13:05:00"/>
    <s v="Mohamed Nasar"/>
    <s v="Logistics and Warehouse"/>
    <s v="4. Affects User"/>
    <d v="2024-08-12T13:05:00"/>
    <x v="3"/>
    <d v="2024-08-09T12:07:00"/>
    <d v="2024-08-08T21:00:00"/>
    <d v="2024-08-08T17:39:00"/>
    <s v="-"/>
    <s v="-"/>
    <s v="Access Control"/>
    <s v="UAE"/>
    <x v="0"/>
    <x v="0"/>
    <x v="0"/>
    <n v="0.81111111111385981"/>
    <n v="2024"/>
    <n v="32"/>
    <x v="19"/>
    <x v="0"/>
    <n v="8"/>
    <x v="1"/>
    <x v="0"/>
    <d v="2024-08-08T00:00:00"/>
    <d v="2024-08-08T00:00:00"/>
  </r>
  <r>
    <n v="4000003454"/>
    <x v="0"/>
    <s v="2. High"/>
    <s v="UNABLE TO MAKE DN FOR NILE HALF FRAME CONC CIST MECHANIC-WH-A"/>
    <s v="Shiv Raghupatruni"/>
    <s v="Surya Vegirouthu"/>
    <s v="SAP Functional-SD"/>
    <x v="0"/>
    <d v="2024-09-27T12:24:00"/>
    <d v="2024-09-28T11:54:00"/>
    <s v="Applications"/>
    <d v="2024-09-27T12:49:00"/>
    <s v="System"/>
    <s v="Supply Chain Management"/>
    <s v="3. Affects Group"/>
    <d v="2024-10-01T13:18:00"/>
    <x v="3"/>
    <d v="2024-09-27T12:42:00"/>
    <d v="2024-09-27T12:42:00"/>
    <d v="2024-09-27T13:24:00"/>
    <s v="-"/>
    <s v="-"/>
    <s v="SAP S/4 ERP"/>
    <s v="IND"/>
    <x v="0"/>
    <x v="10"/>
    <x v="0"/>
    <n v="1.2499999997089617E-2"/>
    <n v="2024"/>
    <n v="39"/>
    <x v="20"/>
    <x v="0"/>
    <n v="9"/>
    <x v="5"/>
    <x v="0"/>
    <d v="2024-09-27T00:00:00"/>
    <d v="2024-09-27T00:00:00"/>
  </r>
  <r>
    <n v="4000003154"/>
    <x v="0"/>
    <s v="1. Urgent"/>
    <s v="Unable to make purchase request from two packing items"/>
    <s v="Silambarasan Ravichandran"/>
    <s v="Dinesh Sharma"/>
    <s v="SAP Functional-MM"/>
    <x v="0"/>
    <d v="2024-09-17T17:19:00"/>
    <d v="2024-09-18T16:19:00"/>
    <s v="Applications"/>
    <d v="2024-09-21T14:25:00"/>
    <s v="Silambarasan Ravichandran"/>
    <s v="ISO"/>
    <s v="3. Affects Group"/>
    <d v="2024-09-21T14:25:00"/>
    <x v="3"/>
    <d v="2024-09-18T14:00:00"/>
    <d v="2024-09-17T17:54:00"/>
    <d v="2024-09-17T18:19:00"/>
    <s v="-"/>
    <s v="-"/>
    <s v="SAP S/4 ERP"/>
    <s v="UAE"/>
    <x v="0"/>
    <x v="2"/>
    <x v="0"/>
    <n v="0.86180555555620231"/>
    <n v="2024"/>
    <n v="38"/>
    <x v="12"/>
    <x v="0"/>
    <n v="9"/>
    <x v="5"/>
    <x v="0"/>
    <d v="2024-09-17T00:00:00"/>
    <d v="2024-09-17T00:00:00"/>
  </r>
  <r>
    <n v="4000001560"/>
    <x v="0"/>
    <s v="3. Normal"/>
    <s v="Unable to open CO period - Surya (IND )"/>
    <s v="Surya Vegirouthu"/>
    <s v="Amit Yadav"/>
    <s v="SAP Technical"/>
    <x v="0"/>
    <d v="2024-08-01T12:47:00"/>
    <d v="2024-08-03T12:47:00"/>
    <s v="Applications"/>
    <d v="2024-08-02T06:56:00"/>
    <s v="System"/>
    <s v="IT Department"/>
    <s v="4. Affects User"/>
    <d v="2024-08-02T06:56:00"/>
    <x v="0"/>
    <d v="2024-08-01T17:05:00"/>
    <d v="2024-08-01T17:05:00"/>
    <d v="2024-08-01T14:47:00"/>
    <s v="-"/>
    <s v="-"/>
    <s v="SAP S/4 ERP"/>
    <s v="IND"/>
    <x v="0"/>
    <x v="0"/>
    <x v="0"/>
    <n v="0.17916666666860692"/>
    <n v="2024"/>
    <n v="31"/>
    <x v="8"/>
    <x v="0"/>
    <n v="8"/>
    <x v="1"/>
    <x v="0"/>
    <d v="2024-08-01T00:00:00"/>
    <d v="2024-08-01T00:00:00"/>
  </r>
  <r>
    <n v="4000003620"/>
    <x v="0"/>
    <s v="3. Normal"/>
    <s v="Unable to Print Credit Release Form from SAP"/>
    <s v="Mohammed Arham Zuberi"/>
    <s v="Dinesh Sharma"/>
    <s v="SAP Functional-MM"/>
    <x v="0"/>
    <d v="2024-10-02T11:50:00"/>
    <d v="2024-10-04T11:50:00"/>
    <s v="Applications"/>
    <d v="2024-10-14T13:39:00"/>
    <s v="System"/>
    <s v="Customer Advocacy - Tiles"/>
    <s v="4. Affects User"/>
    <d v="2024-10-14T13:39:00"/>
    <x v="0"/>
    <d v="2024-10-11T13:21:00"/>
    <d v="2024-10-08T16:05:00"/>
    <d v="2024-10-02T13:50:00"/>
    <s v="-"/>
    <s v="-"/>
    <s v="SAP S/4 ERP"/>
    <s v="UAE"/>
    <x v="0"/>
    <x v="2"/>
    <x v="0"/>
    <n v="9.0631944444467081"/>
    <n v="2024"/>
    <n v="40"/>
    <x v="2"/>
    <x v="0"/>
    <n v="10"/>
    <x v="2"/>
    <x v="1"/>
    <d v="2024-10-02T00:00:00"/>
    <d v="2024-10-02T00:00:00"/>
  </r>
  <r>
    <n v="4000001990"/>
    <x v="0"/>
    <s v="3. Normal"/>
    <s v="Unable to print in SAP - loqman - (KSA)"/>
    <s v="Loqman Ali Alsaleh"/>
    <s v="Nigam Bairagicharan Das"/>
    <s v="SAP Technical"/>
    <x v="0"/>
    <d v="2024-08-14T17:07:00"/>
    <d v="2024-08-18T17:07:00"/>
    <s v="Applications"/>
    <d v="2024-08-25T18:12:00"/>
    <s v="Loqman Ali Alsaleh"/>
    <s v="Finance &amp; Accounts"/>
    <s v="4. Affects User"/>
    <d v="2024-08-25T18:12:00"/>
    <x v="0"/>
    <d v="2024-08-22T18:06:00"/>
    <d v="2024-08-16T16:35:00"/>
    <d v="2024-08-15T10:07:00"/>
    <s v="-"/>
    <s v="-"/>
    <s v="SAP S/4 ERP"/>
    <s v="KSA"/>
    <x v="0"/>
    <x v="0"/>
    <x v="0"/>
    <n v="8.0409722222248092"/>
    <n v="2024"/>
    <n v="33"/>
    <x v="1"/>
    <x v="0"/>
    <n v="8"/>
    <x v="1"/>
    <x v="1"/>
    <d v="2024-08-14T00:00:00"/>
    <d v="2024-08-14T00:00:00"/>
  </r>
  <r>
    <n v="4000002211"/>
    <x v="0"/>
    <s v="2. High"/>
    <s v="Unable to process materials in system - Sandeep ( Kludi ) Sol ref#: 2000064609"/>
    <s v="Sandeep Kumar"/>
    <s v="Mohanad Suliman"/>
    <s v="SAP Functional-PP/PM/QS/"/>
    <x v="0"/>
    <d v="2024-08-21T17:14:00"/>
    <d v="2024-08-23T17:14:00"/>
    <s v="Applications"/>
    <d v="2024-11-04T16:50:00"/>
    <s v="Sandeep Kumar"/>
    <s v="Supply Chain"/>
    <s v="4. Affects User"/>
    <d v="2024-11-04T16:50:00"/>
    <x v="0"/>
    <d v="2024-11-01T16:41:00"/>
    <d v="2024-09-09T13:56:00"/>
    <d v="2024-08-21T19:14:00"/>
    <s v="-"/>
    <n v="2000000000"/>
    <s v="SAP S/4 ERP"/>
    <s v="UAE"/>
    <x v="0"/>
    <x v="7"/>
    <x v="0"/>
    <n v="71.977083333338669"/>
    <n v="2024"/>
    <n v="34"/>
    <x v="18"/>
    <x v="0"/>
    <n v="8"/>
    <x v="1"/>
    <x v="2"/>
    <d v="2024-08-21T00:00:00"/>
    <d v="2024-08-21T00:00:00"/>
  </r>
  <r>
    <n v="4000001631"/>
    <x v="0"/>
    <s v="4. Low"/>
    <s v="Unable to release in 2 plants Sol# 2000064580"/>
    <s v="Karan Rajawani"/>
    <s v="Karthick Duraisamy"/>
    <s v="SAP Functional-PP/PM/QS/"/>
    <x v="0"/>
    <d v="2024-08-02T15:35:00"/>
    <d v="2024-08-09T15:35:00"/>
    <s v="Applications"/>
    <d v="2024-08-16T13:07:00"/>
    <s v="Karan Rajawani"/>
    <s v="Finance &amp; Accounts"/>
    <s v="4. Affects User"/>
    <d v="2024-08-16T13:07:00"/>
    <x v="2"/>
    <d v="2024-08-13T12:42:00"/>
    <d v="2024-08-13T12:42:00"/>
    <d v="2024-08-05T10:35:00"/>
    <s v="-"/>
    <n v="2000000000"/>
    <s v="SAP S/4 ERP"/>
    <s v="UAE"/>
    <x v="0"/>
    <x v="1"/>
    <x v="0"/>
    <n v="10.879861111112405"/>
    <n v="2024"/>
    <n v="31"/>
    <x v="8"/>
    <x v="0"/>
    <n v="8"/>
    <x v="1"/>
    <x v="2"/>
    <d v="2024-08-02T00:00:00"/>
    <d v="2024-08-02T00:00:00"/>
  </r>
  <r>
    <n v="4000001953"/>
    <x v="0"/>
    <s v="3. Normal"/>
    <s v="Unable to release PR #500039406"/>
    <s v="Ahamed Basheer"/>
    <s v="Dinesh Sharma"/>
    <s v="SAP Functional-MM"/>
    <x v="0"/>
    <d v="2024-08-13T17:34:00"/>
    <d v="2024-08-15T17:34:00"/>
    <s v="Applications"/>
    <d v="2024-08-16T19:07:00"/>
    <s v="Cheryl Mortega"/>
    <s v="Information Technology"/>
    <s v="4. Affects User"/>
    <d v="2024-08-16T19:07:00"/>
    <x v="0"/>
    <d v="2024-08-13T18:55:00"/>
    <d v="2024-08-13T18:55:00"/>
    <d v="2024-08-14T10:34:00"/>
    <s v="-"/>
    <s v="-"/>
    <s v="SAP S/4 ERP"/>
    <s v="UAE"/>
    <x v="0"/>
    <x v="2"/>
    <x v="0"/>
    <n v="5.6250000001455192E-2"/>
    <n v="2024"/>
    <n v="33"/>
    <x v="1"/>
    <x v="0"/>
    <n v="8"/>
    <x v="1"/>
    <x v="0"/>
    <d v="2024-08-13T00:00:00"/>
    <d v="2024-08-13T00:00:00"/>
  </r>
  <r>
    <n v="4000003855"/>
    <x v="0"/>
    <s v="2. High"/>
    <s v="Unable to return order from direct customer(discount) with reference"/>
    <s v="Md Atwar"/>
    <s v="Kamal Kondapalli"/>
    <s v="SAP Functional-SD"/>
    <x v="0"/>
    <d v="2024-10-08T13:49:00"/>
    <d v="2024-10-10T13:49:00"/>
    <s v="Applications"/>
    <d v="2024-11-24T18:01:00"/>
    <s v="Md Atwar"/>
    <s v="Sales &amp; Marketing"/>
    <s v="4. Affects User"/>
    <d v="2024-11-24T18:01:00"/>
    <x v="0"/>
    <d v="2024-11-21T17:55:00"/>
    <d v="2024-10-14T13:37:00"/>
    <d v="2024-10-08T15:49:00"/>
    <s v="-"/>
    <s v="-"/>
    <s v="SAP S/4 ERP"/>
    <s v="BGD"/>
    <x v="1"/>
    <x v="2"/>
    <x v="0"/>
    <n v="44.170833333337214"/>
    <n v="2024"/>
    <n v="41"/>
    <x v="9"/>
    <x v="1"/>
    <n v="10"/>
    <x v="2"/>
    <x v="2"/>
    <d v="2024-10-08T00:00:00"/>
    <d v="2024-10-08T00:00:00"/>
  </r>
  <r>
    <n v="4000003806"/>
    <x v="0"/>
    <s v="1. Urgent"/>
    <s v="Unable to reverse an entry - Surbhi"/>
    <s v="Surbhi Garg"/>
    <s v="Swaroop Parimi"/>
    <s v="SAP Functional-FI/CO"/>
    <x v="0"/>
    <d v="2024-10-07T15:39:00"/>
    <d v="2024-10-08T14:39:00"/>
    <s v="Applications"/>
    <d v="2024-10-18T19:41:00"/>
    <s v="Surbhi Garg"/>
    <s v="Finance &amp; Accounts"/>
    <s v="4. Affects User"/>
    <d v="2024-10-18T19:41:00"/>
    <x v="3"/>
    <d v="2024-10-15T18:42:00"/>
    <d v="2024-10-15T18:42:00"/>
    <d v="2024-10-07T16:39:00"/>
    <s v="-"/>
    <s v="-"/>
    <s v="SAP S/4 ERP"/>
    <s v="UAE"/>
    <x v="0"/>
    <x v="6"/>
    <x v="0"/>
    <n v="8.1270833333328483"/>
    <n v="2024"/>
    <n v="41"/>
    <x v="9"/>
    <x v="0"/>
    <n v="10"/>
    <x v="2"/>
    <x v="1"/>
    <d v="2024-10-07T00:00:00"/>
    <d v="2024-10-07T00:00:00"/>
  </r>
  <r>
    <n v="4000002837"/>
    <x v="0"/>
    <s v="2. High"/>
    <s v="UNABLE TO REVERSE/DELETE THE SERVICE ENTRY Sol ref#: 2000064642"/>
    <s v="Damodhara Venkatasuresh Bongu"/>
    <s v="Dinesh Sharma"/>
    <s v="SAP Functional-MM"/>
    <x v="3"/>
    <d v="2024-09-09T15:42:00"/>
    <d v="2024-09-11T15:42:00"/>
    <s v="Applications"/>
    <s v="-"/>
    <s v="Damodhara Venkatasuresh Bongu"/>
    <s v="Purchase"/>
    <s v="4. Affects User"/>
    <d v="2024-11-04T14:12:00"/>
    <x v="0"/>
    <s v="-"/>
    <d v="2024-09-23T19:08:00"/>
    <d v="2024-09-09T17:42:00"/>
    <s v="-"/>
    <n v="2000000000"/>
    <s v="SAP S/4 ERP"/>
    <s v="IND"/>
    <x v="0"/>
    <x v="2"/>
    <x v="0"/>
    <n v="104.97098715277389"/>
    <n v="2024"/>
    <n v="37"/>
    <x v="23"/>
    <x v="0"/>
    <n v="9"/>
    <x v="5"/>
    <x v="2"/>
    <d v="2024-09-09T00:00:00"/>
    <s v=""/>
  </r>
  <r>
    <n v="4000003358"/>
    <x v="0"/>
    <s v="2. High"/>
    <s v="unable to reverse  the GR/IR - Prabhakar"/>
    <s v="Prabhakar Tamada"/>
    <s v="Dinesh Sharma"/>
    <s v="SAP Functional-MM"/>
    <x v="0"/>
    <d v="2024-09-25T10:00:00"/>
    <d v="2024-09-25T18:30:00"/>
    <s v="Applications"/>
    <d v="2024-10-11T16:37:00"/>
    <s v="Prabhakar Tamada"/>
    <s v="Finance &amp; Accounts"/>
    <s v="3. Affects Group"/>
    <d v="2024-10-11T16:37:00"/>
    <x v="3"/>
    <d v="2024-10-08T15:39:00"/>
    <d v="2024-09-25T11:12:00"/>
    <d v="2024-09-25T11:30:00"/>
    <s v="-"/>
    <s v="-"/>
    <s v="SAP S/4 ERP"/>
    <s v="IND"/>
    <x v="0"/>
    <x v="2"/>
    <x v="0"/>
    <n v="13.235416666670062"/>
    <n v="2024"/>
    <n v="39"/>
    <x v="20"/>
    <x v="0"/>
    <n v="9"/>
    <x v="5"/>
    <x v="2"/>
    <d v="2024-09-25T00:00:00"/>
    <d v="2024-09-25T00:00:00"/>
  </r>
  <r>
    <n v="4000001683"/>
    <x v="0"/>
    <s v="3. Normal"/>
    <s v="Unable to run Depreciation GL in FAGLL03 - SOL ref 2000064583"/>
    <s v="Girish Sharma"/>
    <s v="Dinesh Sharma"/>
    <s v="SAP Functional"/>
    <x v="0"/>
    <d v="2024-08-05T13:04:00"/>
    <d v="2024-08-07T13:04:00"/>
    <s v="Applications"/>
    <d v="2024-08-09T12:04:00"/>
    <s v="System"/>
    <s v="Finance &amp; Accounts"/>
    <s v="4. Affects User"/>
    <d v="2024-08-09T12:04:00"/>
    <x v="0"/>
    <d v="2024-08-06T11:19:00"/>
    <d v="2024-08-06T11:19:00"/>
    <d v="2024-08-05T15:04:00"/>
    <s v="-"/>
    <n v="2000000000"/>
    <s v="SAP S/4 ERP"/>
    <s v="UAE"/>
    <x v="0"/>
    <x v="2"/>
    <x v="0"/>
    <n v="0.92708333333575865"/>
    <n v="2024"/>
    <n v="32"/>
    <x v="19"/>
    <x v="0"/>
    <n v="8"/>
    <x v="1"/>
    <x v="0"/>
    <d v="2024-08-05T00:00:00"/>
    <d v="2024-08-05T00:00:00"/>
  </r>
  <r>
    <n v="4000003840"/>
    <x v="0"/>
    <s v="3. Normal"/>
    <s v="Unable to run the bulk pay slip in background"/>
    <s v="Abdul Mannan"/>
    <s v="Md. Shahinur Alam Shahin"/>
    <s v="SAP Functional-HR"/>
    <x v="0"/>
    <d v="2024-10-08T11:31:00"/>
    <d v="2024-10-10T11:31:00"/>
    <s v="Applications"/>
    <d v="2024-10-17T11:40:00"/>
    <s v="System"/>
    <s v="PR &amp; Admin"/>
    <s v="3. Affects Group"/>
    <d v="2024-10-17T11:40:00"/>
    <x v="0"/>
    <d v="2024-10-14T11:07:00"/>
    <d v="2024-10-11T18:44:00"/>
    <d v="2024-10-08T13:31:00"/>
    <s v="-"/>
    <s v="-"/>
    <s v="SAP S/4 ERP"/>
    <s v="BGD"/>
    <x v="0"/>
    <x v="17"/>
    <x v="0"/>
    <n v="5.9833333333299379"/>
    <n v="2024"/>
    <n v="41"/>
    <x v="9"/>
    <x v="0"/>
    <n v="10"/>
    <x v="2"/>
    <x v="1"/>
    <d v="2024-10-08T00:00:00"/>
    <d v="2024-10-08T00:00:00"/>
  </r>
  <r>
    <n v="4000003344"/>
    <x v="0"/>
    <s v="2. High"/>
    <s v="Unable to save document in long pending order in ECP"/>
    <s v="Moti Singh Rathore"/>
    <s v="Dinesh Sharma"/>
    <s v="SAP Functional-SD"/>
    <x v="0"/>
    <d v="2024-09-24T16:14:00"/>
    <d v="2024-09-25T15:44:00"/>
    <s v="Applications"/>
    <d v="2024-10-13T19:39:00"/>
    <s v="Moti Singh Rathore"/>
    <s v="Finance &amp; Accounts"/>
    <s v="3. Affects Group"/>
    <d v="2024-10-13T19:39:00"/>
    <x v="3"/>
    <d v="2024-10-10T19:14:00"/>
    <d v="2024-09-24T17:37:00"/>
    <d v="2024-09-24T17:14:00"/>
    <s v="-"/>
    <s v="-"/>
    <s v="SAP S/4 ERP"/>
    <s v="IND"/>
    <x v="0"/>
    <x v="2"/>
    <x v="0"/>
    <n v="16.125"/>
    <n v="2024"/>
    <n v="39"/>
    <x v="20"/>
    <x v="0"/>
    <n v="9"/>
    <x v="5"/>
    <x v="2"/>
    <d v="2024-09-24T00:00:00"/>
    <d v="2024-09-24T00:00:00"/>
  </r>
  <r>
    <n v="4000002305"/>
    <x v="0"/>
    <s v="3. Normal"/>
    <s v="Unable to save the change date for the confirmed qty Sol ref#: 2000064617"/>
    <s v="Caroline Yulo"/>
    <s v="Dinesh Sharma"/>
    <s v="SAP Functional-SD"/>
    <x v="0"/>
    <d v="2024-08-23T17:41:00"/>
    <d v="2024-08-27T17:41:00"/>
    <s v="Applications"/>
    <d v="2024-08-26T19:12:00"/>
    <s v="Cheryl Mortega"/>
    <s v="UAE Sales -Retail Operations"/>
    <s v="4. Affects User"/>
    <d v="2024-09-04T11:23:00"/>
    <x v="0"/>
    <d v="2024-08-23T18:59:00"/>
    <d v="2024-08-23T18:59:00"/>
    <d v="2024-08-26T10:41:00"/>
    <s v="-"/>
    <n v="2000000000"/>
    <s v="SAP S/4 ERP"/>
    <s v="UAE"/>
    <x v="0"/>
    <x v="2"/>
    <x v="0"/>
    <n v="5.4166666668606922E-2"/>
    <n v="2024"/>
    <n v="34"/>
    <x v="18"/>
    <x v="0"/>
    <n v="8"/>
    <x v="1"/>
    <x v="0"/>
    <d v="2024-08-23T00:00:00"/>
    <d v="2024-08-23T00:00:00"/>
  </r>
  <r>
    <n v="4000002265"/>
    <x v="0"/>
    <s v="2. High"/>
    <s v="Unable to transact in MIGO GN Sol ref#: 2000064612"/>
    <s v="George Antony D'Souza"/>
    <s v="Dinesh Sharma"/>
    <s v="SAP Functional-SD"/>
    <x v="0"/>
    <d v="2024-08-23T08:30:00"/>
    <d v="2024-08-23T18:30:00"/>
    <s v="Applications"/>
    <d v="2024-08-26T20:12:00"/>
    <s v="System"/>
    <s v="Procurement"/>
    <s v="2. Affects Department"/>
    <d v="2024-08-26T20:12:00"/>
    <x v="3"/>
    <d v="2024-08-23T19:26:00"/>
    <d v="2024-08-23T19:26:00"/>
    <d v="2024-08-23T11:30:00"/>
    <s v="-"/>
    <n v="2000000000"/>
    <s v="SAP S/4 ERP"/>
    <s v="UAE"/>
    <x v="0"/>
    <x v="2"/>
    <x v="0"/>
    <n v="0.45555555555620231"/>
    <n v="2024"/>
    <n v="34"/>
    <x v="18"/>
    <x v="0"/>
    <n v="8"/>
    <x v="1"/>
    <x v="0"/>
    <d v="2024-08-23T00:00:00"/>
    <d v="2024-08-23T00:00:00"/>
  </r>
  <r>
    <n v="4000004770"/>
    <x v="0"/>
    <s v="2. High"/>
    <s v="Unable to update PAN duplicate option in BP"/>
    <s v="Veerababu Geddanapalli"/>
    <s v="Pranita Vishvanath Patil"/>
    <s v="SAP Functional-MM"/>
    <x v="0"/>
    <d v="2024-11-07T14:13:00"/>
    <d v="2024-11-09T14:13:00"/>
    <s v="Applications"/>
    <d v="2024-11-14T11:55:00"/>
    <s v="Veerababu Geddanapalli"/>
    <s v="Finance &amp; Accounts"/>
    <s v="4. Affects User"/>
    <d v="2024-11-14T11:55:00"/>
    <x v="0"/>
    <d v="2024-11-11T11:43:00"/>
    <d v="2024-11-11T11:43:00"/>
    <d v="2024-11-07T16:13:00"/>
    <s v="-"/>
    <s v="-"/>
    <s v="SAP S/4 ERP"/>
    <s v="IND"/>
    <x v="1"/>
    <x v="3"/>
    <x v="1"/>
    <n v="3.8958333333284827"/>
    <n v="2024"/>
    <n v="45"/>
    <x v="4"/>
    <x v="1"/>
    <n v="11"/>
    <x v="3"/>
    <x v="3"/>
    <d v="2024-11-07T00:00:00"/>
    <d v="2024-11-07T00:00:00"/>
  </r>
  <r>
    <n v="4000001984"/>
    <x v="1"/>
    <s v="3. Normal"/>
    <s v="Unnecessary items in SAP Inbox Sol ref#: 3000052555"/>
    <s v="Myles Violante"/>
    <s v="Dinesh Sharma"/>
    <s v="SAP Functional-MM"/>
    <x v="0"/>
    <d v="2024-08-14T13:58:00"/>
    <d v="2024-08-16T13:58:00"/>
    <s v="Applications"/>
    <d v="2024-09-27T19:29:00"/>
    <s v="System"/>
    <s v="Tiles Plant"/>
    <s v="4. Affects User"/>
    <d v="2024-09-27T19:29:00"/>
    <x v="0"/>
    <d v="2024-09-24T18:51:00"/>
    <d v="2024-09-24T18:51:00"/>
    <d v="2024-08-14T15:58:00"/>
    <s v="Applications"/>
    <n v="3000000000"/>
    <s v="SAP S/4 ERP"/>
    <s v="UAE"/>
    <x v="0"/>
    <x v="2"/>
    <x v="0"/>
    <n v="41.203472222223354"/>
    <n v="2024"/>
    <n v="33"/>
    <x v="1"/>
    <x v="0"/>
    <n v="8"/>
    <x v="1"/>
    <x v="2"/>
    <d v="2024-08-14T00:00:00"/>
    <d v="2024-08-14T00:00:00"/>
  </r>
  <r>
    <n v="4000005260"/>
    <x v="0"/>
    <s v="3. Normal"/>
    <s v="UOM not doing an automatic convert into TON and difficult for us to process the comparative"/>
    <s v=" Veronica Tapao"/>
    <s v="Vijay Kumar"/>
    <s v="SAP Functional-MM"/>
    <x v="0"/>
    <d v="2024-11-22T12:29:00"/>
    <d v="2024-11-26T12:29:00"/>
    <s v="Applications"/>
    <d v="2024-11-28T20:03:00"/>
    <s v="Veronica Tapao"/>
    <s v="Purchase"/>
    <s v="4. Affects User"/>
    <d v="2024-11-28T20:03:00"/>
    <x v="0"/>
    <d v="2024-11-25T19:20:00"/>
    <d v="2024-11-22T12:35:00"/>
    <d v="2024-11-22T14:29:00"/>
    <s v="-"/>
    <s v="-"/>
    <s v="SAP S/4 ERP"/>
    <s v="UAE"/>
    <x v="0"/>
    <x v="3"/>
    <x v="1"/>
    <n v="3.2854166666656965"/>
    <n v="2024"/>
    <n v="47"/>
    <x v="17"/>
    <x v="0"/>
    <n v="11"/>
    <x v="3"/>
    <x v="3"/>
    <d v="2024-11-22T00:00:00"/>
    <d v="2024-11-22T00:00:00"/>
  </r>
  <r>
    <n v="4000005362"/>
    <x v="1"/>
    <s v="2. High"/>
    <s v="Update invoice print outs (invoice, invoice cancellation, credit note)"/>
    <s v="Annie Cezar"/>
    <s v="Kamal Kondapalli"/>
    <s v="SAP Functional-SD"/>
    <x v="2"/>
    <d v="2024-11-25T17:36:00"/>
    <s v="-"/>
    <s v="Applications"/>
    <s v="-"/>
    <s v="Annie Cezar"/>
    <s v="Accounts"/>
    <s v="-"/>
    <d v="2024-12-20T11:52:00"/>
    <x v="1"/>
    <s v="-"/>
    <s v="-"/>
    <s v="-"/>
    <s v="Applications"/>
    <s v="-"/>
    <s v="SAP S/4 ERP"/>
    <s v="UAE"/>
    <x v="1"/>
    <x v="2"/>
    <x v="1"/>
    <n v="27.891820486111101"/>
    <n v="2024"/>
    <n v="48"/>
    <x v="3"/>
    <x v="3"/>
    <n v="11"/>
    <x v="3"/>
    <x v="2"/>
    <d v="2024-11-25T00:00:00"/>
    <s v=""/>
  </r>
  <r>
    <n v="4000000812"/>
    <x v="1"/>
    <s v="1. Urgent"/>
    <s v="Update on Tenancy Contract Workflow Approval"/>
    <s v="Mustafa Shaban"/>
    <s v="Aafrin Fathima"/>
    <s v="WebSites"/>
    <x v="0"/>
    <d v="2024-07-17T13:39:00"/>
    <d v="2024-07-18T12:39:00"/>
    <s v="Applications"/>
    <d v="2024-10-24T13:44:00"/>
    <s v="Mustafa Shaban"/>
    <s v="Asset Management"/>
    <s v="4. Affects User"/>
    <d v="2024-10-24T13:44:00"/>
    <x v="3"/>
    <d v="2024-10-21T13:39:00"/>
    <d v="2024-07-17T17:09:00"/>
    <d v="2024-07-17T14:39:00"/>
    <s v="Applications"/>
    <s v="-"/>
    <s v="Intranet/Sharepoint"/>
    <s v="UAE"/>
    <x v="0"/>
    <x v="12"/>
    <x v="0"/>
    <n v="96"/>
    <n v="2024"/>
    <n v="29"/>
    <x v="13"/>
    <x v="0"/>
    <n v="7"/>
    <x v="0"/>
    <x v="2"/>
    <d v="2024-07-17T00:00:00"/>
    <d v="2024-07-17T00:00:00"/>
  </r>
  <r>
    <n v="4000004262"/>
    <x v="0"/>
    <s v="1. Urgent"/>
    <s v="Update the prices of screws and the fixing kit in the POS system at the Rak outlet uu7 channel 12 as free of charges"/>
    <s v="Hisham Farouk"/>
    <s v="Ajay Bose Sukumaran"/>
    <s v="SAP Functional-Fiori/ABAP"/>
    <x v="0"/>
    <d v="2024-10-21T19:28:00"/>
    <d v="2024-10-22T18:28:00"/>
    <s v="Applications"/>
    <d v="2024-11-01T17:49:00"/>
    <s v="Hisham Farouk"/>
    <s v="Showroom"/>
    <s v="3. Affects Group"/>
    <d v="2024-11-01T17:49:00"/>
    <x v="3"/>
    <d v="2024-10-29T17:36:00"/>
    <d v="2024-10-23T19:01:00"/>
    <d v="2024-10-22T11:28:00"/>
    <s v="-"/>
    <s v="-"/>
    <s v="POS"/>
    <s v="UAE"/>
    <x v="0"/>
    <x v="5"/>
    <x v="0"/>
    <n v="7.9222222222160781"/>
    <n v="2024"/>
    <n v="43"/>
    <x v="14"/>
    <x v="0"/>
    <n v="10"/>
    <x v="2"/>
    <x v="1"/>
    <d v="2024-10-21T00:00:00"/>
    <d v="2024-10-21T00:00:00"/>
  </r>
  <r>
    <n v="4000004258"/>
    <x v="0"/>
    <s v="3. Normal"/>
    <s v="Update the prices of screws and the fixing kit in the POS system at the Rak outlet  uu7 channel 12  as free of charges  "/>
    <s v="Hisham Farouk"/>
    <s v="Dinesh Sharma"/>
    <s v="SAP Functional-SD"/>
    <x v="3"/>
    <d v="2024-10-21T18:01:00"/>
    <d v="2024-10-23T18:03:00"/>
    <s v="Applications"/>
    <s v="-"/>
    <s v="Hisham Farouk"/>
    <s v="Showroom"/>
    <s v="4. Affects User"/>
    <d v="2024-10-22T12:39:00"/>
    <x v="0"/>
    <s v="-"/>
    <d v="2024-10-21T19:22:00"/>
    <d v="2024-10-22T11:03:00"/>
    <s v="-"/>
    <s v="-"/>
    <s v="POS"/>
    <s v="UAE"/>
    <x v="0"/>
    <x v="2"/>
    <x v="0"/>
    <n v="62.874459374994331"/>
    <n v="2024"/>
    <n v="43"/>
    <x v="14"/>
    <x v="0"/>
    <n v="10"/>
    <x v="2"/>
    <x v="2"/>
    <d v="2024-10-21T00:00:00"/>
    <s v=""/>
  </r>
  <r>
    <n v="4000005570"/>
    <x v="0"/>
    <s v="3. Normal"/>
    <s v="UPLOAD Error while uploading data -(ZFI001 TCODE) - Sol ref#: 2000064783"/>
    <s v="Sunkara Ramamurthy"/>
    <s v="Rakhi Masand"/>
    <s v="SAP Functional"/>
    <x v="2"/>
    <d v="2024-12-03T11:42:00"/>
    <d v="2024-12-05T11:42:00"/>
    <s v="Applications"/>
    <s v="-"/>
    <s v="System"/>
    <s v="Accounts - SSC"/>
    <s v="4. Affects User"/>
    <d v="2024-12-18T15:44:00"/>
    <x v="0"/>
    <s v="-"/>
    <d v="2024-12-10T15:53:00"/>
    <d v="2024-12-03T13:42:00"/>
    <s v="-"/>
    <n v="2000000000"/>
    <s v="SAP S/4 ERP"/>
    <s v="IND"/>
    <x v="1"/>
    <x v="6"/>
    <x v="1"/>
    <n v="20.137653819438128"/>
    <n v="2024"/>
    <n v="49"/>
    <x v="16"/>
    <x v="4"/>
    <n v="12"/>
    <x v="4"/>
    <x v="2"/>
    <d v="2024-12-03T00:00:00"/>
    <s v=""/>
  </r>
  <r>
    <n v="4000001867"/>
    <x v="1"/>
    <s v="2. High"/>
    <s v="Upload program for sw production entry - SOl Ref 3000052536"/>
    <s v="Kishor Karthikeyan"/>
    <s v="Karthick Duraisamy"/>
    <s v="SAP Functional"/>
    <x v="0"/>
    <d v="2024-08-12T12:48:00"/>
    <d v="2024-08-14T12:48:00"/>
    <s v="Applications"/>
    <d v="2024-11-25T16:01:00"/>
    <s v="Kishor Karthikeyan"/>
    <s v="Sanitaryware Plant"/>
    <s v="4. Affects User"/>
    <d v="2024-11-25T16:01:00"/>
    <x v="0"/>
    <d v="2024-11-22T15:16:00"/>
    <d v="2024-08-26T17:13:00"/>
    <d v="2024-08-12T14:48:00"/>
    <s v="Applications"/>
    <n v="3000000000"/>
    <s v="SAP S/4 ERP"/>
    <s v="UAE"/>
    <x v="0"/>
    <x v="1"/>
    <x v="0"/>
    <n v="102.1027777777781"/>
    <n v="2024"/>
    <n v="33"/>
    <x v="1"/>
    <x v="0"/>
    <n v="8"/>
    <x v="1"/>
    <x v="2"/>
    <d v="2024-08-12T00:00:00"/>
    <d v="2024-08-12T00:00:00"/>
  </r>
  <r>
    <n v="4000004237"/>
    <x v="0"/>
    <s v="3. Normal"/>
    <s v="Urgent Assistance Required for SAP Return Invoice Issue."/>
    <s v="Walid Ouamer"/>
    <s v="Dinesh Sharma"/>
    <s v="SAP Functional-MM"/>
    <x v="0"/>
    <d v="2024-10-21T12:36:00"/>
    <d v="2024-10-23T12:36:00"/>
    <s v="Applications"/>
    <d v="2024-11-02T11:49:00"/>
    <s v="System"/>
    <s v="RAK Porcelain Retail"/>
    <s v="4. Affects User"/>
    <d v="2024-11-02T11:49:00"/>
    <x v="0"/>
    <d v="2024-10-30T11:45:00"/>
    <d v="2024-10-29T13:09:00"/>
    <d v="2024-10-21T14:36:00"/>
    <s v="-"/>
    <s v="-"/>
    <s v="SAP S/4 ERP"/>
    <s v="UAE"/>
    <x v="0"/>
    <x v="2"/>
    <x v="0"/>
    <n v="8.9645833333343035"/>
    <n v="2024"/>
    <n v="43"/>
    <x v="14"/>
    <x v="0"/>
    <n v="10"/>
    <x v="2"/>
    <x v="1"/>
    <d v="2024-10-21T00:00:00"/>
    <d v="2024-10-21T00:00:00"/>
  </r>
  <r>
    <n v="4000005701"/>
    <x v="0"/>
    <s v="2. High"/>
    <s v="URGENT assistance to fix incompletion log /// SO 1013297 --&gt;replaced by SO 1013305"/>
    <s v="Melanie Cabailo Ayson"/>
    <s v="Kamal Kondapalli"/>
    <s v="SAP Functional-SD"/>
    <x v="4"/>
    <d v="2024-12-06T17:04:00"/>
    <d v="2024-12-10T17:04:00"/>
    <s v="Applications"/>
    <s v="-"/>
    <s v="System"/>
    <s v="Local Sales"/>
    <s v="4. Affects User"/>
    <d v="2024-12-19T13:27:00"/>
    <x v="0"/>
    <d v="2024-12-19T13:27:00"/>
    <d v="2024-12-11T18:42:00"/>
    <d v="2024-12-06T19:04:00"/>
    <s v="-"/>
    <s v="-"/>
    <s v="SAP S/4 ERP"/>
    <s v="UAE"/>
    <x v="1"/>
    <x v="2"/>
    <x v="1"/>
    <n v="12.849305555559113"/>
    <n v="2024"/>
    <n v="49"/>
    <x v="16"/>
    <x v="1"/>
    <n v="12"/>
    <x v="4"/>
    <x v="2"/>
    <d v="2024-12-06T00:00:00"/>
    <d v="2024-12-06T00:00:00"/>
  </r>
  <r>
    <n v="4000001950"/>
    <x v="0"/>
    <s v="3. Normal"/>
    <s v="Urgent Assistance with SO 10094513 SERANIT SOl#: 2000064597"/>
    <s v="IT Service Desk"/>
    <s v="Dinesh Sharma"/>
    <s v="SAP Functional-SD"/>
    <x v="0"/>
    <d v="2024-08-13T16:49:00"/>
    <d v="2024-08-15T16:49:00"/>
    <s v="Applications"/>
    <d v="2024-08-23T17:10:00"/>
    <s v="System"/>
    <s v="-"/>
    <s v="4. Affects User"/>
    <d v="2024-08-23T17:10:00"/>
    <x v="0"/>
    <d v="2024-08-20T17:02:00"/>
    <d v="2024-08-20T17:02:00"/>
    <d v="2024-08-13T18:49:00"/>
    <s v="-"/>
    <n v="2000000000"/>
    <s v="SAP S/4 ERP"/>
    <s v="UAE"/>
    <x v="0"/>
    <x v="2"/>
    <x v="0"/>
    <n v="7.0090277777781012"/>
    <n v="2024"/>
    <n v="33"/>
    <x v="1"/>
    <x v="0"/>
    <n v="8"/>
    <x v="1"/>
    <x v="1"/>
    <d v="2024-08-13T00:00:00"/>
    <d v="2024-08-13T00:00:00"/>
  </r>
  <r>
    <n v="4000005986"/>
    <x v="0"/>
    <s v="1. Urgent"/>
    <s v="Urgent Issue - UK office not operational"/>
    <s v="Miz Rahman"/>
    <s v="Amit Yadav"/>
    <s v="SAP Technical"/>
    <x v="4"/>
    <d v="2024-12-16T17:16:00"/>
    <d v="2024-12-17T16:46:00"/>
    <s v="Applications"/>
    <s v="-"/>
    <s v="System"/>
    <s v="Accounts"/>
    <s v="3. Affects Group"/>
    <d v="2024-12-18T11:41:00"/>
    <x v="3"/>
    <d v="2024-12-18T11:41:00"/>
    <d v="2024-12-18T11:41:00"/>
    <d v="2024-12-16T18:16:00"/>
    <s v="-"/>
    <s v="-"/>
    <s v="SAP S/4 ERP"/>
    <s v="UK"/>
    <x v="0"/>
    <x v="0"/>
    <x v="1"/>
    <n v="1.7673611111094942"/>
    <n v="2024"/>
    <n v="51"/>
    <x v="10"/>
    <x v="0"/>
    <n v="12"/>
    <x v="4"/>
    <x v="0"/>
    <d v="2024-12-16T00:00:00"/>
    <d v="2024-12-16T00:00:00"/>
  </r>
  <r>
    <n v="4000003694"/>
    <x v="0"/>
    <s v="2. High"/>
    <s v="URGENT: SAP PO Release (CPO) on behalf of CLC"/>
    <s v="Veronica Tapao"/>
    <s v="Dinesh Sharma"/>
    <s v="SAP Functional-MM"/>
    <x v="0"/>
    <d v="2024-10-03T19:23:00"/>
    <d v="2024-10-04T18:23:00"/>
    <s v="Applications"/>
    <d v="2024-11-09T17:53:00"/>
    <s v="System"/>
    <s v="Purchase"/>
    <s v="2. Affects Department"/>
    <d v="2024-11-09T17:53:00"/>
    <x v="3"/>
    <d v="2024-11-06T17:02:00"/>
    <d v="2024-10-11T12:29:00"/>
    <d v="2024-10-04T11:23:00"/>
    <s v="-"/>
    <s v="-"/>
    <s v="SAP S/4 ERP"/>
    <s v="UAE"/>
    <x v="0"/>
    <x v="2"/>
    <x v="0"/>
    <n v="33.902083333334303"/>
    <n v="2024"/>
    <n v="40"/>
    <x v="2"/>
    <x v="0"/>
    <n v="10"/>
    <x v="2"/>
    <x v="2"/>
    <d v="2024-10-03T00:00:00"/>
    <d v="2024-10-03T00:00:00"/>
  </r>
  <r>
    <n v="4000005863"/>
    <x v="1"/>
    <s v="3. Normal"/>
    <s v="User Authorisation"/>
    <s v="Miz Rahman"/>
    <s v="Amit Yadav"/>
    <s v="SAP Technical"/>
    <x v="0"/>
    <d v="2024-12-11T17:33:00"/>
    <d v="2024-12-13T17:33:00"/>
    <s v="Applications"/>
    <d v="2024-12-15T17:11:00"/>
    <s v="System"/>
    <s v="Accounts"/>
    <s v="4. Affects User"/>
    <d v="2024-12-15T17:11:00"/>
    <x v="0"/>
    <d v="2024-12-12T16:33:00"/>
    <d v="2024-12-12T16:33:00"/>
    <d v="2024-12-11T19:33:00"/>
    <s v="Access &amp; Security"/>
    <s v="-"/>
    <s v="SAP S/4 ERP"/>
    <s v="UK"/>
    <x v="0"/>
    <x v="0"/>
    <x v="1"/>
    <n v="0.95833333333575865"/>
    <n v="2024"/>
    <n v="50"/>
    <x v="7"/>
    <x v="0"/>
    <n v="12"/>
    <x v="4"/>
    <x v="0"/>
    <d v="2024-12-11T00:00:00"/>
    <d v="2024-12-11T00:00:00"/>
  </r>
  <r>
    <n v="4000005987"/>
    <x v="0"/>
    <s v="3. Normal"/>
    <s v="Users are unable to generate print preview from SO, DN and Billing document."/>
    <s v="Raghu Ram Neeli"/>
    <s v="Bala Nagendrudu Janjanam"/>
    <s v="SAP Functional-Fiori/ABAP"/>
    <x v="0"/>
    <d v="2024-12-16T17:22:00"/>
    <d v="2024-12-18T17:22:00"/>
    <s v="Applications"/>
    <d v="2024-12-19T20:13:00"/>
    <s v="Raghu Ram Neeli"/>
    <s v="Supply Chain Management"/>
    <s v="4. Affects User"/>
    <d v="2024-12-19T20:13:00"/>
    <x v="0"/>
    <d v="2024-12-16T19:48:00"/>
    <d v="2024-12-16T19:48:00"/>
    <d v="2024-12-17T10:52:00"/>
    <s v="-"/>
    <s v="-"/>
    <s v="SAP S/4 ERP"/>
    <s v="IND"/>
    <x v="1"/>
    <x v="5"/>
    <x v="1"/>
    <n v="0.101388888884685"/>
    <n v="2024"/>
    <n v="51"/>
    <x v="10"/>
    <x v="1"/>
    <n v="12"/>
    <x v="4"/>
    <x v="0"/>
    <d v="2024-12-16T00:00:00"/>
    <d v="2024-12-16T00:00:00"/>
  </r>
  <r>
    <n v="4000001528"/>
    <x v="0"/>
    <s v="3. Normal"/>
    <s v="VA01 SAP authorization lost - Mahmoud"/>
    <s v="Mahmoud Sabry"/>
    <s v="Amit Yadav"/>
    <s v="SAP Technical"/>
    <x v="0"/>
    <d v="2024-08-01T12:43:00"/>
    <d v="2024-08-05T12:43:00"/>
    <s v="Applications"/>
    <d v="2024-08-05T12:01:00"/>
    <s v="System"/>
    <s v="Sales"/>
    <s v="4. Affects User"/>
    <d v="2024-08-05T12:01:00"/>
    <x v="0"/>
    <d v="2024-08-02T11:11:00"/>
    <d v="2024-08-02T11:11:00"/>
    <d v="2024-08-01T14:43:00"/>
    <s v="-"/>
    <s v="-"/>
    <s v="SAP S/4 ERP"/>
    <s v="KSA"/>
    <x v="0"/>
    <x v="0"/>
    <x v="0"/>
    <n v="0.93611111110658385"/>
    <n v="2024"/>
    <n v="31"/>
    <x v="8"/>
    <x v="0"/>
    <n v="8"/>
    <x v="1"/>
    <x v="0"/>
    <d v="2024-08-01T00:00:00"/>
    <d v="2024-08-01T00:00:00"/>
  </r>
  <r>
    <n v="4000003795"/>
    <x v="0"/>
    <s v="3. Normal"/>
    <s v="VA02 NOT ABLE TO USE NO AUTHORIZATION"/>
    <s v="Roger Carvalho"/>
    <s v="Amit Yadav"/>
    <s v="SAP Technical"/>
    <x v="0"/>
    <d v="2024-10-07T12:51:00"/>
    <d v="2024-10-09T12:51:00"/>
    <s v="Applications"/>
    <d v="2024-10-10T14:37:00"/>
    <s v="System"/>
    <s v="Sanitaryware Sales"/>
    <s v="4. Affects User"/>
    <d v="2024-10-10T14:37:00"/>
    <x v="0"/>
    <d v="2024-10-07T13:40:00"/>
    <d v="2024-10-07T13:40:00"/>
    <d v="2024-10-07T14:51:00"/>
    <s v="-"/>
    <s v="-"/>
    <s v="SAP S/4 ERP"/>
    <s v="UAE"/>
    <x v="0"/>
    <x v="0"/>
    <x v="0"/>
    <n v="3.4027777779556345E-2"/>
    <n v="2024"/>
    <n v="41"/>
    <x v="9"/>
    <x v="0"/>
    <n v="10"/>
    <x v="2"/>
    <x v="0"/>
    <d v="2024-10-07T00:00:00"/>
    <d v="2024-10-07T00:00:00"/>
  </r>
  <r>
    <n v="4000004879"/>
    <x v="0"/>
    <s v="1. Urgent"/>
    <s v="VA03 - Display Sale order - No authorization access for Africa Region Sale Orders"/>
    <s v=" Palani Murugan"/>
    <s v="Amit Yadav"/>
    <s v="SAP Technical"/>
    <x v="0"/>
    <d v="2024-11-11T12:50:00"/>
    <d v="2024-11-12T11:50:00"/>
    <s v="Applications"/>
    <d v="2024-11-14T13:55:00"/>
    <s v="Palani Murugan"/>
    <s v="Logistics and Warehouse"/>
    <s v="3. Affects Group"/>
    <d v="2024-11-14T13:55:00"/>
    <x v="3"/>
    <d v="2024-11-11T13:30:00"/>
    <d v="2024-11-11T13:28:00"/>
    <d v="2024-11-11T13:50:00"/>
    <s v="-"/>
    <s v="-"/>
    <s v="SAP S/4 ERP"/>
    <s v="UAE"/>
    <x v="0"/>
    <x v="0"/>
    <x v="1"/>
    <n v="2.7777777781011537E-2"/>
    <n v="2024"/>
    <n v="46"/>
    <x v="21"/>
    <x v="0"/>
    <n v="11"/>
    <x v="3"/>
    <x v="0"/>
    <d v="2024-11-11T00:00:00"/>
    <d v="2024-11-11T00:00:00"/>
  </r>
  <r>
    <n v="4000003078"/>
    <x v="1"/>
    <s v="3. Normal"/>
    <s v="VA05 report with additional data for RAK Kludi - Sol Ref: 3000052561"/>
    <s v="Dinesh Sharma"/>
    <s v="Dinesh Sharma"/>
    <s v="SAP Functional-MM"/>
    <x v="2"/>
    <d v="2024-09-16T14:00:00"/>
    <d v="2024-09-18T14:00:00"/>
    <s v="Applications"/>
    <s v="-"/>
    <s v="System"/>
    <s v="Information Technology"/>
    <s v="4. Affects User"/>
    <d v="2024-10-25T17:53:00"/>
    <x v="0"/>
    <s v="-"/>
    <d v="2024-09-16T16:59:00"/>
    <d v="2024-09-16T16:00:00"/>
    <s v="Applications"/>
    <n v="3000000000"/>
    <s v="SAP S/4 ERP"/>
    <s v="UAE"/>
    <x v="0"/>
    <x v="2"/>
    <x v="0"/>
    <n v="98.04182048610528"/>
    <n v="2024"/>
    <n v="38"/>
    <x v="12"/>
    <x v="6"/>
    <n v="9"/>
    <x v="5"/>
    <x v="2"/>
    <d v="2024-09-16T00:00:00"/>
    <s v=""/>
  </r>
  <r>
    <n v="4000004057"/>
    <x v="0"/>
    <s v="3. Normal"/>
    <s v="Validation check not working for invoice pulling"/>
    <s v="Guddu Gupta"/>
    <s v="Rakhi Masand"/>
    <s v="SAP Functional-FI/CO"/>
    <x v="0"/>
    <d v="2024-10-14T18:51:00"/>
    <d v="2024-10-16T18:51:00"/>
    <s v="Applications"/>
    <d v="2024-12-07T14:07:00"/>
    <s v="System"/>
    <s v="Finance &amp; Accounts"/>
    <s v="3. Affects Group"/>
    <d v="2024-12-07T14:07:00"/>
    <x v="0"/>
    <d v="2024-12-04T13:12:00"/>
    <d v="2024-10-14T19:23:00"/>
    <d v="2024-10-15T11:51:00"/>
    <s v="-"/>
    <s v="-"/>
    <s v="SAP S/4 ERP"/>
    <s v="UAE"/>
    <x v="1"/>
    <x v="6"/>
    <x v="0"/>
    <n v="50.764583333337214"/>
    <n v="2024"/>
    <n v="42"/>
    <x v="24"/>
    <x v="1"/>
    <n v="10"/>
    <x v="2"/>
    <x v="2"/>
    <d v="2024-10-14T00:00:00"/>
    <d v="2024-10-14T00:00:00"/>
  </r>
  <r>
    <n v="4000002298"/>
    <x v="0"/>
    <s v="2. High"/>
    <s v="Value calculated wrongly, shows negative Sol ref#: 2000064614"/>
    <s v="Asim Ali"/>
    <s v="Dinesh Sharma"/>
    <s v="SAP Functional-SD"/>
    <x v="0"/>
    <d v="2024-08-23T15:50:00"/>
    <d v="2024-08-27T15:50:00"/>
    <s v="Applications"/>
    <d v="2024-08-29T12:13:00"/>
    <s v="Asim Ali"/>
    <s v="Sales"/>
    <s v="4. Affects User"/>
    <d v="2024-08-29T12:13:00"/>
    <x v="0"/>
    <d v="2024-08-26T11:56:00"/>
    <d v="2024-08-26T11:56:00"/>
    <d v="2024-08-23T17:50:00"/>
    <s v="-"/>
    <n v="2000000000"/>
    <s v="SAP S/4 ERP"/>
    <s v="UAE"/>
    <x v="0"/>
    <x v="2"/>
    <x v="0"/>
    <n v="2.8375000000014552"/>
    <n v="2024"/>
    <n v="34"/>
    <x v="18"/>
    <x v="0"/>
    <n v="8"/>
    <x v="1"/>
    <x v="3"/>
    <d v="2024-08-23T00:00:00"/>
    <d v="2024-08-23T00:00:00"/>
  </r>
  <r>
    <n v="4000000977"/>
    <x v="0"/>
    <s v="3. Normal"/>
    <s v="VAO1 &amp; VA02 are not working - Sol#: 2000064558"/>
    <s v="Zuhair Elanzy"/>
    <s v="Amit Yadav"/>
    <s v="SAP Technical"/>
    <x v="0"/>
    <d v="2024-07-22T19:20:00"/>
    <d v="2024-07-25T09:30:00"/>
    <s v="Applications"/>
    <d v="2024-08-01T12:59:00"/>
    <s v="System"/>
    <s v="Projects Sales Support"/>
    <s v="4. Affects User"/>
    <d v="2024-08-01T12:59:00"/>
    <x v="0"/>
    <d v="2024-07-29T12:57:00"/>
    <d v="2024-07-29T12:57:00"/>
    <d v="2024-07-23T11:30:00"/>
    <s v="-"/>
    <n v="2000000000"/>
    <s v="SAP S/4 ERP"/>
    <s v="KSA"/>
    <x v="0"/>
    <x v="0"/>
    <x v="0"/>
    <n v="6.734027777776646"/>
    <n v="2024"/>
    <n v="30"/>
    <x v="0"/>
    <x v="0"/>
    <n v="7"/>
    <x v="0"/>
    <x v="1"/>
    <d v="2024-07-22T00:00:00"/>
    <d v="2024-07-22T00:00:00"/>
  </r>
  <r>
    <n v="4000002373"/>
    <x v="1"/>
    <s v="2. High"/>
    <s v="VAT Percentage New Code Requirement in SAP for Natural Gas PO - Sol ref#:"/>
    <s v="Satish Marise"/>
    <s v="Rakhi Masand"/>
    <s v="SAP Functional-FI/CO"/>
    <x v="0"/>
    <d v="2024-08-27T11:58:00"/>
    <d v="2024-08-28T11:28:00"/>
    <s v="Applications"/>
    <d v="2024-12-16T17:12:00"/>
    <s v="Satish Marise"/>
    <s v="Purchase"/>
    <s v="3. Affects Group"/>
    <d v="2024-12-16T17:12:00"/>
    <x v="3"/>
    <d v="2024-12-13T16:15:00"/>
    <d v="2024-11-18T12:53:00"/>
    <d v="2024-08-27T12:58:00"/>
    <s v="Applications"/>
    <n v="3000000000"/>
    <s v="SAP S/4 ERP"/>
    <s v="IND"/>
    <x v="1"/>
    <x v="6"/>
    <x v="0"/>
    <n v="108.1784722222219"/>
    <n v="2024"/>
    <n v="35"/>
    <x v="22"/>
    <x v="2"/>
    <n v="8"/>
    <x v="1"/>
    <x v="2"/>
    <d v="2024-08-27T00:00:00"/>
    <d v="2024-08-27T00:00:00"/>
  </r>
  <r>
    <n v="4000000029"/>
    <x v="1"/>
    <s v="2. High"/>
    <s v="Vendor With holding Tax Rate Change Required for Bangladesh - 3000052497"/>
    <s v="Shydur Rahaman"/>
    <s v="Dinesh Sharma"/>
    <s v="SAP Functional"/>
    <x v="0"/>
    <d v="2024-07-01T13:26:00"/>
    <d v="2024-07-03T13:26:00"/>
    <s v="Applications"/>
    <d v="2024-09-07T17:18:00"/>
    <s v="Shydur Rahaman"/>
    <s v="Accounts &amp; Finance"/>
    <s v="4. Affects User"/>
    <d v="2024-09-07T17:18:00"/>
    <x v="0"/>
    <d v="2024-09-04T17:10:00"/>
    <d v="2024-07-10T16:58:00"/>
    <d v="2024-07-01T15:26:00"/>
    <s v="Applications"/>
    <s v="-"/>
    <s v="Accounting &amp; Finance tools"/>
    <s v="BGD"/>
    <x v="0"/>
    <x v="2"/>
    <x v="0"/>
    <n v="65.155555555560568"/>
    <n v="2024"/>
    <n v="27"/>
    <x v="11"/>
    <x v="0"/>
    <n v="7"/>
    <x v="0"/>
    <x v="2"/>
    <d v="2024-07-01T00:00:00"/>
    <d v="2024-07-01T00:00:00"/>
  </r>
  <r>
    <n v="4000001457"/>
    <x v="0"/>
    <s v="1. Urgent"/>
    <s v="Very slow response in SAP or getting stuck"/>
    <s v="Najeeb Mahaboob"/>
    <s v="Amit Yadav"/>
    <s v="SAP Technical"/>
    <x v="0"/>
    <d v="2024-07-31T17:40:00"/>
    <d v="2024-08-01T16:40:00"/>
    <s v="Applications"/>
    <d v="2024-08-05T14:01:00"/>
    <s v="Najeeb Mahaboob"/>
    <s v="Purchase"/>
    <s v="4. Affects User"/>
    <d v="2024-08-05T14:01:00"/>
    <x v="3"/>
    <d v="2024-08-02T13:12:00"/>
    <d v="2024-08-02T13:12:00"/>
    <d v="2024-07-31T18:40:00"/>
    <s v="-"/>
    <s v="-"/>
    <s v="SAP S/4 ERP"/>
    <s v="UAE"/>
    <x v="0"/>
    <x v="0"/>
    <x v="0"/>
    <n v="1.8138888888934162"/>
    <n v="2024"/>
    <n v="31"/>
    <x v="8"/>
    <x v="0"/>
    <n v="7"/>
    <x v="0"/>
    <x v="0"/>
    <d v="2024-07-31T00:00:00"/>
    <d v="2024-07-31T00:00:00"/>
  </r>
  <r>
    <n v="4000004860"/>
    <x v="0"/>
    <s v="3. Normal"/>
    <s v="VL01 is showing wrong quantity - Mahbub (BGD)"/>
    <s v="Mahbub Alam"/>
    <s v="Kamal Kondapalli"/>
    <s v="SAP Functional-SD"/>
    <x v="0"/>
    <d v="2024-11-10T14:24:00"/>
    <d v="2024-11-12T14:24:00"/>
    <s v="Applications"/>
    <d v="2024-11-15T16:56:00"/>
    <s v="System"/>
    <s v="Supply Chain Management"/>
    <s v="4. Affects User"/>
    <d v="2024-11-15T16:56:00"/>
    <x v="0"/>
    <d v="2024-11-12T16:16:00"/>
    <d v="2024-11-12T16:16:00"/>
    <d v="2024-11-10T16:24:00"/>
    <s v="-"/>
    <s v="-"/>
    <s v="SAP S/4 ERP"/>
    <s v="BGD"/>
    <x v="1"/>
    <x v="2"/>
    <x v="1"/>
    <n v="2.077777777776646"/>
    <n v="2024"/>
    <n v="45"/>
    <x v="4"/>
    <x v="1"/>
    <n v="11"/>
    <x v="3"/>
    <x v="3"/>
    <d v="2024-11-10T00:00:00"/>
    <d v="2024-11-10T00:00:00"/>
  </r>
  <r>
    <n v="4000003734"/>
    <x v="1"/>
    <s v="1. Urgent"/>
    <s v="Warehouse Location in JAWH( Jable Ali Warehouse) on KLUDI RAK SAP"/>
    <s v="Sandeep Kumar"/>
    <s v="Dinesh Sharma"/>
    <s v="SAP Functional"/>
    <x v="0"/>
    <d v="2024-10-04T14:53:00"/>
    <d v="2024-10-07T13:53:00"/>
    <s v="Applications"/>
    <d v="2024-10-21T18:43:00"/>
    <s v="Sandeep Kumar"/>
    <s v="Supply Chain"/>
    <s v="3. Affects Group"/>
    <d v="2024-10-21T18:43:00"/>
    <x v="3"/>
    <d v="2024-10-18T18:12:00"/>
    <d v="2024-10-18T18:12:00"/>
    <d v="2024-10-04T15:53:00"/>
    <s v="Applications"/>
    <s v="-"/>
    <s v="SAP S/4 ERP"/>
    <s v="UAE"/>
    <x v="0"/>
    <x v="2"/>
    <x v="0"/>
    <n v="14.138194444443798"/>
    <n v="2024"/>
    <n v="40"/>
    <x v="2"/>
    <x v="0"/>
    <n v="10"/>
    <x v="2"/>
    <x v="2"/>
    <d v="2024-10-04T00:00:00"/>
    <d v="2024-10-04T00:00:00"/>
  </r>
  <r>
    <n v="4000005539"/>
    <x v="0"/>
    <s v="1. Urgent"/>
    <s v="Waybill details in our ZEREGISTER are not updated accurately"/>
    <s v="Moti Singh Rathore"/>
    <s v="Kamal Kondapalli"/>
    <s v="SAP Functional"/>
    <x v="1"/>
    <d v="2024-12-02T10:52:00"/>
    <d v="2024-12-02T18:52:00"/>
    <s v="Applications"/>
    <s v="-"/>
    <s v="Moti Singh Rathore"/>
    <s v="Finance &amp; Accounts"/>
    <s v="4. Affects User"/>
    <d v="2024-12-18T19:52:00"/>
    <x v="3"/>
    <s v="-"/>
    <d v="2024-12-02T11:43:00"/>
    <d v="2024-12-02T11:52:00"/>
    <s v="-"/>
    <s v="-"/>
    <s v="SAP S/4 ERP"/>
    <s v="IND"/>
    <x v="1"/>
    <x v="2"/>
    <x v="1"/>
    <n v="21.172376041664393"/>
    <n v="2024"/>
    <n v="49"/>
    <x v="16"/>
    <x v="6"/>
    <n v="12"/>
    <x v="4"/>
    <x v="2"/>
    <d v="2024-12-02T00:00:00"/>
    <s v=""/>
  </r>
  <r>
    <n v="4000003260"/>
    <x v="0"/>
    <s v="2. High"/>
    <s v="While entering Cumulative in Base Production, all scrap line items automatically go to zero"/>
    <s v="Balakumar Paneerselvam"/>
    <s v="Shaik Chand Basha"/>
    <s v="SAP Functional-PP/PM/QS/"/>
    <x v="1"/>
    <d v="2024-09-20T13:31:00"/>
    <d v="2024-09-23T12:31:00"/>
    <s v="Applications"/>
    <s v="-"/>
    <s v="Balakumar Paneerselvam"/>
    <s v="MC9 - Tiles"/>
    <s v="3. Affects Group"/>
    <d v="2024-12-18T21:02:00"/>
    <x v="3"/>
    <s v="-"/>
    <d v="2024-09-25T18:27:00"/>
    <d v="2024-09-20T14:31:00"/>
    <s v="-"/>
    <s v="-"/>
    <s v="SAP S/4 ERP"/>
    <s v="UAE"/>
    <x v="1"/>
    <x v="1"/>
    <x v="0"/>
    <n v="94.061959374994331"/>
    <n v="2024"/>
    <n v="38"/>
    <x v="12"/>
    <x v="4"/>
    <n v="9"/>
    <x v="5"/>
    <x v="2"/>
    <d v="2024-09-20T00:00:00"/>
    <s v=""/>
  </r>
  <r>
    <n v="4000002936"/>
    <x v="0"/>
    <s v="3. Normal"/>
    <s v="Workflow not triggered for BOT SALES ORDER"/>
    <s v="Shine Shaji"/>
    <s v="Dinesh Sharma"/>
    <s v="SAP Functional-SD"/>
    <x v="0"/>
    <d v="2024-09-11T16:49:00"/>
    <d v="2024-09-13T16:49:00"/>
    <s v="Applications"/>
    <d v="2024-10-13T14:39:00"/>
    <s v="System"/>
    <s v="Production Planning"/>
    <s v="4. Affects User"/>
    <d v="2024-10-13T14:39:00"/>
    <x v="0"/>
    <d v="2024-10-10T14:13:00"/>
    <d v="2024-09-12T11:10:00"/>
    <d v="2024-09-11T18:49:00"/>
    <s v="-"/>
    <s v="-"/>
    <s v="SAP S/4 ERP"/>
    <s v="UAE"/>
    <x v="0"/>
    <x v="2"/>
    <x v="0"/>
    <n v="28.891666666670062"/>
    <n v="2024"/>
    <n v="37"/>
    <x v="23"/>
    <x v="0"/>
    <n v="9"/>
    <x v="5"/>
    <x v="2"/>
    <d v="2024-09-11T00:00:00"/>
    <d v="2024-09-11T00:00:00"/>
  </r>
  <r>
    <n v="4000002538"/>
    <x v="0"/>
    <s v="3. Normal"/>
    <s v="WORKFLOW system email (loading plan) are currently being routed to the wrong person."/>
    <s v="Mohammad Zeeshan"/>
    <s v="Dinesh Sharma"/>
    <s v="SAP Functional-SD"/>
    <x v="0"/>
    <d v="2024-09-02T12:40:00"/>
    <d v="2024-09-04T12:40:00"/>
    <s v="Applications"/>
    <d v="2024-09-13T17:21:00"/>
    <s v="System"/>
    <s v="Customer Advocacy - Tiles"/>
    <s v="3. Affects Group"/>
    <d v="2024-09-13T17:21:00"/>
    <x v="0"/>
    <d v="2024-09-10T16:32:00"/>
    <d v="2024-09-09T14:04:00"/>
    <d v="2024-09-02T14:40:00"/>
    <s v="-"/>
    <s v="-"/>
    <s v="-"/>
    <s v="UAE"/>
    <x v="0"/>
    <x v="2"/>
    <x v="0"/>
    <n v="8.1611111111051287"/>
    <n v="2024"/>
    <n v="36"/>
    <x v="15"/>
    <x v="0"/>
    <n v="9"/>
    <x v="5"/>
    <x v="1"/>
    <d v="2024-09-02T00:00:00"/>
    <d v="2024-09-02T00:00:00"/>
  </r>
  <r>
    <n v="4000001076"/>
    <x v="0"/>
    <s v="1. Urgent"/>
    <s v="Wrong amount in CN print out - GBP currency Sol#: 2000064568"/>
    <s v="Marie Grace Ujano Serrano"/>
    <s v="Dinesh Sharma"/>
    <s v="SAP Functional-SD"/>
    <x v="0"/>
    <d v="2024-07-25T11:13:00"/>
    <d v="2024-07-25T19:13:00"/>
    <s v="Applications"/>
    <d v="2024-08-08T13:03:00"/>
    <s v="Marie Grace Ujano Serrano"/>
    <s v="Customer Advocacy - Tiles"/>
    <s v="4. Affects User"/>
    <d v="2024-08-08T13:03:00"/>
    <x v="3"/>
    <d v="2024-08-05T12:20:00"/>
    <d v="2024-07-31T14:15:00"/>
    <d v="2024-07-25T12:13:00"/>
    <s v="-"/>
    <n v="2000000000"/>
    <s v="SAP S/4 ERP"/>
    <s v="UAE"/>
    <x v="0"/>
    <x v="2"/>
    <x v="0"/>
    <n v="11.046527777776646"/>
    <n v="2024"/>
    <n v="30"/>
    <x v="0"/>
    <x v="0"/>
    <n v="7"/>
    <x v="0"/>
    <x v="2"/>
    <d v="2024-07-25T00:00:00"/>
    <d v="2024-07-25T00:00:00"/>
  </r>
  <r>
    <n v="4000002194"/>
    <x v="0"/>
    <s v="3. Normal"/>
    <s v="Wrong calc in SW credit note Print ZV13 Sol ref#: 2000064607"/>
    <s v="Dinesh Sharma"/>
    <s v="Dinesh Sharma"/>
    <s v="SAP Functional-SD"/>
    <x v="0"/>
    <d v="2024-08-20T19:38:00"/>
    <d v="2024-08-23T10:30:00"/>
    <s v="Applications"/>
    <d v="2024-08-30T11:14:00"/>
    <s v="System"/>
    <s v="Information Technology"/>
    <s v="3. Affects Group"/>
    <d v="2024-08-30T11:14:00"/>
    <x v="0"/>
    <d v="2024-08-27T10:57:00"/>
    <d v="2024-08-27T10:57:00"/>
    <d v="2024-08-21T12:30:00"/>
    <s v="-"/>
    <n v="2000000000"/>
    <s v="SAP S/4 ERP"/>
    <s v="UAE"/>
    <x v="0"/>
    <x v="2"/>
    <x v="0"/>
    <n v="6.6381944444437977"/>
    <n v="2024"/>
    <n v="34"/>
    <x v="18"/>
    <x v="0"/>
    <n v="8"/>
    <x v="1"/>
    <x v="1"/>
    <d v="2024-08-20T00:00:00"/>
    <d v="2024-08-20T00:00:00"/>
  </r>
  <r>
    <n v="4000005483"/>
    <x v="0"/>
    <s v="3. Normal"/>
    <s v="Wrong costing in SAP"/>
    <s v="Himanshu Chandrakant Shah"/>
    <s v="Rakhi Masand"/>
    <s v="SAP Functional-FI/CO"/>
    <x v="2"/>
    <d v="2024-11-28T19:34:00"/>
    <d v="2024-12-03T10:30:00"/>
    <s v="Applications"/>
    <s v="-"/>
    <s v="Himanshu Chandrakant Shah"/>
    <s v="Finance &amp; Accounts"/>
    <s v="4. Affects User"/>
    <d v="2024-12-17T11:39:00"/>
    <x v="0"/>
    <s v="-"/>
    <s v="-"/>
    <d v="2024-11-29T12:30:00"/>
    <s v="-"/>
    <s v="-"/>
    <s v="SAP S/4 ERP"/>
    <s v="UAE"/>
    <x v="1"/>
    <x v="6"/>
    <x v="1"/>
    <n v="24.809876041661482"/>
    <n v="2024"/>
    <n v="48"/>
    <x v="3"/>
    <x v="7"/>
    <n v="11"/>
    <x v="3"/>
    <x v="2"/>
    <d v="2024-11-28T00:00:00"/>
    <s v=""/>
  </r>
  <r>
    <n v="4000001018"/>
    <x v="1"/>
    <s v="4. Low"/>
    <s v="Wrong Data in CMBA 0400 - Sol Ref 3000051926"/>
    <s v="Raziye Kabakci"/>
    <s v="Dinesh Sharma"/>
    <s v="SAP Functional"/>
    <x v="2"/>
    <d v="2024-07-23T13:21:00"/>
    <d v="2024-07-30T13:21:00"/>
    <s v="Applications"/>
    <s v="-"/>
    <s v="Asrianti Marta"/>
    <s v="Information Technology"/>
    <s v="4. Affects User"/>
    <d v="2024-10-03T11:05:00"/>
    <x v="2"/>
    <s v="-"/>
    <d v="2024-09-09T18:24:00"/>
    <d v="2024-07-23T17:21:00"/>
    <s v="Applications"/>
    <n v="3000000000"/>
    <s v="SAP S/4 ERP"/>
    <s v="GER"/>
    <x v="0"/>
    <x v="2"/>
    <x v="0"/>
    <n v="153.06890381943958"/>
    <n v="2024"/>
    <n v="30"/>
    <x v="0"/>
    <x v="0"/>
    <n v="7"/>
    <x v="0"/>
    <x v="2"/>
    <d v="2024-07-23T00:00:00"/>
    <s v=""/>
  </r>
  <r>
    <n v="4000005786"/>
    <x v="0"/>
    <s v="3. Normal"/>
    <s v="Wrong details in GST number 03AACCR6424N2Z9 - Sol ref#: 2000064785"/>
    <s v="Damodhara Venkatasuresh Bongu"/>
    <s v="Rakhi Masand"/>
    <s v="SAP Functional-FI/CO"/>
    <x v="4"/>
    <d v="2024-12-10T11:28:00"/>
    <d v="2024-12-12T11:28:00"/>
    <s v="Applications"/>
    <s v="-"/>
    <s v="Damodhara Venkatasuresh Bongu"/>
    <s v="Purchase"/>
    <s v="4. Affects User"/>
    <d v="2024-12-18T15:21:00"/>
    <x v="0"/>
    <d v="2024-12-18T15:21:00"/>
    <d v="2024-12-18T15:21:00"/>
    <d v="2024-12-10T13:28:00"/>
    <s v="-"/>
    <n v="2000000000"/>
    <s v="SAP S/4 ERP"/>
    <s v="IND"/>
    <x v="1"/>
    <x v="6"/>
    <x v="1"/>
    <n v="8.1618055555518367"/>
    <n v="2024"/>
    <n v="50"/>
    <x v="7"/>
    <x v="1"/>
    <n v="12"/>
    <x v="4"/>
    <x v="1"/>
    <d v="2024-12-10T00:00:00"/>
    <d v="2024-12-10T00:00:00"/>
  </r>
  <r>
    <n v="4000001920"/>
    <x v="0"/>
    <s v="2. High"/>
    <s v="Wrong values populated in Slots in Tiles Ageing report :: ZTILES_AGE_NEW Sol#: 2000064594"/>
    <s v="Raghu Ram Neeli"/>
    <s v="Surya Vegirouthu"/>
    <s v="SAP Functional-SD"/>
    <x v="0"/>
    <d v="2024-08-13T09:17:00"/>
    <d v="2024-08-15T10:30:00"/>
    <s v="Applications"/>
    <d v="2024-08-16T16:07:00"/>
    <s v="Raghu Ram Neeli"/>
    <s v="Supply Chain Management"/>
    <s v="4. Affects User"/>
    <d v="2024-08-16T16:07:00"/>
    <x v="0"/>
    <d v="2024-08-13T15:24:00"/>
    <d v="2024-08-13T15:22:00"/>
    <d v="2024-08-13T12:30:00"/>
    <s v="-"/>
    <n v="2000000000"/>
    <s v="SAP S/4 ERP"/>
    <s v="IND"/>
    <x v="0"/>
    <x v="10"/>
    <x v="0"/>
    <n v="0.25486111111240461"/>
    <n v="2024"/>
    <n v="33"/>
    <x v="1"/>
    <x v="0"/>
    <n v="8"/>
    <x v="1"/>
    <x v="0"/>
    <d v="2024-08-13T00:00:00"/>
    <d v="2024-08-13T00:00:00"/>
  </r>
  <r>
    <n v="4000005435"/>
    <x v="1"/>
    <s v="3. Normal"/>
    <s v="Z Tcode- ADS Monitoring"/>
    <s v="Shalaka Kulkarni"/>
    <s v="Unassigned"/>
    <s v="SAP Functional-Fiori/ABAP"/>
    <x v="3"/>
    <d v="2024-11-27T15:14:00"/>
    <d v="2024-11-29T15:14:00"/>
    <s v="Applications"/>
    <s v="-"/>
    <s v="System"/>
    <s v="Information Technology"/>
    <s v="4. Affects User"/>
    <d v="2024-11-29T11:38:00"/>
    <x v="0"/>
    <s v="-"/>
    <s v="-"/>
    <d v="2024-11-27T17:14:00"/>
    <s v="Applications"/>
    <s v="-"/>
    <s v="SAP S/4 ERP"/>
    <s v="UAE"/>
    <x v="2"/>
    <x v="9"/>
    <x v="1"/>
    <n v="25.990431597216229"/>
    <n v="2024"/>
    <n v="48"/>
    <x v="3"/>
    <x v="0"/>
    <n v="11"/>
    <x v="3"/>
    <x v="2"/>
    <d v="2024-11-27T00:00:00"/>
    <s v=""/>
  </r>
  <r>
    <n v="4000003013"/>
    <x v="0"/>
    <s v="2. High"/>
    <s v="ZBMM report is not showing properly"/>
    <s v="Veerababu Geddanapalli"/>
    <s v="Surya Vegirouthu"/>
    <s v="SAP Functional-MM"/>
    <x v="0"/>
    <d v="2024-09-13T12:09:00"/>
    <d v="2024-09-16T12:09:00"/>
    <s v="Applications"/>
    <d v="2024-10-13T19:39:00"/>
    <s v="Veerababu Geddanapalli"/>
    <s v="Finance &amp; Accounts"/>
    <s v="4. Affects User"/>
    <d v="2024-10-23T16:19:00"/>
    <x v="0"/>
    <d v="2024-10-10T18:51:00"/>
    <d v="2024-09-13T12:19:00"/>
    <d v="2024-09-13T14:09:00"/>
    <s v="-"/>
    <s v="-"/>
    <s v="SAP S/4 ERP"/>
    <s v="IND"/>
    <x v="0"/>
    <x v="10"/>
    <x v="0"/>
    <n v="27.279166666667152"/>
    <n v="2024"/>
    <n v="37"/>
    <x v="23"/>
    <x v="0"/>
    <n v="9"/>
    <x v="5"/>
    <x v="2"/>
    <d v="2024-09-13T00:00:00"/>
    <d v="2024-09-13T00:00:00"/>
  </r>
  <r>
    <n v="4000005903"/>
    <x v="1"/>
    <s v="1. Urgent"/>
    <s v="ZCUST_UPDATE ACCESS FOR 99002536"/>
    <s v="Prasad Kannan Nair"/>
    <s v="Amit Yadav"/>
    <s v="SAP Technical"/>
    <x v="4"/>
    <d v="2024-12-12T18:55:00"/>
    <d v="2024-12-13T17:55:00"/>
    <s v="Applications"/>
    <s v="-"/>
    <s v="Prasad Kannan Nair"/>
    <s v="Finance &amp; Accounts"/>
    <s v="3. Affects Group"/>
    <d v="2024-12-18T11:40:00"/>
    <x v="3"/>
    <d v="2024-12-18T11:40:00"/>
    <d v="2024-12-18T11:40:00"/>
    <d v="2024-12-13T10:55:00"/>
    <s v="Access &amp; Security"/>
    <s v="-"/>
    <s v="SAP S/4 ERP"/>
    <s v="UAE"/>
    <x v="0"/>
    <x v="0"/>
    <x v="1"/>
    <n v="5.6979166666642413"/>
    <n v="2024"/>
    <n v="50"/>
    <x v="7"/>
    <x v="0"/>
    <n v="12"/>
    <x v="4"/>
    <x v="1"/>
    <d v="2024-12-12T00:00:00"/>
    <d v="2024-12-12T00:00:00"/>
  </r>
  <r>
    <n v="4000001451"/>
    <x v="1"/>
    <s v="3. Normal"/>
    <s v="ZDSR DAILY SALES LATICRETE Sol#: 3000052537"/>
    <s v="Donabella Yalong Ortega"/>
    <s v="Dinesh Sharma"/>
    <s v="SAP Functional-SD"/>
    <x v="0"/>
    <d v="2024-07-31T16:49:00"/>
    <d v="2024-08-01T15:49:00"/>
    <s v="Applications"/>
    <d v="2024-09-28T13:29:00"/>
    <s v="Donabella Yalong Ortega"/>
    <s v="UAE Sales -Retail Operations"/>
    <s v="1. Affects Business"/>
    <d v="2024-09-28T13:29:00"/>
    <x v="3"/>
    <d v="2024-09-25T12:34:00"/>
    <d v="2024-09-25T12:34:00"/>
    <d v="2024-07-31T17:49:00"/>
    <s v="Applications"/>
    <n v="3000000000"/>
    <s v="SAP S/4 ERP"/>
    <s v="UAE"/>
    <x v="0"/>
    <x v="2"/>
    <x v="0"/>
    <n v="55.822916666664241"/>
    <n v="2024"/>
    <n v="31"/>
    <x v="8"/>
    <x v="0"/>
    <n v="7"/>
    <x v="0"/>
    <x v="2"/>
    <d v="2024-07-31T00:00:00"/>
    <d v="2024-07-31T00:00:00"/>
  </r>
  <r>
    <n v="4000002718"/>
    <x v="0"/>
    <s v="3. Normal"/>
    <s v="ZGBSDVL71 is not Pushing to MaxOptra - Sol Ref: 2000064641"/>
    <s v="Prasad VN"/>
    <s v="Amit Yadav"/>
    <s v="SAP Technical"/>
    <x v="0"/>
    <d v="2024-09-05T16:23:00"/>
    <d v="2024-09-12T17:15:00"/>
    <s v="Applications"/>
    <d v="2024-09-14T18:22:00"/>
    <s v="Asrianti Marta"/>
    <s v="Information Technology"/>
    <s v="4. Affects User"/>
    <d v="2024-09-14T18:22:00"/>
    <x v="0"/>
    <d v="2024-09-11T18:11:00"/>
    <d v="2024-09-06T15:42:00"/>
    <d v="2024-09-05T18:23:00"/>
    <s v="-"/>
    <n v="2000000000"/>
    <s v="SAP S/4 ERP"/>
    <s v="UAE"/>
    <x v="0"/>
    <x v="0"/>
    <x v="0"/>
    <n v="6.0750000000043656"/>
    <n v="2024"/>
    <n v="36"/>
    <x v="15"/>
    <x v="0"/>
    <n v="9"/>
    <x v="5"/>
    <x v="1"/>
    <d v="2024-09-05T00:00:00"/>
    <d v="2024-09-05T00:00:00"/>
  </r>
  <r>
    <n v="4000004959"/>
    <x v="0"/>
    <s v="1. Urgent"/>
    <s v="ZMASS551 upload error Sol ref#: 2000064765"/>
    <s v=" Palani Murugan"/>
    <s v="Pranita Vishvanath Patil"/>
    <s v="SAP Functional-MM"/>
    <x v="0"/>
    <d v="2024-11-13T11:04:00"/>
    <d v="2024-11-13T19:04:00"/>
    <s v="Applications"/>
    <d v="2024-11-17T18:57:00"/>
    <s v="Palani Murugan"/>
    <s v="Logistics and Warehouse"/>
    <s v="4. Affects User"/>
    <d v="2024-11-17T18:57:00"/>
    <x v="3"/>
    <d v="2024-11-14T18:41:00"/>
    <d v="2024-11-13T11:29:00"/>
    <d v="2024-11-13T12:04:00"/>
    <s v="-"/>
    <n v="2000000000"/>
    <s v="SAP S/4 ERP"/>
    <s v="UAE"/>
    <x v="1"/>
    <x v="3"/>
    <x v="1"/>
    <n v="1.3173611111124046"/>
    <n v="2024"/>
    <n v="46"/>
    <x v="21"/>
    <x v="1"/>
    <n v="11"/>
    <x v="3"/>
    <x v="0"/>
    <d v="2024-11-13T00:00:00"/>
    <d v="2024-11-13T00:00:00"/>
  </r>
  <r>
    <n v="4000005350"/>
    <x v="0"/>
    <s v="2. High"/>
    <s v="ZPP_BINTOBIN errors/issues - Sol Ref#: 2000064778"/>
    <s v="Palani Murugan"/>
    <s v="Karthick Duraisamy"/>
    <s v="SAP Functional-PP/PM/QS/"/>
    <x v="1"/>
    <d v="2024-11-25T16:29:00"/>
    <d v="2024-11-26T15:30:00"/>
    <s v="Applications"/>
    <s v="-"/>
    <s v="Palani Murugan"/>
    <s v="Logistics and Warehouse"/>
    <s v="3. Affects Group"/>
    <d v="2024-12-12T16:05:00"/>
    <x v="3"/>
    <s v="-"/>
    <d v="2024-12-09T15:47:00"/>
    <d v="2024-11-25T17:29:00"/>
    <s v="-"/>
    <n v="2000000000"/>
    <s v="SAP S/4 ERP"/>
    <s v="UAE"/>
    <x v="0"/>
    <x v="1"/>
    <x v="1"/>
    <n v="27.938348263887747"/>
    <n v="2024"/>
    <n v="48"/>
    <x v="3"/>
    <x v="6"/>
    <n v="11"/>
    <x v="3"/>
    <x v="2"/>
    <d v="2024-11-25T00:00:00"/>
    <s v=""/>
  </r>
  <r>
    <n v="4000004812"/>
    <x v="0"/>
    <s v="2. High"/>
    <s v="ZP_ODR - Production report not giving the production qty"/>
    <s v="Surbhi Garg"/>
    <s v="Shaik Chand Basha"/>
    <s v="SAP Functional-PP/PM/QS/"/>
    <x v="0"/>
    <d v="2024-11-08T11:55:00"/>
    <d v="2024-11-12T11:55:00"/>
    <s v="Applications"/>
    <d v="2024-11-11T18:54:00"/>
    <s v="Surbhi Garg"/>
    <s v="Finance &amp; Accounts"/>
    <s v="4. Affects User"/>
    <d v="2024-11-11T18:54:00"/>
    <x v="0"/>
    <d v="2024-11-08T17:58:00"/>
    <d v="2024-11-08T12:42:00"/>
    <d v="2024-11-08T13:55:00"/>
    <s v="-"/>
    <s v="-"/>
    <s v="SAP S/4 ERP"/>
    <s v="UAE"/>
    <x v="1"/>
    <x v="1"/>
    <x v="1"/>
    <n v="0.25208333333284827"/>
    <n v="2024"/>
    <n v="45"/>
    <x v="4"/>
    <x v="1"/>
    <n v="11"/>
    <x v="3"/>
    <x v="0"/>
    <d v="2024-11-08T00:00:00"/>
    <d v="2024-11-08T00:00:00"/>
  </r>
  <r>
    <n v="4000000555"/>
    <x v="0"/>
    <s v="2. High"/>
    <s v="ZRK_PLANT_CONS1 Error - Sol Ref 2000064537 with HTC"/>
    <s v="Md Sayadul Islam"/>
    <s v="Dinesh Sharma"/>
    <s v="SAP Functional-SD"/>
    <x v="0"/>
    <d v="2024-07-11T12:46:00"/>
    <d v="2024-07-15T12:46:00"/>
    <s v="Applications"/>
    <d v="2024-07-26T12:56:00"/>
    <s v="Md Sayadul Islam"/>
    <s v="Procurement"/>
    <s v="4. Affects User"/>
    <d v="2024-07-26T12:56:00"/>
    <x v="0"/>
    <d v="2024-07-23T12:11:00"/>
    <d v="2024-07-19T13:58:00"/>
    <d v="2024-07-11T14:46:00"/>
    <s v="-"/>
    <n v="2000000000"/>
    <s v="SAP S/4 ERP"/>
    <s v="UAE"/>
    <x v="0"/>
    <x v="2"/>
    <x v="0"/>
    <n v="11.975694444445253"/>
    <n v="2024"/>
    <n v="28"/>
    <x v="6"/>
    <x v="0"/>
    <n v="7"/>
    <x v="0"/>
    <x v="2"/>
    <d v="2024-07-11T00:00:00"/>
    <d v="2024-07-11T00:00:00"/>
  </r>
  <r>
    <n v="4000000884"/>
    <x v="0"/>
    <s v="3. Normal"/>
    <s v="ZSD00056 is showing wrong/ different sales document date Sol#: 2000064567"/>
    <s v="Raziye Kabakci"/>
    <s v="Dinesh Sharma"/>
    <s v="SAP Functional-SD"/>
    <x v="0"/>
    <d v="2024-07-18T14:46:00"/>
    <d v="2024-07-22T14:46:00"/>
    <s v="Applications"/>
    <d v="2024-08-30T11:14:00"/>
    <s v="Raziye Kabakci"/>
    <s v="Information Technology"/>
    <s v="4. Affects User"/>
    <d v="2024-08-30T11:14:00"/>
    <x v="0"/>
    <d v="2024-08-27T10:45:00"/>
    <d v="2024-07-26T16:16:00"/>
    <d v="2024-07-18T16:46:00"/>
    <s v="-"/>
    <n v="2000000000"/>
    <s v="SAP S/4 ERP"/>
    <s v="GER"/>
    <x v="0"/>
    <x v="2"/>
    <x v="0"/>
    <n v="39.832638888889051"/>
    <n v="2024"/>
    <n v="29"/>
    <x v="13"/>
    <x v="0"/>
    <n v="7"/>
    <x v="0"/>
    <x v="2"/>
    <d v="2024-07-18T00:00:00"/>
    <d v="2024-07-18T00:00:00"/>
  </r>
  <r>
    <n v="4000004039"/>
    <x v="0"/>
    <s v="3. Normal"/>
    <s v="ZVRPS Field is Missing in Invoice"/>
    <s v="Himanshu Chandrakant Shah"/>
    <s v="Kamal Kondapalli"/>
    <s v="SAP Functional-SD"/>
    <x v="2"/>
    <d v="2024-10-14T15:33:00"/>
    <d v="2024-10-16T15:33:00"/>
    <s v="Applications"/>
    <s v="-"/>
    <s v="Himanshu Chandrakant Shah"/>
    <s v="Finance &amp; Accounts"/>
    <s v="4. Affects User"/>
    <d v="2024-12-12T12:57:00"/>
    <x v="0"/>
    <s v="-"/>
    <d v="2024-10-29T13:26:00"/>
    <d v="2024-10-14T17:33:00"/>
    <s v="-"/>
    <s v="-"/>
    <s v="SAP S/4 ERP"/>
    <s v="UAE"/>
    <x v="1"/>
    <x v="2"/>
    <x v="0"/>
    <n v="69.977237152772432"/>
    <n v="2024"/>
    <n v="42"/>
    <x v="24"/>
    <x v="7"/>
    <n v="10"/>
    <x v="2"/>
    <x v="2"/>
    <d v="2024-10-14T00:00:00"/>
    <s v=""/>
  </r>
  <r>
    <n v="4000006083"/>
    <x v="0"/>
    <s v="3. Normal"/>
    <s v="“ Ex.rate diff.accts are incomplete for account 0001144501 currency INR”"/>
    <s v="Raju Bonam"/>
    <s v="Rakhi Masand"/>
    <s v="SAP Functional-FI/CO"/>
    <x v="2"/>
    <d v="2024-12-19T17:11:00"/>
    <d v="2024-12-21T17:11:00"/>
    <s v="Applications"/>
    <s v="-"/>
    <s v="Raju Bonam"/>
    <s v="Finance &amp; Accounts"/>
    <s v="4. Affects User"/>
    <d v="2024-12-20T13:12:00"/>
    <x v="0"/>
    <s v="-"/>
    <s v="-"/>
    <d v="2024-12-20T10:41:00"/>
    <s v="-"/>
    <s v="-"/>
    <s v="SAP S/4 ERP"/>
    <s v="IND"/>
    <x v="1"/>
    <x v="6"/>
    <x v="1"/>
    <n v="3.909181597220595"/>
    <n v="2024"/>
    <n v="51"/>
    <x v="10"/>
    <x v="15"/>
    <n v="12"/>
    <x v="4"/>
    <x v="3"/>
    <d v="2024-12-19T00:00:0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E2308-6126-420B-903E-4FCCB87E7DB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2" rowHeaderCaption="Week#">
  <location ref="A256:E26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3"/>
  </dataFields>
  <chartFormats count="14">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93" format="0" series="1">
      <pivotArea type="data" outline="0" fieldPosition="0">
        <references count="2">
          <reference field="4294967294" count="1" selected="0">
            <x v="0"/>
          </reference>
          <reference field="16" count="1" selected="0">
            <x v="2"/>
          </reference>
        </references>
      </pivotArea>
    </chartFormat>
    <chartFormat chart="93" format="1" series="1">
      <pivotArea type="data" outline="0" fieldPosition="0">
        <references count="2">
          <reference field="4294967294" count="1" selected="0">
            <x v="0"/>
          </reference>
          <reference field="16" count="1" selected="0">
            <x v="3"/>
          </reference>
        </references>
      </pivotArea>
    </chartFormat>
    <chartFormat chart="9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0AF82-F283-44E5-8820-A073BDB3548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191:G20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218">
      <pivotArea outline="0" collapsedLevelsAreSubtotals="1" fieldPosition="0">
        <references count="1">
          <reference field="25" count="6" selected="0">
            <x v="1"/>
            <x v="2"/>
            <x v="3"/>
            <x v="5"/>
            <x v="8"/>
            <x v="9"/>
          </reference>
        </references>
      </pivotArea>
    </format>
    <format dxfId="217">
      <pivotArea outline="0" collapsedLevelsAreSubtotals="1" fieldPosition="0"/>
    </format>
    <format dxfId="216">
      <pivotArea field="25" type="button" dataOnly="0" labelOnly="1" outline="0" axis="axisCol" fieldPosition="0"/>
    </format>
    <format dxfId="215">
      <pivotArea type="topRight" dataOnly="0" labelOnly="1" outline="0" fieldPosition="0"/>
    </format>
    <format dxfId="214">
      <pivotArea dataOnly="0" labelOnly="1" fieldPosition="0">
        <references count="1">
          <reference field="25" count="6">
            <x v="1"/>
            <x v="2"/>
            <x v="3"/>
            <x v="5"/>
            <x v="8"/>
            <x v="9"/>
          </reference>
        </references>
      </pivotArea>
    </format>
    <format dxfId="213">
      <pivotArea outline="0" collapsedLevelsAreSubtotals="1" fieldPosition="0"/>
    </format>
  </formats>
  <chartFormats count="2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39" format="6" series="1">
      <pivotArea type="data" outline="0" fieldPosition="0">
        <references count="2">
          <reference field="4294967294" count="1" selected="0">
            <x v="0"/>
          </reference>
          <reference field="25" count="1" selected="0">
            <x v="6"/>
          </reference>
        </references>
      </pivotArea>
    </chartFormat>
    <chartFormat chart="39" format="7" series="1">
      <pivotArea type="data" outline="0" fieldPosition="0">
        <references count="2">
          <reference field="4294967294" count="1" selected="0">
            <x v="0"/>
          </reference>
          <reference field="25" count="1" selected="0">
            <x v="7"/>
          </reference>
        </references>
      </pivotArea>
    </chartFormat>
    <chartFormat chart="45" format="8" series="1">
      <pivotArea type="data" outline="0" fieldPosition="0">
        <references count="2">
          <reference field="4294967294" count="1" selected="0">
            <x v="0"/>
          </reference>
          <reference field="25" count="1" selected="0">
            <x v="1"/>
          </reference>
        </references>
      </pivotArea>
    </chartFormat>
    <chartFormat chart="45" format="9" series="1">
      <pivotArea type="data" outline="0" fieldPosition="0">
        <references count="2">
          <reference field="4294967294" count="1" selected="0">
            <x v="0"/>
          </reference>
          <reference field="25" count="1" selected="0">
            <x v="2"/>
          </reference>
        </references>
      </pivotArea>
    </chartFormat>
    <chartFormat chart="45" format="10" series="1">
      <pivotArea type="data" outline="0" fieldPosition="0">
        <references count="2">
          <reference field="4294967294" count="1" selected="0">
            <x v="0"/>
          </reference>
          <reference field="25" count="1" selected="0">
            <x v="5"/>
          </reference>
        </references>
      </pivotArea>
    </chartFormat>
    <chartFormat chart="45" format="11" series="1">
      <pivotArea type="data" outline="0" fieldPosition="0">
        <references count="2">
          <reference field="4294967294" count="1" selected="0">
            <x v="0"/>
          </reference>
          <reference field="25" count="1" selected="0">
            <x v="8"/>
          </reference>
        </references>
      </pivotArea>
    </chartFormat>
    <chartFormat chart="45" format="12" series="1">
      <pivotArea type="data" outline="0" fieldPosition="0">
        <references count="2">
          <reference field="4294967294" count="1" selected="0">
            <x v="0"/>
          </reference>
          <reference field="25" count="1" selected="0">
            <x v="9"/>
          </reference>
        </references>
      </pivotArea>
    </chartFormat>
    <chartFormat chart="46" format="13" series="1">
      <pivotArea type="data" outline="0" fieldPosition="0">
        <references count="2">
          <reference field="4294967294" count="1" selected="0">
            <x v="0"/>
          </reference>
          <reference field="25" count="1" selected="0">
            <x v="1"/>
          </reference>
        </references>
      </pivotArea>
    </chartFormat>
    <chartFormat chart="46" format="14" series="1">
      <pivotArea type="data" outline="0" fieldPosition="0">
        <references count="2">
          <reference field="4294967294" count="1" selected="0">
            <x v="0"/>
          </reference>
          <reference field="25" count="1" selected="0">
            <x v="2"/>
          </reference>
        </references>
      </pivotArea>
    </chartFormat>
    <chartFormat chart="46" format="15" series="1">
      <pivotArea type="data" outline="0" fieldPosition="0">
        <references count="2">
          <reference field="4294967294" count="1" selected="0">
            <x v="0"/>
          </reference>
          <reference field="25" count="1" selected="0">
            <x v="5"/>
          </reference>
        </references>
      </pivotArea>
    </chartFormat>
    <chartFormat chart="46" format="16" series="1">
      <pivotArea type="data" outline="0" fieldPosition="0">
        <references count="2">
          <reference field="4294967294" count="1" selected="0">
            <x v="0"/>
          </reference>
          <reference field="25" count="1" selected="0">
            <x v="8"/>
          </reference>
        </references>
      </pivotArea>
    </chartFormat>
    <chartFormat chart="46" format="17"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6521A-93B1-4B6A-8ED7-8589305B39D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Week#">
  <location ref="A132:L13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4">
    <i>
      <x v="2"/>
    </i>
    <i>
      <x v="3"/>
    </i>
    <i>
      <x v="4"/>
    </i>
    <i t="grand">
      <x/>
    </i>
  </rowItems>
  <colFields count="1">
    <field x="31"/>
  </colFields>
  <colItems count="11">
    <i>
      <x/>
    </i>
    <i>
      <x v="9"/>
    </i>
    <i>
      <x v="10"/>
    </i>
    <i>
      <x v="11"/>
    </i>
    <i>
      <x v="12"/>
    </i>
    <i>
      <x v="13"/>
    </i>
    <i>
      <x v="14"/>
    </i>
    <i>
      <x v="15"/>
    </i>
    <i>
      <x v="16"/>
    </i>
    <i>
      <x v="17"/>
    </i>
    <i t="grand">
      <x/>
    </i>
  </colItems>
  <pageFields count="3">
    <pageField fld="26" hier="-1"/>
    <pageField fld="1" hier="-1"/>
    <pageField fld="24" hier="-1"/>
  </pageFields>
  <dataFields count="1">
    <dataField name="Count of ID" fld="0" subtotal="count" baseField="29" baseItem="0"/>
  </dataFields>
  <formats count="7">
    <format dxfId="225">
      <pivotArea outline="0" collapsedLevelsAreSubtotals="1" fieldPosition="0">
        <references count="1">
          <reference field="31" count="1" selected="0">
            <x v="1"/>
          </reference>
        </references>
      </pivotArea>
    </format>
    <format dxfId="224">
      <pivotArea dataOnly="0" labelOnly="1" fieldPosition="0">
        <references count="1">
          <reference field="31" count="1">
            <x v="1"/>
          </reference>
        </references>
      </pivotArea>
    </format>
    <format dxfId="223">
      <pivotArea outline="0" collapsedLevelsAreSubtotals="1" fieldPosition="0"/>
    </format>
    <format dxfId="222">
      <pivotArea field="31" type="button" dataOnly="0" labelOnly="1" outline="0" axis="axisCol" fieldPosition="0"/>
    </format>
    <format dxfId="221">
      <pivotArea type="topRight" dataOnly="0" labelOnly="1" outline="0" fieldPosition="0"/>
    </format>
    <format dxfId="220">
      <pivotArea dataOnly="0" labelOnly="1" fieldPosition="0">
        <references count="1">
          <reference field="31" count="1">
            <x v="0"/>
          </reference>
        </references>
      </pivotArea>
    </format>
    <format dxfId="219">
      <pivotArea outline="0" collapsedLevelsAreSubtotals="1" fieldPosition="0"/>
    </format>
  </formats>
  <chartFormats count="19">
    <chartFormat chart="67" format="60" series="1">
      <pivotArea type="data" outline="0" fieldPosition="0">
        <references count="2">
          <reference field="4294967294" count="1" selected="0">
            <x v="0"/>
          </reference>
          <reference field="31" count="1" selected="0">
            <x v="0"/>
          </reference>
        </references>
      </pivotArea>
    </chartFormat>
    <chartFormat chart="67" format="61" series="1">
      <pivotArea type="data" outline="0" fieldPosition="0">
        <references count="2">
          <reference field="4294967294" count="1" selected="0">
            <x v="0"/>
          </reference>
          <reference field="31" count="1" selected="0">
            <x v="9"/>
          </reference>
        </references>
      </pivotArea>
    </chartFormat>
    <chartFormat chart="67" format="63" series="1">
      <pivotArea type="data" outline="0" fieldPosition="0">
        <references count="2">
          <reference field="4294967294" count="1" selected="0">
            <x v="0"/>
          </reference>
          <reference field="31" count="1" selected="0">
            <x v="10"/>
          </reference>
        </references>
      </pivotArea>
    </chartFormat>
    <chartFormat chart="67" format="64" series="1">
      <pivotArea type="data" outline="0" fieldPosition="0">
        <references count="2">
          <reference field="4294967294" count="1" selected="0">
            <x v="0"/>
          </reference>
          <reference field="31" count="1" selected="0">
            <x v="11"/>
          </reference>
        </references>
      </pivotArea>
    </chartFormat>
    <chartFormat chart="67" format="65" series="1">
      <pivotArea type="data" outline="0" fieldPosition="0">
        <references count="2">
          <reference field="4294967294" count="1" selected="0">
            <x v="0"/>
          </reference>
          <reference field="31" count="1" selected="0">
            <x v="12"/>
          </reference>
        </references>
      </pivotArea>
    </chartFormat>
    <chartFormat chart="67" format="66" series="1">
      <pivotArea type="data" outline="0" fieldPosition="0">
        <references count="2">
          <reference field="4294967294" count="1" selected="0">
            <x v="0"/>
          </reference>
          <reference field="31" count="1" selected="0">
            <x v="13"/>
          </reference>
        </references>
      </pivotArea>
    </chartFormat>
    <chartFormat chart="67" format="67" series="1">
      <pivotArea type="data" outline="0" fieldPosition="0">
        <references count="2">
          <reference field="4294967294" count="1" selected="0">
            <x v="0"/>
          </reference>
          <reference field="31" count="1" selected="0">
            <x v="15"/>
          </reference>
        </references>
      </pivotArea>
    </chartFormat>
    <chartFormat chart="67" format="68" series="1">
      <pivotArea type="data" outline="0" fieldPosition="0">
        <references count="2">
          <reference field="4294967294" count="1" selected="0">
            <x v="0"/>
          </reference>
          <reference field="31" count="1" selected="0">
            <x v="16"/>
          </reference>
        </references>
      </pivotArea>
    </chartFormat>
    <chartFormat chart="82" format="70" series="1">
      <pivotArea type="data" outline="0" fieldPosition="0">
        <references count="2">
          <reference field="4294967294" count="1" selected="0">
            <x v="0"/>
          </reference>
          <reference field="31" count="1" selected="0">
            <x v="0"/>
          </reference>
        </references>
      </pivotArea>
    </chartFormat>
    <chartFormat chart="82" format="71" series="1">
      <pivotArea type="data" outline="0" fieldPosition="0">
        <references count="2">
          <reference field="4294967294" count="1" selected="0">
            <x v="0"/>
          </reference>
          <reference field="31" count="1" selected="0">
            <x v="9"/>
          </reference>
        </references>
      </pivotArea>
    </chartFormat>
    <chartFormat chart="82" format="73" series="1">
      <pivotArea type="data" outline="0" fieldPosition="0">
        <references count="2">
          <reference field="4294967294" count="1" selected="0">
            <x v="0"/>
          </reference>
          <reference field="31" count="1" selected="0">
            <x v="10"/>
          </reference>
        </references>
      </pivotArea>
    </chartFormat>
    <chartFormat chart="82" format="74" series="1">
      <pivotArea type="data" outline="0" fieldPosition="0">
        <references count="2">
          <reference field="4294967294" count="1" selected="0">
            <x v="0"/>
          </reference>
          <reference field="31" count="1" selected="0">
            <x v="11"/>
          </reference>
        </references>
      </pivotArea>
    </chartFormat>
    <chartFormat chart="82" format="75" series="1">
      <pivotArea type="data" outline="0" fieldPosition="0">
        <references count="2">
          <reference field="4294967294" count="1" selected="0">
            <x v="0"/>
          </reference>
          <reference field="31" count="1" selected="0">
            <x v="12"/>
          </reference>
        </references>
      </pivotArea>
    </chartFormat>
    <chartFormat chart="82" format="76" series="1">
      <pivotArea type="data" outline="0" fieldPosition="0">
        <references count="2">
          <reference field="4294967294" count="1" selected="0">
            <x v="0"/>
          </reference>
          <reference field="31" count="1" selected="0">
            <x v="13"/>
          </reference>
        </references>
      </pivotArea>
    </chartFormat>
    <chartFormat chart="82" format="77" series="1">
      <pivotArea type="data" outline="0" fieldPosition="0">
        <references count="2">
          <reference field="4294967294" count="1" selected="0">
            <x v="0"/>
          </reference>
          <reference field="31" count="1" selected="0">
            <x v="15"/>
          </reference>
        </references>
      </pivotArea>
    </chartFormat>
    <chartFormat chart="82" format="78" series="1">
      <pivotArea type="data" outline="0" fieldPosition="0">
        <references count="2">
          <reference field="4294967294" count="1" selected="0">
            <x v="0"/>
          </reference>
          <reference field="31" count="1" selected="0">
            <x v="16"/>
          </reference>
        </references>
      </pivotArea>
    </chartFormat>
    <chartFormat chart="67" format="81" series="1">
      <pivotArea type="data" outline="0" fieldPosition="0">
        <references count="2">
          <reference field="4294967294" count="1" selected="0">
            <x v="0"/>
          </reference>
          <reference field="31" count="1" selected="0">
            <x v="1"/>
          </reference>
        </references>
      </pivotArea>
    </chartFormat>
    <chartFormat chart="67" format="83" series="1">
      <pivotArea type="data" outline="0" fieldPosition="0">
        <references count="2">
          <reference field="4294967294" count="1" selected="0">
            <x v="0"/>
          </reference>
          <reference field="31" count="1" selected="0">
            <x v="14"/>
          </reference>
        </references>
      </pivotArea>
    </chartFormat>
    <chartFormat chart="67" format="84"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1D6598-3E5B-4640-AE73-3C677705A59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8" rowHeaderCaption="Week#">
  <location ref="A274:D28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3"/>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2"/>
          </reference>
        </references>
      </pivotArea>
    </chartFormat>
    <chartFormat chart="88" format="1" series="1">
      <pivotArea type="data" outline="0" fieldPosition="0">
        <references count="2">
          <reference field="4294967294" count="1" selected="0">
            <x v="0"/>
          </reference>
          <reference field="16" count="1" selected="0">
            <x v="3"/>
          </reference>
        </references>
      </pivotArea>
    </chartFormat>
    <chartFormat chart="88" format="2"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BD4FFA-B051-42B1-87A8-B4430F07D50E}"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application">
  <location ref="A220:H23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9">
    <i>
      <x v="1"/>
    </i>
    <i>
      <x v="3"/>
    </i>
    <i>
      <x v="5"/>
    </i>
    <i>
      <x v="6"/>
    </i>
    <i>
      <x v="7"/>
    </i>
    <i>
      <x v="8"/>
    </i>
    <i>
      <x v="9"/>
    </i>
    <i>
      <x v="17"/>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231">
      <pivotArea outline="0" collapsedLevelsAreSubtotals="1" fieldPosition="0">
        <references count="1">
          <reference field="7" count="5" selected="0">
            <x v="0"/>
            <x v="1"/>
            <x v="2"/>
            <x v="4"/>
            <x v="5"/>
          </reference>
        </references>
      </pivotArea>
    </format>
    <format dxfId="230">
      <pivotArea outline="0" collapsedLevelsAreSubtotals="1" fieldPosition="0"/>
    </format>
    <format dxfId="229">
      <pivotArea field="7" type="button" dataOnly="0" labelOnly="1" outline="0" axis="axisCol" fieldPosition="0"/>
    </format>
    <format dxfId="228">
      <pivotArea type="topRight" dataOnly="0" labelOnly="1" outline="0" fieldPosition="0"/>
    </format>
    <format dxfId="227">
      <pivotArea dataOnly="0" labelOnly="1" fieldPosition="0">
        <references count="1">
          <reference field="7" count="5">
            <x v="0"/>
            <x v="1"/>
            <x v="2"/>
            <x v="4"/>
            <x v="5"/>
          </reference>
        </references>
      </pivotArea>
    </format>
    <format dxfId="226">
      <pivotArea outline="0" collapsedLevelsAreSubtotals="1" fieldPosition="0"/>
    </format>
  </formats>
  <chartFormats count="2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46" format="11"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BD75D-2B53-40E8-97FC-53AEE4383340}"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6" rowHeaderCaption="Aging Slab">
  <location ref="A349:G35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2">
    <i>
      <x v="3"/>
    </i>
    <i t="grand">
      <x/>
    </i>
  </rowItems>
  <colFields count="1">
    <field x="25"/>
  </colFields>
  <colItems count="6">
    <i>
      <x v="1"/>
    </i>
    <i>
      <x v="2"/>
    </i>
    <i>
      <x v="5"/>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35">
      <pivotArea outline="0" collapsedLevelsAreSubtotals="1" fieldPosition="0"/>
    </format>
    <format dxfId="234">
      <pivotArea field="16" type="button" dataOnly="0" labelOnly="1" outline="0"/>
    </format>
    <format dxfId="233">
      <pivotArea type="topRight" dataOnly="0" labelOnly="1" outline="0" fieldPosition="0"/>
    </format>
    <format dxfId="232">
      <pivotArea outline="0" collapsedLevelsAreSubtotals="1" fieldPosition="0"/>
    </format>
  </formats>
  <chartFormats count="1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5" series="1">
      <pivotArea type="data" outline="0" fieldPosition="0">
        <references count="2">
          <reference field="4294967294" count="1" selected="0">
            <x v="0"/>
          </reference>
          <reference field="25" count="1" selected="0">
            <x v="1"/>
          </reference>
        </references>
      </pivotArea>
    </chartFormat>
    <chartFormat chart="81" format="6" series="1">
      <pivotArea type="data" outline="0" fieldPosition="0">
        <references count="2">
          <reference field="4294967294" count="1" selected="0">
            <x v="0"/>
          </reference>
          <reference field="25" count="1" selected="0">
            <x v="2"/>
          </reference>
        </references>
      </pivotArea>
    </chartFormat>
    <chartFormat chart="81" format="7" series="1">
      <pivotArea type="data" outline="0" fieldPosition="0">
        <references count="2">
          <reference field="4294967294" count="1" selected="0">
            <x v="0"/>
          </reference>
          <reference field="25" count="1" selected="0">
            <x v="5"/>
          </reference>
        </references>
      </pivotArea>
    </chartFormat>
    <chartFormat chart="81" format="8" series="1">
      <pivotArea type="data" outline="0" fieldPosition="0">
        <references count="2">
          <reference field="4294967294" count="1" selected="0">
            <x v="0"/>
          </reference>
          <reference field="25" count="1" selected="0">
            <x v="8"/>
          </reference>
        </references>
      </pivotArea>
    </chartFormat>
    <chartFormat chart="81" format="9"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7B0E19-2325-4571-8E5E-25F5398D8B7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26:D35"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240">
      <pivotArea outline="0" collapsedLevelsAreSubtotals="1" fieldPosition="0"/>
    </format>
    <format dxfId="239">
      <pivotArea field="16" type="button" dataOnly="0" labelOnly="1" outline="0" axis="axisCol" fieldPosition="0"/>
    </format>
    <format dxfId="238">
      <pivotArea type="topRight" dataOnly="0" labelOnly="1" outline="0" fieldPosition="0"/>
    </format>
    <format dxfId="237">
      <pivotArea dataOnly="0" labelOnly="1" fieldPosition="0">
        <references count="1">
          <reference field="16" count="2">
            <x v="2"/>
            <x v="3"/>
          </reference>
        </references>
      </pivotArea>
    </format>
    <format dxfId="236">
      <pivotArea outline="0" collapsedLevelsAreSubtotals="1" fieldPosition="0"/>
    </format>
  </formats>
  <chartFormats count="23">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29" format="2" series="1">
      <pivotArea type="data" outline="0" fieldPosition="0">
        <references count="2">
          <reference field="4294967294" count="1" selected="0">
            <x v="0"/>
          </reference>
          <reference field="16" count="1" selected="0">
            <x v="4"/>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8" format="6" series="1">
      <pivotArea type="data" outline="0" fieldPosition="0">
        <references count="2">
          <reference field="4294967294" count="1" selected="0">
            <x v="0"/>
          </reference>
          <reference field="16" count="1" selected="0">
            <x v="2"/>
          </reference>
        </references>
      </pivotArea>
    </chartFormat>
    <chartFormat chart="38" format="7" series="1">
      <pivotArea type="data" outline="0" fieldPosition="0">
        <references count="2">
          <reference field="4294967294" count="1" selected="0">
            <x v="0"/>
          </reference>
          <reference field="16" count="1" selected="0">
            <x v="3"/>
          </reference>
        </references>
      </pivotArea>
    </chartFormat>
    <chartFormat chart="39" format="4" series="1">
      <pivotArea type="data" outline="0" fieldPosition="0">
        <references count="2">
          <reference field="4294967294" count="1" selected="0">
            <x v="0"/>
          </reference>
          <reference field="16" count="1" selected="0">
            <x v="2"/>
          </reference>
        </references>
      </pivotArea>
    </chartFormat>
    <chartFormat chart="39" format="5" series="1">
      <pivotArea type="data" outline="0" fieldPosition="0">
        <references count="2">
          <reference field="4294967294" count="1" selected="0">
            <x v="0"/>
          </reference>
          <reference field="16" count="1" selected="0">
            <x v="3"/>
          </reference>
        </references>
      </pivotArea>
    </chartFormat>
    <chartFormat chart="40" format="6" series="1">
      <pivotArea type="data" outline="0" fieldPosition="0">
        <references count="2">
          <reference field="4294967294" count="1" selected="0">
            <x v="0"/>
          </reference>
          <reference field="16" count="1" selected="0">
            <x v="2"/>
          </reference>
        </references>
      </pivotArea>
    </chartFormat>
    <chartFormat chart="40" format="7"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ED24E8-EE15-4B17-8098-8D09BC5822FE}"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Week#">
  <location ref="A166:J17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h="1"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25"/>
  </colFields>
  <colItems count="9">
    <i>
      <x v="1"/>
    </i>
    <i>
      <x v="3"/>
    </i>
    <i>
      <x v="5"/>
    </i>
    <i>
      <x v="6"/>
    </i>
    <i>
      <x v="7"/>
    </i>
    <i>
      <x v="8"/>
    </i>
    <i>
      <x v="9"/>
    </i>
    <i>
      <x v="17"/>
    </i>
    <i t="grand">
      <x/>
    </i>
  </colItems>
  <pageFields count="3">
    <pageField fld="26" hier="-1"/>
    <pageField fld="1" hier="-1"/>
    <pageField fld="24" hier="-1"/>
  </pageFields>
  <dataFields count="1">
    <dataField name="Count of ID" fld="0" subtotal="count" baseField="29" baseItem="0"/>
  </dataFields>
  <formats count="6">
    <format dxfId="246">
      <pivotArea outline="0" collapsedLevelsAreSubtotals="1" fieldPosition="0">
        <references count="1">
          <reference field="25" count="6" selected="0">
            <x v="1"/>
            <x v="5"/>
            <x v="6"/>
            <x v="7"/>
            <x v="8"/>
            <x v="9"/>
          </reference>
        </references>
      </pivotArea>
    </format>
    <format dxfId="245">
      <pivotArea outline="0" collapsedLevelsAreSubtotals="1" fieldPosition="0"/>
    </format>
    <format dxfId="244">
      <pivotArea field="25" type="button" dataOnly="0" labelOnly="1" outline="0" axis="axisCol" fieldPosition="0"/>
    </format>
    <format dxfId="243">
      <pivotArea type="topRight" dataOnly="0" labelOnly="1" outline="0" fieldPosition="0"/>
    </format>
    <format dxfId="242">
      <pivotArea dataOnly="0" labelOnly="1" fieldPosition="0">
        <references count="1">
          <reference field="25" count="7">
            <x v="1"/>
            <x v="3"/>
            <x v="5"/>
            <x v="6"/>
            <x v="7"/>
            <x v="8"/>
            <x v="9"/>
          </reference>
        </references>
      </pivotArea>
    </format>
    <format dxfId="241">
      <pivotArea outline="0" collapsedLevelsAreSubtotals="1" fieldPosition="0"/>
    </format>
  </formats>
  <chartFormats count="8">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1" format="14"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67240-85AD-4C27-9BBE-EC954CC507D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72:E8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51">
      <pivotArea outline="0" collapsedLevelsAreSubtotals="1" fieldPosition="0"/>
    </format>
    <format dxfId="250">
      <pivotArea field="7" type="button" dataOnly="0" labelOnly="1" outline="0" axis="axisCol" fieldPosition="0"/>
    </format>
    <format dxfId="249">
      <pivotArea type="topRight" dataOnly="0" labelOnly="1" outline="0" fieldPosition="0"/>
    </format>
    <format dxfId="248">
      <pivotArea dataOnly="0" labelOnly="1" fieldPosition="0">
        <references count="1">
          <reference field="7" count="4">
            <x v="1"/>
            <x v="2"/>
            <x v="4"/>
            <x v="5"/>
          </reference>
        </references>
      </pivotArea>
    </format>
    <format dxfId="247">
      <pivotArea outline="0" collapsedLevelsAreSubtotals="1" fieldPosition="0"/>
    </format>
  </formats>
  <chartFormats count="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A6D0FF-DCDB-494A-93BA-29C9502FF3AA}"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115:E11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56">
      <pivotArea outline="0" collapsedLevelsAreSubtotals="1" fieldPosition="0"/>
    </format>
    <format dxfId="255">
      <pivotArea field="7" type="button" dataOnly="0" labelOnly="1" outline="0" axis="axisCol" fieldPosition="0"/>
    </format>
    <format dxfId="254">
      <pivotArea type="topRight" dataOnly="0" labelOnly="1" outline="0" fieldPosition="0"/>
    </format>
    <format dxfId="253">
      <pivotArea dataOnly="0" labelOnly="1" fieldPosition="0">
        <references count="1">
          <reference field="7" count="4">
            <x v="1"/>
            <x v="2"/>
            <x v="4"/>
            <x v="5"/>
          </reference>
        </references>
      </pivotArea>
    </format>
    <format dxfId="252">
      <pivotArea outline="0" collapsedLevelsAreSubtotals="1" fieldPosition="0"/>
    </format>
  </formats>
  <chartFormats count="2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5" format="0" series="1">
      <pivotArea type="data" outline="0" fieldPosition="0">
        <references count="2">
          <reference field="4294967294" count="1" selected="0">
            <x v="0"/>
          </reference>
          <reference field="7" count="1" selected="0">
            <x v="1"/>
          </reference>
        </references>
      </pivotArea>
    </chartFormat>
    <chartFormat chart="65" format="1" series="1">
      <pivotArea type="data" outline="0" fieldPosition="0">
        <references count="2">
          <reference field="4294967294" count="1" selected="0">
            <x v="0"/>
          </reference>
          <reference field="7" count="1" selected="0">
            <x v="2"/>
          </reference>
        </references>
      </pivotArea>
    </chartFormat>
    <chartFormat chart="65" format="2"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123B44-62CB-44FC-A84D-DCB88141A363}"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rowHeaderCaption="Priority">
  <location ref="A94:H9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4">
    <i>
      <x v="2"/>
    </i>
    <i>
      <x v="3"/>
    </i>
    <i>
      <x v="4"/>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5">
    <format dxfId="261">
      <pivotArea outline="0" collapsedLevelsAreSubtotals="1" fieldPosition="0"/>
    </format>
    <format dxfId="260">
      <pivotArea field="7" type="button" dataOnly="0" labelOnly="1" outline="0" axis="axisCol" fieldPosition="0"/>
    </format>
    <format dxfId="259">
      <pivotArea type="topRight" dataOnly="0" labelOnly="1" outline="0" fieldPosition="0"/>
    </format>
    <format dxfId="258">
      <pivotArea dataOnly="0" labelOnly="1" fieldPosition="0">
        <references count="1">
          <reference field="7" count="4">
            <x v="1"/>
            <x v="2"/>
            <x v="4"/>
            <x v="5"/>
          </reference>
        </references>
      </pivotArea>
    </format>
    <format dxfId="257">
      <pivotArea outline="0" collapsedLevelsAreSubtotals="1" fieldPosition="0"/>
    </format>
  </formats>
  <chartFormats count="34">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4" format="0" series="1">
      <pivotArea type="data" outline="0" fieldPosition="0">
        <references count="2">
          <reference field="4294967294" count="1" selected="0">
            <x v="0"/>
          </reference>
          <reference field="7" count="1" selected="0">
            <x v="0"/>
          </reference>
        </references>
      </pivotArea>
    </chartFormat>
    <chartFormat chart="64" format="1" series="1">
      <pivotArea type="data" outline="0" fieldPosition="0">
        <references count="2">
          <reference field="4294967294" count="1" selected="0">
            <x v="0"/>
          </reference>
          <reference field="7" count="1" selected="0">
            <x v="1"/>
          </reference>
        </references>
      </pivotArea>
    </chartFormat>
    <chartFormat chart="64" format="2" series="1">
      <pivotArea type="data" outline="0" fieldPosition="0">
        <references count="2">
          <reference field="4294967294" count="1" selected="0">
            <x v="0"/>
          </reference>
          <reference field="7" count="1" selected="0">
            <x v="2"/>
          </reference>
        </references>
      </pivotArea>
    </chartFormat>
    <chartFormat chart="64" format="3" series="1">
      <pivotArea type="data" outline="0" fieldPosition="0">
        <references count="2">
          <reference field="4294967294" count="1" selected="0">
            <x v="0"/>
          </reference>
          <reference field="7" count="1" selected="0">
            <x v="5"/>
          </reference>
        </references>
      </pivotArea>
    </chartFormat>
    <chartFormat chart="64" format="4" series="1">
      <pivotArea type="data" outline="0" fieldPosition="0">
        <references count="2">
          <reference field="4294967294" count="1" selected="0">
            <x v="0"/>
          </reference>
          <reference field="7" count="1" selected="0">
            <x v="4"/>
          </reference>
        </references>
      </pivotArea>
    </chartFormat>
    <chartFormat chart="69" format="5" series="1">
      <pivotArea type="data" outline="0" fieldPosition="0">
        <references count="2">
          <reference field="4294967294" count="1" selected="0">
            <x v="0"/>
          </reference>
          <reference field="7" count="1" selected="0">
            <x v="0"/>
          </reference>
        </references>
      </pivotArea>
    </chartFormat>
    <chartFormat chart="69" format="6" series="1">
      <pivotArea type="data" outline="0" fieldPosition="0">
        <references count="2">
          <reference field="4294967294" count="1" selected="0">
            <x v="0"/>
          </reference>
          <reference field="7" count="1" selected="0">
            <x v="1"/>
          </reference>
        </references>
      </pivotArea>
    </chartFormat>
    <chartFormat chart="69" format="7" series="1">
      <pivotArea type="data" outline="0" fieldPosition="0">
        <references count="2">
          <reference field="4294967294" count="1" selected="0">
            <x v="0"/>
          </reference>
          <reference field="7" count="1" selected="0">
            <x v="2"/>
          </reference>
        </references>
      </pivotArea>
    </chartFormat>
    <chartFormat chart="69" format="8" series="1">
      <pivotArea type="data" outline="0" fieldPosition="0">
        <references count="2">
          <reference field="4294967294" count="1" selected="0">
            <x v="0"/>
          </reference>
          <reference field="7" count="1" selected="0">
            <x v="4"/>
          </reference>
        </references>
      </pivotArea>
    </chartFormat>
    <chartFormat chart="69" format="9" series="1">
      <pivotArea type="data" outline="0" fieldPosition="0">
        <references count="2">
          <reference field="4294967294" count="1" selected="0">
            <x v="0"/>
          </reference>
          <reference field="7" count="1" selected="0">
            <x v="5"/>
          </reference>
        </references>
      </pivotArea>
    </chartFormat>
    <chartFormat chart="70" format="10" series="1">
      <pivotArea type="data" outline="0" fieldPosition="0">
        <references count="2">
          <reference field="4294967294" count="1" selected="0">
            <x v="0"/>
          </reference>
          <reference field="7" count="1" selected="0">
            <x v="0"/>
          </reference>
        </references>
      </pivotArea>
    </chartFormat>
    <chartFormat chart="70" format="11" series="1">
      <pivotArea type="data" outline="0" fieldPosition="0">
        <references count="2">
          <reference field="4294967294" count="1" selected="0">
            <x v="0"/>
          </reference>
          <reference field="7" count="1" selected="0">
            <x v="1"/>
          </reference>
        </references>
      </pivotArea>
    </chartFormat>
    <chartFormat chart="70" format="12" series="1">
      <pivotArea type="data" outline="0" fieldPosition="0">
        <references count="2">
          <reference field="4294967294" count="1" selected="0">
            <x v="0"/>
          </reference>
          <reference field="7" count="1" selected="0">
            <x v="2"/>
          </reference>
        </references>
      </pivotArea>
    </chartFormat>
    <chartFormat chart="70" format="13" series="1">
      <pivotArea type="data" outline="0" fieldPosition="0">
        <references count="2">
          <reference field="4294967294" count="1" selected="0">
            <x v="0"/>
          </reference>
          <reference field="7" count="1" selected="0">
            <x v="4"/>
          </reference>
        </references>
      </pivotArea>
    </chartFormat>
    <chartFormat chart="70" format="14"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943751-04CA-4EA8-8657-1A1F578C3552}"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33:J33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5">
    <i>
      <x/>
    </i>
    <i>
      <x v="1"/>
    </i>
    <i>
      <x v="2"/>
    </i>
    <i>
      <x v="3"/>
    </i>
    <i t="grand">
      <x/>
    </i>
  </rowItems>
  <colFields count="1">
    <field x="25"/>
  </colFields>
  <colItems count="9">
    <i>
      <x v="1"/>
    </i>
    <i>
      <x v="3"/>
    </i>
    <i>
      <x v="5"/>
    </i>
    <i>
      <x v="6"/>
    </i>
    <i>
      <x v="7"/>
    </i>
    <i>
      <x v="8"/>
    </i>
    <i>
      <x v="9"/>
    </i>
    <i>
      <x v="17"/>
    </i>
    <i t="grand">
      <x/>
    </i>
  </colItems>
  <pageFields count="4">
    <pageField fld="26" hier="-1"/>
    <pageField fld="7" hier="-1"/>
    <pageField fld="1" hier="-1"/>
    <pageField fld="24" hier="-1"/>
  </pageFields>
  <dataFields count="1">
    <dataField name="Count of ID" fld="0" subtotal="count" baseField="33" baseItem="0"/>
  </dataFields>
  <formats count="4">
    <format dxfId="265">
      <pivotArea outline="0" collapsedLevelsAreSubtotals="1" fieldPosition="0"/>
    </format>
    <format dxfId="264">
      <pivotArea field="16" type="button" dataOnly="0" labelOnly="1" outline="0"/>
    </format>
    <format dxfId="263">
      <pivotArea type="topRight" dataOnly="0" labelOnly="1" outline="0" fieldPosition="0"/>
    </format>
    <format dxfId="262">
      <pivotArea outline="0" collapsedLevelsAreSubtotals="1" fieldPosition="0"/>
    </format>
  </formats>
  <chartFormats count="2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4" format="7" series="1">
      <pivotArea type="data" outline="0" fieldPosition="0">
        <references count="2">
          <reference field="4294967294" count="1" selected="0">
            <x v="0"/>
          </reference>
          <reference field="25" count="1" selected="0">
            <x v="1"/>
          </reference>
        </references>
      </pivotArea>
    </chartFormat>
    <chartFormat chart="84" format="8" series="1">
      <pivotArea type="data" outline="0" fieldPosition="0">
        <references count="2">
          <reference field="4294967294" count="1" selected="0">
            <x v="0"/>
          </reference>
          <reference field="25" count="1" selected="0">
            <x v="3"/>
          </reference>
        </references>
      </pivotArea>
    </chartFormat>
    <chartFormat chart="84" format="9" series="1">
      <pivotArea type="data" outline="0" fieldPosition="0">
        <references count="2">
          <reference field="4294967294" count="1" selected="0">
            <x v="0"/>
          </reference>
          <reference field="25" count="1" selected="0">
            <x v="5"/>
          </reference>
        </references>
      </pivotArea>
    </chartFormat>
    <chartFormat chart="84" format="10" series="1">
      <pivotArea type="data" outline="0" fieldPosition="0">
        <references count="2">
          <reference field="4294967294" count="1" selected="0">
            <x v="0"/>
          </reference>
          <reference field="25" count="1" selected="0">
            <x v="6"/>
          </reference>
        </references>
      </pivotArea>
    </chartFormat>
    <chartFormat chart="84" format="11" series="1">
      <pivotArea type="data" outline="0" fieldPosition="0">
        <references count="2">
          <reference field="4294967294" count="1" selected="0">
            <x v="0"/>
          </reference>
          <reference field="25" count="1" selected="0">
            <x v="7"/>
          </reference>
        </references>
      </pivotArea>
    </chartFormat>
    <chartFormat chart="84" format="12" series="1">
      <pivotArea type="data" outline="0" fieldPosition="0">
        <references count="2">
          <reference field="4294967294" count="1" selected="0">
            <x v="0"/>
          </reference>
          <reference field="25" count="1" selected="0">
            <x v="8"/>
          </reference>
        </references>
      </pivotArea>
    </chartFormat>
    <chartFormat chart="84" format="13" series="1">
      <pivotArea type="data" outline="0" fieldPosition="0">
        <references count="2">
          <reference field="4294967294" count="1" selected="0">
            <x v="0"/>
          </reference>
          <reference field="25" count="1" selected="0">
            <x v="9"/>
          </reference>
        </references>
      </pivotArea>
    </chartFormat>
    <chartFormat chart="85" format="14" series="1">
      <pivotArea type="data" outline="0" fieldPosition="0">
        <references count="2">
          <reference field="4294967294" count="1" selected="0">
            <x v="0"/>
          </reference>
          <reference field="25" count="1" selected="0">
            <x v="1"/>
          </reference>
        </references>
      </pivotArea>
    </chartFormat>
    <chartFormat chart="85" format="15" series="1">
      <pivotArea type="data" outline="0" fieldPosition="0">
        <references count="2">
          <reference field="4294967294" count="1" selected="0">
            <x v="0"/>
          </reference>
          <reference field="25" count="1" selected="0">
            <x v="3"/>
          </reference>
        </references>
      </pivotArea>
    </chartFormat>
    <chartFormat chart="85" format="16" series="1">
      <pivotArea type="data" outline="0" fieldPosition="0">
        <references count="2">
          <reference field="4294967294" count="1" selected="0">
            <x v="0"/>
          </reference>
          <reference field="25" count="1" selected="0">
            <x v="5"/>
          </reference>
        </references>
      </pivotArea>
    </chartFormat>
    <chartFormat chart="85" format="17" series="1">
      <pivotArea type="data" outline="0" fieldPosition="0">
        <references count="2">
          <reference field="4294967294" count="1" selected="0">
            <x v="0"/>
          </reference>
          <reference field="25" count="1" selected="0">
            <x v="6"/>
          </reference>
        </references>
      </pivotArea>
    </chartFormat>
    <chartFormat chart="85" format="18" series="1">
      <pivotArea type="data" outline="0" fieldPosition="0">
        <references count="2">
          <reference field="4294967294" count="1" selected="0">
            <x v="0"/>
          </reference>
          <reference field="25" count="1" selected="0">
            <x v="7"/>
          </reference>
        </references>
      </pivotArea>
    </chartFormat>
    <chartFormat chart="85" format="19" series="1">
      <pivotArea type="data" outline="0" fieldPosition="0">
        <references count="2">
          <reference field="4294967294" count="1" selected="0">
            <x v="0"/>
          </reference>
          <reference field="25" count="1" selected="0">
            <x v="8"/>
          </reference>
        </references>
      </pivotArea>
    </chartFormat>
    <chartFormat chart="85" format="20" series="1">
      <pivotArea type="data" outline="0" fieldPosition="0">
        <references count="2">
          <reference field="4294967294" count="1" selected="0">
            <x v="0"/>
          </reference>
          <reference field="25" count="1" selected="0">
            <x v="9"/>
          </reference>
        </references>
      </pivotArea>
    </chartFormat>
    <chartFormat chart="78" format="7"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B78289-9669-4CEA-9242-36496018734E}"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Application">
  <location ref="A297:E307"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9">
    <i>
      <x v="1"/>
    </i>
    <i>
      <x v="3"/>
    </i>
    <i>
      <x v="5"/>
    </i>
    <i>
      <x v="6"/>
    </i>
    <i>
      <x v="7"/>
    </i>
    <i>
      <x v="8"/>
    </i>
    <i>
      <x v="9"/>
    </i>
    <i>
      <x v="17"/>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270">
      <pivotArea outline="0" collapsedLevelsAreSubtotals="1" fieldPosition="0"/>
    </format>
    <format dxfId="269">
      <pivotArea field="16" type="button" dataOnly="0" labelOnly="1" outline="0" axis="axisCol" fieldPosition="0"/>
    </format>
    <format dxfId="268">
      <pivotArea type="topRight" dataOnly="0" labelOnly="1" outline="0" fieldPosition="0"/>
    </format>
    <format dxfId="267">
      <pivotArea dataOnly="0" labelOnly="1" fieldPosition="0">
        <references count="1">
          <reference field="16" count="3">
            <x v="2"/>
            <x v="3"/>
            <x v="4"/>
          </reference>
        </references>
      </pivotArea>
    </format>
    <format dxfId="266">
      <pivotArea outline="0" collapsedLevelsAreSubtotals="1" fieldPosition="0"/>
    </format>
  </formats>
  <chartFormats count="3">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DFBEC8-E0DF-4FEF-9B50-0C68E039ED85}"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rowHeaderCaption="Application">
  <location ref="A314:D321"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275">
      <pivotArea outline="0" collapsedLevelsAreSubtotals="1" fieldPosition="0"/>
    </format>
    <format dxfId="274">
      <pivotArea field="16" type="button" dataOnly="0" labelOnly="1" outline="0" axis="axisCol" fieldPosition="0"/>
    </format>
    <format dxfId="273">
      <pivotArea type="topRight" dataOnly="0" labelOnly="1" outline="0" fieldPosition="0"/>
    </format>
    <format dxfId="272">
      <pivotArea dataOnly="0" labelOnly="1" fieldPosition="0">
        <references count="1">
          <reference field="16" count="2">
            <x v="2"/>
            <x v="3"/>
          </reference>
        </references>
      </pivotArea>
    </format>
    <format dxfId="271">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CDC470-1453-4C8B-9DCB-71C88D21F0CD}"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236:E24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80">
      <pivotArea outline="0" collapsedLevelsAreSubtotals="1" fieldPosition="0"/>
    </format>
    <format dxfId="279">
      <pivotArea field="7" type="button" dataOnly="0" labelOnly="1" outline="0" axis="axisCol" fieldPosition="0"/>
    </format>
    <format dxfId="278">
      <pivotArea type="topRight" dataOnly="0" labelOnly="1" outline="0" fieldPosition="0"/>
    </format>
    <format dxfId="277">
      <pivotArea dataOnly="0" labelOnly="1" fieldPosition="0">
        <references count="1">
          <reference field="7" count="4">
            <x v="1"/>
            <x v="2"/>
            <x v="4"/>
            <x v="5"/>
          </reference>
        </references>
      </pivotArea>
    </format>
    <format dxfId="276">
      <pivotArea outline="0" collapsedLevelsAreSubtotals="1" fieldPosition="0"/>
    </format>
  </formats>
  <chartFormats count="27">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72179B-C861-4835-B9BC-27434558E4A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Week#">
  <location ref="A6:E1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285">
      <pivotArea outline="0" collapsedLevelsAreSubtotals="1" fieldPosition="0"/>
    </format>
    <format dxfId="284">
      <pivotArea field="16" type="button" dataOnly="0" labelOnly="1" outline="0" axis="axisCol" fieldPosition="0"/>
    </format>
    <format dxfId="283">
      <pivotArea type="topRight" dataOnly="0" labelOnly="1" outline="0" fieldPosition="0"/>
    </format>
    <format dxfId="282">
      <pivotArea dataOnly="0" labelOnly="1" fieldPosition="0">
        <references count="1">
          <reference field="16" count="3">
            <x v="2"/>
            <x v="3"/>
            <x v="4"/>
          </reference>
        </references>
      </pivotArea>
    </format>
    <format dxfId="281">
      <pivotArea outline="0" collapsedLevelsAreSubtotals="1" fieldPosition="0"/>
    </format>
  </formats>
  <chartFormats count="4">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B6C627-11A7-42F5-9317-437832D939B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Week#">
  <location ref="A53:H6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291">
      <pivotArea outline="0" collapsedLevelsAreSubtotals="1" fieldPosition="0">
        <references count="1">
          <reference field="7" count="5" selected="0">
            <x v="0"/>
            <x v="1"/>
            <x v="2"/>
            <x v="4"/>
            <x v="5"/>
          </reference>
        </references>
      </pivotArea>
    </format>
    <format dxfId="290">
      <pivotArea outline="0" collapsedLevelsAreSubtotals="1" fieldPosition="0"/>
    </format>
    <format dxfId="289">
      <pivotArea field="7" type="button" dataOnly="0" labelOnly="1" outline="0" axis="axisCol" fieldPosition="0"/>
    </format>
    <format dxfId="288">
      <pivotArea type="topRight" dataOnly="0" labelOnly="1" outline="0" fieldPosition="0"/>
    </format>
    <format dxfId="287">
      <pivotArea dataOnly="0" labelOnly="1" fieldPosition="0">
        <references count="1">
          <reference field="7" count="5">
            <x v="0"/>
            <x v="1"/>
            <x v="2"/>
            <x v="4"/>
            <x v="5"/>
          </reference>
        </references>
      </pivotArea>
    </format>
    <format dxfId="286">
      <pivotArea outline="0" collapsedLevelsAreSubtotals="1" fieldPosition="0"/>
    </format>
  </formats>
  <chartFormats count="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0"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0BACBD4-AA44-4725-8DD1-C63571FD12F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rowHeaderCaption="Week#">
  <location ref="A148:J15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3">
    <i>
      <x v="2"/>
    </i>
    <i>
      <x v="3"/>
    </i>
    <i t="grand">
      <x/>
    </i>
  </rowItems>
  <colFields count="1">
    <field x="31"/>
  </colFields>
  <colItems count="9">
    <i>
      <x/>
    </i>
    <i>
      <x v="9"/>
    </i>
    <i>
      <x v="10"/>
    </i>
    <i>
      <x v="11"/>
    </i>
    <i>
      <x v="12"/>
    </i>
    <i>
      <x v="13"/>
    </i>
    <i>
      <x v="14"/>
    </i>
    <i>
      <x v="17"/>
    </i>
    <i t="grand">
      <x/>
    </i>
  </colItems>
  <pageFields count="3">
    <pageField fld="26" hier="-1"/>
    <pageField fld="1" hier="-1"/>
    <pageField fld="24" hier="-1"/>
  </pageFields>
  <dataFields count="1">
    <dataField name="Count of ID" fld="0" subtotal="count" baseField="29" baseItem="0"/>
  </dataFields>
  <formats count="5">
    <format dxfId="296">
      <pivotArea outline="0" collapsedLevelsAreSubtotals="1" fieldPosition="0"/>
    </format>
    <format dxfId="295">
      <pivotArea field="31" type="button" dataOnly="0" labelOnly="1" outline="0" axis="axisCol" fieldPosition="0"/>
    </format>
    <format dxfId="294">
      <pivotArea type="topRight" dataOnly="0" labelOnly="1" outline="0" fieldPosition="0"/>
    </format>
    <format dxfId="293">
      <pivotArea dataOnly="0" labelOnly="1" fieldPosition="0">
        <references count="1">
          <reference field="31" count="1">
            <x v="0"/>
          </reference>
        </references>
      </pivotArea>
    </format>
    <format dxfId="292">
      <pivotArea outline="0" collapsedLevelsAreSubtotals="1" fieldPosition="0"/>
    </format>
  </formats>
  <chartFormats count="12">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75" format="34" series="1">
      <pivotArea type="data" outline="0" fieldPosition="0">
        <references count="2">
          <reference field="4294967294" count="1" selected="0">
            <x v="0"/>
          </reference>
          <reference field="31" count="1" selected="0">
            <x v="1"/>
          </reference>
        </references>
      </pivotArea>
    </chartFormat>
    <chartFormat chart="75" format="35" series="1">
      <pivotArea type="data" outline="0" fieldPosition="0">
        <references count="2">
          <reference field="4294967294" count="1" selected="0">
            <x v="0"/>
          </reference>
          <reference field="31" count="1" selected="0">
            <x v="9"/>
          </reference>
        </references>
      </pivotArea>
    </chartFormat>
    <chartFormat chart="75" format="37" series="1">
      <pivotArea type="data" outline="0" fieldPosition="0">
        <references count="2">
          <reference field="4294967294" count="1" selected="0">
            <x v="0"/>
          </reference>
          <reference field="31" count="1" selected="0">
            <x v="10"/>
          </reference>
        </references>
      </pivotArea>
    </chartFormat>
    <chartFormat chart="75" format="38" series="1">
      <pivotArea type="data" outline="0" fieldPosition="0">
        <references count="2">
          <reference field="4294967294" count="1" selected="0">
            <x v="0"/>
          </reference>
          <reference field="31" count="1" selected="0">
            <x v="11"/>
          </reference>
        </references>
      </pivotArea>
    </chartFormat>
    <chartFormat chart="75" format="39" series="1">
      <pivotArea type="data" outline="0" fieldPosition="0">
        <references count="2">
          <reference field="4294967294" count="1" selected="0">
            <x v="0"/>
          </reference>
          <reference field="31" count="1" selected="0">
            <x v="12"/>
          </reference>
        </references>
      </pivotArea>
    </chartFormat>
    <chartFormat chart="75" format="40" series="1">
      <pivotArea type="data" outline="0" fieldPosition="0">
        <references count="2">
          <reference field="4294967294" count="1" selected="0">
            <x v="0"/>
          </reference>
          <reference field="31" count="1" selected="0">
            <x v="14"/>
          </reference>
        </references>
      </pivotArea>
    </chartFormat>
    <chartFormat chart="75" format="41" series="1">
      <pivotArea type="data" outline="0" fieldPosition="0">
        <references count="2">
          <reference field="4294967294" count="1" selected="0">
            <x v="0"/>
          </reference>
          <reference field="31" count="1" selected="0">
            <x v="15"/>
          </reference>
        </references>
      </pivotArea>
    </chartFormat>
    <chartFormat chart="75" format="42" series="1">
      <pivotArea type="data" outline="0" fieldPosition="0">
        <references count="2">
          <reference field="4294967294" count="1" selected="0">
            <x v="0"/>
          </reference>
          <reference field="31" count="1" selected="0">
            <x v="13"/>
          </reference>
        </references>
      </pivotArea>
    </chartFormat>
    <chartFormat chart="75" format="43"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DD037A-A817-49B1-8299-47747808CF7A}"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rowHeaderCaption="Week#">
  <location ref="A107:F11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i>
    <i>
      <x v="2"/>
    </i>
    <i>
      <x v="3"/>
    </i>
    <i>
      <x v="4"/>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22">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0" series="1">
      <pivotArea type="data" outline="0" fieldPosition="0">
        <references count="2">
          <reference field="4294967294" count="1" selected="0">
            <x v="0"/>
          </reference>
          <reference field="7" count="1" selected="0">
            <x v="1"/>
          </reference>
        </references>
      </pivotArea>
    </chartFormat>
    <chartFormat chart="56" format="1" series="1">
      <pivotArea type="data" outline="0" fieldPosition="0">
        <references count="2">
          <reference field="4294967294" count="1" selected="0">
            <x v="0"/>
          </reference>
          <reference field="7" count="1" selected="0">
            <x v="2"/>
          </reference>
        </references>
      </pivotArea>
    </chartFormat>
    <chartFormat chart="56" format="2" series="1">
      <pivotArea type="data" outline="0" fieldPosition="0">
        <references count="2">
          <reference field="4294967294" count="1" selected="0">
            <x v="0"/>
          </reference>
          <reference field="7" count="1" selected="0">
            <x v="4"/>
          </reference>
        </references>
      </pivotArea>
    </chartFormat>
    <chartFormat chart="56" format="3" series="1">
      <pivotArea type="data" outline="0" fieldPosition="0">
        <references count="2">
          <reference field="4294967294" count="1" selected="0">
            <x v="0"/>
          </reference>
          <reference field="7" count="1" selected="0">
            <x v="5"/>
          </reference>
        </references>
      </pivotArea>
    </chartFormat>
    <chartFormat chart="62" format="4" series="1">
      <pivotArea type="data" outline="0" fieldPosition="0">
        <references count="2">
          <reference field="4294967294" count="1" selected="0">
            <x v="0"/>
          </reference>
          <reference field="7" count="1" selected="0">
            <x v="1"/>
          </reference>
        </references>
      </pivotArea>
    </chartFormat>
    <chartFormat chart="62" format="5" series="1">
      <pivotArea type="data" outline="0" fieldPosition="0">
        <references count="2">
          <reference field="4294967294" count="1" selected="0">
            <x v="0"/>
          </reference>
          <reference field="7" count="1" selected="0">
            <x v="2"/>
          </reference>
        </references>
      </pivotArea>
    </chartFormat>
    <chartFormat chart="62" format="6" series="1">
      <pivotArea type="data" outline="0" fieldPosition="0">
        <references count="2">
          <reference field="4294967294" count="1" selected="0">
            <x v="0"/>
          </reference>
          <reference field="7" count="1" selected="0">
            <x v="4"/>
          </reference>
        </references>
      </pivotArea>
    </chartFormat>
    <chartFormat chart="62"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89FCA0F-8C7F-4E0F-B672-AEF4F3B5824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45:G5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10">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11" series="1">
      <pivotArea type="data" outline="0" fieldPosition="0">
        <references count="2">
          <reference field="4294967294" count="1" selected="0">
            <x v="0"/>
          </reference>
          <reference field="7" count="1" selected="0">
            <x v="1"/>
          </reference>
        </references>
      </pivotArea>
    </chartFormat>
    <chartFormat chart="35" format="12" series="1">
      <pivotArea type="data" outline="0" fieldPosition="0">
        <references count="2">
          <reference field="4294967294" count="1" selected="0">
            <x v="0"/>
          </reference>
          <reference field="7" count="1" selected="0">
            <x v="2"/>
          </reference>
        </references>
      </pivotArea>
    </chartFormat>
    <chartFormat chart="35" format="13" series="1">
      <pivotArea type="data" outline="0" fieldPosition="0">
        <references count="2">
          <reference field="4294967294" count="1" selected="0">
            <x v="0"/>
          </reference>
          <reference field="7" count="1" selected="0">
            <x v="5"/>
          </reference>
        </references>
      </pivotArea>
    </chartFormat>
    <chartFormat chart="35" format="17" series="1">
      <pivotArea type="data" outline="0" fieldPosition="0">
        <references count="2">
          <reference field="4294967294" count="1" selected="0">
            <x v="0"/>
          </reference>
          <reference field="7" count="1" selected="0">
            <x v="4"/>
          </reference>
        </references>
      </pivotArea>
    </chartFormat>
    <chartFormat chart="35" format="18"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550EFB3-E3F3-4D05-B824-0F8C4540A61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Week#">
  <location ref="A235:E242"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1"/>
  </dataField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0"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2EEE788-03AD-4640-87C7-A1E326D437A3}"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rowHeaderCaption="Week#">
  <location ref="A201:G20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7">
    <i>
      <x v="5"/>
    </i>
    <i>
      <x v="6"/>
    </i>
    <i>
      <x v="7"/>
    </i>
    <i>
      <x v="8"/>
    </i>
    <i>
      <x v="9"/>
    </i>
    <i>
      <x v="18"/>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3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4"/>
          </reference>
        </references>
      </pivotArea>
    </chartFormat>
    <chartFormat chart="56" format="15" series="1">
      <pivotArea type="data" outline="0" fieldPosition="0">
        <references count="2">
          <reference field="4294967294" count="1" selected="0">
            <x v="0"/>
          </reference>
          <reference field="7" count="1" selected="0">
            <x v="5"/>
          </reference>
        </references>
      </pivotArea>
    </chartFormat>
    <chartFormat chart="56" format="16" series="1">
      <pivotArea type="data" outline="0" fieldPosition="0">
        <references count="2">
          <reference field="4294967294" count="1" selected="0">
            <x v="0"/>
          </reference>
          <reference field="7" count="1" selected="0">
            <x v="3"/>
          </reference>
        </references>
      </pivotArea>
    </chartFormat>
    <chartFormat chart="56" format="17"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6279588-8CD9-4BAD-ABE2-D2FB32C1433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Week#">
  <location ref="A5:E1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h="1" m="1" x="54"/>
        <item h="1" m="1" x="55"/>
        <item m="1" x="56"/>
        <item m="1" x="57"/>
        <item x="11"/>
        <item x="6"/>
        <item x="13"/>
        <item x="0"/>
        <item x="8"/>
        <item x="19"/>
        <item x="1"/>
        <item x="18"/>
        <item x="22"/>
        <item x="15"/>
        <item x="23"/>
        <item x="12"/>
        <item x="20"/>
        <item x="2"/>
        <item x="9"/>
        <item x="24"/>
        <item h="1"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4">
    <i>
      <x/>
    </i>
    <i>
      <x v="2"/>
    </i>
    <i>
      <x v="3"/>
    </i>
    <i t="grand">
      <x/>
    </i>
  </colItems>
  <pageFields count="3">
    <pageField fld="26" hier="-1"/>
    <pageField fld="1" hier="-1"/>
    <pageField fld="24" hier="-1"/>
  </pageFields>
  <dataFields count="1">
    <dataField name="Count of ID" fld="0" subtotal="count" baseField="29" baseItem="0"/>
  </dataFields>
  <chartFormats count="9">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29" format="7" series="1">
      <pivotArea type="data" outline="0" fieldPosition="0">
        <references count="2">
          <reference field="4294967294" count="1" selected="0">
            <x v="0"/>
          </reference>
          <reference field="16" count="1" selected="0">
            <x v="0"/>
          </reference>
        </references>
      </pivotArea>
    </chartFormat>
    <chartFormat chart="2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F81C1E1-E3F6-4C54-856C-8C6B6642A450}"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158:H165"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h="1" m="1" x="54"/>
        <item h="1"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25"/>
  </colFields>
  <colItems count="7">
    <i>
      <x v="5"/>
    </i>
    <i>
      <x v="6"/>
    </i>
    <i>
      <x v="7"/>
    </i>
    <i>
      <x v="8"/>
    </i>
    <i>
      <x v="9"/>
    </i>
    <i>
      <x v="18"/>
    </i>
    <i t="grand">
      <x/>
    </i>
  </colItems>
  <pageFields count="3">
    <pageField fld="26" hier="-1"/>
    <pageField fld="1" hier="-1"/>
    <pageField fld="24" hier="-1"/>
  </pageFields>
  <dataFields count="1">
    <dataField name="Count of ID" fld="0" subtotal="count" baseField="29" baseItem="0"/>
  </dataFields>
  <chartFormats count="13">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6" format="6" series="1">
      <pivotArea type="data" outline="0" fieldPosition="0">
        <references count="2">
          <reference field="4294967294" count="1" selected="0">
            <x v="0"/>
          </reference>
          <reference field="25" count="1" selected="0">
            <x v="1"/>
          </reference>
        </references>
      </pivotArea>
    </chartFormat>
    <chartFormat chart="36" format="7" series="1">
      <pivotArea type="data" outline="0" fieldPosition="0">
        <references count="2">
          <reference field="4294967294" count="1" selected="0">
            <x v="0"/>
          </reference>
          <reference field="25" count="1" selected="0">
            <x v="5"/>
          </reference>
        </references>
      </pivotArea>
    </chartFormat>
    <chartFormat chart="36" format="8" series="1">
      <pivotArea type="data" outline="0" fieldPosition="0">
        <references count="2">
          <reference field="4294967294" count="1" selected="0">
            <x v="0"/>
          </reference>
          <reference field="25" count="1" selected="0">
            <x v="6"/>
          </reference>
        </references>
      </pivotArea>
    </chartFormat>
    <chartFormat chart="36" format="9" series="1">
      <pivotArea type="data" outline="0" fieldPosition="0">
        <references count="2">
          <reference field="4294967294" count="1" selected="0">
            <x v="0"/>
          </reference>
          <reference field="25" count="1" selected="0">
            <x v="7"/>
          </reference>
        </references>
      </pivotArea>
    </chartFormat>
    <chartFormat chart="36" format="10" series="1">
      <pivotArea type="data" outline="0" fieldPosition="0">
        <references count="2">
          <reference field="4294967294" count="1" selected="0">
            <x v="0"/>
          </reference>
          <reference field="25" count="1" selected="0">
            <x v="8"/>
          </reference>
        </references>
      </pivotArea>
    </chartFormat>
    <chartFormat chart="36" format="11" series="1">
      <pivotArea type="data" outline="0" fieldPosition="0">
        <references count="2">
          <reference field="4294967294" count="1" selected="0">
            <x v="0"/>
          </reference>
          <reference field="25" count="1" selected="0">
            <x v="9"/>
          </reference>
        </references>
      </pivotArea>
    </chartFormat>
    <chartFormat chart="36" format="12"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3B6BF91-FCB7-474A-9D95-E185E2EB31B5}"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21:H325"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3">
    <i>
      <x v="2"/>
    </i>
    <i>
      <x v="3"/>
    </i>
    <i t="grand">
      <x/>
    </i>
  </rowItems>
  <colFields count="1">
    <field x="25"/>
  </colFields>
  <colItems count="7">
    <i>
      <x v="5"/>
    </i>
    <i>
      <x v="6"/>
    </i>
    <i>
      <x v="7"/>
    </i>
    <i>
      <x v="8"/>
    </i>
    <i>
      <x v="9"/>
    </i>
    <i>
      <x v="18"/>
    </i>
    <i t="grand">
      <x/>
    </i>
  </colItems>
  <pageFields count="4">
    <pageField fld="26" hier="-1"/>
    <pageField fld="7" hier="-1"/>
    <pageField fld="1" hier="-1"/>
    <pageField fld="24" hier="-1"/>
  </pageFields>
  <dataFields count="1">
    <dataField name="Count of ID" fld="0" subtotal="count" baseField="33" baseItem="0"/>
  </dataFields>
  <formats count="4">
    <format dxfId="203">
      <pivotArea outline="0" collapsedLevelsAreSubtotals="1" fieldPosition="0"/>
    </format>
    <format dxfId="202">
      <pivotArea field="16" type="button" dataOnly="0" labelOnly="1" outline="0"/>
    </format>
    <format dxfId="201">
      <pivotArea type="topRight" dataOnly="0" labelOnly="1" outline="0" fieldPosition="0"/>
    </format>
    <format dxfId="200">
      <pivotArea outline="0" collapsedLevelsAreSubtotals="1" fieldPosition="0"/>
    </format>
  </formats>
  <chartFormats count="13">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3" format="5"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344B49B-2BD6-438C-84F6-E8C133DC4F7D}"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Week#">
  <location ref="A89:G9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4">
    <i>
      <x/>
    </i>
    <i>
      <x v="2"/>
    </i>
    <i>
      <x v="3"/>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2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4" format="5" series="1">
      <pivotArea type="data" outline="0" fieldPosition="0">
        <references count="2">
          <reference field="4294967294" count="1" selected="0">
            <x v="0"/>
          </reference>
          <reference field="7" count="1" selected="0">
            <x v="0"/>
          </reference>
        </references>
      </pivotArea>
    </chartFormat>
    <chartFormat chart="54" format="6" series="1">
      <pivotArea type="data" outline="0" fieldPosition="0">
        <references count="2">
          <reference field="4294967294" count="1" selected="0">
            <x v="0"/>
          </reference>
          <reference field="7" count="1" selected="0">
            <x v="1"/>
          </reference>
        </references>
      </pivotArea>
    </chartFormat>
    <chartFormat chart="54" format="7" series="1">
      <pivotArea type="data" outline="0" fieldPosition="0">
        <references count="2">
          <reference field="4294967294" count="1" selected="0">
            <x v="0"/>
          </reference>
          <reference field="7" count="1" selected="0">
            <x v="2"/>
          </reference>
        </references>
      </pivotArea>
    </chartFormat>
    <chartFormat chart="54" format="8" series="1">
      <pivotArea type="data" outline="0" fieldPosition="0">
        <references count="2">
          <reference field="4294967294" count="1" selected="0">
            <x v="0"/>
          </reference>
          <reference field="7" count="1" selected="0">
            <x v="4"/>
          </reference>
        </references>
      </pivotArea>
    </chartFormat>
    <chartFormat chart="54" format="9" series="1">
      <pivotArea type="data" outline="0" fieldPosition="0">
        <references count="2">
          <reference field="4294967294" count="1" selected="0">
            <x v="0"/>
          </reference>
          <reference field="7" count="1" selected="0">
            <x v="5"/>
          </reference>
        </references>
      </pivotArea>
    </chartFormat>
    <chartFormat chart="54" format="10" series="1">
      <pivotArea type="data" outline="0" fieldPosition="0">
        <references count="2">
          <reference field="4294967294" count="1" selected="0">
            <x v="0"/>
          </reference>
          <reference field="7" count="1" selected="0">
            <x v="3"/>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8D38A7D-7B86-4C5C-80B3-775220E45BC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1" rowHeaderCaption="Week#">
  <location ref="A252:F26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1"/>
  </dataFields>
  <formats count="3">
    <format dxfId="206">
      <pivotArea outline="0" collapsedLevelsAreSubtotals="1" fieldPosition="0"/>
    </format>
    <format dxfId="205">
      <pivotArea dataOnly="0" labelOnly="1" fieldPosition="0">
        <references count="1">
          <reference field="30" count="15">
            <x v="21"/>
            <x v="22"/>
            <x v="23"/>
            <x v="24"/>
            <x v="25"/>
            <x v="26"/>
            <x v="28"/>
            <x v="29"/>
            <x v="30"/>
            <x v="31"/>
            <x v="32"/>
            <x v="33"/>
            <x v="34"/>
            <x v="35"/>
            <x v="37"/>
          </reference>
        </references>
      </pivotArea>
    </format>
    <format dxfId="204">
      <pivotArea dataOnly="0" labelOnly="1" grandRow="1" outline="0" fieldPosition="0"/>
    </format>
  </formats>
  <chartFormats count="1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0"/>
          </reference>
        </references>
      </pivotArea>
    </chartFormat>
    <chartFormat chart="88" format="1" series="1">
      <pivotArea type="data" outline="0" fieldPosition="0">
        <references count="2">
          <reference field="4294967294" count="1" selected="0">
            <x v="0"/>
          </reference>
          <reference field="16" count="1" selected="0">
            <x v="2"/>
          </reference>
        </references>
      </pivotArea>
    </chartFormat>
    <chartFormat chart="88" format="2" series="1">
      <pivotArea type="data" outline="0" fieldPosition="0">
        <references count="2">
          <reference field="4294967294" count="1" selected="0">
            <x v="0"/>
          </reference>
          <reference field="16" count="1" selected="0">
            <x v="3"/>
          </reference>
        </references>
      </pivotArea>
    </chartFormat>
    <chartFormat chart="88" format="3" series="1">
      <pivotArea type="data" outline="0" fieldPosition="0">
        <references count="2">
          <reference field="4294967294" count="1" selected="0">
            <x v="0"/>
          </reference>
          <reference field="16" count="1" selected="0">
            <x v="4"/>
          </reference>
        </references>
      </pivotArea>
    </chartFormat>
    <chartFormat chart="88"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DF42FBF-EBCE-4159-B6B4-9597FFCA363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Week#">
  <location ref="A64:F81"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4"/>
          </reference>
        </references>
      </pivotArea>
    </chartFormat>
    <chartFormat chart="44"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D830302-FE00-4715-A93D-D22A8593770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22:F3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h="1"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16"/>
  </colFields>
  <colItems count="5">
    <i>
      <x/>
    </i>
    <i>
      <x v="2"/>
    </i>
    <i>
      <x v="3"/>
    </i>
    <i>
      <x v="4"/>
    </i>
    <i t="grand">
      <x/>
    </i>
  </colItems>
  <pageFields count="3">
    <pageField fld="26" hier="-1"/>
    <pageField fld="1" hier="-1"/>
    <pageField fld="24" hier="-1"/>
  </pageFields>
  <dataFields count="1">
    <dataField name="Count of ID" fld="0" subtotal="count" baseField="29" baseItem="0"/>
  </dataFields>
  <chartFormats count="19">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 chart="36" format="5" series="1">
      <pivotArea type="data" outline="0" fieldPosition="0">
        <references count="2">
          <reference field="4294967294" count="1" selected="0">
            <x v="0"/>
          </reference>
          <reference field="16" count="1" selected="0">
            <x v="0"/>
          </reference>
        </references>
      </pivotArea>
    </chartFormat>
    <chartFormat chart="36"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1EA91D0-2F92-4B70-8B8A-7693FA8E898D}"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Aging Slab">
  <location ref="A350:G353"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2">
    <i>
      <x v="3"/>
    </i>
    <i t="grand">
      <x/>
    </i>
  </rowItems>
  <colFields count="1">
    <field x="25"/>
  </colFields>
  <colItems count="6">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10">
      <pivotArea outline="0" collapsedLevelsAreSubtotals="1" fieldPosition="0"/>
    </format>
    <format dxfId="209">
      <pivotArea field="16" type="button" dataOnly="0" labelOnly="1" outline="0"/>
    </format>
    <format dxfId="208">
      <pivotArea type="topRight" dataOnly="0" labelOnly="1" outline="0" fieldPosition="0"/>
    </format>
    <format dxfId="207">
      <pivotArea outline="0" collapsedLevelsAreSubtotals="1" fieldPosition="0"/>
    </format>
  </formats>
  <chartFormats count="17">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9" format="10" series="1">
      <pivotArea type="data" outline="0" fieldPosition="0">
        <references count="2">
          <reference field="4294967294" count="1" selected="0">
            <x v="0"/>
          </reference>
          <reference field="25" count="1" selected="0">
            <x v="5"/>
          </reference>
        </references>
      </pivotArea>
    </chartFormat>
    <chartFormat chart="89" format="11" series="1">
      <pivotArea type="data" outline="0" fieldPosition="0">
        <references count="2">
          <reference field="4294967294" count="1" selected="0">
            <x v="0"/>
          </reference>
          <reference field="25" count="1" selected="0">
            <x v="6"/>
          </reference>
        </references>
      </pivotArea>
    </chartFormat>
    <chartFormat chart="89" format="12" series="1">
      <pivotArea type="data" outline="0" fieldPosition="0">
        <references count="2">
          <reference field="4294967294" count="1" selected="0">
            <x v="0"/>
          </reference>
          <reference field="25" count="1" selected="0">
            <x v="7"/>
          </reference>
        </references>
      </pivotArea>
    </chartFormat>
    <chartFormat chart="89" format="13" series="1">
      <pivotArea type="data" outline="0" fieldPosition="0">
        <references count="2">
          <reference field="4294967294" count="1" selected="0">
            <x v="0"/>
          </reference>
          <reference field="25" count="1" selected="0">
            <x v="8"/>
          </reference>
        </references>
      </pivotArea>
    </chartFormat>
    <chartFormat chart="89" format="14"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7524F17-8158-4D2E-BD1A-7032831522D9}"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217:F22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4"/>
          </reference>
        </references>
      </pivotArea>
    </chartFormat>
    <chartFormat chart="63"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F03F124-767C-4218-AA43-D49E8A9AF697}"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Week#">
  <location ref="A140:H1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5">
    <i>
      <x/>
    </i>
    <i>
      <x v="2"/>
    </i>
    <i>
      <x v="3"/>
    </i>
    <i>
      <x v="4"/>
    </i>
    <i t="grand">
      <x/>
    </i>
  </rowItems>
  <colFields count="1">
    <field x="31"/>
  </colFields>
  <colItems count="7">
    <i>
      <x v="2"/>
    </i>
    <i>
      <x v="3"/>
    </i>
    <i>
      <x v="5"/>
    </i>
    <i>
      <x v="6"/>
    </i>
    <i>
      <x v="8"/>
    </i>
    <i>
      <x v="13"/>
    </i>
    <i t="grand">
      <x/>
    </i>
  </colItems>
  <pageFields count="3">
    <pageField fld="26" hier="-1"/>
    <pageField fld="1" hier="-1"/>
    <pageField fld="24" hier="-1"/>
  </pageFields>
  <dataFields count="1">
    <dataField name="Count of ID" fld="0" subtotal="count" baseField="29" baseItem="0"/>
  </dataField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 series="1">
      <pivotArea type="data" outline="0" fieldPosition="0">
        <references count="2">
          <reference field="4294967294" count="1" selected="0">
            <x v="0"/>
          </reference>
          <reference field="31" count="1" selected="0">
            <x v="1"/>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36" series="1">
      <pivotArea type="data" outline="0" fieldPosition="0">
        <references count="2">
          <reference field="4294967294" count="1" selected="0">
            <x v="0"/>
          </reference>
          <reference field="31" count="1" selected="0">
            <x v="1"/>
          </reference>
        </references>
      </pivotArea>
    </chartFormat>
    <chartFormat chart="82" format="38" series="1">
      <pivotArea type="data" outline="0" fieldPosition="0">
        <references count="2">
          <reference field="4294967294" count="1" selected="0">
            <x v="0"/>
          </reference>
          <reference field="31" count="1" selected="0">
            <x v="3"/>
          </reference>
        </references>
      </pivotArea>
    </chartFormat>
    <chartFormat chart="82" format="39" series="1">
      <pivotArea type="data" outline="0" fieldPosition="0">
        <references count="2">
          <reference field="4294967294" count="1" selected="0">
            <x v="0"/>
          </reference>
          <reference field="31" count="1" selected="0">
            <x v="5"/>
          </reference>
        </references>
      </pivotArea>
    </chartFormat>
    <chartFormat chart="82" format="40" series="1">
      <pivotArea type="data" outline="0" fieldPosition="0">
        <references count="2">
          <reference field="4294967294" count="1" selected="0">
            <x v="0"/>
          </reference>
          <reference field="31" count="1" selected="0">
            <x v="6"/>
          </reference>
        </references>
      </pivotArea>
    </chartFormat>
    <chartFormat chart="82" format="41" series="1">
      <pivotArea type="data" outline="0" fieldPosition="0">
        <references count="2">
          <reference field="4294967294" count="1" selected="0">
            <x v="0"/>
          </reference>
          <reference field="31" count="1" selected="0">
            <x v="8"/>
          </reference>
        </references>
      </pivotArea>
    </chartFormat>
    <chartFormat chart="82" format="42" series="1">
      <pivotArea type="data" outline="0" fieldPosition="0">
        <references count="2">
          <reference field="4294967294" count="1" selected="0">
            <x v="0"/>
          </reference>
          <reference field="31" count="1" selected="0">
            <x v="9"/>
          </reference>
        </references>
      </pivotArea>
    </chartFormat>
    <chartFormat chart="82" format="44" series="1">
      <pivotArea type="data" outline="0" fieldPosition="0">
        <references count="2">
          <reference field="4294967294" count="1" selected="0">
            <x v="0"/>
          </reference>
          <reference field="31" count="1" selected="0">
            <x v="2"/>
          </reference>
        </references>
      </pivotArea>
    </chartFormat>
    <chartFormat chart="82" format="45" series="1">
      <pivotArea type="data" outline="0" fieldPosition="0">
        <references count="2">
          <reference field="4294967294" count="1" selected="0">
            <x v="0"/>
          </reference>
          <reference field="31" count="1" selected="0">
            <x v="13"/>
          </reference>
        </references>
      </pivotArea>
    </chartFormat>
    <chartFormat chart="82" format="46" series="1">
      <pivotArea type="data" outline="0" fieldPosition="0">
        <references count="2">
          <reference field="4294967294" count="1" selected="0">
            <x v="0"/>
          </reference>
          <reference field="3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7E4F249-2663-4464-A604-0E2C15D38D2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Week#">
  <location ref="A177:G19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7"/>
          </reference>
        </references>
      </pivotArea>
    </chartFormat>
    <chartFormat chart="44" format="13"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4E6C0E9-0901-465D-B92C-80C4D593293D}"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3" rowHeaderCaption="Application">
  <location ref="A301:F30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11">
      <pivotArea outline="0" collapsedLevelsAreSubtotals="1" fieldPosition="0"/>
    </format>
  </formats>
  <chartFormats count="1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 chart="78" format="5" series="1">
      <pivotArea type="data" outline="0" fieldPosition="0">
        <references count="2">
          <reference field="4294967294" count="1" selected="0">
            <x v="0"/>
          </reference>
          <reference field="16" count="1" selected="0">
            <x v="0"/>
          </reference>
        </references>
      </pivotArea>
    </chartFormat>
    <chartFormat chart="78"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6332001-6142-488B-84D4-3B2350E88F82}"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82:E290"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7">
    <i>
      <x v="5"/>
    </i>
    <i>
      <x v="6"/>
    </i>
    <i>
      <x v="7"/>
    </i>
    <i>
      <x v="8"/>
    </i>
    <i>
      <x v="9"/>
    </i>
    <i>
      <x v="18"/>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12">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72" format="7"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A30FC39-D0FE-44D4-8C60-C41FFE0D7BB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rowHeaderCaption="Week#">
  <location ref="A124:I12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4">
    <i>
      <x/>
    </i>
    <i>
      <x v="2"/>
    </i>
    <i>
      <x v="3"/>
    </i>
    <i t="grand">
      <x/>
    </i>
  </rowItems>
  <colFields count="1">
    <field x="31"/>
  </colFields>
  <colItems count="8">
    <i>
      <x v="1"/>
    </i>
    <i>
      <x v="2"/>
    </i>
    <i>
      <x v="3"/>
    </i>
    <i>
      <x v="5"/>
    </i>
    <i>
      <x v="7"/>
    </i>
    <i>
      <x v="8"/>
    </i>
    <i>
      <x v="13"/>
    </i>
    <i t="grand">
      <x/>
    </i>
  </colItems>
  <pageFields count="3">
    <pageField fld="26" hier="-1"/>
    <pageField fld="1" hier="-1"/>
    <pageField fld="24" hier="-1"/>
  </pageFields>
  <dataFields count="1">
    <dataField name="Count of ID" fld="0" subtotal="count" baseField="29" baseItem="0"/>
  </dataFields>
  <chartFormats count="12">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2" format="11" series="1">
      <pivotArea type="data" outline="0" fieldPosition="0">
        <references count="2">
          <reference field="4294967294" count="1" selected="0">
            <x v="0"/>
          </reference>
          <reference field="31" count="1" selected="0">
            <x v="1"/>
          </reference>
        </references>
      </pivotArea>
    </chartFormat>
    <chartFormat chart="72" format="31" series="1">
      <pivotArea type="data" outline="0" fieldPosition="0">
        <references count="2">
          <reference field="4294967294" count="1" selected="0">
            <x v="0"/>
          </reference>
          <reference field="31" count="1" selected="0">
            <x v="0"/>
          </reference>
        </references>
      </pivotArea>
    </chartFormat>
    <chartFormat chart="72" format="41" series="1">
      <pivotArea type="data" outline="0" fieldPosition="0">
        <references count="2">
          <reference field="4294967294" count="1" selected="0">
            <x v="0"/>
          </reference>
          <reference field="31" count="1" selected="0">
            <x v="2"/>
          </reference>
        </references>
      </pivotArea>
    </chartFormat>
    <chartFormat chart="72" format="42" series="1">
      <pivotArea type="data" outline="0" fieldPosition="0">
        <references count="2">
          <reference field="4294967294" count="1" selected="0">
            <x v="0"/>
          </reference>
          <reference field="31" count="1" selected="0">
            <x v="3"/>
          </reference>
        </references>
      </pivotArea>
    </chartFormat>
    <chartFormat chart="72" format="43" series="1">
      <pivotArea type="data" outline="0" fieldPosition="0">
        <references count="2">
          <reference field="4294967294" count="1" selected="0">
            <x v="0"/>
          </reference>
          <reference field="31" count="1" selected="0">
            <x v="5"/>
          </reference>
        </references>
      </pivotArea>
    </chartFormat>
    <chartFormat chart="72" format="44" series="1">
      <pivotArea type="data" outline="0" fieldPosition="0">
        <references count="2">
          <reference field="4294967294" count="1" selected="0">
            <x v="0"/>
          </reference>
          <reference field="31" count="1" selected="0">
            <x v="6"/>
          </reference>
        </references>
      </pivotArea>
    </chartFormat>
    <chartFormat chart="72" format="45" series="1">
      <pivotArea type="data" outline="0" fieldPosition="0">
        <references count="2">
          <reference field="4294967294" count="1" selected="0">
            <x v="0"/>
          </reference>
          <reference field="31" count="1" selected="0">
            <x v="8"/>
          </reference>
        </references>
      </pivotArea>
    </chartFormat>
    <chartFormat chart="72" format="55" series="1">
      <pivotArea type="data" outline="0" fieldPosition="0">
        <references count="2">
          <reference field="4294967294" count="1" selected="0">
            <x v="0"/>
          </reference>
          <reference field="31" count="1" selected="0">
            <x v="11"/>
          </reference>
        </references>
      </pivotArea>
    </chartFormat>
    <chartFormat chart="72" format="56" series="1">
      <pivotArea type="data" outline="0" fieldPosition="0">
        <references count="2">
          <reference field="4294967294" count="1" selected="0">
            <x v="0"/>
          </reference>
          <reference field="31" count="1" selected="0">
            <x v="7"/>
          </reference>
        </references>
      </pivotArea>
    </chartFormat>
    <chartFormat chart="72" format="57" series="1">
      <pivotArea type="data" outline="0" fieldPosition="0">
        <references count="2">
          <reference field="4294967294" count="1" selected="0">
            <x v="0"/>
          </reference>
          <reference field="3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454F5FE3-CB3F-4413-970A-FF5B87EBAB1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92:E9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23">
      <pivotArea outline="0" collapsedLevelsAreSubtotals="1" fieldPosition="0"/>
    </format>
    <format dxfId="122">
      <pivotArea field="7" type="button" dataOnly="0" labelOnly="1" outline="0" axis="axisCol" fieldPosition="0"/>
    </format>
    <format dxfId="121">
      <pivotArea type="topRight" dataOnly="0" labelOnly="1" outline="0" fieldPosition="0"/>
    </format>
    <format dxfId="120">
      <pivotArea dataOnly="0" labelOnly="1" fieldPosition="0">
        <references count="1">
          <reference field="7" count="4">
            <x v="1"/>
            <x v="2"/>
            <x v="4"/>
            <x v="5"/>
          </reference>
        </references>
      </pivotArea>
    </format>
    <format dxfId="119">
      <pivotArea outline="0" collapsedLevelsAreSubtotals="1" fieldPosition="0"/>
    </format>
  </formats>
  <chartFormats count="2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4" format="3" series="1">
      <pivotArea type="data" outline="0" fieldPosition="0">
        <references count="2">
          <reference field="4294967294" count="1" selected="0">
            <x v="0"/>
          </reference>
          <reference field="7" count="1" selected="0">
            <x v="1"/>
          </reference>
        </references>
      </pivotArea>
    </chartFormat>
    <chartFormat chart="64" format="4" series="1">
      <pivotArea type="data" outline="0" fieldPosition="0">
        <references count="2">
          <reference field="4294967294" count="1" selected="0">
            <x v="0"/>
          </reference>
          <reference field="7" count="1" selected="0">
            <x v="2"/>
          </reference>
        </references>
      </pivotArea>
    </chartFormat>
    <chartFormat chart="64" format="5" series="1">
      <pivotArea type="data" outline="0" fieldPosition="0">
        <references count="2">
          <reference field="4294967294" count="1" selected="0">
            <x v="0"/>
          </reference>
          <reference field="7" count="1" selected="0">
            <x v="5"/>
          </reference>
        </references>
      </pivotArea>
    </chartFormat>
    <chartFormat chart="64" format="6" series="1">
      <pivotArea type="data" outline="0" fieldPosition="0">
        <references count="2">
          <reference field="4294967294" count="1" selected="0">
            <x v="0"/>
          </reference>
          <reference field="7" count="1" selected="0">
            <x v="4"/>
          </reference>
        </references>
      </pivotArea>
    </chartFormat>
    <chartFormat chart="62" format="11"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1B9D77D-A99A-4B3F-8330-72E51D7F7FD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D2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128">
      <pivotArea outline="0" collapsedLevelsAreSubtotals="1" fieldPosition="0"/>
    </format>
    <format dxfId="127">
      <pivotArea field="16" type="button" dataOnly="0" labelOnly="1" outline="0" axis="axisCol" fieldPosition="0"/>
    </format>
    <format dxfId="126">
      <pivotArea type="topRight" dataOnly="0" labelOnly="1" outline="0" fieldPosition="0"/>
    </format>
    <format dxfId="125">
      <pivotArea dataOnly="0" labelOnly="1" fieldPosition="0">
        <references count="1">
          <reference field="16" count="2">
            <x v="2"/>
            <x v="3"/>
          </reference>
        </references>
      </pivotArea>
    </format>
    <format dxfId="124">
      <pivotArea outline="0" collapsedLevelsAreSubtotals="1" fieldPosition="0"/>
    </format>
  </formats>
  <chartFormats count="17">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A7CF2429-3BA2-4740-AACA-87EC2C644590}"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143:J148"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9">
    <i>
      <x v="1"/>
    </i>
    <i>
      <x v="3"/>
    </i>
    <i>
      <x v="5"/>
    </i>
    <i>
      <x v="6"/>
    </i>
    <i>
      <x v="7"/>
    </i>
    <i>
      <x v="8"/>
    </i>
    <i>
      <x v="9"/>
    </i>
    <i>
      <x v="17"/>
    </i>
    <i t="grand">
      <x/>
    </i>
  </colItems>
  <pageFields count="3">
    <pageField fld="26" hier="-1"/>
    <pageField fld="1" hier="-1"/>
    <pageField fld="24" hier="-1"/>
  </pageFields>
  <dataFields count="1">
    <dataField name="Count of ID" fld="0" subtotal="count" baseField="29" baseItem="0"/>
  </dataFields>
  <formats count="6">
    <format dxfId="134">
      <pivotArea outline="0" collapsedLevelsAreSubtotals="1" fieldPosition="0">
        <references count="1">
          <reference field="25" count="6" selected="0">
            <x v="1"/>
            <x v="5"/>
            <x v="6"/>
            <x v="7"/>
            <x v="8"/>
            <x v="9"/>
          </reference>
        </references>
      </pivotArea>
    </format>
    <format dxfId="133">
      <pivotArea outline="0" collapsedLevelsAreSubtotals="1" fieldPosition="0"/>
    </format>
    <format dxfId="132">
      <pivotArea field="25" type="button" dataOnly="0" labelOnly="1" outline="0" axis="axisCol" fieldPosition="0"/>
    </format>
    <format dxfId="131">
      <pivotArea type="topRight" dataOnly="0" labelOnly="1" outline="0" fieldPosition="0"/>
    </format>
    <format dxfId="130">
      <pivotArea dataOnly="0" labelOnly="1" fieldPosition="0">
        <references count="1">
          <reference field="25" count="7">
            <x v="1"/>
            <x v="3"/>
            <x v="5"/>
            <x v="6"/>
            <x v="7"/>
            <x v="8"/>
            <x v="9"/>
          </reference>
        </references>
      </pivotArea>
    </format>
    <format dxfId="129">
      <pivotArea outline="0" collapsedLevelsAreSubtotals="1" fieldPosition="0"/>
    </format>
  </formats>
  <chartFormats count="15">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 chart="36" format="21"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806D7C9-DFFA-46AC-8517-D0FB41ED8E31}"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8:H83"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7"/>
  </colFields>
  <colItems count="7">
    <i>
      <x/>
    </i>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40">
      <pivotArea outline="0" collapsedLevelsAreSubtotals="1" fieldPosition="0">
        <references count="1">
          <reference field="7" count="5" selected="0">
            <x v="0"/>
            <x v="1"/>
            <x v="2"/>
            <x v="4"/>
            <x v="5"/>
          </reference>
        </references>
      </pivotArea>
    </format>
    <format dxfId="139">
      <pivotArea outline="0" collapsedLevelsAreSubtotals="1" fieldPosition="0"/>
    </format>
    <format dxfId="138">
      <pivotArea field="7" type="button" dataOnly="0" labelOnly="1" outline="0" axis="axisCol" fieldPosition="0"/>
    </format>
    <format dxfId="137">
      <pivotArea type="topRight" dataOnly="0" labelOnly="1" outline="0" fieldPosition="0"/>
    </format>
    <format dxfId="136">
      <pivotArea dataOnly="0" labelOnly="1" fieldPosition="0">
        <references count="1">
          <reference field="7" count="5">
            <x v="0"/>
            <x v="1"/>
            <x v="2"/>
            <x v="4"/>
            <x v="5"/>
          </reference>
        </references>
      </pivotArea>
    </format>
    <format dxfId="135">
      <pivotArea outline="0" collapsedLevelsAreSubtotals="1" fieldPosition="0"/>
    </format>
  </formats>
  <chartFormats count="1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4" format="13" series="1">
      <pivotArea type="data" outline="0" fieldPosition="0">
        <references count="2">
          <reference field="4294967294" count="1" selected="0">
            <x v="0"/>
          </reference>
          <reference field="7" count="1" selected="0">
            <x v="4"/>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604726E-76CC-42AC-B000-F0528CCEEF62}"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9:L114"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31"/>
  </colFields>
  <colItems count="11">
    <i>
      <x/>
    </i>
    <i>
      <x v="9"/>
    </i>
    <i>
      <x v="10"/>
    </i>
    <i>
      <x v="11"/>
    </i>
    <i>
      <x v="12"/>
    </i>
    <i>
      <x v="13"/>
    </i>
    <i>
      <x v="14"/>
    </i>
    <i>
      <x v="15"/>
    </i>
    <i>
      <x v="16"/>
    </i>
    <i>
      <x v="17"/>
    </i>
    <i t="grand">
      <x/>
    </i>
  </colItems>
  <pageFields count="4">
    <pageField fld="33" hier="-1"/>
    <pageField fld="26" hier="-1"/>
    <pageField fld="1" hier="-1"/>
    <pageField fld="24" hier="-1"/>
  </pageFields>
  <dataFields count="1">
    <dataField name="Count of ID" fld="0" subtotal="count" baseField="29" baseItem="0"/>
  </dataFields>
  <formats count="7">
    <format dxfId="147">
      <pivotArea outline="0" collapsedLevelsAreSubtotals="1" fieldPosition="0">
        <references count="1">
          <reference field="31" count="1" selected="0">
            <x v="1"/>
          </reference>
        </references>
      </pivotArea>
    </format>
    <format dxfId="146">
      <pivotArea dataOnly="0" labelOnly="1" fieldPosition="0">
        <references count="1">
          <reference field="31" count="1">
            <x v="1"/>
          </reference>
        </references>
      </pivotArea>
    </format>
    <format dxfId="145">
      <pivotArea outline="0" collapsedLevelsAreSubtotals="1" fieldPosition="0"/>
    </format>
    <format dxfId="144">
      <pivotArea field="31" type="button" dataOnly="0" labelOnly="1" outline="0" axis="axisCol" fieldPosition="0"/>
    </format>
    <format dxfId="143">
      <pivotArea type="topRight" dataOnly="0" labelOnly="1" outline="0" fieldPosition="0"/>
    </format>
    <format dxfId="142">
      <pivotArea dataOnly="0" labelOnly="1" fieldPosition="0">
        <references count="1">
          <reference field="31" count="1">
            <x v="0"/>
          </reference>
        </references>
      </pivotArea>
    </format>
    <format dxfId="141">
      <pivotArea outline="0" collapsedLevelsAreSubtotals="1" fieldPosition="0"/>
    </format>
  </formats>
  <chartFormats count="24">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4" format="8" series="1">
      <pivotArea type="data" outline="0" fieldPosition="0">
        <references count="2">
          <reference field="4294967294" count="1" selected="0">
            <x v="0"/>
          </reference>
          <reference field="31" count="1" selected="0">
            <x v="0"/>
          </reference>
        </references>
      </pivotArea>
    </chartFormat>
    <chartFormat chart="74" format="16" series="1">
      <pivotArea type="data" outline="0" fieldPosition="0">
        <references count="2">
          <reference field="4294967294" count="1" selected="0">
            <x v="0"/>
          </reference>
          <reference field="31" count="1" selected="0">
            <x v="1"/>
          </reference>
        </references>
      </pivotArea>
    </chartFormat>
    <chartFormat chart="72" format="60" series="1">
      <pivotArea type="data" outline="0" fieldPosition="0">
        <references count="2">
          <reference field="4294967294" count="1" selected="0">
            <x v="0"/>
          </reference>
          <reference field="31" count="1" selected="0">
            <x v="9"/>
          </reference>
        </references>
      </pivotArea>
    </chartFormat>
    <chartFormat chart="72" format="62" series="1">
      <pivotArea type="data" outline="0" fieldPosition="0">
        <references count="2">
          <reference field="4294967294" count="1" selected="0">
            <x v="0"/>
          </reference>
          <reference field="31" count="1" selected="0">
            <x v="10"/>
          </reference>
        </references>
      </pivotArea>
    </chartFormat>
    <chartFormat chart="72" format="63" series="1">
      <pivotArea type="data" outline="0" fieldPosition="0">
        <references count="2">
          <reference field="4294967294" count="1" selected="0">
            <x v="0"/>
          </reference>
          <reference field="31" count="1" selected="0">
            <x v="11"/>
          </reference>
        </references>
      </pivotArea>
    </chartFormat>
    <chartFormat chart="72" format="64" series="1">
      <pivotArea type="data" outline="0" fieldPosition="0">
        <references count="2">
          <reference field="4294967294" count="1" selected="0">
            <x v="0"/>
          </reference>
          <reference field="31" count="1" selected="0">
            <x v="12"/>
          </reference>
        </references>
      </pivotArea>
    </chartFormat>
    <chartFormat chart="72" format="65" series="1">
      <pivotArea type="data" outline="0" fieldPosition="0">
        <references count="2">
          <reference field="4294967294" count="1" selected="0">
            <x v="0"/>
          </reference>
          <reference field="31" count="1" selected="0">
            <x v="13"/>
          </reference>
        </references>
      </pivotArea>
    </chartFormat>
    <chartFormat chart="72" format="66" series="1">
      <pivotArea type="data" outline="0" fieldPosition="0">
        <references count="2">
          <reference field="4294967294" count="1" selected="0">
            <x v="0"/>
          </reference>
          <reference field="31" count="1" selected="0">
            <x v="15"/>
          </reference>
        </references>
      </pivotArea>
    </chartFormat>
    <chartFormat chart="72" format="67" series="1">
      <pivotArea type="data" outline="0" fieldPosition="0">
        <references count="2">
          <reference field="4294967294" count="1" selected="0">
            <x v="0"/>
          </reference>
          <reference field="31" count="1" selected="0">
            <x v="16"/>
          </reference>
        </references>
      </pivotArea>
    </chartFormat>
    <chartFormat chart="74" format="17" series="1">
      <pivotArea type="data" outline="0" fieldPosition="0">
        <references count="2">
          <reference field="4294967294" count="1" selected="0">
            <x v="0"/>
          </reference>
          <reference field="31" count="1" selected="0">
            <x v="9"/>
          </reference>
        </references>
      </pivotArea>
    </chartFormat>
    <chartFormat chart="74" format="19" series="1">
      <pivotArea type="data" outline="0" fieldPosition="0">
        <references count="2">
          <reference field="4294967294" count="1" selected="0">
            <x v="0"/>
          </reference>
          <reference field="31" count="1" selected="0">
            <x v="10"/>
          </reference>
        </references>
      </pivotArea>
    </chartFormat>
    <chartFormat chart="74" format="20" series="1">
      <pivotArea type="data" outline="0" fieldPosition="0">
        <references count="2">
          <reference field="4294967294" count="1" selected="0">
            <x v="0"/>
          </reference>
          <reference field="31" count="1" selected="0">
            <x v="11"/>
          </reference>
        </references>
      </pivotArea>
    </chartFormat>
    <chartFormat chart="74" format="21" series="1">
      <pivotArea type="data" outline="0" fieldPosition="0">
        <references count="2">
          <reference field="4294967294" count="1" selected="0">
            <x v="0"/>
          </reference>
          <reference field="31" count="1" selected="0">
            <x v="12"/>
          </reference>
        </references>
      </pivotArea>
    </chartFormat>
    <chartFormat chart="74" format="22" series="1">
      <pivotArea type="data" outline="0" fieldPosition="0">
        <references count="2">
          <reference field="4294967294" count="1" selected="0">
            <x v="0"/>
          </reference>
          <reference field="31" count="1" selected="0">
            <x v="13"/>
          </reference>
        </references>
      </pivotArea>
    </chartFormat>
    <chartFormat chart="74" format="23" series="1">
      <pivotArea type="data" outline="0" fieldPosition="0">
        <references count="2">
          <reference field="4294967294" count="1" selected="0">
            <x v="0"/>
          </reference>
          <reference field="31" count="1" selected="0">
            <x v="15"/>
          </reference>
        </references>
      </pivotArea>
    </chartFormat>
    <chartFormat chart="74" format="24" series="1">
      <pivotArea type="data" outline="0" fieldPosition="0">
        <references count="2">
          <reference field="4294967294" count="1" selected="0">
            <x v="0"/>
          </reference>
          <reference field="31" count="1" selected="0">
            <x v="16"/>
          </reference>
        </references>
      </pivotArea>
    </chartFormat>
    <chartFormat chart="72" format="71" series="1">
      <pivotArea type="data" outline="0" fieldPosition="0">
        <references count="2">
          <reference field="4294967294" count="1" selected="0">
            <x v="0"/>
          </reference>
          <reference field="31" count="1" selected="0">
            <x v="14"/>
          </reference>
        </references>
      </pivotArea>
    </chartFormat>
    <chartFormat chart="72" format="72" series="1">
      <pivotArea type="data" outline="0" fieldPosition="0">
        <references count="2">
          <reference field="4294967294" count="1" selected="0">
            <x v="0"/>
          </reference>
          <reference field="31" count="1" selected="0">
            <x v="17"/>
          </reference>
        </references>
      </pivotArea>
    </chartFormat>
    <chartFormat chart="74" format="28" series="1">
      <pivotArea type="data" outline="0" fieldPosition="0">
        <references count="2">
          <reference field="4294967294" count="1" selected="0">
            <x v="0"/>
          </reference>
          <reference field="31" count="1" selected="0">
            <x v="14"/>
          </reference>
        </references>
      </pivotArea>
    </chartFormat>
    <chartFormat chart="74" format="29"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60A5450-C4AD-469B-A80C-25D6645E6D8E}"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ging Slab">
  <location ref="A284:J290"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5">
    <i>
      <x/>
    </i>
    <i>
      <x v="1"/>
    </i>
    <i>
      <x v="2"/>
    </i>
    <i>
      <x v="3"/>
    </i>
    <i t="grand">
      <x/>
    </i>
  </rowItems>
  <colFields count="1">
    <field x="25"/>
  </colFields>
  <colItems count="9">
    <i>
      <x v="1"/>
    </i>
    <i>
      <x v="3"/>
    </i>
    <i>
      <x v="5"/>
    </i>
    <i>
      <x v="6"/>
    </i>
    <i>
      <x v="7"/>
    </i>
    <i>
      <x v="8"/>
    </i>
    <i>
      <x v="9"/>
    </i>
    <i>
      <x v="17"/>
    </i>
    <i t="grand">
      <x/>
    </i>
  </colItems>
  <pageFields count="4">
    <pageField fld="26" hier="-1"/>
    <pageField fld="7" hier="-1"/>
    <pageField fld="1" hier="-1"/>
    <pageField fld="24" hier="-1"/>
  </pageFields>
  <dataFields count="1">
    <dataField name="Count of ID" fld="0" subtotal="count" baseField="33" baseItem="0"/>
  </dataFields>
  <formats count="4">
    <format dxfId="151">
      <pivotArea outline="0" collapsedLevelsAreSubtotals="1" fieldPosition="0"/>
    </format>
    <format dxfId="150">
      <pivotArea field="16" type="button" dataOnly="0" labelOnly="1" outline="0"/>
    </format>
    <format dxfId="149">
      <pivotArea type="topRight" dataOnly="0" labelOnly="1" outline="0" fieldPosition="0"/>
    </format>
    <format dxfId="148">
      <pivotArea outline="0" collapsedLevelsAreSubtotals="1" fieldPosition="0"/>
    </format>
  </formats>
  <chartFormats count="15">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0" series="1">
      <pivotArea type="data" outline="0" fieldPosition="0">
        <references count="2">
          <reference field="4294967294" count="1" selected="0">
            <x v="0"/>
          </reference>
          <reference field="25" count="1" selected="0">
            <x v="1"/>
          </reference>
        </references>
      </pivotArea>
    </chartFormat>
    <chartFormat chart="81" format="1" series="1">
      <pivotArea type="data" outline="0" fieldPosition="0">
        <references count="2">
          <reference field="4294967294" count="1" selected="0">
            <x v="0"/>
          </reference>
          <reference field="25" count="1" selected="0">
            <x v="3"/>
          </reference>
        </references>
      </pivotArea>
    </chartFormat>
    <chartFormat chart="81" format="2" series="1">
      <pivotArea type="data" outline="0" fieldPosition="0">
        <references count="2">
          <reference field="4294967294" count="1" selected="0">
            <x v="0"/>
          </reference>
          <reference field="25" count="1" selected="0">
            <x v="5"/>
          </reference>
        </references>
      </pivotArea>
    </chartFormat>
    <chartFormat chart="81" format="3" series="1">
      <pivotArea type="data" outline="0" fieldPosition="0">
        <references count="2">
          <reference field="4294967294" count="1" selected="0">
            <x v="0"/>
          </reference>
          <reference field="25" count="1" selected="0">
            <x v="6"/>
          </reference>
        </references>
      </pivotArea>
    </chartFormat>
    <chartFormat chart="81" format="4" series="1">
      <pivotArea type="data" outline="0" fieldPosition="0">
        <references count="2">
          <reference field="4294967294" count="1" selected="0">
            <x v="0"/>
          </reference>
          <reference field="25" count="1" selected="0">
            <x v="7"/>
          </reference>
        </references>
      </pivotArea>
    </chartFormat>
    <chartFormat chart="81" format="5" series="1">
      <pivotArea type="data" outline="0" fieldPosition="0">
        <references count="2">
          <reference field="4294967294" count="1" selected="0">
            <x v="0"/>
          </reference>
          <reference field="25" count="1" selected="0">
            <x v="8"/>
          </reference>
        </references>
      </pivotArea>
    </chartFormat>
    <chartFormat chart="81" format="6" series="1">
      <pivotArea type="data" outline="0" fieldPosition="0">
        <references count="2">
          <reference field="4294967294" count="1" selected="0">
            <x v="0"/>
          </reference>
          <reference field="25" count="1" selected="0">
            <x v="9"/>
          </reference>
        </references>
      </pivotArea>
    </chartFormat>
    <chartFormat chart="81" format="7"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73083AE-B2A7-4E92-BBB6-B5190DB52FB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Month">
  <location ref="A58:E6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56">
      <pivotArea outline="0" collapsedLevelsAreSubtotals="1" fieldPosition="0"/>
    </format>
    <format dxfId="155">
      <pivotArea field="7" type="button" dataOnly="0" labelOnly="1" outline="0" axis="axisCol" fieldPosition="0"/>
    </format>
    <format dxfId="154">
      <pivotArea type="topRight" dataOnly="0" labelOnly="1" outline="0" fieldPosition="0"/>
    </format>
    <format dxfId="153">
      <pivotArea dataOnly="0" labelOnly="1" fieldPosition="0">
        <references count="1">
          <reference field="7" count="4">
            <x v="1"/>
            <x v="2"/>
            <x v="4"/>
            <x v="5"/>
          </reference>
        </references>
      </pivotArea>
    </format>
    <format dxfId="152">
      <pivotArea outline="0" collapsedLevelsAreSubtotals="1" fieldPosition="0"/>
    </format>
  </format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4"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B014125-2D82-4162-929B-195194531D23}"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6:D27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161">
      <pivotArea outline="0" collapsedLevelsAreSubtotals="1" fieldPosition="0"/>
    </format>
    <format dxfId="160">
      <pivotArea field="16" type="button" dataOnly="0" labelOnly="1" outline="0" axis="axisCol" fieldPosition="0"/>
    </format>
    <format dxfId="159">
      <pivotArea type="topRight" dataOnly="0" labelOnly="1" outline="0" fieldPosition="0"/>
    </format>
    <format dxfId="158">
      <pivotArea dataOnly="0" labelOnly="1" fieldPosition="0">
        <references count="1">
          <reference field="16" count="2">
            <x v="2"/>
            <x v="3"/>
          </reference>
        </references>
      </pivotArea>
    </format>
    <format dxfId="157">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8D50EB6-72A1-4D53-8366-666DEC6D69F1}"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49:E257" firstHeaderRow="1" firstDataRow="2" firstDataCol="1" rowPageCount="5"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16"/>
  </colFields>
  <colItems count="4">
    <i>
      <x v="2"/>
    </i>
    <i>
      <x v="3"/>
    </i>
    <i>
      <x v="4"/>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166">
      <pivotArea outline="0" collapsedLevelsAreSubtotals="1" fieldPosition="0"/>
    </format>
    <format dxfId="165">
      <pivotArea field="16" type="button" dataOnly="0" labelOnly="1" outline="0" axis="axisCol" fieldPosition="0"/>
    </format>
    <format dxfId="164">
      <pivotArea type="topRight" dataOnly="0" labelOnly="1" outline="0" fieldPosition="0"/>
    </format>
    <format dxfId="163">
      <pivotArea dataOnly="0" labelOnly="1" fieldPosition="0">
        <references count="1">
          <reference field="16" count="3">
            <x v="2"/>
            <x v="3"/>
            <x v="4"/>
          </reference>
        </references>
      </pivotArea>
    </format>
    <format dxfId="162">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0C335A5-138E-495A-A9F4-CC9C1306F922}"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84:H19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7"/>
  </colFields>
  <colItems count="7">
    <i>
      <x/>
    </i>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72">
      <pivotArea outline="0" collapsedLevelsAreSubtotals="1" fieldPosition="0">
        <references count="1">
          <reference field="7" count="5" selected="0">
            <x v="0"/>
            <x v="1"/>
            <x v="2"/>
            <x v="4"/>
            <x v="5"/>
          </reference>
        </references>
      </pivotArea>
    </format>
    <format dxfId="171">
      <pivotArea outline="0" collapsedLevelsAreSubtotals="1" fieldPosition="0"/>
    </format>
    <format dxfId="170">
      <pivotArea field="7" type="button" dataOnly="0" labelOnly="1" outline="0" axis="axisCol" fieldPosition="0"/>
    </format>
    <format dxfId="169">
      <pivotArea type="topRight" dataOnly="0" labelOnly="1" outline="0" fieldPosition="0"/>
    </format>
    <format dxfId="168">
      <pivotArea dataOnly="0" labelOnly="1" fieldPosition="0">
        <references count="1">
          <reference field="7" count="5">
            <x v="0"/>
            <x v="1"/>
            <x v="2"/>
            <x v="4"/>
            <x v="5"/>
          </reference>
        </references>
      </pivotArea>
    </format>
    <format dxfId="167">
      <pivotArea outline="0" collapsedLevelsAreSubtotals="1" fieldPosition="0"/>
    </format>
  </formats>
  <chartFormats count="29">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6" format="15" series="1">
      <pivotArea type="data" outline="0" fieldPosition="0">
        <references count="2">
          <reference field="4294967294" count="1" selected="0">
            <x v="0"/>
          </reference>
          <reference field="7" count="1" selected="0">
            <x v="4"/>
          </reference>
        </references>
      </pivotArea>
    </chartFormat>
    <chartFormat chart="56" format="16"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44F779C-DC37-4184-A586-77BF0D42295B}"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200:E20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77">
      <pivotArea outline="0" collapsedLevelsAreSubtotals="1" fieldPosition="0"/>
    </format>
    <format dxfId="176">
      <pivotArea field="7" type="button" dataOnly="0" labelOnly="1" outline="0" axis="axisCol" fieldPosition="0"/>
    </format>
    <format dxfId="175">
      <pivotArea type="topRight" dataOnly="0" labelOnly="1" outline="0" fieldPosition="0"/>
    </format>
    <format dxfId="174">
      <pivotArea dataOnly="0" labelOnly="1" fieldPosition="0">
        <references count="1">
          <reference field="7" count="4">
            <x v="1"/>
            <x v="2"/>
            <x v="4"/>
            <x v="5"/>
          </reference>
        </references>
      </pivotArea>
    </format>
    <format dxfId="173">
      <pivotArea outline="0" collapsedLevelsAreSubtotals="1" fieldPosition="0"/>
    </format>
  </format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3"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46C72FD-6BEF-4E3A-A76D-BA4685CB636E}"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5:J12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3">
    <i>
      <x v="2"/>
    </i>
    <i>
      <x v="3"/>
    </i>
    <i t="grand">
      <x/>
    </i>
  </rowItems>
  <colFields count="1">
    <field x="31"/>
  </colFields>
  <colItems count="9">
    <i>
      <x/>
    </i>
    <i>
      <x v="9"/>
    </i>
    <i>
      <x v="10"/>
    </i>
    <i>
      <x v="11"/>
    </i>
    <i>
      <x v="12"/>
    </i>
    <i>
      <x v="13"/>
    </i>
    <i>
      <x v="14"/>
    </i>
    <i>
      <x v="17"/>
    </i>
    <i t="grand">
      <x/>
    </i>
  </colItems>
  <pageFields count="4">
    <pageField fld="33" hier="-1"/>
    <pageField fld="26" hier="-1"/>
    <pageField fld="1" hier="-1"/>
    <pageField fld="24" hier="-1"/>
  </pageFields>
  <dataFields count="1">
    <dataField name="Count of ID" fld="0" subtotal="count" baseField="29" baseItem="0"/>
  </dataFields>
  <formats count="5">
    <format dxfId="182">
      <pivotArea outline="0" collapsedLevelsAreSubtotals="1" fieldPosition="0"/>
    </format>
    <format dxfId="181">
      <pivotArea field="31" type="button" dataOnly="0" labelOnly="1" outline="0" axis="axisCol" fieldPosition="0"/>
    </format>
    <format dxfId="180">
      <pivotArea type="topRight" dataOnly="0" labelOnly="1" outline="0" fieldPosition="0"/>
    </format>
    <format dxfId="179">
      <pivotArea dataOnly="0" labelOnly="1" fieldPosition="0">
        <references count="1">
          <reference field="31" count="1">
            <x v="0"/>
          </reference>
        </references>
      </pivotArea>
    </format>
    <format dxfId="178">
      <pivotArea outline="0" collapsedLevelsAreSubtotals="1" fieldPosition="0"/>
    </format>
  </format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43" series="1">
      <pivotArea type="data" outline="0" fieldPosition="0">
        <references count="2">
          <reference field="4294967294" count="1" selected="0">
            <x v="0"/>
          </reference>
          <reference field="31" count="1" selected="0">
            <x v="1"/>
          </reference>
        </references>
      </pivotArea>
    </chartFormat>
    <chartFormat chart="82" format="44" series="1">
      <pivotArea type="data" outline="0" fieldPosition="0">
        <references count="2">
          <reference field="4294967294" count="1" selected="0">
            <x v="0"/>
          </reference>
          <reference field="31" count="1" selected="0">
            <x v="9"/>
          </reference>
        </references>
      </pivotArea>
    </chartFormat>
    <chartFormat chart="82" format="46" series="1">
      <pivotArea type="data" outline="0" fieldPosition="0">
        <references count="2">
          <reference field="4294967294" count="1" selected="0">
            <x v="0"/>
          </reference>
          <reference field="31" count="1" selected="0">
            <x v="10"/>
          </reference>
        </references>
      </pivotArea>
    </chartFormat>
    <chartFormat chart="82" format="47" series="1">
      <pivotArea type="data" outline="0" fieldPosition="0">
        <references count="2">
          <reference field="4294967294" count="1" selected="0">
            <x v="0"/>
          </reference>
          <reference field="31" count="1" selected="0">
            <x v="11"/>
          </reference>
        </references>
      </pivotArea>
    </chartFormat>
    <chartFormat chart="82" format="48" series="1">
      <pivotArea type="data" outline="0" fieldPosition="0">
        <references count="2">
          <reference field="4294967294" count="1" selected="0">
            <x v="0"/>
          </reference>
          <reference field="31" count="1" selected="0">
            <x v="12"/>
          </reference>
        </references>
      </pivotArea>
    </chartFormat>
    <chartFormat chart="82" format="49" series="1">
      <pivotArea type="data" outline="0" fieldPosition="0">
        <references count="2">
          <reference field="4294967294" count="1" selected="0">
            <x v="0"/>
          </reference>
          <reference field="31" count="1" selected="0">
            <x v="14"/>
          </reference>
        </references>
      </pivotArea>
    </chartFormat>
    <chartFormat chart="82" format="50" series="1">
      <pivotArea type="data" outline="0" fieldPosition="0">
        <references count="2">
          <reference field="4294967294" count="1" selected="0">
            <x v="0"/>
          </reference>
          <reference field="31" count="1" selected="0">
            <x v="15"/>
          </reference>
        </references>
      </pivotArea>
    </chartFormat>
    <chartFormat chart="82" format="51" series="1">
      <pivotArea type="data" outline="0" fieldPosition="0">
        <references count="2">
          <reference field="4294967294" count="1" selected="0">
            <x v="0"/>
          </reference>
          <reference field="31" count="1" selected="0">
            <x v="13"/>
          </reference>
        </references>
      </pivotArea>
    </chartFormat>
    <chartFormat chart="82" format="52"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361FE833-5A70-49FF-AE4F-3C3858AFADA7}"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0" rowHeaderCaption="Month">
  <location ref="A220:E224"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chartFormats count="1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5E5FA8B-8331-4D03-B96A-8E2D8717F503}"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62:G16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188">
      <pivotArea outline="0" collapsedLevelsAreSubtotals="1" fieldPosition="0">
        <references count="1">
          <reference field="25" count="6" selected="0">
            <x v="1"/>
            <x v="2"/>
            <x v="3"/>
            <x v="5"/>
            <x v="8"/>
            <x v="9"/>
          </reference>
        </references>
      </pivotArea>
    </format>
    <format dxfId="187">
      <pivotArea outline="0" collapsedLevelsAreSubtotals="1" fieldPosition="0"/>
    </format>
    <format dxfId="186">
      <pivotArea field="25" type="button" dataOnly="0" labelOnly="1" outline="0" axis="axisCol" fieldPosition="0"/>
    </format>
    <format dxfId="185">
      <pivotArea type="topRight" dataOnly="0" labelOnly="1" outline="0" fieldPosition="0"/>
    </format>
    <format dxfId="184">
      <pivotArea dataOnly="0" labelOnly="1" fieldPosition="0">
        <references count="1">
          <reference field="25" count="6">
            <x v="1"/>
            <x v="2"/>
            <x v="3"/>
            <x v="5"/>
            <x v="8"/>
            <x v="9"/>
          </reference>
        </references>
      </pivotArea>
    </format>
    <format dxfId="183">
      <pivotArea outline="0" collapsedLevelsAreSubtotals="1" fieldPosition="0"/>
    </format>
  </format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6"/>
          </reference>
        </references>
      </pivotArea>
    </chartFormat>
    <chartFormat chart="44" format="13" series="1">
      <pivotArea type="data" outline="0" fieldPosition="0">
        <references count="2">
          <reference field="4294967294" count="1" selected="0">
            <x v="0"/>
          </reference>
          <reference field="2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A78C0145-AAF5-4360-8E9C-45DC50E20713}"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9" rowHeaderCaption="Month">
  <location ref="A234:D238"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chartFormats count="21">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 chart="96" format="0" series="1">
      <pivotArea type="data" outline="0" fieldPosition="0">
        <references count="2">
          <reference field="4294967294" count="1" selected="0">
            <x v="0"/>
          </reference>
          <reference field="16" count="1" selected="0">
            <x v="2"/>
          </reference>
        </references>
      </pivotArea>
    </chartFormat>
    <chartFormat chart="96" format="1" series="1">
      <pivotArea type="data" outline="0" fieldPosition="0">
        <references count="2">
          <reference field="4294967294" count="1" selected="0">
            <x v="0"/>
          </reference>
          <reference field="16" count="1" selected="0">
            <x v="3"/>
          </reference>
        </references>
      </pivotArea>
    </chartFormat>
    <chartFormat chart="96"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A0458430-E45A-4FEE-9E45-031D042CD7D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H4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194">
      <pivotArea outline="0" collapsedLevelsAreSubtotals="1" fieldPosition="0">
        <references count="1">
          <reference field="7" count="5" selected="0">
            <x v="0"/>
            <x v="1"/>
            <x v="2"/>
            <x v="4"/>
            <x v="5"/>
          </reference>
        </references>
      </pivotArea>
    </format>
    <format dxfId="193">
      <pivotArea outline="0" collapsedLevelsAreSubtotals="1" fieldPosition="0"/>
    </format>
    <format dxfId="192">
      <pivotArea field="7" type="button" dataOnly="0" labelOnly="1" outline="0" axis="axisCol" fieldPosition="0"/>
    </format>
    <format dxfId="191">
      <pivotArea type="topRight" dataOnly="0" labelOnly="1" outline="0" fieldPosition="0"/>
    </format>
    <format dxfId="190">
      <pivotArea dataOnly="0" labelOnly="1" fieldPosition="0">
        <references count="1">
          <reference field="7" count="5">
            <x v="0"/>
            <x v="1"/>
            <x v="2"/>
            <x v="4"/>
            <x v="5"/>
          </reference>
        </references>
      </pivotArea>
    </format>
    <format dxfId="189">
      <pivotArea outline="0" collapsedLevelsAreSubtotals="1" fieldPosition="0"/>
    </format>
  </formats>
  <chartFormats count="1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5" format="9" series="1">
      <pivotArea type="data" outline="0" fieldPosition="0">
        <references count="2">
          <reference field="4294967294" count="1" selected="0">
            <x v="0"/>
          </reference>
          <reference field="7" count="1" selected="0">
            <x v="4"/>
          </reference>
        </references>
      </pivotArea>
    </chartFormat>
    <chartFormat chart="35"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AB14A87-0964-44C0-8ECA-2F207B57CC8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E1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199">
      <pivotArea outline="0" collapsedLevelsAreSubtotals="1" fieldPosition="0"/>
    </format>
    <format dxfId="198">
      <pivotArea field="16" type="button" dataOnly="0" labelOnly="1" outline="0" axis="axisCol" fieldPosition="0"/>
    </format>
    <format dxfId="197">
      <pivotArea type="topRight" dataOnly="0" labelOnly="1" outline="0" fieldPosition="0"/>
    </format>
    <format dxfId="196">
      <pivotArea dataOnly="0" labelOnly="1" fieldPosition="0">
        <references count="1">
          <reference field="16" count="3">
            <x v="2"/>
            <x v="3"/>
            <x v="4"/>
          </reference>
        </references>
      </pivotArea>
    </format>
    <format dxfId="195">
      <pivotArea outline="0" collapsedLevelsAreSubtotals="1" fieldPosition="0"/>
    </format>
  </formats>
  <chartFormats count="7">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8743E96F-E228-46BF-92E2-54C4D93EF3E0}"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8:F275"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42">
      <pivotArea outline="0" collapsedLevelsAreSubtotals="1" fieldPosition="0"/>
    </format>
    <format dxfId="41">
      <pivotArea field="16" type="button" dataOnly="0" labelOnly="1" outline="0" axis="axisCol" fieldPosition="0"/>
    </format>
    <format dxfId="40">
      <pivotArea type="topRight" dataOnly="0" labelOnly="1" outline="0" fieldPosition="0"/>
    </format>
    <format dxfId="39">
      <pivotArea dataOnly="0" labelOnly="1" fieldPosition="0">
        <references count="1">
          <reference field="16" count="2">
            <x v="2"/>
            <x v="3"/>
          </reference>
        </references>
      </pivotArea>
    </format>
    <format dxfId="38">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9" format="4" series="1">
      <pivotArea type="data" outline="0" fieldPosition="0">
        <references count="2">
          <reference field="4294967294" count="1" selected="0">
            <x v="0"/>
          </reference>
          <reference field="16" count="1" selected="0">
            <x v="2"/>
          </reference>
        </references>
      </pivotArea>
    </chartFormat>
    <chartFormat chart="79" format="5" series="1">
      <pivotArea type="data" outline="0" fieldPosition="0">
        <references count="2">
          <reference field="4294967294" count="1" selected="0">
            <x v="0"/>
          </reference>
          <reference field="16" count="1" selected="0">
            <x v="3"/>
          </reference>
        </references>
      </pivotArea>
    </chartFormat>
    <chartFormat chart="79" format="6" series="1">
      <pivotArea type="data" outline="0" fieldPosition="0">
        <references count="2">
          <reference field="4294967294" count="1" selected="0">
            <x v="0"/>
          </reference>
          <reference field="16" count="1" selected="0">
            <x v="4"/>
          </reference>
        </references>
      </pivotArea>
    </chartFormat>
    <chartFormat chart="79" format="7" series="1">
      <pivotArea type="data" outline="0" fieldPosition="0">
        <references count="2">
          <reference field="4294967294" count="1" selected="0">
            <x v="0"/>
          </reference>
          <reference field="16" count="1" selected="0">
            <x v="0"/>
          </reference>
        </references>
      </pivotArea>
    </chartFormat>
    <chartFormat chart="7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A8E791D-F01F-4844-B109-842F3363F32D}"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56:F6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47">
      <pivotArea outline="0" collapsedLevelsAreSubtotals="1" fieldPosition="0"/>
    </format>
    <format dxfId="46">
      <pivotArea field="7" type="button" dataOnly="0" labelOnly="1" outline="0" axis="axisCol" fieldPosition="0"/>
    </format>
    <format dxfId="45">
      <pivotArea type="topRight" dataOnly="0" labelOnly="1" outline="0" fieldPosition="0"/>
    </format>
    <format dxfId="44">
      <pivotArea dataOnly="0" labelOnly="1" fieldPosition="0">
        <references count="1">
          <reference field="7" count="4">
            <x v="1"/>
            <x v="2"/>
            <x v="4"/>
            <x v="5"/>
          </reference>
        </references>
      </pivotArea>
    </format>
    <format dxfId="43">
      <pivotArea outline="0" collapsedLevelsAreSubtotals="1" fieldPosition="0"/>
    </format>
  </formats>
  <chartFormats count="1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5" format="7" series="1">
      <pivotArea type="data" outline="0" fieldPosition="0">
        <references count="2">
          <reference field="4294967294" count="1" selected="0">
            <x v="0"/>
          </reference>
          <reference field="7" count="1" selected="0">
            <x v="1"/>
          </reference>
        </references>
      </pivotArea>
    </chartFormat>
    <chartFormat chart="45" format="8" series="1">
      <pivotArea type="data" outline="0" fieldPosition="0">
        <references count="2">
          <reference field="4294967294" count="1" selected="0">
            <x v="0"/>
          </reference>
          <reference field="7" count="1" selected="0">
            <x v="2"/>
          </reference>
        </references>
      </pivotArea>
    </chartFormat>
    <chartFormat chart="45" format="9" series="1">
      <pivotArea type="data" outline="0" fieldPosition="0">
        <references count="2">
          <reference field="4294967294" count="1" selected="0">
            <x v="0"/>
          </reference>
          <reference field="7" count="1" selected="0">
            <x v="5"/>
          </reference>
        </references>
      </pivotArea>
    </chartFormat>
    <chartFormat chart="45"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8FA60AD-86B0-468C-81E0-90090ADA616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Month#">
  <location ref="A233:F23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4"/>
  </dataFields>
  <chartFormats count="2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9" format="0" series="1">
      <pivotArea type="data" outline="0" fieldPosition="0">
        <references count="2">
          <reference field="4294967294" count="1" selected="0">
            <x v="0"/>
          </reference>
          <reference field="16" count="1" selected="0">
            <x v="0"/>
          </reference>
        </references>
      </pivotArea>
    </chartFormat>
    <chartFormat chart="89" format="1" series="1">
      <pivotArea type="data" outline="0" fieldPosition="0">
        <references count="2">
          <reference field="4294967294" count="1" selected="0">
            <x v="0"/>
          </reference>
          <reference field="16" count="1" selected="0">
            <x v="2"/>
          </reference>
        </references>
      </pivotArea>
    </chartFormat>
    <chartFormat chart="89" format="2" series="1">
      <pivotArea type="data" outline="0" fieldPosition="0">
        <references count="2">
          <reference field="4294967294" count="1" selected="0">
            <x v="0"/>
          </reference>
          <reference field="16" count="1" selected="0">
            <x v="3"/>
          </reference>
        </references>
      </pivotArea>
    </chartFormat>
    <chartFormat chart="89" format="3" series="1">
      <pivotArea type="data" outline="0" fieldPosition="0">
        <references count="2">
          <reference field="4294967294" count="1" selected="0">
            <x v="0"/>
          </reference>
          <reference field="16" count="1" selected="0">
            <x v="4"/>
          </reference>
        </references>
      </pivotArea>
    </chartFormat>
    <chartFormat chart="89"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BB993C7-3CAF-4FF1-81F2-D53424C9799F}"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87:F9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i>
    <i>
      <x v="2"/>
    </i>
    <i>
      <x v="3"/>
    </i>
    <i>
      <x v="4"/>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52">
      <pivotArea outline="0" collapsedLevelsAreSubtotals="1" fieldPosition="0"/>
    </format>
    <format dxfId="51">
      <pivotArea field="7" type="button" dataOnly="0" labelOnly="1" outline="0" axis="axisCol" fieldPosition="0"/>
    </format>
    <format dxfId="50">
      <pivotArea type="topRight" dataOnly="0" labelOnly="1" outline="0" fieldPosition="0"/>
    </format>
    <format dxfId="49">
      <pivotArea dataOnly="0" labelOnly="1" fieldPosition="0">
        <references count="1">
          <reference field="7" count="4">
            <x v="1"/>
            <x v="2"/>
            <x v="4"/>
            <x v="5"/>
          </reference>
        </references>
      </pivotArea>
    </format>
    <format dxfId="48">
      <pivotArea outline="0" collapsedLevelsAreSubtotals="1" fieldPosition="0"/>
    </format>
  </formats>
  <chartFormats count="2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3" format="11" series="1">
      <pivotArea type="data" outline="0" fieldPosition="0">
        <references count="2">
          <reference field="4294967294" count="1" selected="0">
            <x v="0"/>
          </reference>
          <reference field="7" count="1" selected="0">
            <x v="1"/>
          </reference>
        </references>
      </pivotArea>
    </chartFormat>
    <chartFormat chart="63" format="12" series="1">
      <pivotArea type="data" outline="0" fieldPosition="0">
        <references count="2">
          <reference field="4294967294" count="1" selected="0">
            <x v="0"/>
          </reference>
          <reference field="7" count="1" selected="0">
            <x v="2"/>
          </reference>
        </references>
      </pivotArea>
    </chartFormat>
    <chartFormat chart="63" format="13" series="1">
      <pivotArea type="data" outline="0" fieldPosition="0">
        <references count="2">
          <reference field="4294967294" count="1" selected="0">
            <x v="0"/>
          </reference>
          <reference field="7" count="1" selected="0">
            <x v="5"/>
          </reference>
        </references>
      </pivotArea>
    </chartFormat>
    <chartFormat chart="66" format="3" series="1">
      <pivotArea type="data" outline="0" fieldPosition="0">
        <references count="2">
          <reference field="4294967294" count="1" selected="0">
            <x v="0"/>
          </reference>
          <reference field="7" count="1" selected="0">
            <x v="1"/>
          </reference>
        </references>
      </pivotArea>
    </chartFormat>
    <chartFormat chart="66" format="4" series="1">
      <pivotArea type="data" outline="0" fieldPosition="0">
        <references count="2">
          <reference field="4294967294" count="1" selected="0">
            <x v="0"/>
          </reference>
          <reference field="7" count="1" selected="0">
            <x v="2"/>
          </reference>
        </references>
      </pivotArea>
    </chartFormat>
    <chartFormat chart="66" format="5" series="1">
      <pivotArea type="data" outline="0" fieldPosition="0">
        <references count="2">
          <reference field="4294967294" count="1" selected="0">
            <x v="0"/>
          </reference>
          <reference field="7" count="1" selected="0">
            <x v="5"/>
          </reference>
        </references>
      </pivotArea>
    </chartFormat>
    <chartFormat chart="63" format="14" series="1">
      <pivotArea type="data" outline="0" fieldPosition="0">
        <references count="2">
          <reference field="4294967294" count="1" selected="0">
            <x v="0"/>
          </reference>
          <reference field="7" count="1" selected="0">
            <x v="4"/>
          </reference>
        </references>
      </pivotArea>
    </chartFormat>
    <chartFormat chart="66" format="6"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0D5F8D77-C8D3-41DB-9B70-91E3A9311D2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Month">
  <location ref="A214:E21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4"/>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7" format="4" series="1">
      <pivotArea type="data" outline="0" fieldPosition="0">
        <references count="1">
          <reference field="4294967294" count="1" selected="0">
            <x v="0"/>
          </reference>
        </references>
      </pivotArea>
    </chartFormat>
    <chartFormat chart="87" format="5"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701AB68-1DBF-46EA-97EB-E1E54D481B1C}"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195:F20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57">
      <pivotArea outline="0" collapsedLevelsAreSubtotals="1" fieldPosition="0"/>
    </format>
    <format dxfId="56">
      <pivotArea field="7" type="button" dataOnly="0" labelOnly="1" outline="0" axis="axisCol" fieldPosition="0"/>
    </format>
    <format dxfId="55">
      <pivotArea type="topRight" dataOnly="0" labelOnly="1" outline="0" fieldPosition="0"/>
    </format>
    <format dxfId="54">
      <pivotArea dataOnly="0" labelOnly="1" fieldPosition="0">
        <references count="1">
          <reference field="7" count="4">
            <x v="1"/>
            <x v="2"/>
            <x v="4"/>
            <x v="5"/>
          </reference>
        </references>
      </pivotArea>
    </format>
    <format dxfId="53">
      <pivotArea outline="0" collapsedLevelsAreSubtotals="1" fieldPosition="0"/>
    </format>
  </formats>
  <chartFormats count="3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4" format="7" series="1">
      <pivotArea type="data" outline="0" fieldPosition="0">
        <references count="2">
          <reference field="4294967294" count="1" selected="0">
            <x v="0"/>
          </reference>
          <reference field="7" count="1" selected="0">
            <x v="1"/>
          </reference>
        </references>
      </pivotArea>
    </chartFormat>
    <chartFormat chart="64" format="8" series="1">
      <pivotArea type="data" outline="0" fieldPosition="0">
        <references count="2">
          <reference field="4294967294" count="1" selected="0">
            <x v="0"/>
          </reference>
          <reference field="7" count="1" selected="0">
            <x v="2"/>
          </reference>
        </references>
      </pivotArea>
    </chartFormat>
    <chartFormat chart="64" format="9"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FE809393-039D-4CD9-A899-615D703C070D}"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4:I109"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i>
    <i>
      <x v="2"/>
    </i>
    <i>
      <x v="3"/>
    </i>
    <i t="grand">
      <x/>
    </i>
  </rowItems>
  <colFields count="1">
    <field x="31"/>
  </colFields>
  <colItems count="8">
    <i>
      <x v="1"/>
    </i>
    <i>
      <x v="2"/>
    </i>
    <i>
      <x v="3"/>
    </i>
    <i>
      <x v="5"/>
    </i>
    <i>
      <x v="7"/>
    </i>
    <i>
      <x v="8"/>
    </i>
    <i>
      <x v="13"/>
    </i>
    <i t="grand">
      <x/>
    </i>
  </colItems>
  <pageFields count="4">
    <pageField fld="33" hier="-1"/>
    <pageField fld="26" hier="-1"/>
    <pageField fld="1" hier="-1"/>
    <pageField fld="24" hier="-1"/>
  </pageFields>
  <dataFields count="1">
    <dataField name="Count of ID" fld="0" subtotal="count" baseField="29" baseItem="0"/>
  </dataFields>
  <formats count="7">
    <format dxfId="64">
      <pivotArea outline="0" collapsedLevelsAreSubtotals="1" fieldPosition="0">
        <references count="1">
          <reference field="31" count="1" selected="0">
            <x v="1"/>
          </reference>
        </references>
      </pivotArea>
    </format>
    <format dxfId="63">
      <pivotArea dataOnly="0" labelOnly="1" fieldPosition="0">
        <references count="1">
          <reference field="31" count="1">
            <x v="1"/>
          </reference>
        </references>
      </pivotArea>
    </format>
    <format dxfId="62">
      <pivotArea outline="0" collapsedLevelsAreSubtotals="1" fieldPosition="0"/>
    </format>
    <format dxfId="61">
      <pivotArea field="31" type="button" dataOnly="0" labelOnly="1" outline="0" axis="axisCol" fieldPosition="0"/>
    </format>
    <format dxfId="60">
      <pivotArea type="topRight" dataOnly="0" labelOnly="1" outline="0" fieldPosition="0"/>
    </format>
    <format dxfId="59">
      <pivotArea dataOnly="0" labelOnly="1" fieldPosition="0">
        <references count="1">
          <reference field="31" count="1">
            <x v="0"/>
          </reference>
        </references>
      </pivotArea>
    </format>
    <format dxfId="58">
      <pivotArea outline="0" collapsedLevelsAreSubtotals="1" fieldPosition="0"/>
    </format>
  </formats>
  <chartFormats count="15">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3" format="60" series="1">
      <pivotArea type="data" outline="0" fieldPosition="0">
        <references count="2">
          <reference field="4294967294" count="1" selected="0">
            <x v="0"/>
          </reference>
          <reference field="31" count="1" selected="0">
            <x v="0"/>
          </reference>
        </references>
      </pivotArea>
    </chartFormat>
    <chartFormat chart="73" format="70" series="1">
      <pivotArea type="data" outline="0" fieldPosition="0">
        <references count="2">
          <reference field="4294967294" count="1" selected="0">
            <x v="0"/>
          </reference>
          <reference field="31" count="1" selected="0">
            <x v="1"/>
          </reference>
        </references>
      </pivotArea>
    </chartFormat>
    <chartFormat chart="73" format="75" series="1">
      <pivotArea type="data" outline="0" fieldPosition="0">
        <references count="1">
          <reference field="4294967294" count="1" selected="0">
            <x v="0"/>
          </reference>
        </references>
      </pivotArea>
    </chartFormat>
    <chartFormat chart="73" format="76" series="1">
      <pivotArea type="data" outline="0" fieldPosition="0">
        <references count="2">
          <reference field="4294967294" count="1" selected="0">
            <x v="0"/>
          </reference>
          <reference field="31" count="1" selected="0">
            <x v="2"/>
          </reference>
        </references>
      </pivotArea>
    </chartFormat>
    <chartFormat chart="73" format="77" series="1">
      <pivotArea type="data" outline="0" fieldPosition="0">
        <references count="2">
          <reference field="4294967294" count="1" selected="0">
            <x v="0"/>
          </reference>
          <reference field="31" count="1" selected="0">
            <x v="3"/>
          </reference>
        </references>
      </pivotArea>
    </chartFormat>
    <chartFormat chart="73" format="78" series="1">
      <pivotArea type="data" outline="0" fieldPosition="0">
        <references count="2">
          <reference field="4294967294" count="1" selected="0">
            <x v="0"/>
          </reference>
          <reference field="31" count="1" selected="0">
            <x v="5"/>
          </reference>
        </references>
      </pivotArea>
    </chartFormat>
    <chartFormat chart="73" format="79" series="1">
      <pivotArea type="data" outline="0" fieldPosition="0">
        <references count="2">
          <reference field="4294967294" count="1" selected="0">
            <x v="0"/>
          </reference>
          <reference field="31" count="1" selected="0">
            <x v="6"/>
          </reference>
        </references>
      </pivotArea>
    </chartFormat>
    <chartFormat chart="73" format="80" series="1">
      <pivotArea type="data" outline="0" fieldPosition="0">
        <references count="2">
          <reference field="4294967294" count="1" selected="0">
            <x v="0"/>
          </reference>
          <reference field="31" count="1" selected="0">
            <x v="8"/>
          </reference>
        </references>
      </pivotArea>
    </chartFormat>
    <chartFormat chart="73" format="82" series="1">
      <pivotArea type="data" outline="0" fieldPosition="0">
        <references count="2">
          <reference field="4294967294" count="1" selected="0">
            <x v="0"/>
          </reference>
          <reference field="31" count="1" selected="0">
            <x v="11"/>
          </reference>
        </references>
      </pivotArea>
    </chartFormat>
    <chartFormat chart="73" format="83" series="1">
      <pivotArea type="data" outline="0" fieldPosition="0">
        <references count="2">
          <reference field="4294967294" count="1" selected="0">
            <x v="0"/>
          </reference>
          <reference field="31" count="1" selected="0">
            <x v="7"/>
          </reference>
        </references>
      </pivotArea>
    </chartFormat>
    <chartFormat chart="73" format="84" series="1">
      <pivotArea type="data" outline="0" fieldPosition="0">
        <references count="2">
          <reference field="4294967294" count="1" selected="0">
            <x v="0"/>
          </reference>
          <reference field="3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9E3296F8-54D4-4A0B-9062-2B3F8CF9ADD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G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70">
      <pivotArea outline="0" collapsedLevelsAreSubtotals="1" fieldPosition="0">
        <references count="1">
          <reference field="7" count="5" selected="0">
            <x v="0"/>
            <x v="1"/>
            <x v="2"/>
            <x v="4"/>
            <x v="5"/>
          </reference>
        </references>
      </pivotArea>
    </format>
    <format dxfId="69">
      <pivotArea outline="0" collapsedLevelsAreSubtotals="1" fieldPosition="0"/>
    </format>
    <format dxfId="68">
      <pivotArea field="7" type="button" dataOnly="0" labelOnly="1" outline="0" axis="axisCol" fieldPosition="0"/>
    </format>
    <format dxfId="67">
      <pivotArea type="topRight" dataOnly="0" labelOnly="1" outline="0" fieldPosition="0"/>
    </format>
    <format dxfId="66">
      <pivotArea dataOnly="0" labelOnly="1" fieldPosition="0">
        <references count="1">
          <reference field="7" count="5">
            <x v="0"/>
            <x v="1"/>
            <x v="2"/>
            <x v="4"/>
            <x v="5"/>
          </reference>
        </references>
      </pivotArea>
    </format>
    <format dxfId="65">
      <pivotArea outline="0" collapsedLevelsAreSubtotals="1" fieldPosition="0"/>
    </format>
  </formats>
  <chartFormats count="1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6" format="9" series="1">
      <pivotArea type="data" outline="0" fieldPosition="0">
        <references count="2">
          <reference field="4294967294" count="1" selected="0">
            <x v="0"/>
          </reference>
          <reference field="7" count="1" selected="0">
            <x v="0"/>
          </reference>
        </references>
      </pivotArea>
    </chartFormat>
    <chartFormat chart="36" format="10" series="1">
      <pivotArea type="data" outline="0" fieldPosition="0">
        <references count="2">
          <reference field="4294967294" count="1" selected="0">
            <x v="0"/>
          </reference>
          <reference field="7" count="1" selected="0">
            <x v="1"/>
          </reference>
        </references>
      </pivotArea>
    </chartFormat>
    <chartFormat chart="36" format="11" series="1">
      <pivotArea type="data" outline="0" fieldPosition="0">
        <references count="2">
          <reference field="4294967294" count="1" selected="0">
            <x v="0"/>
          </reference>
          <reference field="7" count="1" selected="0">
            <x v="2"/>
          </reference>
        </references>
      </pivotArea>
    </chartFormat>
    <chartFormat chart="36" format="12" series="1">
      <pivotArea type="data" outline="0" fieldPosition="0">
        <references count="2">
          <reference field="4294967294" count="1" selected="0">
            <x v="0"/>
          </reference>
          <reference field="7" count="1" selected="0">
            <x v="5"/>
          </reference>
        </references>
      </pivotArea>
    </chartFormat>
    <chartFormat chart="36" format="13" series="1">
      <pivotArea type="data" outline="0" fieldPosition="0">
        <references count="1">
          <reference field="4294967294" count="1" selected="0">
            <x v="0"/>
          </reference>
        </references>
      </pivotArea>
    </chartFormat>
    <chartFormat chart="36" format="15" series="1">
      <pivotArea type="data" outline="0" fieldPosition="0">
        <references count="2">
          <reference field="4294967294" count="1" selected="0">
            <x v="0"/>
          </reference>
          <reference field="7" count="1" selected="0">
            <x v="4"/>
          </reference>
        </references>
      </pivotArea>
    </chartFormat>
    <chartFormat chart="36" format="16"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300FC718-B9BD-4E54-BE4F-A875DA62981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Month">
  <location ref="A138:H14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7">
    <i>
      <x v="5"/>
    </i>
    <i>
      <x v="6"/>
    </i>
    <i>
      <x v="7"/>
    </i>
    <i>
      <x v="8"/>
    </i>
    <i>
      <x v="9"/>
    </i>
    <i>
      <x v="18"/>
    </i>
    <i t="grand">
      <x/>
    </i>
  </colItems>
  <pageFields count="3">
    <pageField fld="26" hier="-1"/>
    <pageField fld="1" hier="-1"/>
    <pageField fld="24" hier="-1"/>
  </pageFields>
  <dataFields count="1">
    <dataField name="Count of ID" fld="0" subtotal="count" baseField="29" baseItem="0"/>
  </dataFields>
  <formats count="6">
    <format dxfId="76">
      <pivotArea outline="0" collapsedLevelsAreSubtotals="1" fieldPosition="0">
        <references count="1">
          <reference field="25" count="6" selected="0">
            <x v="1"/>
            <x v="5"/>
            <x v="6"/>
            <x v="7"/>
            <x v="8"/>
            <x v="9"/>
          </reference>
        </references>
      </pivotArea>
    </format>
    <format dxfId="75">
      <pivotArea outline="0" collapsedLevelsAreSubtotals="1" fieldPosition="0"/>
    </format>
    <format dxfId="74">
      <pivotArea field="25" type="button" dataOnly="0" labelOnly="1" outline="0" axis="axisCol" fieldPosition="0"/>
    </format>
    <format dxfId="73">
      <pivotArea type="topRight" dataOnly="0" labelOnly="1" outline="0" fieldPosition="0"/>
    </format>
    <format dxfId="72">
      <pivotArea dataOnly="0" labelOnly="1" fieldPosition="0">
        <references count="1">
          <reference field="25" count="7">
            <x v="1"/>
            <x v="3"/>
            <x v="5"/>
            <x v="6"/>
            <x v="7"/>
            <x v="8"/>
            <x v="9"/>
          </reference>
        </references>
      </pivotArea>
    </format>
    <format dxfId="71">
      <pivotArea outline="0" collapsedLevelsAreSubtotals="1" fieldPosition="0"/>
    </format>
  </formats>
  <chartFormats count="23">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 chart="37" format="21" series="1">
      <pivotArea type="data" outline="0" fieldPosition="0">
        <references count="2">
          <reference field="4294967294" count="1" selected="0">
            <x v="0"/>
          </reference>
          <reference field="25" count="1" selected="0">
            <x v="1"/>
          </reference>
        </references>
      </pivotArea>
    </chartFormat>
    <chartFormat chart="37" format="22" series="1">
      <pivotArea type="data" outline="0" fieldPosition="0">
        <references count="2">
          <reference field="4294967294" count="1" selected="0">
            <x v="0"/>
          </reference>
          <reference field="25" count="1" selected="0">
            <x v="3"/>
          </reference>
        </references>
      </pivotArea>
    </chartFormat>
    <chartFormat chart="37" format="23" series="1">
      <pivotArea type="data" outline="0" fieldPosition="0">
        <references count="2">
          <reference field="4294967294" count="1" selected="0">
            <x v="0"/>
          </reference>
          <reference field="25" count="1" selected="0">
            <x v="5"/>
          </reference>
        </references>
      </pivotArea>
    </chartFormat>
    <chartFormat chart="37" format="24" series="1">
      <pivotArea type="data" outline="0" fieldPosition="0">
        <references count="2">
          <reference field="4294967294" count="1" selected="0">
            <x v="0"/>
          </reference>
          <reference field="25" count="1" selected="0">
            <x v="6"/>
          </reference>
        </references>
      </pivotArea>
    </chartFormat>
    <chartFormat chart="37" format="25" series="1">
      <pivotArea type="data" outline="0" fieldPosition="0">
        <references count="2">
          <reference field="4294967294" count="1" selected="0">
            <x v="0"/>
          </reference>
          <reference field="25" count="1" selected="0">
            <x v="7"/>
          </reference>
        </references>
      </pivotArea>
    </chartFormat>
    <chartFormat chart="37" format="26" series="1">
      <pivotArea type="data" outline="0" fieldPosition="0">
        <references count="2">
          <reference field="4294967294" count="1" selected="0">
            <x v="0"/>
          </reference>
          <reference field="25" count="1" selected="0">
            <x v="8"/>
          </reference>
        </references>
      </pivotArea>
    </chartFormat>
    <chartFormat chart="37" format="27" series="1">
      <pivotArea type="data" outline="0" fieldPosition="0">
        <references count="2">
          <reference field="4294967294" count="1" selected="0">
            <x v="0"/>
          </reference>
          <reference field="25" count="1" selected="0">
            <x v="9"/>
          </reference>
        </references>
      </pivotArea>
    </chartFormat>
    <chartFormat chart="37" format="28" series="1">
      <pivotArea type="data" outline="0" fieldPosition="0">
        <references count="1">
          <reference field="4294967294" count="1" selected="0">
            <x v="0"/>
          </reference>
        </references>
      </pivotArea>
    </chartFormat>
    <chartFormat chart="37" format="29"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A753F0A-1B1D-4549-94F7-D7D06738F6FD}"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Aging Slab">
  <location ref="A287:H291"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3">
    <i>
      <x v="2"/>
    </i>
    <i>
      <x v="3"/>
    </i>
    <i t="grand">
      <x/>
    </i>
  </rowItems>
  <colFields count="1">
    <field x="25"/>
  </colFields>
  <colItems count="7">
    <i>
      <x v="5"/>
    </i>
    <i>
      <x v="6"/>
    </i>
    <i>
      <x v="7"/>
    </i>
    <i>
      <x v="8"/>
    </i>
    <i>
      <x v="9"/>
    </i>
    <i>
      <x v="18"/>
    </i>
    <i t="grand">
      <x/>
    </i>
  </colItems>
  <pageFields count="4">
    <pageField fld="26" hier="-1"/>
    <pageField fld="7" hier="-1"/>
    <pageField fld="1" hier="-1"/>
    <pageField fld="24" hier="-1"/>
  </pageFields>
  <dataFields count="1">
    <dataField name="Count of ID" fld="0" subtotal="count" baseField="33" baseItem="0"/>
  </dataFields>
  <formats count="4">
    <format dxfId="80">
      <pivotArea outline="0" collapsedLevelsAreSubtotals="1" fieldPosition="0"/>
    </format>
    <format dxfId="79">
      <pivotArea field="16" type="button" dataOnly="0" labelOnly="1" outline="0"/>
    </format>
    <format dxfId="78">
      <pivotArea type="topRight" dataOnly="0" labelOnly="1" outline="0" fieldPosition="0"/>
    </format>
    <format dxfId="77">
      <pivotArea outline="0" collapsedLevelsAreSubtotals="1" fieldPosition="0"/>
    </format>
  </formats>
  <chartFormats count="18">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6" format="0" series="1">
      <pivotArea type="data" outline="0" fieldPosition="0">
        <references count="2">
          <reference field="4294967294" count="1" selected="0">
            <x v="0"/>
          </reference>
          <reference field="25" count="1" selected="0">
            <x v="5"/>
          </reference>
        </references>
      </pivotArea>
    </chartFormat>
    <chartFormat chart="86" format="1" series="1">
      <pivotArea type="data" outline="0" fieldPosition="0">
        <references count="2">
          <reference field="4294967294" count="1" selected="0">
            <x v="0"/>
          </reference>
          <reference field="25" count="1" selected="0">
            <x v="6"/>
          </reference>
        </references>
      </pivotArea>
    </chartFormat>
    <chartFormat chart="86" format="2" series="1">
      <pivotArea type="data" outline="0" fieldPosition="0">
        <references count="2">
          <reference field="4294967294" count="1" selected="0">
            <x v="0"/>
          </reference>
          <reference field="25" count="1" selected="0">
            <x v="7"/>
          </reference>
        </references>
      </pivotArea>
    </chartFormat>
    <chartFormat chart="86" format="3" series="1">
      <pivotArea type="data" outline="0" fieldPosition="0">
        <references count="2">
          <reference field="4294967294" count="1" selected="0">
            <x v="0"/>
          </reference>
          <reference field="25" count="1" selected="0">
            <x v="8"/>
          </reference>
        </references>
      </pivotArea>
    </chartFormat>
    <chartFormat chart="86" format="4" series="1">
      <pivotArea type="data" outline="0" fieldPosition="0">
        <references count="2">
          <reference field="4294967294" count="1" selected="0">
            <x v="0"/>
          </reference>
          <reference field="25" count="1" selected="0">
            <x v="9"/>
          </reference>
        </references>
      </pivotArea>
    </chartFormat>
    <chartFormat chart="86" format="5"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02C02E5-BF48-40F8-84F3-58B8E5127C2D}"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3:G78"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i>
    <i>
      <x v="2"/>
    </i>
    <i>
      <x v="3"/>
    </i>
    <i t="grand">
      <x/>
    </i>
  </rowItems>
  <colFields count="1">
    <field x="7"/>
  </colFields>
  <colItems count="6">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86">
      <pivotArea outline="0" collapsedLevelsAreSubtotals="1" fieldPosition="0">
        <references count="1">
          <reference field="7" count="5" selected="0">
            <x v="0"/>
            <x v="1"/>
            <x v="2"/>
            <x v="4"/>
            <x v="5"/>
          </reference>
        </references>
      </pivotArea>
    </format>
    <format dxfId="85">
      <pivotArea outline="0" collapsedLevelsAreSubtotals="1" fieldPosition="0"/>
    </format>
    <format dxfId="84">
      <pivotArea field="7" type="button" dataOnly="0" labelOnly="1" outline="0" axis="axisCol" fieldPosition="0"/>
    </format>
    <format dxfId="83">
      <pivotArea type="topRight" dataOnly="0" labelOnly="1" outline="0" fieldPosition="0"/>
    </format>
    <format dxfId="82">
      <pivotArea dataOnly="0" labelOnly="1" fieldPosition="0">
        <references count="1">
          <reference field="7" count="5">
            <x v="0"/>
            <x v="1"/>
            <x v="2"/>
            <x v="4"/>
            <x v="5"/>
          </reference>
        </references>
      </pivotArea>
    </format>
    <format dxfId="81">
      <pivotArea outline="0" collapsedLevelsAreSubtotals="1" fieldPosition="0"/>
    </format>
  </formats>
  <chartFormats count="24">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5" format="13" series="1">
      <pivotArea type="data" outline="0" fieldPosition="0">
        <references count="2">
          <reference field="4294967294" count="1" selected="0">
            <x v="0"/>
          </reference>
          <reference field="7" count="1" selected="0">
            <x v="0"/>
          </reference>
        </references>
      </pivotArea>
    </chartFormat>
    <chartFormat chart="55" format="14" series="1">
      <pivotArea type="data" outline="0" fieldPosition="0">
        <references count="2">
          <reference field="4294967294" count="1" selected="0">
            <x v="0"/>
          </reference>
          <reference field="7" count="1" selected="0">
            <x v="1"/>
          </reference>
        </references>
      </pivotArea>
    </chartFormat>
    <chartFormat chart="55" format="15" series="1">
      <pivotArea type="data" outline="0" fieldPosition="0">
        <references count="2">
          <reference field="4294967294" count="1" selected="0">
            <x v="0"/>
          </reference>
          <reference field="7" count="1" selected="0">
            <x v="2"/>
          </reference>
        </references>
      </pivotArea>
    </chartFormat>
    <chartFormat chart="55" format="16" series="1">
      <pivotArea type="data" outline="0" fieldPosition="0">
        <references count="2">
          <reference field="4294967294" count="1" selected="0">
            <x v="0"/>
          </reference>
          <reference field="7" count="1" selected="0">
            <x v="5"/>
          </reference>
        </references>
      </pivotArea>
    </chartFormat>
    <chartFormat chart="55" format="17" series="1">
      <pivotArea type="data" outline="0" fieldPosition="0">
        <references count="1">
          <reference field="4294967294" count="1" selected="0">
            <x v="0"/>
          </reference>
        </references>
      </pivotArea>
    </chartFormat>
    <chartFormat chart="55" format="19" series="1">
      <pivotArea type="data" outline="0" fieldPosition="0">
        <references count="2">
          <reference field="4294967294" count="1" selected="0">
            <x v="0"/>
          </reference>
          <reference field="7" count="1" selected="0">
            <x v="4"/>
          </reference>
        </references>
      </pivotArea>
    </chartFormat>
    <chartFormat chart="55" format="2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2450380A-5AB3-4C66-9672-B293CCBCE4D0}"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rowHeaderCaption="Application">
  <location ref="A251:E259" firstHeaderRow="1" firstDataRow="2" firstDataCol="1" rowPageCount="5"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5"/>
    </i>
    <i>
      <x v="6"/>
    </i>
    <i>
      <x v="7"/>
    </i>
    <i>
      <x v="8"/>
    </i>
    <i>
      <x v="9"/>
    </i>
    <i>
      <x v="18"/>
    </i>
    <i t="grand">
      <x/>
    </i>
  </rowItems>
  <colFields count="1">
    <field x="16"/>
  </colFields>
  <colItems count="4">
    <i>
      <x/>
    </i>
    <i>
      <x v="2"/>
    </i>
    <i>
      <x v="3"/>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91">
      <pivotArea outline="0" collapsedLevelsAreSubtotals="1" fieldPosition="0"/>
    </format>
    <format dxfId="90">
      <pivotArea field="16" type="button" dataOnly="0" labelOnly="1" outline="0" axis="axisCol" fieldPosition="0"/>
    </format>
    <format dxfId="89">
      <pivotArea type="topRight" dataOnly="0" labelOnly="1" outline="0" fieldPosition="0"/>
    </format>
    <format dxfId="88">
      <pivotArea dataOnly="0" labelOnly="1" fieldPosition="0">
        <references count="1">
          <reference field="16" count="3">
            <x v="2"/>
            <x v="3"/>
            <x v="4"/>
          </reference>
        </references>
      </pivotArea>
    </format>
    <format dxfId="87">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3" format="6" series="1">
      <pivotArea type="data" outline="0" fieldPosition="0">
        <references count="2">
          <reference field="4294967294" count="1" selected="0">
            <x v="0"/>
          </reference>
          <reference field="16" count="1" selected="0">
            <x v="2"/>
          </reference>
        </references>
      </pivotArea>
    </chartFormat>
    <chartFormat chart="73" format="7" series="1">
      <pivotArea type="data" outline="0" fieldPosition="0">
        <references count="2">
          <reference field="4294967294" count="1" selected="0">
            <x v="0"/>
          </reference>
          <reference field="16" count="1" selected="0">
            <x v="3"/>
          </reference>
        </references>
      </pivotArea>
    </chartFormat>
    <chartFormat chart="73" format="8" series="1">
      <pivotArea type="data" outline="0" fieldPosition="0">
        <references count="2">
          <reference field="4294967294" count="1" selected="0">
            <x v="0"/>
          </reference>
          <reference field="16" count="1" selected="0">
            <x v="4"/>
          </reference>
        </references>
      </pivotArea>
    </chartFormat>
    <chartFormat chart="73" format="9" series="1">
      <pivotArea type="data" outline="0" fieldPosition="0">
        <references count="2">
          <reference field="4294967294" count="1" selected="0">
            <x v="0"/>
          </reference>
          <reference field="16" count="1" selected="0">
            <x v="0"/>
          </reference>
        </references>
      </pivotArea>
    </chartFormat>
    <chartFormat chart="73" format="10" series="1">
      <pivotArea type="data" outline="0" fieldPosition="0">
        <references count="1">
          <reference field="4294967294" count="1" selected="0">
            <x v="0"/>
          </reference>
        </references>
      </pivotArea>
    </chartFormat>
    <chartFormat chart="73" format="11"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FDC6D199-5B93-4637-BD00-0122129ADAF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0:H126"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5">
    <i>
      <x/>
    </i>
    <i>
      <x v="2"/>
    </i>
    <i>
      <x v="3"/>
    </i>
    <i>
      <x v="4"/>
    </i>
    <i t="grand">
      <x/>
    </i>
  </rowItems>
  <colFields count="1">
    <field x="31"/>
  </colFields>
  <colItems count="7">
    <i>
      <x v="2"/>
    </i>
    <i>
      <x v="3"/>
    </i>
    <i>
      <x v="5"/>
    </i>
    <i>
      <x v="6"/>
    </i>
    <i>
      <x v="8"/>
    </i>
    <i>
      <x v="13"/>
    </i>
    <i t="grand">
      <x/>
    </i>
  </colItems>
  <pageFields count="4">
    <pageField fld="33" hier="-1"/>
    <pageField fld="26" hier="-1"/>
    <pageField fld="1" hier="-1"/>
    <pageField fld="24" hier="-1"/>
  </pageFields>
  <dataFields count="1">
    <dataField name="Count of ID" fld="0" subtotal="count" baseField="29" baseItem="0"/>
  </dataFields>
  <formats count="5">
    <format dxfId="96">
      <pivotArea outline="0" collapsedLevelsAreSubtotals="1" fieldPosition="0"/>
    </format>
    <format dxfId="95">
      <pivotArea field="31" type="button" dataOnly="0" labelOnly="1" outline="0" axis="axisCol" fieldPosition="0"/>
    </format>
    <format dxfId="94">
      <pivotArea type="topRight" dataOnly="0" labelOnly="1" outline="0" fieldPosition="0"/>
    </format>
    <format dxfId="93">
      <pivotArea dataOnly="0" labelOnly="1" fieldPosition="0">
        <references count="1">
          <reference field="31" count="1">
            <x v="0"/>
          </reference>
        </references>
      </pivotArea>
    </format>
    <format dxfId="92">
      <pivotArea outline="0" collapsedLevelsAreSubtotals="1" fieldPosition="0"/>
    </format>
  </formats>
  <chartFormats count="14">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3" format="43" series="1">
      <pivotArea type="data" outline="0" fieldPosition="0">
        <references count="2">
          <reference field="4294967294" count="1" selected="0">
            <x v="0"/>
          </reference>
          <reference field="31" count="1" selected="0">
            <x v="0"/>
          </reference>
        </references>
      </pivotArea>
    </chartFormat>
    <chartFormat chart="83" format="58" series="1">
      <pivotArea type="data" outline="0" fieldPosition="0">
        <references count="2">
          <reference field="4294967294" count="1" selected="0">
            <x v="0"/>
          </reference>
          <reference field="31" count="1" selected="0">
            <x v="1"/>
          </reference>
        </references>
      </pivotArea>
    </chartFormat>
    <chartFormat chart="83" format="60" series="1">
      <pivotArea type="data" outline="0" fieldPosition="0">
        <references count="2">
          <reference field="4294967294" count="1" selected="0">
            <x v="0"/>
          </reference>
          <reference field="31" count="1" selected="0">
            <x v="3"/>
          </reference>
        </references>
      </pivotArea>
    </chartFormat>
    <chartFormat chart="83" format="61" series="1">
      <pivotArea type="data" outline="0" fieldPosition="0">
        <references count="2">
          <reference field="4294967294" count="1" selected="0">
            <x v="0"/>
          </reference>
          <reference field="31" count="1" selected="0">
            <x v="5"/>
          </reference>
        </references>
      </pivotArea>
    </chartFormat>
    <chartFormat chart="83" format="62" series="1">
      <pivotArea type="data" outline="0" fieldPosition="0">
        <references count="2">
          <reference field="4294967294" count="1" selected="0">
            <x v="0"/>
          </reference>
          <reference field="31" count="1" selected="0">
            <x v="6"/>
          </reference>
        </references>
      </pivotArea>
    </chartFormat>
    <chartFormat chart="83" format="63" series="1">
      <pivotArea type="data" outline="0" fieldPosition="0">
        <references count="2">
          <reference field="4294967294" count="1" selected="0">
            <x v="0"/>
          </reference>
          <reference field="31" count="1" selected="0">
            <x v="8"/>
          </reference>
        </references>
      </pivotArea>
    </chartFormat>
    <chartFormat chart="83" format="64" series="1">
      <pivotArea type="data" outline="0" fieldPosition="0">
        <references count="2">
          <reference field="4294967294" count="1" selected="0">
            <x v="0"/>
          </reference>
          <reference field="31" count="1" selected="0">
            <x v="9"/>
          </reference>
        </references>
      </pivotArea>
    </chartFormat>
    <chartFormat chart="83" format="66" series="1">
      <pivotArea type="data" outline="0" fieldPosition="0">
        <references count="2">
          <reference field="4294967294" count="1" selected="0">
            <x v="0"/>
          </reference>
          <reference field="31" count="1" selected="0">
            <x v="2"/>
          </reference>
        </references>
      </pivotArea>
    </chartFormat>
    <chartFormat chart="83" format="67" series="1">
      <pivotArea type="data" outline="0" fieldPosition="0">
        <references count="2">
          <reference field="4294967294" count="1" selected="0">
            <x v="0"/>
          </reference>
          <reference field="31" count="1" selected="0">
            <x v="13"/>
          </reference>
        </references>
      </pivotArea>
    </chartFormat>
    <chartFormat chart="83" format="68" series="1">
      <pivotArea type="data" outline="0" fieldPosition="0">
        <references count="2">
          <reference field="4294967294" count="1" selected="0">
            <x v="0"/>
          </reference>
          <reference field="3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5EE84843-FEB5-4F6E-8242-B8A36748A52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F28"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i>
    <i>
      <x v="2"/>
    </i>
    <i>
      <x v="3"/>
    </i>
    <i>
      <x v="4"/>
    </i>
    <i t="grand">
      <x/>
    </i>
  </colItems>
  <pageFields count="3">
    <pageField fld="26" hier="-1"/>
    <pageField fld="1" hier="-1"/>
    <pageField fld="24" hier="-1"/>
  </pageFields>
  <dataFields count="1">
    <dataField name="Count of ID" fld="0" subtotal="count" baseField="29" baseItem="0"/>
  </dataFields>
  <formats count="5">
    <format dxfId="101">
      <pivotArea outline="0" collapsedLevelsAreSubtotals="1" fieldPosition="0"/>
    </format>
    <format dxfId="100">
      <pivotArea field="16" type="button" dataOnly="0" labelOnly="1" outline="0" axis="axisCol" fieldPosition="0"/>
    </format>
    <format dxfId="99">
      <pivotArea type="topRight" dataOnly="0" labelOnly="1" outline="0" fieldPosition="0"/>
    </format>
    <format dxfId="98">
      <pivotArea dataOnly="0" labelOnly="1" fieldPosition="0">
        <references count="1">
          <reference field="16" count="2">
            <x v="2"/>
            <x v="3"/>
          </reference>
        </references>
      </pivotArea>
    </format>
    <format dxfId="97">
      <pivotArea outline="0" collapsedLevelsAreSubtotals="1" fieldPosition="0"/>
    </format>
  </formats>
  <chartFormats count="21">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7" format="6" series="1">
      <pivotArea type="data" outline="0" fieldPosition="0">
        <references count="2">
          <reference field="4294967294" count="1" selected="0">
            <x v="0"/>
          </reference>
          <reference field="16" count="1" selected="0">
            <x v="4"/>
          </reference>
        </references>
      </pivotArea>
    </chartFormat>
    <chartFormat chart="37" format="7" series="1">
      <pivotArea type="data" outline="0" fieldPosition="0">
        <references count="2">
          <reference field="4294967294" count="1" selected="0">
            <x v="0"/>
          </reference>
          <reference field="16" count="1" selected="0">
            <x v="0"/>
          </reference>
        </references>
      </pivotArea>
    </chartFormat>
    <chartFormat chart="37"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99D3739-90BD-4060-BB99-5AC66755B5D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E11"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4">
    <i>
      <x/>
    </i>
    <i>
      <x v="2"/>
    </i>
    <i>
      <x v="3"/>
    </i>
    <i t="grand">
      <x/>
    </i>
  </colItems>
  <pageFields count="3">
    <pageField fld="26" hier="-1"/>
    <pageField fld="1" hier="-1"/>
    <pageField fld="24" hier="-1"/>
  </pageFields>
  <dataFields count="1">
    <dataField name="Count of ID" fld="0" subtotal="count" baseField="29" baseItem="0"/>
  </dataFields>
  <formats count="5">
    <format dxfId="106">
      <pivotArea outline="0" collapsedLevelsAreSubtotals="1" fieldPosition="0"/>
    </format>
    <format dxfId="105">
      <pivotArea field="16" type="button" dataOnly="0" labelOnly="1" outline="0" axis="axisCol" fieldPosition="0"/>
    </format>
    <format dxfId="104">
      <pivotArea type="topRight" dataOnly="0" labelOnly="1" outline="0" fieldPosition="0"/>
    </format>
    <format dxfId="103">
      <pivotArea dataOnly="0" labelOnly="1" fieldPosition="0">
        <references count="1">
          <reference field="16" count="3">
            <x v="2"/>
            <x v="3"/>
            <x v="4"/>
          </reference>
        </references>
      </pivotArea>
    </format>
    <format dxfId="102">
      <pivotArea outline="0" collapsedLevelsAreSubtotals="1" fieldPosition="0"/>
    </format>
  </formats>
  <chartFormats count="13">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30" format="7" series="1">
      <pivotArea type="data" outline="0" fieldPosition="0">
        <references count="2">
          <reference field="4294967294" count="1" selected="0">
            <x v="0"/>
          </reference>
          <reference field="16" count="1" selected="0">
            <x v="2"/>
          </reference>
        </references>
      </pivotArea>
    </chartFormat>
    <chartFormat chart="30" format="8" series="1">
      <pivotArea type="data" outline="0" fieldPosition="0">
        <references count="2">
          <reference field="4294967294" count="1" selected="0">
            <x v="0"/>
          </reference>
          <reference field="16" count="1" selected="0">
            <x v="3"/>
          </reference>
        </references>
      </pivotArea>
    </chartFormat>
    <chartFormat chart="30" format="9" series="1">
      <pivotArea type="data" outline="0" fieldPosition="0">
        <references count="2">
          <reference field="4294967294" count="1" selected="0">
            <x v="0"/>
          </reference>
          <reference field="16" count="1" selected="0">
            <x v="4"/>
          </reference>
        </references>
      </pivotArea>
    </chartFormat>
    <chartFormat chart="30" format="10" series="1">
      <pivotArea type="data" outline="0" fieldPosition="0">
        <references count="2">
          <reference field="4294967294" count="1" selected="0">
            <x v="0"/>
          </reference>
          <reference field="16" count="1" selected="0">
            <x v="0"/>
          </reference>
        </references>
      </pivotArea>
    </chartFormat>
    <chartFormat chart="30" format="11"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E6E8341F-F0D6-400F-BBFE-CF578895BC8B}"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79:G187"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5"/>
    </i>
    <i>
      <x v="6"/>
    </i>
    <i>
      <x v="7"/>
    </i>
    <i>
      <x v="8"/>
    </i>
    <i>
      <x v="9"/>
    </i>
    <i>
      <x v="18"/>
    </i>
    <i t="grand">
      <x/>
    </i>
  </rowItems>
  <colFields count="1">
    <field x="7"/>
  </colFields>
  <colItems count="6">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12">
      <pivotArea outline="0" collapsedLevelsAreSubtotals="1" fieldPosition="0">
        <references count="1">
          <reference field="7" count="5" selected="0">
            <x v="0"/>
            <x v="1"/>
            <x v="2"/>
            <x v="4"/>
            <x v="5"/>
          </reference>
        </references>
      </pivotArea>
    </format>
    <format dxfId="111">
      <pivotArea outline="0" collapsedLevelsAreSubtotals="1" fieldPosition="0"/>
    </format>
    <format dxfId="110">
      <pivotArea field="7" type="button" dataOnly="0" labelOnly="1" outline="0" axis="axisCol" fieldPosition="0"/>
    </format>
    <format dxfId="109">
      <pivotArea type="topRight" dataOnly="0" labelOnly="1" outline="0" fieldPosition="0"/>
    </format>
    <format dxfId="108">
      <pivotArea dataOnly="0" labelOnly="1" fieldPosition="0">
        <references count="1">
          <reference field="7" count="5">
            <x v="0"/>
            <x v="1"/>
            <x v="2"/>
            <x v="4"/>
            <x v="5"/>
          </reference>
        </references>
      </pivotArea>
    </format>
    <format dxfId="107">
      <pivotArea outline="0" collapsedLevelsAreSubtotals="1" fieldPosition="0"/>
    </format>
  </formats>
  <chartFormats count="3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7" format="15" series="1">
      <pivotArea type="data" outline="0" fieldPosition="0">
        <references count="2">
          <reference field="4294967294" count="1" selected="0">
            <x v="0"/>
          </reference>
          <reference field="7" count="1" selected="0">
            <x v="0"/>
          </reference>
        </references>
      </pivotArea>
    </chartFormat>
    <chartFormat chart="57" format="16" series="1">
      <pivotArea type="data" outline="0" fieldPosition="0">
        <references count="2">
          <reference field="4294967294" count="1" selected="0">
            <x v="0"/>
          </reference>
          <reference field="7" count="1" selected="0">
            <x v="1"/>
          </reference>
        </references>
      </pivotArea>
    </chartFormat>
    <chartFormat chart="57" format="17" series="1">
      <pivotArea type="data" outline="0" fieldPosition="0">
        <references count="2">
          <reference field="4294967294" count="1" selected="0">
            <x v="0"/>
          </reference>
          <reference field="7" count="1" selected="0">
            <x v="2"/>
          </reference>
        </references>
      </pivotArea>
    </chartFormat>
    <chartFormat chart="57" format="18" series="1">
      <pivotArea type="data" outline="0" fieldPosition="0">
        <references count="2">
          <reference field="4294967294" count="1" selected="0">
            <x v="0"/>
          </reference>
          <reference field="7" count="1" selected="0">
            <x v="5"/>
          </reference>
        </references>
      </pivotArea>
    </chartFormat>
    <chartFormat chart="57" format="19" series="1">
      <pivotArea type="data" outline="0" fieldPosition="0">
        <references count="1">
          <reference field="4294967294" count="1" selected="0">
            <x v="0"/>
          </reference>
        </references>
      </pivotArea>
    </chartFormat>
    <chartFormat chart="57" format="20" series="1">
      <pivotArea type="data" outline="0" fieldPosition="0">
        <references count="2">
          <reference field="4294967294" count="1" selected="0">
            <x v="0"/>
          </reference>
          <reference field="7" count="1" selected="0">
            <x v="4"/>
          </reference>
        </references>
      </pivotArea>
    </chartFormat>
    <chartFormat chart="57" format="21"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8B774ABF-9D3E-4446-8CA1-086334B0FE4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57:G16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118">
      <pivotArea outline="0" collapsedLevelsAreSubtotals="1" fieldPosition="0">
        <references count="1">
          <reference field="25" count="6" selected="0">
            <x v="1"/>
            <x v="2"/>
            <x v="3"/>
            <x v="5"/>
            <x v="8"/>
            <x v="9"/>
          </reference>
        </references>
      </pivotArea>
    </format>
    <format dxfId="117">
      <pivotArea outline="0" collapsedLevelsAreSubtotals="1" fieldPosition="0"/>
    </format>
    <format dxfId="116">
      <pivotArea field="25" type="button" dataOnly="0" labelOnly="1" outline="0" axis="axisCol" fieldPosition="0"/>
    </format>
    <format dxfId="115">
      <pivotArea type="topRight" dataOnly="0" labelOnly="1" outline="0" fieldPosition="0"/>
    </format>
    <format dxfId="114">
      <pivotArea dataOnly="0" labelOnly="1" fieldPosition="0">
        <references count="1">
          <reference field="25" count="6">
            <x v="1"/>
            <x v="2"/>
            <x v="3"/>
            <x v="5"/>
            <x v="8"/>
            <x v="9"/>
          </reference>
        </references>
      </pivotArea>
    </format>
    <format dxfId="113">
      <pivotArea outline="0" collapsedLevelsAreSubtotals="1" fieldPosition="0"/>
    </format>
  </formats>
  <chartFormats count="26">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5" format="12" series="1">
      <pivotArea type="data" outline="0" fieldPosition="0">
        <references count="2">
          <reference field="4294967294" count="1" selected="0">
            <x v="0"/>
          </reference>
          <reference field="25" count="1" selected="0">
            <x v="1"/>
          </reference>
        </references>
      </pivotArea>
    </chartFormat>
    <chartFormat chart="45" format="13" series="1">
      <pivotArea type="data" outline="0" fieldPosition="0">
        <references count="2">
          <reference field="4294967294" count="1" selected="0">
            <x v="0"/>
          </reference>
          <reference field="25" count="1" selected="0">
            <x v="2"/>
          </reference>
        </references>
      </pivotArea>
    </chartFormat>
    <chartFormat chart="45" format="14" series="1">
      <pivotArea type="data" outline="0" fieldPosition="0">
        <references count="2">
          <reference field="4294967294" count="1" selected="0">
            <x v="0"/>
          </reference>
          <reference field="25" count="1" selected="0">
            <x v="3"/>
          </reference>
        </references>
      </pivotArea>
    </chartFormat>
    <chartFormat chart="45" format="15" series="1">
      <pivotArea type="data" outline="0" fieldPosition="0">
        <references count="2">
          <reference field="4294967294" count="1" selected="0">
            <x v="0"/>
          </reference>
          <reference field="25" count="1" selected="0">
            <x v="5"/>
          </reference>
        </references>
      </pivotArea>
    </chartFormat>
    <chartFormat chart="45" format="16" series="1">
      <pivotArea type="data" outline="0" fieldPosition="0">
        <references count="2">
          <reference field="4294967294" count="1" selected="0">
            <x v="0"/>
          </reference>
          <reference field="25" count="1" selected="0">
            <x v="8"/>
          </reference>
        </references>
      </pivotArea>
    </chartFormat>
    <chartFormat chart="45" format="17" series="1">
      <pivotArea type="data" outline="0" fieldPosition="0">
        <references count="2">
          <reference field="4294967294" count="1" selected="0">
            <x v="0"/>
          </reference>
          <reference field="25" count="1" selected="0">
            <x v="9"/>
          </reference>
        </references>
      </pivotArea>
    </chartFormat>
    <chartFormat chart="45" format="18" series="1">
      <pivotArea type="data" outline="0" fieldPosition="0">
        <references count="2">
          <reference field="4294967294" count="1" selected="0">
            <x v="0"/>
          </reference>
          <reference field="25" count="1" selected="0">
            <x v="7"/>
          </reference>
        </references>
      </pivotArea>
    </chartFormat>
    <chartFormat chart="45" format="19"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828C17-28D1-4051-B7CC-771B2ACAA5E7}" name="CGTracker" displayName="CGTracker" ref="A1:AC220" totalsRowShown="0" headerRowDxfId="362" dataDxfId="360" headerRowBorderDxfId="361" tableBorderDxfId="359">
  <autoFilter ref="A1:AC220" xr:uid="{B9828C17-28D1-4051-B7CC-771B2ACAA5E7}">
    <filterColumn colId="10">
      <filters>
        <filter val="In Progress"/>
        <filter val="Not Found in HelpMe"/>
        <filter val="User acceptance"/>
      </filters>
    </filterColumn>
    <filterColumn colId="19">
      <filters>
        <filter val="CO"/>
        <filter val="FI"/>
      </filters>
    </filterColumn>
  </autoFilter>
  <tableColumns count="29">
    <tableColumn id="1" xr3:uid="{B300C439-E55C-48C4-BBAA-E5AF6B752EDD}" name="Ticket ID" dataDxfId="358"/>
    <tableColumn id="22" xr3:uid="{02A16A23-2DA3-4868-86DC-CB9B62BF50C3}" name="HelpMe Ticket Type (do not change)" dataDxfId="357">
      <calculatedColumnFormula>IFERROR(VLOOKUP(CGTracker[[#This Row],[Ticket ID]],HelpMe[],2,FALSE),"Not Found In HelpMe")</calculatedColumnFormula>
    </tableColumn>
    <tableColumn id="3" xr3:uid="{774FC73D-6B78-4A98-AD3C-EFCEF126A5C1}" name="Application" dataDxfId="356"/>
    <tableColumn id="30" xr3:uid="{0B9F6CAD-76B9-410A-BFE1-76261C451218}" name="Region (do not change)" dataDxfId="355">
      <calculatedColumnFormula>IFERROR(VLOOKUP(CGTracker[[#This Row],[Ticket ID]],HelpMe[#All],24,FALSE),"Not Found in HelpMe")</calculatedColumnFormula>
    </tableColumn>
    <tableColumn id="31" xr3:uid="{8B02B504-B32D-4388-9D8B-6354C855881A}" name="Departement (do not change)2" dataDxfId="354">
      <calculatedColumnFormula>IFERROR(VLOOKUP(CGTracker[[#This Row],[Ticket ID]],HelpMe[#All],14,FALSE),"Not Found in HelpMe")</calculatedColumnFormula>
    </tableColumn>
    <tableColumn id="2" xr3:uid="{2D787F96-96DD-4E00-9868-038572A3762B}" name="HelpMe Group (do not change)2" dataDxfId="353">
      <calculatedColumnFormula>IFERROR(VLOOKUP(CGTracker[[#This Row],[Ticket ID]],HelpMe[#All],7,FALSE),"Not Found in HelpMe")</calculatedColumnFormula>
    </tableColumn>
    <tableColumn id="26" xr3:uid="{06C87220-5A0C-423E-8995-3AFB43F37A92}" name="HelpMe Description (do not change)" dataDxfId="352">
      <calculatedColumnFormula>IFERROR(VLOOKUP(CGTracker[[#This Row],[Ticket ID]],HelpMe[#All],4,FALSE),"Not Found In HelpMe")</calculatedColumnFormula>
    </tableColumn>
    <tableColumn id="4" xr3:uid="{5A6A1245-64FF-426B-8A96-E49287BEFE2D}" name="Description" dataDxfId="351"/>
    <tableColumn id="25" xr3:uid="{E0F6FC24-BF25-40AC-8DFD-2E0E138C4574}" name="HelpMe Priority (do not change)" dataDxfId="350">
      <calculatedColumnFormula>IFERROR(VLOOKUP(CGTracker[[#This Row],[Ticket ID]],HelpMe[],17,FALSE),"Not Found in HelpMe")</calculatedColumnFormula>
    </tableColumn>
    <tableColumn id="23" xr3:uid="{CDFE4641-9D59-4CD2-8A8F-B741070A1BE9}" name="Is Backlog? (do not change)" dataDxfId="349">
      <calculatedColumnFormula>IFERROR(VLOOKUP(CGTracker[[#This Row],[Ticket ID]],HelpMe[],27,FALSE),"Not Found in HelpMe")</calculatedColumnFormula>
    </tableColumn>
    <tableColumn id="7" xr3:uid="{960D403A-B6E7-407D-846C-EB8F1FFF1A09}" name="HelpMe Status (do not change)" dataDxfId="348">
      <calculatedColumnFormula>IFERROR(VLOOKUP(CGTracker[[#This Row],[Ticket ID]],HelpMe[],8,FALSE),"Not Found in HelpMe")</calculatedColumnFormula>
    </tableColumn>
    <tableColumn id="8" xr3:uid="{F7316D8F-816B-4E6E-9EC8-94B7594F9161}" name="CG Status Free Text" dataDxfId="347"/>
    <tableColumn id="28" xr3:uid="{08D463C7-04D2-4D57-B560-B99143FF7B2F}" name="CG Status (DropDown)" dataDxfId="346"/>
    <tableColumn id="6" xr3:uid="{AB547C69-EFA2-4FA3-9664-139CD7B100EF}" name="HelpMe Creation Date (do not change)" dataDxfId="345">
      <calculatedColumnFormula>IFERROR(VLOOKUP(CGTracker[[#This Row],[Ticket ID]],HelpMe[],36,FALSE),"Not Found in HelpMe")</calculatedColumnFormula>
    </tableColumn>
    <tableColumn id="10" xr3:uid="{E7A419FA-2444-4F6A-A4CD-F959CFB74466}" name="Date Assigned to CG" dataDxfId="344"/>
    <tableColumn id="11" xr3:uid="{65878C0E-2153-4F42-BA77-5EB49C22D4AC}" name="Planned Delivery Date" dataDxfId="343"/>
    <tableColumn id="12" xr3:uid="{A8DC6282-5FA8-4085-B536-079C094DD98D}" name="Estimated Hours" dataDxfId="342"/>
    <tableColumn id="5" xr3:uid="{A5B5C112-7C4D-4EDA-9771-3D256986D615}" name="HelpMe Resolved Date (do not change)" dataDxfId="341">
      <calculatedColumnFormula>IFERROR(VLOOKUP(CGTracker[[#This Row],[Ticket ID]],HelpMe[],37,FALSE),"Not Found in HelpMe")</calculatedColumnFormula>
    </tableColumn>
    <tableColumn id="13" xr3:uid="{F8A7BA08-60F1-4321-934A-2C64779CD37E}" name="Date Resolved" dataDxfId="340"/>
    <tableColumn id="14" xr3:uid="{26074A7A-D388-4949-BBC8-6A63ACC567F4}" name="Module" dataDxfId="339"/>
    <tableColumn id="24" xr3:uid="{ABFE2A8C-C800-488F-B2C8-90591446170D}" name="HelpMe Technician Name (do not change)" dataDxfId="338">
      <calculatedColumnFormula>IFERROR(VLOOKUP(CGTracker[[#This Row],[Ticket ID]],HelpMe[],6,FALSE),"Not Found in HelpMe")</calculatedColumnFormula>
    </tableColumn>
    <tableColumn id="9" xr3:uid="{1E8BC650-595C-402F-AA51-C1BD2F240276}" name="Creation Week (do not change)" dataDxfId="337">
      <calculatedColumnFormula>IFERROR(VLOOKUP(CGTracker[[#This Row],[Ticket ID]],HelpMe[],31,FALSE),"Not Found in HelpMe")</calculatedColumnFormula>
    </tableColumn>
    <tableColumn id="16" xr3:uid="{39D78960-FB9A-44FC-850C-AE5FD83BF941}" name="Functional" dataDxfId="336"/>
    <tableColumn id="17" xr3:uid="{22854122-9ED4-4AC4-BB8D-81076BFD1ECB}" name="Technical" dataDxfId="335"/>
    <tableColumn id="18" xr3:uid="{0D40D4E8-2512-49CE-BBB2-7A6A4A3F3DDD}" name="Remarks" dataDxfId="334"/>
    <tableColumn id="19" xr3:uid="{B65A2692-0608-45DF-A4B6-2E7DEA0619BF}" name="Solution Summary" dataDxfId="333"/>
    <tableColumn id="20" xr3:uid="{8B9FE015-38AA-4ED2-B828-6729A83B2192}" name="Observations" dataDxfId="332"/>
    <tableColumn id="21" xr3:uid="{1958A517-A5CB-4FE2-A630-0911AD044254}" name="Santosh Review - Don't USE" dataDxfId="331"/>
    <tableColumn id="15" xr3:uid="{211B5344-E216-4D38-9F5F-A1E683786D89}" name="One Line WSR Update" dataDxfId="3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DE0936-F786-4B93-B955-E4E9EA7E2734}" name="HelpMe" displayName="HelpMe" ref="A1:AK1079" totalsRowShown="0" headerRowDxfId="329" dataDxfId="328">
  <autoFilter ref="A1:AK1079" xr:uid="{26DE0936-F786-4B93-B955-E4E9EA7E2734}"/>
  <tableColumns count="37">
    <tableColumn id="2" xr3:uid="{C0CB9D43-F186-424C-A068-4E3F20E4453E}" name="ID"/>
    <tableColumn id="25" xr3:uid="{69CFA6F4-663D-47AC-A2E6-6439D1AB2DE8}" name="Request Type"/>
    <tableColumn id="3" xr3:uid="{9F07E533-52FD-491A-956D-021DDEA415BF}" name="Urgency"/>
    <tableColumn id="4" xr3:uid="{2F030949-A52D-4462-959F-331783B6F728}" name="Subject"/>
    <tableColumn id="5" xr3:uid="{B57DBBBF-D2F8-4A29-A40B-FF262ADB9D80}" name="Requester Name"/>
    <tableColumn id="6" xr3:uid="{7A536200-7B82-44B2-8B21-F52B34B1BED4}" name="Technician"/>
    <tableColumn id="7" xr3:uid="{BEBA5157-A656-486F-9F3E-54B7B9B6A709}" name="Group"/>
    <tableColumn id="8" xr3:uid="{8605B696-06AF-4FA1-A422-D1F8087210C0}" name="Status"/>
    <tableColumn id="9" xr3:uid="{DE964836-5F97-4A13-A734-F381274F495C}" name="Created Date"/>
    <tableColumn id="10" xr3:uid="{F060F6A2-5549-413C-BDD2-7440F6DF44C4}" name="Due by date"/>
    <tableColumn id="11" xr3:uid="{D355504B-5D1F-44B3-879B-EE64348652EE}" name="Category"/>
    <tableColumn id="12" xr3:uid="{5AAEFF0E-0B9B-4D6D-8B3B-03DFDF3794E6}" name="Completed Time"/>
    <tableColumn id="13" xr3:uid="{225B5F61-DCB9-4F02-A4E7-1CAA90AD1EEC}" name="Created By"/>
    <tableColumn id="14" xr3:uid="{15A83F54-1E74-45A3-85F8-4BEB8386F82E}" name="Department"/>
    <tableColumn id="15" xr3:uid="{EF24F8AD-33A9-4C76-B859-A76D627B73B3}" name="Impact"/>
    <tableColumn id="16" xr3:uid="{B1E71EE7-B4F6-463E-A944-11943D0BAAD2}" name="Last Updated Time"/>
    <tableColumn id="17" xr3:uid="{DBA8CA3E-9F7E-4D97-B365-D89B9B179B9A}" name="Priority"/>
    <tableColumn id="18" xr3:uid="{CE23E7D0-04D7-426E-A5DA-134E75CE4A4D}" name="Resolved Time"/>
    <tableColumn id="19" xr3:uid="{E568BA00-3B9C-4248-9620-5A5B3D936D47}" name="Responded Time"/>
    <tableColumn id="20" xr3:uid="{CF3DAD8A-7665-4D2D-875B-B1E3A874B7AD}" name="Response Due Date"/>
    <tableColumn id="21" xr3:uid="{A5C2EE77-9ACE-4ACC-B491-830D0F2A20D8}" name="Service Category"/>
    <tableColumn id="22" xr3:uid="{A435559B-7FA8-4A83-A52F-D1D6CC282E2F}" name="Solman Ticket Number"/>
    <tableColumn id="23" xr3:uid="{B4D121FE-7891-43B2-A165-B9549B1D3DD9}" name="Sub Category"/>
    <tableColumn id="37" xr3:uid="{768F5776-5A7B-4DE8-AB94-B8B60E17F74B}" name="Region" dataDxfId="327"/>
    <tableColumn id="24" xr3:uid="{3BC471AE-FC23-4598-BA0E-0F27A710B961}" name="Technician Organization" dataDxfId="326">
      <calculatedColumnFormula>VLOOKUP(HelpMe[[#This Row],[Technician]],Technicians[#All],3,FALSE)</calculatedColumnFormula>
    </tableColumn>
    <tableColumn id="27" xr3:uid="{7DDBA358-5B5E-49DE-9AC7-1B1192D797C2}" name="Technician Domain" dataDxfId="325">
      <calculatedColumnFormula>VLOOKUP(HelpMe[[#This Row],[Technician]],Technicians[#All],2,FALSE)</calculatedColumnFormula>
    </tableColumn>
    <tableColumn id="26" xr3:uid="{FBAF17AE-D7BD-4A83-8B48-D4293B6C7A7D}" name="Is Backlog?" dataDxfId="324">
      <calculatedColumnFormula>IF((TEXT("Oct 28, 2024 00:00 AM","mmm dd, yyyy hh:mm") - TEXT(HelpMe[[#This Row],[Created Date]],"mmm dd, yyyy hh:mm"))&gt;0, "Yes","No")</calculatedColumnFormula>
    </tableColumn>
    <tableColumn id="28" xr3:uid="{E4A5760C-3AF9-40C7-8897-D3B6450837EE}" name="Age" dataDxfId="323">
      <calculatedColumnFormula>IF(HelpMe[[#This Row],[Resolved Time]]="-",NOW()-TEXT(HelpMe[[#This Row],[Created Date]],"mmm dd, yyyy hh:mm"),HelpMe[[#This Row],[Resolved Time]]-HelpMe[[#This Row],[Created Date]])</calculatedColumnFormula>
    </tableColumn>
    <tableColumn id="30" xr3:uid="{BF92E2BD-F2C3-4D65-BD3E-62F8480A4528}" name="Year" dataDxfId="322">
      <calculatedColumnFormula>YEAR(TEXT(HelpMe[[#This Row],[Created Date]],"mmm dd, yyyy hh:mm"))</calculatedColumnFormula>
    </tableColumn>
    <tableColumn id="29" xr3:uid="{8BDCD140-DB28-4EEF-87AE-2A3621917616}" name="Week#" dataDxfId="321">
      <calculatedColumnFormula>WEEKNUM(TEXT(HelpMe[[#This Row],[Created Date]],"mmm dd, yyyy hh:mm"),2)</calculatedColumnFormula>
    </tableColumn>
    <tableColumn id="31" xr3:uid="{09E2ED99-BB46-4A0D-9DEA-46DF0060E75F}" name="Year-Week#" dataDxfId="320">
      <calculatedColumnFormula>_xlfn.CONCAT(HelpMe[[#This Row],[Year]],"-W",HelpMe[[#This Row],[Week'#]])</calculatedColumnFormula>
    </tableColumn>
    <tableColumn id="33" xr3:uid="{B3ACF7F7-6289-4F22-A20C-68CD3A7381A9}" name="Capgemini Status" dataDxfId="319">
      <calculatedColumnFormula>IFERROR(VLOOKUP(HelpMe[[#This Row],[ID]],CGTracker[#All],11,FALSE),"No CG Status Found")</calculatedColumnFormula>
    </tableColumn>
    <tableColumn id="32" xr3:uid="{D3817BC2-5385-4516-A5D6-2262C8CAA281}" name="Month" dataDxfId="318">
      <calculatedColumnFormula>MONTH(TEXT(HelpMe[[#This Row],[Created Date]],"mmm dd, yyyy hh:mm"))</calculatedColumnFormula>
    </tableColumn>
    <tableColumn id="1" xr3:uid="{DE2CA300-36BB-426C-A8F6-2177EC53B7DF}" name="Year-Month" dataDxfId="317">
      <calculatedColumnFormula>_xlfn.CONCAT(HelpMe[[#This Row],[Year]],"-M",HelpMe[[#This Row],[Month]])</calculatedColumnFormula>
    </tableColumn>
    <tableColumn id="34" xr3:uid="{D14988D0-A666-4564-A826-AF5936140E56}" name="Aging Slab" dataDxfId="316">
      <calculatedColumnFormula>IF(HelpMe[[#This Row],[Age]]&lt;2,"Less than 2",IF(HelpMe[[#This Row],[Age]]&lt;5,"From 2 to 5",IF(HelpMe[[#This Row],[Age]]&lt;10,"From 5 to 10","More than 10")))</calculatedColumnFormula>
    </tableColumn>
    <tableColumn id="35" xr3:uid="{B92BD35F-B19D-4B0F-BB19-204934F174CA}" name="Updated Created Date" dataDxfId="315">
      <calculatedColumnFormula>DATEVALUE(TEXT(HelpMe[[#This Row],[Created Date]],"mm/dd/yyyy hh:mm"))</calculatedColumnFormula>
    </tableColumn>
    <tableColumn id="36" xr3:uid="{0DB763DC-C703-4476-8D4C-A5B72D6C1E5B}" name="Updated Resolved Time" dataDxfId="314">
      <calculatedColumnFormula>IF(HelpMe[[#This Row],[Resolved Time]]="-","",DATEVALUE(TEXT(HelpMe[[#This Row],[Created Date]],"mm/dd/yyyy hh:mm")))</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02C87F-AAE8-47D2-92B4-B8B44643F164}" name="Technicians" displayName="Technicians" ref="A2:C29" totalsRowShown="0" headerRowDxfId="313" dataDxfId="312">
  <autoFilter ref="A2:C29" xr:uid="{D402C87F-AAE8-47D2-92B4-B8B44643F164}"/>
  <tableColumns count="3">
    <tableColumn id="1" xr3:uid="{B8B31571-8A59-4729-81C2-3F0BEF48C425}" name="Name" dataDxfId="311"/>
    <tableColumn id="2" xr3:uid="{D3D359D7-913B-4E18-ABEB-187B5CFCECF8}" name="Technician Domain" dataDxfId="310"/>
    <tableColumn id="3" xr3:uid="{4EACE612-0790-4A8B-A623-BDC68149FD24}" name="Technician Organization" dataDxfId="30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54CAD8-B5F4-47FB-A56C-91A94923932F}" name="Table8" displayName="Table8" ref="E3:G7" totalsRowShown="0">
  <autoFilter ref="E3:G7" xr:uid="{3754CAD8-B5F4-47FB-A56C-91A94923932F}"/>
  <tableColumns count="3">
    <tableColumn id="1" xr3:uid="{85AC3B08-B07D-4415-A678-13E9B24616D0}" name="Priority"/>
    <tableColumn id="2" xr3:uid="{B3D83173-83E6-4AB0-8D67-37EAA5FD728E}" name="Response SLA"/>
    <tableColumn id="3" xr3:uid="{EC360FD4-8ED9-4CCD-B9E0-6E95A2C23B36}" name="Resolution SL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661900-4866-4324-B5AD-A7DE3187C9FA}" name="WSR" displayName="WSR" ref="A1:J216" totalsRowShown="0" headerRowDxfId="308" dataDxfId="307">
  <autoFilter ref="A1:J216" xr:uid="{7D661900-4866-4324-B5AD-A7DE3187C9FA}"/>
  <tableColumns count="10">
    <tableColumn id="1" xr3:uid="{FB690CE6-CD24-44A2-80E1-60EA8162FB69}" name="Week#" dataDxfId="306">
      <calculatedColumnFormula>'CG Internal Tracker'!V2</calculatedColumnFormula>
    </tableColumn>
    <tableColumn id="2" xr3:uid="{1E52544C-8F95-439B-A52F-0EDA228C40F0}" name="Ticket#" dataDxfId="305">
      <calculatedColumnFormula>'CG Internal Tracker'!A2</calculatedColumnFormula>
    </tableColumn>
    <tableColumn id="3" xr3:uid="{C39368C8-D249-4FD0-96E6-0644F3175616}" name="Application" dataDxfId="304">
      <calculatedColumnFormula>'CG Internal Tracker'!T2</calculatedColumnFormula>
    </tableColumn>
    <tableColumn id="4" xr3:uid="{76F8BE37-FA85-495C-9E5F-0D0CBC747C7C}" name="Region" dataDxfId="303">
      <calculatedColumnFormula>'CG Internal Tracker'!D2</calculatedColumnFormula>
    </tableColumn>
    <tableColumn id="5" xr3:uid="{2865C86E-8B9E-4E8E-BFC6-540E6ECCB04C}" name="Department" dataDxfId="302">
      <calculatedColumnFormula>'CG Internal Tracker'!E2</calculatedColumnFormula>
    </tableColumn>
    <tableColumn id="6" xr3:uid="{372C8EC0-FB6F-4BBA-9A89-09CAA0A0299A}" name="Description" dataDxfId="301">
      <calculatedColumnFormula>'CG Internal Tracker'!H2</calculatedColumnFormula>
    </tableColumn>
    <tableColumn id="7" xr3:uid="{F89CF376-BA28-4049-A2F2-B787C1A7A5F5}" name="Detailed Status" dataDxfId="300">
      <calculatedColumnFormula>'CG Internal Tracker'!L2</calculatedColumnFormula>
    </tableColumn>
    <tableColumn id="8" xr3:uid="{97EFDC10-E0D3-4786-995B-29AC46884E87}" name="Latest Update" dataDxfId="299">
      <calculatedColumnFormula>'CG Internal Tracker'!AC2</calculatedColumnFormula>
    </tableColumn>
    <tableColumn id="9" xr3:uid="{E73741EF-10DA-47F8-B813-71C6FD98DEC5}" name="HelpMe Status" dataDxfId="298">
      <calculatedColumnFormula>'CG Internal Tracker'!K2</calculatedColumnFormula>
    </tableColumn>
    <tableColumn id="10" xr3:uid="{6ED5624B-09BB-4FCE-8AA3-51E84F061AA6}" name="Type" dataDxfId="297">
      <calculatedColumnFormula>'CG Internal Tracker'!B2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E5DEE0-F3B5-46CA-B2AE-84713424CC26}" name="HelpMe7" displayName="HelpMe7" ref="A1:AJ1042" totalsRowShown="0" headerRowDxfId="37" dataDxfId="36">
  <autoFilter ref="A1:AJ1042" xr:uid="{26DE0936-F786-4B93-B955-E4E9EA7E2734}"/>
  <tableColumns count="36">
    <tableColumn id="2" xr3:uid="{3D80BBE1-167B-48CB-8971-C60249179212}" name="ID" dataDxfId="35"/>
    <tableColumn id="25" xr3:uid="{3F55449E-A9D0-4576-ADC5-9632E7387DA3}" name="Request Type" dataDxfId="34"/>
    <tableColumn id="3" xr3:uid="{5A5C4C44-5508-46B0-9DD6-6118031ABC82}" name="Urgency" dataDxfId="33"/>
    <tableColumn id="4" xr3:uid="{AC2935CA-4488-4CF7-818D-3826CAD72A2B}" name="Subject" dataDxfId="32"/>
    <tableColumn id="5" xr3:uid="{59976972-85B9-4EEE-8F7F-9C852BA18AE6}" name="Requester Name" dataDxfId="31"/>
    <tableColumn id="6" xr3:uid="{C461F7D8-4372-4C21-AE80-6D501CBAFE78}" name="Technician" dataDxfId="30"/>
    <tableColumn id="7" xr3:uid="{32BD7932-3F9A-49D7-ADD6-27AFF867A935}" name="Group" dataDxfId="29"/>
    <tableColumn id="8" xr3:uid="{E66F53F5-3A08-4FAD-BD20-FA5B73EE247A}" name="Status" dataDxfId="28"/>
    <tableColumn id="9" xr3:uid="{22F18D8D-A07A-4936-B31C-FDCACA67ACB8}" name="Created Date" dataDxfId="27"/>
    <tableColumn id="10" xr3:uid="{43C7C4D9-354C-49BA-A684-20498FF89975}" name="Due by date" dataDxfId="26"/>
    <tableColumn id="11" xr3:uid="{85B0A883-A9A8-4AFC-8DAD-EA52A2AC470B}" name="Category" dataDxfId="25"/>
    <tableColumn id="12" xr3:uid="{E7E87DB4-6458-4DC6-B669-764ADA525D94}" name="Completed Time" dataDxfId="24"/>
    <tableColumn id="13" xr3:uid="{737C2DC4-FCA1-4892-ACBF-3EA8FFCF228E}" name="Created By" dataDxfId="23"/>
    <tableColumn id="14" xr3:uid="{6B4569B5-8A2C-4981-8729-D1B78C539374}" name="Department" dataDxfId="22"/>
    <tableColumn id="15" xr3:uid="{90B25C09-D416-4F7C-A0B1-3C2EDBC255F8}" name="Impact" dataDxfId="21"/>
    <tableColumn id="16" xr3:uid="{DB8762AC-E3F4-4212-A533-C06AA79CFC40}" name="Last Updated Time" dataDxfId="20"/>
    <tableColumn id="17" xr3:uid="{0A4F07A5-AEE4-4720-B0DA-CB6E45E9459E}" name="Priority" dataDxfId="19"/>
    <tableColumn id="18" xr3:uid="{2534E4D3-3893-4DAB-984A-713DD96B31A1}" name="Resolved Time" dataDxfId="18"/>
    <tableColumn id="19" xr3:uid="{A97FED48-FB97-4EFF-97B5-4CA341E14C80}" name="Responded Time" dataDxfId="17"/>
    <tableColumn id="20" xr3:uid="{40DA53E0-C283-499F-BC4D-486344DAF587}" name="Response Due Date" dataDxfId="16"/>
    <tableColumn id="21" xr3:uid="{6476C8E9-06C0-41DB-84F6-36218C261DF1}" name="Service Category" dataDxfId="15"/>
    <tableColumn id="22" xr3:uid="{D1F014CC-8619-4C99-A91B-1E90AE83FDA1}" name="Solman Ticket Number" dataDxfId="14"/>
    <tableColumn id="23" xr3:uid="{57F2096E-4AA8-4F89-A314-4AF2D71DDDFE}" name="Sub Category" dataDxfId="13"/>
    <tableColumn id="24" xr3:uid="{974DC0FC-EB6F-48DD-8F34-B6DC58110784}" name="Technician Organization" dataDxfId="12">
      <calculatedColumnFormula>VLOOKUP(HelpMe7[[#This Row],[Technician]],Technicians[#All],3,FALSE)</calculatedColumnFormula>
    </tableColumn>
    <tableColumn id="27" xr3:uid="{C46CB58F-0A85-4418-BD76-C65BFC48F08D}" name="Technician Domain" dataDxfId="11">
      <calculatedColumnFormula>VLOOKUP(HelpMe7[[#This Row],[Technician]],Technicians[#All],2,FALSE)</calculatedColumnFormula>
    </tableColumn>
    <tableColumn id="26" xr3:uid="{7DD4A7CF-1189-4B4F-BD4E-D48F0F464ABF}" name="Is Backlog?" dataDxfId="10">
      <calculatedColumnFormula>IF((TEXT("Oct 28, 2024 00:00 AM","mmm dd, yyyy hh:mm") - TEXT(HelpMe7[[#This Row],[Updated Creation Date]],"mmm dd, yyyy hh:mm"))&gt;0, "Yes","No")</calculatedColumnFormula>
    </tableColumn>
    <tableColumn id="28" xr3:uid="{3ADAA224-6959-4099-8962-DB574D7FB320}" name="Age" dataDxfId="9">
      <calculatedColumnFormula>IF(HelpMe7[[#This Row],[Updated Resolved Date]]="-",NOW()-TEXT(HelpMe7[[#This Row],[Updated Creation Date]],"mmm dd, yyyy hh:mm"),HelpMe7[[#This Row],[Updated Resolved Date]]-HelpMe7[[#This Row],[Updated Creation Date]])</calculatedColumnFormula>
    </tableColumn>
    <tableColumn id="30" xr3:uid="{7221A50B-7A89-4A68-81E2-1CF696604CC9}" name="Year" dataDxfId="8">
      <calculatedColumnFormula>YEAR(TEXT(HelpMe7[[#This Row],[Updated Creation Date]],"mmm dd, yyyy hh:mm"))</calculatedColumnFormula>
    </tableColumn>
    <tableColumn id="29" xr3:uid="{D8672C3F-6147-4F65-8C2C-B78B5265B571}" name="Week#" dataDxfId="7">
      <calculatedColumnFormula>WEEKNUM(TEXT(HelpMe7[[#This Row],[Updated Creation Date]],"mmm dd, yyyy hh:mm"),2)</calculatedColumnFormula>
    </tableColumn>
    <tableColumn id="31" xr3:uid="{5E692DE1-E36C-4D2B-8E06-BCAA0909C61B}" name="Year-Week#" dataDxfId="6">
      <calculatedColumnFormula>_xlfn.CONCAT(HelpMe7[[#This Row],[Year]],"-W",HelpMe7[[#This Row],[Week'#]])</calculatedColumnFormula>
    </tableColumn>
    <tableColumn id="33" xr3:uid="{75993A8B-77D8-4BD4-8AD5-9872B2766771}" name="Capgemini Status" dataDxfId="5">
      <calculatedColumnFormula>IFERROR(VLOOKUP(HelpMe7[[#This Row],[ID]],CGTracker[#All],11,FALSE),"No CG Status Found")</calculatedColumnFormula>
    </tableColumn>
    <tableColumn id="32" xr3:uid="{45E9EC0B-9EEB-47DF-AAE2-F3F39544A324}" name="Month" dataDxfId="4">
      <calculatedColumnFormula>MONTH(TEXT(HelpMe7[[#This Row],[Updated Creation Date]],"mmm dd, yyyy hh:mm"))</calculatedColumnFormula>
    </tableColumn>
    <tableColumn id="1" xr3:uid="{9F76FAD4-73D3-4B07-B954-D17117C7953C}" name="Year-Month" dataDxfId="3">
      <calculatedColumnFormula>_xlfn.CONCAT(HelpMe7[[#This Row],[Year]],"-M",HelpMe7[[#This Row],[Month]])</calculatedColumnFormula>
    </tableColumn>
    <tableColumn id="34" xr3:uid="{7CC6915F-F054-4007-93A4-0B3F226B5469}" name="Aging Slab" dataDxfId="2">
      <calculatedColumnFormula>IF(HelpMe7[[#This Row],[Age]]&lt;2,"Less than 2",IF(HelpMe7[[#This Row],[Age]]&lt;5,"From 2 to 5",IF(HelpMe7[[#This Row],[Age]]&lt;10,"From 5 to 10","More than 10")))</calculatedColumnFormula>
    </tableColumn>
    <tableColumn id="35" xr3:uid="{A7987D31-7011-4A5E-A848-A98B7234CC27}" name="Updated Creation Date" dataDxfId="1">
      <calculatedColumnFormula>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calculatedColumnFormula>
    </tableColumn>
    <tableColumn id="36" xr3:uid="{2D90409A-7386-4676-99C8-B7EDC0F52F73}" name="Updated Resolved Date" dataDxfId="0">
      <calculatedColumnFormula>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1" Type="http://schemas.openxmlformats.org/officeDocument/2006/relationships/hyperlink" Target="https://helpme.rakceramics.com/app/itdesk/ui/requests/207240000003285113/details" TargetMode="External"/><Relationship Id="rId170" Type="http://schemas.openxmlformats.org/officeDocument/2006/relationships/hyperlink" Target="https://helpme.rakceramics.com/app/itdesk/ui/requests/207240000004558237/details" TargetMode="External"/><Relationship Id="rId268" Type="http://schemas.openxmlformats.org/officeDocument/2006/relationships/hyperlink" Target="https://helpme.rakceramics.com/app/itdesk/ui/requests/207240000001263159/details" TargetMode="External"/><Relationship Id="rId475" Type="http://schemas.openxmlformats.org/officeDocument/2006/relationships/hyperlink" Target="https://helpme.rakceramics.com/app/itdesk/ui/requests/207240000002732003/details" TargetMode="External"/><Relationship Id="rId682" Type="http://schemas.openxmlformats.org/officeDocument/2006/relationships/hyperlink" Target="https://helpme.rakceramics.com/app/itdesk/ui/requests/207240000002101023/details" TargetMode="External"/><Relationship Id="rId128" Type="http://schemas.openxmlformats.org/officeDocument/2006/relationships/hyperlink" Target="https://helpme.rakceramics.com/app/itdesk/ui/requests/207240000006113715/details" TargetMode="External"/><Relationship Id="rId335" Type="http://schemas.openxmlformats.org/officeDocument/2006/relationships/hyperlink" Target="https://helpme.rakceramics.com/app/itdesk/ui/requests/207240000002017865/details" TargetMode="External"/><Relationship Id="rId542" Type="http://schemas.openxmlformats.org/officeDocument/2006/relationships/hyperlink" Target="https://helpme.rakceramics.com/app/itdesk/ui/requests/207240000005598035/details" TargetMode="External"/><Relationship Id="rId987" Type="http://schemas.openxmlformats.org/officeDocument/2006/relationships/hyperlink" Target="https://helpme.rakceramics.com/app/itdesk/ui/requests/207240000002072011/details" TargetMode="External"/><Relationship Id="rId402" Type="http://schemas.openxmlformats.org/officeDocument/2006/relationships/hyperlink" Target="https://helpme.rakceramics.com/app/itdesk/ui/requests/207240000001547277/details" TargetMode="External"/><Relationship Id="rId847" Type="http://schemas.openxmlformats.org/officeDocument/2006/relationships/hyperlink" Target="https://helpme.rakceramics.com/app/itdesk/ui/requests/207240000006071417/details" TargetMode="External"/><Relationship Id="rId1032" Type="http://schemas.openxmlformats.org/officeDocument/2006/relationships/hyperlink" Target="https://helpme.rakceramics.com/app/itdesk/ui/requests/207240000005557025/details" TargetMode="External"/><Relationship Id="rId707" Type="http://schemas.openxmlformats.org/officeDocument/2006/relationships/hyperlink" Target="https://helpme.rakceramics.com/app/itdesk/ui/requests/207240000001648001/details" TargetMode="External"/><Relationship Id="rId914" Type="http://schemas.openxmlformats.org/officeDocument/2006/relationships/hyperlink" Target="https://helpme.rakceramics.com/app/itdesk/ui/requests/207240000003648489/details" TargetMode="External"/><Relationship Id="rId43" Type="http://schemas.openxmlformats.org/officeDocument/2006/relationships/hyperlink" Target="https://helpme.rakceramics.com/app/itdesk/ui/requests/207240000003620035/details" TargetMode="External"/><Relationship Id="rId192" Type="http://schemas.openxmlformats.org/officeDocument/2006/relationships/hyperlink" Target="https://helpme.rakceramics.com/app/itdesk/ui/requests/207240000005917063/details" TargetMode="External"/><Relationship Id="rId497" Type="http://schemas.openxmlformats.org/officeDocument/2006/relationships/hyperlink" Target="https://helpme.rakceramics.com/app/itdesk/ui/requests/207240000001750254/details" TargetMode="External"/><Relationship Id="rId357" Type="http://schemas.openxmlformats.org/officeDocument/2006/relationships/hyperlink" Target="https://helpme.rakceramics.com/app/itdesk/ui/requests/207240000002049089/details" TargetMode="External"/><Relationship Id="rId217" Type="http://schemas.openxmlformats.org/officeDocument/2006/relationships/hyperlink" Target="https://helpme.rakceramics.com/app/itdesk/ui/requests/207240000005361113/details" TargetMode="External"/><Relationship Id="rId564" Type="http://schemas.openxmlformats.org/officeDocument/2006/relationships/hyperlink" Target="https://helpme.rakceramics.com/app/itdesk/ui/requests/207240000002120053/details" TargetMode="External"/><Relationship Id="rId771" Type="http://schemas.openxmlformats.org/officeDocument/2006/relationships/hyperlink" Target="https://helpme.rakceramics.com/app/itdesk/ui/requests/207240000002328295/details" TargetMode="External"/><Relationship Id="rId869" Type="http://schemas.openxmlformats.org/officeDocument/2006/relationships/hyperlink" Target="https://helpme.rakceramics.com/app/itdesk/ui/requests/207240000002804131/details" TargetMode="External"/><Relationship Id="rId424" Type="http://schemas.openxmlformats.org/officeDocument/2006/relationships/hyperlink" Target="https://helpme.rakceramics.com/app/itdesk/ui/requests/207240000001630345/details" TargetMode="External"/><Relationship Id="rId631" Type="http://schemas.openxmlformats.org/officeDocument/2006/relationships/hyperlink" Target="https://helpme.rakceramics.com/app/itdesk/ui/requests/207240000001547095/details" TargetMode="External"/><Relationship Id="rId729" Type="http://schemas.openxmlformats.org/officeDocument/2006/relationships/hyperlink" Target="https://helpme.rakceramics.com/app/itdesk/ui/requests/207240000003856005/details" TargetMode="External"/><Relationship Id="rId1054" Type="http://schemas.openxmlformats.org/officeDocument/2006/relationships/hyperlink" Target="https://helpme.rakceramics.com/app/itdesk/ui/requests/207240000002094023/details" TargetMode="External"/><Relationship Id="rId936" Type="http://schemas.openxmlformats.org/officeDocument/2006/relationships/hyperlink" Target="https://helpme.rakceramics.com/app/itdesk/ui/requests/207240000005155765/details" TargetMode="External"/><Relationship Id="rId65" Type="http://schemas.openxmlformats.org/officeDocument/2006/relationships/hyperlink" Target="https://helpme.rakceramics.com/app/itdesk/ui/requests/207240000001215033/details" TargetMode="External"/><Relationship Id="rId130" Type="http://schemas.openxmlformats.org/officeDocument/2006/relationships/hyperlink" Target="https://helpme.rakceramics.com/app/itdesk/ui/requests/207240000005915079/details" TargetMode="External"/><Relationship Id="rId368" Type="http://schemas.openxmlformats.org/officeDocument/2006/relationships/hyperlink" Target="https://helpme.rakceramics.com/app/itdesk/ui/requests/207240000002048351/details" TargetMode="External"/><Relationship Id="rId575" Type="http://schemas.openxmlformats.org/officeDocument/2006/relationships/hyperlink" Target="https://helpme.rakceramics.com/app/itdesk/ui/requests/207240000002201001/details" TargetMode="External"/><Relationship Id="rId782" Type="http://schemas.openxmlformats.org/officeDocument/2006/relationships/hyperlink" Target="https://helpme.rakceramics.com/app/itdesk/ui/requests/207240000001462013/details" TargetMode="External"/><Relationship Id="rId228" Type="http://schemas.openxmlformats.org/officeDocument/2006/relationships/hyperlink" Target="https://helpme.rakceramics.com/app/itdesk/ui/requests/207240000003537713/details" TargetMode="External"/><Relationship Id="rId435" Type="http://schemas.openxmlformats.org/officeDocument/2006/relationships/hyperlink" Target="https://helpme.rakceramics.com/app/itdesk/ui/requests/207240000005732427/details" TargetMode="External"/><Relationship Id="rId642" Type="http://schemas.openxmlformats.org/officeDocument/2006/relationships/hyperlink" Target="https://helpme.rakceramics.com/app/itdesk/ui/requests/207240000004273173/details" TargetMode="External"/><Relationship Id="rId1065" Type="http://schemas.openxmlformats.org/officeDocument/2006/relationships/hyperlink" Target="https://helpme.rakceramics.com/app/itdesk/ui/requests/207240000006099083/details" TargetMode="External"/><Relationship Id="rId281" Type="http://schemas.openxmlformats.org/officeDocument/2006/relationships/hyperlink" Target="https://helpme.rakceramics.com/app/itdesk/ui/requests/207240000002017239/details" TargetMode="External"/><Relationship Id="rId502" Type="http://schemas.openxmlformats.org/officeDocument/2006/relationships/hyperlink" Target="https://helpme.rakceramics.com/app/itdesk/ui/requests/207240000003638435/details" TargetMode="External"/><Relationship Id="rId947" Type="http://schemas.openxmlformats.org/officeDocument/2006/relationships/hyperlink" Target="https://helpme.rakceramics.com/app/itdesk/ui/requests/207240000003819287/details" TargetMode="External"/><Relationship Id="rId76" Type="http://schemas.openxmlformats.org/officeDocument/2006/relationships/hyperlink" Target="https://helpme.rakceramics.com/app/itdesk/ui/requests/207240000006157479/details" TargetMode="External"/><Relationship Id="rId141" Type="http://schemas.openxmlformats.org/officeDocument/2006/relationships/hyperlink" Target="https://helpme.rakceramics.com/app/itdesk/ui/requests/207240000003574181/details" TargetMode="External"/><Relationship Id="rId379" Type="http://schemas.openxmlformats.org/officeDocument/2006/relationships/hyperlink" Target="https://helpme.rakceramics.com/app/itdesk/ui/requests/207240000002436199/details" TargetMode="External"/><Relationship Id="rId586" Type="http://schemas.openxmlformats.org/officeDocument/2006/relationships/hyperlink" Target="https://helpme.rakceramics.com/app/itdesk/ui/requests/207240000003652469/details" TargetMode="External"/><Relationship Id="rId793" Type="http://schemas.openxmlformats.org/officeDocument/2006/relationships/hyperlink" Target="https://helpme.rakceramics.com/app/itdesk/ui/requests/207240000005386120/details" TargetMode="External"/><Relationship Id="rId807" Type="http://schemas.openxmlformats.org/officeDocument/2006/relationships/hyperlink" Target="https://helpme.rakceramics.com/app/itdesk/ui/requests/207240000001745996/details" TargetMode="External"/><Relationship Id="rId7" Type="http://schemas.openxmlformats.org/officeDocument/2006/relationships/hyperlink" Target="https://helpme.rakceramics.com/app/itdesk/ui/requests/207240000004315665/details" TargetMode="External"/><Relationship Id="rId239" Type="http://schemas.openxmlformats.org/officeDocument/2006/relationships/hyperlink" Target="https://helpme.rakceramics.com/app/itdesk/ui/requests/207240000003587057/details" TargetMode="External"/><Relationship Id="rId446" Type="http://schemas.openxmlformats.org/officeDocument/2006/relationships/hyperlink" Target="https://helpme.rakceramics.com/app/itdesk/ui/requests/207240000005948489/details" TargetMode="External"/><Relationship Id="rId653" Type="http://schemas.openxmlformats.org/officeDocument/2006/relationships/hyperlink" Target="https://helpme.rakceramics.com/app/itdesk/ui/requests/207240000004095481/details" TargetMode="External"/><Relationship Id="rId1076" Type="http://schemas.openxmlformats.org/officeDocument/2006/relationships/hyperlink" Target="https://helpme.rakceramics.com/app/itdesk/ui/requests/207240000001747201/details" TargetMode="External"/><Relationship Id="rId292" Type="http://schemas.openxmlformats.org/officeDocument/2006/relationships/hyperlink" Target="https://helpme.rakceramics.com/app/itdesk/ui/requests/207240000002017327/details" TargetMode="External"/><Relationship Id="rId306" Type="http://schemas.openxmlformats.org/officeDocument/2006/relationships/hyperlink" Target="https://helpme.rakceramics.com/app/itdesk/ui/requests/207240000002017495/details" TargetMode="External"/><Relationship Id="rId860" Type="http://schemas.openxmlformats.org/officeDocument/2006/relationships/hyperlink" Target="https://helpme.rakceramics.com/app/itdesk/ui/requests/207240000003253031/details" TargetMode="External"/><Relationship Id="rId958" Type="http://schemas.openxmlformats.org/officeDocument/2006/relationships/hyperlink" Target="https://helpme.rakceramics.com/app/itdesk/ui/requests/207240000002736005/details" TargetMode="External"/><Relationship Id="rId87" Type="http://schemas.openxmlformats.org/officeDocument/2006/relationships/hyperlink" Target="https://helpme.rakceramics.com/app/itdesk/ui/requests/207240000002735876/details" TargetMode="External"/><Relationship Id="rId513" Type="http://schemas.openxmlformats.org/officeDocument/2006/relationships/hyperlink" Target="https://helpme.rakceramics.com/app/itdesk/ui/requests/207240000004216041/details" TargetMode="External"/><Relationship Id="rId597" Type="http://schemas.openxmlformats.org/officeDocument/2006/relationships/hyperlink" Target="https://helpme.rakceramics.com/app/itdesk/ui/requests/207240000006518193/details" TargetMode="External"/><Relationship Id="rId720" Type="http://schemas.openxmlformats.org/officeDocument/2006/relationships/hyperlink" Target="https://helpme.rakceramics.com/app/itdesk/ui/requests/207240000003989049/details" TargetMode="External"/><Relationship Id="rId818" Type="http://schemas.openxmlformats.org/officeDocument/2006/relationships/hyperlink" Target="https://helpme.rakceramics.com/app/itdesk/ui/requests/207240000002202001/details" TargetMode="External"/><Relationship Id="rId152" Type="http://schemas.openxmlformats.org/officeDocument/2006/relationships/hyperlink" Target="https://helpme.rakceramics.com/app/itdesk/ui/requests/207240000002340001/details" TargetMode="External"/><Relationship Id="rId457" Type="http://schemas.openxmlformats.org/officeDocument/2006/relationships/hyperlink" Target="https://helpme.rakceramics.com/app/itdesk/ui/requests/207240000004128001/details" TargetMode="External"/><Relationship Id="rId1003" Type="http://schemas.openxmlformats.org/officeDocument/2006/relationships/hyperlink" Target="https://helpme.rakceramics.com/app/itdesk/ui/requests/207240000003591791/details" TargetMode="External"/><Relationship Id="rId664" Type="http://schemas.openxmlformats.org/officeDocument/2006/relationships/hyperlink" Target="https://helpme.rakceramics.com/app/itdesk/ui/requests/207240000002828017/details" TargetMode="External"/><Relationship Id="rId871" Type="http://schemas.openxmlformats.org/officeDocument/2006/relationships/hyperlink" Target="https://helpme.rakceramics.com/app/itdesk/ui/requests/207240000002804935/details" TargetMode="External"/><Relationship Id="rId969" Type="http://schemas.openxmlformats.org/officeDocument/2006/relationships/hyperlink" Target="https://helpme.rakceramics.com/app/itdesk/ui/requests/207240000002224315/details" TargetMode="External"/><Relationship Id="rId14" Type="http://schemas.openxmlformats.org/officeDocument/2006/relationships/hyperlink" Target="https://helpme.rakceramics.com/app/itdesk/ui/requests/207240000006436491/details" TargetMode="External"/><Relationship Id="rId317" Type="http://schemas.openxmlformats.org/officeDocument/2006/relationships/hyperlink" Target="https://helpme.rakceramics.com/app/itdesk/ui/requests/207240000002017573/details" TargetMode="External"/><Relationship Id="rId524" Type="http://schemas.openxmlformats.org/officeDocument/2006/relationships/hyperlink" Target="https://helpme.rakceramics.com/app/itdesk/ui/requests/207240000003219077/details" TargetMode="External"/><Relationship Id="rId731" Type="http://schemas.openxmlformats.org/officeDocument/2006/relationships/hyperlink" Target="https://helpme.rakceramics.com/app/itdesk/ui/requests/207240000002228133/details" TargetMode="External"/><Relationship Id="rId98" Type="http://schemas.openxmlformats.org/officeDocument/2006/relationships/hyperlink" Target="https://helpme.rakceramics.com/app/itdesk/ui/requests/207240000002242029/details" TargetMode="External"/><Relationship Id="rId163" Type="http://schemas.openxmlformats.org/officeDocument/2006/relationships/hyperlink" Target="https://helpme.rakceramics.com/app/itdesk/ui/requests/207240000001347015/details" TargetMode="External"/><Relationship Id="rId370" Type="http://schemas.openxmlformats.org/officeDocument/2006/relationships/hyperlink" Target="https://helpme.rakceramics.com/app/itdesk/ui/requests/207240000002051216/details" TargetMode="External"/><Relationship Id="rId829" Type="http://schemas.openxmlformats.org/officeDocument/2006/relationships/hyperlink" Target="https://helpme.rakceramics.com/app/itdesk/ui/requests/207240000006462045/details" TargetMode="External"/><Relationship Id="rId1014" Type="http://schemas.openxmlformats.org/officeDocument/2006/relationships/hyperlink" Target="https://helpme.rakceramics.com/app/itdesk/ui/requests/207240000002141585/details" TargetMode="External"/><Relationship Id="rId230" Type="http://schemas.openxmlformats.org/officeDocument/2006/relationships/hyperlink" Target="https://helpme.rakceramics.com/app/itdesk/ui/requests/207240000003574331/details" TargetMode="External"/><Relationship Id="rId468" Type="http://schemas.openxmlformats.org/officeDocument/2006/relationships/hyperlink" Target="https://helpme.rakceramics.com/app/itdesk/ui/requests/207240000003484001/details" TargetMode="External"/><Relationship Id="rId675" Type="http://schemas.openxmlformats.org/officeDocument/2006/relationships/hyperlink" Target="https://helpme.rakceramics.com/app/itdesk/ui/requests/207240000003241149/details" TargetMode="External"/><Relationship Id="rId882" Type="http://schemas.openxmlformats.org/officeDocument/2006/relationships/hyperlink" Target="https://helpme.rakceramics.com/app/itdesk/ui/requests/207240000002978693/details" TargetMode="External"/><Relationship Id="rId25" Type="http://schemas.openxmlformats.org/officeDocument/2006/relationships/hyperlink" Target="https://helpme.rakceramics.com/app/itdesk/ui/requests/207240000002603001/details" TargetMode="External"/><Relationship Id="rId328" Type="http://schemas.openxmlformats.org/officeDocument/2006/relationships/hyperlink" Target="https://helpme.rakceramics.com/app/itdesk/ui/requests/207240000002017775/details" TargetMode="External"/><Relationship Id="rId535" Type="http://schemas.openxmlformats.org/officeDocument/2006/relationships/hyperlink" Target="https://helpme.rakceramics.com/app/itdesk/ui/requests/207240000003428173/details" TargetMode="External"/><Relationship Id="rId742" Type="http://schemas.openxmlformats.org/officeDocument/2006/relationships/hyperlink" Target="https://helpme.rakceramics.com/app/itdesk/ui/requests/207240000004715753/details" TargetMode="External"/><Relationship Id="rId174" Type="http://schemas.openxmlformats.org/officeDocument/2006/relationships/hyperlink" Target="https://helpme.rakceramics.com/app/itdesk/ui/requests/207240000001215207/details" TargetMode="External"/><Relationship Id="rId381" Type="http://schemas.openxmlformats.org/officeDocument/2006/relationships/hyperlink" Target="https://helpme.rakceramics.com/app/itdesk/ui/requests/207240000002249323/details" TargetMode="External"/><Relationship Id="rId602" Type="http://schemas.openxmlformats.org/officeDocument/2006/relationships/hyperlink" Target="https://helpme.rakceramics.com/app/itdesk/ui/requests/207240000004750013/details" TargetMode="External"/><Relationship Id="rId1025" Type="http://schemas.openxmlformats.org/officeDocument/2006/relationships/hyperlink" Target="https://helpme.rakceramics.com/app/itdesk/ui/requests/207240000003729245/details" TargetMode="External"/><Relationship Id="rId241" Type="http://schemas.openxmlformats.org/officeDocument/2006/relationships/hyperlink" Target="https://helpme.rakceramics.com/app/itdesk/ui/requests/207240000003959145/details" TargetMode="External"/><Relationship Id="rId479" Type="http://schemas.openxmlformats.org/officeDocument/2006/relationships/hyperlink" Target="https://helpme.rakceramics.com/app/itdesk/ui/requests/207240000003284673/details" TargetMode="External"/><Relationship Id="rId686" Type="http://schemas.openxmlformats.org/officeDocument/2006/relationships/hyperlink" Target="https://helpme.rakceramics.com/app/itdesk/ui/requests/207240000003423119/details" TargetMode="External"/><Relationship Id="rId893" Type="http://schemas.openxmlformats.org/officeDocument/2006/relationships/hyperlink" Target="https://helpme.rakceramics.com/app/itdesk/ui/requests/207240000003697079/details" TargetMode="External"/><Relationship Id="rId907" Type="http://schemas.openxmlformats.org/officeDocument/2006/relationships/hyperlink" Target="https://helpme.rakceramics.com/app/itdesk/ui/requests/207240000001527537/details" TargetMode="External"/><Relationship Id="rId36" Type="http://schemas.openxmlformats.org/officeDocument/2006/relationships/hyperlink" Target="https://helpme.rakceramics.com/app/itdesk/ui/requests/207240000002924359/details" TargetMode="External"/><Relationship Id="rId339" Type="http://schemas.openxmlformats.org/officeDocument/2006/relationships/hyperlink" Target="https://helpme.rakceramics.com/app/itdesk/ui/requests/207240000002017901/details" TargetMode="External"/><Relationship Id="rId546" Type="http://schemas.openxmlformats.org/officeDocument/2006/relationships/hyperlink" Target="https://helpme.rakceramics.com/app/itdesk/ui/requests/207240000002990065/details" TargetMode="External"/><Relationship Id="rId753" Type="http://schemas.openxmlformats.org/officeDocument/2006/relationships/hyperlink" Target="https://helpme.rakceramics.com/app/itdesk/ui/requests/207240000001584357/details" TargetMode="External"/><Relationship Id="rId101" Type="http://schemas.openxmlformats.org/officeDocument/2006/relationships/hyperlink" Target="https://helpme.rakceramics.com/app/itdesk/ui/requests/207240000002221823/details" TargetMode="External"/><Relationship Id="rId185" Type="http://schemas.openxmlformats.org/officeDocument/2006/relationships/hyperlink" Target="https://helpme.rakceramics.com/app/itdesk/ui/requests/207240000004114689/details" TargetMode="External"/><Relationship Id="rId406" Type="http://schemas.openxmlformats.org/officeDocument/2006/relationships/hyperlink" Target="https://helpme.rakceramics.com/app/itdesk/ui/requests/207240000005899601/details" TargetMode="External"/><Relationship Id="rId960" Type="http://schemas.openxmlformats.org/officeDocument/2006/relationships/hyperlink" Target="https://helpme.rakceramics.com/app/itdesk/ui/requests/207240000002478039/details" TargetMode="External"/><Relationship Id="rId1036" Type="http://schemas.openxmlformats.org/officeDocument/2006/relationships/hyperlink" Target="https://helpme.rakceramics.com/app/itdesk/ui/requests/207240000005943041/details" TargetMode="External"/><Relationship Id="rId392" Type="http://schemas.openxmlformats.org/officeDocument/2006/relationships/hyperlink" Target="https://helpme.rakceramics.com/app/itdesk/ui/requests/207240000005568413/details" TargetMode="External"/><Relationship Id="rId613" Type="http://schemas.openxmlformats.org/officeDocument/2006/relationships/hyperlink" Target="https://helpme.rakceramics.com/app/itdesk/ui/requests/207240000003634377/details" TargetMode="External"/><Relationship Id="rId697" Type="http://schemas.openxmlformats.org/officeDocument/2006/relationships/hyperlink" Target="https://helpme.rakceramics.com/app/itdesk/ui/requests/207240000002375169/details" TargetMode="External"/><Relationship Id="rId820" Type="http://schemas.openxmlformats.org/officeDocument/2006/relationships/hyperlink" Target="https://helpme.rakceramics.com/app/itdesk/ui/requests/207240000001372001/details" TargetMode="External"/><Relationship Id="rId918" Type="http://schemas.openxmlformats.org/officeDocument/2006/relationships/hyperlink" Target="https://helpme.rakceramics.com/app/itdesk/ui/requests/207240000001348047/details" TargetMode="External"/><Relationship Id="rId252" Type="http://schemas.openxmlformats.org/officeDocument/2006/relationships/hyperlink" Target="https://helpme.rakceramics.com/app/itdesk/ui/requests/207240000001721233/details" TargetMode="External"/><Relationship Id="rId47" Type="http://schemas.openxmlformats.org/officeDocument/2006/relationships/hyperlink" Target="https://helpme.rakceramics.com/app/itdesk/ui/requests/207240000005559007/details" TargetMode="External"/><Relationship Id="rId112" Type="http://schemas.openxmlformats.org/officeDocument/2006/relationships/hyperlink" Target="https://helpme.rakceramics.com/app/itdesk/ui/requests/207240000001325101/details" TargetMode="External"/><Relationship Id="rId557" Type="http://schemas.openxmlformats.org/officeDocument/2006/relationships/hyperlink" Target="https://helpme.rakceramics.com/app/itdesk/ui/requests/207240000003894907/details" TargetMode="External"/><Relationship Id="rId764" Type="http://schemas.openxmlformats.org/officeDocument/2006/relationships/hyperlink" Target="https://helpme.rakceramics.com/app/itdesk/ui/requests/207240000003019143/details" TargetMode="External"/><Relationship Id="rId971" Type="http://schemas.openxmlformats.org/officeDocument/2006/relationships/hyperlink" Target="https://helpme.rakceramics.com/app/itdesk/ui/requests/207240000003284311/details" TargetMode="External"/><Relationship Id="rId196" Type="http://schemas.openxmlformats.org/officeDocument/2006/relationships/hyperlink" Target="https://helpme.rakceramics.com/app/itdesk/ui/requests/207240000001774071/details" TargetMode="External"/><Relationship Id="rId417" Type="http://schemas.openxmlformats.org/officeDocument/2006/relationships/hyperlink" Target="https://helpme.rakceramics.com/app/itdesk/ui/requests/207240000003425413/details" TargetMode="External"/><Relationship Id="rId624" Type="http://schemas.openxmlformats.org/officeDocument/2006/relationships/hyperlink" Target="https://helpme.rakceramics.com/app/itdesk/ui/requests/207240000005428001/details" TargetMode="External"/><Relationship Id="rId831" Type="http://schemas.openxmlformats.org/officeDocument/2006/relationships/hyperlink" Target="https://helpme.rakceramics.com/app/itdesk/ui/requests/207240000002811119/details" TargetMode="External"/><Relationship Id="rId1047" Type="http://schemas.openxmlformats.org/officeDocument/2006/relationships/hyperlink" Target="https://helpme.rakceramics.com/app/itdesk/ui/requests/207240000004670319/details" TargetMode="External"/><Relationship Id="rId263" Type="http://schemas.openxmlformats.org/officeDocument/2006/relationships/hyperlink" Target="https://helpme.rakceramics.com/app/itdesk/ui/requests/207240000006118125/details" TargetMode="External"/><Relationship Id="rId470" Type="http://schemas.openxmlformats.org/officeDocument/2006/relationships/hyperlink" Target="https://helpme.rakceramics.com/app/itdesk/ui/requests/207240000006105055/details" TargetMode="External"/><Relationship Id="rId929" Type="http://schemas.openxmlformats.org/officeDocument/2006/relationships/hyperlink" Target="https://helpme.rakceramics.com/app/itdesk/ui/requests/207240000001724429/details" TargetMode="External"/><Relationship Id="rId58" Type="http://schemas.openxmlformats.org/officeDocument/2006/relationships/hyperlink" Target="https://helpme.rakceramics.com/app/itdesk/ui/requests/207240000002529039/details" TargetMode="External"/><Relationship Id="rId123" Type="http://schemas.openxmlformats.org/officeDocument/2006/relationships/hyperlink" Target="https://helpme.rakceramics.com/app/itdesk/ui/requests/207240000002130039/details" TargetMode="External"/><Relationship Id="rId330" Type="http://schemas.openxmlformats.org/officeDocument/2006/relationships/hyperlink" Target="https://helpme.rakceramics.com/app/itdesk/ui/requests/207240000002017791/details" TargetMode="External"/><Relationship Id="rId568" Type="http://schemas.openxmlformats.org/officeDocument/2006/relationships/hyperlink" Target="https://helpme.rakceramics.com/app/itdesk/ui/requests/207240000004860001/details" TargetMode="External"/><Relationship Id="rId775" Type="http://schemas.openxmlformats.org/officeDocument/2006/relationships/hyperlink" Target="https://helpme.rakceramics.com/app/itdesk/ui/requests/207240000003462009/details" TargetMode="External"/><Relationship Id="rId982" Type="http://schemas.openxmlformats.org/officeDocument/2006/relationships/hyperlink" Target="https://helpme.rakceramics.com/app/itdesk/ui/requests/207240000003623101/details" TargetMode="External"/><Relationship Id="rId428" Type="http://schemas.openxmlformats.org/officeDocument/2006/relationships/hyperlink" Target="https://helpme.rakceramics.com/app/itdesk/ui/requests/207240000005573859/details" TargetMode="External"/><Relationship Id="rId635" Type="http://schemas.openxmlformats.org/officeDocument/2006/relationships/hyperlink" Target="https://helpme.rakceramics.com/app/itdesk/ui/requests/207240000003072995/details" TargetMode="External"/><Relationship Id="rId842" Type="http://schemas.openxmlformats.org/officeDocument/2006/relationships/hyperlink" Target="https://helpme.rakceramics.com/app/itdesk/ui/requests/207240000001721141/details" TargetMode="External"/><Relationship Id="rId1058" Type="http://schemas.openxmlformats.org/officeDocument/2006/relationships/hyperlink" Target="https://helpme.rakceramics.com/app/itdesk/ui/requests/207240000003380113/details" TargetMode="External"/><Relationship Id="rId274" Type="http://schemas.openxmlformats.org/officeDocument/2006/relationships/hyperlink" Target="https://helpme.rakceramics.com/app/itdesk/ui/requests/207240000002017161/details" TargetMode="External"/><Relationship Id="rId481" Type="http://schemas.openxmlformats.org/officeDocument/2006/relationships/hyperlink" Target="https://helpme.rakceramics.com/app/itdesk/ui/requests/207240000006327511/details" TargetMode="External"/><Relationship Id="rId702" Type="http://schemas.openxmlformats.org/officeDocument/2006/relationships/hyperlink" Target="https://helpme.rakceramics.com/app/itdesk/ui/requests/207240000001461551/details" TargetMode="External"/><Relationship Id="rId69" Type="http://schemas.openxmlformats.org/officeDocument/2006/relationships/hyperlink" Target="https://helpme.rakceramics.com/app/itdesk/ui/requests/207240000002848037/details" TargetMode="External"/><Relationship Id="rId134" Type="http://schemas.openxmlformats.org/officeDocument/2006/relationships/hyperlink" Target="https://helpme.rakceramics.com/app/itdesk/ui/requests/207240000003578203/details" TargetMode="External"/><Relationship Id="rId579" Type="http://schemas.openxmlformats.org/officeDocument/2006/relationships/hyperlink" Target="https://helpme.rakceramics.com/app/itdesk/ui/requests/207240000005132913/details" TargetMode="External"/><Relationship Id="rId786" Type="http://schemas.openxmlformats.org/officeDocument/2006/relationships/hyperlink" Target="https://helpme.rakceramics.com/app/itdesk/ui/requests/207240000002394592/details" TargetMode="External"/><Relationship Id="rId993" Type="http://schemas.openxmlformats.org/officeDocument/2006/relationships/hyperlink" Target="https://helpme.rakceramics.com/app/itdesk/ui/requests/207240000001893017/details" TargetMode="External"/><Relationship Id="rId341" Type="http://schemas.openxmlformats.org/officeDocument/2006/relationships/hyperlink" Target="https://helpme.rakceramics.com/app/itdesk/ui/requests/207240000002017911/details" TargetMode="External"/><Relationship Id="rId439" Type="http://schemas.openxmlformats.org/officeDocument/2006/relationships/hyperlink" Target="https://helpme.rakceramics.com/app/itdesk/ui/requests/207240000003284209/details" TargetMode="External"/><Relationship Id="rId646" Type="http://schemas.openxmlformats.org/officeDocument/2006/relationships/hyperlink" Target="https://helpme.rakceramics.com/app/itdesk/ui/requests/207240000002094001/details" TargetMode="External"/><Relationship Id="rId1069" Type="http://schemas.openxmlformats.org/officeDocument/2006/relationships/hyperlink" Target="https://helpme.rakceramics.com/app/itdesk/ui/requests/207240000006252303/details" TargetMode="External"/><Relationship Id="rId201" Type="http://schemas.openxmlformats.org/officeDocument/2006/relationships/hyperlink" Target="https://helpme.rakceramics.com/app/itdesk/ui/requests/207240000006157355/details" TargetMode="External"/><Relationship Id="rId285" Type="http://schemas.openxmlformats.org/officeDocument/2006/relationships/hyperlink" Target="https://helpme.rakceramics.com/app/itdesk/ui/requests/207240000002017271/details" TargetMode="External"/><Relationship Id="rId506" Type="http://schemas.openxmlformats.org/officeDocument/2006/relationships/hyperlink" Target="https://helpme.rakceramics.com/app/itdesk/ui/requests/207240000006010001/details" TargetMode="External"/><Relationship Id="rId853" Type="http://schemas.openxmlformats.org/officeDocument/2006/relationships/hyperlink" Target="https://helpme.rakceramics.com/app/itdesk/ui/requests/207240000003219013/details" TargetMode="External"/><Relationship Id="rId492" Type="http://schemas.openxmlformats.org/officeDocument/2006/relationships/hyperlink" Target="https://helpme.rakceramics.com/app/itdesk/ui/requests/207240000001717706/details" TargetMode="External"/><Relationship Id="rId713" Type="http://schemas.openxmlformats.org/officeDocument/2006/relationships/hyperlink" Target="https://helpme.rakceramics.com/app/itdesk/ui/requests/207240000004018631/details" TargetMode="External"/><Relationship Id="rId797" Type="http://schemas.openxmlformats.org/officeDocument/2006/relationships/hyperlink" Target="https://helpme.rakceramics.com/app/itdesk/ui/requests/207240000006273215/details" TargetMode="External"/><Relationship Id="rId920" Type="http://schemas.openxmlformats.org/officeDocument/2006/relationships/hyperlink" Target="https://helpme.rakceramics.com/app/itdesk/ui/requests/207240000003206071/details" TargetMode="External"/><Relationship Id="rId145" Type="http://schemas.openxmlformats.org/officeDocument/2006/relationships/hyperlink" Target="https://helpme.rakceramics.com/app/itdesk/ui/requests/207240000006113411/details" TargetMode="External"/><Relationship Id="rId352" Type="http://schemas.openxmlformats.org/officeDocument/2006/relationships/hyperlink" Target="https://helpme.rakceramics.com/app/itdesk/ui/requests/207240000002049043/details" TargetMode="External"/><Relationship Id="rId212" Type="http://schemas.openxmlformats.org/officeDocument/2006/relationships/hyperlink" Target="https://helpme.rakceramics.com/app/itdesk/ui/requests/207240000003904391/details" TargetMode="External"/><Relationship Id="rId657" Type="http://schemas.openxmlformats.org/officeDocument/2006/relationships/hyperlink" Target="https://helpme.rakceramics.com/app/itdesk/ui/requests/207240000003269169/details" TargetMode="External"/><Relationship Id="rId864" Type="http://schemas.openxmlformats.org/officeDocument/2006/relationships/hyperlink" Target="https://helpme.rakceramics.com/app/itdesk/ui/requests/207240000005819025/details" TargetMode="External"/><Relationship Id="rId296" Type="http://schemas.openxmlformats.org/officeDocument/2006/relationships/hyperlink" Target="https://helpme.rakceramics.com/app/itdesk/ui/requests/207240000002017437/details" TargetMode="External"/><Relationship Id="rId517" Type="http://schemas.openxmlformats.org/officeDocument/2006/relationships/hyperlink" Target="https://helpme.rakceramics.com/app/itdesk/ui/requests/207240000004277919/details" TargetMode="External"/><Relationship Id="rId724" Type="http://schemas.openxmlformats.org/officeDocument/2006/relationships/hyperlink" Target="https://helpme.rakceramics.com/app/itdesk/ui/requests/207240000001284145/details" TargetMode="External"/><Relationship Id="rId931" Type="http://schemas.openxmlformats.org/officeDocument/2006/relationships/hyperlink" Target="https://helpme.rakceramics.com/app/itdesk/ui/requests/207240000004437641/details" TargetMode="External"/><Relationship Id="rId60" Type="http://schemas.openxmlformats.org/officeDocument/2006/relationships/hyperlink" Target="https://helpme.rakceramics.com/app/itdesk/ui/requests/207240000004511017/details" TargetMode="External"/><Relationship Id="rId156" Type="http://schemas.openxmlformats.org/officeDocument/2006/relationships/hyperlink" Target="https://helpme.rakceramics.com/app/itdesk/ui/requests/207240000002523021/details" TargetMode="External"/><Relationship Id="rId363" Type="http://schemas.openxmlformats.org/officeDocument/2006/relationships/hyperlink" Target="https://helpme.rakceramics.com/app/itdesk/ui/requests/207240000002051412/details" TargetMode="External"/><Relationship Id="rId570" Type="http://schemas.openxmlformats.org/officeDocument/2006/relationships/hyperlink" Target="https://helpme.rakceramics.com/app/itdesk/ui/requests/207240000003492049/details" TargetMode="External"/><Relationship Id="rId1007" Type="http://schemas.openxmlformats.org/officeDocument/2006/relationships/hyperlink" Target="https://helpme.rakceramics.com/app/itdesk/ui/requests/207240000003058417/details" TargetMode="External"/><Relationship Id="rId223" Type="http://schemas.openxmlformats.org/officeDocument/2006/relationships/hyperlink" Target="https://helpme.rakceramics.com/app/itdesk/ui/requests/207240000002237037/details" TargetMode="External"/><Relationship Id="rId430" Type="http://schemas.openxmlformats.org/officeDocument/2006/relationships/hyperlink" Target="https://helpme.rakceramics.com/app/itdesk/ui/requests/207240000002221623/details" TargetMode="External"/><Relationship Id="rId668" Type="http://schemas.openxmlformats.org/officeDocument/2006/relationships/hyperlink" Target="https://helpme.rakceramics.com/app/itdesk/ui/requests/207240000002137399/details" TargetMode="External"/><Relationship Id="rId875" Type="http://schemas.openxmlformats.org/officeDocument/2006/relationships/hyperlink" Target="https://helpme.rakceramics.com/app/itdesk/ui/requests/207240000005132811/details" TargetMode="External"/><Relationship Id="rId1060" Type="http://schemas.openxmlformats.org/officeDocument/2006/relationships/hyperlink" Target="https://helpme.rakceramics.com/app/itdesk/ui/requests/207240000002908221/details" TargetMode="External"/><Relationship Id="rId18" Type="http://schemas.openxmlformats.org/officeDocument/2006/relationships/hyperlink" Target="https://helpme.rakceramics.com/app/itdesk/ui/requests/207240000001741225/details" TargetMode="External"/><Relationship Id="rId528" Type="http://schemas.openxmlformats.org/officeDocument/2006/relationships/hyperlink" Target="https://helpme.rakceramics.com/app/itdesk/ui/requests/207240000002726001/details" TargetMode="External"/><Relationship Id="rId735" Type="http://schemas.openxmlformats.org/officeDocument/2006/relationships/hyperlink" Target="https://helpme.rakceramics.com/app/itdesk/ui/requests/207240000002262025/details" TargetMode="External"/><Relationship Id="rId942" Type="http://schemas.openxmlformats.org/officeDocument/2006/relationships/hyperlink" Target="https://helpme.rakceramics.com/app/itdesk/ui/requests/207240000004637019/details" TargetMode="External"/><Relationship Id="rId167" Type="http://schemas.openxmlformats.org/officeDocument/2006/relationships/hyperlink" Target="https://helpme.rakceramics.com/app/itdesk/ui/requests/207240000003591823/details" TargetMode="External"/><Relationship Id="rId374" Type="http://schemas.openxmlformats.org/officeDocument/2006/relationships/hyperlink" Target="https://helpme.rakceramics.com/app/itdesk/ui/requests/207240000006518347/details" TargetMode="External"/><Relationship Id="rId581" Type="http://schemas.openxmlformats.org/officeDocument/2006/relationships/hyperlink" Target="https://helpme.rakceramics.com/app/itdesk/ui/requests/207240000003424035/details" TargetMode="External"/><Relationship Id="rId1018" Type="http://schemas.openxmlformats.org/officeDocument/2006/relationships/hyperlink" Target="https://helpme.rakceramics.com/app/itdesk/ui/requests/207240000002211001/details" TargetMode="External"/><Relationship Id="rId71" Type="http://schemas.openxmlformats.org/officeDocument/2006/relationships/hyperlink" Target="https://helpme.rakceramics.com/app/itdesk/ui/requests/207240000003439125/details" TargetMode="External"/><Relationship Id="rId234" Type="http://schemas.openxmlformats.org/officeDocument/2006/relationships/hyperlink" Target="https://helpme.rakceramics.com/app/itdesk/ui/requests/207240000001463047/details" TargetMode="External"/><Relationship Id="rId679" Type="http://schemas.openxmlformats.org/officeDocument/2006/relationships/hyperlink" Target="https://helpme.rakceramics.com/app/itdesk/ui/requests/207240000001360383/details" TargetMode="External"/><Relationship Id="rId802" Type="http://schemas.openxmlformats.org/officeDocument/2006/relationships/hyperlink" Target="https://helpme.rakceramics.com/app/itdesk/ui/requests/207240000006088351/details" TargetMode="External"/><Relationship Id="rId886" Type="http://schemas.openxmlformats.org/officeDocument/2006/relationships/hyperlink" Target="https://helpme.rakceramics.com/app/itdesk/ui/requests/207240000006574131/details" TargetMode="External"/><Relationship Id="rId2" Type="http://schemas.openxmlformats.org/officeDocument/2006/relationships/hyperlink" Target="https://helpme.rakceramics.com/app/itdesk/ui/requests/207240000002328281/details" TargetMode="External"/><Relationship Id="rId29" Type="http://schemas.openxmlformats.org/officeDocument/2006/relationships/hyperlink" Target="https://helpme.rakceramics.com/app/itdesk/ui/requests/207240000006588581/details" TargetMode="External"/><Relationship Id="rId441" Type="http://schemas.openxmlformats.org/officeDocument/2006/relationships/hyperlink" Target="https://helpme.rakceramics.com/app/itdesk/ui/requests/207240000006022347/details" TargetMode="External"/><Relationship Id="rId539" Type="http://schemas.openxmlformats.org/officeDocument/2006/relationships/hyperlink" Target="https://helpme.rakceramics.com/app/itdesk/ui/requests/207240000002240009/details" TargetMode="External"/><Relationship Id="rId746" Type="http://schemas.openxmlformats.org/officeDocument/2006/relationships/hyperlink" Target="https://helpme.rakceramics.com/app/itdesk/ui/requests/207240000003370141/details" TargetMode="External"/><Relationship Id="rId1071" Type="http://schemas.openxmlformats.org/officeDocument/2006/relationships/hyperlink" Target="https://helpme.rakceramics.com/app/itdesk/ui/requests/207240000003063335/details" TargetMode="External"/><Relationship Id="rId178" Type="http://schemas.openxmlformats.org/officeDocument/2006/relationships/hyperlink" Target="https://helpme.rakceramics.com/app/itdesk/ui/requests/207240000004470073/details" TargetMode="External"/><Relationship Id="rId301" Type="http://schemas.openxmlformats.org/officeDocument/2006/relationships/hyperlink" Target="https://helpme.rakceramics.com/app/itdesk/ui/requests/207240000002017471/details" TargetMode="External"/><Relationship Id="rId953" Type="http://schemas.openxmlformats.org/officeDocument/2006/relationships/hyperlink" Target="https://helpme.rakceramics.com/app/itdesk/ui/requests/207240000004260583/details" TargetMode="External"/><Relationship Id="rId1029" Type="http://schemas.openxmlformats.org/officeDocument/2006/relationships/hyperlink" Target="https://helpme.rakceramics.com/app/itdesk/ui/requests/207240000004609863/details" TargetMode="External"/><Relationship Id="rId82" Type="http://schemas.openxmlformats.org/officeDocument/2006/relationships/hyperlink" Target="https://helpme.rakceramics.com/app/itdesk/ui/requests/207240000003374109/details" TargetMode="External"/><Relationship Id="rId385" Type="http://schemas.openxmlformats.org/officeDocument/2006/relationships/hyperlink" Target="https://helpme.rakceramics.com/app/itdesk/ui/requests/207240000002537035/details" TargetMode="External"/><Relationship Id="rId592" Type="http://schemas.openxmlformats.org/officeDocument/2006/relationships/hyperlink" Target="https://helpme.rakceramics.com/app/itdesk/ui/requests/207240000003549003/details" TargetMode="External"/><Relationship Id="rId606" Type="http://schemas.openxmlformats.org/officeDocument/2006/relationships/hyperlink" Target="https://helpme.rakceramics.com/app/itdesk/ui/requests/207240000006456533/details" TargetMode="External"/><Relationship Id="rId813" Type="http://schemas.openxmlformats.org/officeDocument/2006/relationships/hyperlink" Target="https://helpme.rakceramics.com/app/itdesk/ui/requests/207240000005151475/details" TargetMode="External"/><Relationship Id="rId245" Type="http://schemas.openxmlformats.org/officeDocument/2006/relationships/hyperlink" Target="https://helpme.rakceramics.com/app/itdesk/ui/requests/207240000002813045/details" TargetMode="External"/><Relationship Id="rId452" Type="http://schemas.openxmlformats.org/officeDocument/2006/relationships/hyperlink" Target="https://helpme.rakceramics.com/app/itdesk/ui/requests/207240000002737105/details" TargetMode="External"/><Relationship Id="rId897" Type="http://schemas.openxmlformats.org/officeDocument/2006/relationships/hyperlink" Target="https://helpme.rakceramics.com/app/itdesk/ui/requests/207240000005573787/details" TargetMode="External"/><Relationship Id="rId105" Type="http://schemas.openxmlformats.org/officeDocument/2006/relationships/hyperlink" Target="https://helpme.rakceramics.com/app/itdesk/ui/requests/207240000003034117/details" TargetMode="External"/><Relationship Id="rId312" Type="http://schemas.openxmlformats.org/officeDocument/2006/relationships/hyperlink" Target="https://helpme.rakceramics.com/app/itdesk/ui/requests/207240000002017537/details" TargetMode="External"/><Relationship Id="rId757" Type="http://schemas.openxmlformats.org/officeDocument/2006/relationships/hyperlink" Target="https://helpme.rakceramics.com/app/itdesk/ui/requests/207240000002312093/details" TargetMode="External"/><Relationship Id="rId964" Type="http://schemas.openxmlformats.org/officeDocument/2006/relationships/hyperlink" Target="https://helpme.rakceramics.com/app/itdesk/ui/requests/207240000003406493/details" TargetMode="External"/><Relationship Id="rId93" Type="http://schemas.openxmlformats.org/officeDocument/2006/relationships/hyperlink" Target="https://helpme.rakceramics.com/app/itdesk/ui/requests/207240000001724111/details" TargetMode="External"/><Relationship Id="rId189" Type="http://schemas.openxmlformats.org/officeDocument/2006/relationships/hyperlink" Target="https://helpme.rakceramics.com/app/itdesk/ui/requests/207240000001713431/details" TargetMode="External"/><Relationship Id="rId396" Type="http://schemas.openxmlformats.org/officeDocument/2006/relationships/hyperlink" Target="https://helpme.rakceramics.com/app/itdesk/ui/requests/207240000002264011/details" TargetMode="External"/><Relationship Id="rId617" Type="http://schemas.openxmlformats.org/officeDocument/2006/relationships/hyperlink" Target="https://helpme.rakceramics.com/app/itdesk/ui/requests/207240000004120075/details" TargetMode="External"/><Relationship Id="rId824" Type="http://schemas.openxmlformats.org/officeDocument/2006/relationships/hyperlink" Target="https://helpme.rakceramics.com/app/itdesk/ui/requests/207240000001466123/details" TargetMode="External"/><Relationship Id="rId256" Type="http://schemas.openxmlformats.org/officeDocument/2006/relationships/hyperlink" Target="https://helpme.rakceramics.com/app/itdesk/ui/requests/207240000005132727/details" TargetMode="External"/><Relationship Id="rId463" Type="http://schemas.openxmlformats.org/officeDocument/2006/relationships/hyperlink" Target="https://helpme.rakceramics.com/app/itdesk/ui/requests/207240000002229563/details" TargetMode="External"/><Relationship Id="rId670" Type="http://schemas.openxmlformats.org/officeDocument/2006/relationships/hyperlink" Target="https://helpme.rakceramics.com/app/itdesk/ui/requests/207240000006157153/details" TargetMode="External"/><Relationship Id="rId116" Type="http://schemas.openxmlformats.org/officeDocument/2006/relationships/hyperlink" Target="https://helpme.rakceramics.com/app/itdesk/ui/requests/207240000005414803/details" TargetMode="External"/><Relationship Id="rId323" Type="http://schemas.openxmlformats.org/officeDocument/2006/relationships/hyperlink" Target="https://helpme.rakceramics.com/app/itdesk/ui/requests/207240000002017743/details" TargetMode="External"/><Relationship Id="rId530" Type="http://schemas.openxmlformats.org/officeDocument/2006/relationships/hyperlink" Target="https://helpme.rakceramics.com/app/itdesk/ui/requests/207240000003578393/details" TargetMode="External"/><Relationship Id="rId768" Type="http://schemas.openxmlformats.org/officeDocument/2006/relationships/hyperlink" Target="https://helpme.rakceramics.com/app/itdesk/ui/requests/207240000004873001/details" TargetMode="External"/><Relationship Id="rId975" Type="http://schemas.openxmlformats.org/officeDocument/2006/relationships/hyperlink" Target="https://helpme.rakceramics.com/app/itdesk/ui/requests/207240000002795007/details" TargetMode="External"/><Relationship Id="rId20" Type="http://schemas.openxmlformats.org/officeDocument/2006/relationships/hyperlink" Target="https://helpme.rakceramics.com/app/itdesk/ui/requests/207240000003199229/details" TargetMode="External"/><Relationship Id="rId628" Type="http://schemas.openxmlformats.org/officeDocument/2006/relationships/hyperlink" Target="https://helpme.rakceramics.com/app/itdesk/ui/requests/207240000003388459/details" TargetMode="External"/><Relationship Id="rId835" Type="http://schemas.openxmlformats.org/officeDocument/2006/relationships/hyperlink" Target="https://helpme.rakceramics.com/app/itdesk/ui/requests/207240000004126027/details" TargetMode="External"/><Relationship Id="rId267" Type="http://schemas.openxmlformats.org/officeDocument/2006/relationships/hyperlink" Target="https://helpme.rakceramics.com/app/itdesk/ui/requests/207240000004286601/details" TargetMode="External"/><Relationship Id="rId474" Type="http://schemas.openxmlformats.org/officeDocument/2006/relationships/hyperlink" Target="https://helpme.rakceramics.com/app/itdesk/ui/requests/207240000003439031/details" TargetMode="External"/><Relationship Id="rId1020" Type="http://schemas.openxmlformats.org/officeDocument/2006/relationships/hyperlink" Target="https://helpme.rakceramics.com/app/itdesk/ui/requests/207240000003736293/details" TargetMode="External"/><Relationship Id="rId127" Type="http://schemas.openxmlformats.org/officeDocument/2006/relationships/hyperlink" Target="https://helpme.rakceramics.com/app/itdesk/ui/requests/207240000006113047/details" TargetMode="External"/><Relationship Id="rId681" Type="http://schemas.openxmlformats.org/officeDocument/2006/relationships/hyperlink" Target="https://helpme.rakceramics.com/app/itdesk/ui/requests/207240000001365065/details" TargetMode="External"/><Relationship Id="rId779" Type="http://schemas.openxmlformats.org/officeDocument/2006/relationships/hyperlink" Target="https://helpme.rakceramics.com/app/itdesk/ui/requests/207240000003200773/details" TargetMode="External"/><Relationship Id="rId902" Type="http://schemas.openxmlformats.org/officeDocument/2006/relationships/hyperlink" Target="https://helpme.rakceramics.com/app/itdesk/ui/requests/207240000002047226/details" TargetMode="External"/><Relationship Id="rId986" Type="http://schemas.openxmlformats.org/officeDocument/2006/relationships/hyperlink" Target="https://helpme.rakceramics.com/app/itdesk/ui/requests/207240000002504121/details" TargetMode="External"/><Relationship Id="rId31" Type="http://schemas.openxmlformats.org/officeDocument/2006/relationships/hyperlink" Target="https://helpme.rakceramics.com/app/itdesk/ui/requests/207240000003428191/details" TargetMode="External"/><Relationship Id="rId334" Type="http://schemas.openxmlformats.org/officeDocument/2006/relationships/hyperlink" Target="https://helpme.rakceramics.com/app/itdesk/ui/requests/207240000002017853/details" TargetMode="External"/><Relationship Id="rId541" Type="http://schemas.openxmlformats.org/officeDocument/2006/relationships/hyperlink" Target="https://helpme.rakceramics.com/app/itdesk/ui/requests/207240000006061005/details" TargetMode="External"/><Relationship Id="rId639" Type="http://schemas.openxmlformats.org/officeDocument/2006/relationships/hyperlink" Target="https://helpme.rakceramics.com/app/itdesk/ui/requests/207240000004375021/details" TargetMode="External"/><Relationship Id="rId180" Type="http://schemas.openxmlformats.org/officeDocument/2006/relationships/hyperlink" Target="https://helpme.rakceramics.com/app/itdesk/ui/requests/207240000003284085/details" TargetMode="External"/><Relationship Id="rId278" Type="http://schemas.openxmlformats.org/officeDocument/2006/relationships/hyperlink" Target="https://helpme.rakceramics.com/app/itdesk/ui/requests/207240000002017213/details" TargetMode="External"/><Relationship Id="rId401" Type="http://schemas.openxmlformats.org/officeDocument/2006/relationships/hyperlink" Target="https://helpme.rakceramics.com/app/itdesk/ui/requests/207240000001796087/details" TargetMode="External"/><Relationship Id="rId846" Type="http://schemas.openxmlformats.org/officeDocument/2006/relationships/hyperlink" Target="https://helpme.rakceramics.com/app/itdesk/ui/requests/207240000002732019/details" TargetMode="External"/><Relationship Id="rId1031" Type="http://schemas.openxmlformats.org/officeDocument/2006/relationships/hyperlink" Target="https://helpme.rakceramics.com/app/itdesk/ui/requests/207240000005490007/details" TargetMode="External"/><Relationship Id="rId485" Type="http://schemas.openxmlformats.org/officeDocument/2006/relationships/hyperlink" Target="https://helpme.rakceramics.com/app/itdesk/ui/requests/207240000003693003/details" TargetMode="External"/><Relationship Id="rId692" Type="http://schemas.openxmlformats.org/officeDocument/2006/relationships/hyperlink" Target="https://helpme.rakceramics.com/app/itdesk/ui/requests/207240000001724799/details" TargetMode="External"/><Relationship Id="rId706" Type="http://schemas.openxmlformats.org/officeDocument/2006/relationships/hyperlink" Target="https://helpme.rakceramics.com/app/itdesk/ui/requests/207240000001455121/details" TargetMode="External"/><Relationship Id="rId913" Type="http://schemas.openxmlformats.org/officeDocument/2006/relationships/hyperlink" Target="https://helpme.rakceramics.com/app/itdesk/ui/requests/207240000002741565/details" TargetMode="External"/><Relationship Id="rId42" Type="http://schemas.openxmlformats.org/officeDocument/2006/relationships/hyperlink" Target="https://helpme.rakceramics.com/app/itdesk/ui/requests/207240000006072483/details" TargetMode="External"/><Relationship Id="rId138" Type="http://schemas.openxmlformats.org/officeDocument/2006/relationships/hyperlink" Target="https://helpme.rakceramics.com/app/itdesk/ui/requests/207240000002532003/details" TargetMode="External"/><Relationship Id="rId345" Type="http://schemas.openxmlformats.org/officeDocument/2006/relationships/hyperlink" Target="https://helpme.rakceramics.com/app/itdesk/ui/requests/207240000002017935/details" TargetMode="External"/><Relationship Id="rId552" Type="http://schemas.openxmlformats.org/officeDocument/2006/relationships/hyperlink" Target="https://helpme.rakceramics.com/app/itdesk/ui/requests/207240000003569115/details" TargetMode="External"/><Relationship Id="rId997" Type="http://schemas.openxmlformats.org/officeDocument/2006/relationships/hyperlink" Target="https://helpme.rakceramics.com/app/itdesk/ui/requests/207240000003224183/details" TargetMode="External"/><Relationship Id="rId191" Type="http://schemas.openxmlformats.org/officeDocument/2006/relationships/hyperlink" Target="https://helpme.rakceramics.com/app/itdesk/ui/requests/207240000006273697/details" TargetMode="External"/><Relationship Id="rId205" Type="http://schemas.openxmlformats.org/officeDocument/2006/relationships/hyperlink" Target="https://helpme.rakceramics.com/app/itdesk/ui/requests/207240000005620343/details" TargetMode="External"/><Relationship Id="rId412" Type="http://schemas.openxmlformats.org/officeDocument/2006/relationships/hyperlink" Target="https://helpme.rakceramics.com/app/itdesk/ui/requests/207240000004071025/details" TargetMode="External"/><Relationship Id="rId857" Type="http://schemas.openxmlformats.org/officeDocument/2006/relationships/hyperlink" Target="https://helpme.rakceramics.com/app/itdesk/ui/requests/207240000005686011/details" TargetMode="External"/><Relationship Id="rId1042" Type="http://schemas.openxmlformats.org/officeDocument/2006/relationships/hyperlink" Target="https://helpme.rakceramics.com/app/itdesk/ui/requests/207240000003634743/details" TargetMode="External"/><Relationship Id="rId289" Type="http://schemas.openxmlformats.org/officeDocument/2006/relationships/hyperlink" Target="https://helpme.rakceramics.com/app/itdesk/ui/requests/207240000002017295/details" TargetMode="External"/><Relationship Id="rId496" Type="http://schemas.openxmlformats.org/officeDocument/2006/relationships/hyperlink" Target="https://helpme.rakceramics.com/app/itdesk/ui/requests/207240000004078247/details" TargetMode="External"/><Relationship Id="rId717" Type="http://schemas.openxmlformats.org/officeDocument/2006/relationships/hyperlink" Target="https://helpme.rakceramics.com/app/itdesk/ui/requests/207240000004267379/details" TargetMode="External"/><Relationship Id="rId924" Type="http://schemas.openxmlformats.org/officeDocument/2006/relationships/hyperlink" Target="https://helpme.rakceramics.com/app/itdesk/ui/requests/207240000003391795/details" TargetMode="External"/><Relationship Id="rId53" Type="http://schemas.openxmlformats.org/officeDocument/2006/relationships/hyperlink" Target="https://helpme.rakceramics.com/app/itdesk/ui/requests/207240000005899309/details" TargetMode="External"/><Relationship Id="rId149" Type="http://schemas.openxmlformats.org/officeDocument/2006/relationships/hyperlink" Target="https://helpme.rakceramics.com/app/itdesk/ui/requests/207240000004534093/details" TargetMode="External"/><Relationship Id="rId356" Type="http://schemas.openxmlformats.org/officeDocument/2006/relationships/hyperlink" Target="https://helpme.rakceramics.com/app/itdesk/ui/requests/207240000002049077/details" TargetMode="External"/><Relationship Id="rId563" Type="http://schemas.openxmlformats.org/officeDocument/2006/relationships/hyperlink" Target="https://helpme.rakceramics.com/app/itdesk/ui/requests/207240000003610639/details" TargetMode="External"/><Relationship Id="rId770" Type="http://schemas.openxmlformats.org/officeDocument/2006/relationships/hyperlink" Target="https://helpme.rakceramics.com/app/itdesk/ui/requests/207240000002312129/details" TargetMode="External"/><Relationship Id="rId216" Type="http://schemas.openxmlformats.org/officeDocument/2006/relationships/hyperlink" Target="https://helpme.rakceramics.com/app/itdesk/ui/requests/207240000002756043/details" TargetMode="External"/><Relationship Id="rId423" Type="http://schemas.openxmlformats.org/officeDocument/2006/relationships/hyperlink" Target="https://helpme.rakceramics.com/app/itdesk/ui/requests/207240000001630309/details" TargetMode="External"/><Relationship Id="rId868" Type="http://schemas.openxmlformats.org/officeDocument/2006/relationships/hyperlink" Target="https://helpme.rakceramics.com/app/itdesk/ui/requests/207240000002280775/details" TargetMode="External"/><Relationship Id="rId1053" Type="http://schemas.openxmlformats.org/officeDocument/2006/relationships/hyperlink" Target="https://helpme.rakceramics.com/app/itdesk/ui/requests/207240000001221121/details" TargetMode="External"/><Relationship Id="rId630" Type="http://schemas.openxmlformats.org/officeDocument/2006/relationships/hyperlink" Target="https://helpme.rakceramics.com/app/itdesk/ui/requests/207240000005688023/details" TargetMode="External"/><Relationship Id="rId728" Type="http://schemas.openxmlformats.org/officeDocument/2006/relationships/hyperlink" Target="https://helpme.rakceramics.com/app/itdesk/ui/requests/207240000002032039/details" TargetMode="External"/><Relationship Id="rId935" Type="http://schemas.openxmlformats.org/officeDocument/2006/relationships/hyperlink" Target="https://helpme.rakceramics.com/app/itdesk/ui/requests/207240000003439875/details" TargetMode="External"/><Relationship Id="rId64" Type="http://schemas.openxmlformats.org/officeDocument/2006/relationships/hyperlink" Target="https://helpme.rakceramics.com/app/itdesk/ui/requests/207240000002598059/details" TargetMode="External"/><Relationship Id="rId367" Type="http://schemas.openxmlformats.org/officeDocument/2006/relationships/hyperlink" Target="https://helpme.rakceramics.com/app/itdesk/ui/requests/207240000002048265/details" TargetMode="External"/><Relationship Id="rId574" Type="http://schemas.openxmlformats.org/officeDocument/2006/relationships/hyperlink" Target="https://helpme.rakceramics.com/app/itdesk/ui/requests/207240000005155055/details" TargetMode="External"/><Relationship Id="rId227" Type="http://schemas.openxmlformats.org/officeDocument/2006/relationships/hyperlink" Target="https://helpme.rakceramics.com/app/itdesk/ui/requests/207240000003575927/details" TargetMode="External"/><Relationship Id="rId781" Type="http://schemas.openxmlformats.org/officeDocument/2006/relationships/hyperlink" Target="https://helpme.rakceramics.com/app/itdesk/ui/requests/207240000001568001/details" TargetMode="External"/><Relationship Id="rId879" Type="http://schemas.openxmlformats.org/officeDocument/2006/relationships/hyperlink" Target="https://helpme.rakceramics.com/app/itdesk/ui/requests/207240000001243267/details" TargetMode="External"/><Relationship Id="rId434" Type="http://schemas.openxmlformats.org/officeDocument/2006/relationships/hyperlink" Target="https://helpme.rakceramics.com/app/itdesk/ui/requests/207240000003339235/details" TargetMode="External"/><Relationship Id="rId641" Type="http://schemas.openxmlformats.org/officeDocument/2006/relationships/hyperlink" Target="https://helpme.rakceramics.com/app/itdesk/ui/requests/207240000004742049/details" TargetMode="External"/><Relationship Id="rId739" Type="http://schemas.openxmlformats.org/officeDocument/2006/relationships/hyperlink" Target="https://helpme.rakceramics.com/app/itdesk/ui/requests/207240000003909091/details" TargetMode="External"/><Relationship Id="rId1064" Type="http://schemas.openxmlformats.org/officeDocument/2006/relationships/hyperlink" Target="https://helpme.rakceramics.com/app/itdesk/ui/requests/207240000001796129/details" TargetMode="External"/><Relationship Id="rId280" Type="http://schemas.openxmlformats.org/officeDocument/2006/relationships/hyperlink" Target="https://helpme.rakceramics.com/app/itdesk/ui/requests/207240000002017227/details" TargetMode="External"/><Relationship Id="rId501" Type="http://schemas.openxmlformats.org/officeDocument/2006/relationships/hyperlink" Target="https://helpme.rakceramics.com/app/itdesk/ui/requests/207240000002603039/details" TargetMode="External"/><Relationship Id="rId946" Type="http://schemas.openxmlformats.org/officeDocument/2006/relationships/hyperlink" Target="https://helpme.rakceramics.com/app/itdesk/ui/requests/207240000003382155/details" TargetMode="External"/><Relationship Id="rId75" Type="http://schemas.openxmlformats.org/officeDocument/2006/relationships/hyperlink" Target="https://helpme.rakceramics.com/app/itdesk/ui/requests/207240000001449631/details" TargetMode="External"/><Relationship Id="rId140" Type="http://schemas.openxmlformats.org/officeDocument/2006/relationships/hyperlink" Target="https://helpme.rakceramics.com/app/itdesk/ui/requests/207240000005147147/details" TargetMode="External"/><Relationship Id="rId378" Type="http://schemas.openxmlformats.org/officeDocument/2006/relationships/hyperlink" Target="https://helpme.rakceramics.com/app/itdesk/ui/requests/207240000001718382/details" TargetMode="External"/><Relationship Id="rId585" Type="http://schemas.openxmlformats.org/officeDocument/2006/relationships/hyperlink" Target="https://helpme.rakceramics.com/app/itdesk/ui/requests/207240000003535591/details" TargetMode="External"/><Relationship Id="rId792" Type="http://schemas.openxmlformats.org/officeDocument/2006/relationships/hyperlink" Target="https://helpme.rakceramics.com/app/itdesk/ui/requests/207240000005494001/details" TargetMode="External"/><Relationship Id="rId806" Type="http://schemas.openxmlformats.org/officeDocument/2006/relationships/hyperlink" Target="https://helpme.rakceramics.com/app/itdesk/ui/requests/207240000001779001/details" TargetMode="External"/><Relationship Id="rId6" Type="http://schemas.openxmlformats.org/officeDocument/2006/relationships/hyperlink" Target="https://helpme.rakceramics.com/app/itdesk/ui/requests/207240000004645475/details" TargetMode="External"/><Relationship Id="rId238" Type="http://schemas.openxmlformats.org/officeDocument/2006/relationships/hyperlink" Target="https://helpme.rakceramics.com/app/itdesk/ui/requests/207240000005184057/details" TargetMode="External"/><Relationship Id="rId445" Type="http://schemas.openxmlformats.org/officeDocument/2006/relationships/hyperlink" Target="https://helpme.rakceramics.com/app/itdesk/ui/requests/207240000002086037/details" TargetMode="External"/><Relationship Id="rId652" Type="http://schemas.openxmlformats.org/officeDocument/2006/relationships/hyperlink" Target="https://helpme.rakceramics.com/app/itdesk/ui/requests/207240000004216087/details" TargetMode="External"/><Relationship Id="rId1075" Type="http://schemas.openxmlformats.org/officeDocument/2006/relationships/hyperlink" Target="https://helpme.rakceramics.com/app/itdesk/ui/requests/207240000001536474/details" TargetMode="External"/><Relationship Id="rId291" Type="http://schemas.openxmlformats.org/officeDocument/2006/relationships/hyperlink" Target="https://helpme.rakceramics.com/app/itdesk/ui/requests/207240000002017303/details" TargetMode="External"/><Relationship Id="rId305" Type="http://schemas.openxmlformats.org/officeDocument/2006/relationships/hyperlink" Target="https://helpme.rakceramics.com/app/itdesk/ui/requests/207240000002017491/details" TargetMode="External"/><Relationship Id="rId512" Type="http://schemas.openxmlformats.org/officeDocument/2006/relationships/hyperlink" Target="https://helpme.rakceramics.com/app/itdesk/ui/requests/207240000003563381/details" TargetMode="External"/><Relationship Id="rId957" Type="http://schemas.openxmlformats.org/officeDocument/2006/relationships/hyperlink" Target="https://helpme.rakceramics.com/app/itdesk/ui/requests/207240000003241017/details" TargetMode="External"/><Relationship Id="rId86" Type="http://schemas.openxmlformats.org/officeDocument/2006/relationships/hyperlink" Target="https://helpme.rakceramics.com/app/itdesk/ui/requests/207240000001944051/details" TargetMode="External"/><Relationship Id="rId151" Type="http://schemas.openxmlformats.org/officeDocument/2006/relationships/hyperlink" Target="https://helpme.rakceramics.com/app/itdesk/ui/requests/207240000004816001/details" TargetMode="External"/><Relationship Id="rId389" Type="http://schemas.openxmlformats.org/officeDocument/2006/relationships/hyperlink" Target="https://helpme.rakceramics.com/app/itdesk/ui/requests/207240000001219437/details" TargetMode="External"/><Relationship Id="rId596" Type="http://schemas.openxmlformats.org/officeDocument/2006/relationships/hyperlink" Target="https://helpme.rakceramics.com/app/itdesk/ui/requests/207240000004715173/details" TargetMode="External"/><Relationship Id="rId817" Type="http://schemas.openxmlformats.org/officeDocument/2006/relationships/hyperlink" Target="https://helpme.rakceramics.com/app/itdesk/ui/requests/207240000004878169/details" TargetMode="External"/><Relationship Id="rId1002" Type="http://schemas.openxmlformats.org/officeDocument/2006/relationships/hyperlink" Target="https://helpme.rakceramics.com/app/itdesk/ui/requests/207240000004375119/details" TargetMode="External"/><Relationship Id="rId249" Type="http://schemas.openxmlformats.org/officeDocument/2006/relationships/hyperlink" Target="https://helpme.rakceramics.com/app/itdesk/ui/requests/207240000002773127/details" TargetMode="External"/><Relationship Id="rId456" Type="http://schemas.openxmlformats.org/officeDocument/2006/relationships/hyperlink" Target="https://helpme.rakceramics.com/app/itdesk/ui/requests/207240000004223005/details" TargetMode="External"/><Relationship Id="rId663" Type="http://schemas.openxmlformats.org/officeDocument/2006/relationships/hyperlink" Target="https://helpme.rakceramics.com/app/itdesk/ui/requests/207240000002280339/details" TargetMode="External"/><Relationship Id="rId870" Type="http://schemas.openxmlformats.org/officeDocument/2006/relationships/hyperlink" Target="https://helpme.rakceramics.com/app/itdesk/ui/requests/207240000004250161/details" TargetMode="External"/><Relationship Id="rId13" Type="http://schemas.openxmlformats.org/officeDocument/2006/relationships/hyperlink" Target="https://helpme.rakceramics.com/app/itdesk/ui/requests/207240000006436469/details" TargetMode="External"/><Relationship Id="rId109" Type="http://schemas.openxmlformats.org/officeDocument/2006/relationships/hyperlink" Target="https://helpme.rakceramics.com/app/itdesk/ui/requests/207240000004847253/details" TargetMode="External"/><Relationship Id="rId316" Type="http://schemas.openxmlformats.org/officeDocument/2006/relationships/hyperlink" Target="https://helpme.rakceramics.com/app/itdesk/ui/requests/207240000002017569/details" TargetMode="External"/><Relationship Id="rId523" Type="http://schemas.openxmlformats.org/officeDocument/2006/relationships/hyperlink" Target="https://helpme.rakceramics.com/app/itdesk/ui/requests/207240000004653065/details" TargetMode="External"/><Relationship Id="rId968" Type="http://schemas.openxmlformats.org/officeDocument/2006/relationships/hyperlink" Target="https://helpme.rakceramics.com/app/itdesk/ui/requests/207240000003206569/details" TargetMode="External"/><Relationship Id="rId97" Type="http://schemas.openxmlformats.org/officeDocument/2006/relationships/hyperlink" Target="https://helpme.rakceramics.com/app/itdesk/ui/requests/207240000003917035/details" TargetMode="External"/><Relationship Id="rId730" Type="http://schemas.openxmlformats.org/officeDocument/2006/relationships/hyperlink" Target="https://helpme.rakceramics.com/app/itdesk/ui/requests/207240000003012019/details" TargetMode="External"/><Relationship Id="rId828" Type="http://schemas.openxmlformats.org/officeDocument/2006/relationships/hyperlink" Target="https://helpme.rakceramics.com/app/itdesk/ui/requests/207240000002033068/details" TargetMode="External"/><Relationship Id="rId1013" Type="http://schemas.openxmlformats.org/officeDocument/2006/relationships/hyperlink" Target="https://helpme.rakceramics.com/app/itdesk/ui/requests/207240000003311061/details" TargetMode="External"/><Relationship Id="rId162" Type="http://schemas.openxmlformats.org/officeDocument/2006/relationships/hyperlink" Target="https://helpme.rakceramics.com/app/itdesk/ui/requests/207240000002604149/details" TargetMode="External"/><Relationship Id="rId467" Type="http://schemas.openxmlformats.org/officeDocument/2006/relationships/hyperlink" Target="https://helpme.rakceramics.com/app/itdesk/ui/requests/207240000004126081/details" TargetMode="External"/><Relationship Id="rId674" Type="http://schemas.openxmlformats.org/officeDocument/2006/relationships/hyperlink" Target="https://helpme.rakceramics.com/app/itdesk/ui/requests/207240000002504919/details" TargetMode="External"/><Relationship Id="rId881" Type="http://schemas.openxmlformats.org/officeDocument/2006/relationships/hyperlink" Target="https://helpme.rakceramics.com/app/itdesk/ui/requests/207240000001243709/details" TargetMode="External"/><Relationship Id="rId979" Type="http://schemas.openxmlformats.org/officeDocument/2006/relationships/hyperlink" Target="https://helpme.rakceramics.com/app/itdesk/ui/requests/207240000003018127/details" TargetMode="External"/><Relationship Id="rId24" Type="http://schemas.openxmlformats.org/officeDocument/2006/relationships/hyperlink" Target="https://helpme.rakceramics.com/app/itdesk/ui/requests/207240000005462017/details" TargetMode="External"/><Relationship Id="rId327" Type="http://schemas.openxmlformats.org/officeDocument/2006/relationships/hyperlink" Target="https://helpme.rakceramics.com/app/itdesk/ui/requests/207240000002017771/details" TargetMode="External"/><Relationship Id="rId534" Type="http://schemas.openxmlformats.org/officeDocument/2006/relationships/hyperlink" Target="https://helpme.rakceramics.com/app/itdesk/ui/requests/207240000004240075/details" TargetMode="External"/><Relationship Id="rId741" Type="http://schemas.openxmlformats.org/officeDocument/2006/relationships/hyperlink" Target="https://helpme.rakceramics.com/app/itdesk/ui/requests/207240000002810109/details" TargetMode="External"/><Relationship Id="rId839" Type="http://schemas.openxmlformats.org/officeDocument/2006/relationships/hyperlink" Target="https://helpme.rakceramics.com/app/itdesk/ui/requests/207240000001753019/details" TargetMode="External"/><Relationship Id="rId173" Type="http://schemas.openxmlformats.org/officeDocument/2006/relationships/hyperlink" Target="https://helpme.rakceramics.com/app/itdesk/ui/requests/207240000001749029/details" TargetMode="External"/><Relationship Id="rId380" Type="http://schemas.openxmlformats.org/officeDocument/2006/relationships/hyperlink" Target="https://helpme.rakceramics.com/app/itdesk/ui/requests/207240000005850001/details" TargetMode="External"/><Relationship Id="rId601" Type="http://schemas.openxmlformats.org/officeDocument/2006/relationships/hyperlink" Target="https://helpme.rakceramics.com/app/itdesk/ui/requests/207240000004437209/details" TargetMode="External"/><Relationship Id="rId1024" Type="http://schemas.openxmlformats.org/officeDocument/2006/relationships/hyperlink" Target="https://helpme.rakceramics.com/app/itdesk/ui/requests/207240000002258363/details" TargetMode="External"/><Relationship Id="rId240" Type="http://schemas.openxmlformats.org/officeDocument/2006/relationships/hyperlink" Target="https://helpme.rakceramics.com/app/itdesk/ui/requests/207240000005132167/details" TargetMode="External"/><Relationship Id="rId478" Type="http://schemas.openxmlformats.org/officeDocument/2006/relationships/hyperlink" Target="https://helpme.rakceramics.com/app/itdesk/ui/requests/207240000003246181/details" TargetMode="External"/><Relationship Id="rId685" Type="http://schemas.openxmlformats.org/officeDocument/2006/relationships/hyperlink" Target="https://helpme.rakceramics.com/app/itdesk/ui/requests/207240000004638001/details" TargetMode="External"/><Relationship Id="rId892" Type="http://schemas.openxmlformats.org/officeDocument/2006/relationships/hyperlink" Target="https://helpme.rakceramics.com/app/itdesk/ui/requests/207240000002146003/details" TargetMode="External"/><Relationship Id="rId906" Type="http://schemas.openxmlformats.org/officeDocument/2006/relationships/hyperlink" Target="https://helpme.rakceramics.com/app/itdesk/ui/requests/207240000005653173/details" TargetMode="External"/><Relationship Id="rId35" Type="http://schemas.openxmlformats.org/officeDocument/2006/relationships/hyperlink" Target="https://helpme.rakceramics.com/app/itdesk/ui/requests/207240000005980135/details" TargetMode="External"/><Relationship Id="rId100" Type="http://schemas.openxmlformats.org/officeDocument/2006/relationships/hyperlink" Target="https://helpme.rakceramics.com/app/itdesk/ui/requests/207240000003400881/details" TargetMode="External"/><Relationship Id="rId338" Type="http://schemas.openxmlformats.org/officeDocument/2006/relationships/hyperlink" Target="https://helpme.rakceramics.com/app/itdesk/ui/requests/207240000002017897/details" TargetMode="External"/><Relationship Id="rId545" Type="http://schemas.openxmlformats.org/officeDocument/2006/relationships/hyperlink" Target="https://helpme.rakceramics.com/app/itdesk/ui/requests/207240000003583015/details" TargetMode="External"/><Relationship Id="rId752" Type="http://schemas.openxmlformats.org/officeDocument/2006/relationships/hyperlink" Target="https://helpme.rakceramics.com/app/itdesk/ui/requests/207240000004126667/details" TargetMode="External"/><Relationship Id="rId184" Type="http://schemas.openxmlformats.org/officeDocument/2006/relationships/hyperlink" Target="https://helpme.rakceramics.com/app/itdesk/ui/requests/207240000004181034/details" TargetMode="External"/><Relationship Id="rId391" Type="http://schemas.openxmlformats.org/officeDocument/2006/relationships/hyperlink" Target="https://helpme.rakceramics.com/app/itdesk/ui/requests/207240000006354001/details" TargetMode="External"/><Relationship Id="rId405" Type="http://schemas.openxmlformats.org/officeDocument/2006/relationships/hyperlink" Target="https://helpme.rakceramics.com/app/itdesk/ui/requests/207240000004282019/details" TargetMode="External"/><Relationship Id="rId612" Type="http://schemas.openxmlformats.org/officeDocument/2006/relationships/hyperlink" Target="https://helpme.rakceramics.com/app/itdesk/ui/requests/207240000006073251/details" TargetMode="External"/><Relationship Id="rId1035" Type="http://schemas.openxmlformats.org/officeDocument/2006/relationships/hyperlink" Target="https://helpme.rakceramics.com/app/itdesk/ui/requests/207240000004075839/details" TargetMode="External"/><Relationship Id="rId251" Type="http://schemas.openxmlformats.org/officeDocument/2006/relationships/hyperlink" Target="https://helpme.rakceramics.com/app/itdesk/ui/requests/207240000004817059/details" TargetMode="External"/><Relationship Id="rId489" Type="http://schemas.openxmlformats.org/officeDocument/2006/relationships/hyperlink" Target="https://helpme.rakceramics.com/app/itdesk/ui/requests/207240000004113429/details" TargetMode="External"/><Relationship Id="rId696" Type="http://schemas.openxmlformats.org/officeDocument/2006/relationships/hyperlink" Target="https://helpme.rakceramics.com/app/itdesk/ui/requests/207240000001466001/details" TargetMode="External"/><Relationship Id="rId917" Type="http://schemas.openxmlformats.org/officeDocument/2006/relationships/hyperlink" Target="https://helpme.rakceramics.com/app/itdesk/ui/requests/207240000006073125/details" TargetMode="External"/><Relationship Id="rId46" Type="http://schemas.openxmlformats.org/officeDocument/2006/relationships/hyperlink" Target="https://helpme.rakceramics.com/app/itdesk/ui/requests/207240000004820061/details" TargetMode="External"/><Relationship Id="rId349" Type="http://schemas.openxmlformats.org/officeDocument/2006/relationships/hyperlink" Target="https://helpme.rakceramics.com/app/itdesk/ui/requests/207240000002017963/details" TargetMode="External"/><Relationship Id="rId556" Type="http://schemas.openxmlformats.org/officeDocument/2006/relationships/hyperlink" Target="https://helpme.rakceramics.com/app/itdesk/ui/requests/207240000003894725/details" TargetMode="External"/><Relationship Id="rId763" Type="http://schemas.openxmlformats.org/officeDocument/2006/relationships/hyperlink" Target="https://helpme.rakceramics.com/app/itdesk/ui/requests/207240000002741203/details" TargetMode="External"/><Relationship Id="rId111" Type="http://schemas.openxmlformats.org/officeDocument/2006/relationships/hyperlink" Target="https://helpme.rakceramics.com/app/itdesk/ui/requests/207240000005932139/details" TargetMode="External"/><Relationship Id="rId195" Type="http://schemas.openxmlformats.org/officeDocument/2006/relationships/hyperlink" Target="https://helpme.rakceramics.com/app/itdesk/ui/requests/207240000005464157/details" TargetMode="External"/><Relationship Id="rId209" Type="http://schemas.openxmlformats.org/officeDocument/2006/relationships/hyperlink" Target="https://helpme.rakceramics.com/app/itdesk/ui/requests/207240000001597001/details" TargetMode="External"/><Relationship Id="rId416" Type="http://schemas.openxmlformats.org/officeDocument/2006/relationships/hyperlink" Target="https://helpme.rakceramics.com/app/itdesk/ui/requests/207240000004110089/details" TargetMode="External"/><Relationship Id="rId970" Type="http://schemas.openxmlformats.org/officeDocument/2006/relationships/hyperlink" Target="https://helpme.rakceramics.com/app/itdesk/ui/requests/207240000003436031/details" TargetMode="External"/><Relationship Id="rId1046" Type="http://schemas.openxmlformats.org/officeDocument/2006/relationships/hyperlink" Target="https://helpme.rakceramics.com/app/itdesk/ui/requests/207240000003652357/details" TargetMode="External"/><Relationship Id="rId623" Type="http://schemas.openxmlformats.org/officeDocument/2006/relationships/hyperlink" Target="https://helpme.rakceramics.com/app/itdesk/ui/requests/207240000005190801/details" TargetMode="External"/><Relationship Id="rId830" Type="http://schemas.openxmlformats.org/officeDocument/2006/relationships/hyperlink" Target="https://helpme.rakceramics.com/app/itdesk/ui/requests/207240000003233687/details" TargetMode="External"/><Relationship Id="rId928" Type="http://schemas.openxmlformats.org/officeDocument/2006/relationships/hyperlink" Target="https://helpme.rakceramics.com/app/itdesk/ui/requests/207240000004715227/details" TargetMode="External"/><Relationship Id="rId57" Type="http://schemas.openxmlformats.org/officeDocument/2006/relationships/hyperlink" Target="https://helpme.rakceramics.com/app/itdesk/ui/requests/207240000002774719/details" TargetMode="External"/><Relationship Id="rId262" Type="http://schemas.openxmlformats.org/officeDocument/2006/relationships/hyperlink" Target="https://helpme.rakceramics.com/app/itdesk/ui/requests/207240000001719101/details" TargetMode="External"/><Relationship Id="rId567" Type="http://schemas.openxmlformats.org/officeDocument/2006/relationships/hyperlink" Target="https://helpme.rakceramics.com/app/itdesk/ui/requests/207240000001742139/details" TargetMode="External"/><Relationship Id="rId122" Type="http://schemas.openxmlformats.org/officeDocument/2006/relationships/hyperlink" Target="https://helpme.rakceramics.com/app/itdesk/ui/requests/207240000003568369/details" TargetMode="External"/><Relationship Id="rId774" Type="http://schemas.openxmlformats.org/officeDocument/2006/relationships/hyperlink" Target="https://helpme.rakceramics.com/app/itdesk/ui/requests/207240000002146039/details" TargetMode="External"/><Relationship Id="rId981" Type="http://schemas.openxmlformats.org/officeDocument/2006/relationships/hyperlink" Target="https://helpme.rakceramics.com/app/itdesk/ui/requests/207240000004264157/details" TargetMode="External"/><Relationship Id="rId1057" Type="http://schemas.openxmlformats.org/officeDocument/2006/relationships/hyperlink" Target="https://helpme.rakceramics.com/app/itdesk/ui/requests/207240000005908003/details" TargetMode="External"/><Relationship Id="rId427" Type="http://schemas.openxmlformats.org/officeDocument/2006/relationships/hyperlink" Target="https://helpme.rakceramics.com/app/itdesk/ui/requests/207240000006334643/details" TargetMode="External"/><Relationship Id="rId634" Type="http://schemas.openxmlformats.org/officeDocument/2006/relationships/hyperlink" Target="https://helpme.rakceramics.com/app/itdesk/ui/requests/207240000003060001/details" TargetMode="External"/><Relationship Id="rId841" Type="http://schemas.openxmlformats.org/officeDocument/2006/relationships/hyperlink" Target="https://helpme.rakceramics.com/app/itdesk/ui/requests/207240000005930451/details" TargetMode="External"/><Relationship Id="rId273" Type="http://schemas.openxmlformats.org/officeDocument/2006/relationships/hyperlink" Target="https://helpme.rakceramics.com/app/itdesk/ui/requests/207240000002017155/details" TargetMode="External"/><Relationship Id="rId480" Type="http://schemas.openxmlformats.org/officeDocument/2006/relationships/hyperlink" Target="https://helpme.rakceramics.com/app/itdesk/ui/requests/207240000001435725/details" TargetMode="External"/><Relationship Id="rId701" Type="http://schemas.openxmlformats.org/officeDocument/2006/relationships/hyperlink" Target="https://helpme.rakceramics.com/app/itdesk/ui/requests/207240000001431097/details" TargetMode="External"/><Relationship Id="rId939" Type="http://schemas.openxmlformats.org/officeDocument/2006/relationships/hyperlink" Target="https://helpme.rakceramics.com/app/itdesk/ui/requests/207240000004680237/details" TargetMode="External"/><Relationship Id="rId68" Type="http://schemas.openxmlformats.org/officeDocument/2006/relationships/hyperlink" Target="https://helpme.rakceramics.com/app/itdesk/ui/requests/207240000003223001/details" TargetMode="External"/><Relationship Id="rId133" Type="http://schemas.openxmlformats.org/officeDocument/2006/relationships/hyperlink" Target="https://helpme.rakceramics.com/app/itdesk/ui/requests/207240000005560013/details" TargetMode="External"/><Relationship Id="rId340" Type="http://schemas.openxmlformats.org/officeDocument/2006/relationships/hyperlink" Target="https://helpme.rakceramics.com/app/itdesk/ui/requests/207240000002017905/details" TargetMode="External"/><Relationship Id="rId578" Type="http://schemas.openxmlformats.org/officeDocument/2006/relationships/hyperlink" Target="https://helpme.rakceramics.com/app/itdesk/ui/requests/207240000004074031/details" TargetMode="External"/><Relationship Id="rId785" Type="http://schemas.openxmlformats.org/officeDocument/2006/relationships/hyperlink" Target="https://helpme.rakceramics.com/app/itdesk/ui/requests/207240000001707541/details" TargetMode="External"/><Relationship Id="rId992" Type="http://schemas.openxmlformats.org/officeDocument/2006/relationships/hyperlink" Target="https://helpme.rakceramics.com/app/itdesk/ui/requests/207240000004109203/details" TargetMode="External"/><Relationship Id="rId200" Type="http://schemas.openxmlformats.org/officeDocument/2006/relationships/hyperlink" Target="https://helpme.rakceramics.com/app/itdesk/ui/requests/207240000006436001/details" TargetMode="External"/><Relationship Id="rId438" Type="http://schemas.openxmlformats.org/officeDocument/2006/relationships/hyperlink" Target="https://helpme.rakceramics.com/app/itdesk/ui/requests/207240000001630359/details" TargetMode="External"/><Relationship Id="rId645" Type="http://schemas.openxmlformats.org/officeDocument/2006/relationships/hyperlink" Target="https://helpme.rakceramics.com/app/itdesk/ui/requests/207240000003370195/details" TargetMode="External"/><Relationship Id="rId852" Type="http://schemas.openxmlformats.org/officeDocument/2006/relationships/hyperlink" Target="https://helpme.rakceramics.com/app/itdesk/ui/requests/207240000003847001/details" TargetMode="External"/><Relationship Id="rId1068" Type="http://schemas.openxmlformats.org/officeDocument/2006/relationships/hyperlink" Target="https://helpme.rakceramics.com/app/itdesk/ui/requests/207240000003211247/details" TargetMode="External"/><Relationship Id="rId284" Type="http://schemas.openxmlformats.org/officeDocument/2006/relationships/hyperlink" Target="https://helpme.rakceramics.com/app/itdesk/ui/requests/207240000002017263/details" TargetMode="External"/><Relationship Id="rId491" Type="http://schemas.openxmlformats.org/officeDocument/2006/relationships/hyperlink" Target="https://helpme.rakceramics.com/app/itdesk/ui/requests/207240000003223017/details" TargetMode="External"/><Relationship Id="rId505" Type="http://schemas.openxmlformats.org/officeDocument/2006/relationships/hyperlink" Target="https://helpme.rakceramics.com/app/itdesk/ui/requests/207240000005494033/details" TargetMode="External"/><Relationship Id="rId712" Type="http://schemas.openxmlformats.org/officeDocument/2006/relationships/hyperlink" Target="https://helpme.rakceramics.com/app/itdesk/ui/requests/207240000002091158/details" TargetMode="External"/><Relationship Id="rId79" Type="http://schemas.openxmlformats.org/officeDocument/2006/relationships/hyperlink" Target="https://helpme.rakceramics.com/app/itdesk/ui/requests/207240000001796181/details" TargetMode="External"/><Relationship Id="rId144" Type="http://schemas.openxmlformats.org/officeDocument/2006/relationships/hyperlink" Target="https://helpme.rakceramics.com/app/itdesk/ui/requests/207240000006072407/details" TargetMode="External"/><Relationship Id="rId589" Type="http://schemas.openxmlformats.org/officeDocument/2006/relationships/hyperlink" Target="https://helpme.rakceramics.com/app/itdesk/ui/requests/207240000004707165/details" TargetMode="External"/><Relationship Id="rId796" Type="http://schemas.openxmlformats.org/officeDocument/2006/relationships/hyperlink" Target="https://helpme.rakceramics.com/app/itdesk/ui/requests/207240000003625521/details" TargetMode="External"/><Relationship Id="rId351" Type="http://schemas.openxmlformats.org/officeDocument/2006/relationships/hyperlink" Target="https://helpme.rakceramics.com/app/itdesk/ui/requests/207240000002049031/details" TargetMode="External"/><Relationship Id="rId449" Type="http://schemas.openxmlformats.org/officeDocument/2006/relationships/hyperlink" Target="https://helpme.rakceramics.com/app/itdesk/ui/requests/207240000002624053/details" TargetMode="External"/><Relationship Id="rId656" Type="http://schemas.openxmlformats.org/officeDocument/2006/relationships/hyperlink" Target="https://helpme.rakceramics.com/app/itdesk/ui/requests/207240000004275635/details" TargetMode="External"/><Relationship Id="rId863" Type="http://schemas.openxmlformats.org/officeDocument/2006/relationships/hyperlink" Target="https://helpme.rakceramics.com/app/itdesk/ui/requests/207240000003852353/details" TargetMode="External"/><Relationship Id="rId1079" Type="http://schemas.openxmlformats.org/officeDocument/2006/relationships/table" Target="../tables/table2.xml"/><Relationship Id="rId211" Type="http://schemas.openxmlformats.org/officeDocument/2006/relationships/hyperlink" Target="https://helpme.rakceramics.com/app/itdesk/ui/requests/207240000002236015/details" TargetMode="External"/><Relationship Id="rId295" Type="http://schemas.openxmlformats.org/officeDocument/2006/relationships/hyperlink" Target="https://helpme.rakceramics.com/app/itdesk/ui/requests/207240000002017433/details" TargetMode="External"/><Relationship Id="rId309" Type="http://schemas.openxmlformats.org/officeDocument/2006/relationships/hyperlink" Target="https://helpme.rakceramics.com/app/itdesk/ui/requests/207240000002017509/details" TargetMode="External"/><Relationship Id="rId516" Type="http://schemas.openxmlformats.org/officeDocument/2006/relationships/hyperlink" Target="https://helpme.rakceramics.com/app/itdesk/ui/requests/207240000002885001/details" TargetMode="External"/><Relationship Id="rId723" Type="http://schemas.openxmlformats.org/officeDocument/2006/relationships/hyperlink" Target="https://helpme.rakceramics.com/app/itdesk/ui/requests/207240000005147031/details" TargetMode="External"/><Relationship Id="rId930" Type="http://schemas.openxmlformats.org/officeDocument/2006/relationships/hyperlink" Target="https://helpme.rakceramics.com/app/itdesk/ui/requests/207240000001229397/details" TargetMode="External"/><Relationship Id="rId1006" Type="http://schemas.openxmlformats.org/officeDocument/2006/relationships/hyperlink" Target="https://helpme.rakceramics.com/app/itdesk/ui/requests/207240000003187283/details" TargetMode="External"/><Relationship Id="rId155" Type="http://schemas.openxmlformats.org/officeDocument/2006/relationships/hyperlink" Target="https://helpme.rakceramics.com/app/itdesk/ui/requests/207240000005387757/details" TargetMode="External"/><Relationship Id="rId362" Type="http://schemas.openxmlformats.org/officeDocument/2006/relationships/hyperlink" Target="https://helpme.rakceramics.com/app/itdesk/ui/requests/207240000002049109/details" TargetMode="External"/><Relationship Id="rId222" Type="http://schemas.openxmlformats.org/officeDocument/2006/relationships/hyperlink" Target="https://helpme.rakceramics.com/app/itdesk/ui/requests/207240000001749001/details" TargetMode="External"/><Relationship Id="rId667" Type="http://schemas.openxmlformats.org/officeDocument/2006/relationships/hyperlink" Target="https://helpme.rakceramics.com/app/itdesk/ui/requests/207240000002978245/details" TargetMode="External"/><Relationship Id="rId874" Type="http://schemas.openxmlformats.org/officeDocument/2006/relationships/hyperlink" Target="https://helpme.rakceramics.com/app/itdesk/ui/requests/207240000003155119/details" TargetMode="External"/><Relationship Id="rId17" Type="http://schemas.openxmlformats.org/officeDocument/2006/relationships/hyperlink" Target="https://helpme.rakceramics.com/app/itdesk/ui/requests/207240000003285021/details" TargetMode="External"/><Relationship Id="rId527" Type="http://schemas.openxmlformats.org/officeDocument/2006/relationships/hyperlink" Target="https://helpme.rakceramics.com/app/itdesk/ui/requests/207240000004255037/details" TargetMode="External"/><Relationship Id="rId734" Type="http://schemas.openxmlformats.org/officeDocument/2006/relationships/hyperlink" Target="https://helpme.rakceramics.com/app/itdesk/ui/requests/207240000004310011/details" TargetMode="External"/><Relationship Id="rId941" Type="http://schemas.openxmlformats.org/officeDocument/2006/relationships/hyperlink" Target="https://helpme.rakceramics.com/app/itdesk/ui/requests/207240000004645713/details" TargetMode="External"/><Relationship Id="rId70" Type="http://schemas.openxmlformats.org/officeDocument/2006/relationships/hyperlink" Target="https://helpme.rakceramics.com/app/itdesk/ui/requests/207240000004113515/details" TargetMode="External"/><Relationship Id="rId166" Type="http://schemas.openxmlformats.org/officeDocument/2006/relationships/hyperlink" Target="https://helpme.rakceramics.com/app/itdesk/ui/requests/207240000003682001/details" TargetMode="External"/><Relationship Id="rId373" Type="http://schemas.openxmlformats.org/officeDocument/2006/relationships/hyperlink" Target="https://helpme.rakceramics.com/app/itdesk/ui/requests/207240000003863001/details" TargetMode="External"/><Relationship Id="rId580" Type="http://schemas.openxmlformats.org/officeDocument/2006/relationships/hyperlink" Target="https://helpme.rakceramics.com/app/itdesk/ui/requests/207240000004448001/details" TargetMode="External"/><Relationship Id="rId801" Type="http://schemas.openxmlformats.org/officeDocument/2006/relationships/hyperlink" Target="https://helpme.rakceramics.com/app/itdesk/ui/requests/207240000004321001/details" TargetMode="External"/><Relationship Id="rId1017" Type="http://schemas.openxmlformats.org/officeDocument/2006/relationships/hyperlink" Target="https://helpme.rakceramics.com/app/itdesk/ui/requests/207240000002669001/details" TargetMode="External"/><Relationship Id="rId1" Type="http://schemas.openxmlformats.org/officeDocument/2006/relationships/hyperlink" Target="https://helpme.rakceramics.com/app/itdesk/ui/requests/207240000001774039/details" TargetMode="External"/><Relationship Id="rId233" Type="http://schemas.openxmlformats.org/officeDocument/2006/relationships/hyperlink" Target="https://helpme.rakceramics.com/app/itdesk/ui/requests/207240000004226001/details" TargetMode="External"/><Relationship Id="rId440" Type="http://schemas.openxmlformats.org/officeDocument/2006/relationships/hyperlink" Target="https://helpme.rakceramics.com/app/itdesk/ui/requests/207240000006107071/details" TargetMode="External"/><Relationship Id="rId678" Type="http://schemas.openxmlformats.org/officeDocument/2006/relationships/hyperlink" Target="https://helpme.rakceramics.com/app/itdesk/ui/requests/207240000002197203/details" TargetMode="External"/><Relationship Id="rId885" Type="http://schemas.openxmlformats.org/officeDocument/2006/relationships/hyperlink" Target="https://helpme.rakceramics.com/app/itdesk/ui/requests/207240000003082685/details" TargetMode="External"/><Relationship Id="rId1070" Type="http://schemas.openxmlformats.org/officeDocument/2006/relationships/hyperlink" Target="https://helpme.rakceramics.com/app/itdesk/ui/requests/207240000002064033/details" TargetMode="External"/><Relationship Id="rId28" Type="http://schemas.openxmlformats.org/officeDocument/2006/relationships/hyperlink" Target="https://helpme.rakceramics.com/app/itdesk/ui/requests/207240000003819989/details" TargetMode="External"/><Relationship Id="rId300" Type="http://schemas.openxmlformats.org/officeDocument/2006/relationships/hyperlink" Target="https://helpme.rakceramics.com/app/itdesk/ui/requests/207240000002017467/details" TargetMode="External"/><Relationship Id="rId538" Type="http://schemas.openxmlformats.org/officeDocument/2006/relationships/hyperlink" Target="https://helpme.rakceramics.com/app/itdesk/ui/requests/207240000003410587/details" TargetMode="External"/><Relationship Id="rId745" Type="http://schemas.openxmlformats.org/officeDocument/2006/relationships/hyperlink" Target="https://helpme.rakceramics.com/app/itdesk/ui/requests/207240000004267462/details" TargetMode="External"/><Relationship Id="rId952" Type="http://schemas.openxmlformats.org/officeDocument/2006/relationships/hyperlink" Target="https://helpme.rakceramics.com/app/itdesk/ui/requests/207240000003642281/details" TargetMode="External"/><Relationship Id="rId81" Type="http://schemas.openxmlformats.org/officeDocument/2006/relationships/hyperlink" Target="https://helpme.rakceramics.com/app/itdesk/ui/requests/207240000004697179/details" TargetMode="External"/><Relationship Id="rId177" Type="http://schemas.openxmlformats.org/officeDocument/2006/relationships/hyperlink" Target="https://helpme.rakceramics.com/app/itdesk/ui/requests/207240000002328331/details" TargetMode="External"/><Relationship Id="rId384" Type="http://schemas.openxmlformats.org/officeDocument/2006/relationships/hyperlink" Target="https://helpme.rakceramics.com/app/itdesk/ui/requests/207240000001371217/details" TargetMode="External"/><Relationship Id="rId591" Type="http://schemas.openxmlformats.org/officeDocument/2006/relationships/hyperlink" Target="https://helpme.rakceramics.com/app/itdesk/ui/requests/207240000006122541/details" TargetMode="External"/><Relationship Id="rId605" Type="http://schemas.openxmlformats.org/officeDocument/2006/relationships/hyperlink" Target="https://helpme.rakceramics.com/app/itdesk/ui/requests/207240000001366133/details" TargetMode="External"/><Relationship Id="rId812" Type="http://schemas.openxmlformats.org/officeDocument/2006/relationships/hyperlink" Target="https://helpme.rakceramics.com/app/itdesk/ui/requests/207240000001838309/details" TargetMode="External"/><Relationship Id="rId1028" Type="http://schemas.openxmlformats.org/officeDocument/2006/relationships/hyperlink" Target="https://helpme.rakceramics.com/app/itdesk/ui/requests/207240000002741019/details" TargetMode="External"/><Relationship Id="rId244" Type="http://schemas.openxmlformats.org/officeDocument/2006/relationships/hyperlink" Target="https://helpme.rakceramics.com/app/itdesk/ui/requests/207240000001724163/details" TargetMode="External"/><Relationship Id="rId689" Type="http://schemas.openxmlformats.org/officeDocument/2006/relationships/hyperlink" Target="https://helpme.rakceramics.com/app/itdesk/ui/requests/207240000001339211/details" TargetMode="External"/><Relationship Id="rId896" Type="http://schemas.openxmlformats.org/officeDocument/2006/relationships/hyperlink" Target="https://helpme.rakceramics.com/app/itdesk/ui/requests/207240000004591003/details" TargetMode="External"/><Relationship Id="rId39" Type="http://schemas.openxmlformats.org/officeDocument/2006/relationships/hyperlink" Target="https://helpme.rakceramics.com/app/itdesk/ui/requests/207240000004680125/details" TargetMode="External"/><Relationship Id="rId451" Type="http://schemas.openxmlformats.org/officeDocument/2006/relationships/hyperlink" Target="https://helpme.rakceramics.com/app/itdesk/ui/requests/207240000001527581/details" TargetMode="External"/><Relationship Id="rId549" Type="http://schemas.openxmlformats.org/officeDocument/2006/relationships/hyperlink" Target="https://helpme.rakceramics.com/app/itdesk/ui/requests/207240000006462115/details" TargetMode="External"/><Relationship Id="rId756" Type="http://schemas.openxmlformats.org/officeDocument/2006/relationships/hyperlink" Target="https://helpme.rakceramics.com/app/itdesk/ui/requests/207240000002741535/details" TargetMode="External"/><Relationship Id="rId104" Type="http://schemas.openxmlformats.org/officeDocument/2006/relationships/hyperlink" Target="https://helpme.rakceramics.com/app/itdesk/ui/requests/207240000001747121/details" TargetMode="External"/><Relationship Id="rId188" Type="http://schemas.openxmlformats.org/officeDocument/2006/relationships/hyperlink" Target="https://helpme.rakceramics.com/app/itdesk/ui/requests/207240000004411001/details" TargetMode="External"/><Relationship Id="rId311" Type="http://schemas.openxmlformats.org/officeDocument/2006/relationships/hyperlink" Target="https://helpme.rakceramics.com/app/itdesk/ui/requests/207240000002017525/details" TargetMode="External"/><Relationship Id="rId395" Type="http://schemas.openxmlformats.org/officeDocument/2006/relationships/hyperlink" Target="https://helpme.rakceramics.com/app/itdesk/ui/requests/207240000001983003/details" TargetMode="External"/><Relationship Id="rId409" Type="http://schemas.openxmlformats.org/officeDocument/2006/relationships/hyperlink" Target="https://helpme.rakceramics.com/app/itdesk/ui/requests/207240000006587093/details" TargetMode="External"/><Relationship Id="rId963" Type="http://schemas.openxmlformats.org/officeDocument/2006/relationships/hyperlink" Target="https://helpme.rakceramics.com/app/itdesk/ui/requests/207240000003238249/details" TargetMode="External"/><Relationship Id="rId1039" Type="http://schemas.openxmlformats.org/officeDocument/2006/relationships/hyperlink" Target="https://helpme.rakceramics.com/app/itdesk/ui/requests/207240000005972227/details" TargetMode="External"/><Relationship Id="rId92" Type="http://schemas.openxmlformats.org/officeDocument/2006/relationships/hyperlink" Target="https://helpme.rakceramics.com/app/itdesk/ui/requests/207240000004706639/details" TargetMode="External"/><Relationship Id="rId616" Type="http://schemas.openxmlformats.org/officeDocument/2006/relationships/hyperlink" Target="https://helpme.rakceramics.com/app/itdesk/ui/requests/207240000002986185/details" TargetMode="External"/><Relationship Id="rId823" Type="http://schemas.openxmlformats.org/officeDocument/2006/relationships/hyperlink" Target="https://helpme.rakceramics.com/app/itdesk/ui/requests/207240000004662773/details" TargetMode="External"/><Relationship Id="rId255" Type="http://schemas.openxmlformats.org/officeDocument/2006/relationships/hyperlink" Target="https://helpme.rakceramics.com/app/itdesk/ui/requests/207240000003246311/details" TargetMode="External"/><Relationship Id="rId462" Type="http://schemas.openxmlformats.org/officeDocument/2006/relationships/hyperlink" Target="https://helpme.rakceramics.com/app/itdesk/ui/requests/207240000003646529/details" TargetMode="External"/><Relationship Id="rId115" Type="http://schemas.openxmlformats.org/officeDocument/2006/relationships/hyperlink" Target="https://helpme.rakceramics.com/app/itdesk/ui/requests/207240000001724099/details" TargetMode="External"/><Relationship Id="rId322" Type="http://schemas.openxmlformats.org/officeDocument/2006/relationships/hyperlink" Target="https://helpme.rakceramics.com/app/itdesk/ui/requests/207240000002017739/details" TargetMode="External"/><Relationship Id="rId767" Type="http://schemas.openxmlformats.org/officeDocument/2006/relationships/hyperlink" Target="https://helpme.rakceramics.com/app/itdesk/ui/requests/207240000001676159/details" TargetMode="External"/><Relationship Id="rId974" Type="http://schemas.openxmlformats.org/officeDocument/2006/relationships/hyperlink" Target="https://helpme.rakceramics.com/app/itdesk/ui/requests/207240000002504689/details" TargetMode="External"/><Relationship Id="rId199" Type="http://schemas.openxmlformats.org/officeDocument/2006/relationships/hyperlink" Target="https://helpme.rakceramics.com/app/itdesk/ui/requests/207240000002913003/details" TargetMode="External"/><Relationship Id="rId627" Type="http://schemas.openxmlformats.org/officeDocument/2006/relationships/hyperlink" Target="https://helpme.rakceramics.com/app/itdesk/ui/requests/207240000005607003/details" TargetMode="External"/><Relationship Id="rId834" Type="http://schemas.openxmlformats.org/officeDocument/2006/relationships/hyperlink" Target="https://helpme.rakceramics.com/app/itdesk/ui/requests/207240000004451043/details" TargetMode="External"/><Relationship Id="rId266" Type="http://schemas.openxmlformats.org/officeDocument/2006/relationships/hyperlink" Target="https://helpme.rakceramics.com/app/itdesk/ui/requests/207240000006099105/details" TargetMode="External"/><Relationship Id="rId473" Type="http://schemas.openxmlformats.org/officeDocument/2006/relationships/hyperlink" Target="https://helpme.rakceramics.com/app/itdesk/ui/requests/207240000003407145/details" TargetMode="External"/><Relationship Id="rId680" Type="http://schemas.openxmlformats.org/officeDocument/2006/relationships/hyperlink" Target="https://helpme.rakceramics.com/app/itdesk/ui/requests/207240000003233725/details" TargetMode="External"/><Relationship Id="rId901" Type="http://schemas.openxmlformats.org/officeDocument/2006/relationships/hyperlink" Target="https://helpme.rakceramics.com/app/itdesk/ui/requests/207240000003569255/details" TargetMode="External"/><Relationship Id="rId30" Type="http://schemas.openxmlformats.org/officeDocument/2006/relationships/hyperlink" Target="https://helpme.rakceramics.com/app/itdesk/ui/requests/207240000002206595/details" TargetMode="External"/><Relationship Id="rId126" Type="http://schemas.openxmlformats.org/officeDocument/2006/relationships/hyperlink" Target="https://helpme.rakceramics.com/app/itdesk/ui/requests/207240000002746006/details" TargetMode="External"/><Relationship Id="rId333" Type="http://schemas.openxmlformats.org/officeDocument/2006/relationships/hyperlink" Target="https://helpme.rakceramics.com/app/itdesk/ui/requests/207240000002017823/details" TargetMode="External"/><Relationship Id="rId540" Type="http://schemas.openxmlformats.org/officeDocument/2006/relationships/hyperlink" Target="https://helpme.rakceramics.com/app/itdesk/ui/requests/207240000005929225/details" TargetMode="External"/><Relationship Id="rId778" Type="http://schemas.openxmlformats.org/officeDocument/2006/relationships/hyperlink" Target="https://helpme.rakceramics.com/app/itdesk/ui/requests/207240000001531115/details" TargetMode="External"/><Relationship Id="rId985" Type="http://schemas.openxmlformats.org/officeDocument/2006/relationships/hyperlink" Target="https://helpme.rakceramics.com/app/itdesk/ui/requests/207240000003227121/details" TargetMode="External"/><Relationship Id="rId638" Type="http://schemas.openxmlformats.org/officeDocument/2006/relationships/hyperlink" Target="https://helpme.rakceramics.com/app/itdesk/ui/requests/207240000004518021/details" TargetMode="External"/><Relationship Id="rId845" Type="http://schemas.openxmlformats.org/officeDocument/2006/relationships/hyperlink" Target="https://helpme.rakceramics.com/app/itdesk/ui/requests/207240000002342001/details" TargetMode="External"/><Relationship Id="rId1030" Type="http://schemas.openxmlformats.org/officeDocument/2006/relationships/hyperlink" Target="https://helpme.rakceramics.com/app/itdesk/ui/requests/207240000002436377/details" TargetMode="External"/><Relationship Id="rId277" Type="http://schemas.openxmlformats.org/officeDocument/2006/relationships/hyperlink" Target="https://helpme.rakceramics.com/app/itdesk/ui/requests/207240000002017183/details" TargetMode="External"/><Relationship Id="rId400" Type="http://schemas.openxmlformats.org/officeDocument/2006/relationships/hyperlink" Target="https://helpme.rakceramics.com/app/itdesk/ui/requests/207240000004872001/details" TargetMode="External"/><Relationship Id="rId484" Type="http://schemas.openxmlformats.org/officeDocument/2006/relationships/hyperlink" Target="https://helpme.rakceramics.com/app/itdesk/ui/requests/207240000005447001/details" TargetMode="External"/><Relationship Id="rId705" Type="http://schemas.openxmlformats.org/officeDocument/2006/relationships/hyperlink" Target="https://helpme.rakceramics.com/app/itdesk/ui/requests/207240000001569118/details" TargetMode="External"/><Relationship Id="rId137" Type="http://schemas.openxmlformats.org/officeDocument/2006/relationships/hyperlink" Target="https://helpme.rakceramics.com/app/itdesk/ui/requests/207240000001468370/details" TargetMode="External"/><Relationship Id="rId344" Type="http://schemas.openxmlformats.org/officeDocument/2006/relationships/hyperlink" Target="https://helpme.rakceramics.com/app/itdesk/ui/requests/207240000002017931/details" TargetMode="External"/><Relationship Id="rId691" Type="http://schemas.openxmlformats.org/officeDocument/2006/relationships/hyperlink" Target="https://helpme.rakceramics.com/app/itdesk/ui/requests/207240000002028381/details" TargetMode="External"/><Relationship Id="rId789" Type="http://schemas.openxmlformats.org/officeDocument/2006/relationships/hyperlink" Target="https://helpme.rakceramics.com/app/itdesk/ui/requests/207240000004441003/details" TargetMode="External"/><Relationship Id="rId912" Type="http://schemas.openxmlformats.org/officeDocument/2006/relationships/hyperlink" Target="https://helpme.rakceramics.com/app/itdesk/ui/requests/207240000001724057/details" TargetMode="External"/><Relationship Id="rId996" Type="http://schemas.openxmlformats.org/officeDocument/2006/relationships/hyperlink" Target="https://helpme.rakceramics.com/app/itdesk/ui/requests/207240000005732147/details" TargetMode="External"/><Relationship Id="rId41" Type="http://schemas.openxmlformats.org/officeDocument/2006/relationships/hyperlink" Target="https://helpme.rakceramics.com/app/itdesk/ui/requests/207240000002337003/details" TargetMode="External"/><Relationship Id="rId551" Type="http://schemas.openxmlformats.org/officeDocument/2006/relationships/hyperlink" Target="https://helpme.rakceramics.com/app/itdesk/ui/requests/207240000002884001/details" TargetMode="External"/><Relationship Id="rId649" Type="http://schemas.openxmlformats.org/officeDocument/2006/relationships/hyperlink" Target="https://helpme.rakceramics.com/app/itdesk/ui/requests/207240000002027083/details" TargetMode="External"/><Relationship Id="rId856" Type="http://schemas.openxmlformats.org/officeDocument/2006/relationships/hyperlink" Target="https://helpme.rakceramics.com/app/itdesk/ui/requests/207240000006073155/details" TargetMode="External"/><Relationship Id="rId190" Type="http://schemas.openxmlformats.org/officeDocument/2006/relationships/hyperlink" Target="https://helpme.rakceramics.com/app/itdesk/ui/requests/207240000004475065/details" TargetMode="External"/><Relationship Id="rId204" Type="http://schemas.openxmlformats.org/officeDocument/2006/relationships/hyperlink" Target="https://helpme.rakceramics.com/app/itdesk/ui/requests/207240000005573065/details" TargetMode="External"/><Relationship Id="rId288" Type="http://schemas.openxmlformats.org/officeDocument/2006/relationships/hyperlink" Target="https://helpme.rakceramics.com/app/itdesk/ui/requests/207240000002017285/details" TargetMode="External"/><Relationship Id="rId411" Type="http://schemas.openxmlformats.org/officeDocument/2006/relationships/hyperlink" Target="https://helpme.rakceramics.com/app/itdesk/ui/requests/207240000001944015/details" TargetMode="External"/><Relationship Id="rId509" Type="http://schemas.openxmlformats.org/officeDocument/2006/relationships/hyperlink" Target="https://helpme.rakceramics.com/app/itdesk/ui/requests/207240000005215029/details" TargetMode="External"/><Relationship Id="rId1041" Type="http://schemas.openxmlformats.org/officeDocument/2006/relationships/hyperlink" Target="https://helpme.rakceramics.com/app/itdesk/ui/requests/207240000006436527/details" TargetMode="External"/><Relationship Id="rId495" Type="http://schemas.openxmlformats.org/officeDocument/2006/relationships/hyperlink" Target="https://helpme.rakceramics.com/app/itdesk/ui/requests/207240000005753027/details" TargetMode="External"/><Relationship Id="rId716" Type="http://schemas.openxmlformats.org/officeDocument/2006/relationships/hyperlink" Target="https://helpme.rakceramics.com/app/itdesk/ui/requests/207240000002729143/details" TargetMode="External"/><Relationship Id="rId923" Type="http://schemas.openxmlformats.org/officeDocument/2006/relationships/hyperlink" Target="https://helpme.rakceramics.com/app/itdesk/ui/requests/207240000005215207/details" TargetMode="External"/><Relationship Id="rId52" Type="http://schemas.openxmlformats.org/officeDocument/2006/relationships/hyperlink" Target="https://helpme.rakceramics.com/app/itdesk/ui/requests/207240000004188581/details" TargetMode="External"/><Relationship Id="rId148" Type="http://schemas.openxmlformats.org/officeDocument/2006/relationships/hyperlink" Target="https://helpme.rakceramics.com/app/itdesk/ui/requests/207240000004498767/details" TargetMode="External"/><Relationship Id="rId355" Type="http://schemas.openxmlformats.org/officeDocument/2006/relationships/hyperlink" Target="https://helpme.rakceramics.com/app/itdesk/ui/requests/207240000002049069/details" TargetMode="External"/><Relationship Id="rId562" Type="http://schemas.openxmlformats.org/officeDocument/2006/relationships/hyperlink" Target="https://helpme.rakceramics.com/app/itdesk/ui/requests/207240000005464225/details" TargetMode="External"/><Relationship Id="rId215" Type="http://schemas.openxmlformats.org/officeDocument/2006/relationships/hyperlink" Target="https://helpme.rakceramics.com/app/itdesk/ui/requests/207240000005361445/details" TargetMode="External"/><Relationship Id="rId422" Type="http://schemas.openxmlformats.org/officeDocument/2006/relationships/hyperlink" Target="https://helpme.rakceramics.com/app/itdesk/ui/requests/207240000006113129/details" TargetMode="External"/><Relationship Id="rId867" Type="http://schemas.openxmlformats.org/officeDocument/2006/relationships/hyperlink" Target="https://helpme.rakceramics.com/app/itdesk/ui/requests/207240000001247017/details" TargetMode="External"/><Relationship Id="rId1052" Type="http://schemas.openxmlformats.org/officeDocument/2006/relationships/hyperlink" Target="https://helpme.rakceramics.com/app/itdesk/ui/requests/207240000002758117/details" TargetMode="External"/><Relationship Id="rId299" Type="http://schemas.openxmlformats.org/officeDocument/2006/relationships/hyperlink" Target="https://helpme.rakceramics.com/app/itdesk/ui/requests/207240000002017451/details" TargetMode="External"/><Relationship Id="rId727" Type="http://schemas.openxmlformats.org/officeDocument/2006/relationships/hyperlink" Target="https://helpme.rakceramics.com/app/itdesk/ui/requests/207240000005148511/details" TargetMode="External"/><Relationship Id="rId934" Type="http://schemas.openxmlformats.org/officeDocument/2006/relationships/hyperlink" Target="https://helpme.rakceramics.com/app/itdesk/ui/requests/207240000006459079/details" TargetMode="External"/><Relationship Id="rId63" Type="http://schemas.openxmlformats.org/officeDocument/2006/relationships/hyperlink" Target="https://helpme.rakceramics.com/app/itdesk/ui/requests/207240000002970025/details" TargetMode="External"/><Relationship Id="rId159" Type="http://schemas.openxmlformats.org/officeDocument/2006/relationships/hyperlink" Target="https://helpme.rakceramics.com/app/itdesk/ui/requests/207240000003763001/details" TargetMode="External"/><Relationship Id="rId366" Type="http://schemas.openxmlformats.org/officeDocument/2006/relationships/hyperlink" Target="https://helpme.rakceramics.com/app/itdesk/ui/requests/207240000002051450/details" TargetMode="External"/><Relationship Id="rId573" Type="http://schemas.openxmlformats.org/officeDocument/2006/relationships/hyperlink" Target="https://helpme.rakceramics.com/app/itdesk/ui/requests/207240000005982055/details" TargetMode="External"/><Relationship Id="rId780" Type="http://schemas.openxmlformats.org/officeDocument/2006/relationships/hyperlink" Target="https://helpme.rakceramics.com/app/itdesk/ui/requests/207240000003028021/details" TargetMode="External"/><Relationship Id="rId226" Type="http://schemas.openxmlformats.org/officeDocument/2006/relationships/hyperlink" Target="https://helpme.rakceramics.com/app/itdesk/ui/requests/207240000004189001/details" TargetMode="External"/><Relationship Id="rId433" Type="http://schemas.openxmlformats.org/officeDocument/2006/relationships/hyperlink" Target="https://helpme.rakceramics.com/app/itdesk/ui/requests/207240000005943647/details" TargetMode="External"/><Relationship Id="rId878" Type="http://schemas.openxmlformats.org/officeDocument/2006/relationships/hyperlink" Target="https://helpme.rakceramics.com/app/itdesk/ui/requests/207240000001762623/details" TargetMode="External"/><Relationship Id="rId1063" Type="http://schemas.openxmlformats.org/officeDocument/2006/relationships/hyperlink" Target="https://helpme.rakceramics.com/app/itdesk/ui/requests/207240000005739161/details" TargetMode="External"/><Relationship Id="rId640" Type="http://schemas.openxmlformats.org/officeDocument/2006/relationships/hyperlink" Target="https://helpme.rakceramics.com/app/itdesk/ui/requests/207240000004696003/details" TargetMode="External"/><Relationship Id="rId738" Type="http://schemas.openxmlformats.org/officeDocument/2006/relationships/hyperlink" Target="https://helpme.rakceramics.com/app/itdesk/ui/requests/207240000003835033/details" TargetMode="External"/><Relationship Id="rId945" Type="http://schemas.openxmlformats.org/officeDocument/2006/relationships/hyperlink" Target="https://helpme.rakceramics.com/app/itdesk/ui/requests/207240000004669007/details" TargetMode="External"/><Relationship Id="rId74" Type="http://schemas.openxmlformats.org/officeDocument/2006/relationships/hyperlink" Target="https://helpme.rakceramics.com/app/itdesk/ui/requests/207240000006436077/details" TargetMode="External"/><Relationship Id="rId377" Type="http://schemas.openxmlformats.org/officeDocument/2006/relationships/hyperlink" Target="https://helpme.rakceramics.com/app/itdesk/ui/requests/207240000004454243/details" TargetMode="External"/><Relationship Id="rId500" Type="http://schemas.openxmlformats.org/officeDocument/2006/relationships/hyperlink" Target="https://helpme.rakceramics.com/app/itdesk/ui/requests/207240000003772487/details" TargetMode="External"/><Relationship Id="rId584" Type="http://schemas.openxmlformats.org/officeDocument/2006/relationships/hyperlink" Target="https://helpme.rakceramics.com/app/itdesk/ui/requests/207240000004113467/details" TargetMode="External"/><Relationship Id="rId805" Type="http://schemas.openxmlformats.org/officeDocument/2006/relationships/hyperlink" Target="https://helpme.rakceramics.com/app/itdesk/ui/requests/207240000001779023/details" TargetMode="External"/><Relationship Id="rId5" Type="http://schemas.openxmlformats.org/officeDocument/2006/relationships/hyperlink" Target="https://helpme.rakceramics.com/app/itdesk/ui/requests/207240000005534573/details" TargetMode="External"/><Relationship Id="rId237" Type="http://schemas.openxmlformats.org/officeDocument/2006/relationships/hyperlink" Target="https://helpme.rakceramics.com/app/itdesk/ui/requests/207240000003683267/details" TargetMode="External"/><Relationship Id="rId791" Type="http://schemas.openxmlformats.org/officeDocument/2006/relationships/hyperlink" Target="https://helpme.rakceramics.com/app/itdesk/ui/requests/207240000003898739/details" TargetMode="External"/><Relationship Id="rId889" Type="http://schemas.openxmlformats.org/officeDocument/2006/relationships/hyperlink" Target="https://helpme.rakceramics.com/app/itdesk/ui/requests/207240000006611027/details" TargetMode="External"/><Relationship Id="rId1074" Type="http://schemas.openxmlformats.org/officeDocument/2006/relationships/hyperlink" Target="https://helpme.rakceramics.com/app/itdesk/ui/requests/207240000004655021/details" TargetMode="External"/><Relationship Id="rId444" Type="http://schemas.openxmlformats.org/officeDocument/2006/relationships/hyperlink" Target="https://helpme.rakceramics.com/app/itdesk/ui/requests/207240000002436311/details" TargetMode="External"/><Relationship Id="rId651" Type="http://schemas.openxmlformats.org/officeDocument/2006/relationships/hyperlink" Target="https://helpme.rakceramics.com/app/itdesk/ui/requests/207240000003354955/details" TargetMode="External"/><Relationship Id="rId749" Type="http://schemas.openxmlformats.org/officeDocument/2006/relationships/hyperlink" Target="https://helpme.rakceramics.com/app/itdesk/ui/requests/207240000002331005/details" TargetMode="External"/><Relationship Id="rId290" Type="http://schemas.openxmlformats.org/officeDocument/2006/relationships/hyperlink" Target="https://helpme.rakceramics.com/app/itdesk/ui/requests/207240000002017299/details" TargetMode="External"/><Relationship Id="rId304" Type="http://schemas.openxmlformats.org/officeDocument/2006/relationships/hyperlink" Target="https://helpme.rakceramics.com/app/itdesk/ui/requests/207240000002017485/details" TargetMode="External"/><Relationship Id="rId388" Type="http://schemas.openxmlformats.org/officeDocument/2006/relationships/hyperlink" Target="https://helpme.rakceramics.com/app/itdesk/ui/requests/207240000003436091/details" TargetMode="External"/><Relationship Id="rId511" Type="http://schemas.openxmlformats.org/officeDocument/2006/relationships/hyperlink" Target="https://helpme.rakceramics.com/app/itdesk/ui/requests/207240000003579003/details" TargetMode="External"/><Relationship Id="rId609" Type="http://schemas.openxmlformats.org/officeDocument/2006/relationships/hyperlink" Target="https://helpme.rakceramics.com/app/itdesk/ui/requests/207240000005144001/details" TargetMode="External"/><Relationship Id="rId956" Type="http://schemas.openxmlformats.org/officeDocument/2006/relationships/hyperlink" Target="https://helpme.rakceramics.com/app/itdesk/ui/requests/207240000003206451/details" TargetMode="External"/><Relationship Id="rId85" Type="http://schemas.openxmlformats.org/officeDocument/2006/relationships/hyperlink" Target="https://helpme.rakceramics.com/app/itdesk/ui/requests/207240000001724123/details" TargetMode="External"/><Relationship Id="rId150" Type="http://schemas.openxmlformats.org/officeDocument/2006/relationships/hyperlink" Target="https://helpme.rakceramics.com/app/itdesk/ui/requests/207240000003284403/details" TargetMode="External"/><Relationship Id="rId595" Type="http://schemas.openxmlformats.org/officeDocument/2006/relationships/hyperlink" Target="https://helpme.rakceramics.com/app/itdesk/ui/requests/207240000004715027/details" TargetMode="External"/><Relationship Id="rId816" Type="http://schemas.openxmlformats.org/officeDocument/2006/relationships/hyperlink" Target="https://helpme.rakceramics.com/app/itdesk/ui/requests/207240000002806161/details" TargetMode="External"/><Relationship Id="rId1001" Type="http://schemas.openxmlformats.org/officeDocument/2006/relationships/hyperlink" Target="https://helpme.rakceramics.com/app/itdesk/ui/requests/207240000001266165/details" TargetMode="External"/><Relationship Id="rId248" Type="http://schemas.openxmlformats.org/officeDocument/2006/relationships/hyperlink" Target="https://helpme.rakceramics.com/app/itdesk/ui/requests/207240000005954487/details" TargetMode="External"/><Relationship Id="rId455" Type="http://schemas.openxmlformats.org/officeDocument/2006/relationships/hyperlink" Target="https://helpme.rakceramics.com/app/itdesk/ui/requests/207240000001692001/details" TargetMode="External"/><Relationship Id="rId662" Type="http://schemas.openxmlformats.org/officeDocument/2006/relationships/hyperlink" Target="https://helpme.rakceramics.com/app/itdesk/ui/requests/207240000003168023/details" TargetMode="External"/><Relationship Id="rId12" Type="http://schemas.openxmlformats.org/officeDocument/2006/relationships/hyperlink" Target="https://helpme.rakceramics.com/app/itdesk/ui/requests/207240000001547133/details" TargetMode="External"/><Relationship Id="rId108" Type="http://schemas.openxmlformats.org/officeDocument/2006/relationships/hyperlink" Target="https://helpme.rakceramics.com/app/itdesk/ui/requests/207240000003819059/details" TargetMode="External"/><Relationship Id="rId315" Type="http://schemas.openxmlformats.org/officeDocument/2006/relationships/hyperlink" Target="https://helpme.rakceramics.com/app/itdesk/ui/requests/207240000002017565/details" TargetMode="External"/><Relationship Id="rId522" Type="http://schemas.openxmlformats.org/officeDocument/2006/relationships/hyperlink" Target="https://helpme.rakceramics.com/app/itdesk/ui/requests/207240000003679001/details" TargetMode="External"/><Relationship Id="rId967" Type="http://schemas.openxmlformats.org/officeDocument/2006/relationships/hyperlink" Target="https://helpme.rakceramics.com/app/itdesk/ui/requests/207240000003240195/details" TargetMode="External"/><Relationship Id="rId96" Type="http://schemas.openxmlformats.org/officeDocument/2006/relationships/hyperlink" Target="https://helpme.rakceramics.com/app/itdesk/ui/requests/207240000002818527/details" TargetMode="External"/><Relationship Id="rId161" Type="http://schemas.openxmlformats.org/officeDocument/2006/relationships/hyperlink" Target="https://helpme.rakceramics.com/app/itdesk/ui/requests/207240000003800001/details" TargetMode="External"/><Relationship Id="rId399" Type="http://schemas.openxmlformats.org/officeDocument/2006/relationships/hyperlink" Target="https://helpme.rakceramics.com/app/itdesk/ui/requests/207240000001889001/details" TargetMode="External"/><Relationship Id="rId827" Type="http://schemas.openxmlformats.org/officeDocument/2006/relationships/hyperlink" Target="https://helpme.rakceramics.com/app/itdesk/ui/requests/207240000004188825/details" TargetMode="External"/><Relationship Id="rId1012" Type="http://schemas.openxmlformats.org/officeDocument/2006/relationships/hyperlink" Target="https://helpme.rakceramics.com/app/itdesk/ui/requests/207240000003492077/details" TargetMode="External"/><Relationship Id="rId259" Type="http://schemas.openxmlformats.org/officeDocument/2006/relationships/hyperlink" Target="https://helpme.rakceramics.com/app/itdesk/ui/requests/207240000004105015/details" TargetMode="External"/><Relationship Id="rId466" Type="http://schemas.openxmlformats.org/officeDocument/2006/relationships/hyperlink" Target="https://helpme.rakceramics.com/app/itdesk/ui/requests/207240000005559075/details" TargetMode="External"/><Relationship Id="rId673" Type="http://schemas.openxmlformats.org/officeDocument/2006/relationships/hyperlink" Target="https://helpme.rakceramics.com/app/itdesk/ui/requests/207240000003395809/details" TargetMode="External"/><Relationship Id="rId880" Type="http://schemas.openxmlformats.org/officeDocument/2006/relationships/hyperlink" Target="https://helpme.rakceramics.com/app/itdesk/ui/requests/207240000004105001/details" TargetMode="External"/><Relationship Id="rId23" Type="http://schemas.openxmlformats.org/officeDocument/2006/relationships/hyperlink" Target="https://helpme.rakceramics.com/app/itdesk/ui/requests/207240000005965161/details" TargetMode="External"/><Relationship Id="rId119" Type="http://schemas.openxmlformats.org/officeDocument/2006/relationships/hyperlink" Target="https://helpme.rakceramics.com/app/itdesk/ui/requests/207240000003406043/details" TargetMode="External"/><Relationship Id="rId326" Type="http://schemas.openxmlformats.org/officeDocument/2006/relationships/hyperlink" Target="https://helpme.rakceramics.com/app/itdesk/ui/requests/207240000002017755/details" TargetMode="External"/><Relationship Id="rId533" Type="http://schemas.openxmlformats.org/officeDocument/2006/relationships/hyperlink" Target="https://helpme.rakceramics.com/app/itdesk/ui/requests/207240000003625511/details" TargetMode="External"/><Relationship Id="rId978" Type="http://schemas.openxmlformats.org/officeDocument/2006/relationships/hyperlink" Target="https://helpme.rakceramics.com/app/itdesk/ui/requests/207240000006647431/details" TargetMode="External"/><Relationship Id="rId740" Type="http://schemas.openxmlformats.org/officeDocument/2006/relationships/hyperlink" Target="https://helpme.rakceramics.com/app/itdesk/ui/requests/207240000004827031/details" TargetMode="External"/><Relationship Id="rId838" Type="http://schemas.openxmlformats.org/officeDocument/2006/relationships/hyperlink" Target="https://helpme.rakceramics.com/app/itdesk/ui/requests/207240000002394251/details" TargetMode="External"/><Relationship Id="rId1023" Type="http://schemas.openxmlformats.org/officeDocument/2006/relationships/hyperlink" Target="https://helpme.rakceramics.com/app/itdesk/ui/requests/207240000003374253/details" TargetMode="External"/><Relationship Id="rId172" Type="http://schemas.openxmlformats.org/officeDocument/2006/relationships/hyperlink" Target="https://helpme.rakceramics.com/app/itdesk/ui/requests/207240000004088125/details" TargetMode="External"/><Relationship Id="rId477" Type="http://schemas.openxmlformats.org/officeDocument/2006/relationships/hyperlink" Target="https://helpme.rakceramics.com/app/itdesk/ui/requests/207240000002978007/details" TargetMode="External"/><Relationship Id="rId600" Type="http://schemas.openxmlformats.org/officeDocument/2006/relationships/hyperlink" Target="https://helpme.rakceramics.com/app/itdesk/ui/requests/207240000002732047/details" TargetMode="External"/><Relationship Id="rId684" Type="http://schemas.openxmlformats.org/officeDocument/2006/relationships/hyperlink" Target="https://helpme.rakceramics.com/app/itdesk/ui/requests/207240000001263405/details" TargetMode="External"/><Relationship Id="rId337" Type="http://schemas.openxmlformats.org/officeDocument/2006/relationships/hyperlink" Target="https://helpme.rakceramics.com/app/itdesk/ui/requests/207240000002017879/details" TargetMode="External"/><Relationship Id="rId891" Type="http://schemas.openxmlformats.org/officeDocument/2006/relationships/hyperlink" Target="https://helpme.rakceramics.com/app/itdesk/ui/requests/207240000001280063/details" TargetMode="External"/><Relationship Id="rId905" Type="http://schemas.openxmlformats.org/officeDocument/2006/relationships/hyperlink" Target="https://helpme.rakceramics.com/app/itdesk/ui/requests/207240000002767041/details" TargetMode="External"/><Relationship Id="rId989" Type="http://schemas.openxmlformats.org/officeDocument/2006/relationships/hyperlink" Target="https://helpme.rakceramics.com/app/itdesk/ui/requests/207240000006248317/details" TargetMode="External"/><Relationship Id="rId34" Type="http://schemas.openxmlformats.org/officeDocument/2006/relationships/hyperlink" Target="https://helpme.rakceramics.com/app/itdesk/ui/requests/207240000005899039/details" TargetMode="External"/><Relationship Id="rId544" Type="http://schemas.openxmlformats.org/officeDocument/2006/relationships/hyperlink" Target="https://helpme.rakceramics.com/app/itdesk/ui/requests/207240000005935067/details" TargetMode="External"/><Relationship Id="rId751" Type="http://schemas.openxmlformats.org/officeDocument/2006/relationships/hyperlink" Target="https://helpme.rakceramics.com/app/itdesk/ui/requests/207240000004443035/details" TargetMode="External"/><Relationship Id="rId849" Type="http://schemas.openxmlformats.org/officeDocument/2006/relationships/hyperlink" Target="https://helpme.rakceramics.com/app/itdesk/ui/requests/207240000005450244/details" TargetMode="External"/><Relationship Id="rId183" Type="http://schemas.openxmlformats.org/officeDocument/2006/relationships/hyperlink" Target="https://helpme.rakceramics.com/app/itdesk/ui/requests/207240000002488001/details" TargetMode="External"/><Relationship Id="rId390" Type="http://schemas.openxmlformats.org/officeDocument/2006/relationships/hyperlink" Target="https://helpme.rakceramics.com/app/itdesk/ui/requests/207240000002728013/details" TargetMode="External"/><Relationship Id="rId404" Type="http://schemas.openxmlformats.org/officeDocument/2006/relationships/hyperlink" Target="https://helpme.rakceramics.com/app/itdesk/ui/requests/207240000001724463/details" TargetMode="External"/><Relationship Id="rId611" Type="http://schemas.openxmlformats.org/officeDocument/2006/relationships/hyperlink" Target="https://helpme.rakceramics.com/app/itdesk/ui/requests/207240000003380077/details" TargetMode="External"/><Relationship Id="rId1034" Type="http://schemas.openxmlformats.org/officeDocument/2006/relationships/hyperlink" Target="https://helpme.rakceramics.com/app/itdesk/ui/requests/207240000004131049/details" TargetMode="External"/><Relationship Id="rId250" Type="http://schemas.openxmlformats.org/officeDocument/2006/relationships/hyperlink" Target="https://helpme.rakceramics.com/app/itdesk/ui/requests/207240000002449212/details" TargetMode="External"/><Relationship Id="rId488" Type="http://schemas.openxmlformats.org/officeDocument/2006/relationships/hyperlink" Target="https://helpme.rakceramics.com/app/itdesk/ui/requests/207240000003831065/details" TargetMode="External"/><Relationship Id="rId695" Type="http://schemas.openxmlformats.org/officeDocument/2006/relationships/hyperlink" Target="https://helpme.rakceramics.com/app/itdesk/ui/requests/207240000001552357/details" TargetMode="External"/><Relationship Id="rId709" Type="http://schemas.openxmlformats.org/officeDocument/2006/relationships/hyperlink" Target="https://helpme.rakceramics.com/app/itdesk/ui/requests/207240000004484017/details" TargetMode="External"/><Relationship Id="rId916" Type="http://schemas.openxmlformats.org/officeDocument/2006/relationships/hyperlink" Target="https://helpme.rakceramics.com/app/itdesk/ui/requests/207240000001419177/details" TargetMode="External"/><Relationship Id="rId45" Type="http://schemas.openxmlformats.org/officeDocument/2006/relationships/hyperlink" Target="https://helpme.rakceramics.com/app/itdesk/ui/requests/207240000003317401/details" TargetMode="External"/><Relationship Id="rId110" Type="http://schemas.openxmlformats.org/officeDocument/2006/relationships/hyperlink" Target="https://helpme.rakceramics.com/app/itdesk/ui/requests/207240000002262005/details" TargetMode="External"/><Relationship Id="rId348" Type="http://schemas.openxmlformats.org/officeDocument/2006/relationships/hyperlink" Target="https://helpme.rakceramics.com/app/itdesk/ui/requests/207240000002017955/details" TargetMode="External"/><Relationship Id="rId555" Type="http://schemas.openxmlformats.org/officeDocument/2006/relationships/hyperlink" Target="https://helpme.rakceramics.com/app/itdesk/ui/requests/207240000003996001/details" TargetMode="External"/><Relationship Id="rId762" Type="http://schemas.openxmlformats.org/officeDocument/2006/relationships/hyperlink" Target="https://helpme.rakceramics.com/app/itdesk/ui/requests/207240000001365429/details" TargetMode="External"/><Relationship Id="rId194" Type="http://schemas.openxmlformats.org/officeDocument/2006/relationships/hyperlink" Target="https://helpme.rakceramics.com/app/itdesk/ui/requests/207240000003246377/details" TargetMode="External"/><Relationship Id="rId208" Type="http://schemas.openxmlformats.org/officeDocument/2006/relationships/hyperlink" Target="https://helpme.rakceramics.com/app/itdesk/ui/requests/207240000002734001/details" TargetMode="External"/><Relationship Id="rId415" Type="http://schemas.openxmlformats.org/officeDocument/2006/relationships/hyperlink" Target="https://helpme.rakceramics.com/app/itdesk/ui/requests/207240000005172173/details" TargetMode="External"/><Relationship Id="rId622" Type="http://schemas.openxmlformats.org/officeDocument/2006/relationships/hyperlink" Target="https://helpme.rakceramics.com/app/itdesk/ui/requests/207240000005545001/details" TargetMode="External"/><Relationship Id="rId1045" Type="http://schemas.openxmlformats.org/officeDocument/2006/relationships/hyperlink" Target="https://helpme.rakceramics.com/app/itdesk/ui/requests/207240000002138525/details" TargetMode="External"/><Relationship Id="rId261" Type="http://schemas.openxmlformats.org/officeDocument/2006/relationships/hyperlink" Target="https://helpme.rakceramics.com/app/itdesk/ui/requests/207240000001712889/details" TargetMode="External"/><Relationship Id="rId499" Type="http://schemas.openxmlformats.org/officeDocument/2006/relationships/hyperlink" Target="https://helpme.rakceramics.com/app/itdesk/ui/requests/207240000002239807/details" TargetMode="External"/><Relationship Id="rId927" Type="http://schemas.openxmlformats.org/officeDocument/2006/relationships/hyperlink" Target="https://helpme.rakceramics.com/app/itdesk/ui/requests/207240000001724245/details" TargetMode="External"/><Relationship Id="rId56" Type="http://schemas.openxmlformats.org/officeDocument/2006/relationships/hyperlink" Target="https://helpme.rakceramics.com/app/itdesk/ui/requests/207240000002413015/details" TargetMode="External"/><Relationship Id="rId359" Type="http://schemas.openxmlformats.org/officeDocument/2006/relationships/hyperlink" Target="https://helpme.rakceramics.com/app/itdesk/ui/requests/207240000002049097/details" TargetMode="External"/><Relationship Id="rId566" Type="http://schemas.openxmlformats.org/officeDocument/2006/relationships/hyperlink" Target="https://helpme.rakceramics.com/app/itdesk/ui/requests/207240000001833001/details" TargetMode="External"/><Relationship Id="rId773" Type="http://schemas.openxmlformats.org/officeDocument/2006/relationships/hyperlink" Target="https://helpme.rakceramics.com/app/itdesk/ui/requests/207240000001543045/details" TargetMode="External"/><Relationship Id="rId121" Type="http://schemas.openxmlformats.org/officeDocument/2006/relationships/hyperlink" Target="https://helpme.rakceramics.com/app/itdesk/ui/requests/207240000004073403/details" TargetMode="External"/><Relationship Id="rId219" Type="http://schemas.openxmlformats.org/officeDocument/2006/relationships/hyperlink" Target="https://helpme.rakceramics.com/app/itdesk/ui/requests/207240000004238613/details" TargetMode="External"/><Relationship Id="rId426" Type="http://schemas.openxmlformats.org/officeDocument/2006/relationships/hyperlink" Target="https://helpme.rakceramics.com/app/itdesk/ui/requests/207240000006113177/details" TargetMode="External"/><Relationship Id="rId633" Type="http://schemas.openxmlformats.org/officeDocument/2006/relationships/hyperlink" Target="https://helpme.rakceramics.com/app/itdesk/ui/requests/207240000004157001/details" TargetMode="External"/><Relationship Id="rId980" Type="http://schemas.openxmlformats.org/officeDocument/2006/relationships/hyperlink" Target="https://helpme.rakceramics.com/app/itdesk/ui/requests/207240000002504527/details" TargetMode="External"/><Relationship Id="rId1056" Type="http://schemas.openxmlformats.org/officeDocument/2006/relationships/hyperlink" Target="https://helpme.rakceramics.com/app/itdesk/ui/requests/207240000003635153/details" TargetMode="External"/><Relationship Id="rId840" Type="http://schemas.openxmlformats.org/officeDocument/2006/relationships/hyperlink" Target="https://helpme.rakceramics.com/app/itdesk/ui/requests/207240000005555045/details" TargetMode="External"/><Relationship Id="rId938" Type="http://schemas.openxmlformats.org/officeDocument/2006/relationships/hyperlink" Target="https://helpme.rakceramics.com/app/itdesk/ui/requests/207240000001366203/details" TargetMode="External"/><Relationship Id="rId67" Type="http://schemas.openxmlformats.org/officeDocument/2006/relationships/hyperlink" Target="https://helpme.rakceramics.com/app/itdesk/ui/requests/207240000001762605/details" TargetMode="External"/><Relationship Id="rId272" Type="http://schemas.openxmlformats.org/officeDocument/2006/relationships/hyperlink" Target="https://helpme.rakceramics.com/app/itdesk/ui/requests/207240000002017141/details" TargetMode="External"/><Relationship Id="rId577" Type="http://schemas.openxmlformats.org/officeDocument/2006/relationships/hyperlink" Target="https://helpme.rakceramics.com/app/itdesk/ui/requests/207240000004074067/details" TargetMode="External"/><Relationship Id="rId700" Type="http://schemas.openxmlformats.org/officeDocument/2006/relationships/hyperlink" Target="https://helpme.rakceramics.com/app/itdesk/ui/requests/207240000002268943/details" TargetMode="External"/><Relationship Id="rId132" Type="http://schemas.openxmlformats.org/officeDocument/2006/relationships/hyperlink" Target="https://helpme.rakceramics.com/app/itdesk/ui/requests/207240000002978075/details" TargetMode="External"/><Relationship Id="rId784" Type="http://schemas.openxmlformats.org/officeDocument/2006/relationships/hyperlink" Target="https://helpme.rakceramics.com/app/itdesk/ui/requests/207240000001560125/details" TargetMode="External"/><Relationship Id="rId991" Type="http://schemas.openxmlformats.org/officeDocument/2006/relationships/hyperlink" Target="https://helpme.rakceramics.com/app/itdesk/ui/requests/207240000002397003/details" TargetMode="External"/><Relationship Id="rId1067" Type="http://schemas.openxmlformats.org/officeDocument/2006/relationships/hyperlink" Target="https://helpme.rakceramics.com/app/itdesk/ui/requests/207240000005620117/details" TargetMode="External"/><Relationship Id="rId437" Type="http://schemas.openxmlformats.org/officeDocument/2006/relationships/hyperlink" Target="https://helpme.rakceramics.com/app/itdesk/ui/requests/207240000003206637/details" TargetMode="External"/><Relationship Id="rId644" Type="http://schemas.openxmlformats.org/officeDocument/2006/relationships/hyperlink" Target="https://helpme.rakceramics.com/app/itdesk/ui/requests/207240000003679047/details" TargetMode="External"/><Relationship Id="rId851" Type="http://schemas.openxmlformats.org/officeDocument/2006/relationships/hyperlink" Target="https://helpme.rakceramics.com/app/itdesk/ui/requests/207240000005617023/details" TargetMode="External"/><Relationship Id="rId283" Type="http://schemas.openxmlformats.org/officeDocument/2006/relationships/hyperlink" Target="https://helpme.rakceramics.com/app/itdesk/ui/requests/207240000002017253/details" TargetMode="External"/><Relationship Id="rId490" Type="http://schemas.openxmlformats.org/officeDocument/2006/relationships/hyperlink" Target="https://helpme.rakceramics.com/app/itdesk/ui/requests/207240000002504641/details" TargetMode="External"/><Relationship Id="rId504" Type="http://schemas.openxmlformats.org/officeDocument/2006/relationships/hyperlink" Target="https://helpme.rakceramics.com/app/itdesk/ui/requests/207240000004820003/details" TargetMode="External"/><Relationship Id="rId711" Type="http://schemas.openxmlformats.org/officeDocument/2006/relationships/hyperlink" Target="https://helpme.rakceramics.com/app/itdesk/ui/requests/207240000002478109/details" TargetMode="External"/><Relationship Id="rId949" Type="http://schemas.openxmlformats.org/officeDocument/2006/relationships/hyperlink" Target="https://helpme.rakceramics.com/app/itdesk/ui/requests/207240000004648127/details" TargetMode="External"/><Relationship Id="rId78" Type="http://schemas.openxmlformats.org/officeDocument/2006/relationships/hyperlink" Target="https://helpme.rakceramics.com/app/itdesk/ui/requests/207240000005426205/details" TargetMode="External"/><Relationship Id="rId143" Type="http://schemas.openxmlformats.org/officeDocument/2006/relationships/hyperlink" Target="https://helpme.rakceramics.com/app/itdesk/ui/requests/207240000004690953/details" TargetMode="External"/><Relationship Id="rId350" Type="http://schemas.openxmlformats.org/officeDocument/2006/relationships/hyperlink" Target="https://helpme.rakceramics.com/app/itdesk/ui/requests/207240000002017975/details" TargetMode="External"/><Relationship Id="rId588" Type="http://schemas.openxmlformats.org/officeDocument/2006/relationships/hyperlink" Target="https://helpme.rakceramics.com/app/itdesk/ui/requests/207240000001453997/details" TargetMode="External"/><Relationship Id="rId795" Type="http://schemas.openxmlformats.org/officeDocument/2006/relationships/hyperlink" Target="https://helpme.rakceramics.com/app/itdesk/ui/requests/207240000002361037/details" TargetMode="External"/><Relationship Id="rId809" Type="http://schemas.openxmlformats.org/officeDocument/2006/relationships/hyperlink" Target="https://helpme.rakceramics.com/app/itdesk/ui/requests/207240000001776325/details" TargetMode="External"/><Relationship Id="rId9" Type="http://schemas.openxmlformats.org/officeDocument/2006/relationships/hyperlink" Target="https://helpme.rakceramics.com/app/itdesk/ui/requests/207240000006113845/details" TargetMode="External"/><Relationship Id="rId210" Type="http://schemas.openxmlformats.org/officeDocument/2006/relationships/hyperlink" Target="https://helpme.rakceramics.com/app/itdesk/ui/requests/207240000004169563/details" TargetMode="External"/><Relationship Id="rId448" Type="http://schemas.openxmlformats.org/officeDocument/2006/relationships/hyperlink" Target="https://helpme.rakceramics.com/app/itdesk/ui/requests/207240000004189621/details" TargetMode="External"/><Relationship Id="rId655" Type="http://schemas.openxmlformats.org/officeDocument/2006/relationships/hyperlink" Target="https://helpme.rakceramics.com/app/itdesk/ui/requests/207240000004646001/details" TargetMode="External"/><Relationship Id="rId862" Type="http://schemas.openxmlformats.org/officeDocument/2006/relationships/hyperlink" Target="https://helpme.rakceramics.com/app/itdesk/ui/requests/207240000004498195/details" TargetMode="External"/><Relationship Id="rId1078" Type="http://schemas.openxmlformats.org/officeDocument/2006/relationships/hyperlink" Target="https://helpme.rakceramics.com/app/itdesk/ui/requests/207240000006635047/details" TargetMode="External"/><Relationship Id="rId294" Type="http://schemas.openxmlformats.org/officeDocument/2006/relationships/hyperlink" Target="https://helpme.rakceramics.com/app/itdesk/ui/requests/207240000002017429/details" TargetMode="External"/><Relationship Id="rId308" Type="http://schemas.openxmlformats.org/officeDocument/2006/relationships/hyperlink" Target="https://helpme.rakceramics.com/app/itdesk/ui/requests/207240000002017505/details" TargetMode="External"/><Relationship Id="rId515" Type="http://schemas.openxmlformats.org/officeDocument/2006/relationships/hyperlink" Target="https://helpme.rakceramics.com/app/itdesk/ui/requests/207240000004020001/details" TargetMode="External"/><Relationship Id="rId722" Type="http://schemas.openxmlformats.org/officeDocument/2006/relationships/hyperlink" Target="https://helpme.rakceramics.com/app/itdesk/ui/requests/207240000004424007/details" TargetMode="External"/><Relationship Id="rId89" Type="http://schemas.openxmlformats.org/officeDocument/2006/relationships/hyperlink" Target="https://helpme.rakceramics.com/app/itdesk/ui/requests/207240000003358045/details" TargetMode="External"/><Relationship Id="rId154" Type="http://schemas.openxmlformats.org/officeDocument/2006/relationships/hyperlink" Target="https://helpme.rakceramics.com/app/itdesk/ui/requests/207240000005465267/details" TargetMode="External"/><Relationship Id="rId361" Type="http://schemas.openxmlformats.org/officeDocument/2006/relationships/hyperlink" Target="https://helpme.rakceramics.com/app/itdesk/ui/requests/207240000002051358/details" TargetMode="External"/><Relationship Id="rId599" Type="http://schemas.openxmlformats.org/officeDocument/2006/relationships/hyperlink" Target="https://helpme.rakceramics.com/app/itdesk/ui/requests/207240000003852681/details" TargetMode="External"/><Relationship Id="rId1005" Type="http://schemas.openxmlformats.org/officeDocument/2006/relationships/hyperlink" Target="https://helpme.rakceramics.com/app/itdesk/ui/requests/207240000002221461/details" TargetMode="External"/><Relationship Id="rId459" Type="http://schemas.openxmlformats.org/officeDocument/2006/relationships/hyperlink" Target="https://helpme.rakceramics.com/app/itdesk/ui/requests/207240000003436045/details" TargetMode="External"/><Relationship Id="rId666" Type="http://schemas.openxmlformats.org/officeDocument/2006/relationships/hyperlink" Target="https://helpme.rakceramics.com/app/itdesk/ui/requests/207240000002236037/details" TargetMode="External"/><Relationship Id="rId873" Type="http://schemas.openxmlformats.org/officeDocument/2006/relationships/hyperlink" Target="https://helpme.rakceramics.com/app/itdesk/ui/requests/207240000001339283/details" TargetMode="External"/><Relationship Id="rId16" Type="http://schemas.openxmlformats.org/officeDocument/2006/relationships/hyperlink" Target="https://helpme.rakceramics.com/app/itdesk/ui/requests/207240000001289089/details" TargetMode="External"/><Relationship Id="rId221" Type="http://schemas.openxmlformats.org/officeDocument/2006/relationships/hyperlink" Target="https://helpme.rakceramics.com/app/itdesk/ui/requests/207240000002279049/details" TargetMode="External"/><Relationship Id="rId319" Type="http://schemas.openxmlformats.org/officeDocument/2006/relationships/hyperlink" Target="https://helpme.rakceramics.com/app/itdesk/ui/requests/207240000002017581/details" TargetMode="External"/><Relationship Id="rId526" Type="http://schemas.openxmlformats.org/officeDocument/2006/relationships/hyperlink" Target="https://helpme.rakceramics.com/app/itdesk/ui/requests/207240000001657039/details" TargetMode="External"/><Relationship Id="rId733" Type="http://schemas.openxmlformats.org/officeDocument/2006/relationships/hyperlink" Target="https://helpme.rakceramics.com/app/itdesk/ui/requests/207240000001334470/details" TargetMode="External"/><Relationship Id="rId940" Type="http://schemas.openxmlformats.org/officeDocument/2006/relationships/hyperlink" Target="https://helpme.rakceramics.com/app/itdesk/ui/requests/207240000006610339/details" TargetMode="External"/><Relationship Id="rId1016" Type="http://schemas.openxmlformats.org/officeDocument/2006/relationships/hyperlink" Target="https://helpme.rakceramics.com/app/itdesk/ui/requests/207240000002434351/details" TargetMode="External"/><Relationship Id="rId165" Type="http://schemas.openxmlformats.org/officeDocument/2006/relationships/hyperlink" Target="https://helpme.rakceramics.com/app/itdesk/ui/requests/207240000004602211/details" TargetMode="External"/><Relationship Id="rId372" Type="http://schemas.openxmlformats.org/officeDocument/2006/relationships/hyperlink" Target="https://helpme.rakceramics.com/app/itdesk/ui/requests/207240000002378265/details" TargetMode="External"/><Relationship Id="rId677" Type="http://schemas.openxmlformats.org/officeDocument/2006/relationships/hyperlink" Target="https://helpme.rakceramics.com/app/itdesk/ui/requests/207240000003241103/details" TargetMode="External"/><Relationship Id="rId800" Type="http://schemas.openxmlformats.org/officeDocument/2006/relationships/hyperlink" Target="https://helpme.rakceramics.com/app/itdesk/ui/requests/207240000004188975/details" TargetMode="External"/><Relationship Id="rId232" Type="http://schemas.openxmlformats.org/officeDocument/2006/relationships/hyperlink" Target="https://helpme.rakceramics.com/app/itdesk/ui/requests/207240000004558099/details" TargetMode="External"/><Relationship Id="rId884" Type="http://schemas.openxmlformats.org/officeDocument/2006/relationships/hyperlink" Target="https://helpme.rakceramics.com/app/itdesk/ui/requests/207240000003927177/details" TargetMode="External"/><Relationship Id="rId27" Type="http://schemas.openxmlformats.org/officeDocument/2006/relationships/hyperlink" Target="https://helpme.rakceramics.com/app/itdesk/ui/requests/207240000003025001/details" TargetMode="External"/><Relationship Id="rId537" Type="http://schemas.openxmlformats.org/officeDocument/2006/relationships/hyperlink" Target="https://helpme.rakceramics.com/app/itdesk/ui/requests/207240000003325349/details" TargetMode="External"/><Relationship Id="rId744" Type="http://schemas.openxmlformats.org/officeDocument/2006/relationships/hyperlink" Target="https://helpme.rakceramics.com/app/itdesk/ui/requests/207240000003917001/details" TargetMode="External"/><Relationship Id="rId951" Type="http://schemas.openxmlformats.org/officeDocument/2006/relationships/hyperlink" Target="https://helpme.rakceramics.com/app/itdesk/ui/requests/207240000003179001/details" TargetMode="External"/><Relationship Id="rId80" Type="http://schemas.openxmlformats.org/officeDocument/2006/relationships/hyperlink" Target="https://helpme.rakceramics.com/app/itdesk/ui/requests/207240000005361851/details" TargetMode="External"/><Relationship Id="rId176" Type="http://schemas.openxmlformats.org/officeDocument/2006/relationships/hyperlink" Target="https://helpme.rakceramics.com/app/itdesk/ui/requests/207240000005917172/details" TargetMode="External"/><Relationship Id="rId383" Type="http://schemas.openxmlformats.org/officeDocument/2006/relationships/hyperlink" Target="https://helpme.rakceramics.com/app/itdesk/ui/requests/207240000001706016/details" TargetMode="External"/><Relationship Id="rId590" Type="http://schemas.openxmlformats.org/officeDocument/2006/relationships/hyperlink" Target="https://helpme.rakceramics.com/app/itdesk/ui/requests/207240000003572859/details" TargetMode="External"/><Relationship Id="rId604" Type="http://schemas.openxmlformats.org/officeDocument/2006/relationships/hyperlink" Target="https://helpme.rakceramics.com/app/itdesk/ui/requests/207240000002549015/details" TargetMode="External"/><Relationship Id="rId811" Type="http://schemas.openxmlformats.org/officeDocument/2006/relationships/hyperlink" Target="https://helpme.rakceramics.com/app/itdesk/ui/requests/207240000003695251/details" TargetMode="External"/><Relationship Id="rId1027" Type="http://schemas.openxmlformats.org/officeDocument/2006/relationships/hyperlink" Target="https://helpme.rakceramics.com/app/itdesk/ui/requests/207240000002724033/details" TargetMode="External"/><Relationship Id="rId243" Type="http://schemas.openxmlformats.org/officeDocument/2006/relationships/hyperlink" Target="https://helpme.rakceramics.com/app/itdesk/ui/requests/207240000003652057/details" TargetMode="External"/><Relationship Id="rId450" Type="http://schemas.openxmlformats.org/officeDocument/2006/relationships/hyperlink" Target="https://helpme.rakceramics.com/app/itdesk/ui/requests/207240000006084249/details" TargetMode="External"/><Relationship Id="rId688" Type="http://schemas.openxmlformats.org/officeDocument/2006/relationships/hyperlink" Target="https://helpme.rakceramics.com/app/itdesk/ui/requests/207240000001339247/details" TargetMode="External"/><Relationship Id="rId895" Type="http://schemas.openxmlformats.org/officeDocument/2006/relationships/hyperlink" Target="https://helpme.rakceramics.com/app/itdesk/ui/requests/207240000003010015/details" TargetMode="External"/><Relationship Id="rId909" Type="http://schemas.openxmlformats.org/officeDocument/2006/relationships/hyperlink" Target="https://helpme.rakceramics.com/app/itdesk/ui/requests/207240000003317337/details" TargetMode="External"/><Relationship Id="rId38" Type="http://schemas.openxmlformats.org/officeDocument/2006/relationships/hyperlink" Target="https://helpme.rakceramics.com/app/itdesk/ui/requests/207240000001724217/details" TargetMode="External"/><Relationship Id="rId103" Type="http://schemas.openxmlformats.org/officeDocument/2006/relationships/hyperlink" Target="https://helpme.rakceramics.com/app/itdesk/ui/requests/207240000003770007/details" TargetMode="External"/><Relationship Id="rId310" Type="http://schemas.openxmlformats.org/officeDocument/2006/relationships/hyperlink" Target="https://helpme.rakceramics.com/app/itdesk/ui/requests/207240000002017521/details" TargetMode="External"/><Relationship Id="rId548" Type="http://schemas.openxmlformats.org/officeDocument/2006/relationships/hyperlink" Target="https://helpme.rakceramics.com/app/itdesk/ui/requests/207240000003380409/details" TargetMode="External"/><Relationship Id="rId755" Type="http://schemas.openxmlformats.org/officeDocument/2006/relationships/hyperlink" Target="https://helpme.rakceramics.com/app/itdesk/ui/requests/207240000002192007/details" TargetMode="External"/><Relationship Id="rId962" Type="http://schemas.openxmlformats.org/officeDocument/2006/relationships/hyperlink" Target="https://helpme.rakceramics.com/app/itdesk/ui/requests/207240000003112001/details" TargetMode="External"/><Relationship Id="rId91" Type="http://schemas.openxmlformats.org/officeDocument/2006/relationships/hyperlink" Target="https://helpme.rakceramics.com/app/itdesk/ui/requests/207240000003579047/details" TargetMode="External"/><Relationship Id="rId187" Type="http://schemas.openxmlformats.org/officeDocument/2006/relationships/hyperlink" Target="https://helpme.rakceramics.com/app/itdesk/ui/requests/207240000003879001/details" TargetMode="External"/><Relationship Id="rId394" Type="http://schemas.openxmlformats.org/officeDocument/2006/relationships/hyperlink" Target="https://helpme.rakceramics.com/app/itdesk/ui/requests/207240000003371003/details" TargetMode="External"/><Relationship Id="rId408" Type="http://schemas.openxmlformats.org/officeDocument/2006/relationships/hyperlink" Target="https://helpme.rakceramics.com/app/itdesk/ui/requests/207240000004282053/details" TargetMode="External"/><Relationship Id="rId615" Type="http://schemas.openxmlformats.org/officeDocument/2006/relationships/hyperlink" Target="https://helpme.rakceramics.com/app/itdesk/ui/requests/207240000002986223/details" TargetMode="External"/><Relationship Id="rId822" Type="http://schemas.openxmlformats.org/officeDocument/2006/relationships/hyperlink" Target="https://helpme.rakceramics.com/app/itdesk/ui/requests/207240000001360019/details" TargetMode="External"/><Relationship Id="rId1038" Type="http://schemas.openxmlformats.org/officeDocument/2006/relationships/hyperlink" Target="https://helpme.rakceramics.com/app/itdesk/ui/requests/207240000004126315/details" TargetMode="External"/><Relationship Id="rId254" Type="http://schemas.openxmlformats.org/officeDocument/2006/relationships/hyperlink" Target="https://helpme.rakceramics.com/app/itdesk/ui/requests/207240000002967001/details" TargetMode="External"/><Relationship Id="rId699" Type="http://schemas.openxmlformats.org/officeDocument/2006/relationships/hyperlink" Target="https://helpme.rakceramics.com/app/itdesk/ui/requests/207240000002081192/details" TargetMode="External"/><Relationship Id="rId49" Type="http://schemas.openxmlformats.org/officeDocument/2006/relationships/hyperlink" Target="https://helpme.rakceramics.com/app/itdesk/ui/requests/207240000005956911/details" TargetMode="External"/><Relationship Id="rId114" Type="http://schemas.openxmlformats.org/officeDocument/2006/relationships/hyperlink" Target="https://helpme.rakceramics.com/app/itdesk/ui/requests/207240000006039005/details" TargetMode="External"/><Relationship Id="rId461" Type="http://schemas.openxmlformats.org/officeDocument/2006/relationships/hyperlink" Target="https://helpme.rakceramics.com/app/itdesk/ui/requests/207240000003847051/details" TargetMode="External"/><Relationship Id="rId559" Type="http://schemas.openxmlformats.org/officeDocument/2006/relationships/hyperlink" Target="https://helpme.rakceramics.com/app/itdesk/ui/requests/207240000002238155/details" TargetMode="External"/><Relationship Id="rId766" Type="http://schemas.openxmlformats.org/officeDocument/2006/relationships/hyperlink" Target="https://helpme.rakceramics.com/app/itdesk/ui/requests/207240000004221001/details" TargetMode="External"/><Relationship Id="rId198" Type="http://schemas.openxmlformats.org/officeDocument/2006/relationships/hyperlink" Target="https://helpme.rakceramics.com/app/itdesk/ui/requests/207240000006113531/details" TargetMode="External"/><Relationship Id="rId321" Type="http://schemas.openxmlformats.org/officeDocument/2006/relationships/hyperlink" Target="https://helpme.rakceramics.com/app/itdesk/ui/requests/207240000002017735/details" TargetMode="External"/><Relationship Id="rId419" Type="http://schemas.openxmlformats.org/officeDocument/2006/relationships/hyperlink" Target="https://helpme.rakceramics.com/app/itdesk/ui/requests/207240000001252001/details" TargetMode="External"/><Relationship Id="rId626" Type="http://schemas.openxmlformats.org/officeDocument/2006/relationships/hyperlink" Target="https://helpme.rakceramics.com/app/itdesk/ui/requests/207240000006262075/details" TargetMode="External"/><Relationship Id="rId973" Type="http://schemas.openxmlformats.org/officeDocument/2006/relationships/hyperlink" Target="https://helpme.rakceramics.com/app/itdesk/ui/requests/207240000003166013/details" TargetMode="External"/><Relationship Id="rId1049" Type="http://schemas.openxmlformats.org/officeDocument/2006/relationships/hyperlink" Target="https://helpme.rakceramics.com/app/itdesk/ui/requests/207240000003959741/details" TargetMode="External"/><Relationship Id="rId833" Type="http://schemas.openxmlformats.org/officeDocument/2006/relationships/hyperlink" Target="https://helpme.rakceramics.com/app/itdesk/ui/requests/207240000004018455/details" TargetMode="External"/><Relationship Id="rId265" Type="http://schemas.openxmlformats.org/officeDocument/2006/relationships/hyperlink" Target="https://helpme.rakceramics.com/app/itdesk/ui/requests/207240000002138933/details" TargetMode="External"/><Relationship Id="rId472" Type="http://schemas.openxmlformats.org/officeDocument/2006/relationships/hyperlink" Target="https://helpme.rakceramics.com/app/itdesk/ui/requests/207240000004715921/details" TargetMode="External"/><Relationship Id="rId900" Type="http://schemas.openxmlformats.org/officeDocument/2006/relationships/hyperlink" Target="https://helpme.rakceramics.com/app/itdesk/ui/requests/207240000003569255/details" TargetMode="External"/><Relationship Id="rId125" Type="http://schemas.openxmlformats.org/officeDocument/2006/relationships/hyperlink" Target="https://helpme.rakceramics.com/app/itdesk/ui/requests/207240000004645107/details" TargetMode="External"/><Relationship Id="rId332" Type="http://schemas.openxmlformats.org/officeDocument/2006/relationships/hyperlink" Target="https://helpme.rakceramics.com/app/itdesk/ui/requests/207240000002017809/details" TargetMode="External"/><Relationship Id="rId777" Type="http://schemas.openxmlformats.org/officeDocument/2006/relationships/hyperlink" Target="https://helpme.rakceramics.com/app/itdesk/ui/requests/207240000004443001/details" TargetMode="External"/><Relationship Id="rId984" Type="http://schemas.openxmlformats.org/officeDocument/2006/relationships/hyperlink" Target="https://helpme.rakceramics.com/app/itdesk/ui/requests/207240000002543019/details" TargetMode="External"/><Relationship Id="rId637" Type="http://schemas.openxmlformats.org/officeDocument/2006/relationships/hyperlink" Target="https://helpme.rakceramics.com/app/itdesk/ui/requests/207240000004169257/details" TargetMode="External"/><Relationship Id="rId844" Type="http://schemas.openxmlformats.org/officeDocument/2006/relationships/hyperlink" Target="https://helpme.rakceramics.com/app/itdesk/ui/requests/207240000005223109/details" TargetMode="External"/><Relationship Id="rId276" Type="http://schemas.openxmlformats.org/officeDocument/2006/relationships/hyperlink" Target="https://helpme.rakceramics.com/app/itdesk/ui/requests/207240000002017175/details" TargetMode="External"/><Relationship Id="rId483" Type="http://schemas.openxmlformats.org/officeDocument/2006/relationships/hyperlink" Target="https://helpme.rakceramics.com/app/itdesk/ui/requests/207240000004802067/details" TargetMode="External"/><Relationship Id="rId690" Type="http://schemas.openxmlformats.org/officeDocument/2006/relationships/hyperlink" Target="https://helpme.rakceramics.com/app/itdesk/ui/requests/207240000002414132/details" TargetMode="External"/><Relationship Id="rId704" Type="http://schemas.openxmlformats.org/officeDocument/2006/relationships/hyperlink" Target="https://helpme.rakceramics.com/app/itdesk/ui/requests/207240000001330029/details" TargetMode="External"/><Relationship Id="rId911" Type="http://schemas.openxmlformats.org/officeDocument/2006/relationships/hyperlink" Target="https://helpme.rakceramics.com/app/itdesk/ui/requests/207240000001724189/details" TargetMode="External"/><Relationship Id="rId40" Type="http://schemas.openxmlformats.org/officeDocument/2006/relationships/hyperlink" Target="https://helpme.rakceramics.com/app/itdesk/ui/requests/207240000005187075/details" TargetMode="External"/><Relationship Id="rId136" Type="http://schemas.openxmlformats.org/officeDocument/2006/relationships/hyperlink" Target="https://helpme.rakceramics.com/app/itdesk/ui/requests/207240000004847023/details" TargetMode="External"/><Relationship Id="rId343" Type="http://schemas.openxmlformats.org/officeDocument/2006/relationships/hyperlink" Target="https://helpme.rakceramics.com/app/itdesk/ui/requests/207240000002017927/details" TargetMode="External"/><Relationship Id="rId550" Type="http://schemas.openxmlformats.org/officeDocument/2006/relationships/hyperlink" Target="https://helpme.rakceramics.com/app/itdesk/ui/requests/207240000003445599/details" TargetMode="External"/><Relationship Id="rId788" Type="http://schemas.openxmlformats.org/officeDocument/2006/relationships/hyperlink" Target="https://helpme.rakceramics.com/app/itdesk/ui/requests/207240000001647033/details" TargetMode="External"/><Relationship Id="rId995" Type="http://schemas.openxmlformats.org/officeDocument/2006/relationships/hyperlink" Target="https://helpme.rakceramics.com/app/itdesk/ui/requests/207240000002209005/details" TargetMode="External"/><Relationship Id="rId203" Type="http://schemas.openxmlformats.org/officeDocument/2006/relationships/hyperlink" Target="https://helpme.rakceramics.com/app/itdesk/ui/requests/207240000005954335/details" TargetMode="External"/><Relationship Id="rId648" Type="http://schemas.openxmlformats.org/officeDocument/2006/relationships/hyperlink" Target="https://helpme.rakceramics.com/app/itdesk/ui/requests/207240000001724071/details" TargetMode="External"/><Relationship Id="rId855" Type="http://schemas.openxmlformats.org/officeDocument/2006/relationships/hyperlink" Target="https://helpme.rakceramics.com/app/itdesk/ui/requests/207240000001733387/details" TargetMode="External"/><Relationship Id="rId1040" Type="http://schemas.openxmlformats.org/officeDocument/2006/relationships/hyperlink" Target="https://helpme.rakceramics.com/app/itdesk/ui/requests/207240000002375147/details" TargetMode="External"/><Relationship Id="rId287" Type="http://schemas.openxmlformats.org/officeDocument/2006/relationships/hyperlink" Target="https://helpme.rakceramics.com/app/itdesk/ui/requests/207240000002017281/details" TargetMode="External"/><Relationship Id="rId410" Type="http://schemas.openxmlformats.org/officeDocument/2006/relationships/hyperlink" Target="https://helpme.rakceramics.com/app/itdesk/ui/requests/207240000002144001/details" TargetMode="External"/><Relationship Id="rId494" Type="http://schemas.openxmlformats.org/officeDocument/2006/relationships/hyperlink" Target="https://helpme.rakceramics.com/app/itdesk/ui/requests/207240000005956963/details" TargetMode="External"/><Relationship Id="rId508" Type="http://schemas.openxmlformats.org/officeDocument/2006/relationships/hyperlink" Target="https://helpme.rakceramics.com/app/itdesk/ui/requests/207240000003593781/details" TargetMode="External"/><Relationship Id="rId715" Type="http://schemas.openxmlformats.org/officeDocument/2006/relationships/hyperlink" Target="https://helpme.rakceramics.com/app/itdesk/ui/requests/207240000002708100/details" TargetMode="External"/><Relationship Id="rId922" Type="http://schemas.openxmlformats.org/officeDocument/2006/relationships/hyperlink" Target="https://helpme.rakceramics.com/app/itdesk/ui/requests/207240000003236027/details" TargetMode="External"/><Relationship Id="rId147" Type="http://schemas.openxmlformats.org/officeDocument/2006/relationships/hyperlink" Target="https://helpme.rakceramics.com/app/itdesk/ui/requests/207240000003018005/details" TargetMode="External"/><Relationship Id="rId354" Type="http://schemas.openxmlformats.org/officeDocument/2006/relationships/hyperlink" Target="https://helpme.rakceramics.com/app/itdesk/ui/requests/207240000002049063/details" TargetMode="External"/><Relationship Id="rId799" Type="http://schemas.openxmlformats.org/officeDocument/2006/relationships/hyperlink" Target="https://helpme.rakceramics.com/app/itdesk/ui/requests/207240000002137093/details" TargetMode="External"/><Relationship Id="rId51" Type="http://schemas.openxmlformats.org/officeDocument/2006/relationships/hyperlink" Target="https://helpme.rakceramics.com/app/itdesk/ui/requests/207240000002194180/details" TargetMode="External"/><Relationship Id="rId561" Type="http://schemas.openxmlformats.org/officeDocument/2006/relationships/hyperlink" Target="https://helpme.rakceramics.com/app/itdesk/ui/requests/207240000002152147/details" TargetMode="External"/><Relationship Id="rId659" Type="http://schemas.openxmlformats.org/officeDocument/2006/relationships/hyperlink" Target="https://helpme.rakceramics.com/app/itdesk/ui/requests/207240000001315612/details" TargetMode="External"/><Relationship Id="rId866" Type="http://schemas.openxmlformats.org/officeDocument/2006/relationships/hyperlink" Target="https://helpme.rakceramics.com/app/itdesk/ui/requests/207240000006327213/details" TargetMode="External"/><Relationship Id="rId214" Type="http://schemas.openxmlformats.org/officeDocument/2006/relationships/hyperlink" Target="https://helpme.rakceramics.com/app/itdesk/ui/requests/207240000001724257/details" TargetMode="External"/><Relationship Id="rId298" Type="http://schemas.openxmlformats.org/officeDocument/2006/relationships/hyperlink" Target="https://helpme.rakceramics.com/app/itdesk/ui/requests/207240000002017445/details" TargetMode="External"/><Relationship Id="rId421" Type="http://schemas.openxmlformats.org/officeDocument/2006/relationships/hyperlink" Target="https://helpme.rakceramics.com/app/itdesk/ui/requests/207240000002409379/details" TargetMode="External"/><Relationship Id="rId519" Type="http://schemas.openxmlformats.org/officeDocument/2006/relationships/hyperlink" Target="https://helpme.rakceramics.com/app/itdesk/ui/requests/207240000005731019/details" TargetMode="External"/><Relationship Id="rId1051" Type="http://schemas.openxmlformats.org/officeDocument/2006/relationships/hyperlink" Target="https://helpme.rakceramics.com/app/itdesk/ui/requests/207240000001774055/details" TargetMode="External"/><Relationship Id="rId158" Type="http://schemas.openxmlformats.org/officeDocument/2006/relationships/hyperlink" Target="https://helpme.rakceramics.com/app/itdesk/ui/requests/207240000004638051/details" TargetMode="External"/><Relationship Id="rId726" Type="http://schemas.openxmlformats.org/officeDocument/2006/relationships/hyperlink" Target="https://helpme.rakceramics.com/app/itdesk/ui/requests/207240000001598041/details" TargetMode="External"/><Relationship Id="rId933" Type="http://schemas.openxmlformats.org/officeDocument/2006/relationships/hyperlink" Target="https://helpme.rakceramics.com/app/itdesk/ui/requests/207240000002237099/details" TargetMode="External"/><Relationship Id="rId1009" Type="http://schemas.openxmlformats.org/officeDocument/2006/relationships/hyperlink" Target="https://helpme.rakceramics.com/app/itdesk/ui/requests/207240000006271357/details" TargetMode="External"/><Relationship Id="rId62" Type="http://schemas.openxmlformats.org/officeDocument/2006/relationships/hyperlink" Target="https://helpme.rakceramics.com/app/itdesk/ui/requests/207240000003230061/details" TargetMode="External"/><Relationship Id="rId365" Type="http://schemas.openxmlformats.org/officeDocument/2006/relationships/hyperlink" Target="https://helpme.rakceramics.com/app/itdesk/ui/requests/207240000002048063/details" TargetMode="External"/><Relationship Id="rId572" Type="http://schemas.openxmlformats.org/officeDocument/2006/relationships/hyperlink" Target="https://helpme.rakceramics.com/app/itdesk/ui/requests/207240000004071059/details" TargetMode="External"/><Relationship Id="rId225" Type="http://schemas.openxmlformats.org/officeDocument/2006/relationships/hyperlink" Target="https://helpme.rakceramics.com/app/itdesk/ui/requests/207240000005534647/details" TargetMode="External"/><Relationship Id="rId432" Type="http://schemas.openxmlformats.org/officeDocument/2006/relationships/hyperlink" Target="https://helpme.rakceramics.com/app/itdesk/ui/requests/207240000004486065/details" TargetMode="External"/><Relationship Id="rId877" Type="http://schemas.openxmlformats.org/officeDocument/2006/relationships/hyperlink" Target="https://helpme.rakceramics.com/app/itdesk/ui/requests/207240000001463003/details" TargetMode="External"/><Relationship Id="rId1062" Type="http://schemas.openxmlformats.org/officeDocument/2006/relationships/hyperlink" Target="https://helpme.rakceramics.com/app/itdesk/ui/requests/207240000002613443/details" TargetMode="External"/><Relationship Id="rId737" Type="http://schemas.openxmlformats.org/officeDocument/2006/relationships/hyperlink" Target="https://helpme.rakceramics.com/app/itdesk/ui/requests/207240000002976197/details" TargetMode="External"/><Relationship Id="rId944" Type="http://schemas.openxmlformats.org/officeDocument/2006/relationships/hyperlink" Target="https://helpme.rakceramics.com/app/itdesk/ui/requests/207240000002710083/details" TargetMode="External"/><Relationship Id="rId73" Type="http://schemas.openxmlformats.org/officeDocument/2006/relationships/hyperlink" Target="https://helpme.rakceramics.com/app/itdesk/ui/requests/207240000006457015/details" TargetMode="External"/><Relationship Id="rId169" Type="http://schemas.openxmlformats.org/officeDocument/2006/relationships/hyperlink" Target="https://helpme.rakceramics.com/app/itdesk/ui/requests/207240000004488333/details" TargetMode="External"/><Relationship Id="rId376" Type="http://schemas.openxmlformats.org/officeDocument/2006/relationships/hyperlink" Target="https://helpme.rakceramics.com/app/itdesk/ui/requests/207240000005899891/details" TargetMode="External"/><Relationship Id="rId583" Type="http://schemas.openxmlformats.org/officeDocument/2006/relationships/hyperlink" Target="https://helpme.rakceramics.com/app/itdesk/ui/requests/207240000003455003/details" TargetMode="External"/><Relationship Id="rId790" Type="http://schemas.openxmlformats.org/officeDocument/2006/relationships/hyperlink" Target="https://helpme.rakceramics.com/app/itdesk/ui/requests/207240000001933095/details" TargetMode="External"/><Relationship Id="rId804" Type="http://schemas.openxmlformats.org/officeDocument/2006/relationships/hyperlink" Target="https://helpme.rakceramics.com/app/itdesk/ui/requests/207240000004107009/details" TargetMode="External"/><Relationship Id="rId4" Type="http://schemas.openxmlformats.org/officeDocument/2006/relationships/hyperlink" Target="https://helpme.rakceramics.com/app/itdesk/ui/requests/207240000003623141/details" TargetMode="External"/><Relationship Id="rId236" Type="http://schemas.openxmlformats.org/officeDocument/2006/relationships/hyperlink" Target="https://helpme.rakceramics.com/app/itdesk/ui/requests/207240000003852299/details" TargetMode="External"/><Relationship Id="rId443" Type="http://schemas.openxmlformats.org/officeDocument/2006/relationships/hyperlink" Target="https://helpme.rakceramics.com/app/itdesk/ui/requests/207240000002456225/details" TargetMode="External"/><Relationship Id="rId650" Type="http://schemas.openxmlformats.org/officeDocument/2006/relationships/hyperlink" Target="https://helpme.rakceramics.com/app/itdesk/ui/requests/207240000004558215/details" TargetMode="External"/><Relationship Id="rId888" Type="http://schemas.openxmlformats.org/officeDocument/2006/relationships/hyperlink" Target="https://helpme.rakceramics.com/app/itdesk/ui/requests/207240000004018657/details" TargetMode="External"/><Relationship Id="rId1073" Type="http://schemas.openxmlformats.org/officeDocument/2006/relationships/hyperlink" Target="https://helpme.rakceramics.com/app/itdesk/ui/requests/207240000005564215/details" TargetMode="External"/><Relationship Id="rId303" Type="http://schemas.openxmlformats.org/officeDocument/2006/relationships/hyperlink" Target="https://helpme.rakceramics.com/app/itdesk/ui/requests/207240000002017479/details" TargetMode="External"/><Relationship Id="rId748" Type="http://schemas.openxmlformats.org/officeDocument/2006/relationships/hyperlink" Target="https://helpme.rakceramics.com/app/itdesk/ui/requests/207240000005181099/details" TargetMode="External"/><Relationship Id="rId955" Type="http://schemas.openxmlformats.org/officeDocument/2006/relationships/hyperlink" Target="https://helpme.rakceramics.com/app/itdesk/ui/requests/207240000003034385/details" TargetMode="External"/><Relationship Id="rId84" Type="http://schemas.openxmlformats.org/officeDocument/2006/relationships/hyperlink" Target="https://helpme.rakceramics.com/app/itdesk/ui/requests/207240000003408825/details" TargetMode="External"/><Relationship Id="rId387" Type="http://schemas.openxmlformats.org/officeDocument/2006/relationships/hyperlink" Target="https://helpme.rakceramics.com/app/itdesk/ui/requests/207240000004275727/details" TargetMode="External"/><Relationship Id="rId510" Type="http://schemas.openxmlformats.org/officeDocument/2006/relationships/hyperlink" Target="https://helpme.rakceramics.com/app/itdesk/ui/requests/207240000004762007/details" TargetMode="External"/><Relationship Id="rId594" Type="http://schemas.openxmlformats.org/officeDocument/2006/relationships/hyperlink" Target="https://helpme.rakceramics.com/app/itdesk/ui/requests/207240000005426119/details" TargetMode="External"/><Relationship Id="rId608" Type="http://schemas.openxmlformats.org/officeDocument/2006/relationships/hyperlink" Target="https://helpme.rakceramics.com/app/itdesk/ui/requests/207240000002727143/details" TargetMode="External"/><Relationship Id="rId815" Type="http://schemas.openxmlformats.org/officeDocument/2006/relationships/hyperlink" Target="https://helpme.rakceramics.com/app/itdesk/ui/requests/207240000006091123/details" TargetMode="External"/><Relationship Id="rId247" Type="http://schemas.openxmlformats.org/officeDocument/2006/relationships/hyperlink" Target="https://helpme.rakceramics.com/app/itdesk/ui/requests/207240000002751413/details" TargetMode="External"/><Relationship Id="rId899" Type="http://schemas.openxmlformats.org/officeDocument/2006/relationships/hyperlink" Target="https://helpme.rakceramics.com/app/itdesk/ui/requests/207240000001243429/details" TargetMode="External"/><Relationship Id="rId1000" Type="http://schemas.openxmlformats.org/officeDocument/2006/relationships/hyperlink" Target="https://helpme.rakceramics.com/app/itdesk/ui/requests/207240000003325011/details" TargetMode="External"/><Relationship Id="rId107" Type="http://schemas.openxmlformats.org/officeDocument/2006/relationships/hyperlink" Target="https://helpme.rakceramics.com/app/itdesk/ui/requests/207240000006112689/details" TargetMode="External"/><Relationship Id="rId454" Type="http://schemas.openxmlformats.org/officeDocument/2006/relationships/hyperlink" Target="https://helpme.rakceramics.com/app/itdesk/ui/requests/207240000005545059/details" TargetMode="External"/><Relationship Id="rId661" Type="http://schemas.openxmlformats.org/officeDocument/2006/relationships/hyperlink" Target="https://helpme.rakceramics.com/app/itdesk/ui/requests/207240000002551023/details" TargetMode="External"/><Relationship Id="rId759" Type="http://schemas.openxmlformats.org/officeDocument/2006/relationships/hyperlink" Target="https://helpme.rakceramics.com/app/itdesk/ui/requests/207240000002586191/details" TargetMode="External"/><Relationship Id="rId966" Type="http://schemas.openxmlformats.org/officeDocument/2006/relationships/hyperlink" Target="https://helpme.rakceramics.com/app/itdesk/ui/requests/207240000003211005/details" TargetMode="External"/><Relationship Id="rId11" Type="http://schemas.openxmlformats.org/officeDocument/2006/relationships/hyperlink" Target="https://helpme.rakceramics.com/app/itdesk/ui/requests/207240000003852891/details" TargetMode="External"/><Relationship Id="rId314" Type="http://schemas.openxmlformats.org/officeDocument/2006/relationships/hyperlink" Target="https://helpme.rakceramics.com/app/itdesk/ui/requests/207240000002017561/details" TargetMode="External"/><Relationship Id="rId398" Type="http://schemas.openxmlformats.org/officeDocument/2006/relationships/hyperlink" Target="https://helpme.rakceramics.com/app/itdesk/ui/requests/207240000005649003/details" TargetMode="External"/><Relationship Id="rId521" Type="http://schemas.openxmlformats.org/officeDocument/2006/relationships/hyperlink" Target="https://helpme.rakceramics.com/app/itdesk/ui/requests/207240000006060039/details" TargetMode="External"/><Relationship Id="rId619" Type="http://schemas.openxmlformats.org/officeDocument/2006/relationships/hyperlink" Target="https://helpme.rakceramics.com/app/itdesk/ui/requests/207240000002386429/details" TargetMode="External"/><Relationship Id="rId95" Type="http://schemas.openxmlformats.org/officeDocument/2006/relationships/hyperlink" Target="https://helpme.rakceramics.com/app/itdesk/ui/requests/207240000004102119/details" TargetMode="External"/><Relationship Id="rId160" Type="http://schemas.openxmlformats.org/officeDocument/2006/relationships/hyperlink" Target="https://helpme.rakceramics.com/app/itdesk/ui/requests/207240000004267212/details" TargetMode="External"/><Relationship Id="rId826" Type="http://schemas.openxmlformats.org/officeDocument/2006/relationships/hyperlink" Target="https://helpme.rakceramics.com/app/itdesk/ui/requests/207240000002604009/details" TargetMode="External"/><Relationship Id="rId1011" Type="http://schemas.openxmlformats.org/officeDocument/2006/relationships/hyperlink" Target="https://helpme.rakceramics.com/app/itdesk/ui/requests/207240000002218693/details" TargetMode="External"/><Relationship Id="rId258" Type="http://schemas.openxmlformats.org/officeDocument/2006/relationships/hyperlink" Target="https://helpme.rakceramics.com/app/itdesk/ui/requests/207240000002978653/details" TargetMode="External"/><Relationship Id="rId465" Type="http://schemas.openxmlformats.org/officeDocument/2006/relationships/hyperlink" Target="https://helpme.rakceramics.com/app/itdesk/ui/requests/207240000003639679/details" TargetMode="External"/><Relationship Id="rId672" Type="http://schemas.openxmlformats.org/officeDocument/2006/relationships/hyperlink" Target="https://helpme.rakceramics.com/app/itdesk/ui/requests/207240000002727075/details" TargetMode="External"/><Relationship Id="rId22" Type="http://schemas.openxmlformats.org/officeDocument/2006/relationships/hyperlink" Target="https://helpme.rakceramics.com/app/itdesk/ui/requests/207240000003019643/details" TargetMode="External"/><Relationship Id="rId118" Type="http://schemas.openxmlformats.org/officeDocument/2006/relationships/hyperlink" Target="https://helpme.rakceramics.com/app/itdesk/ui/requests/207240000003218007/details" TargetMode="External"/><Relationship Id="rId325" Type="http://schemas.openxmlformats.org/officeDocument/2006/relationships/hyperlink" Target="https://helpme.rakceramics.com/app/itdesk/ui/requests/207240000002017751/details" TargetMode="External"/><Relationship Id="rId532" Type="http://schemas.openxmlformats.org/officeDocument/2006/relationships/hyperlink" Target="https://helpme.rakceramics.com/app/itdesk/ui/requests/207240000001734049/details" TargetMode="External"/><Relationship Id="rId977" Type="http://schemas.openxmlformats.org/officeDocument/2006/relationships/hyperlink" Target="https://helpme.rakceramics.com/app/itdesk/ui/requests/207240000002736053/details" TargetMode="External"/><Relationship Id="rId171" Type="http://schemas.openxmlformats.org/officeDocument/2006/relationships/hyperlink" Target="https://helpme.rakceramics.com/app/itdesk/ui/requests/207240000002737021/details" TargetMode="External"/><Relationship Id="rId837" Type="http://schemas.openxmlformats.org/officeDocument/2006/relationships/hyperlink" Target="https://helpme.rakceramics.com/app/itdesk/ui/requests/207240000006108937/details" TargetMode="External"/><Relationship Id="rId1022" Type="http://schemas.openxmlformats.org/officeDocument/2006/relationships/hyperlink" Target="https://helpme.rakceramics.com/app/itdesk/ui/requests/207240000003170447/details" TargetMode="External"/><Relationship Id="rId269" Type="http://schemas.openxmlformats.org/officeDocument/2006/relationships/hyperlink" Target="https://helpme.rakceramics.com/app/itdesk/ui/requests/207240000003182001/details" TargetMode="External"/><Relationship Id="rId476" Type="http://schemas.openxmlformats.org/officeDocument/2006/relationships/hyperlink" Target="https://helpme.rakceramics.com/app/itdesk/ui/requests/207240000005943779/details" TargetMode="External"/><Relationship Id="rId683" Type="http://schemas.openxmlformats.org/officeDocument/2006/relationships/hyperlink" Target="https://helpme.rakceramics.com/app/itdesk/ui/requests/207240000005965147/details" TargetMode="External"/><Relationship Id="rId890" Type="http://schemas.openxmlformats.org/officeDocument/2006/relationships/hyperlink" Target="https://helpme.rakceramics.com/app/itdesk/ui/requests/207240000004018715/details" TargetMode="External"/><Relationship Id="rId904" Type="http://schemas.openxmlformats.org/officeDocument/2006/relationships/hyperlink" Target="https://helpme.rakceramics.com/app/itdesk/ui/requests/207240000002633001/details" TargetMode="External"/><Relationship Id="rId33" Type="http://schemas.openxmlformats.org/officeDocument/2006/relationships/hyperlink" Target="https://helpme.rakceramics.com/app/itdesk/ui/requests/207240000003219641/details" TargetMode="External"/><Relationship Id="rId129" Type="http://schemas.openxmlformats.org/officeDocument/2006/relationships/hyperlink" Target="https://helpme.rakceramics.com/app/itdesk/ui/requests/207240000003092007/details" TargetMode="External"/><Relationship Id="rId336" Type="http://schemas.openxmlformats.org/officeDocument/2006/relationships/hyperlink" Target="https://helpme.rakceramics.com/app/itdesk/ui/requests/207240000002017869/details" TargetMode="External"/><Relationship Id="rId543" Type="http://schemas.openxmlformats.org/officeDocument/2006/relationships/hyperlink" Target="https://helpme.rakceramics.com/app/itdesk/ui/requests/207240000004137201/details" TargetMode="External"/><Relationship Id="rId988" Type="http://schemas.openxmlformats.org/officeDocument/2006/relationships/hyperlink" Target="https://helpme.rakceramics.com/app/itdesk/ui/requests/207240000001945019/details" TargetMode="External"/><Relationship Id="rId182" Type="http://schemas.openxmlformats.org/officeDocument/2006/relationships/hyperlink" Target="https://helpme.rakceramics.com/app/itdesk/ui/requests/207240000003155231/details" TargetMode="External"/><Relationship Id="rId403" Type="http://schemas.openxmlformats.org/officeDocument/2006/relationships/hyperlink" Target="https://helpme.rakceramics.com/app/itdesk/ui/requests/207240000001719059/details" TargetMode="External"/><Relationship Id="rId750" Type="http://schemas.openxmlformats.org/officeDocument/2006/relationships/hyperlink" Target="https://helpme.rakceramics.com/app/itdesk/ui/requests/207240000002728067/details" TargetMode="External"/><Relationship Id="rId848" Type="http://schemas.openxmlformats.org/officeDocument/2006/relationships/hyperlink" Target="https://helpme.rakceramics.com/app/itdesk/ui/requests/207240000006629035/details" TargetMode="External"/><Relationship Id="rId1033" Type="http://schemas.openxmlformats.org/officeDocument/2006/relationships/hyperlink" Target="https://helpme.rakceramics.com/app/itdesk/ui/requests/207240000001742015/details" TargetMode="External"/><Relationship Id="rId487" Type="http://schemas.openxmlformats.org/officeDocument/2006/relationships/hyperlink" Target="https://helpme.rakceramics.com/app/itdesk/ui/requests/207240000006286075/details" TargetMode="External"/><Relationship Id="rId610" Type="http://schemas.openxmlformats.org/officeDocument/2006/relationships/hyperlink" Target="https://helpme.rakceramics.com/app/itdesk/ui/requests/207240000003561103/details" TargetMode="External"/><Relationship Id="rId694" Type="http://schemas.openxmlformats.org/officeDocument/2006/relationships/hyperlink" Target="https://helpme.rakceramics.com/app/itdesk/ui/requests/207240000001568125/details" TargetMode="External"/><Relationship Id="rId708" Type="http://schemas.openxmlformats.org/officeDocument/2006/relationships/hyperlink" Target="https://helpme.rakceramics.com/app/itdesk/ui/requests/207240000001466079/details" TargetMode="External"/><Relationship Id="rId915" Type="http://schemas.openxmlformats.org/officeDocument/2006/relationships/hyperlink" Target="https://helpme.rakceramics.com/app/itdesk/ui/requests/207240000003058255/details" TargetMode="External"/><Relationship Id="rId347" Type="http://schemas.openxmlformats.org/officeDocument/2006/relationships/hyperlink" Target="https://helpme.rakceramics.com/app/itdesk/ui/requests/207240000002017943/details" TargetMode="External"/><Relationship Id="rId999" Type="http://schemas.openxmlformats.org/officeDocument/2006/relationships/hyperlink" Target="https://helpme.rakceramics.com/app/itdesk/ui/requests/207240000003979209/details" TargetMode="External"/><Relationship Id="rId44" Type="http://schemas.openxmlformats.org/officeDocument/2006/relationships/hyperlink" Target="https://helpme.rakceramics.com/app/itdesk/ui/requests/207240000001431043/details" TargetMode="External"/><Relationship Id="rId554" Type="http://schemas.openxmlformats.org/officeDocument/2006/relationships/hyperlink" Target="https://helpme.rakceramics.com/app/itdesk/ui/requests/207240000003996037/details" TargetMode="External"/><Relationship Id="rId761" Type="http://schemas.openxmlformats.org/officeDocument/2006/relationships/hyperlink" Target="https://helpme.rakceramics.com/app/itdesk/ui/requests/207240000001661015/details" TargetMode="External"/><Relationship Id="rId859" Type="http://schemas.openxmlformats.org/officeDocument/2006/relationships/hyperlink" Target="https://helpme.rakceramics.com/app/itdesk/ui/requests/207240000002478017/details" TargetMode="External"/><Relationship Id="rId193" Type="http://schemas.openxmlformats.org/officeDocument/2006/relationships/hyperlink" Target="https://helpme.rakceramics.com/app/itdesk/ui/requests/207240000006113773/details" TargetMode="External"/><Relationship Id="rId207" Type="http://schemas.openxmlformats.org/officeDocument/2006/relationships/hyperlink" Target="https://helpme.rakceramics.com/app/itdesk/ui/requests/207240000002504077/details" TargetMode="External"/><Relationship Id="rId414" Type="http://schemas.openxmlformats.org/officeDocument/2006/relationships/hyperlink" Target="https://helpme.rakceramics.com/app/itdesk/ui/requests/207240000006647257/details" TargetMode="External"/><Relationship Id="rId498" Type="http://schemas.openxmlformats.org/officeDocument/2006/relationships/hyperlink" Target="https://helpme.rakceramics.com/app/itdesk/ui/requests/207240000002921003/details" TargetMode="External"/><Relationship Id="rId621" Type="http://schemas.openxmlformats.org/officeDocument/2006/relationships/hyperlink" Target="https://helpme.rakceramics.com/app/itdesk/ui/requests/207240000005512001/details" TargetMode="External"/><Relationship Id="rId1044" Type="http://schemas.openxmlformats.org/officeDocument/2006/relationships/hyperlink" Target="https://helpme.rakceramics.com/app/itdesk/ui/requests/207240000006455029/details" TargetMode="External"/><Relationship Id="rId260" Type="http://schemas.openxmlformats.org/officeDocument/2006/relationships/hyperlink" Target="https://helpme.rakceramics.com/app/itdesk/ui/requests/207240000005361335/details" TargetMode="External"/><Relationship Id="rId719" Type="http://schemas.openxmlformats.org/officeDocument/2006/relationships/hyperlink" Target="https://helpme.rakceramics.com/app/itdesk/ui/requests/207240000001584505/details" TargetMode="External"/><Relationship Id="rId926" Type="http://schemas.openxmlformats.org/officeDocument/2006/relationships/hyperlink" Target="https://helpme.rakceramics.com/app/itdesk/ui/requests/207240000001457381/details" TargetMode="External"/><Relationship Id="rId55" Type="http://schemas.openxmlformats.org/officeDocument/2006/relationships/hyperlink" Target="https://helpme.rakceramics.com/app/itdesk/ui/requests/207240000002970391/details" TargetMode="External"/><Relationship Id="rId120" Type="http://schemas.openxmlformats.org/officeDocument/2006/relationships/hyperlink" Target="https://helpme.rakceramics.com/app/itdesk/ui/requests/207240000002072025/details" TargetMode="External"/><Relationship Id="rId358" Type="http://schemas.openxmlformats.org/officeDocument/2006/relationships/hyperlink" Target="https://helpme.rakceramics.com/app/itdesk/ui/requests/207240000002049093/details" TargetMode="External"/><Relationship Id="rId565" Type="http://schemas.openxmlformats.org/officeDocument/2006/relationships/hyperlink" Target="https://helpme.rakceramics.com/app/itdesk/ui/requests/207240000002244035/details" TargetMode="External"/><Relationship Id="rId772" Type="http://schemas.openxmlformats.org/officeDocument/2006/relationships/hyperlink" Target="https://helpme.rakceramics.com/app/itdesk/ui/requests/207240000002132045/details" TargetMode="External"/><Relationship Id="rId218" Type="http://schemas.openxmlformats.org/officeDocument/2006/relationships/hyperlink" Target="https://helpme.rakceramics.com/app/itdesk/ui/requests/207240000001724493/details" TargetMode="External"/><Relationship Id="rId425" Type="http://schemas.openxmlformats.org/officeDocument/2006/relationships/hyperlink" Target="https://helpme.rakceramics.com/app/itdesk/ui/requests/207240000001724023/details" TargetMode="External"/><Relationship Id="rId632" Type="http://schemas.openxmlformats.org/officeDocument/2006/relationships/hyperlink" Target="https://helpme.rakceramics.com/app/itdesk/ui/requests/207240000005361967/details" TargetMode="External"/><Relationship Id="rId1055" Type="http://schemas.openxmlformats.org/officeDocument/2006/relationships/hyperlink" Target="https://helpme.rakceramics.com/app/itdesk/ui/requests/207240000004700465/details" TargetMode="External"/><Relationship Id="rId271" Type="http://schemas.openxmlformats.org/officeDocument/2006/relationships/hyperlink" Target="https://helpme.rakceramics.com/app/itdesk/ui/requests/207240000004376001/details" TargetMode="External"/><Relationship Id="rId937" Type="http://schemas.openxmlformats.org/officeDocument/2006/relationships/hyperlink" Target="https://helpme.rakceramics.com/app/itdesk/ui/requests/207240000005132891/details" TargetMode="External"/><Relationship Id="rId66" Type="http://schemas.openxmlformats.org/officeDocument/2006/relationships/hyperlink" Target="https://helpme.rakceramics.com/app/itdesk/ui/requests/207240000004474115/details" TargetMode="External"/><Relationship Id="rId131" Type="http://schemas.openxmlformats.org/officeDocument/2006/relationships/hyperlink" Target="https://helpme.rakceramics.com/app/itdesk/ui/requests/207240000003679161/details" TargetMode="External"/><Relationship Id="rId369" Type="http://schemas.openxmlformats.org/officeDocument/2006/relationships/hyperlink" Target="https://helpme.rakceramics.com/app/itdesk/ui/requests/207240000002051180/details" TargetMode="External"/><Relationship Id="rId576" Type="http://schemas.openxmlformats.org/officeDocument/2006/relationships/hyperlink" Target="https://helpme.rakceramics.com/app/itdesk/ui/requests/207240000003635105/details" TargetMode="External"/><Relationship Id="rId783" Type="http://schemas.openxmlformats.org/officeDocument/2006/relationships/hyperlink" Target="https://helpme.rakceramics.com/app/itdesk/ui/requests/207240000001747069/details" TargetMode="External"/><Relationship Id="rId990" Type="http://schemas.openxmlformats.org/officeDocument/2006/relationships/hyperlink" Target="https://helpme.rakceramics.com/app/itdesk/ui/requests/207240000001740338/details" TargetMode="External"/><Relationship Id="rId229" Type="http://schemas.openxmlformats.org/officeDocument/2006/relationships/hyperlink" Target="https://helpme.rakceramics.com/app/itdesk/ui/requests/207240000001610114/details" TargetMode="External"/><Relationship Id="rId436" Type="http://schemas.openxmlformats.org/officeDocument/2006/relationships/hyperlink" Target="https://helpme.rakceramics.com/app/itdesk/ui/requests/207240000001630373/details" TargetMode="External"/><Relationship Id="rId643" Type="http://schemas.openxmlformats.org/officeDocument/2006/relationships/hyperlink" Target="https://helpme.rakceramics.com/app/itdesk/ui/requests/207240000001259003/details" TargetMode="External"/><Relationship Id="rId1066" Type="http://schemas.openxmlformats.org/officeDocument/2006/relationships/hyperlink" Target="https://helpme.rakceramics.com/app/itdesk/ui/requests/207240000002409327/details" TargetMode="External"/><Relationship Id="rId850" Type="http://schemas.openxmlformats.org/officeDocument/2006/relationships/hyperlink" Target="https://helpme.rakceramics.com/app/itdesk/ui/requests/207240000001358001/details" TargetMode="External"/><Relationship Id="rId948" Type="http://schemas.openxmlformats.org/officeDocument/2006/relationships/hyperlink" Target="https://helpme.rakceramics.com/app/itdesk/ui/requests/207240000003323043/details" TargetMode="External"/><Relationship Id="rId77" Type="http://schemas.openxmlformats.org/officeDocument/2006/relationships/hyperlink" Target="https://helpme.rakceramics.com/app/itdesk/ui/requests/207240000003406003/details" TargetMode="External"/><Relationship Id="rId282" Type="http://schemas.openxmlformats.org/officeDocument/2006/relationships/hyperlink" Target="https://helpme.rakceramics.com/app/itdesk/ui/requests/207240000002017249/details" TargetMode="External"/><Relationship Id="rId503" Type="http://schemas.openxmlformats.org/officeDocument/2006/relationships/hyperlink" Target="https://helpme.rakceramics.com/app/itdesk/ui/requests/207240000004120031/details" TargetMode="External"/><Relationship Id="rId587" Type="http://schemas.openxmlformats.org/officeDocument/2006/relationships/hyperlink" Target="https://helpme.rakceramics.com/app/itdesk/ui/requests/207240000003201055/details" TargetMode="External"/><Relationship Id="rId710" Type="http://schemas.openxmlformats.org/officeDocument/2006/relationships/hyperlink" Target="https://helpme.rakceramics.com/app/itdesk/ui/requests/207240000002741037/details" TargetMode="External"/><Relationship Id="rId808" Type="http://schemas.openxmlformats.org/officeDocument/2006/relationships/hyperlink" Target="https://helpme.rakceramics.com/app/itdesk/ui/requests/207240000003411743/details" TargetMode="External"/><Relationship Id="rId8" Type="http://schemas.openxmlformats.org/officeDocument/2006/relationships/hyperlink" Target="https://helpme.rakceramics.com/app/itdesk/ui/requests/207240000001547115/details" TargetMode="External"/><Relationship Id="rId142" Type="http://schemas.openxmlformats.org/officeDocument/2006/relationships/hyperlink" Target="https://helpme.rakceramics.com/app/itdesk/ui/requests/207240000003206549/details" TargetMode="External"/><Relationship Id="rId447" Type="http://schemas.openxmlformats.org/officeDocument/2006/relationships/hyperlink" Target="https://helpme.rakceramics.com/app/itdesk/ui/requests/207240000004375223/details" TargetMode="External"/><Relationship Id="rId794" Type="http://schemas.openxmlformats.org/officeDocument/2006/relationships/hyperlink" Target="https://helpme.rakceramics.com/app/itdesk/ui/requests/207240000002229603/details" TargetMode="External"/><Relationship Id="rId1077" Type="http://schemas.openxmlformats.org/officeDocument/2006/relationships/hyperlink" Target="https://helpme.rakceramics.com/app/itdesk/ui/requests/207240000003922799/details" TargetMode="External"/><Relationship Id="rId654" Type="http://schemas.openxmlformats.org/officeDocument/2006/relationships/hyperlink" Target="https://helpme.rakceramics.com/app/itdesk/ui/requests/207240000004914007/details" TargetMode="External"/><Relationship Id="rId861" Type="http://schemas.openxmlformats.org/officeDocument/2006/relationships/hyperlink" Target="https://helpme.rakceramics.com/app/itdesk/ui/requests/207240000006582005/details" TargetMode="External"/><Relationship Id="rId959" Type="http://schemas.openxmlformats.org/officeDocument/2006/relationships/hyperlink" Target="https://helpme.rakceramics.com/app/itdesk/ui/requests/207240000003378533/details" TargetMode="External"/><Relationship Id="rId293" Type="http://schemas.openxmlformats.org/officeDocument/2006/relationships/hyperlink" Target="https://helpme.rakceramics.com/app/itdesk/ui/requests/207240000002017423/details" TargetMode="External"/><Relationship Id="rId307" Type="http://schemas.openxmlformats.org/officeDocument/2006/relationships/hyperlink" Target="https://helpme.rakceramics.com/app/itdesk/ui/requests/207240000002017499/details" TargetMode="External"/><Relationship Id="rId514" Type="http://schemas.openxmlformats.org/officeDocument/2006/relationships/hyperlink" Target="https://helpme.rakceramics.com/app/itdesk/ui/requests/207240000004105441/details" TargetMode="External"/><Relationship Id="rId721" Type="http://schemas.openxmlformats.org/officeDocument/2006/relationships/hyperlink" Target="https://helpme.rakceramics.com/app/itdesk/ui/requests/207240000001863009/details" TargetMode="External"/><Relationship Id="rId88" Type="http://schemas.openxmlformats.org/officeDocument/2006/relationships/hyperlink" Target="https://helpme.rakceramics.com/app/itdesk/ui/requests/207240000002810835/details" TargetMode="External"/><Relationship Id="rId153" Type="http://schemas.openxmlformats.org/officeDocument/2006/relationships/hyperlink" Target="https://helpme.rakceramics.com/app/itdesk/ui/requests/207240000002572329/details" TargetMode="External"/><Relationship Id="rId360" Type="http://schemas.openxmlformats.org/officeDocument/2006/relationships/hyperlink" Target="https://helpme.rakceramics.com/app/itdesk/ui/requests/207240000002051312/details" TargetMode="External"/><Relationship Id="rId598" Type="http://schemas.openxmlformats.org/officeDocument/2006/relationships/hyperlink" Target="https://helpme.rakceramics.com/app/itdesk/ui/requests/207240000004188167/details" TargetMode="External"/><Relationship Id="rId819" Type="http://schemas.openxmlformats.org/officeDocument/2006/relationships/hyperlink" Target="https://helpme.rakceramics.com/app/itdesk/ui/requests/207240000005912275/details" TargetMode="External"/><Relationship Id="rId1004" Type="http://schemas.openxmlformats.org/officeDocument/2006/relationships/hyperlink" Target="https://helpme.rakceramics.com/app/itdesk/ui/requests/207240000002978035/details" TargetMode="External"/><Relationship Id="rId220" Type="http://schemas.openxmlformats.org/officeDocument/2006/relationships/hyperlink" Target="https://helpme.rakceramics.com/app/itdesk/ui/requests/207240000004113051/details" TargetMode="External"/><Relationship Id="rId458" Type="http://schemas.openxmlformats.org/officeDocument/2006/relationships/hyperlink" Target="https://helpme.rakceramics.com/app/itdesk/ui/requests/207240000003894119/details" TargetMode="External"/><Relationship Id="rId665" Type="http://schemas.openxmlformats.org/officeDocument/2006/relationships/hyperlink" Target="https://helpme.rakceramics.com/app/itdesk/ui/requests/207240000003185019/details" TargetMode="External"/><Relationship Id="rId872" Type="http://schemas.openxmlformats.org/officeDocument/2006/relationships/hyperlink" Target="https://helpme.rakceramics.com/app/itdesk/ui/requests/207240000004488231/details" TargetMode="External"/><Relationship Id="rId15" Type="http://schemas.openxmlformats.org/officeDocument/2006/relationships/hyperlink" Target="https://helpme.rakceramics.com/app/itdesk/ui/requests/207240000001238063/details" TargetMode="External"/><Relationship Id="rId318" Type="http://schemas.openxmlformats.org/officeDocument/2006/relationships/hyperlink" Target="https://helpme.rakceramics.com/app/itdesk/ui/requests/207240000002017577/details" TargetMode="External"/><Relationship Id="rId525" Type="http://schemas.openxmlformats.org/officeDocument/2006/relationships/hyperlink" Target="https://helpme.rakceramics.com/app/itdesk/ui/requests/207240000001583045/details" TargetMode="External"/><Relationship Id="rId732" Type="http://schemas.openxmlformats.org/officeDocument/2006/relationships/hyperlink" Target="https://helpme.rakceramics.com/app/itdesk/ui/requests/207240000002218657/details" TargetMode="External"/><Relationship Id="rId99" Type="http://schemas.openxmlformats.org/officeDocument/2006/relationships/hyperlink" Target="https://helpme.rakceramics.com/app/itdesk/ui/requests/207240000005215163/details" TargetMode="External"/><Relationship Id="rId164" Type="http://schemas.openxmlformats.org/officeDocument/2006/relationships/hyperlink" Target="https://helpme.rakceramics.com/app/itdesk/ui/requests/207240000004073191/details" TargetMode="External"/><Relationship Id="rId371" Type="http://schemas.openxmlformats.org/officeDocument/2006/relationships/hyperlink" Target="https://helpme.rakceramics.com/app/itdesk/ui/requests/207240000004073917/details" TargetMode="External"/><Relationship Id="rId1015" Type="http://schemas.openxmlformats.org/officeDocument/2006/relationships/hyperlink" Target="https://helpme.rakceramics.com/app/itdesk/ui/requests/207240000003591053/details" TargetMode="External"/><Relationship Id="rId469" Type="http://schemas.openxmlformats.org/officeDocument/2006/relationships/hyperlink" Target="https://helpme.rakceramics.com/app/itdesk/ui/requests/207240000003439843/details" TargetMode="External"/><Relationship Id="rId676" Type="http://schemas.openxmlformats.org/officeDocument/2006/relationships/hyperlink" Target="https://helpme.rakceramics.com/app/itdesk/ui/requests/207240000003909165/details" TargetMode="External"/><Relationship Id="rId883" Type="http://schemas.openxmlformats.org/officeDocument/2006/relationships/hyperlink" Target="https://helpme.rakceramics.com/app/itdesk/ui/requests/207240000004645123/details" TargetMode="External"/><Relationship Id="rId26" Type="http://schemas.openxmlformats.org/officeDocument/2006/relationships/hyperlink" Target="https://helpme.rakceramics.com/app/itdesk/ui/requests/207240000001263023/details" TargetMode="External"/><Relationship Id="rId231" Type="http://schemas.openxmlformats.org/officeDocument/2006/relationships/hyperlink" Target="https://helpme.rakceramics.com/app/itdesk/ui/requests/207240000002138659/details" TargetMode="External"/><Relationship Id="rId329" Type="http://schemas.openxmlformats.org/officeDocument/2006/relationships/hyperlink" Target="https://helpme.rakceramics.com/app/itdesk/ui/requests/207240000002017783/details" TargetMode="External"/><Relationship Id="rId536" Type="http://schemas.openxmlformats.org/officeDocument/2006/relationships/hyperlink" Target="https://helpme.rakceramics.com/app/itdesk/ui/requests/207240000004102175/details" TargetMode="External"/><Relationship Id="rId175" Type="http://schemas.openxmlformats.org/officeDocument/2006/relationships/hyperlink" Target="https://helpme.rakceramics.com/app/itdesk/ui/requests/207240000001605282/details" TargetMode="External"/><Relationship Id="rId743" Type="http://schemas.openxmlformats.org/officeDocument/2006/relationships/hyperlink" Target="https://helpme.rakceramics.com/app/itdesk/ui/requests/207240000005387327/details" TargetMode="External"/><Relationship Id="rId950" Type="http://schemas.openxmlformats.org/officeDocument/2006/relationships/hyperlink" Target="https://helpme.rakceramics.com/app/itdesk/ui/requests/207240000004696141/details" TargetMode="External"/><Relationship Id="rId1026" Type="http://schemas.openxmlformats.org/officeDocument/2006/relationships/hyperlink" Target="https://helpme.rakceramics.com/app/itdesk/ui/requests/207240000003378635/details" TargetMode="External"/><Relationship Id="rId382" Type="http://schemas.openxmlformats.org/officeDocument/2006/relationships/hyperlink" Target="https://helpme.rakceramics.com/app/itdesk/ui/requests/207240000001673013/details" TargetMode="External"/><Relationship Id="rId603" Type="http://schemas.openxmlformats.org/officeDocument/2006/relationships/hyperlink" Target="https://helpme.rakceramics.com/app/itdesk/ui/requests/207240000004498055/details" TargetMode="External"/><Relationship Id="rId687" Type="http://schemas.openxmlformats.org/officeDocument/2006/relationships/hyperlink" Target="https://helpme.rakceramics.com/app/itdesk/ui/requests/207240000002727023/details" TargetMode="External"/><Relationship Id="rId810" Type="http://schemas.openxmlformats.org/officeDocument/2006/relationships/hyperlink" Target="https://helpme.rakceramics.com/app/itdesk/ui/requests/207240000001779147/details" TargetMode="External"/><Relationship Id="rId908" Type="http://schemas.openxmlformats.org/officeDocument/2006/relationships/hyperlink" Target="https://helpme.rakceramics.com/app/itdesk/ui/requests/207240000003697001/details" TargetMode="External"/><Relationship Id="rId242" Type="http://schemas.openxmlformats.org/officeDocument/2006/relationships/hyperlink" Target="https://helpme.rakceramics.com/app/itdesk/ui/requests/207240000006351201/details" TargetMode="External"/><Relationship Id="rId894" Type="http://schemas.openxmlformats.org/officeDocument/2006/relationships/hyperlink" Target="https://helpme.rakceramics.com/app/itdesk/ui/requests/207240000005620131/details" TargetMode="External"/><Relationship Id="rId37" Type="http://schemas.openxmlformats.org/officeDocument/2006/relationships/hyperlink" Target="https://helpme.rakceramics.com/app/itdesk/ui/requests/207240000001796217/details" TargetMode="External"/><Relationship Id="rId102" Type="http://schemas.openxmlformats.org/officeDocument/2006/relationships/hyperlink" Target="https://helpme.rakceramics.com/app/itdesk/ui/requests/207240000001584469/details" TargetMode="External"/><Relationship Id="rId547" Type="http://schemas.openxmlformats.org/officeDocument/2006/relationships/hyperlink" Target="https://helpme.rakceramics.com/app/itdesk/ui/requests/207240000002149009/details" TargetMode="External"/><Relationship Id="rId754" Type="http://schemas.openxmlformats.org/officeDocument/2006/relationships/hyperlink" Target="https://helpme.rakceramics.com/app/itdesk/ui/requests/207240000005157017/details" TargetMode="External"/><Relationship Id="rId961" Type="http://schemas.openxmlformats.org/officeDocument/2006/relationships/hyperlink" Target="https://helpme.rakceramics.com/app/itdesk/ui/requests/207240000002238095/details" TargetMode="External"/><Relationship Id="rId90" Type="http://schemas.openxmlformats.org/officeDocument/2006/relationships/hyperlink" Target="https://helpme.rakceramics.com/app/itdesk/ui/requests/207240000004484001/details" TargetMode="External"/><Relationship Id="rId186" Type="http://schemas.openxmlformats.org/officeDocument/2006/relationships/hyperlink" Target="https://helpme.rakceramics.com/app/itdesk/ui/requests/207240000004715333/details" TargetMode="External"/><Relationship Id="rId393" Type="http://schemas.openxmlformats.org/officeDocument/2006/relationships/hyperlink" Target="https://helpme.rakceramics.com/app/itdesk/ui/requests/207240000003611007/details" TargetMode="External"/><Relationship Id="rId407" Type="http://schemas.openxmlformats.org/officeDocument/2006/relationships/hyperlink" Target="https://helpme.rakceramics.com/app/itdesk/ui/requests/207240000002595003/details" TargetMode="External"/><Relationship Id="rId614" Type="http://schemas.openxmlformats.org/officeDocument/2006/relationships/hyperlink" Target="https://helpme.rakceramics.com/app/itdesk/ui/requests/207240000001733041/details" TargetMode="External"/><Relationship Id="rId821" Type="http://schemas.openxmlformats.org/officeDocument/2006/relationships/hyperlink" Target="https://helpme.rakceramics.com/app/itdesk/ui/requests/207240000003117143/details" TargetMode="External"/><Relationship Id="rId1037" Type="http://schemas.openxmlformats.org/officeDocument/2006/relationships/hyperlink" Target="https://helpme.rakceramics.com/app/itdesk/ui/requests/207240000002320081/details" TargetMode="External"/><Relationship Id="rId253" Type="http://schemas.openxmlformats.org/officeDocument/2006/relationships/hyperlink" Target="https://helpme.rakceramics.com/app/itdesk/ui/requests/207240000003486021/details" TargetMode="External"/><Relationship Id="rId460" Type="http://schemas.openxmlformats.org/officeDocument/2006/relationships/hyperlink" Target="https://helpme.rakceramics.com/app/itdesk/ui/requests/207240000003301063/details" TargetMode="External"/><Relationship Id="rId698" Type="http://schemas.openxmlformats.org/officeDocument/2006/relationships/hyperlink" Target="https://helpme.rakceramics.com/app/itdesk/ui/requests/207240000001538250/details" TargetMode="External"/><Relationship Id="rId919" Type="http://schemas.openxmlformats.org/officeDocument/2006/relationships/hyperlink" Target="https://helpme.rakceramics.com/app/itdesk/ui/requests/207240000006087495/details" TargetMode="External"/><Relationship Id="rId48" Type="http://schemas.openxmlformats.org/officeDocument/2006/relationships/hyperlink" Target="https://helpme.rakceramics.com/app/itdesk/ui/requests/207240000003694001/details" TargetMode="External"/><Relationship Id="rId113" Type="http://schemas.openxmlformats.org/officeDocument/2006/relationships/hyperlink" Target="https://helpme.rakceramics.com/app/itdesk/ui/requests/207240000004602231/details" TargetMode="External"/><Relationship Id="rId320" Type="http://schemas.openxmlformats.org/officeDocument/2006/relationships/hyperlink" Target="https://helpme.rakceramics.com/app/itdesk/ui/requests/207240000002017731/details" TargetMode="External"/><Relationship Id="rId558" Type="http://schemas.openxmlformats.org/officeDocument/2006/relationships/hyperlink" Target="https://helpme.rakceramics.com/app/itdesk/ui/requests/207240000003549063/details" TargetMode="External"/><Relationship Id="rId765" Type="http://schemas.openxmlformats.org/officeDocument/2006/relationships/hyperlink" Target="https://helpme.rakceramics.com/app/itdesk/ui/requests/207240000001455065/details" TargetMode="External"/><Relationship Id="rId972" Type="http://schemas.openxmlformats.org/officeDocument/2006/relationships/hyperlink" Target="https://helpme.rakceramics.com/app/itdesk/ui/requests/207240000003206597/details" TargetMode="External"/><Relationship Id="rId197" Type="http://schemas.openxmlformats.org/officeDocument/2006/relationships/hyperlink" Target="https://helpme.rakceramics.com/app/itdesk/ui/requests/207240000003894851/details" TargetMode="External"/><Relationship Id="rId418" Type="http://schemas.openxmlformats.org/officeDocument/2006/relationships/hyperlink" Target="https://helpme.rakceramics.com/app/itdesk/ui/requests/207240000002259743/details" TargetMode="External"/><Relationship Id="rId625" Type="http://schemas.openxmlformats.org/officeDocument/2006/relationships/hyperlink" Target="https://helpme.rakceramics.com/app/itdesk/ui/requests/207240000005545153/details" TargetMode="External"/><Relationship Id="rId832" Type="http://schemas.openxmlformats.org/officeDocument/2006/relationships/hyperlink" Target="https://helpme.rakceramics.com/app/itdesk/ui/requests/207240000006087277/details" TargetMode="External"/><Relationship Id="rId1048" Type="http://schemas.openxmlformats.org/officeDocument/2006/relationships/hyperlink" Target="https://helpme.rakceramics.com/app/itdesk/ui/requests/207240000003284155/details" TargetMode="External"/><Relationship Id="rId264" Type="http://schemas.openxmlformats.org/officeDocument/2006/relationships/hyperlink" Target="https://helpme.rakceramics.com/app/itdesk/ui/requests/207240000003537491/details" TargetMode="External"/><Relationship Id="rId471" Type="http://schemas.openxmlformats.org/officeDocument/2006/relationships/hyperlink" Target="https://helpme.rakceramics.com/app/itdesk/ui/requests/207240000005972261/details" TargetMode="External"/><Relationship Id="rId59" Type="http://schemas.openxmlformats.org/officeDocument/2006/relationships/hyperlink" Target="https://helpme.rakceramics.com/app/itdesk/ui/requests/207240000002978453/details" TargetMode="External"/><Relationship Id="rId124" Type="http://schemas.openxmlformats.org/officeDocument/2006/relationships/hyperlink" Target="https://helpme.rakceramics.com/app/itdesk/ui/requests/207240000004736395/details" TargetMode="External"/><Relationship Id="rId569" Type="http://schemas.openxmlformats.org/officeDocument/2006/relationships/hyperlink" Target="https://helpme.rakceramics.com/app/itdesk/ui/requests/207240000006091087/details" TargetMode="External"/><Relationship Id="rId776" Type="http://schemas.openxmlformats.org/officeDocument/2006/relationships/hyperlink" Target="https://helpme.rakceramics.com/app/itdesk/ui/requests/207240000003448159/details" TargetMode="External"/><Relationship Id="rId983" Type="http://schemas.openxmlformats.org/officeDocument/2006/relationships/hyperlink" Target="https://helpme.rakceramics.com/app/itdesk/ui/requests/207240000001333256/details" TargetMode="External"/><Relationship Id="rId331" Type="http://schemas.openxmlformats.org/officeDocument/2006/relationships/hyperlink" Target="https://helpme.rakceramics.com/app/itdesk/ui/requests/207240000002017805/details" TargetMode="External"/><Relationship Id="rId429" Type="http://schemas.openxmlformats.org/officeDocument/2006/relationships/hyperlink" Target="https://helpme.rakceramics.com/app/itdesk/ui/requests/207240000001806025/details" TargetMode="External"/><Relationship Id="rId636" Type="http://schemas.openxmlformats.org/officeDocument/2006/relationships/hyperlink" Target="https://helpme.rakceramics.com/app/itdesk/ui/requests/207240000003239997/details" TargetMode="External"/><Relationship Id="rId1059" Type="http://schemas.openxmlformats.org/officeDocument/2006/relationships/hyperlink" Target="https://helpme.rakceramics.com/app/itdesk/ui/requests/207240000003206483/details" TargetMode="External"/><Relationship Id="rId843" Type="http://schemas.openxmlformats.org/officeDocument/2006/relationships/hyperlink" Target="https://helpme.rakceramics.com/app/itdesk/ui/requests/207240000001419141/details" TargetMode="External"/><Relationship Id="rId275" Type="http://schemas.openxmlformats.org/officeDocument/2006/relationships/hyperlink" Target="https://helpme.rakceramics.com/app/itdesk/ui/requests/207240000002017165/details" TargetMode="External"/><Relationship Id="rId482" Type="http://schemas.openxmlformats.org/officeDocument/2006/relationships/hyperlink" Target="https://helpme.rakceramics.com/app/itdesk/ui/requests/207240000002138277/details" TargetMode="External"/><Relationship Id="rId703" Type="http://schemas.openxmlformats.org/officeDocument/2006/relationships/hyperlink" Target="https://helpme.rakceramics.com/app/itdesk/ui/requests/207240000001466041/details" TargetMode="External"/><Relationship Id="rId910" Type="http://schemas.openxmlformats.org/officeDocument/2006/relationships/hyperlink" Target="https://helpme.rakceramics.com/app/itdesk/ui/requests/207240000004700219/details" TargetMode="External"/><Relationship Id="rId135" Type="http://schemas.openxmlformats.org/officeDocument/2006/relationships/hyperlink" Target="https://helpme.rakceramics.com/app/itdesk/ui/requests/207240000003582001/details" TargetMode="External"/><Relationship Id="rId342" Type="http://schemas.openxmlformats.org/officeDocument/2006/relationships/hyperlink" Target="https://helpme.rakceramics.com/app/itdesk/ui/requests/207240000002017915/details" TargetMode="External"/><Relationship Id="rId787" Type="http://schemas.openxmlformats.org/officeDocument/2006/relationships/hyperlink" Target="https://helpme.rakceramics.com/app/itdesk/ui/requests/207240000001610280/details" TargetMode="External"/><Relationship Id="rId994" Type="http://schemas.openxmlformats.org/officeDocument/2006/relationships/hyperlink" Target="https://helpme.rakceramics.com/app/itdesk/ui/requests/207240000001339335/details" TargetMode="External"/><Relationship Id="rId202" Type="http://schemas.openxmlformats.org/officeDocument/2006/relationships/hyperlink" Target="https://helpme.rakceramics.com/app/itdesk/ui/requests/207240000005943867/details" TargetMode="External"/><Relationship Id="rId647" Type="http://schemas.openxmlformats.org/officeDocument/2006/relationships/hyperlink" Target="https://helpme.rakceramics.com/app/itdesk/ui/requests/207240000002979877/details" TargetMode="External"/><Relationship Id="rId854" Type="http://schemas.openxmlformats.org/officeDocument/2006/relationships/hyperlink" Target="https://helpme.rakceramics.com/app/itdesk/ui/requests/207240000006601069/details" TargetMode="External"/><Relationship Id="rId286" Type="http://schemas.openxmlformats.org/officeDocument/2006/relationships/hyperlink" Target="https://helpme.rakceramics.com/app/itdesk/ui/requests/207240000002017277/details" TargetMode="External"/><Relationship Id="rId493" Type="http://schemas.openxmlformats.org/officeDocument/2006/relationships/hyperlink" Target="https://helpme.rakceramics.com/app/itdesk/ui/requests/207240000003831057/details" TargetMode="External"/><Relationship Id="rId507" Type="http://schemas.openxmlformats.org/officeDocument/2006/relationships/hyperlink" Target="https://helpme.rakceramics.com/app/itdesk/ui/requests/207240000003761003/details" TargetMode="External"/><Relationship Id="rId714" Type="http://schemas.openxmlformats.org/officeDocument/2006/relationships/hyperlink" Target="https://helpme.rakceramics.com/app/itdesk/ui/requests/207240000002737047/details" TargetMode="External"/><Relationship Id="rId921" Type="http://schemas.openxmlformats.org/officeDocument/2006/relationships/hyperlink" Target="https://helpme.rakceramics.com/app/itdesk/ui/requests/207240000002967029/details" TargetMode="External"/><Relationship Id="rId50" Type="http://schemas.openxmlformats.org/officeDocument/2006/relationships/hyperlink" Target="https://helpme.rakceramics.com/app/itdesk/ui/requests/207240000005972431/details" TargetMode="External"/><Relationship Id="rId146" Type="http://schemas.openxmlformats.org/officeDocument/2006/relationships/hyperlink" Target="https://helpme.rakceramics.com/app/itdesk/ui/requests/207240000003246123/details" TargetMode="External"/><Relationship Id="rId353" Type="http://schemas.openxmlformats.org/officeDocument/2006/relationships/hyperlink" Target="https://helpme.rakceramics.com/app/itdesk/ui/requests/207240000002049051/details" TargetMode="External"/><Relationship Id="rId560" Type="http://schemas.openxmlformats.org/officeDocument/2006/relationships/hyperlink" Target="https://helpme.rakceramics.com/app/itdesk/ui/requests/207240000002152449/details" TargetMode="External"/><Relationship Id="rId798" Type="http://schemas.openxmlformats.org/officeDocument/2006/relationships/hyperlink" Target="https://helpme.rakceramics.com/app/itdesk/ui/requests/207240000005573771/details" TargetMode="External"/><Relationship Id="rId213" Type="http://schemas.openxmlformats.org/officeDocument/2006/relationships/hyperlink" Target="https://helpme.rakceramics.com/app/itdesk/ui/requests/207240000006073187/details" TargetMode="External"/><Relationship Id="rId420" Type="http://schemas.openxmlformats.org/officeDocument/2006/relationships/hyperlink" Target="https://helpme.rakceramics.com/app/itdesk/ui/requests/207240000003019625/details" TargetMode="External"/><Relationship Id="rId658" Type="http://schemas.openxmlformats.org/officeDocument/2006/relationships/hyperlink" Target="https://helpme.rakceramics.com/app/itdesk/ui/requests/207240000006313089/details" TargetMode="External"/><Relationship Id="rId865" Type="http://schemas.openxmlformats.org/officeDocument/2006/relationships/hyperlink" Target="https://helpme.rakceramics.com/app/itdesk/ui/requests/207240000001584901/details" TargetMode="External"/><Relationship Id="rId1050" Type="http://schemas.openxmlformats.org/officeDocument/2006/relationships/hyperlink" Target="https://helpme.rakceramics.com/app/itdesk/ui/requests/207240000002719253/details" TargetMode="External"/><Relationship Id="rId297" Type="http://schemas.openxmlformats.org/officeDocument/2006/relationships/hyperlink" Target="https://helpme.rakceramics.com/app/itdesk/ui/requests/207240000002017441/details" TargetMode="External"/><Relationship Id="rId518" Type="http://schemas.openxmlformats.org/officeDocument/2006/relationships/hyperlink" Target="https://helpme.rakceramics.com/app/itdesk/ui/requests/207240000004107249/details" TargetMode="External"/><Relationship Id="rId725" Type="http://schemas.openxmlformats.org/officeDocument/2006/relationships/hyperlink" Target="https://helpme.rakceramics.com/app/itdesk/ui/requests/207240000001672661/details" TargetMode="External"/><Relationship Id="rId932" Type="http://schemas.openxmlformats.org/officeDocument/2006/relationships/hyperlink" Target="https://helpme.rakceramics.com/app/itdesk/ui/requests/207240000002137853/details" TargetMode="External"/><Relationship Id="rId157" Type="http://schemas.openxmlformats.org/officeDocument/2006/relationships/hyperlink" Target="https://helpme.rakceramics.com/app/itdesk/ui/requests/207240000004114757/details" TargetMode="External"/><Relationship Id="rId364" Type="http://schemas.openxmlformats.org/officeDocument/2006/relationships/hyperlink" Target="https://helpme.rakceramics.com/app/itdesk/ui/requests/207240000002051077/details" TargetMode="External"/><Relationship Id="rId1008" Type="http://schemas.openxmlformats.org/officeDocument/2006/relationships/hyperlink" Target="https://helpme.rakceramics.com/app/itdesk/ui/requests/207240000003341029/details" TargetMode="External"/><Relationship Id="rId61" Type="http://schemas.openxmlformats.org/officeDocument/2006/relationships/hyperlink" Target="https://helpme.rakceramics.com/app/itdesk/ui/requests/207240000004249075/details" TargetMode="External"/><Relationship Id="rId571" Type="http://schemas.openxmlformats.org/officeDocument/2006/relationships/hyperlink" Target="https://helpme.rakceramics.com/app/itdesk/ui/requests/207240000002538125/details" TargetMode="External"/><Relationship Id="rId669" Type="http://schemas.openxmlformats.org/officeDocument/2006/relationships/hyperlink" Target="https://helpme.rakceramics.com/app/itdesk/ui/requests/207240000003610739/details" TargetMode="External"/><Relationship Id="rId876" Type="http://schemas.openxmlformats.org/officeDocument/2006/relationships/hyperlink" Target="https://helpme.rakceramics.com/app/itdesk/ui/requests/207240000005132085/details" TargetMode="External"/><Relationship Id="rId19" Type="http://schemas.openxmlformats.org/officeDocument/2006/relationships/hyperlink" Target="https://helpme.rakceramics.com/app/itdesk/ui/requests/207240000004203043/details" TargetMode="External"/><Relationship Id="rId224" Type="http://schemas.openxmlformats.org/officeDocument/2006/relationships/hyperlink" Target="https://helpme.rakceramics.com/app/itdesk/ui/requests/207240000004687173/details" TargetMode="External"/><Relationship Id="rId431" Type="http://schemas.openxmlformats.org/officeDocument/2006/relationships/hyperlink" Target="https://helpme.rakceramics.com/app/itdesk/ui/requests/207240000004728019/details" TargetMode="External"/><Relationship Id="rId529" Type="http://schemas.openxmlformats.org/officeDocument/2006/relationships/hyperlink" Target="https://helpme.rakceramics.com/app/itdesk/ui/requests/207240000003550339/details" TargetMode="External"/><Relationship Id="rId736" Type="http://schemas.openxmlformats.org/officeDocument/2006/relationships/hyperlink" Target="https://helpme.rakceramics.com/app/itdesk/ui/requests/207240000005190447/details" TargetMode="External"/><Relationship Id="rId1061" Type="http://schemas.openxmlformats.org/officeDocument/2006/relationships/hyperlink" Target="https://helpme.rakceramics.com/app/itdesk/ui/requests/207240000001915001/details" TargetMode="External"/><Relationship Id="rId168" Type="http://schemas.openxmlformats.org/officeDocument/2006/relationships/hyperlink" Target="https://helpme.rakceramics.com/app/itdesk/ui/requests/207240000004250001/details" TargetMode="External"/><Relationship Id="rId943" Type="http://schemas.openxmlformats.org/officeDocument/2006/relationships/hyperlink" Target="https://helpme.rakceramics.com/app/itdesk/ui/requests/207240000004645165/details" TargetMode="External"/><Relationship Id="rId1019" Type="http://schemas.openxmlformats.org/officeDocument/2006/relationships/hyperlink" Target="https://helpme.rakceramics.com/app/itdesk/ui/requests/207240000002427251/details" TargetMode="External"/><Relationship Id="rId72" Type="http://schemas.openxmlformats.org/officeDocument/2006/relationships/hyperlink" Target="https://helpme.rakceramics.com/app/itdesk/ui/requests/207240000001713549/details" TargetMode="External"/><Relationship Id="rId375" Type="http://schemas.openxmlformats.org/officeDocument/2006/relationships/hyperlink" Target="https://helpme.rakceramics.com/app/itdesk/ui/requests/207240000001339151/details" TargetMode="External"/><Relationship Id="rId582" Type="http://schemas.openxmlformats.org/officeDocument/2006/relationships/hyperlink" Target="https://helpme.rakceramics.com/app/itdesk/ui/requests/207240000003470001/details" TargetMode="External"/><Relationship Id="rId803" Type="http://schemas.openxmlformats.org/officeDocument/2006/relationships/hyperlink" Target="https://helpme.rakceramics.com/app/itdesk/ui/requests/207240000001719173/details" TargetMode="External"/><Relationship Id="rId3" Type="http://schemas.openxmlformats.org/officeDocument/2006/relationships/hyperlink" Target="https://helpme.rakceramics.com/app/itdesk/ui/requests/207240000002551039/details" TargetMode="External"/><Relationship Id="rId235" Type="http://schemas.openxmlformats.org/officeDocument/2006/relationships/hyperlink" Target="https://helpme.rakceramics.com/app/itdesk/ui/requests/207240000006313227/details" TargetMode="External"/><Relationship Id="rId442" Type="http://schemas.openxmlformats.org/officeDocument/2006/relationships/hyperlink" Target="https://helpme.rakceramics.com/app/itdesk/ui/requests/207240000002587003/details" TargetMode="External"/><Relationship Id="rId887" Type="http://schemas.openxmlformats.org/officeDocument/2006/relationships/hyperlink" Target="https://helpme.rakceramics.com/app/itdesk/ui/requests/207240000001229073/details" TargetMode="External"/><Relationship Id="rId1072" Type="http://schemas.openxmlformats.org/officeDocument/2006/relationships/hyperlink" Target="https://helpme.rakceramics.com/app/itdesk/ui/requests/207240000004784001/details" TargetMode="External"/><Relationship Id="rId302" Type="http://schemas.openxmlformats.org/officeDocument/2006/relationships/hyperlink" Target="https://helpme.rakceramics.com/app/itdesk/ui/requests/207240000002017475/details" TargetMode="External"/><Relationship Id="rId747" Type="http://schemas.openxmlformats.org/officeDocument/2006/relationships/hyperlink" Target="https://helpme.rakceramics.com/app/itdesk/ui/requests/207240000005155015/details" TargetMode="External"/><Relationship Id="rId954" Type="http://schemas.openxmlformats.org/officeDocument/2006/relationships/hyperlink" Target="https://helpme.rakceramics.com/app/itdesk/ui/requests/207240000004286741/details" TargetMode="External"/><Relationship Id="rId83" Type="http://schemas.openxmlformats.org/officeDocument/2006/relationships/hyperlink" Target="https://helpme.rakceramics.com/app/itdesk/ui/requests/207240000004034001/details" TargetMode="External"/><Relationship Id="rId179" Type="http://schemas.openxmlformats.org/officeDocument/2006/relationships/hyperlink" Target="https://helpme.rakceramics.com/app/itdesk/ui/requests/207240000003317821/details" TargetMode="External"/><Relationship Id="rId386" Type="http://schemas.openxmlformats.org/officeDocument/2006/relationships/hyperlink" Target="https://helpme.rakceramics.com/app/itdesk/ui/requests/207240000003591259/details" TargetMode="External"/><Relationship Id="rId593" Type="http://schemas.openxmlformats.org/officeDocument/2006/relationships/hyperlink" Target="https://helpme.rakceramics.com/app/itdesk/ui/requests/207240000005449001/details" TargetMode="External"/><Relationship Id="rId607" Type="http://schemas.openxmlformats.org/officeDocument/2006/relationships/hyperlink" Target="https://helpme.rakceramics.com/app/itdesk/ui/requests/207240000003408001/details" TargetMode="External"/><Relationship Id="rId814" Type="http://schemas.openxmlformats.org/officeDocument/2006/relationships/hyperlink" Target="https://helpme.rakceramics.com/app/itdesk/ui/requests/207240000002221325/details" TargetMode="External"/><Relationship Id="rId246" Type="http://schemas.openxmlformats.org/officeDocument/2006/relationships/hyperlink" Target="https://helpme.rakceramics.com/app/itdesk/ui/requests/207240000006075109/details" TargetMode="External"/><Relationship Id="rId453" Type="http://schemas.openxmlformats.org/officeDocument/2006/relationships/hyperlink" Target="https://helpme.rakceramics.com/app/itdesk/ui/requests/207240000003408037/details" TargetMode="External"/><Relationship Id="rId660" Type="http://schemas.openxmlformats.org/officeDocument/2006/relationships/hyperlink" Target="https://helpme.rakceramics.com/app/itdesk/ui/requests/207240000003206381/details" TargetMode="External"/><Relationship Id="rId898" Type="http://schemas.openxmlformats.org/officeDocument/2006/relationships/hyperlink" Target="https://helpme.rakceramics.com/app/itdesk/ui/requests/207240000005955425/details" TargetMode="External"/><Relationship Id="rId106" Type="http://schemas.openxmlformats.org/officeDocument/2006/relationships/hyperlink" Target="https://helpme.rakceramics.com/app/itdesk/ui/requests/207240000002755541/details" TargetMode="External"/><Relationship Id="rId313" Type="http://schemas.openxmlformats.org/officeDocument/2006/relationships/hyperlink" Target="https://helpme.rakceramics.com/app/itdesk/ui/requests/207240000002017553/details" TargetMode="External"/><Relationship Id="rId758" Type="http://schemas.openxmlformats.org/officeDocument/2006/relationships/hyperlink" Target="https://helpme.rakceramics.com/app/itdesk/ui/requests/207240000001461591/details" TargetMode="External"/><Relationship Id="rId965" Type="http://schemas.openxmlformats.org/officeDocument/2006/relationships/hyperlink" Target="https://helpme.rakceramics.com/app/itdesk/ui/requests/207240000003240001/details" TargetMode="External"/><Relationship Id="rId10" Type="http://schemas.openxmlformats.org/officeDocument/2006/relationships/hyperlink" Target="https://helpme.rakceramics.com/app/itdesk/ui/requests/207240000002053918/details" TargetMode="External"/><Relationship Id="rId94" Type="http://schemas.openxmlformats.org/officeDocument/2006/relationships/hyperlink" Target="https://helpme.rakceramics.com/app/itdesk/ui/requests/207240000001649055/details" TargetMode="External"/><Relationship Id="rId397" Type="http://schemas.openxmlformats.org/officeDocument/2006/relationships/hyperlink" Target="https://helpme.rakceramics.com/app/itdesk/ui/requests/207240000002547465/details" TargetMode="External"/><Relationship Id="rId520" Type="http://schemas.openxmlformats.org/officeDocument/2006/relationships/hyperlink" Target="https://helpme.rakceramics.com/app/itdesk/ui/requests/207240000003471033/details" TargetMode="External"/><Relationship Id="rId618" Type="http://schemas.openxmlformats.org/officeDocument/2006/relationships/hyperlink" Target="https://helpme.rakceramics.com/app/itdesk/ui/requests/207240000006282003/details" TargetMode="External"/><Relationship Id="rId825" Type="http://schemas.openxmlformats.org/officeDocument/2006/relationships/hyperlink" Target="https://helpme.rakceramics.com/app/itdesk/ui/requests/207240000004045001/details" TargetMode="External"/><Relationship Id="rId257" Type="http://schemas.openxmlformats.org/officeDocument/2006/relationships/hyperlink" Target="https://helpme.rakceramics.com/app/itdesk/ui/requests/207240000004250131/details" TargetMode="External"/><Relationship Id="rId464" Type="http://schemas.openxmlformats.org/officeDocument/2006/relationships/hyperlink" Target="https://helpme.rakceramics.com/app/itdesk/ui/requests/207240000003671013/details" TargetMode="External"/><Relationship Id="rId1010" Type="http://schemas.openxmlformats.org/officeDocument/2006/relationships/hyperlink" Target="https://helpme.rakceramics.com/app/itdesk/ui/requests/207240000005788055/details" TargetMode="External"/><Relationship Id="rId117" Type="http://schemas.openxmlformats.org/officeDocument/2006/relationships/hyperlink" Target="https://helpme.rakceramics.com/app/itdesk/ui/requests/207240000003218055/details" TargetMode="External"/><Relationship Id="rId671" Type="http://schemas.openxmlformats.org/officeDocument/2006/relationships/hyperlink" Target="https://helpme.rakceramics.com/app/itdesk/ui/requests/207240000003648413/details" TargetMode="External"/><Relationship Id="rId769" Type="http://schemas.openxmlformats.org/officeDocument/2006/relationships/hyperlink" Target="https://helpme.rakceramics.com/app/itdesk/ui/requests/207240000001566283/details" TargetMode="External"/><Relationship Id="rId976" Type="http://schemas.openxmlformats.org/officeDocument/2006/relationships/hyperlink" Target="https://helpme.rakceramics.com/app/itdesk/ui/requests/207240000004521033/details" TargetMode="External"/><Relationship Id="rId324" Type="http://schemas.openxmlformats.org/officeDocument/2006/relationships/hyperlink" Target="https://helpme.rakceramics.com/app/itdesk/ui/requests/207240000002017747/details" TargetMode="External"/><Relationship Id="rId531" Type="http://schemas.openxmlformats.org/officeDocument/2006/relationships/hyperlink" Target="https://helpme.rakceramics.com/app/itdesk/ui/requests/207240000006076131/details" TargetMode="External"/><Relationship Id="rId629" Type="http://schemas.openxmlformats.org/officeDocument/2006/relationships/hyperlink" Target="https://helpme.rakceramics.com/app/itdesk/ui/requests/207240000002727217/details" TargetMode="External"/><Relationship Id="rId836" Type="http://schemas.openxmlformats.org/officeDocument/2006/relationships/hyperlink" Target="https://helpme.rakceramics.com/app/itdesk/ui/requests/207240000003284253/details" TargetMode="External"/><Relationship Id="rId1021" Type="http://schemas.openxmlformats.org/officeDocument/2006/relationships/hyperlink" Target="https://helpme.rakceramics.com/app/itdesk/ui/requests/207240000003689269/details" TargetMode="External"/><Relationship Id="rId903" Type="http://schemas.openxmlformats.org/officeDocument/2006/relationships/hyperlink" Target="https://helpme.rakceramics.com/app/itdesk/ui/requests/207240000006448009/details" TargetMode="External"/><Relationship Id="rId32" Type="http://schemas.openxmlformats.org/officeDocument/2006/relationships/hyperlink" Target="https://helpme.rakceramics.com/app/itdesk/ui/requests/207240000001365149/details" TargetMode="External"/><Relationship Id="rId181" Type="http://schemas.openxmlformats.org/officeDocument/2006/relationships/hyperlink" Target="https://helpme.rakceramics.com/app/itdesk/ui/requests/207240000005972483/details" TargetMode="External"/><Relationship Id="rId279" Type="http://schemas.openxmlformats.org/officeDocument/2006/relationships/hyperlink" Target="https://helpme.rakceramics.com/app/itdesk/ui/requests/207240000002017223/details" TargetMode="External"/><Relationship Id="rId486" Type="http://schemas.openxmlformats.org/officeDocument/2006/relationships/hyperlink" Target="https://helpme.rakceramics.com/app/itdesk/ui/requests/207240000005954205/details" TargetMode="External"/><Relationship Id="rId693" Type="http://schemas.openxmlformats.org/officeDocument/2006/relationships/hyperlink" Target="https://helpme.rakceramics.com/app/itdesk/ui/requests/207240000001220304/details" TargetMode="External"/><Relationship Id="rId139" Type="http://schemas.openxmlformats.org/officeDocument/2006/relationships/hyperlink" Target="https://helpme.rakceramics.com/app/itdesk/ui/requests/207240000001776309/details" TargetMode="External"/><Relationship Id="rId346" Type="http://schemas.openxmlformats.org/officeDocument/2006/relationships/hyperlink" Target="https://helpme.rakceramics.com/app/itdesk/ui/requests/207240000002017939/details" TargetMode="External"/><Relationship Id="rId553" Type="http://schemas.openxmlformats.org/officeDocument/2006/relationships/hyperlink" Target="https://helpme.rakceramics.com/app/itdesk/ui/requests/207240000002986649/details" TargetMode="External"/><Relationship Id="rId760" Type="http://schemas.openxmlformats.org/officeDocument/2006/relationships/hyperlink" Target="https://helpme.rakceramics.com/app/itdesk/ui/requests/207240000002955001/details" TargetMode="External"/><Relationship Id="rId998" Type="http://schemas.openxmlformats.org/officeDocument/2006/relationships/hyperlink" Target="https://helpme.rakceramics.com/app/itdesk/ui/requests/207240000001985001/details" TargetMode="External"/><Relationship Id="rId206" Type="http://schemas.openxmlformats.org/officeDocument/2006/relationships/hyperlink" Target="https://helpme.rakceramics.com/app/itdesk/ui/requests/207240000005965103/details" TargetMode="External"/><Relationship Id="rId413" Type="http://schemas.openxmlformats.org/officeDocument/2006/relationships/hyperlink" Target="https://helpme.rakceramics.com/app/itdesk/ui/requests/207240000006261081/details" TargetMode="External"/><Relationship Id="rId858" Type="http://schemas.openxmlformats.org/officeDocument/2006/relationships/hyperlink" Target="https://helpme.rakceramics.com/app/itdesk/ui/requests/207240000003555063/details" TargetMode="External"/><Relationship Id="rId1043" Type="http://schemas.openxmlformats.org/officeDocument/2006/relationships/hyperlink" Target="https://helpme.rakceramics.com/app/itdesk/ui/requests/207240000006157881/details" TargetMode="External"/><Relationship Id="rId620" Type="http://schemas.openxmlformats.org/officeDocument/2006/relationships/hyperlink" Target="https://helpme.rakceramics.com/app/itdesk/ui/requests/207240000005181049/details" TargetMode="External"/><Relationship Id="rId718" Type="http://schemas.openxmlformats.org/officeDocument/2006/relationships/hyperlink" Target="https://helpme.rakceramics.com/app/itdesk/ui/requests/207240000004126001/details" TargetMode="External"/><Relationship Id="rId925" Type="http://schemas.openxmlformats.org/officeDocument/2006/relationships/hyperlink" Target="https://helpme.rakceramics.com/app/itdesk/ui/requests/207240000002478093/details" TargetMode="External"/><Relationship Id="rId54" Type="http://schemas.openxmlformats.org/officeDocument/2006/relationships/hyperlink" Target="https://helpme.rakceramics.com/app/itdesk/ui/requests/207240000003819865/details" TargetMode="External"/><Relationship Id="rId270" Type="http://schemas.openxmlformats.org/officeDocument/2006/relationships/hyperlink" Target="https://helpme.rakceramics.com/app/itdesk/ui/requests/207240000002504303/details" TargetMode="External"/></Relationships>
</file>

<file path=xl/worksheets/_rels/sheet3.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18" Type="http://schemas.openxmlformats.org/officeDocument/2006/relationships/pivotTable" Target="../pivotTables/pivotTable36.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ivotTable" Target="../pivotTables/pivotTable35.xml"/><Relationship Id="rId2" Type="http://schemas.openxmlformats.org/officeDocument/2006/relationships/pivotTable" Target="../pivotTables/pivotTable20.xml"/><Relationship Id="rId16" Type="http://schemas.openxmlformats.org/officeDocument/2006/relationships/pivotTable" Target="../pivotTables/pivotTable34.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openxmlformats.org/officeDocument/2006/relationships/pivotTable" Target="../pivotTables/pivotTable33.xml"/><Relationship Id="rId10" Type="http://schemas.openxmlformats.org/officeDocument/2006/relationships/pivotTable" Target="../pivotTables/pivotTable28.xml"/><Relationship Id="rId19" Type="http://schemas.openxmlformats.org/officeDocument/2006/relationships/drawing" Target="../drawings/drawing2.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44.xml"/><Relationship Id="rId13" Type="http://schemas.openxmlformats.org/officeDocument/2006/relationships/pivotTable" Target="../pivotTables/pivotTable49.xml"/><Relationship Id="rId18" Type="http://schemas.openxmlformats.org/officeDocument/2006/relationships/drawing" Target="../drawings/drawing3.xml"/><Relationship Id="rId3" Type="http://schemas.openxmlformats.org/officeDocument/2006/relationships/pivotTable" Target="../pivotTables/pivotTable39.xml"/><Relationship Id="rId7" Type="http://schemas.openxmlformats.org/officeDocument/2006/relationships/pivotTable" Target="../pivotTables/pivotTable43.xml"/><Relationship Id="rId12" Type="http://schemas.openxmlformats.org/officeDocument/2006/relationships/pivotTable" Target="../pivotTables/pivotTable48.xml"/><Relationship Id="rId17" Type="http://schemas.openxmlformats.org/officeDocument/2006/relationships/pivotTable" Target="../pivotTables/pivotTable53.xml"/><Relationship Id="rId2" Type="http://schemas.openxmlformats.org/officeDocument/2006/relationships/pivotTable" Target="../pivotTables/pivotTable38.xml"/><Relationship Id="rId16" Type="http://schemas.openxmlformats.org/officeDocument/2006/relationships/pivotTable" Target="../pivotTables/pivotTable52.xml"/><Relationship Id="rId1" Type="http://schemas.openxmlformats.org/officeDocument/2006/relationships/pivotTable" Target="../pivotTables/pivotTable37.xml"/><Relationship Id="rId6" Type="http://schemas.openxmlformats.org/officeDocument/2006/relationships/pivotTable" Target="../pivotTables/pivotTable42.xml"/><Relationship Id="rId11" Type="http://schemas.openxmlformats.org/officeDocument/2006/relationships/pivotTable" Target="../pivotTables/pivotTable47.xml"/><Relationship Id="rId5" Type="http://schemas.openxmlformats.org/officeDocument/2006/relationships/pivotTable" Target="../pivotTables/pivotTable41.xml"/><Relationship Id="rId15" Type="http://schemas.openxmlformats.org/officeDocument/2006/relationships/pivotTable" Target="../pivotTables/pivotTable51.xml"/><Relationship Id="rId10" Type="http://schemas.openxmlformats.org/officeDocument/2006/relationships/pivotTable" Target="../pivotTables/pivotTable46.xml"/><Relationship Id="rId4" Type="http://schemas.openxmlformats.org/officeDocument/2006/relationships/pivotTable" Target="../pivotTables/pivotTable40.xml"/><Relationship Id="rId9" Type="http://schemas.openxmlformats.org/officeDocument/2006/relationships/pivotTable" Target="../pivotTables/pivotTable45.xml"/><Relationship Id="rId14" Type="http://schemas.openxmlformats.org/officeDocument/2006/relationships/pivotTable" Target="../pivotTables/pivotTable50.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61.xml"/><Relationship Id="rId13" Type="http://schemas.openxmlformats.org/officeDocument/2006/relationships/pivotTable" Target="../pivotTables/pivotTable66.xml"/><Relationship Id="rId18" Type="http://schemas.openxmlformats.org/officeDocument/2006/relationships/drawing" Target="../drawings/drawing4.xml"/><Relationship Id="rId3" Type="http://schemas.openxmlformats.org/officeDocument/2006/relationships/pivotTable" Target="../pivotTables/pivotTable56.xml"/><Relationship Id="rId7" Type="http://schemas.openxmlformats.org/officeDocument/2006/relationships/pivotTable" Target="../pivotTables/pivotTable60.xml"/><Relationship Id="rId12" Type="http://schemas.openxmlformats.org/officeDocument/2006/relationships/pivotTable" Target="../pivotTables/pivotTable65.xml"/><Relationship Id="rId17" Type="http://schemas.openxmlformats.org/officeDocument/2006/relationships/pivotTable" Target="../pivotTables/pivotTable70.xml"/><Relationship Id="rId2" Type="http://schemas.openxmlformats.org/officeDocument/2006/relationships/pivotTable" Target="../pivotTables/pivotTable55.xml"/><Relationship Id="rId16" Type="http://schemas.openxmlformats.org/officeDocument/2006/relationships/pivotTable" Target="../pivotTables/pivotTable69.xml"/><Relationship Id="rId1" Type="http://schemas.openxmlformats.org/officeDocument/2006/relationships/pivotTable" Target="../pivotTables/pivotTable54.xml"/><Relationship Id="rId6" Type="http://schemas.openxmlformats.org/officeDocument/2006/relationships/pivotTable" Target="../pivotTables/pivotTable59.xml"/><Relationship Id="rId11" Type="http://schemas.openxmlformats.org/officeDocument/2006/relationships/pivotTable" Target="../pivotTables/pivotTable64.xml"/><Relationship Id="rId5" Type="http://schemas.openxmlformats.org/officeDocument/2006/relationships/pivotTable" Target="../pivotTables/pivotTable58.xml"/><Relationship Id="rId15" Type="http://schemas.openxmlformats.org/officeDocument/2006/relationships/pivotTable" Target="../pivotTables/pivotTable68.xml"/><Relationship Id="rId10" Type="http://schemas.openxmlformats.org/officeDocument/2006/relationships/pivotTable" Target="../pivotTables/pivotTable63.xml"/><Relationship Id="rId4" Type="http://schemas.openxmlformats.org/officeDocument/2006/relationships/pivotTable" Target="../pivotTables/pivotTable57.xml"/><Relationship Id="rId9" Type="http://schemas.openxmlformats.org/officeDocument/2006/relationships/pivotTable" Target="../pivotTables/pivotTable62.xml"/><Relationship Id="rId14" Type="http://schemas.openxmlformats.org/officeDocument/2006/relationships/pivotTable" Target="../pivotTables/pivotTable6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96764-7D6A-4859-A63A-266710ABBF20}">
  <sheetPr codeName="Sheet1"/>
  <dimension ref="A1:AC220"/>
  <sheetViews>
    <sheetView tabSelected="1" topLeftCell="AA31" zoomScale="80" zoomScaleNormal="80" workbookViewId="0">
      <selection activeCell="AC50" sqref="AC50"/>
    </sheetView>
  </sheetViews>
  <sheetFormatPr defaultColWidth="8.7265625" defaultRowHeight="14.5"/>
  <cols>
    <col min="1" max="1" width="13" style="121" customWidth="1"/>
    <col min="2" max="2" width="19.453125" style="121" customWidth="1"/>
    <col min="3" max="3" width="13.81640625" style="121" customWidth="1"/>
    <col min="4" max="4" width="14.81640625" style="121" customWidth="1"/>
    <col min="5" max="5" width="24" style="121" customWidth="1"/>
    <col min="6" max="6" width="30.54296875" style="124" customWidth="1"/>
    <col min="7" max="7" width="46.453125" style="124" customWidth="1"/>
    <col min="8" max="8" width="39.26953125" style="121" customWidth="1"/>
    <col min="9" max="10" width="19.453125" style="124" customWidth="1"/>
    <col min="11" max="11" width="21" style="124" customWidth="1"/>
    <col min="12" max="12" width="21" style="155" customWidth="1"/>
    <col min="13" max="13" width="21.453125" style="155" customWidth="1"/>
    <col min="14" max="14" width="21.7265625" style="121" customWidth="1"/>
    <col min="15" max="15" width="16.81640625" style="121" customWidth="1"/>
    <col min="16" max="16" width="14.81640625" style="121" customWidth="1"/>
    <col min="17" max="17" width="12.453125" style="121" customWidth="1"/>
    <col min="18" max="18" width="18.54296875" style="121" customWidth="1"/>
    <col min="19" max="19" width="16" style="121" bestFit="1" customWidth="1"/>
    <col min="20" max="20" width="20" style="121" bestFit="1" customWidth="1"/>
    <col min="21" max="21" width="11.1796875" style="121" customWidth="1"/>
    <col min="22" max="22" width="12.1796875" style="124" customWidth="1"/>
    <col min="23" max="23" width="13.54296875" style="124" bestFit="1" customWidth="1"/>
    <col min="24" max="24" width="11.81640625" style="121" bestFit="1" customWidth="1"/>
    <col min="25" max="25" width="75.54296875" style="121" customWidth="1"/>
    <col min="26" max="26" width="66.54296875" style="124" customWidth="1"/>
    <col min="27" max="27" width="81.81640625" style="121" bestFit="1" customWidth="1"/>
    <col min="28" max="28" width="54.54296875" style="121" customWidth="1"/>
    <col min="29" max="29" width="58.54296875" style="121" customWidth="1"/>
    <col min="30" max="16384" width="8.7265625" style="121"/>
  </cols>
  <sheetData>
    <row r="1" spans="1:29" s="108" customFormat="1" ht="38.15" customHeight="1">
      <c r="A1" s="119" t="s">
        <v>0</v>
      </c>
      <c r="B1" s="120" t="s">
        <v>1</v>
      </c>
      <c r="C1" s="119" t="s">
        <v>2</v>
      </c>
      <c r="D1" s="120" t="s">
        <v>3</v>
      </c>
      <c r="E1" s="120" t="s">
        <v>4</v>
      </c>
      <c r="F1" s="120" t="s">
        <v>5</v>
      </c>
      <c r="G1" s="120" t="s">
        <v>6</v>
      </c>
      <c r="H1" s="119" t="s">
        <v>7</v>
      </c>
      <c r="I1" s="120" t="s">
        <v>8</v>
      </c>
      <c r="J1" s="120" t="s">
        <v>9</v>
      </c>
      <c r="K1" s="120" t="s">
        <v>10</v>
      </c>
      <c r="L1" s="119" t="s">
        <v>11</v>
      </c>
      <c r="M1" s="119" t="s">
        <v>12</v>
      </c>
      <c r="N1" s="153" t="s">
        <v>13</v>
      </c>
      <c r="O1" s="119" t="s">
        <v>14</v>
      </c>
      <c r="P1" s="119" t="s">
        <v>15</v>
      </c>
      <c r="Q1" s="119" t="s">
        <v>16</v>
      </c>
      <c r="R1" s="153" t="s">
        <v>17</v>
      </c>
      <c r="S1" s="119" t="s">
        <v>18</v>
      </c>
      <c r="T1" s="119" t="s">
        <v>19</v>
      </c>
      <c r="U1" s="120" t="s">
        <v>20</v>
      </c>
      <c r="V1" s="120" t="s">
        <v>21</v>
      </c>
      <c r="W1" s="119" t="s">
        <v>22</v>
      </c>
      <c r="X1" s="119" t="s">
        <v>23</v>
      </c>
      <c r="Y1" s="119" t="s">
        <v>24</v>
      </c>
      <c r="Z1" s="119" t="s">
        <v>25</v>
      </c>
      <c r="AA1" s="119" t="s">
        <v>26</v>
      </c>
      <c r="AB1" s="119" t="s">
        <v>27</v>
      </c>
      <c r="AC1" s="263" t="s">
        <v>28</v>
      </c>
    </row>
    <row r="2" spans="1:29" s="2" customFormat="1" ht="200.15" customHeight="1">
      <c r="A2" s="264">
        <v>4000002954</v>
      </c>
      <c r="B2" s="101" t="str">
        <f>IFERROR(VLOOKUP(CGTracker[[#This Row],[Ticket ID]],HelpMe[],2,FALSE),"Not Found In HelpMe")</f>
        <v>Incident</v>
      </c>
      <c r="C2" s="9" t="s">
        <v>29</v>
      </c>
      <c r="D2" s="101" t="str">
        <f>IFERROR(VLOOKUP(CGTracker[[#This Row],[Ticket ID]],HelpMe[#All],24,FALSE),"Not Found in HelpMe")</f>
        <v>UAE</v>
      </c>
      <c r="E2" s="101" t="str">
        <f>IFERROR(VLOOKUP(CGTracker[[#This Row],[Ticket ID]],HelpMe[#All],14,FALSE),"Not Found in HelpMe")</f>
        <v>Accounts</v>
      </c>
      <c r="F2" s="101" t="str">
        <f>IFERROR(VLOOKUP(CGTracker[[#This Row],[Ticket ID]],HelpMe[#All],7,FALSE),"Not Found in HelpMe")</f>
        <v>SAP Functional-FI/CO</v>
      </c>
      <c r="G2" s="104" t="str">
        <f>IFERROR(VLOOKUP(CGTracker[[#This Row],[Ticket ID]],HelpMe[#All],4,FALSE),"Not Found In HelpMe")</f>
        <v>Error in Co88 Transaction in Monthly Closing Sol ref#: 2000064651</v>
      </c>
      <c r="H2" s="10" t="s">
        <v>30</v>
      </c>
      <c r="I2" s="101" t="str">
        <f>IFERROR(VLOOKUP(CGTracker[[#This Row],[Ticket ID]],HelpMe[],17,FALSE),"Not Found in HelpMe")</f>
        <v>3. Normal</v>
      </c>
      <c r="J2" s="101" t="str">
        <f>IFERROR(VLOOKUP(CGTracker[[#This Row],[Ticket ID]],HelpMe[],27,FALSE),"Not Found in HelpMe")</f>
        <v>Not Found in HelpMe</v>
      </c>
      <c r="K2" s="101" t="str">
        <f>IFERROR(VLOOKUP(CGTracker[[#This Row],[Ticket ID]],HelpMe[],8,FALSE),"Not Found in HelpMe")</f>
        <v>User acceptance</v>
      </c>
      <c r="L2" s="10" t="s">
        <v>31</v>
      </c>
      <c r="M2" s="10" t="s">
        <v>31</v>
      </c>
      <c r="N2" s="154">
        <f>IFERROR(VLOOKUP(CGTracker[[#This Row],[Ticket ID]],HelpMe[],36,FALSE),"Not Found in HelpMe")</f>
        <v>45635</v>
      </c>
      <c r="O2" s="9" t="s">
        <v>32</v>
      </c>
      <c r="P2" s="9"/>
      <c r="Q2" s="9"/>
      <c r="R2" s="154" t="str">
        <f>IFERROR(VLOOKUP(CGTracker[[#This Row],[Ticket ID]],HelpMe[],37,FALSE),"Not Found in HelpMe")</f>
        <v/>
      </c>
      <c r="S2" s="9"/>
      <c r="T2" s="9" t="s">
        <v>33</v>
      </c>
      <c r="U2" s="101" t="str">
        <f>IFERROR(VLOOKUP(CGTracker[[#This Row],[Ticket ID]],HelpMe[],6,FALSE),"Not Found in HelpMe")</f>
        <v>Rakhi Masand</v>
      </c>
      <c r="V2" s="101" t="str">
        <f>IFERROR(VLOOKUP(CGTracker[[#This Row],[Ticket ID]],HelpMe[],31,FALSE),"Not Found in HelpMe")</f>
        <v>Not Found in HelpMe</v>
      </c>
      <c r="W2" s="9" t="s">
        <v>34</v>
      </c>
      <c r="X2" s="9"/>
      <c r="Y2" s="10" t="s">
        <v>35</v>
      </c>
      <c r="Z2" s="10" t="s">
        <v>36</v>
      </c>
      <c r="AA2" s="10"/>
      <c r="AB2" s="214" t="s">
        <v>37</v>
      </c>
      <c r="AC2" s="111" t="s">
        <v>38</v>
      </c>
    </row>
    <row r="3" spans="1:29" s="2" customFormat="1" ht="87" hidden="1">
      <c r="A3" s="9">
        <v>4000004723</v>
      </c>
      <c r="B3" s="101" t="str">
        <f>IFERROR(VLOOKUP(CGTracker[[#This Row],[Ticket ID]],HelpMe[],2,FALSE),"Not Found In HelpMe")</f>
        <v>Incident</v>
      </c>
      <c r="C3" s="9" t="s">
        <v>29</v>
      </c>
      <c r="D3" s="101" t="str">
        <f>IFERROR(VLOOKUP(CGTracker[[#This Row],[Ticket ID]],HelpMe[#All],24,FALSE),"Not Found in HelpMe")</f>
        <v>BGD</v>
      </c>
      <c r="E3" s="101" t="str">
        <f>IFERROR(VLOOKUP(CGTracker[[#This Row],[Ticket ID]],HelpMe[#All],14,FALSE),"Not Found in HelpMe")</f>
        <v>Information Technology</v>
      </c>
      <c r="F3" s="101" t="str">
        <f>IFERROR(VLOOKUP(CGTracker[[#This Row],[Ticket ID]],HelpMe[#All],7,FALSE),"Not Found in HelpMe")</f>
        <v>SAP Functional-FI/CO</v>
      </c>
      <c r="G3" s="104" t="str">
        <f>IFERROR(VLOOKUP(CGTracker[[#This Row],[Ticket ID]],HelpMe[#All],4,FALSE),"Not Found In HelpMe")</f>
        <v>Error while performing Costing Run as part of Month End Closing</v>
      </c>
      <c r="H3" s="10" t="s">
        <v>39</v>
      </c>
      <c r="I3" s="101" t="str">
        <f>IFERROR(VLOOKUP(CGTracker[[#This Row],[Ticket ID]],HelpMe[],17,FALSE),"Not Found in HelpMe")</f>
        <v>3. Normal</v>
      </c>
      <c r="J3" s="101" t="str">
        <f>IFERROR(VLOOKUP(CGTracker[[#This Row],[Ticket ID]],HelpMe[],27,FALSE),"Not Found in HelpMe")</f>
        <v>Not Found in HelpMe</v>
      </c>
      <c r="K3" s="101" t="str">
        <f>IFERROR(VLOOKUP(CGTracker[[#This Row],[Ticket ID]],HelpMe[],8,FALSE),"Not Found in HelpMe")</f>
        <v>Closed</v>
      </c>
      <c r="L3" s="10" t="s">
        <v>40</v>
      </c>
      <c r="M3" s="10" t="s">
        <v>40</v>
      </c>
      <c r="N3" s="154">
        <f>IFERROR(VLOOKUP(CGTracker[[#This Row],[Ticket ID]],HelpMe[],36,FALSE),"Not Found in HelpMe")</f>
        <v>45454</v>
      </c>
      <c r="O3" s="9" t="s">
        <v>41</v>
      </c>
      <c r="P3" s="9"/>
      <c r="Q3" s="9"/>
      <c r="R3" s="154">
        <f>IFERROR(VLOOKUP(CGTracker[[#This Row],[Ticket ID]],HelpMe[],37,FALSE),"Not Found in HelpMe")</f>
        <v>45454</v>
      </c>
      <c r="S3" s="9" t="s">
        <v>42</v>
      </c>
      <c r="T3" s="9" t="s">
        <v>33</v>
      </c>
      <c r="U3" s="101" t="str">
        <f>IFERROR(VLOOKUP(CGTracker[[#This Row],[Ticket ID]],HelpMe[],6,FALSE),"Not Found in HelpMe")</f>
        <v>Rakhi Masand</v>
      </c>
      <c r="V3" s="101" t="str">
        <f>IFERROR(VLOOKUP(CGTracker[[#This Row],[Ticket ID]],HelpMe[],31,FALSE),"Not Found in HelpMe")</f>
        <v>Not Found in HelpMe</v>
      </c>
      <c r="W3" s="9" t="s">
        <v>34</v>
      </c>
      <c r="X3" s="9"/>
      <c r="Y3" s="10" t="s">
        <v>43</v>
      </c>
      <c r="Z3" s="10" t="s">
        <v>44</v>
      </c>
      <c r="AA3" s="10" t="s">
        <v>45</v>
      </c>
      <c r="AB3" s="152"/>
      <c r="AC3" s="111" t="s">
        <v>46</v>
      </c>
    </row>
    <row r="4" spans="1:29" s="2" customFormat="1" ht="127" hidden="1" customHeight="1">
      <c r="A4" s="265">
        <v>4000003035</v>
      </c>
      <c r="B4" s="101" t="str">
        <f>IFERROR(VLOOKUP(CGTracker[[#This Row],[Ticket ID]],HelpMe[],2,FALSE),"Not Found In HelpMe")</f>
        <v>Service Request</v>
      </c>
      <c r="C4" s="9" t="s">
        <v>29</v>
      </c>
      <c r="D4" s="101" t="str">
        <f>IFERROR(VLOOKUP(CGTracker[[#This Row],[Ticket ID]],HelpMe[#All],24,FALSE),"Not Found in HelpMe")</f>
        <v>IND</v>
      </c>
      <c r="E4" s="101" t="str">
        <f>IFERROR(VLOOKUP(CGTracker[[#This Row],[Ticket ID]],HelpMe[#All],14,FALSE),"Not Found in HelpMe")</f>
        <v>Finance &amp; Accounts</v>
      </c>
      <c r="F4" s="101" t="str">
        <f>IFERROR(VLOOKUP(CGTracker[[#This Row],[Ticket ID]],HelpMe[#All],7,FALSE),"Not Found in HelpMe")</f>
        <v>SAP Functional-SD</v>
      </c>
      <c r="G4" s="104" t="str">
        <f>IFERROR(VLOOKUP(CGTracker[[#This Row],[Ticket ID]],HelpMe[#All],4,FALSE),"Not Found In HelpMe")</f>
        <v>Billing date is picking up from the PGI instead of the current date</v>
      </c>
      <c r="H4" s="10" t="s">
        <v>47</v>
      </c>
      <c r="I4" s="101" t="str">
        <f>IFERROR(VLOOKUP(CGTracker[[#This Row],[Ticket ID]],HelpMe[],17,FALSE),"Not Found in HelpMe")</f>
        <v>3. Normal</v>
      </c>
      <c r="J4" s="101" t="str">
        <f>IFERROR(VLOOKUP(CGTracker[[#This Row],[Ticket ID]],HelpMe[],27,FALSE),"Not Found in HelpMe")</f>
        <v>Not Found in HelpMe</v>
      </c>
      <c r="K4" s="101" t="str">
        <f>IFERROR(VLOOKUP(CGTracker[[#This Row],[Ticket ID]],HelpMe[],8,FALSE),"Not Found in HelpMe")</f>
        <v>User acceptance</v>
      </c>
      <c r="L4" s="10" t="s">
        <v>48</v>
      </c>
      <c r="M4" s="10" t="s">
        <v>48</v>
      </c>
      <c r="N4" s="154" t="str">
        <f>IFERROR(VLOOKUP(CGTracker[[#This Row],[Ticket ID]],HelpMe[],36,FALSE),"Not Found in HelpMe")</f>
        <v>Not Found in HelpMe</v>
      </c>
      <c r="O4" s="9" t="s">
        <v>49</v>
      </c>
      <c r="P4" s="9"/>
      <c r="Q4" s="9"/>
      <c r="R4" s="154" t="str">
        <f>IFERROR(VLOOKUP(CGTracker[[#This Row],[Ticket ID]],HelpMe[],37,FALSE),"Not Found in HelpMe")</f>
        <v/>
      </c>
      <c r="S4" s="9"/>
      <c r="T4" s="9" t="s">
        <v>50</v>
      </c>
      <c r="U4" s="101" t="str">
        <f>IFERROR(VLOOKUP(CGTracker[[#This Row],[Ticket ID]],HelpMe[],6,FALSE),"Not Found in HelpMe")</f>
        <v>Kamal Kondapalli</v>
      </c>
      <c r="V4" s="101" t="str">
        <f>IFERROR(VLOOKUP(CGTracker[[#This Row],[Ticket ID]],HelpMe[],31,FALSE),"Not Found in HelpMe")</f>
        <v>Not Found in HelpMe</v>
      </c>
      <c r="W4" s="9" t="s">
        <v>51</v>
      </c>
      <c r="X4" s="9" t="s">
        <v>52</v>
      </c>
      <c r="Y4" s="10" t="s">
        <v>53</v>
      </c>
      <c r="Z4" s="10"/>
      <c r="AA4" s="10" t="s">
        <v>54</v>
      </c>
      <c r="AB4" s="92" t="s">
        <v>55</v>
      </c>
      <c r="AC4" s="111" t="s">
        <v>56</v>
      </c>
    </row>
    <row r="5" spans="1:29" s="2" customFormat="1" ht="200.15" hidden="1" customHeight="1">
      <c r="A5" s="266">
        <v>4000003260</v>
      </c>
      <c r="B5" s="101" t="str">
        <f>IFERROR(VLOOKUP(CGTracker[[#This Row],[Ticket ID]],HelpMe[],2,FALSE),"Not Found In HelpMe")</f>
        <v>Incident</v>
      </c>
      <c r="C5" s="9" t="s">
        <v>29</v>
      </c>
      <c r="D5" s="101" t="str">
        <f>IFERROR(VLOOKUP(CGTracker[[#This Row],[Ticket ID]],HelpMe[#All],24,FALSE),"Not Found in HelpMe")</f>
        <v>UAE</v>
      </c>
      <c r="E5" s="101" t="str">
        <f>IFERROR(VLOOKUP(CGTracker[[#This Row],[Ticket ID]],HelpMe[#All],14,FALSE),"Not Found in HelpMe")</f>
        <v>MC9 - Tiles</v>
      </c>
      <c r="F5" s="101" t="str">
        <f>IFERROR(VLOOKUP(CGTracker[[#This Row],[Ticket ID]],HelpMe[#All],7,FALSE),"Not Found in HelpMe")</f>
        <v>SAP Functional-PP/PM/QS/</v>
      </c>
      <c r="G5" s="104" t="str">
        <f>IFERROR(VLOOKUP(CGTracker[[#This Row],[Ticket ID]],HelpMe[#All],4,FALSE),"Not Found In HelpMe")</f>
        <v>While entering Cumulative in Base Production, all scrap line items automatically go to zero</v>
      </c>
      <c r="H5" s="10" t="s">
        <v>57</v>
      </c>
      <c r="I5" s="101" t="str">
        <f>IFERROR(VLOOKUP(CGTracker[[#This Row],[Ticket ID]],HelpMe[],17,FALSE),"Not Found in HelpMe")</f>
        <v>2. High</v>
      </c>
      <c r="J5" s="101" t="str">
        <f>IFERROR(VLOOKUP(CGTracker[[#This Row],[Ticket ID]],HelpMe[],27,FALSE),"Not Found in HelpMe")</f>
        <v>Not Found in HelpMe</v>
      </c>
      <c r="K5" s="101" t="str">
        <f>IFERROR(VLOOKUP(CGTracker[[#This Row],[Ticket ID]],HelpMe[],8,FALSE),"Not Found in HelpMe")</f>
        <v>User acceptance</v>
      </c>
      <c r="L5" s="10" t="s">
        <v>58</v>
      </c>
      <c r="M5" s="10" t="s">
        <v>58</v>
      </c>
      <c r="N5" s="154" t="str">
        <f>IFERROR(VLOOKUP(CGTracker[[#This Row],[Ticket ID]],HelpMe[],36,FALSE),"Not Found in HelpMe")</f>
        <v>Not Found in HelpMe</v>
      </c>
      <c r="O5" s="9" t="s">
        <v>41</v>
      </c>
      <c r="P5" s="9"/>
      <c r="Q5" s="9"/>
      <c r="R5" s="154" t="str">
        <f>IFERROR(VLOOKUP(CGTracker[[#This Row],[Ticket ID]],HelpMe[],37,FALSE),"Not Found in HelpMe")</f>
        <v/>
      </c>
      <c r="S5" s="9"/>
      <c r="T5" s="9" t="s">
        <v>59</v>
      </c>
      <c r="U5" s="101" t="str">
        <f>IFERROR(VLOOKUP(CGTracker[[#This Row],[Ticket ID]],HelpMe[],6,FALSE),"Not Found in HelpMe")</f>
        <v>Shaik Chand Basha</v>
      </c>
      <c r="V5" s="101" t="str">
        <f>IFERROR(VLOOKUP(CGTracker[[#This Row],[Ticket ID]],HelpMe[],31,FALSE),"Not Found in HelpMe")</f>
        <v>Not Found in HelpMe</v>
      </c>
      <c r="W5" s="9" t="s">
        <v>60</v>
      </c>
      <c r="X5" s="9" t="s">
        <v>61</v>
      </c>
      <c r="Y5" s="10" t="s">
        <v>62</v>
      </c>
      <c r="Z5" s="10"/>
      <c r="AA5" s="10" t="s">
        <v>63</v>
      </c>
      <c r="AB5" s="92" t="s">
        <v>64</v>
      </c>
      <c r="AC5" s="111" t="s">
        <v>65</v>
      </c>
    </row>
    <row r="6" spans="1:29" s="2" customFormat="1" ht="200.15" hidden="1" customHeight="1">
      <c r="A6" s="265">
        <v>4000003522</v>
      </c>
      <c r="B6" s="101" t="str">
        <f>IFERROR(VLOOKUP(CGTracker[[#This Row],[Ticket ID]],HelpMe[],2,FALSE),"Not Found In HelpMe")</f>
        <v>Incident</v>
      </c>
      <c r="C6" s="9" t="s">
        <v>29</v>
      </c>
      <c r="D6" s="101" t="str">
        <f>IFERROR(VLOOKUP(CGTracker[[#This Row],[Ticket ID]],HelpMe[#All],24,FALSE),"Not Found in HelpMe")</f>
        <v>UAE</v>
      </c>
      <c r="E6" s="101" t="str">
        <f>IFERROR(VLOOKUP(CGTracker[[#This Row],[Ticket ID]],HelpMe[#All],14,FALSE),"Not Found in HelpMe")</f>
        <v>Corporate Development</v>
      </c>
      <c r="F6" s="101" t="str">
        <f>IFERROR(VLOOKUP(CGTracker[[#This Row],[Ticket ID]],HelpMe[#All],7,FALSE),"Not Found in HelpMe")</f>
        <v>SAP Functional-SD</v>
      </c>
      <c r="G6" s="104" t="str">
        <f>IFERROR(VLOOKUP(CGTracker[[#This Row],[Ticket ID]],HelpMe[#All],4,FALSE),"Not Found In HelpMe")</f>
        <v>Discount Applied in Quotation is 55% must go to Z0 but there is issue</v>
      </c>
      <c r="H6" s="10" t="s">
        <v>66</v>
      </c>
      <c r="I6" s="101" t="str">
        <f>IFERROR(VLOOKUP(CGTracker[[#This Row],[Ticket ID]],HelpMe[],17,FALSE),"Not Found in HelpMe")</f>
        <v>3. Normal</v>
      </c>
      <c r="J6" s="101" t="str">
        <f>IFERROR(VLOOKUP(CGTracker[[#This Row],[Ticket ID]],HelpMe[],27,FALSE),"Not Found in HelpMe")</f>
        <v>Not Found in HelpMe</v>
      </c>
      <c r="K6" s="101" t="str">
        <f>IFERROR(VLOOKUP(CGTracker[[#This Row],[Ticket ID]],HelpMe[],8,FALSE),"Not Found in HelpMe")</f>
        <v>User acceptance</v>
      </c>
      <c r="L6" s="10" t="s">
        <v>48</v>
      </c>
      <c r="M6" s="10" t="s">
        <v>48</v>
      </c>
      <c r="N6" s="154" t="str">
        <f>IFERROR(VLOOKUP(CGTracker[[#This Row],[Ticket ID]],HelpMe[],36,FALSE),"Not Found in HelpMe")</f>
        <v>Not Found in HelpMe</v>
      </c>
      <c r="O6" s="9" t="s">
        <v>41</v>
      </c>
      <c r="P6" s="9"/>
      <c r="Q6" s="9"/>
      <c r="R6" s="154" t="str">
        <f>IFERROR(VLOOKUP(CGTracker[[#This Row],[Ticket ID]],HelpMe[],37,FALSE),"Not Found in HelpMe")</f>
        <v/>
      </c>
      <c r="S6" s="9"/>
      <c r="T6" s="9" t="s">
        <v>67</v>
      </c>
      <c r="U6" s="101" t="str">
        <f>IFERROR(VLOOKUP(CGTracker[[#This Row],[Ticket ID]],HelpMe[],6,FALSE),"Not Found in HelpMe")</f>
        <v>Kamal Kondapalli</v>
      </c>
      <c r="V6" s="101" t="str">
        <f>IFERROR(VLOOKUP(CGTracker[[#This Row],[Ticket ID]],HelpMe[],31,FALSE),"Not Found in HelpMe")</f>
        <v>Not Found in HelpMe</v>
      </c>
      <c r="W6" s="9" t="s">
        <v>68</v>
      </c>
      <c r="X6" s="9" t="s">
        <v>61</v>
      </c>
      <c r="Y6" s="10" t="s">
        <v>69</v>
      </c>
      <c r="Z6" s="10"/>
      <c r="AA6" s="9" t="s">
        <v>70</v>
      </c>
      <c r="AB6" s="92" t="s">
        <v>71</v>
      </c>
      <c r="AC6" s="111" t="s">
        <v>72</v>
      </c>
    </row>
    <row r="7" spans="1:29" s="2" customFormat="1" ht="43.5" hidden="1">
      <c r="A7" s="266">
        <v>4000004753</v>
      </c>
      <c r="B7" s="101" t="str">
        <f>IFERROR(VLOOKUP(CGTracker[[#This Row],[Ticket ID]],HelpMe[],2,FALSE),"Not Found In HelpMe")</f>
        <v>Incident</v>
      </c>
      <c r="C7" s="91" t="s">
        <v>29</v>
      </c>
      <c r="D7" s="102" t="str">
        <f>IFERROR(VLOOKUP(CGTracker[[#This Row],[Ticket ID]],HelpMe[#All],24,FALSE),"Not Found in HelpMe")</f>
        <v>BGD</v>
      </c>
      <c r="E7" s="102" t="str">
        <f>IFERROR(VLOOKUP(CGTracker[[#This Row],[Ticket ID]],HelpMe[#All],14,FALSE),"Not Found in HelpMe")</f>
        <v>Accounts &amp; Finance</v>
      </c>
      <c r="F7" s="245" t="str">
        <f>IFERROR(VLOOKUP(CGTracker[[#This Row],[Ticket ID]],HelpMe[#All],7,FALSE),"Not Found in HelpMe")</f>
        <v>SAP Functional-FI/CO</v>
      </c>
      <c r="G7" s="104" t="str">
        <f>IFERROR(VLOOKUP(CGTracker[[#This Row],[Ticket ID]],HelpMe[#All],4,FALSE),"Not Found In HelpMe")</f>
        <v>Error messages in month-closing activities in October 2024.</v>
      </c>
      <c r="H7" s="10" t="s">
        <v>73</v>
      </c>
      <c r="I7" s="101" t="str">
        <f>IFERROR(VLOOKUP(CGTracker[[#This Row],[Ticket ID]],HelpMe[],17,FALSE),"Not Found in HelpMe")</f>
        <v>2. High</v>
      </c>
      <c r="J7" s="101" t="str">
        <f>IFERROR(VLOOKUP(CGTracker[[#This Row],[Ticket ID]],HelpMe[],27,FALSE),"Not Found in HelpMe")</f>
        <v>Not Found in HelpMe</v>
      </c>
      <c r="K7" s="101" t="str">
        <f>IFERROR(VLOOKUP(CGTracker[[#This Row],[Ticket ID]],HelpMe[],8,FALSE),"Not Found in HelpMe")</f>
        <v>Closed</v>
      </c>
      <c r="L7" s="10" t="s">
        <v>40</v>
      </c>
      <c r="M7" s="10" t="s">
        <v>40</v>
      </c>
      <c r="N7" s="154">
        <f>IFERROR(VLOOKUP(CGTracker[[#This Row],[Ticket ID]],HelpMe[],36,FALSE),"Not Found in HelpMe")</f>
        <v>45484</v>
      </c>
      <c r="O7" s="91" t="s">
        <v>42</v>
      </c>
      <c r="P7" s="91"/>
      <c r="Q7" s="91"/>
      <c r="R7" s="154">
        <f>IFERROR(VLOOKUP(CGTracker[[#This Row],[Ticket ID]],HelpMe[],37,FALSE),"Not Found in HelpMe")</f>
        <v>45484</v>
      </c>
      <c r="S7" s="9" t="s">
        <v>42</v>
      </c>
      <c r="T7" s="91" t="s">
        <v>33</v>
      </c>
      <c r="U7" s="245" t="str">
        <f>IFERROR(VLOOKUP(CGTracker[[#This Row],[Ticket ID]],HelpMe[],6,FALSE),"Not Found in HelpMe")</f>
        <v>Rakhi Masand</v>
      </c>
      <c r="V7" s="245" t="str">
        <f>IFERROR(VLOOKUP(CGTracker[[#This Row],[Ticket ID]],HelpMe[],31,FALSE),"Not Found in HelpMe")</f>
        <v>Not Found in HelpMe</v>
      </c>
      <c r="W7" s="9" t="s">
        <v>34</v>
      </c>
      <c r="X7" s="91" t="s">
        <v>61</v>
      </c>
      <c r="Y7" s="15" t="s">
        <v>74</v>
      </c>
      <c r="Z7" s="15" t="s">
        <v>75</v>
      </c>
      <c r="AA7" s="10"/>
      <c r="AB7" s="10" t="s">
        <v>45</v>
      </c>
      <c r="AC7" s="111"/>
    </row>
    <row r="8" spans="1:29" s="2" customFormat="1" ht="29" hidden="1">
      <c r="A8" s="265">
        <v>4000003533</v>
      </c>
      <c r="B8" s="101" t="str">
        <f>IFERROR(VLOOKUP(CGTracker[[#This Row],[Ticket ID]],HelpMe[],2,FALSE),"Not Found In HelpMe")</f>
        <v>Not Found In HelpMe</v>
      </c>
      <c r="C8" s="9" t="s">
        <v>76</v>
      </c>
      <c r="D8" s="101" t="str">
        <f>IFERROR(VLOOKUP(CGTracker[[#This Row],[Ticket ID]],HelpMe[#All],24,FALSE),"Not Found in HelpMe")</f>
        <v>Not Found in HelpMe</v>
      </c>
      <c r="E8" s="101" t="str">
        <f>IFERROR(VLOOKUP(CGTracker[[#This Row],[Ticket ID]],HelpMe[#All],14,FALSE),"Not Found in HelpMe")</f>
        <v>Not Found in HelpMe</v>
      </c>
      <c r="F8" s="101" t="str">
        <f>IFERROR(VLOOKUP(CGTracker[[#This Row],[Ticket ID]],HelpMe[#All],7,FALSE),"Not Found in HelpMe")</f>
        <v>Not Found in HelpMe</v>
      </c>
      <c r="G8" s="104" t="str">
        <f>IFERROR(VLOOKUP(CGTracker[[#This Row],[Ticket ID]],HelpMe[#All],4,FALSE),"Not Found In HelpMe")</f>
        <v>Not Found In HelpMe</v>
      </c>
      <c r="H8" s="10" t="s">
        <v>77</v>
      </c>
      <c r="I8" s="101" t="str">
        <f>IFERROR(VLOOKUP(CGTracker[[#This Row],[Ticket ID]],HelpMe[],17,FALSE),"Not Found in HelpMe")</f>
        <v>Not Found in HelpMe</v>
      </c>
      <c r="J8" s="101" t="str">
        <f>IFERROR(VLOOKUP(CGTracker[[#This Row],[Ticket ID]],HelpMe[],27,FALSE),"Not Found in HelpMe")</f>
        <v>Not Found in HelpMe</v>
      </c>
      <c r="K8" s="101" t="str">
        <f>IFERROR(VLOOKUP(CGTracker[[#This Row],[Ticket ID]],HelpMe[],8,FALSE),"Not Found in HelpMe")</f>
        <v>Not Found in HelpMe</v>
      </c>
      <c r="L8" s="10" t="s">
        <v>40</v>
      </c>
      <c r="M8" s="10"/>
      <c r="N8" s="154" t="str">
        <f>IFERROR(VLOOKUP(CGTracker[[#This Row],[Ticket ID]],HelpMe[],36,FALSE),"Not Found in HelpMe")</f>
        <v>Not Found in HelpMe</v>
      </c>
      <c r="O8" s="9" t="s">
        <v>41</v>
      </c>
      <c r="P8" s="9"/>
      <c r="Q8" s="9"/>
      <c r="R8" s="154" t="str">
        <f>IFERROR(VLOOKUP(CGTracker[[#This Row],[Ticket ID]],HelpMe[],37,FALSE),"Not Found in HelpMe")</f>
        <v>Not Found in HelpMe</v>
      </c>
      <c r="S8" s="9" t="s">
        <v>41</v>
      </c>
      <c r="T8" s="9" t="s">
        <v>78</v>
      </c>
      <c r="U8" s="101" t="str">
        <f>IFERROR(VLOOKUP(CGTracker[[#This Row],[Ticket ID]],HelpMe[],6,FALSE),"Not Found in HelpMe")</f>
        <v>Not Found in HelpMe</v>
      </c>
      <c r="V8" s="101" t="str">
        <f>IFERROR(VLOOKUP(CGTracker[[#This Row],[Ticket ID]],HelpMe[],31,FALSE),"Not Found in HelpMe")</f>
        <v>Not Found in HelpMe</v>
      </c>
      <c r="W8" s="9" t="s">
        <v>79</v>
      </c>
      <c r="X8" s="9" t="s">
        <v>61</v>
      </c>
      <c r="Y8" s="10" t="s">
        <v>80</v>
      </c>
      <c r="Z8" s="10"/>
      <c r="AA8" s="92" t="s">
        <v>81</v>
      </c>
      <c r="AB8" s="92"/>
      <c r="AC8" s="111"/>
    </row>
    <row r="9" spans="1:29" s="2" customFormat="1" ht="232" hidden="1">
      <c r="A9" s="265">
        <v>4000003574</v>
      </c>
      <c r="B9" s="101" t="str">
        <f>IFERROR(VLOOKUP(CGTracker[[#This Row],[Ticket ID]],HelpMe[],2,FALSE),"Not Found In HelpMe")</f>
        <v>Incident</v>
      </c>
      <c r="C9" s="9" t="s">
        <v>76</v>
      </c>
      <c r="D9" s="101" t="str">
        <f>IFERROR(VLOOKUP(CGTracker[[#This Row],[Ticket ID]],HelpMe[#All],24,FALSE),"Not Found in HelpMe")</f>
        <v>UAE</v>
      </c>
      <c r="E9" s="101" t="str">
        <f>IFERROR(VLOOKUP(CGTracker[[#This Row],[Ticket ID]],HelpMe[#All],14,FALSE),"Not Found in HelpMe")</f>
        <v>IT Department</v>
      </c>
      <c r="F9" s="101" t="str">
        <f>IFERROR(VLOOKUP(CGTracker[[#This Row],[Ticket ID]],HelpMe[#All],7,FALSE),"Not Found in HelpMe")</f>
        <v>WebSites</v>
      </c>
      <c r="G9" s="104" t="str">
        <f>IFERROR(VLOOKUP(CGTracker[[#This Row],[Ticket ID]],HelpMe[#All],4,FALSE),"Not Found In HelpMe")</f>
        <v>Intranet page not loading in Mobile</v>
      </c>
      <c r="H9" s="10" t="s">
        <v>82</v>
      </c>
      <c r="I9" s="101" t="str">
        <f>IFERROR(VLOOKUP(CGTracker[[#This Row],[Ticket ID]],HelpMe[],17,FALSE),"Not Found in HelpMe")</f>
        <v>3. Normal</v>
      </c>
      <c r="J9" s="101" t="str">
        <f>IFERROR(VLOOKUP(CGTracker[[#This Row],[Ticket ID]],HelpMe[],27,FALSE),"Not Found in HelpMe")</f>
        <v>Not Found in HelpMe</v>
      </c>
      <c r="K9" s="101" t="str">
        <f>IFERROR(VLOOKUP(CGTracker[[#This Row],[Ticket ID]],HelpMe[],8,FALSE),"Not Found in HelpMe")</f>
        <v>Closed</v>
      </c>
      <c r="L9" s="10" t="s">
        <v>40</v>
      </c>
      <c r="M9" s="10" t="s">
        <v>40</v>
      </c>
      <c r="N9" s="154">
        <f>IFERROR(VLOOKUP(CGTracker[[#This Row],[Ticket ID]],HelpMe[],36,FALSE),"Not Found in HelpMe")</f>
        <v>45301</v>
      </c>
      <c r="O9" s="9" t="s">
        <v>49</v>
      </c>
      <c r="P9" s="16"/>
      <c r="Q9" s="16"/>
      <c r="R9" s="154">
        <f>IFERROR(VLOOKUP(CGTracker[[#This Row],[Ticket ID]],HelpMe[],37,FALSE),"Not Found in HelpMe")</f>
        <v>45301</v>
      </c>
      <c r="S9" s="9" t="s">
        <v>83</v>
      </c>
      <c r="T9" s="9" t="s">
        <v>84</v>
      </c>
      <c r="U9" s="101" t="str">
        <f>IFERROR(VLOOKUP(CGTracker[[#This Row],[Ticket ID]],HelpMe[],6,FALSE),"Not Found in HelpMe")</f>
        <v>Mahesh Narveni</v>
      </c>
      <c r="V9" s="101" t="str">
        <f>IFERROR(VLOOKUP(CGTracker[[#This Row],[Ticket ID]],HelpMe[],31,FALSE),"Not Found in HelpMe")</f>
        <v>Not Found in HelpMe</v>
      </c>
      <c r="W9" s="9" t="s">
        <v>85</v>
      </c>
      <c r="X9" s="9" t="s">
        <v>61</v>
      </c>
      <c r="Y9" s="10" t="s">
        <v>86</v>
      </c>
      <c r="Z9" s="10"/>
      <c r="AA9" s="9"/>
      <c r="AB9" s="92" t="s">
        <v>87</v>
      </c>
      <c r="AC9" s="111"/>
    </row>
    <row r="10" spans="1:29" s="2" customFormat="1" ht="43.5" hidden="1">
      <c r="A10" s="265">
        <v>4000003605</v>
      </c>
      <c r="B10" s="101" t="str">
        <f>IFERROR(VLOOKUP(CGTracker[[#This Row],[Ticket ID]],HelpMe[],2,FALSE),"Not Found In HelpMe")</f>
        <v>Incident</v>
      </c>
      <c r="C10" s="9" t="s">
        <v>29</v>
      </c>
      <c r="D10" s="101" t="str">
        <f>IFERROR(VLOOKUP(CGTracker[[#This Row],[Ticket ID]],HelpMe[#All],24,FALSE),"Not Found in HelpMe")</f>
        <v>UAE</v>
      </c>
      <c r="E10" s="101" t="str">
        <f>IFERROR(VLOOKUP(CGTracker[[#This Row],[Ticket ID]],HelpMe[#All],14,FALSE),"Not Found in HelpMe")</f>
        <v>Finance &amp; Accounts</v>
      </c>
      <c r="F10" s="101" t="str">
        <f>IFERROR(VLOOKUP(CGTracker[[#This Row],[Ticket ID]],HelpMe[#All],7,FALSE),"Not Found in HelpMe")</f>
        <v>SAP Functional-SD</v>
      </c>
      <c r="G10" s="104" t="str">
        <f>IFERROR(VLOOKUP(CGTracker[[#This Row],[Ticket ID]],HelpMe[#All],4,FALSE),"Not Found In HelpMe")</f>
        <v>Issue of the order bookings in SAP</v>
      </c>
      <c r="H10" s="10" t="s">
        <v>88</v>
      </c>
      <c r="I10" s="101" t="str">
        <f>IFERROR(VLOOKUP(CGTracker[[#This Row],[Ticket ID]],HelpMe[],17,FALSE),"Not Found in HelpMe")</f>
        <v>3. Normal</v>
      </c>
      <c r="J10" s="101" t="str">
        <f>IFERROR(VLOOKUP(CGTracker[[#This Row],[Ticket ID]],HelpMe[],27,FALSE),"Not Found in HelpMe")</f>
        <v>Not Found in HelpMe</v>
      </c>
      <c r="K10" s="101" t="str">
        <f>IFERROR(VLOOKUP(CGTracker[[#This Row],[Ticket ID]],HelpMe[],8,FALSE),"Not Found in HelpMe")</f>
        <v>Closed</v>
      </c>
      <c r="L10" s="10" t="s">
        <v>40</v>
      </c>
      <c r="M10" s="10" t="s">
        <v>40</v>
      </c>
      <c r="N10" s="154">
        <f>IFERROR(VLOOKUP(CGTracker[[#This Row],[Ticket ID]],HelpMe[],36,FALSE),"Not Found in HelpMe")</f>
        <v>45301</v>
      </c>
      <c r="O10" s="9" t="s">
        <v>41</v>
      </c>
      <c r="P10" s="9"/>
      <c r="Q10" s="9"/>
      <c r="R10" s="154">
        <f>IFERROR(VLOOKUP(CGTracker[[#This Row],[Ticket ID]],HelpMe[],37,FALSE),"Not Found in HelpMe")</f>
        <v>45301</v>
      </c>
      <c r="S10" s="9" t="s">
        <v>32</v>
      </c>
      <c r="T10" s="9" t="s">
        <v>50</v>
      </c>
      <c r="U10" s="101" t="str">
        <f>IFERROR(VLOOKUP(CGTracker[[#This Row],[Ticket ID]],HelpMe[],6,FALSE),"Not Found in HelpMe")</f>
        <v>Kamal Kondapalli</v>
      </c>
      <c r="V10" s="101" t="str">
        <f>IFERROR(VLOOKUP(CGTracker[[#This Row],[Ticket ID]],HelpMe[],31,FALSE),"Not Found in HelpMe")</f>
        <v>Not Found in HelpMe</v>
      </c>
      <c r="W10" s="9" t="s">
        <v>89</v>
      </c>
      <c r="X10" s="9" t="s">
        <v>61</v>
      </c>
      <c r="Y10" s="10" t="s">
        <v>90</v>
      </c>
      <c r="Z10" s="10"/>
      <c r="AA10" s="9"/>
      <c r="AB10" s="92"/>
      <c r="AC10" s="111"/>
    </row>
    <row r="11" spans="1:29" s="2" customFormat="1" ht="87" hidden="1">
      <c r="A11" s="265">
        <v>4000003530</v>
      </c>
      <c r="B11" s="101" t="str">
        <f>IFERROR(VLOOKUP(CGTracker[[#This Row],[Ticket ID]],HelpMe[],2,FALSE),"Not Found In HelpMe")</f>
        <v>Incident</v>
      </c>
      <c r="C11" s="9" t="s">
        <v>29</v>
      </c>
      <c r="D11" s="101" t="str">
        <f>IFERROR(VLOOKUP(CGTracker[[#This Row],[Ticket ID]],HelpMe[#All],24,FALSE),"Not Found in HelpMe")</f>
        <v>UAE</v>
      </c>
      <c r="E11" s="101" t="str">
        <f>IFERROR(VLOOKUP(CGTracker[[#This Row],[Ticket ID]],HelpMe[#All],14,FALSE),"Not Found in HelpMe")</f>
        <v>Finance &amp; Accounts</v>
      </c>
      <c r="F11" s="101" t="str">
        <f>IFERROR(VLOOKUP(CGTracker[[#This Row],[Ticket ID]],HelpMe[#All],7,FALSE),"Not Found in HelpMe")</f>
        <v>SAP Functional-FI/CO</v>
      </c>
      <c r="G11" s="104" t="str">
        <f>IFERROR(VLOOKUP(CGTracker[[#This Row],[Ticket ID]],HelpMe[#All],4,FALSE),"Not Found In HelpMe")</f>
        <v>Incorrect Tax Code in Output VAT on Showroom Advance Entries</v>
      </c>
      <c r="H11" s="10" t="s">
        <v>91</v>
      </c>
      <c r="I11" s="101" t="str">
        <f>IFERROR(VLOOKUP(CGTracker[[#This Row],[Ticket ID]],HelpMe[],17,FALSE),"Not Found in HelpMe")</f>
        <v>3. Normal</v>
      </c>
      <c r="J11" s="101" t="str">
        <f>IFERROR(VLOOKUP(CGTracker[[#This Row],[Ticket ID]],HelpMe[],27,FALSE),"Not Found in HelpMe")</f>
        <v>Not Found in HelpMe</v>
      </c>
      <c r="K11" s="101" t="str">
        <f>IFERROR(VLOOKUP(CGTracker[[#This Row],[Ticket ID]],HelpMe[],8,FALSE),"Not Found in HelpMe")</f>
        <v>Closed</v>
      </c>
      <c r="L11" s="10" t="s">
        <v>40</v>
      </c>
      <c r="M11" s="10" t="s">
        <v>40</v>
      </c>
      <c r="N11" s="154" t="str">
        <f>IFERROR(VLOOKUP(CGTracker[[#This Row],[Ticket ID]],HelpMe[],36,FALSE),"Not Found in HelpMe")</f>
        <v>Not Found in HelpMe</v>
      </c>
      <c r="O11" s="9" t="s">
        <v>41</v>
      </c>
      <c r="P11" s="9"/>
      <c r="Q11" s="9"/>
      <c r="R11" s="154" t="str">
        <f>IFERROR(VLOOKUP(CGTracker[[#This Row],[Ticket ID]],HelpMe[],37,FALSE),"Not Found in HelpMe")</f>
        <v>Not Found in HelpMe</v>
      </c>
      <c r="S11" s="9" t="s">
        <v>42</v>
      </c>
      <c r="T11" s="9" t="s">
        <v>92</v>
      </c>
      <c r="U11" s="101" t="str">
        <f>IFERROR(VLOOKUP(CGTracker[[#This Row],[Ticket ID]],HelpMe[],6,FALSE),"Not Found in HelpMe")</f>
        <v>Rakhi Masand</v>
      </c>
      <c r="V11" s="101" t="str">
        <f>IFERROR(VLOOKUP(CGTracker[[#This Row],[Ticket ID]],HelpMe[],31,FALSE),"Not Found in HelpMe")</f>
        <v>Not Found in HelpMe</v>
      </c>
      <c r="W11" s="9" t="s">
        <v>93</v>
      </c>
      <c r="X11" s="9" t="s">
        <v>61</v>
      </c>
      <c r="Y11" s="10" t="s">
        <v>94</v>
      </c>
      <c r="Z11" s="10" t="s">
        <v>95</v>
      </c>
      <c r="AA11" s="9" t="s">
        <v>96</v>
      </c>
      <c r="AB11" s="92" t="s">
        <v>87</v>
      </c>
      <c r="AC11" s="111"/>
    </row>
    <row r="12" spans="1:29" s="2" customFormat="1" ht="200.15" hidden="1" customHeight="1">
      <c r="A12" s="265">
        <v>4000005363</v>
      </c>
      <c r="B12" s="101" t="str">
        <f>IFERROR(VLOOKUP(CGTracker[[#This Row],[Ticket ID]],HelpMe[],2,FALSE),"Not Found In HelpMe")</f>
        <v>Incident</v>
      </c>
      <c r="C12" s="9" t="s">
        <v>29</v>
      </c>
      <c r="D12" s="101" t="str">
        <f>IFERROR(VLOOKUP(CGTracker[[#This Row],[Ticket ID]],HelpMe[#All],24,FALSE),"Not Found in HelpMe")</f>
        <v>UAE</v>
      </c>
      <c r="E12" s="101" t="str">
        <f>IFERROR(VLOOKUP(CGTracker[[#This Row],[Ticket ID]],HelpMe[#All],14,FALSE),"Not Found in HelpMe")</f>
        <v>SW Export Sales</v>
      </c>
      <c r="F12" s="101" t="str">
        <f>IFERROR(VLOOKUP(CGTracker[[#This Row],[Ticket ID]],HelpMe[#All],7,FALSE),"Not Found in HelpMe")</f>
        <v>SAP Functional-SD</v>
      </c>
      <c r="G12" s="104" t="str">
        <f>IFERROR(VLOOKUP(CGTracker[[#This Row],[Ticket ID]],HelpMe[#All],4,FALSE),"Not Found In HelpMe")</f>
        <v>Quotation 281203 approval not reflecting to C4C</v>
      </c>
      <c r="H12" s="10" t="s">
        <v>97</v>
      </c>
      <c r="I12" s="101" t="str">
        <f>IFERROR(VLOOKUP(CGTracker[[#This Row],[Ticket ID]],HelpMe[],17,FALSE),"Not Found in HelpMe")</f>
        <v>2. High</v>
      </c>
      <c r="J12" s="101" t="str">
        <f>IFERROR(VLOOKUP(CGTracker[[#This Row],[Ticket ID]],HelpMe[],27,FALSE),"Not Found in HelpMe")</f>
        <v>Not Found in HelpMe</v>
      </c>
      <c r="K12" s="101" t="str">
        <f>IFERROR(VLOOKUP(CGTracker[[#This Row],[Ticket ID]],HelpMe[],8,FALSE),"Not Found in HelpMe")</f>
        <v>Closed</v>
      </c>
      <c r="L12" s="10" t="s">
        <v>40</v>
      </c>
      <c r="M12" s="10" t="s">
        <v>40</v>
      </c>
      <c r="N12" s="154" t="str">
        <f>IFERROR(VLOOKUP(CGTracker[[#This Row],[Ticket ID]],HelpMe[],36,FALSE),"Not Found in HelpMe")</f>
        <v>Not Found in HelpMe</v>
      </c>
      <c r="O12" s="9" t="s">
        <v>32</v>
      </c>
      <c r="P12" s="9"/>
      <c r="Q12" s="9"/>
      <c r="R12" s="154" t="str">
        <f>IFERROR(VLOOKUP(CGTracker[[#This Row],[Ticket ID]],HelpMe[],37,FALSE),"Not Found in HelpMe")</f>
        <v>Not Found in HelpMe</v>
      </c>
      <c r="S12" s="9" t="s">
        <v>98</v>
      </c>
      <c r="T12" s="9" t="s">
        <v>67</v>
      </c>
      <c r="U12" s="101" t="str">
        <f>IFERROR(VLOOKUP(CGTracker[[#This Row],[Ticket ID]],HelpMe[],6,FALSE),"Not Found in HelpMe")</f>
        <v>Kamal Kondapalli</v>
      </c>
      <c r="V12" s="101" t="str">
        <f>IFERROR(VLOOKUP(CGTracker[[#This Row],[Ticket ID]],HelpMe[],31,FALSE),"Not Found in HelpMe")</f>
        <v>Not Found in HelpMe</v>
      </c>
      <c r="W12" s="91" t="s">
        <v>51</v>
      </c>
      <c r="X12" s="9" t="s">
        <v>99</v>
      </c>
      <c r="Y12" s="10" t="s">
        <v>100</v>
      </c>
      <c r="Z12" s="10"/>
      <c r="AA12" s="9"/>
      <c r="AB12" s="92" t="s">
        <v>101</v>
      </c>
      <c r="AC12" s="111"/>
    </row>
    <row r="13" spans="1:29" s="2" customFormat="1" ht="101.5" hidden="1">
      <c r="A13" s="267">
        <v>4000003592</v>
      </c>
      <c r="B13" s="101" t="str">
        <f>IFERROR(VLOOKUP(CGTracker[[#This Row],[Ticket ID]],HelpMe[],2,FALSE),"Not Found In HelpMe")</f>
        <v>Service Request</v>
      </c>
      <c r="C13" s="91" t="s">
        <v>29</v>
      </c>
      <c r="D13" s="102" t="str">
        <f>IFERROR(VLOOKUP(CGTracker[[#This Row],[Ticket ID]],HelpMe[#All],24,FALSE),"Not Found in HelpMe")</f>
        <v>UAE</v>
      </c>
      <c r="E13" s="102" t="str">
        <f>IFERROR(VLOOKUP(CGTracker[[#This Row],[Ticket ID]],HelpMe[#All],14,FALSE),"Not Found in HelpMe")</f>
        <v>Accounts</v>
      </c>
      <c r="F13" s="102" t="str">
        <f>IFERROR(VLOOKUP(CGTracker[[#This Row],[Ticket ID]],HelpMe[#All],7,FALSE),"Not Found in HelpMe")</f>
        <v>SAP Functional-FI/CO</v>
      </c>
      <c r="G13" s="104" t="str">
        <f>IFERROR(VLOOKUP(CGTracker[[#This Row],[Ticket ID]],HelpMe[#All],4,FALSE),"Not Found In HelpMe")</f>
        <v>Request to amend L1 &amp; L2 approvers in mentioned workflow - Sol ref#: 3000052605</v>
      </c>
      <c r="H13" s="10" t="s">
        <v>102</v>
      </c>
      <c r="I13" s="101" t="str">
        <f>IFERROR(VLOOKUP(CGTracker[[#This Row],[Ticket ID]],HelpMe[],17,FALSE),"Not Found in HelpMe")</f>
        <v>3. Normal</v>
      </c>
      <c r="J13" s="101" t="str">
        <f>IFERROR(VLOOKUP(CGTracker[[#This Row],[Ticket ID]],HelpMe[],27,FALSE),"Not Found in HelpMe")</f>
        <v>Not Found in HelpMe</v>
      </c>
      <c r="K13" s="101" t="str">
        <f>IFERROR(VLOOKUP(CGTracker[[#This Row],[Ticket ID]],HelpMe[],8,FALSE),"Not Found in HelpMe")</f>
        <v>Closed</v>
      </c>
      <c r="L13" s="92" t="s">
        <v>103</v>
      </c>
      <c r="M13" s="10" t="s">
        <v>103</v>
      </c>
      <c r="N13" s="154">
        <f>IFERROR(VLOOKUP(CGTracker[[#This Row],[Ticket ID]],HelpMe[],36,FALSE),"Not Found in HelpMe")</f>
        <v>45301</v>
      </c>
      <c r="O13" s="91" t="s">
        <v>42</v>
      </c>
      <c r="P13" s="91"/>
      <c r="Q13" s="91"/>
      <c r="R13" s="154">
        <f>IFERROR(VLOOKUP(CGTracker[[#This Row],[Ticket ID]],HelpMe[],37,FALSE),"Not Found in HelpMe")</f>
        <v>45301</v>
      </c>
      <c r="S13" s="91" t="s">
        <v>104</v>
      </c>
      <c r="T13" s="91" t="s">
        <v>92</v>
      </c>
      <c r="U13" s="245" t="str">
        <f>IFERROR(VLOOKUP(CGTracker[[#This Row],[Ticket ID]],HelpMe[],6,FALSE),"Not Found in HelpMe")</f>
        <v>Rakhi Masand</v>
      </c>
      <c r="V13" s="245" t="str">
        <f>IFERROR(VLOOKUP(CGTracker[[#This Row],[Ticket ID]],HelpMe[],31,FALSE),"Not Found in HelpMe")</f>
        <v>Not Found in HelpMe</v>
      </c>
      <c r="W13" s="91" t="s">
        <v>105</v>
      </c>
      <c r="X13" s="91" t="s">
        <v>61</v>
      </c>
      <c r="Y13" s="93" t="s">
        <v>106</v>
      </c>
      <c r="Z13" s="93" t="s">
        <v>107</v>
      </c>
      <c r="AA13" s="91" t="s">
        <v>96</v>
      </c>
      <c r="AB13" s="92" t="s">
        <v>108</v>
      </c>
      <c r="AC13" s="111"/>
    </row>
    <row r="14" spans="1:29" s="2" customFormat="1" ht="200.15" customHeight="1">
      <c r="A14" s="265">
        <v>4000003636</v>
      </c>
      <c r="B14" s="101" t="str">
        <f>IFERROR(VLOOKUP(CGTracker[[#This Row],[Ticket ID]],HelpMe[],2,FALSE),"Not Found In HelpMe")</f>
        <v>Incident</v>
      </c>
      <c r="C14" s="9" t="s">
        <v>29</v>
      </c>
      <c r="D14" s="101" t="str">
        <f>IFERROR(VLOOKUP(CGTracker[[#This Row],[Ticket ID]],HelpMe[#All],24,FALSE),"Not Found in HelpMe")</f>
        <v>BGD</v>
      </c>
      <c r="E14" s="101" t="str">
        <f>IFERROR(VLOOKUP(CGTracker[[#This Row],[Ticket ID]],HelpMe[#All],14,FALSE),"Not Found in HelpMe")</f>
        <v>Accounts &amp; Finance</v>
      </c>
      <c r="F14" s="101" t="str">
        <f>IFERROR(VLOOKUP(CGTracker[[#This Row],[Ticket ID]],HelpMe[#All],7,FALSE),"Not Found in HelpMe")</f>
        <v>SAP Functional-FI/CO</v>
      </c>
      <c r="G14" s="104" t="str">
        <f>IFERROR(VLOOKUP(CGTracker[[#This Row],[Ticket ID]],HelpMe[#All],4,FALSE),"Not Found In HelpMe")</f>
        <v>Asset Under Construction Settlement posting error in ECP Ref Sol: 2000064707</v>
      </c>
      <c r="H14" s="10" t="s">
        <v>109</v>
      </c>
      <c r="I14" s="101" t="str">
        <f>IFERROR(VLOOKUP(CGTracker[[#This Row],[Ticket ID]],HelpMe[],17,FALSE),"Not Found in HelpMe")</f>
        <v>3. Normal</v>
      </c>
      <c r="J14" s="101" t="str">
        <f>IFERROR(VLOOKUP(CGTracker[[#This Row],[Ticket ID]],HelpMe[],27,FALSE),"Not Found in HelpMe")</f>
        <v>Not Found in HelpMe</v>
      </c>
      <c r="K14" s="101" t="str">
        <f>IFERROR(VLOOKUP(CGTracker[[#This Row],[Ticket ID]],HelpMe[],8,FALSE),"Not Found in HelpMe")</f>
        <v>User acceptance</v>
      </c>
      <c r="L14" s="92" t="s">
        <v>40</v>
      </c>
      <c r="M14" s="10" t="s">
        <v>40</v>
      </c>
      <c r="N14" s="154">
        <f>IFERROR(VLOOKUP(CGTracker[[#This Row],[Ticket ID]],HelpMe[],36,FALSE),"Not Found in HelpMe")</f>
        <v>45332</v>
      </c>
      <c r="O14" s="9" t="s">
        <v>32</v>
      </c>
      <c r="P14" s="9"/>
      <c r="Q14" s="9"/>
      <c r="R14" s="154" t="str">
        <f>IFERROR(VLOOKUP(CGTracker[[#This Row],[Ticket ID]],HelpMe[],37,FALSE),"Not Found in HelpMe")</f>
        <v/>
      </c>
      <c r="S14" s="9"/>
      <c r="T14" s="9" t="s">
        <v>92</v>
      </c>
      <c r="U14" s="101" t="str">
        <f>IFERROR(VLOOKUP(CGTracker[[#This Row],[Ticket ID]],HelpMe[],6,FALSE),"Not Found in HelpMe")</f>
        <v>Rakhi Masand</v>
      </c>
      <c r="V14" s="101" t="str">
        <f>IFERROR(VLOOKUP(CGTracker[[#This Row],[Ticket ID]],HelpMe[],31,FALSE),"Not Found in HelpMe")</f>
        <v>Not Found in HelpMe</v>
      </c>
      <c r="W14" s="9" t="s">
        <v>105</v>
      </c>
      <c r="X14" s="9" t="s">
        <v>61</v>
      </c>
      <c r="Y14" s="93" t="s">
        <v>110</v>
      </c>
      <c r="Z14" s="93"/>
      <c r="AA14" s="9" t="s">
        <v>111</v>
      </c>
      <c r="AB14" s="92" t="s">
        <v>112</v>
      </c>
      <c r="AC14" s="111" t="s">
        <v>113</v>
      </c>
    </row>
    <row r="15" spans="1:29" s="2" customFormat="1" ht="200.15" hidden="1" customHeight="1">
      <c r="A15" s="268">
        <v>4000004263</v>
      </c>
      <c r="B15" s="101" t="str">
        <f>IFERROR(VLOOKUP(CGTracker[[#This Row],[Ticket ID]],HelpMe[],2,FALSE),"Not Found In HelpMe")</f>
        <v>Incident</v>
      </c>
      <c r="C15" s="9" t="s">
        <v>29</v>
      </c>
      <c r="D15" s="101" t="str">
        <f>IFERROR(VLOOKUP(CGTracker[[#This Row],[Ticket ID]],HelpMe[#All],24,FALSE),"Not Found in HelpMe")</f>
        <v>UAE</v>
      </c>
      <c r="E15" s="101" t="str">
        <f>IFERROR(VLOOKUP(CGTracker[[#This Row],[Ticket ID]],HelpMe[#All],14,FALSE),"Not Found in HelpMe")</f>
        <v>Production Planning</v>
      </c>
      <c r="F15" s="101" t="str">
        <f>IFERROR(VLOOKUP(CGTracker[[#This Row],[Ticket ID]],HelpMe[#All],7,FALSE),"Not Found in HelpMe")</f>
        <v>SAP Functional-SD</v>
      </c>
      <c r="G15" s="104" t="str">
        <f>IFERROR(VLOOKUP(CGTracker[[#This Row],[Ticket ID]],HelpMe[#All],4,FALSE),"Not Found In HelpMe")</f>
        <v>In PDF copy total amount and value showing wrong for all BOT SALES ORDERS Sol Ref: 2000064747</v>
      </c>
      <c r="H15" s="10" t="s">
        <v>114</v>
      </c>
      <c r="I15" s="101" t="str">
        <f>IFERROR(VLOOKUP(CGTracker[[#This Row],[Ticket ID]],HelpMe[],17,FALSE),"Not Found in HelpMe")</f>
        <v>3. Normal</v>
      </c>
      <c r="J15" s="101" t="str">
        <f>IFERROR(VLOOKUP(CGTracker[[#This Row],[Ticket ID]],HelpMe[],27,FALSE),"Not Found in HelpMe")</f>
        <v>Not Found in HelpMe</v>
      </c>
      <c r="K15" s="101" t="str">
        <f>IFERROR(VLOOKUP(CGTracker[[#This Row],[Ticket ID]],HelpMe[],8,FALSE),"Not Found in HelpMe")</f>
        <v>User acceptance</v>
      </c>
      <c r="L15" s="10" t="s">
        <v>48</v>
      </c>
      <c r="M15" s="10" t="s">
        <v>48</v>
      </c>
      <c r="N15" s="154" t="str">
        <f>IFERROR(VLOOKUP(CGTracker[[#This Row],[Ticket ID]],HelpMe[],36,FALSE),"Not Found in HelpMe")</f>
        <v>Not Found in HelpMe</v>
      </c>
      <c r="O15" s="9" t="s">
        <v>49</v>
      </c>
      <c r="P15" s="9"/>
      <c r="Q15" s="9"/>
      <c r="R15" s="154" t="str">
        <f>IFERROR(VLOOKUP(CGTracker[[#This Row],[Ticket ID]],HelpMe[],37,FALSE),"Not Found in HelpMe")</f>
        <v/>
      </c>
      <c r="S15" s="9"/>
      <c r="T15" s="9" t="s">
        <v>50</v>
      </c>
      <c r="U15" s="101" t="str">
        <f>IFERROR(VLOOKUP(CGTracker[[#This Row],[Ticket ID]],HelpMe[],6,FALSE),"Not Found in HelpMe")</f>
        <v>Kamal Kondapalli</v>
      </c>
      <c r="V15" s="101" t="str">
        <f>IFERROR(VLOOKUP(CGTracker[[#This Row],[Ticket ID]],HelpMe[],31,FALSE),"Not Found in HelpMe")</f>
        <v>Not Found in HelpMe</v>
      </c>
      <c r="W15" s="9" t="s">
        <v>51</v>
      </c>
      <c r="X15" s="9" t="s">
        <v>115</v>
      </c>
      <c r="Y15" s="10" t="s">
        <v>116</v>
      </c>
      <c r="Z15" s="10"/>
      <c r="AA15" s="10" t="s">
        <v>117</v>
      </c>
      <c r="AB15" s="92" t="s">
        <v>118</v>
      </c>
      <c r="AC15" s="111" t="s">
        <v>119</v>
      </c>
    </row>
    <row r="16" spans="1:29" s="2" customFormat="1" ht="35.15" hidden="1" customHeight="1">
      <c r="A16" s="265">
        <v>4000004310</v>
      </c>
      <c r="B16" s="101" t="str">
        <f>IFERROR(VLOOKUP(CGTracker[[#This Row],[Ticket ID]],HelpMe[],2,FALSE),"Not Found In HelpMe")</f>
        <v>Not Found In HelpMe</v>
      </c>
      <c r="C16" s="9" t="s">
        <v>29</v>
      </c>
      <c r="D16" s="101" t="str">
        <f>IFERROR(VLOOKUP(CGTracker[[#This Row],[Ticket ID]],HelpMe[#All],24,FALSE),"Not Found in HelpMe")</f>
        <v>Not Found in HelpMe</v>
      </c>
      <c r="E16" s="101" t="str">
        <f>IFERROR(VLOOKUP(CGTracker[[#This Row],[Ticket ID]],HelpMe[#All],14,FALSE),"Not Found in HelpMe")</f>
        <v>Not Found in HelpMe</v>
      </c>
      <c r="F16" s="101" t="str">
        <f>IFERROR(VLOOKUP(CGTracker[[#This Row],[Ticket ID]],HelpMe[#All],7,FALSE),"Not Found in HelpMe")</f>
        <v>Not Found in HelpMe</v>
      </c>
      <c r="G16" s="104" t="str">
        <f>IFERROR(VLOOKUP(CGTracker[[#This Row],[Ticket ID]],HelpMe[#All],4,FALSE),"Not Found In HelpMe")</f>
        <v>Not Found In HelpMe</v>
      </c>
      <c r="H16" s="10" t="s">
        <v>120</v>
      </c>
      <c r="I16" s="101" t="str">
        <f>IFERROR(VLOOKUP(CGTracker[[#This Row],[Ticket ID]],HelpMe[],17,FALSE),"Not Found in HelpMe")</f>
        <v>Not Found in HelpMe</v>
      </c>
      <c r="J16" s="101" t="str">
        <f>IFERROR(VLOOKUP(CGTracker[[#This Row],[Ticket ID]],HelpMe[],27,FALSE),"Not Found in HelpMe")</f>
        <v>Not Found in HelpMe</v>
      </c>
      <c r="K16" s="101" t="str">
        <f>IFERROR(VLOOKUP(CGTracker[[#This Row],[Ticket ID]],HelpMe[],8,FALSE),"Not Found in HelpMe")</f>
        <v>Not Found in HelpMe</v>
      </c>
      <c r="L16" s="10" t="s">
        <v>40</v>
      </c>
      <c r="M16" s="10"/>
      <c r="N16" s="154" t="str">
        <f>IFERROR(VLOOKUP(CGTracker[[#This Row],[Ticket ID]],HelpMe[],36,FALSE),"Not Found in HelpMe")</f>
        <v>Not Found in HelpMe</v>
      </c>
      <c r="O16" s="9" t="s">
        <v>49</v>
      </c>
      <c r="P16" s="16"/>
      <c r="Q16" s="16"/>
      <c r="R16" s="154" t="str">
        <f>IFERROR(VLOOKUP(CGTracker[[#This Row],[Ticket ID]],HelpMe[],37,FALSE),"Not Found in HelpMe")</f>
        <v>Not Found in HelpMe</v>
      </c>
      <c r="S16" s="9" t="s">
        <v>98</v>
      </c>
      <c r="T16" s="9" t="s">
        <v>59</v>
      </c>
      <c r="U16" s="101" t="str">
        <f>IFERROR(VLOOKUP(CGTracker[[#This Row],[Ticket ID]],HelpMe[],6,FALSE),"Not Found in HelpMe")</f>
        <v>Not Found in HelpMe</v>
      </c>
      <c r="V16" s="101" t="str">
        <f>IFERROR(VLOOKUP(CGTracker[[#This Row],[Ticket ID]],HelpMe[],31,FALSE),"Not Found in HelpMe")</f>
        <v>Not Found in HelpMe</v>
      </c>
      <c r="W16" s="9" t="s">
        <v>121</v>
      </c>
      <c r="X16" s="9" t="s">
        <v>61</v>
      </c>
      <c r="Y16" s="10" t="s">
        <v>122</v>
      </c>
      <c r="Z16" s="10"/>
      <c r="AA16" s="92" t="s">
        <v>81</v>
      </c>
      <c r="AB16" s="92" t="s">
        <v>123</v>
      </c>
      <c r="AC16" s="111"/>
    </row>
    <row r="17" spans="1:29" s="2" customFormat="1" ht="200.15" hidden="1" customHeight="1">
      <c r="A17" s="265">
        <v>4000004382</v>
      </c>
      <c r="B17" s="101" t="str">
        <f>IFERROR(VLOOKUP(CGTracker[[#This Row],[Ticket ID]],HelpMe[],2,FALSE),"Not Found In HelpMe")</f>
        <v>Incident</v>
      </c>
      <c r="C17" s="9" t="s">
        <v>29</v>
      </c>
      <c r="D17" s="101" t="str">
        <f>IFERROR(VLOOKUP(CGTracker[[#This Row],[Ticket ID]],HelpMe[#All],24,FALSE),"Not Found in HelpMe")</f>
        <v>UAE</v>
      </c>
      <c r="E17" s="101" t="str">
        <f>IFERROR(VLOOKUP(CGTracker[[#This Row],[Ticket ID]],HelpMe[#All],14,FALSE),"Not Found in HelpMe")</f>
        <v>-</v>
      </c>
      <c r="F17" s="101" t="str">
        <f>IFERROR(VLOOKUP(CGTracker[[#This Row],[Ticket ID]],HelpMe[#All],7,FALSE),"Not Found in HelpMe")</f>
        <v>SAP Functional-SD</v>
      </c>
      <c r="G17" s="104" t="str">
        <f>IFERROR(VLOOKUP(CGTracker[[#This Row],[Ticket ID]],HelpMe[#All],4,FALSE),"Not Found In HelpMe")</f>
        <v>Error while printing invoice Sol Ref:2000064756 - RETURN INVOICE FOR TW</v>
      </c>
      <c r="H17" s="10" t="s">
        <v>124</v>
      </c>
      <c r="I17" s="101" t="str">
        <f>IFERROR(VLOOKUP(CGTracker[[#This Row],[Ticket ID]],HelpMe[],17,FALSE),"Not Found in HelpMe")</f>
        <v>2. High</v>
      </c>
      <c r="J17" s="101" t="str">
        <f>IFERROR(VLOOKUP(CGTracker[[#This Row],[Ticket ID]],HelpMe[],27,FALSE),"Not Found in HelpMe")</f>
        <v>Not Found in HelpMe</v>
      </c>
      <c r="K17" s="101" t="str">
        <f>IFERROR(VLOOKUP(CGTracker[[#This Row],[Ticket ID]],HelpMe[],8,FALSE),"Not Found in HelpMe")</f>
        <v>In Progress</v>
      </c>
      <c r="L17" s="10" t="s">
        <v>125</v>
      </c>
      <c r="M17" s="10" t="s">
        <v>125</v>
      </c>
      <c r="N17" s="154" t="str">
        <f>IFERROR(VLOOKUP(CGTracker[[#This Row],[Ticket ID]],HelpMe[],36,FALSE),"Not Found in HelpMe")</f>
        <v>Not Found in HelpMe</v>
      </c>
      <c r="O17" s="9" t="s">
        <v>126</v>
      </c>
      <c r="P17" s="9"/>
      <c r="Q17" s="9"/>
      <c r="R17" s="154" t="str">
        <f>IFERROR(VLOOKUP(CGTracker[[#This Row],[Ticket ID]],HelpMe[],37,FALSE),"Not Found in HelpMe")</f>
        <v/>
      </c>
      <c r="S17" s="9"/>
      <c r="T17" s="9" t="s">
        <v>50</v>
      </c>
      <c r="U17" s="101" t="str">
        <f>IFERROR(VLOOKUP(CGTracker[[#This Row],[Ticket ID]],HelpMe[],6,FALSE),"Not Found in HelpMe")</f>
        <v>Kamal Kondapalli</v>
      </c>
      <c r="V17" s="101" t="str">
        <f>IFERROR(VLOOKUP(CGTracker[[#This Row],[Ticket ID]],HelpMe[],31,FALSE),"Not Found in HelpMe")</f>
        <v>Not Found in HelpMe</v>
      </c>
      <c r="W17" s="9" t="s">
        <v>89</v>
      </c>
      <c r="X17" s="9" t="s">
        <v>61</v>
      </c>
      <c r="Y17" s="10" t="s">
        <v>127</v>
      </c>
      <c r="Z17" s="10"/>
      <c r="AA17" s="10" t="s">
        <v>117</v>
      </c>
      <c r="AB17" s="92" t="s">
        <v>128</v>
      </c>
      <c r="AC17" s="111" t="s">
        <v>129</v>
      </c>
    </row>
    <row r="18" spans="1:29" s="2" customFormat="1" ht="43.5" hidden="1">
      <c r="A18" s="265">
        <v>4000004513</v>
      </c>
      <c r="B18" s="101" t="str">
        <f>IFERROR(VLOOKUP(CGTracker[[#This Row],[Ticket ID]],HelpMe[],2,FALSE),"Not Found In HelpMe")</f>
        <v>Incident</v>
      </c>
      <c r="C18" s="9" t="s">
        <v>29</v>
      </c>
      <c r="D18" s="101" t="str">
        <f>IFERROR(VLOOKUP(CGTracker[[#This Row],[Ticket ID]],HelpMe[#All],24,FALSE),"Not Found in HelpMe")</f>
        <v>UAE</v>
      </c>
      <c r="E18" s="101" t="str">
        <f>IFERROR(VLOOKUP(CGTracker[[#This Row],[Ticket ID]],HelpMe[#All],14,FALSE),"Not Found in HelpMe")</f>
        <v>UAE Sales -Retail Operations</v>
      </c>
      <c r="F18" s="101" t="str">
        <f>IFERROR(VLOOKUP(CGTracker[[#This Row],[Ticket ID]],HelpMe[#All],7,FALSE),"Not Found in HelpMe")</f>
        <v>SAP Functional-SD</v>
      </c>
      <c r="G18" s="104" t="str">
        <f>IFERROR(VLOOKUP(CGTracker[[#This Row],[Ticket ID]],HelpMe[#All],4,FALSE),"Not Found In HelpMe")</f>
        <v>Unable to create OBD : no schedule line" error - Laticrete PO</v>
      </c>
      <c r="H18" s="10" t="s">
        <v>130</v>
      </c>
      <c r="I18" s="101" t="str">
        <f>IFERROR(VLOOKUP(CGTracker[[#This Row],[Ticket ID]],HelpMe[],17,FALSE),"Not Found in HelpMe")</f>
        <v>3. Normal</v>
      </c>
      <c r="J18" s="101" t="str">
        <f>IFERROR(VLOOKUP(CGTracker[[#This Row],[Ticket ID]],HelpMe[],27,FALSE),"Not Found in HelpMe")</f>
        <v>Not Found in HelpMe</v>
      </c>
      <c r="K18" s="101" t="str">
        <f>IFERROR(VLOOKUP(CGTracker[[#This Row],[Ticket ID]],HelpMe[],8,FALSE),"Not Found in HelpMe")</f>
        <v>Cancelled</v>
      </c>
      <c r="L18" s="10" t="s">
        <v>131</v>
      </c>
      <c r="M18" s="10" t="s">
        <v>131</v>
      </c>
      <c r="N18" s="154" t="str">
        <f>IFERROR(VLOOKUP(CGTracker[[#This Row],[Ticket ID]],HelpMe[],36,FALSE),"Not Found in HelpMe")</f>
        <v>Not Found in HelpMe</v>
      </c>
      <c r="O18" s="9" t="s">
        <v>132</v>
      </c>
      <c r="P18" s="9"/>
      <c r="Q18" s="9"/>
      <c r="R18" s="154" t="str">
        <f>IFERROR(VLOOKUP(CGTracker[[#This Row],[Ticket ID]],HelpMe[],37,FALSE),"Not Found in HelpMe")</f>
        <v/>
      </c>
      <c r="S18" s="9" t="s">
        <v>132</v>
      </c>
      <c r="T18" s="9" t="s">
        <v>50</v>
      </c>
      <c r="U18" s="101" t="str">
        <f>IFERROR(VLOOKUP(CGTracker[[#This Row],[Ticket ID]],HelpMe[],6,FALSE),"Not Found in HelpMe")</f>
        <v>Dinesh Sharma</v>
      </c>
      <c r="V18" s="101" t="str">
        <f>IFERROR(VLOOKUP(CGTracker[[#This Row],[Ticket ID]],HelpMe[],31,FALSE),"Not Found in HelpMe")</f>
        <v>Not Found in HelpMe</v>
      </c>
      <c r="W18" s="9" t="s">
        <v>89</v>
      </c>
      <c r="X18" s="9" t="s">
        <v>61</v>
      </c>
      <c r="Y18" s="10" t="s">
        <v>133</v>
      </c>
      <c r="Z18" s="10"/>
      <c r="AA18" s="10" t="s">
        <v>134</v>
      </c>
      <c r="AB18" s="10" t="s">
        <v>135</v>
      </c>
      <c r="AC18" s="111"/>
    </row>
    <row r="19" spans="1:29" s="2" customFormat="1" ht="33" hidden="1" customHeight="1">
      <c r="A19" s="265">
        <v>4000004515</v>
      </c>
      <c r="B19" s="101" t="str">
        <f>IFERROR(VLOOKUP(CGTracker[[#This Row],[Ticket ID]],HelpMe[],2,FALSE),"Not Found In HelpMe")</f>
        <v>Incident</v>
      </c>
      <c r="C19" s="9" t="s">
        <v>29</v>
      </c>
      <c r="D19" s="101" t="str">
        <f>IFERROR(VLOOKUP(CGTracker[[#This Row],[Ticket ID]],HelpMe[#All],24,FALSE),"Not Found in HelpMe")</f>
        <v>UAE</v>
      </c>
      <c r="E19" s="101" t="str">
        <f>IFERROR(VLOOKUP(CGTracker[[#This Row],[Ticket ID]],HelpMe[#All],14,FALSE),"Not Found in HelpMe")</f>
        <v>UAE Sales -Retail Operations</v>
      </c>
      <c r="F19" s="101" t="str">
        <f>IFERROR(VLOOKUP(CGTracker[[#This Row],[Ticket ID]],HelpMe[#All],7,FALSE),"Not Found in HelpMe")</f>
        <v>SAP Functional-SD</v>
      </c>
      <c r="G19" s="104" t="str">
        <f>IFERROR(VLOOKUP(CGTracker[[#This Row],[Ticket ID]],HelpMe[#All],4,FALSE),"Not Found In HelpMe")</f>
        <v>PRICE DIFFERENT BETWEEN SO &amp; GRSO SO- 5906494 GRSO - 60064677/ 0060064751</v>
      </c>
      <c r="H19" s="10" t="s">
        <v>136</v>
      </c>
      <c r="I19" s="101" t="str">
        <f>IFERROR(VLOOKUP(CGTracker[[#This Row],[Ticket ID]],HelpMe[],17,FALSE),"Not Found in HelpMe")</f>
        <v>3. Normal</v>
      </c>
      <c r="J19" s="101" t="str">
        <f>IFERROR(VLOOKUP(CGTracker[[#This Row],[Ticket ID]],HelpMe[],27,FALSE),"Not Found in HelpMe")</f>
        <v>Not Found in HelpMe</v>
      </c>
      <c r="K19" s="101" t="str">
        <f>IFERROR(VLOOKUP(CGTracker[[#This Row],[Ticket ID]],HelpMe[],8,FALSE),"Not Found in HelpMe")</f>
        <v>Closed</v>
      </c>
      <c r="L19" s="10" t="s">
        <v>40</v>
      </c>
      <c r="M19" s="10" t="s">
        <v>40</v>
      </c>
      <c r="N19" s="154" t="str">
        <f>IFERROR(VLOOKUP(CGTracker[[#This Row],[Ticket ID]],HelpMe[],36,FALSE),"Not Found in HelpMe")</f>
        <v>Not Found in HelpMe</v>
      </c>
      <c r="O19" s="9" t="s">
        <v>49</v>
      </c>
      <c r="P19" s="9"/>
      <c r="Q19" s="9"/>
      <c r="R19" s="154" t="str">
        <f>IFERROR(VLOOKUP(CGTracker[[#This Row],[Ticket ID]],HelpMe[],37,FALSE),"Not Found in HelpMe")</f>
        <v>Not Found in HelpMe</v>
      </c>
      <c r="S19" s="9" t="s">
        <v>49</v>
      </c>
      <c r="T19" s="9" t="s">
        <v>50</v>
      </c>
      <c r="U19" s="101" t="str">
        <f>IFERROR(VLOOKUP(CGTracker[[#This Row],[Ticket ID]],HelpMe[],6,FALSE),"Not Found in HelpMe")</f>
        <v>Kamal Kondapalli</v>
      </c>
      <c r="V19" s="101" t="str">
        <f>IFERROR(VLOOKUP(CGTracker[[#This Row],[Ticket ID]],HelpMe[],31,FALSE),"Not Found in HelpMe")</f>
        <v>Not Found in HelpMe</v>
      </c>
      <c r="W19" s="9" t="s">
        <v>51</v>
      </c>
      <c r="X19" s="9"/>
      <c r="Y19" s="10" t="s">
        <v>137</v>
      </c>
      <c r="Z19" s="10"/>
      <c r="AA19" s="10" t="s">
        <v>138</v>
      </c>
      <c r="AB19" s="92"/>
      <c r="AC19" s="111"/>
    </row>
    <row r="20" spans="1:29" s="2" customFormat="1" ht="232" hidden="1">
      <c r="A20" s="266">
        <v>4000004584</v>
      </c>
      <c r="B20" s="101" t="str">
        <f>IFERROR(VLOOKUP(CGTracker[[#This Row],[Ticket ID]],HelpMe[],2,FALSE),"Not Found In HelpMe")</f>
        <v>Incident</v>
      </c>
      <c r="C20" s="9" t="s">
        <v>29</v>
      </c>
      <c r="D20" s="101" t="str">
        <f>IFERROR(VLOOKUP(CGTracker[[#This Row],[Ticket ID]],HelpMe[#All],24,FALSE),"Not Found in HelpMe")</f>
        <v>UK</v>
      </c>
      <c r="E20" s="101" t="str">
        <f>IFERROR(VLOOKUP(CGTracker[[#This Row],[Ticket ID]],HelpMe[#All],14,FALSE),"Not Found in HelpMe")</f>
        <v>Accounts</v>
      </c>
      <c r="F20" s="101" t="str">
        <f>IFERROR(VLOOKUP(CGTracker[[#This Row],[Ticket ID]],HelpMe[#All],7,FALSE),"Not Found in HelpMe")</f>
        <v>SAP Functional-SD</v>
      </c>
      <c r="G20" s="104" t="str">
        <f>IFERROR(VLOOKUP(CGTracker[[#This Row],[Ticket ID]],HelpMe[#All],4,FALSE),"Not Found In HelpMe")</f>
        <v>BOM material and Components creation issue</v>
      </c>
      <c r="H20" s="10" t="s">
        <v>139</v>
      </c>
      <c r="I20" s="101" t="str">
        <f>IFERROR(VLOOKUP(CGTracker[[#This Row],[Ticket ID]],HelpMe[],17,FALSE),"Not Found in HelpMe")</f>
        <v>4. Low</v>
      </c>
      <c r="J20" s="101" t="str">
        <f>IFERROR(VLOOKUP(CGTracker[[#This Row],[Ticket ID]],HelpMe[],27,FALSE),"Not Found in HelpMe")</f>
        <v>Not Found in HelpMe</v>
      </c>
      <c r="K20" s="101" t="str">
        <f>IFERROR(VLOOKUP(CGTracker[[#This Row],[Ticket ID]],HelpMe[],8,FALSE),"Not Found in HelpMe")</f>
        <v>Resolved</v>
      </c>
      <c r="L20" s="10" t="s">
        <v>40</v>
      </c>
      <c r="M20" s="10" t="s">
        <v>40</v>
      </c>
      <c r="N20" s="154">
        <f>IFERROR(VLOOKUP(CGTracker[[#This Row],[Ticket ID]],HelpMe[],36,FALSE),"Not Found in HelpMe")</f>
        <v>45302</v>
      </c>
      <c r="O20" s="9" t="s">
        <v>49</v>
      </c>
      <c r="P20" s="16"/>
      <c r="Q20" s="16"/>
      <c r="R20" s="154">
        <f>IFERROR(VLOOKUP(CGTracker[[#This Row],[Ticket ID]],HelpMe[],37,FALSE),"Not Found in HelpMe")</f>
        <v>45302</v>
      </c>
      <c r="S20" s="9"/>
      <c r="T20" s="9" t="s">
        <v>50</v>
      </c>
      <c r="U20" s="101" t="str">
        <f>IFERROR(VLOOKUP(CGTracker[[#This Row],[Ticket ID]],HelpMe[],6,FALSE),"Not Found in HelpMe")</f>
        <v>Kamal Kondapalli</v>
      </c>
      <c r="V20" s="101" t="str">
        <f>IFERROR(VLOOKUP(CGTracker[[#This Row],[Ticket ID]],HelpMe[],31,FALSE),"Not Found in HelpMe")</f>
        <v>Not Found in HelpMe</v>
      </c>
      <c r="W20" s="9" t="s">
        <v>89</v>
      </c>
      <c r="X20" s="9" t="s">
        <v>61</v>
      </c>
      <c r="Y20" s="92" t="s">
        <v>140</v>
      </c>
      <c r="Z20" s="92"/>
      <c r="AA20" s="10"/>
      <c r="AB20" s="92"/>
      <c r="AC20" s="111"/>
    </row>
    <row r="21" spans="1:29" s="2" customFormat="1" ht="43.5" hidden="1">
      <c r="A21" s="265">
        <v>4000004601</v>
      </c>
      <c r="B21" s="101" t="str">
        <f>IFERROR(VLOOKUP(CGTracker[[#This Row],[Ticket ID]],HelpMe[],2,FALSE),"Not Found In HelpMe")</f>
        <v>Incident</v>
      </c>
      <c r="C21" s="9" t="s">
        <v>29</v>
      </c>
      <c r="D21" s="101" t="str">
        <f>IFERROR(VLOOKUP(CGTracker[[#This Row],[Ticket ID]],HelpMe[#All],24,FALSE),"Not Found in HelpMe")</f>
        <v>BGD</v>
      </c>
      <c r="E21" s="101" t="str">
        <f>IFERROR(VLOOKUP(CGTracker[[#This Row],[Ticket ID]],HelpMe[#All],14,FALSE),"Not Found in HelpMe")</f>
        <v>Tiles Production</v>
      </c>
      <c r="F21" s="101" t="str">
        <f>IFERROR(VLOOKUP(CGTracker[[#This Row],[Ticket ID]],HelpMe[#All],7,FALSE),"Not Found in HelpMe")</f>
        <v>SAP Functional-MM</v>
      </c>
      <c r="G21" s="104" t="str">
        <f>IFERROR(VLOOKUP(CGTracker[[#This Row],[Ticket ID]],HelpMe[#All],4,FALSE),"Not Found In HelpMe")</f>
        <v>Controlling Goods Issued (COGI) report shows automatic goods movement errors</v>
      </c>
      <c r="H21" s="10" t="s">
        <v>141</v>
      </c>
      <c r="I21" s="101" t="str">
        <f>IFERROR(VLOOKUP(CGTracker[[#This Row],[Ticket ID]],HelpMe[],17,FALSE),"Not Found in HelpMe")</f>
        <v>3. Normal</v>
      </c>
      <c r="J21" s="101" t="str">
        <f>IFERROR(VLOOKUP(CGTracker[[#This Row],[Ticket ID]],HelpMe[],27,FALSE),"Not Found in HelpMe")</f>
        <v>Not Found in HelpMe</v>
      </c>
      <c r="K21" s="101" t="str">
        <f>IFERROR(VLOOKUP(CGTracker[[#This Row],[Ticket ID]],HelpMe[],8,FALSE),"Not Found in HelpMe")</f>
        <v>Closed</v>
      </c>
      <c r="L21" s="10" t="s">
        <v>40</v>
      </c>
      <c r="M21" s="10" t="s">
        <v>40</v>
      </c>
      <c r="N21" s="154">
        <f>IFERROR(VLOOKUP(CGTracker[[#This Row],[Ticket ID]],HelpMe[],36,FALSE),"Not Found in HelpMe")</f>
        <v>45333</v>
      </c>
      <c r="O21" s="9" t="s">
        <v>49</v>
      </c>
      <c r="P21" s="9"/>
      <c r="Q21" s="9"/>
      <c r="R21" s="154">
        <f>IFERROR(VLOOKUP(CGTracker[[#This Row],[Ticket ID]],HelpMe[],37,FALSE),"Not Found in HelpMe")</f>
        <v>45333</v>
      </c>
      <c r="S21" s="9" t="s">
        <v>49</v>
      </c>
      <c r="T21" s="9" t="s">
        <v>59</v>
      </c>
      <c r="U21" s="101" t="str">
        <f>IFERROR(VLOOKUP(CGTracker[[#This Row],[Ticket ID]],HelpMe[],6,FALSE),"Not Found in HelpMe")</f>
        <v>Shaik Chand Basha</v>
      </c>
      <c r="V21" s="101" t="str">
        <f>IFERROR(VLOOKUP(CGTracker[[#This Row],[Ticket ID]],HelpMe[],31,FALSE),"Not Found in HelpMe")</f>
        <v>Not Found in HelpMe</v>
      </c>
      <c r="W21" s="9" t="s">
        <v>142</v>
      </c>
      <c r="X21" s="9" t="s">
        <v>61</v>
      </c>
      <c r="Y21" s="10" t="s">
        <v>143</v>
      </c>
      <c r="Z21" s="10"/>
      <c r="AA21" s="10" t="s">
        <v>96</v>
      </c>
      <c r="AB21" s="10"/>
      <c r="AC21" s="111"/>
    </row>
    <row r="22" spans="1:29" s="2" customFormat="1" ht="87" hidden="1">
      <c r="A22" s="268">
        <v>4000004647</v>
      </c>
      <c r="B22" s="101" t="str">
        <f>IFERROR(VLOOKUP(CGTracker[[#This Row],[Ticket ID]],HelpMe[],2,FALSE),"Not Found In HelpMe")</f>
        <v>Incident</v>
      </c>
      <c r="C22" s="9" t="s">
        <v>29</v>
      </c>
      <c r="D22" s="101" t="str">
        <f>IFERROR(VLOOKUP(CGTracker[[#This Row],[Ticket ID]],HelpMe[#All],24,FALSE),"Not Found in HelpMe")</f>
        <v>UAE</v>
      </c>
      <c r="E22" s="101" t="str">
        <f>IFERROR(VLOOKUP(CGTracker[[#This Row],[Ticket ID]],HelpMe[#All],14,FALSE),"Not Found in HelpMe")</f>
        <v>Finance &amp; Accounts</v>
      </c>
      <c r="F22" s="101" t="str">
        <f>IFERROR(VLOOKUP(CGTracker[[#This Row],[Ticket ID]],HelpMe[#All],7,FALSE),"Not Found in HelpMe")</f>
        <v>SAP Functional-Fiori/ABAP</v>
      </c>
      <c r="G22" s="104" t="str">
        <f>IFERROR(VLOOKUP(CGTracker[[#This Row],[Ticket ID]],HelpMe[#All],4,FALSE),"Not Found In HelpMe")</f>
        <v>Error in Customizing for the date segment - VL02N</v>
      </c>
      <c r="H22" s="10" t="s">
        <v>144</v>
      </c>
      <c r="I22" s="101" t="str">
        <f>IFERROR(VLOOKUP(CGTracker[[#This Row],[Ticket ID]],HelpMe[],17,FALSE),"Not Found in HelpMe")</f>
        <v>3. Normal</v>
      </c>
      <c r="J22" s="101" t="str">
        <f>IFERROR(VLOOKUP(CGTracker[[#This Row],[Ticket ID]],HelpMe[],27,FALSE),"Not Found in HelpMe")</f>
        <v>Not Found in HelpMe</v>
      </c>
      <c r="K22" s="101" t="str">
        <f>IFERROR(VLOOKUP(CGTracker[[#This Row],[Ticket ID]],HelpMe[],8,FALSE),"Not Found in HelpMe")</f>
        <v>User acceptance</v>
      </c>
      <c r="L22" s="10" t="s">
        <v>48</v>
      </c>
      <c r="M22" s="10" t="s">
        <v>48</v>
      </c>
      <c r="N22" s="154">
        <f>IFERROR(VLOOKUP(CGTracker[[#This Row],[Ticket ID]],HelpMe[],36,FALSE),"Not Found in HelpMe")</f>
        <v>45393</v>
      </c>
      <c r="O22" s="9" t="s">
        <v>49</v>
      </c>
      <c r="P22" s="9"/>
      <c r="Q22" s="9"/>
      <c r="R22" s="154" t="str">
        <f>IFERROR(VLOOKUP(CGTracker[[#This Row],[Ticket ID]],HelpMe[],37,FALSE),"Not Found in HelpMe")</f>
        <v/>
      </c>
      <c r="S22" s="9"/>
      <c r="T22" s="9" t="s">
        <v>50</v>
      </c>
      <c r="U22" s="101" t="str">
        <f>IFERROR(VLOOKUP(CGTracker[[#This Row],[Ticket ID]],HelpMe[],6,FALSE),"Not Found in HelpMe")</f>
        <v>Ajay Bose Sukumaran</v>
      </c>
      <c r="V22" s="101" t="str">
        <f>IFERROR(VLOOKUP(CGTracker[[#This Row],[Ticket ID]],HelpMe[],31,FALSE),"Not Found in HelpMe")</f>
        <v>Not Found in HelpMe</v>
      </c>
      <c r="W22" s="9" t="s">
        <v>51</v>
      </c>
      <c r="X22" s="9"/>
      <c r="Y22" s="10" t="s">
        <v>145</v>
      </c>
      <c r="Z22" s="10"/>
      <c r="AA22" s="10"/>
      <c r="AB22" s="152" t="s">
        <v>146</v>
      </c>
      <c r="AC22" s="111" t="s">
        <v>147</v>
      </c>
    </row>
    <row r="23" spans="1:29" s="2" customFormat="1" ht="101.5" hidden="1">
      <c r="A23" s="265">
        <v>4000004655</v>
      </c>
      <c r="B23" s="101" t="str">
        <f>IFERROR(VLOOKUP(CGTracker[[#This Row],[Ticket ID]],HelpMe[],2,FALSE),"Not Found In HelpMe")</f>
        <v>Incident</v>
      </c>
      <c r="C23" s="9" t="s">
        <v>29</v>
      </c>
      <c r="D23" s="101" t="str">
        <f>IFERROR(VLOOKUP(CGTracker[[#This Row],[Ticket ID]],HelpMe[#All],24,FALSE),"Not Found in HelpMe")</f>
        <v>UAE</v>
      </c>
      <c r="E23" s="101" t="str">
        <f>IFERROR(VLOOKUP(CGTracker[[#This Row],[Ticket ID]],HelpMe[#All],14,FALSE),"Not Found in HelpMe")</f>
        <v>Purchase</v>
      </c>
      <c r="F23" s="101" t="str">
        <f>IFERROR(VLOOKUP(CGTracker[[#This Row],[Ticket ID]],HelpMe[#All],7,FALSE),"Not Found in HelpMe")</f>
        <v>SAP Functional-MM</v>
      </c>
      <c r="G23" s="104" t="str">
        <f>IFERROR(VLOOKUP(CGTracker[[#This Row],[Ticket ID]],HelpMe[#All],4,FALSE),"Not Found In HelpMe")</f>
        <v>PO# 4900039967 release strategy error</v>
      </c>
      <c r="H23" s="10" t="s">
        <v>148</v>
      </c>
      <c r="I23" s="101" t="str">
        <f>IFERROR(VLOOKUP(CGTracker[[#This Row],[Ticket ID]],HelpMe[],17,FALSE),"Not Found in HelpMe")</f>
        <v>3. Normal</v>
      </c>
      <c r="J23" s="101" t="str">
        <f>IFERROR(VLOOKUP(CGTracker[[#This Row],[Ticket ID]],HelpMe[],27,FALSE),"Not Found in HelpMe")</f>
        <v>Not Found in HelpMe</v>
      </c>
      <c r="K23" s="101" t="str">
        <f>IFERROR(VLOOKUP(CGTracker[[#This Row],[Ticket ID]],HelpMe[],8,FALSE),"Not Found in HelpMe")</f>
        <v>Closed</v>
      </c>
      <c r="L23" s="10" t="s">
        <v>40</v>
      </c>
      <c r="M23" s="10" t="s">
        <v>40</v>
      </c>
      <c r="N23" s="154">
        <f>IFERROR(VLOOKUP(CGTracker[[#This Row],[Ticket ID]],HelpMe[],36,FALSE),"Not Found in HelpMe")</f>
        <v>45393</v>
      </c>
      <c r="O23" s="9" t="s">
        <v>49</v>
      </c>
      <c r="P23" s="16"/>
      <c r="Q23" s="16"/>
      <c r="R23" s="154">
        <f>IFERROR(VLOOKUP(CGTracker[[#This Row],[Ticket ID]],HelpMe[],37,FALSE),"Not Found in HelpMe")</f>
        <v>45393</v>
      </c>
      <c r="S23" s="9" t="s">
        <v>149</v>
      </c>
      <c r="T23" s="9" t="s">
        <v>150</v>
      </c>
      <c r="U23" s="101" t="str">
        <f>IFERROR(VLOOKUP(CGTracker[[#This Row],[Ticket ID]],HelpMe[],6,FALSE),"Not Found in HelpMe")</f>
        <v>Pranita Vishvanath Patil</v>
      </c>
      <c r="V23" s="101" t="str">
        <f>IFERROR(VLOOKUP(CGTracker[[#This Row],[Ticket ID]],HelpMe[],31,FALSE),"Not Found in HelpMe")</f>
        <v>Not Found in HelpMe</v>
      </c>
      <c r="W23" s="9" t="s">
        <v>151</v>
      </c>
      <c r="X23" s="9" t="s">
        <v>61</v>
      </c>
      <c r="Y23" s="10" t="s">
        <v>152</v>
      </c>
      <c r="Z23" s="10"/>
      <c r="AA23" s="10"/>
      <c r="AB23" s="152" t="s">
        <v>153</v>
      </c>
      <c r="AC23" s="111"/>
    </row>
    <row r="24" spans="1:29" s="2" customFormat="1" hidden="1">
      <c r="A24" s="265">
        <v>4000004663</v>
      </c>
      <c r="B24" s="101" t="str">
        <f>IFERROR(VLOOKUP(CGTracker[[#This Row],[Ticket ID]],HelpMe[],2,FALSE),"Not Found In HelpMe")</f>
        <v>Incident</v>
      </c>
      <c r="C24" s="9" t="s">
        <v>29</v>
      </c>
      <c r="D24" s="101" t="str">
        <f>IFERROR(VLOOKUP(CGTracker[[#This Row],[Ticket ID]],HelpMe[#All],24,FALSE),"Not Found in HelpMe")</f>
        <v>UAE</v>
      </c>
      <c r="E24" s="101" t="str">
        <f>IFERROR(VLOOKUP(CGTracker[[#This Row],[Ticket ID]],HelpMe[#All],14,FALSE),"Not Found in HelpMe")</f>
        <v>Customer Advocacy - Tiles</v>
      </c>
      <c r="F24" s="101" t="str">
        <f>IFERROR(VLOOKUP(CGTracker[[#This Row],[Ticket ID]],HelpMe[#All],7,FALSE),"Not Found in HelpMe")</f>
        <v>SAP Functional-SD</v>
      </c>
      <c r="G24" s="104" t="str">
        <f>IFERROR(VLOOKUP(CGTracker[[#This Row],[Ticket ID]],HelpMe[#All],4,FALSE),"Not Found In HelpMe")</f>
        <v>Error while pulling</v>
      </c>
      <c r="H24" s="10" t="s">
        <v>154</v>
      </c>
      <c r="I24" s="101" t="str">
        <f>IFERROR(VLOOKUP(CGTracker[[#This Row],[Ticket ID]],HelpMe[],17,FALSE),"Not Found in HelpMe")</f>
        <v>2. High</v>
      </c>
      <c r="J24" s="101" t="str">
        <f>IFERROR(VLOOKUP(CGTracker[[#This Row],[Ticket ID]],HelpMe[],27,FALSE),"Not Found in HelpMe")</f>
        <v>Not Found in HelpMe</v>
      </c>
      <c r="K24" s="101" t="str">
        <f>IFERROR(VLOOKUP(CGTracker[[#This Row],[Ticket ID]],HelpMe[],8,FALSE),"Not Found in HelpMe")</f>
        <v>Closed</v>
      </c>
      <c r="L24" s="10" t="s">
        <v>40</v>
      </c>
      <c r="M24" s="10" t="s">
        <v>40</v>
      </c>
      <c r="N24" s="154">
        <f>IFERROR(VLOOKUP(CGTracker[[#This Row],[Ticket ID]],HelpMe[],36,FALSE),"Not Found in HelpMe")</f>
        <v>45423</v>
      </c>
      <c r="O24" s="9" t="s">
        <v>49</v>
      </c>
      <c r="P24" s="9"/>
      <c r="Q24" s="9"/>
      <c r="R24" s="154">
        <f>IFERROR(VLOOKUP(CGTracker[[#This Row],[Ticket ID]],HelpMe[],37,FALSE),"Not Found in HelpMe")</f>
        <v>45423</v>
      </c>
      <c r="S24" s="9" t="s">
        <v>49</v>
      </c>
      <c r="T24" s="9" t="s">
        <v>50</v>
      </c>
      <c r="U24" s="101" t="str">
        <f>IFERROR(VLOOKUP(CGTracker[[#This Row],[Ticket ID]],HelpMe[],6,FALSE),"Not Found in HelpMe")</f>
        <v>Kamal Kondapalli</v>
      </c>
      <c r="V24" s="101" t="str">
        <f>IFERROR(VLOOKUP(CGTracker[[#This Row],[Ticket ID]],HelpMe[],31,FALSE),"Not Found in HelpMe")</f>
        <v>Not Found in HelpMe</v>
      </c>
      <c r="W24" s="9" t="s">
        <v>89</v>
      </c>
      <c r="X24" s="9"/>
      <c r="Y24" s="10" t="s">
        <v>155</v>
      </c>
      <c r="Z24" s="10"/>
      <c r="AA24" s="10"/>
      <c r="AB24" s="92"/>
      <c r="AC24" s="111"/>
    </row>
    <row r="25" spans="1:29" s="2" customFormat="1" ht="43.5" hidden="1">
      <c r="A25" s="265">
        <v>4000004667</v>
      </c>
      <c r="B25" s="101" t="s">
        <v>156</v>
      </c>
      <c r="C25" s="9" t="s">
        <v>29</v>
      </c>
      <c r="D25" s="101" t="str">
        <f>IFERROR(VLOOKUP(CGTracker[[#This Row],[Ticket ID]],HelpMe[#All],24,FALSE),"Not Found in HelpMe")</f>
        <v>Not Found in HelpMe</v>
      </c>
      <c r="E25" s="101" t="str">
        <f>IFERROR(VLOOKUP(CGTracker[[#This Row],[Ticket ID]],HelpMe[#All],14,FALSE),"Not Found in HelpMe")</f>
        <v>Not Found in HelpMe</v>
      </c>
      <c r="F25" s="101" t="str">
        <f>IFERROR(VLOOKUP(CGTracker[[#This Row],[Ticket ID]],HelpMe[#All],7,FALSE),"Not Found in HelpMe")</f>
        <v>Not Found in HelpMe</v>
      </c>
      <c r="G25" s="104" t="str">
        <f>IFERROR(VLOOKUP(CGTracker[[#This Row],[Ticket ID]],HelpMe[#All],4,FALSE),"Not Found In HelpMe")</f>
        <v>Not Found In HelpMe</v>
      </c>
      <c r="H25" s="10" t="s">
        <v>157</v>
      </c>
      <c r="I25" s="101" t="str">
        <f>IFERROR(VLOOKUP(CGTracker[[#This Row],[Ticket ID]],HelpMe[],17,FALSE),"Not Found in HelpMe")</f>
        <v>Not Found in HelpMe</v>
      </c>
      <c r="J25" s="101" t="str">
        <f>IFERROR(VLOOKUP(CGTracker[[#This Row],[Ticket ID]],HelpMe[],27,FALSE),"Not Found in HelpMe")</f>
        <v>Not Found in HelpMe</v>
      </c>
      <c r="K25" s="101" t="s">
        <v>40</v>
      </c>
      <c r="L25" s="10" t="s">
        <v>40</v>
      </c>
      <c r="M25" s="10" t="s">
        <v>40</v>
      </c>
      <c r="N25" s="154" t="str">
        <f>IFERROR(VLOOKUP(CGTracker[[#This Row],[Ticket ID]],HelpMe[],36,FALSE),"Not Found in HelpMe")</f>
        <v>Not Found in HelpMe</v>
      </c>
      <c r="O25" s="9" t="s">
        <v>49</v>
      </c>
      <c r="P25" s="16"/>
      <c r="Q25" s="16"/>
      <c r="R25" s="154" t="str">
        <f>IFERROR(VLOOKUP(CGTracker[[#This Row],[Ticket ID]],HelpMe[],37,FALSE),"Not Found in HelpMe")</f>
        <v>Not Found in HelpMe</v>
      </c>
      <c r="S25" s="9" t="s">
        <v>49</v>
      </c>
      <c r="T25" s="9" t="s">
        <v>50</v>
      </c>
      <c r="U25" s="101" t="str">
        <f>IFERROR(VLOOKUP(CGTracker[[#This Row],[Ticket ID]],HelpMe[],6,FALSE),"Not Found in HelpMe")</f>
        <v>Not Found in HelpMe</v>
      </c>
      <c r="V25" s="101" t="str">
        <f>IFERROR(VLOOKUP(CGTracker[[#This Row],[Ticket ID]],HelpMe[],31,FALSE),"Not Found in HelpMe")</f>
        <v>Not Found in HelpMe</v>
      </c>
      <c r="W25" s="9" t="s">
        <v>51</v>
      </c>
      <c r="X25" s="9"/>
      <c r="Y25" s="10" t="s">
        <v>158</v>
      </c>
      <c r="Z25" s="10"/>
      <c r="AA25" s="10" t="s">
        <v>159</v>
      </c>
      <c r="AB25" s="92" t="s">
        <v>87</v>
      </c>
      <c r="AC25" s="111"/>
    </row>
    <row r="26" spans="1:29" s="2" customFormat="1" ht="200.15" hidden="1" customHeight="1">
      <c r="A26" s="265">
        <v>4000004668</v>
      </c>
      <c r="B26" s="101" t="str">
        <f>IFERROR(VLOOKUP(CGTracker[[#This Row],[Ticket ID]],HelpMe[],2,FALSE),"Not Found In HelpMe")</f>
        <v>Incident</v>
      </c>
      <c r="C26" s="9" t="s">
        <v>29</v>
      </c>
      <c r="D26" s="101" t="str">
        <f>IFERROR(VLOOKUP(CGTracker[[#This Row],[Ticket ID]],HelpMe[#All],24,FALSE),"Not Found in HelpMe")</f>
        <v>UAE</v>
      </c>
      <c r="E26" s="101" t="str">
        <f>IFERROR(VLOOKUP(CGTracker[[#This Row],[Ticket ID]],HelpMe[#All],14,FALSE),"Not Found in HelpMe")</f>
        <v>UAE Sales</v>
      </c>
      <c r="F26" s="101" t="str">
        <f>IFERROR(VLOOKUP(CGTracker[[#This Row],[Ticket ID]],HelpMe[#All],7,FALSE),"Not Found in HelpMe")</f>
        <v>SAP Functional-MM</v>
      </c>
      <c r="G26" s="104" t="str">
        <f>IFERROR(VLOOKUP(CGTracker[[#This Row],[Ticket ID]],HelpMe[#All],4,FALSE),"Not Found In HelpMe")</f>
        <v>ERROR IN GOODS RECEIVE</v>
      </c>
      <c r="H26" s="10" t="s">
        <v>160</v>
      </c>
      <c r="I26" s="101" t="str">
        <f>IFERROR(VLOOKUP(CGTracker[[#This Row],[Ticket ID]],HelpMe[],17,FALSE),"Not Found in HelpMe")</f>
        <v>3. Normal</v>
      </c>
      <c r="J26" s="101" t="str">
        <f>IFERROR(VLOOKUP(CGTracker[[#This Row],[Ticket ID]],HelpMe[],27,FALSE),"Not Found in HelpMe")</f>
        <v>Not Found in HelpMe</v>
      </c>
      <c r="K26" s="101" t="str">
        <f>IFERROR(VLOOKUP(CGTracker[[#This Row],[Ticket ID]],HelpMe[],8,FALSE),"Not Found in HelpMe")</f>
        <v>Closed</v>
      </c>
      <c r="L26" s="10" t="s">
        <v>40</v>
      </c>
      <c r="M26" s="10" t="s">
        <v>40</v>
      </c>
      <c r="N26" s="154">
        <f>IFERROR(VLOOKUP(CGTracker[[#This Row],[Ticket ID]],HelpMe[],36,FALSE),"Not Found in HelpMe")</f>
        <v>45423</v>
      </c>
      <c r="O26" s="9" t="s">
        <v>49</v>
      </c>
      <c r="P26" s="16"/>
      <c r="Q26" s="16"/>
      <c r="R26" s="154">
        <f>IFERROR(VLOOKUP(CGTracker[[#This Row],[Ticket ID]],HelpMe[],37,FALSE),"Not Found in HelpMe")</f>
        <v>45423</v>
      </c>
      <c r="S26" s="9" t="s">
        <v>161</v>
      </c>
      <c r="T26" s="9" t="s">
        <v>150</v>
      </c>
      <c r="U26" s="101" t="str">
        <f>IFERROR(VLOOKUP(CGTracker[[#This Row],[Ticket ID]],HelpMe[],6,FALSE),"Not Found in HelpMe")</f>
        <v>Pranita Vishvanath Patil</v>
      </c>
      <c r="V26" s="101" t="str">
        <f>IFERROR(VLOOKUP(CGTracker[[#This Row],[Ticket ID]],HelpMe[],31,FALSE),"Not Found in HelpMe")</f>
        <v>Not Found in HelpMe</v>
      </c>
      <c r="W26" s="9" t="s">
        <v>121</v>
      </c>
      <c r="X26" s="9" t="s">
        <v>61</v>
      </c>
      <c r="Y26" s="10" t="s">
        <v>162</v>
      </c>
      <c r="Z26" s="10"/>
      <c r="AA26" s="10" t="s">
        <v>163</v>
      </c>
      <c r="AB26" s="152" t="s">
        <v>164</v>
      </c>
      <c r="AC26" s="111"/>
    </row>
    <row r="27" spans="1:29" s="2" customFormat="1" ht="58" hidden="1">
      <c r="A27" s="265">
        <v>4000004679</v>
      </c>
      <c r="B27" s="101" t="str">
        <f>IFERROR(VLOOKUP(CGTracker[[#This Row],[Ticket ID]],HelpMe[],2,FALSE),"Not Found In HelpMe")</f>
        <v>Incident</v>
      </c>
      <c r="C27" s="9" t="s">
        <v>29</v>
      </c>
      <c r="D27" s="101" t="str">
        <f>IFERROR(VLOOKUP(CGTracker[[#This Row],[Ticket ID]],HelpMe[#All],24,FALSE),"Not Found in HelpMe")</f>
        <v>UAE</v>
      </c>
      <c r="E27" s="101" t="str">
        <f>IFERROR(VLOOKUP(CGTracker[[#This Row],[Ticket ID]],HelpMe[#All],14,FALSE),"Not Found in HelpMe")</f>
        <v>Sales</v>
      </c>
      <c r="F27" s="101" t="str">
        <f>IFERROR(VLOOKUP(CGTracker[[#This Row],[Ticket ID]],HelpMe[#All],7,FALSE),"Not Found in HelpMe")</f>
        <v>SAP Functional-SD</v>
      </c>
      <c r="G27" s="104" t="str">
        <f>IFERROR(VLOOKUP(CGTracker[[#This Row],[Ticket ID]],HelpMe[#All],4,FALSE),"Not Found In HelpMe")</f>
        <v>Invoice 9020020023 unable to clear inVF05N</v>
      </c>
      <c r="H27" s="10" t="s">
        <v>165</v>
      </c>
      <c r="I27" s="101" t="str">
        <f>IFERROR(VLOOKUP(CGTracker[[#This Row],[Ticket ID]],HelpMe[],17,FALSE),"Not Found in HelpMe")</f>
        <v>3. Normal</v>
      </c>
      <c r="J27" s="101" t="str">
        <f>IFERROR(VLOOKUP(CGTracker[[#This Row],[Ticket ID]],HelpMe[],27,FALSE),"Not Found in HelpMe")</f>
        <v>Not Found in HelpMe</v>
      </c>
      <c r="K27" s="101" t="str">
        <f>IFERROR(VLOOKUP(CGTracker[[#This Row],[Ticket ID]],HelpMe[],8,FALSE),"Not Found in HelpMe")</f>
        <v>Closed</v>
      </c>
      <c r="L27" s="10" t="s">
        <v>40</v>
      </c>
      <c r="M27" s="10" t="s">
        <v>40</v>
      </c>
      <c r="N27" s="154">
        <f>IFERROR(VLOOKUP(CGTracker[[#This Row],[Ticket ID]],HelpMe[],36,FALSE),"Not Found in HelpMe")</f>
        <v>45423</v>
      </c>
      <c r="O27" s="9" t="s">
        <v>49</v>
      </c>
      <c r="P27" s="9"/>
      <c r="Q27" s="9"/>
      <c r="R27" s="154">
        <f>IFERROR(VLOOKUP(CGTracker[[#This Row],[Ticket ID]],HelpMe[],37,FALSE),"Not Found in HelpMe")</f>
        <v>45423</v>
      </c>
      <c r="S27" s="9" t="s">
        <v>49</v>
      </c>
      <c r="T27" s="9" t="s">
        <v>50</v>
      </c>
      <c r="U27" s="101" t="str">
        <f>IFERROR(VLOOKUP(CGTracker[[#This Row],[Ticket ID]],HelpMe[],6,FALSE),"Not Found in HelpMe")</f>
        <v>Kamal Kondapalli</v>
      </c>
      <c r="V27" s="101" t="str">
        <f>IFERROR(VLOOKUP(CGTracker[[#This Row],[Ticket ID]],HelpMe[],31,FALSE),"Not Found in HelpMe")</f>
        <v>Not Found in HelpMe</v>
      </c>
      <c r="W27" s="9" t="s">
        <v>51</v>
      </c>
      <c r="X27" s="9"/>
      <c r="Y27" s="10" t="s">
        <v>166</v>
      </c>
      <c r="Z27" s="10"/>
      <c r="AA27" s="10"/>
      <c r="AB27" s="92"/>
      <c r="AC27" s="111"/>
    </row>
    <row r="28" spans="1:29" s="2" customFormat="1" hidden="1">
      <c r="A28" s="265">
        <v>4000004685</v>
      </c>
      <c r="B28" s="101" t="str">
        <f>IFERROR(VLOOKUP(CGTracker[[#This Row],[Ticket ID]],HelpMe[],2,FALSE),"Not Found In HelpMe")</f>
        <v>Incident</v>
      </c>
      <c r="C28" s="9" t="s">
        <v>29</v>
      </c>
      <c r="D28" s="101" t="str">
        <f>IFERROR(VLOOKUP(CGTracker[[#This Row],[Ticket ID]],HelpMe[#All],24,FALSE),"Not Found in HelpMe")</f>
        <v>UAE</v>
      </c>
      <c r="E28" s="101" t="str">
        <f>IFERROR(VLOOKUP(CGTracker[[#This Row],[Ticket ID]],HelpMe[#All],14,FALSE),"Not Found in HelpMe")</f>
        <v>IT Department</v>
      </c>
      <c r="F28" s="101" t="str">
        <f>IFERROR(VLOOKUP(CGTracker[[#This Row],[Ticket ID]],HelpMe[#All],7,FALSE),"Not Found in HelpMe")</f>
        <v>SAP Functional-SD</v>
      </c>
      <c r="G28" s="104" t="str">
        <f>IFERROR(VLOOKUP(CGTracker[[#This Row],[Ticket ID]],HelpMe[#All],4,FALSE),"Not Found In HelpMe")</f>
        <v>Error while pulling in SAP - Ajay</v>
      </c>
      <c r="H28" s="10" t="s">
        <v>167</v>
      </c>
      <c r="I28" s="101" t="str">
        <f>IFERROR(VLOOKUP(CGTracker[[#This Row],[Ticket ID]],HelpMe[],17,FALSE),"Not Found in HelpMe")</f>
        <v>3. Normal</v>
      </c>
      <c r="J28" s="101" t="str">
        <f>IFERROR(VLOOKUP(CGTracker[[#This Row],[Ticket ID]],HelpMe[],27,FALSE),"Not Found in HelpMe")</f>
        <v>Not Found in HelpMe</v>
      </c>
      <c r="K28" s="101" t="str">
        <f>IFERROR(VLOOKUP(CGTracker[[#This Row],[Ticket ID]],HelpMe[],8,FALSE),"Not Found in HelpMe")</f>
        <v>Closed</v>
      </c>
      <c r="L28" s="10" t="s">
        <v>40</v>
      </c>
      <c r="M28" s="10" t="s">
        <v>40</v>
      </c>
      <c r="N28" s="154">
        <f>IFERROR(VLOOKUP(CGTracker[[#This Row],[Ticket ID]],HelpMe[],36,FALSE),"Not Found in HelpMe")</f>
        <v>45423</v>
      </c>
      <c r="O28" s="9" t="s">
        <v>49</v>
      </c>
      <c r="P28" s="9"/>
      <c r="Q28" s="9"/>
      <c r="R28" s="154">
        <f>IFERROR(VLOOKUP(CGTracker[[#This Row],[Ticket ID]],HelpMe[],37,FALSE),"Not Found in HelpMe")</f>
        <v>45423</v>
      </c>
      <c r="S28" s="9" t="s">
        <v>49</v>
      </c>
      <c r="T28" s="9" t="s">
        <v>50</v>
      </c>
      <c r="U28" s="101" t="str">
        <f>IFERROR(VLOOKUP(CGTracker[[#This Row],[Ticket ID]],HelpMe[],6,FALSE),"Not Found in HelpMe")</f>
        <v>Kamal Kondapalli</v>
      </c>
      <c r="V28" s="101" t="str">
        <f>IFERROR(VLOOKUP(CGTracker[[#This Row],[Ticket ID]],HelpMe[],31,FALSE),"Not Found in HelpMe")</f>
        <v>Not Found in HelpMe</v>
      </c>
      <c r="W28" s="9" t="s">
        <v>89</v>
      </c>
      <c r="X28" s="9" t="s">
        <v>61</v>
      </c>
      <c r="Y28" s="10" t="s">
        <v>168</v>
      </c>
      <c r="Z28" s="10"/>
      <c r="AA28" s="10" t="s">
        <v>138</v>
      </c>
      <c r="AB28" s="92"/>
      <c r="AC28" s="111"/>
    </row>
    <row r="29" spans="1:29" s="2" customFormat="1" ht="29" hidden="1">
      <c r="A29" s="267">
        <v>4000004725</v>
      </c>
      <c r="B29" s="101" t="str">
        <f>IFERROR(VLOOKUP(CGTracker[[#This Row],[Ticket ID]],HelpMe[],2,FALSE),"Not Found In HelpMe")</f>
        <v>Incident</v>
      </c>
      <c r="C29" s="91" t="s">
        <v>29</v>
      </c>
      <c r="D29" s="102" t="str">
        <f>IFERROR(VLOOKUP(CGTracker[[#This Row],[Ticket ID]],HelpMe[#All],24,FALSE),"Not Found in HelpMe")</f>
        <v>UAE</v>
      </c>
      <c r="E29" s="102" t="str">
        <f>IFERROR(VLOOKUP(CGTracker[[#This Row],[Ticket ID]],HelpMe[#All],14,FALSE),"Not Found in HelpMe")</f>
        <v>Customer Advocacy - Tiles</v>
      </c>
      <c r="F29" s="245" t="str">
        <f>IFERROR(VLOOKUP(CGTracker[[#This Row],[Ticket ID]],HelpMe[#All],7,FALSE),"Not Found in HelpMe")</f>
        <v>SAP Functional-SD</v>
      </c>
      <c r="G29" s="104" t="str">
        <f>IFERROR(VLOOKUP(CGTracker[[#This Row],[Ticket ID]],HelpMe[#All],4,FALSE),"Not Found In HelpMe")</f>
        <v>CUSTOMER ACCOUNT REQUEST ERROR - Arpan</v>
      </c>
      <c r="H29" s="10" t="s">
        <v>169</v>
      </c>
      <c r="I29" s="101" t="str">
        <f>IFERROR(VLOOKUP(CGTracker[[#This Row],[Ticket ID]],HelpMe[],17,FALSE),"Not Found in HelpMe")</f>
        <v>3. Normal</v>
      </c>
      <c r="J29" s="101" t="str">
        <f>IFERROR(VLOOKUP(CGTracker[[#This Row],[Ticket ID]],HelpMe[],27,FALSE),"Not Found in HelpMe")</f>
        <v>Not Found in HelpMe</v>
      </c>
      <c r="K29" s="101" t="str">
        <f>IFERROR(VLOOKUP(CGTracker[[#This Row],[Ticket ID]],HelpMe[],8,FALSE),"Not Found in HelpMe")</f>
        <v>Closed</v>
      </c>
      <c r="L29" s="10" t="s">
        <v>40</v>
      </c>
      <c r="M29" s="10" t="s">
        <v>40</v>
      </c>
      <c r="N29" s="154">
        <f>IFERROR(VLOOKUP(CGTracker[[#This Row],[Ticket ID]],HelpMe[],36,FALSE),"Not Found in HelpMe")</f>
        <v>45454</v>
      </c>
      <c r="O29" s="91" t="s">
        <v>32</v>
      </c>
      <c r="P29" s="91"/>
      <c r="Q29" s="91"/>
      <c r="R29" s="154">
        <f>IFERROR(VLOOKUP(CGTracker[[#This Row],[Ticket ID]],HelpMe[],37,FALSE),"Not Found in HelpMe")</f>
        <v>45454</v>
      </c>
      <c r="S29" s="91" t="s">
        <v>42</v>
      </c>
      <c r="T29" s="91" t="s">
        <v>67</v>
      </c>
      <c r="U29" s="245" t="str">
        <f>IFERROR(VLOOKUP(CGTracker[[#This Row],[Ticket ID]],HelpMe[],6,FALSE),"Not Found in HelpMe")</f>
        <v>Kamal Kondapalli</v>
      </c>
      <c r="V29" s="245" t="str">
        <f>IFERROR(VLOOKUP(CGTracker[[#This Row],[Ticket ID]],HelpMe[],31,FALSE),"Not Found in HelpMe")</f>
        <v>Not Found in HelpMe</v>
      </c>
      <c r="W29" s="91" t="s">
        <v>99</v>
      </c>
      <c r="X29" s="91" t="s">
        <v>61</v>
      </c>
      <c r="Y29" s="10" t="s">
        <v>170</v>
      </c>
      <c r="Z29" s="91"/>
      <c r="AA29" s="10" t="s">
        <v>171</v>
      </c>
      <c r="AB29" s="152" t="s">
        <v>172</v>
      </c>
      <c r="AC29" s="111"/>
    </row>
    <row r="30" spans="1:29" s="2" customFormat="1" ht="101.5" hidden="1">
      <c r="A30" s="267">
        <v>4000003970</v>
      </c>
      <c r="B30" s="101" t="str">
        <f>IFERROR(VLOOKUP(CGTracker[[#This Row],[Ticket ID]],HelpMe[],2,FALSE),"Not Found In HelpMe")</f>
        <v>Incident</v>
      </c>
      <c r="C30" s="91" t="s">
        <v>29</v>
      </c>
      <c r="D30" s="102" t="str">
        <f>IFERROR(VLOOKUP(CGTracker[[#This Row],[Ticket ID]],HelpMe[#All],24,FALSE),"Not Found in HelpMe")</f>
        <v>UAE</v>
      </c>
      <c r="E30" s="102" t="str">
        <f>IFERROR(VLOOKUP(CGTracker[[#This Row],[Ticket ID]],HelpMe[#All],14,FALSE),"Not Found in HelpMe")</f>
        <v>Finance &amp; Accounts</v>
      </c>
      <c r="F30" s="245" t="str">
        <f>IFERROR(VLOOKUP(CGTracker[[#This Row],[Ticket ID]],HelpMe[#All],7,FALSE),"Not Found in HelpMe")</f>
        <v>SAP Functional-FI/CO</v>
      </c>
      <c r="G30" s="104" t="str">
        <f>IFERROR(VLOOKUP(CGTracker[[#This Row],[Ticket ID]],HelpMe[#All],4,FALSE),"Not Found In HelpMe")</f>
        <v>GL Account Configuration for BIlling in not set correctly for EC01.</v>
      </c>
      <c r="H30" s="10" t="s">
        <v>173</v>
      </c>
      <c r="I30" s="101" t="str">
        <f>IFERROR(VLOOKUP(CGTracker[[#This Row],[Ticket ID]],HelpMe[],17,FALSE),"Not Found in HelpMe")</f>
        <v>2. High</v>
      </c>
      <c r="J30" s="101" t="str">
        <f>IFERROR(VLOOKUP(CGTracker[[#This Row],[Ticket ID]],HelpMe[],27,FALSE),"Not Found in HelpMe")</f>
        <v>Not Found in HelpMe</v>
      </c>
      <c r="K30" s="101" t="str">
        <f>IFERROR(VLOOKUP(CGTracker[[#This Row],[Ticket ID]],HelpMe[],8,FALSE),"Not Found in HelpMe")</f>
        <v>Closed</v>
      </c>
      <c r="L30" s="92" t="s">
        <v>40</v>
      </c>
      <c r="M30" s="10" t="s">
        <v>40</v>
      </c>
      <c r="N30" s="154">
        <f>IFERROR(VLOOKUP(CGTracker[[#This Row],[Ticket ID]],HelpMe[],36,FALSE),"Not Found in HelpMe")</f>
        <v>45606</v>
      </c>
      <c r="O30" s="91" t="s">
        <v>32</v>
      </c>
      <c r="P30" s="91"/>
      <c r="Q30" s="91"/>
      <c r="R30" s="154">
        <f>IFERROR(VLOOKUP(CGTracker[[#This Row],[Ticket ID]],HelpMe[],37,FALSE),"Not Found in HelpMe")</f>
        <v>45606</v>
      </c>
      <c r="S30" s="91"/>
      <c r="T30" s="91" t="s">
        <v>92</v>
      </c>
      <c r="U30" s="245" t="str">
        <f>IFERROR(VLOOKUP(CGTracker[[#This Row],[Ticket ID]],HelpMe[],6,FALSE),"Not Found in HelpMe")</f>
        <v>Rakhi Masand</v>
      </c>
      <c r="V30" s="245" t="str">
        <f>IFERROR(VLOOKUP(CGTracker[[#This Row],[Ticket ID]],HelpMe[],31,FALSE),"Not Found in HelpMe")</f>
        <v>Not Found in HelpMe</v>
      </c>
      <c r="W30" s="91" t="s">
        <v>105</v>
      </c>
      <c r="X30" s="91" t="s">
        <v>61</v>
      </c>
      <c r="Y30" s="10" t="s">
        <v>174</v>
      </c>
      <c r="Z30" s="10"/>
      <c r="AA30" s="10" t="s">
        <v>96</v>
      </c>
      <c r="AB30" s="92" t="s">
        <v>108</v>
      </c>
      <c r="AC30" s="111"/>
    </row>
    <row r="31" spans="1:29" s="2" customFormat="1" ht="159.5">
      <c r="A31" s="264">
        <v>4000004016</v>
      </c>
      <c r="B31" s="101" t="str">
        <f>IFERROR(VLOOKUP(CGTracker[[#This Row],[Ticket ID]],HelpMe[],2,FALSE),"Not Found In HelpMe")</f>
        <v>Incident</v>
      </c>
      <c r="C31" s="91" t="s">
        <v>29</v>
      </c>
      <c r="D31" s="102" t="str">
        <f>IFERROR(VLOOKUP(CGTracker[[#This Row],[Ticket ID]],HelpMe[#All],24,FALSE),"Not Found in HelpMe")</f>
        <v>UAE</v>
      </c>
      <c r="E31" s="102" t="str">
        <f>IFERROR(VLOOKUP(CGTracker[[#This Row],[Ticket ID]],HelpMe[#All],14,FALSE),"Not Found in HelpMe")</f>
        <v>Finance &amp; Accounts</v>
      </c>
      <c r="F31" s="245" t="str">
        <f>IFERROR(VLOOKUP(CGTracker[[#This Row],[Ticket ID]],HelpMe[#All],7,FALSE),"Not Found in HelpMe")</f>
        <v>SAP Functional-FI/CO</v>
      </c>
      <c r="G31" s="104" t="str">
        <f>IFERROR(VLOOKUP(CGTracker[[#This Row],[Ticket ID]],HelpMe[#All],4,FALSE),"Not Found In HelpMe")</f>
        <v>Freight Expense is not loaded in total landed cost - Sol Ref : 2000064728</v>
      </c>
      <c r="H31" s="10" t="s">
        <v>175</v>
      </c>
      <c r="I31" s="101" t="str">
        <f>IFERROR(VLOOKUP(CGTracker[[#This Row],[Ticket ID]],HelpMe[],17,FALSE),"Not Found in HelpMe")</f>
        <v>2. High</v>
      </c>
      <c r="J31" s="101" t="str">
        <f>IFERROR(VLOOKUP(CGTracker[[#This Row],[Ticket ID]],HelpMe[],27,FALSE),"Not Found in HelpMe")</f>
        <v>Not Found in HelpMe</v>
      </c>
      <c r="K31" s="101" t="str">
        <f>IFERROR(VLOOKUP(CGTracker[[#This Row],[Ticket ID]],HelpMe[],8,FALSE),"Not Found in HelpMe")</f>
        <v>User acceptance</v>
      </c>
      <c r="L31" s="10" t="s">
        <v>31</v>
      </c>
      <c r="M31" s="10" t="s">
        <v>31</v>
      </c>
      <c r="N31" s="154" t="str">
        <f>IFERROR(VLOOKUP(CGTracker[[#This Row],[Ticket ID]],HelpMe[],36,FALSE),"Not Found in HelpMe")</f>
        <v>Not Found in HelpMe</v>
      </c>
      <c r="O31" s="91" t="s">
        <v>32</v>
      </c>
      <c r="P31" s="91"/>
      <c r="Q31" s="91"/>
      <c r="R31" s="154" t="str">
        <f>IFERROR(VLOOKUP(CGTracker[[#This Row],[Ticket ID]],HelpMe[],37,FALSE),"Not Found in HelpMe")</f>
        <v/>
      </c>
      <c r="S31" s="91"/>
      <c r="T31" s="91" t="s">
        <v>92</v>
      </c>
      <c r="U31" s="245" t="str">
        <f>IFERROR(VLOOKUP(CGTracker[[#This Row],[Ticket ID]],HelpMe[],6,FALSE),"Not Found in HelpMe")</f>
        <v>Rakhi Masand</v>
      </c>
      <c r="V31" s="245" t="str">
        <f>IFERROR(VLOOKUP(CGTracker[[#This Row],[Ticket ID]],HelpMe[],31,FALSE),"Not Found in HelpMe")</f>
        <v>Not Found in HelpMe</v>
      </c>
      <c r="W31" s="91" t="s">
        <v>105</v>
      </c>
      <c r="X31" s="91" t="s">
        <v>61</v>
      </c>
      <c r="Y31" s="10" t="s">
        <v>176</v>
      </c>
      <c r="Z31" s="10"/>
      <c r="AA31" s="10" t="s">
        <v>96</v>
      </c>
      <c r="AB31" s="92" t="s">
        <v>108</v>
      </c>
      <c r="AC31" s="111" t="s">
        <v>177</v>
      </c>
    </row>
    <row r="32" spans="1:29" s="2" customFormat="1" ht="232" hidden="1">
      <c r="A32" s="269">
        <v>4000004039</v>
      </c>
      <c r="B32" s="101" t="str">
        <f>IFERROR(VLOOKUP(CGTracker[[#This Row],[Ticket ID]],HelpMe[],2,FALSE),"Not Found In HelpMe")</f>
        <v>Incident</v>
      </c>
      <c r="C32" s="9" t="s">
        <v>29</v>
      </c>
      <c r="D32" s="101" t="str">
        <f>IFERROR(VLOOKUP(CGTracker[[#This Row],[Ticket ID]],HelpMe[#All],24,FALSE),"Not Found in HelpMe")</f>
        <v>UAE</v>
      </c>
      <c r="E32" s="101" t="str">
        <f>IFERROR(VLOOKUP(CGTracker[[#This Row],[Ticket ID]],HelpMe[#All],14,FALSE),"Not Found in HelpMe")</f>
        <v>Finance &amp; Accounts</v>
      </c>
      <c r="F32" s="101" t="str">
        <f>IFERROR(VLOOKUP(CGTracker[[#This Row],[Ticket ID]],HelpMe[#All],7,FALSE),"Not Found in HelpMe")</f>
        <v>SAP Functional-SD</v>
      </c>
      <c r="G32" s="104" t="str">
        <f>IFERROR(VLOOKUP(CGTracker[[#This Row],[Ticket ID]],HelpMe[#All],4,FALSE),"Not Found In HelpMe")</f>
        <v>ZVRPS Field is Missing in Invoice</v>
      </c>
      <c r="H32" s="10" t="s">
        <v>178</v>
      </c>
      <c r="I32" s="101" t="str">
        <f>IFERROR(VLOOKUP(CGTracker[[#This Row],[Ticket ID]],HelpMe[],17,FALSE),"Not Found in HelpMe")</f>
        <v>3. Normal</v>
      </c>
      <c r="J32" s="101" t="str">
        <f>IFERROR(VLOOKUP(CGTracker[[#This Row],[Ticket ID]],HelpMe[],27,FALSE),"Not Found in HelpMe")</f>
        <v>Not Found in HelpMe</v>
      </c>
      <c r="K32" s="101" t="str">
        <f>IFERROR(VLOOKUP(CGTracker[[#This Row],[Ticket ID]],HelpMe[],8,FALSE),"Not Found in HelpMe")</f>
        <v>In Progress</v>
      </c>
      <c r="L32" s="10" t="s">
        <v>179</v>
      </c>
      <c r="M32" s="10" t="s">
        <v>179</v>
      </c>
      <c r="N32" s="154" t="str">
        <f>IFERROR(VLOOKUP(CGTracker[[#This Row],[Ticket ID]],HelpMe[],36,FALSE),"Not Found in HelpMe")</f>
        <v>Not Found in HelpMe</v>
      </c>
      <c r="O32" s="91" t="s">
        <v>42</v>
      </c>
      <c r="P32" s="92"/>
      <c r="Q32" s="92"/>
      <c r="R32" s="154" t="str">
        <f>IFERROR(VLOOKUP(CGTracker[[#This Row],[Ticket ID]],HelpMe[],37,FALSE),"Not Found in HelpMe")</f>
        <v/>
      </c>
      <c r="S32" s="92"/>
      <c r="T32" s="92" t="s">
        <v>180</v>
      </c>
      <c r="U32" s="245" t="str">
        <f>IFERROR(VLOOKUP(CGTracker[[#This Row],[Ticket ID]],HelpMe[],6,FALSE),"Not Found in HelpMe")</f>
        <v>Kamal Kondapalli</v>
      </c>
      <c r="V32" s="245" t="str">
        <f>IFERROR(VLOOKUP(CGTracker[[#This Row],[Ticket ID]],HelpMe[],31,FALSE),"Not Found in HelpMe")</f>
        <v>Not Found in HelpMe</v>
      </c>
      <c r="W32" s="92" t="s">
        <v>89</v>
      </c>
      <c r="X32" s="92" t="s">
        <v>52</v>
      </c>
      <c r="Y32" s="92" t="s">
        <v>181</v>
      </c>
      <c r="Z32" s="92"/>
      <c r="AA32" s="10"/>
      <c r="AB32" s="92" t="s">
        <v>182</v>
      </c>
      <c r="AC32" s="111" t="s">
        <v>183</v>
      </c>
    </row>
    <row r="33" spans="1:29" s="2" customFormat="1" ht="145" hidden="1">
      <c r="A33" s="267">
        <v>4000004057</v>
      </c>
      <c r="B33" s="101" t="str">
        <f>IFERROR(VLOOKUP(CGTracker[[#This Row],[Ticket ID]],HelpMe[],2,FALSE),"Not Found In HelpMe")</f>
        <v>Incident</v>
      </c>
      <c r="C33" s="91" t="s">
        <v>29</v>
      </c>
      <c r="D33" s="102" t="str">
        <f>IFERROR(VLOOKUP(CGTracker[[#This Row],[Ticket ID]],HelpMe[#All],24,FALSE),"Not Found in HelpMe")</f>
        <v>UAE</v>
      </c>
      <c r="E33" s="102" t="str">
        <f>IFERROR(VLOOKUP(CGTracker[[#This Row],[Ticket ID]],HelpMe[#All],14,FALSE),"Not Found in HelpMe")</f>
        <v>Finance &amp; Accounts</v>
      </c>
      <c r="F33" s="245" t="str">
        <f>IFERROR(VLOOKUP(CGTracker[[#This Row],[Ticket ID]],HelpMe[#All],7,FALSE),"Not Found in HelpMe")</f>
        <v>SAP Functional-FI/CO</v>
      </c>
      <c r="G33" s="104" t="str">
        <f>IFERROR(VLOOKUP(CGTracker[[#This Row],[Ticket ID]],HelpMe[#All],4,FALSE),"Not Found In HelpMe")</f>
        <v>Validation check not working for invoice pulling</v>
      </c>
      <c r="H33" s="10" t="s">
        <v>184</v>
      </c>
      <c r="I33" s="101" t="str">
        <f>IFERROR(VLOOKUP(CGTracker[[#This Row],[Ticket ID]],HelpMe[],17,FALSE),"Not Found in HelpMe")</f>
        <v>3. Normal</v>
      </c>
      <c r="J33" s="101" t="str">
        <f>IFERROR(VLOOKUP(CGTracker[[#This Row],[Ticket ID]],HelpMe[],27,FALSE),"Not Found in HelpMe")</f>
        <v>Not Found in HelpMe</v>
      </c>
      <c r="K33" s="101" t="str">
        <f>IFERROR(VLOOKUP(CGTracker[[#This Row],[Ticket ID]],HelpMe[],8,FALSE),"Not Found in HelpMe")</f>
        <v>Closed</v>
      </c>
      <c r="L33" s="92" t="s">
        <v>40</v>
      </c>
      <c r="M33" s="10" t="s">
        <v>40</v>
      </c>
      <c r="N33" s="154" t="str">
        <f>IFERROR(VLOOKUP(CGTracker[[#This Row],[Ticket ID]],HelpMe[],36,FALSE),"Not Found in HelpMe")</f>
        <v>Not Found in HelpMe</v>
      </c>
      <c r="O33" s="91" t="s">
        <v>42</v>
      </c>
      <c r="P33" s="91"/>
      <c r="Q33" s="91"/>
      <c r="R33" s="154" t="str">
        <f>IFERROR(VLOOKUP(CGTracker[[#This Row],[Ticket ID]],HelpMe[],37,FALSE),"Not Found in HelpMe")</f>
        <v>Not Found in HelpMe</v>
      </c>
      <c r="S33" s="91"/>
      <c r="T33" s="91" t="s">
        <v>92</v>
      </c>
      <c r="U33" s="245" t="str">
        <f>IFERROR(VLOOKUP(CGTracker[[#This Row],[Ticket ID]],HelpMe[],6,FALSE),"Not Found in HelpMe")</f>
        <v>Rakhi Masand</v>
      </c>
      <c r="V33" s="245" t="str">
        <f>IFERROR(VLOOKUP(CGTracker[[#This Row],[Ticket ID]],HelpMe[],31,FALSE),"Not Found in HelpMe")</f>
        <v>Not Found in HelpMe</v>
      </c>
      <c r="W33" s="91" t="s">
        <v>105</v>
      </c>
      <c r="X33" s="91" t="s">
        <v>61</v>
      </c>
      <c r="Y33" s="10" t="s">
        <v>185</v>
      </c>
      <c r="Z33" s="10"/>
      <c r="AA33" s="9" t="s">
        <v>186</v>
      </c>
      <c r="AB33" s="92" t="s">
        <v>187</v>
      </c>
      <c r="AC33" s="111"/>
    </row>
    <row r="34" spans="1:29" s="2" customFormat="1" ht="159.5" hidden="1">
      <c r="A34" s="265">
        <v>4000004226</v>
      </c>
      <c r="B34" s="101" t="str">
        <f>IFERROR(VLOOKUP(CGTracker[[#This Row],[Ticket ID]],HelpMe[],2,FALSE),"Not Found In HelpMe")</f>
        <v>Incident</v>
      </c>
      <c r="C34" s="92" t="s">
        <v>29</v>
      </c>
      <c r="D34" s="103" t="str">
        <f>IFERROR(VLOOKUP(CGTracker[[#This Row],[Ticket ID]],HelpMe[#All],24,FALSE),"Not Found in HelpMe")</f>
        <v>UAE</v>
      </c>
      <c r="E34" s="103" t="str">
        <f>IFERROR(VLOOKUP(CGTracker[[#This Row],[Ticket ID]],HelpMe[#All],14,FALSE),"Not Found in HelpMe")</f>
        <v>Tableware</v>
      </c>
      <c r="F34" s="245" t="str">
        <f>IFERROR(VLOOKUP(CGTracker[[#This Row],[Ticket ID]],HelpMe[#All],7,FALSE),"Not Found in HelpMe")</f>
        <v>SAP Functional-SD</v>
      </c>
      <c r="G34" s="104" t="str">
        <f>IFERROR(VLOOKUP(CGTracker[[#This Row],[Ticket ID]],HelpMe[#All],4,FALSE),"Not Found In HelpMe")</f>
        <v>Quotation Error - Discount is not showing Sol Ref : 2000064745</v>
      </c>
      <c r="H34" s="10" t="s">
        <v>188</v>
      </c>
      <c r="I34" s="101" t="str">
        <f>IFERROR(VLOOKUP(CGTracker[[#This Row],[Ticket ID]],HelpMe[],17,FALSE),"Not Found in HelpMe")</f>
        <v>2. High</v>
      </c>
      <c r="J34" s="101" t="str">
        <f>IFERROR(VLOOKUP(CGTracker[[#This Row],[Ticket ID]],HelpMe[],27,FALSE),"Not Found in HelpMe")</f>
        <v>Not Found in HelpMe</v>
      </c>
      <c r="K34" s="101" t="str">
        <f>IFERROR(VLOOKUP(CGTracker[[#This Row],[Ticket ID]],HelpMe[],8,FALSE),"Not Found in HelpMe")</f>
        <v>User acceptance</v>
      </c>
      <c r="L34" s="10" t="s">
        <v>48</v>
      </c>
      <c r="M34" s="10" t="s">
        <v>48</v>
      </c>
      <c r="N34" s="154" t="str">
        <f>IFERROR(VLOOKUP(CGTracker[[#This Row],[Ticket ID]],HelpMe[],36,FALSE),"Not Found in HelpMe")</f>
        <v>Not Found in HelpMe</v>
      </c>
      <c r="O34" s="9" t="s">
        <v>42</v>
      </c>
      <c r="P34" s="9"/>
      <c r="Q34" s="9"/>
      <c r="R34" s="154" t="str">
        <f>IFERROR(VLOOKUP(CGTracker[[#This Row],[Ticket ID]],HelpMe[],37,FALSE),"Not Found in HelpMe")</f>
        <v/>
      </c>
      <c r="S34" s="92"/>
      <c r="T34" s="92" t="s">
        <v>67</v>
      </c>
      <c r="U34" s="245" t="str">
        <f>IFERROR(VLOOKUP(CGTracker[[#This Row],[Ticket ID]],HelpMe[],6,FALSE),"Not Found in HelpMe")</f>
        <v>Kamal Kondapalli</v>
      </c>
      <c r="V34" s="245" t="str">
        <f>IFERROR(VLOOKUP(CGTracker[[#This Row],[Ticket ID]],HelpMe[],31,FALSE),"Not Found in HelpMe")</f>
        <v>Not Found in HelpMe</v>
      </c>
      <c r="W34" s="91" t="s">
        <v>68</v>
      </c>
      <c r="X34" s="91" t="s">
        <v>68</v>
      </c>
      <c r="Y34" s="10" t="s">
        <v>189</v>
      </c>
      <c r="Z34" s="92"/>
      <c r="AA34" s="9" t="s">
        <v>70</v>
      </c>
      <c r="AB34" s="92" t="s">
        <v>190</v>
      </c>
      <c r="AC34" s="111" t="s">
        <v>190</v>
      </c>
    </row>
    <row r="35" spans="1:29" s="2" customFormat="1" ht="232" hidden="1">
      <c r="A35" s="265">
        <v>4000004212</v>
      </c>
      <c r="B35" s="101" t="str">
        <f>IFERROR(VLOOKUP(CGTracker[[#This Row],[Ticket ID]],HelpMe[],2,FALSE),"Not Found In HelpMe")</f>
        <v>Incident</v>
      </c>
      <c r="C35" s="91" t="s">
        <v>29</v>
      </c>
      <c r="D35" s="102" t="str">
        <f>IFERROR(VLOOKUP(CGTracker[[#This Row],[Ticket ID]],HelpMe[#All],24,FALSE),"Not Found in HelpMe")</f>
        <v>BGD</v>
      </c>
      <c r="E35" s="102" t="str">
        <f>IFERROR(VLOOKUP(CGTracker[[#This Row],[Ticket ID]],HelpMe[#All],14,FALSE),"Not Found in HelpMe")</f>
        <v>SAP PP</v>
      </c>
      <c r="F35" s="245" t="str">
        <f>IFERROR(VLOOKUP(CGTracker[[#This Row],[Ticket ID]],HelpMe[#All],7,FALSE),"Not Found in HelpMe")</f>
        <v>SAP Functional-PP/PM/QS/</v>
      </c>
      <c r="G35" s="104" t="str">
        <f>IFERROR(VLOOKUP(CGTracker[[#This Row],[Ticket ID]],HelpMe[#All],4,FALSE),"Not Found In HelpMe")</f>
        <v>Faulty Item 261 Movement Error Sol Ref:2000064743 - Md. Rahim (BG)</v>
      </c>
      <c r="H35" s="10" t="s">
        <v>191</v>
      </c>
      <c r="I35" s="101" t="str">
        <f>IFERROR(VLOOKUP(CGTracker[[#This Row],[Ticket ID]],HelpMe[],17,FALSE),"Not Found in HelpMe")</f>
        <v>3. Normal</v>
      </c>
      <c r="J35" s="101" t="str">
        <f>IFERROR(VLOOKUP(CGTracker[[#This Row],[Ticket ID]],HelpMe[],27,FALSE),"Not Found in HelpMe")</f>
        <v>Not Found in HelpMe</v>
      </c>
      <c r="K35" s="101" t="str">
        <f>IFERROR(VLOOKUP(CGTracker[[#This Row],[Ticket ID]],HelpMe[],8,FALSE),"Not Found in HelpMe")</f>
        <v>Closed</v>
      </c>
      <c r="L35" s="10" t="s">
        <v>40</v>
      </c>
      <c r="M35" s="10" t="s">
        <v>40</v>
      </c>
      <c r="N35" s="154" t="str">
        <f>IFERROR(VLOOKUP(CGTracker[[#This Row],[Ticket ID]],HelpMe[],36,FALSE),"Not Found in HelpMe")</f>
        <v>Not Found in HelpMe</v>
      </c>
      <c r="O35" s="91" t="s">
        <v>42</v>
      </c>
      <c r="P35" s="91"/>
      <c r="Q35" s="91"/>
      <c r="R35" s="154" t="str">
        <f>IFERROR(VLOOKUP(CGTracker[[#This Row],[Ticket ID]],HelpMe[],37,FALSE),"Not Found in HelpMe")</f>
        <v>Not Found in HelpMe</v>
      </c>
      <c r="S35" s="91"/>
      <c r="T35" s="91" t="s">
        <v>192</v>
      </c>
      <c r="U35" s="245" t="str">
        <f>IFERROR(VLOOKUP(CGTracker[[#This Row],[Ticket ID]],HelpMe[],6,FALSE),"Not Found in HelpMe")</f>
        <v>Shaik Chand Basha</v>
      </c>
      <c r="V35" s="245" t="str">
        <f>IFERROR(VLOOKUP(CGTracker[[#This Row],[Ticket ID]],HelpMe[],31,FALSE),"Not Found in HelpMe")</f>
        <v>Not Found in HelpMe</v>
      </c>
      <c r="W35" s="91" t="s">
        <v>193</v>
      </c>
      <c r="X35" s="91" t="s">
        <v>61</v>
      </c>
      <c r="Y35" s="10" t="s">
        <v>194</v>
      </c>
      <c r="Z35" s="2" t="s">
        <v>195</v>
      </c>
      <c r="AA35" s="10"/>
      <c r="AB35" s="92" t="s">
        <v>196</v>
      </c>
      <c r="AC35" s="111"/>
    </row>
    <row r="36" spans="1:29" s="2" customFormat="1" ht="203" hidden="1">
      <c r="A36" s="268">
        <v>4000004756</v>
      </c>
      <c r="B36" s="101" t="str">
        <f>IFERROR(VLOOKUP(CGTracker[[#This Row],[Ticket ID]],HelpMe[],2,FALSE),"Not Found In HelpMe")</f>
        <v>Incident</v>
      </c>
      <c r="C36" s="91" t="s">
        <v>29</v>
      </c>
      <c r="D36" s="102" t="str">
        <f>IFERROR(VLOOKUP(CGTracker[[#This Row],[Ticket ID]],HelpMe[#All],24,FALSE),"Not Found in HelpMe")</f>
        <v>UAE</v>
      </c>
      <c r="E36" s="102" t="str">
        <f>IFERROR(VLOOKUP(CGTracker[[#This Row],[Ticket ID]],HelpMe[#All],14,FALSE),"Not Found in HelpMe")</f>
        <v>Order Management</v>
      </c>
      <c r="F36" s="245" t="str">
        <f>IFERROR(VLOOKUP(CGTracker[[#This Row],[Ticket ID]],HelpMe[#All],7,FALSE),"Not Found in HelpMe")</f>
        <v>SAP Functional-SD</v>
      </c>
      <c r="G36" s="104" t="str">
        <f>IFERROR(VLOOKUP(CGTracker[[#This Row],[Ticket ID]],HelpMe[#All],4,FALSE),"Not Found In HelpMe")</f>
        <v>DISCREPANCY OF QUANTITY IN VA02</v>
      </c>
      <c r="H36" s="10" t="s">
        <v>197</v>
      </c>
      <c r="I36" s="101" t="str">
        <f>IFERROR(VLOOKUP(CGTracker[[#This Row],[Ticket ID]],HelpMe[],17,FALSE),"Not Found in HelpMe")</f>
        <v>3. Normal</v>
      </c>
      <c r="J36" s="101" t="str">
        <f>IFERROR(VLOOKUP(CGTracker[[#This Row],[Ticket ID]],HelpMe[],27,FALSE),"Not Found in HelpMe")</f>
        <v>Not Found in HelpMe</v>
      </c>
      <c r="K36" s="101" t="str">
        <f>IFERROR(VLOOKUP(CGTracker[[#This Row],[Ticket ID]],HelpMe[],8,FALSE),"Not Found in HelpMe")</f>
        <v>User acceptance</v>
      </c>
      <c r="L36" s="10" t="s">
        <v>48</v>
      </c>
      <c r="M36" s="10" t="s">
        <v>48</v>
      </c>
      <c r="N36" s="154">
        <f>IFERROR(VLOOKUP(CGTracker[[#This Row],[Ticket ID]],HelpMe[],36,FALSE),"Not Found in HelpMe")</f>
        <v>45484</v>
      </c>
      <c r="O36" s="91" t="s">
        <v>42</v>
      </c>
      <c r="P36" s="91"/>
      <c r="Q36" s="91"/>
      <c r="R36" s="154" t="str">
        <f>IFERROR(VLOOKUP(CGTracker[[#This Row],[Ticket ID]],HelpMe[],37,FALSE),"Not Found in HelpMe")</f>
        <v/>
      </c>
      <c r="S36" s="91"/>
      <c r="T36" s="91" t="s">
        <v>50</v>
      </c>
      <c r="U36" s="245" t="str">
        <f>IFERROR(VLOOKUP(CGTracker[[#This Row],[Ticket ID]],HelpMe[],6,FALSE),"Not Found in HelpMe")</f>
        <v>Kamal Kondapalli</v>
      </c>
      <c r="V36" s="245" t="str">
        <f>IFERROR(VLOOKUP(CGTracker[[#This Row],[Ticket ID]],HelpMe[],31,FALSE),"Not Found in HelpMe")</f>
        <v>Not Found in HelpMe</v>
      </c>
      <c r="W36" s="91" t="s">
        <v>198</v>
      </c>
      <c r="X36" s="91" t="s">
        <v>61</v>
      </c>
      <c r="Y36" s="92" t="s">
        <v>199</v>
      </c>
      <c r="Z36"/>
      <c r="AA36" s="10"/>
      <c r="AB36" s="152" t="s">
        <v>200</v>
      </c>
      <c r="AC36" s="111" t="s">
        <v>201</v>
      </c>
    </row>
    <row r="37" spans="1:29" s="2" customFormat="1" ht="203" hidden="1">
      <c r="A37" s="269">
        <v>4000004371</v>
      </c>
      <c r="B37" s="101" t="str">
        <f>IFERROR(VLOOKUP(CGTracker[[#This Row],[Ticket ID]],HelpMe[],2,FALSE),"Not Found In HelpMe")</f>
        <v>Incident</v>
      </c>
      <c r="C37" s="92" t="s">
        <v>29</v>
      </c>
      <c r="D37" s="103" t="str">
        <f>IFERROR(VLOOKUP(CGTracker[[#This Row],[Ticket ID]],HelpMe[#All],24,FALSE),"Not Found in HelpMe")</f>
        <v>GER</v>
      </c>
      <c r="E37" s="103" t="str">
        <f>IFERROR(VLOOKUP(CGTracker[[#This Row],[Ticket ID]],HelpMe[#All],14,FALSE),"Not Found in HelpMe")</f>
        <v>Information Technology</v>
      </c>
      <c r="F37" s="245" t="str">
        <f>IFERROR(VLOOKUP(CGTracker[[#This Row],[Ticket ID]],HelpMe[#All],7,FALSE),"Not Found in HelpMe")</f>
        <v>SAP Functional-SD</v>
      </c>
      <c r="G37" s="104" t="str">
        <f>IFERROR(VLOOKUP(CGTracker[[#This Row],[Ticket ID]],HelpMe[#All],4,FALSE),"Not Found In HelpMe")</f>
        <v>Program ZSD00101 is not working for customer 150237 - Sol Ref:2000064755</v>
      </c>
      <c r="H37" s="10" t="s">
        <v>202</v>
      </c>
      <c r="I37" s="101" t="str">
        <f>IFERROR(VLOOKUP(CGTracker[[#This Row],[Ticket ID]],HelpMe[],17,FALSE),"Not Found in HelpMe")</f>
        <v>2. High</v>
      </c>
      <c r="J37" s="101" t="str">
        <f>IFERROR(VLOOKUP(CGTracker[[#This Row],[Ticket ID]],HelpMe[],27,FALSE),"Not Found in HelpMe")</f>
        <v>Not Found in HelpMe</v>
      </c>
      <c r="K37" s="101" t="str">
        <f>IFERROR(VLOOKUP(CGTracker[[#This Row],[Ticket ID]],HelpMe[],8,FALSE),"Not Found in HelpMe")</f>
        <v>Closed</v>
      </c>
      <c r="L37" s="10" t="s">
        <v>40</v>
      </c>
      <c r="M37" s="10" t="s">
        <v>40</v>
      </c>
      <c r="N37" s="154" t="str">
        <f>IFERROR(VLOOKUP(CGTracker[[#This Row],[Ticket ID]],HelpMe[],36,FALSE),"Not Found in HelpMe")</f>
        <v>Not Found in HelpMe</v>
      </c>
      <c r="O37" s="91" t="s">
        <v>42</v>
      </c>
      <c r="P37" s="92"/>
      <c r="Q37" s="92"/>
      <c r="R37" s="154" t="str">
        <f>IFERROR(VLOOKUP(CGTracker[[#This Row],[Ticket ID]],HelpMe[],37,FALSE),"Not Found in HelpMe")</f>
        <v>Not Found in HelpMe</v>
      </c>
      <c r="S37" s="92" t="s">
        <v>203</v>
      </c>
      <c r="T37" s="92" t="s">
        <v>50</v>
      </c>
      <c r="U37" s="245" t="str">
        <f>IFERROR(VLOOKUP(CGTracker[[#This Row],[Ticket ID]],HelpMe[],6,FALSE),"Not Found in HelpMe")</f>
        <v>Kamal Kondapalli</v>
      </c>
      <c r="V37" s="245" t="str">
        <f>IFERROR(VLOOKUP(CGTracker[[#This Row],[Ticket ID]],HelpMe[],31,FALSE),"Not Found in HelpMe")</f>
        <v>Not Found in HelpMe</v>
      </c>
      <c r="W37" s="92" t="s">
        <v>51</v>
      </c>
      <c r="X37" s="92"/>
      <c r="Y37" s="92" t="s">
        <v>204</v>
      </c>
      <c r="Z37" t="s">
        <v>205</v>
      </c>
      <c r="AA37" s="10"/>
      <c r="AB37" s="92" t="s">
        <v>206</v>
      </c>
      <c r="AC37" s="111"/>
    </row>
    <row r="38" spans="1:29" s="2" customFormat="1" ht="261" hidden="1">
      <c r="A38" s="265">
        <v>4000004427</v>
      </c>
      <c r="B38" s="101" t="str">
        <f>IFERROR(VLOOKUP(CGTracker[[#This Row],[Ticket ID]],HelpMe[],2,FALSE),"Not Found In HelpMe")</f>
        <v>Service Request</v>
      </c>
      <c r="C38" s="91" t="s">
        <v>29</v>
      </c>
      <c r="D38" s="102" t="str">
        <f>IFERROR(VLOOKUP(CGTracker[[#This Row],[Ticket ID]],HelpMe[#All],24,FALSE),"Not Found in HelpMe")</f>
        <v>BGD</v>
      </c>
      <c r="E38" s="102" t="str">
        <f>IFERROR(VLOOKUP(CGTracker[[#This Row],[Ticket ID]],HelpMe[#All],14,FALSE),"Not Found in HelpMe")</f>
        <v>SWD Production</v>
      </c>
      <c r="F38" s="102" t="str">
        <f>IFERROR(VLOOKUP(CGTracker[[#This Row],[Ticket ID]],HelpMe[#All],7,FALSE),"Not Found in HelpMe")</f>
        <v>SAP Functional-PP/PM/QS/</v>
      </c>
      <c r="G38" s="104" t="str">
        <f>IFERROR(VLOOKUP(CGTracker[[#This Row],[Ticket ID]],HelpMe[#All],4,FALSE),"Not Found In HelpMe")</f>
        <v>Need to add two new column in Production Entry Report for Sanitary - BGD</v>
      </c>
      <c r="H38" s="10" t="s">
        <v>207</v>
      </c>
      <c r="I38" s="101" t="str">
        <f>IFERROR(VLOOKUP(CGTracker[[#This Row],[Ticket ID]],HelpMe[],17,FALSE),"Not Found in HelpMe")</f>
        <v>3. Normal</v>
      </c>
      <c r="J38" s="101" t="str">
        <f>IFERROR(VLOOKUP(CGTracker[[#This Row],[Ticket ID]],HelpMe[],27,FALSE),"Not Found in HelpMe")</f>
        <v>Not Found in HelpMe</v>
      </c>
      <c r="K38" s="101" t="str">
        <f>IFERROR(VLOOKUP(CGTracker[[#This Row],[Ticket ID]],HelpMe[],8,FALSE),"Not Found in HelpMe")</f>
        <v>In Progress</v>
      </c>
      <c r="L38" s="10" t="s">
        <v>48</v>
      </c>
      <c r="M38" s="10" t="s">
        <v>48</v>
      </c>
      <c r="N38" s="154" t="str">
        <f>IFERROR(VLOOKUP(CGTracker[[#This Row],[Ticket ID]],HelpMe[],36,FALSE),"Not Found in HelpMe")</f>
        <v>Not Found in HelpMe</v>
      </c>
      <c r="O38" s="91" t="s">
        <v>42</v>
      </c>
      <c r="P38" s="91"/>
      <c r="Q38" s="91"/>
      <c r="R38" s="154" t="str">
        <f>IFERROR(VLOOKUP(CGTracker[[#This Row],[Ticket ID]],HelpMe[],37,FALSE),"Not Found in HelpMe")</f>
        <v/>
      </c>
      <c r="S38" s="91"/>
      <c r="T38" s="91" t="s">
        <v>59</v>
      </c>
      <c r="U38" s="245" t="str">
        <f>IFERROR(VLOOKUP(CGTracker[[#This Row],[Ticket ID]],HelpMe[],6,FALSE),"Not Found in HelpMe")</f>
        <v>Shaik Chand Basha</v>
      </c>
      <c r="V38" s="245" t="str">
        <f>IFERROR(VLOOKUP(CGTracker[[#This Row],[Ticket ID]],HelpMe[],31,FALSE),"Not Found in HelpMe")</f>
        <v>Not Found in HelpMe</v>
      </c>
      <c r="W38" s="91" t="s">
        <v>142</v>
      </c>
      <c r="X38" s="91" t="s">
        <v>61</v>
      </c>
      <c r="Y38" s="92" t="s">
        <v>208</v>
      </c>
      <c r="Z38" s="92"/>
      <c r="AA38" s="10"/>
      <c r="AB38" s="92" t="s">
        <v>209</v>
      </c>
      <c r="AC38" s="111" t="s">
        <v>210</v>
      </c>
    </row>
    <row r="39" spans="1:29" s="2" customFormat="1" ht="174" hidden="1">
      <c r="A39" s="270">
        <v>4000004444</v>
      </c>
      <c r="B39" s="101" t="str">
        <f>IFERROR(VLOOKUP(CGTracker[[#This Row],[Ticket ID]],HelpMe[],2,FALSE),"Not Found In HelpMe")</f>
        <v>Incident</v>
      </c>
      <c r="C39" s="91" t="s">
        <v>29</v>
      </c>
      <c r="D39" s="102" t="str">
        <f>IFERROR(VLOOKUP(CGTracker[[#This Row],[Ticket ID]],HelpMe[#All],24,FALSE),"Not Found in HelpMe")</f>
        <v>UAE</v>
      </c>
      <c r="E39" s="102" t="str">
        <f>IFERROR(VLOOKUP(CGTracker[[#This Row],[Ticket ID]],HelpMe[#All],14,FALSE),"Not Found in HelpMe")</f>
        <v>Purchase</v>
      </c>
      <c r="F39" s="245" t="str">
        <f>IFERROR(VLOOKUP(CGTracker[[#This Row],[Ticket ID]],HelpMe[#All],7,FALSE),"Not Found in HelpMe")</f>
        <v>SAP Functional-MM</v>
      </c>
      <c r="G39" s="104" t="str">
        <f>IFERROR(VLOOKUP(CGTracker[[#This Row],[Ticket ID]],HelpMe[#All],4,FALSE),"Not Found In HelpMe")</f>
        <v>Error occurring while raising PO</v>
      </c>
      <c r="H39" s="10" t="s">
        <v>211</v>
      </c>
      <c r="I39" s="101" t="str">
        <f>IFERROR(VLOOKUP(CGTracker[[#This Row],[Ticket ID]],HelpMe[],17,FALSE),"Not Found in HelpMe")</f>
        <v>3. Normal</v>
      </c>
      <c r="J39" s="101" t="str">
        <f>IFERROR(VLOOKUP(CGTracker[[#This Row],[Ticket ID]],HelpMe[],27,FALSE),"Not Found in HelpMe")</f>
        <v>Not Found in HelpMe</v>
      </c>
      <c r="K39" s="101" t="str">
        <f>IFERROR(VLOOKUP(CGTracker[[#This Row],[Ticket ID]],HelpMe[],8,FALSE),"Not Found in HelpMe")</f>
        <v>Closed</v>
      </c>
      <c r="L39" s="92" t="s">
        <v>40</v>
      </c>
      <c r="M39" s="10" t="s">
        <v>40</v>
      </c>
      <c r="N39" s="154" t="str">
        <f>IFERROR(VLOOKUP(CGTracker[[#This Row],[Ticket ID]],HelpMe[],36,FALSE),"Not Found in HelpMe")</f>
        <v>Not Found in HelpMe</v>
      </c>
      <c r="O39" s="91" t="s">
        <v>42</v>
      </c>
      <c r="P39" s="91"/>
      <c r="Q39" s="91"/>
      <c r="R39" s="154" t="str">
        <f>IFERROR(VLOOKUP(CGTracker[[#This Row],[Ticket ID]],HelpMe[],37,FALSE),"Not Found in HelpMe")</f>
        <v>Not Found in HelpMe</v>
      </c>
      <c r="S39" s="91" t="s">
        <v>212</v>
      </c>
      <c r="T39" s="91" t="s">
        <v>150</v>
      </c>
      <c r="U39" s="245" t="str">
        <f>IFERROR(VLOOKUP(CGTracker[[#This Row],[Ticket ID]],HelpMe[],6,FALSE),"Not Found in HelpMe")</f>
        <v>Pranita Vishvanath Patil</v>
      </c>
      <c r="V39" s="245" t="str">
        <f>IFERROR(VLOOKUP(CGTracker[[#This Row],[Ticket ID]],HelpMe[],31,FALSE),"Not Found in HelpMe")</f>
        <v>Not Found in HelpMe</v>
      </c>
      <c r="W39" s="91" t="s">
        <v>213</v>
      </c>
      <c r="X39" s="91" t="s">
        <v>61</v>
      </c>
      <c r="Y39" s="92" t="s">
        <v>214</v>
      </c>
      <c r="Z39" s="92"/>
      <c r="AA39" s="10" t="s">
        <v>215</v>
      </c>
      <c r="AB39" s="152" t="s">
        <v>216</v>
      </c>
      <c r="AC39" s="111"/>
    </row>
    <row r="40" spans="1:29" s="2" customFormat="1" ht="43.5" hidden="1">
      <c r="A40" s="265">
        <v>4000004812</v>
      </c>
      <c r="B40" s="101" t="str">
        <f>IFERROR(VLOOKUP(CGTracker[[#This Row],[Ticket ID]],HelpMe[],2,FALSE),"Not Found In HelpMe")</f>
        <v>Incident</v>
      </c>
      <c r="C40" s="91" t="s">
        <v>29</v>
      </c>
      <c r="D40" s="102" t="str">
        <f>IFERROR(VLOOKUP(CGTracker[[#This Row],[Ticket ID]],HelpMe[#All],24,FALSE),"Not Found in HelpMe")</f>
        <v>UAE</v>
      </c>
      <c r="E40" s="102" t="str">
        <f>IFERROR(VLOOKUP(CGTracker[[#This Row],[Ticket ID]],HelpMe[#All],14,FALSE),"Not Found in HelpMe")</f>
        <v>Finance &amp; Accounts</v>
      </c>
      <c r="F40" s="245" t="str">
        <f>IFERROR(VLOOKUP(CGTracker[[#This Row],[Ticket ID]],HelpMe[#All],7,FALSE),"Not Found in HelpMe")</f>
        <v>SAP Functional-PP/PM/QS/</v>
      </c>
      <c r="G40" s="104" t="str">
        <f>IFERROR(VLOOKUP(CGTracker[[#This Row],[Ticket ID]],HelpMe[#All],4,FALSE),"Not Found In HelpMe")</f>
        <v>ZP_ODR - Production report not giving the production qty</v>
      </c>
      <c r="H40" s="10" t="s">
        <v>217</v>
      </c>
      <c r="I40" s="101" t="str">
        <f>IFERROR(VLOOKUP(CGTracker[[#This Row],[Ticket ID]],HelpMe[],17,FALSE),"Not Found in HelpMe")</f>
        <v>3. Normal</v>
      </c>
      <c r="J40" s="101" t="str">
        <f>IFERROR(VLOOKUP(CGTracker[[#This Row],[Ticket ID]],HelpMe[],27,FALSE),"Not Found in HelpMe")</f>
        <v>Not Found in HelpMe</v>
      </c>
      <c r="K40" s="101" t="str">
        <f>IFERROR(VLOOKUP(CGTracker[[#This Row],[Ticket ID]],HelpMe[],8,FALSE),"Not Found in HelpMe")</f>
        <v>Closed</v>
      </c>
      <c r="L40" s="10" t="s">
        <v>40</v>
      </c>
      <c r="M40" s="10" t="s">
        <v>40</v>
      </c>
      <c r="N40" s="154">
        <f>IFERROR(VLOOKUP(CGTracker[[#This Row],[Ticket ID]],HelpMe[],36,FALSE),"Not Found in HelpMe")</f>
        <v>45515</v>
      </c>
      <c r="O40" s="91" t="s">
        <v>83</v>
      </c>
      <c r="P40" s="91"/>
      <c r="Q40" s="91"/>
      <c r="R40" s="154">
        <f>IFERROR(VLOOKUP(CGTracker[[#This Row],[Ticket ID]],HelpMe[],37,FALSE),"Not Found in HelpMe")</f>
        <v>45515</v>
      </c>
      <c r="S40" s="91" t="s">
        <v>83</v>
      </c>
      <c r="T40" s="91" t="s">
        <v>59</v>
      </c>
      <c r="U40" s="245" t="str">
        <f>IFERROR(VLOOKUP(CGTracker[[#This Row],[Ticket ID]],HelpMe[],6,FALSE),"Not Found in HelpMe")</f>
        <v>Shaik Chand Basha</v>
      </c>
      <c r="V40" s="245" t="str">
        <f>IFERROR(VLOOKUP(CGTracker[[#This Row],[Ticket ID]],HelpMe[],31,FALSE),"Not Found in HelpMe")</f>
        <v>Not Found in HelpMe</v>
      </c>
      <c r="W40" s="91" t="s">
        <v>142</v>
      </c>
      <c r="X40" s="91" t="s">
        <v>61</v>
      </c>
      <c r="Y40" s="92" t="s">
        <v>218</v>
      </c>
      <c r="Z40" s="92" t="s">
        <v>219</v>
      </c>
      <c r="AA40" s="9"/>
      <c r="AB40" s="10"/>
      <c r="AC40" s="111"/>
    </row>
    <row r="41" spans="1:29" ht="72.5" hidden="1">
      <c r="A41" s="268">
        <v>4000001231</v>
      </c>
      <c r="B41" s="101" t="str">
        <f>IFERROR(VLOOKUP(CGTracker[[#This Row],[Ticket ID]],HelpMe[],2,FALSE),"Not Found In HelpMe")</f>
        <v>Service Request</v>
      </c>
      <c r="C41" s="9" t="s">
        <v>29</v>
      </c>
      <c r="D41" s="101" t="str">
        <f>IFERROR(VLOOKUP(CGTracker[[#This Row],[Ticket ID]],HelpMe[#All],24,FALSE),"Not Found in HelpMe")</f>
        <v>BGD</v>
      </c>
      <c r="E41" s="101" t="str">
        <f>IFERROR(VLOOKUP(CGTracker[[#This Row],[Ticket ID]],HelpMe[#All],14,FALSE),"Not Found in HelpMe")</f>
        <v>HR &amp; Admin</v>
      </c>
      <c r="F41" s="101" t="str">
        <f>IFERROR(VLOOKUP(CGTracker[[#This Row],[Ticket ID]],HelpMe[#All],7,FALSE),"Not Found in HelpMe")</f>
        <v>SAP Functional-SD</v>
      </c>
      <c r="G41" s="104" t="str">
        <f>IFERROR(VLOOKUP(CGTracker[[#This Row],[Ticket ID]],HelpMe[#All],4,FALSE),"Not Found In HelpMe")</f>
        <v>Migrated SM#3000051095 SAP ESS &amp; MSS for BANGLADESH</v>
      </c>
      <c r="H41" s="10" t="s">
        <v>220</v>
      </c>
      <c r="I41" s="101" t="str">
        <f>IFERROR(VLOOKUP(CGTracker[[#This Row],[Ticket ID]],HelpMe[],17,FALSE),"Not Found in HelpMe")</f>
        <v>4. Low</v>
      </c>
      <c r="J41" s="101" t="str">
        <f>IFERROR(VLOOKUP(CGTracker[[#This Row],[Ticket ID]],HelpMe[],27,FALSE),"Not Found in HelpMe")</f>
        <v>Not Found in HelpMe</v>
      </c>
      <c r="K41" s="101" t="str">
        <f>IFERROR(VLOOKUP(CGTracker[[#This Row],[Ticket ID]],HelpMe[],8,FALSE),"Not Found in HelpMe")</f>
        <v>User acceptance</v>
      </c>
      <c r="L41" s="10" t="s">
        <v>221</v>
      </c>
      <c r="M41" s="10" t="s">
        <v>221</v>
      </c>
      <c r="N41" s="154" t="str">
        <f>IFERROR(VLOOKUP(CGTracker[[#This Row],[Ticket ID]],HelpMe[],36,FALSE),"Not Found in HelpMe")</f>
        <v>Not Found in HelpMe</v>
      </c>
      <c r="O41" s="9" t="s">
        <v>49</v>
      </c>
      <c r="P41" s="9"/>
      <c r="Q41" s="9"/>
      <c r="R41" s="154" t="str">
        <f>IFERROR(VLOOKUP(CGTracker[[#This Row],[Ticket ID]],HelpMe[],37,FALSE),"Not Found in HelpMe")</f>
        <v/>
      </c>
      <c r="S41" s="9"/>
      <c r="T41" s="9" t="s">
        <v>222</v>
      </c>
      <c r="U41" s="101" t="str">
        <f>IFERROR(VLOOKUP(CGTracker[[#This Row],[Ticket ID]],HelpMe[],6,FALSE),"Not Found in HelpMe")</f>
        <v>Venkat</v>
      </c>
      <c r="V41" s="101" t="str">
        <f>IFERROR(VLOOKUP(CGTracker[[#This Row],[Ticket ID]],HelpMe[],31,FALSE),"Not Found in HelpMe")</f>
        <v>Not Found in HelpMe</v>
      </c>
      <c r="W41" s="9" t="s">
        <v>223</v>
      </c>
      <c r="X41" s="9"/>
      <c r="Y41" s="10" t="s">
        <v>224</v>
      </c>
      <c r="Z41" s="9"/>
      <c r="AA41" s="109" t="s">
        <v>225</v>
      </c>
      <c r="AB41" s="10" t="s">
        <v>226</v>
      </c>
      <c r="AC41" s="118" t="s">
        <v>227</v>
      </c>
    </row>
    <row r="42" spans="1:29" s="2" customFormat="1" ht="200.15" hidden="1" customHeight="1">
      <c r="A42" s="267">
        <v>4000001070</v>
      </c>
      <c r="B42" s="101" t="str">
        <f>IFERROR(VLOOKUP(CGTracker[[#This Row],[Ticket ID]],HelpMe[],2,FALSE),"Not Found In HelpMe")</f>
        <v>Service Request</v>
      </c>
      <c r="C42" s="9" t="s">
        <v>29</v>
      </c>
      <c r="D42" s="101" t="str">
        <f>IFERROR(VLOOKUP(CGTracker[[#This Row],[Ticket ID]],HelpMe[#All],24,FALSE),"Not Found in HelpMe")</f>
        <v>GER</v>
      </c>
      <c r="E42" s="101" t="str">
        <f>IFERROR(VLOOKUP(CGTracker[[#This Row],[Ticket ID]],HelpMe[#All],14,FALSE),"Not Found in HelpMe")</f>
        <v>Information Technology</v>
      </c>
      <c r="F42" s="101" t="str">
        <f>IFERROR(VLOOKUP(CGTracker[[#This Row],[Ticket ID]],HelpMe[#All],7,FALSE),"Not Found in HelpMe")</f>
        <v>SAP Functional-SD</v>
      </c>
      <c r="G42" s="104" t="str">
        <f>IFERROR(VLOOKUP(CGTracker[[#This Row],[Ticket ID]],HelpMe[#All],4,FALSE),"Not Found In HelpMe")</f>
        <v>New Price finding in Header - Raziye Sol ref#: 3000052547</v>
      </c>
      <c r="H42" s="10" t="s">
        <v>228</v>
      </c>
      <c r="I42" s="101" t="str">
        <f>IFERROR(VLOOKUP(CGTracker[[#This Row],[Ticket ID]],HelpMe[],17,FALSE),"Not Found in HelpMe")</f>
        <v>3. Normal</v>
      </c>
      <c r="J42" s="101" t="str">
        <f>IFERROR(VLOOKUP(CGTracker[[#This Row],[Ticket ID]],HelpMe[],27,FALSE),"Not Found in HelpMe")</f>
        <v>Not Found in HelpMe</v>
      </c>
      <c r="K42" s="101" t="str">
        <f>IFERROR(VLOOKUP(CGTracker[[#This Row],[Ticket ID]],HelpMe[],8,FALSE),"Not Found in HelpMe")</f>
        <v>User acceptance</v>
      </c>
      <c r="L42" s="10" t="s">
        <v>221</v>
      </c>
      <c r="M42" s="10" t="s">
        <v>221</v>
      </c>
      <c r="N42" s="154" t="str">
        <f>IFERROR(VLOOKUP(CGTracker[[#This Row],[Ticket ID]],HelpMe[],36,FALSE),"Not Found in HelpMe")</f>
        <v>Not Found in HelpMe</v>
      </c>
      <c r="O42" s="9" t="s">
        <v>41</v>
      </c>
      <c r="P42" s="9"/>
      <c r="Q42" s="9"/>
      <c r="R42" s="154" t="str">
        <f>IFERROR(VLOOKUP(CGTracker[[#This Row],[Ticket ID]],HelpMe[],37,FALSE),"Not Found in HelpMe")</f>
        <v/>
      </c>
      <c r="S42" s="9"/>
      <c r="T42" s="9" t="s">
        <v>50</v>
      </c>
      <c r="U42" s="101" t="str">
        <f>IFERROR(VLOOKUP(CGTracker[[#This Row],[Ticket ID]],HelpMe[],6,FALSE),"Not Found in HelpMe")</f>
        <v>Kamal Kondapalli</v>
      </c>
      <c r="V42" s="101" t="str">
        <f>IFERROR(VLOOKUP(CGTracker[[#This Row],[Ticket ID]],HelpMe[],31,FALSE),"Not Found in HelpMe")</f>
        <v>Not Found in HelpMe</v>
      </c>
      <c r="W42" s="9" t="s">
        <v>89</v>
      </c>
      <c r="X42" s="9" t="s">
        <v>61</v>
      </c>
      <c r="Y42" s="10" t="s">
        <v>229</v>
      </c>
      <c r="Z42" s="78"/>
      <c r="AA42" s="110" t="s">
        <v>96</v>
      </c>
      <c r="AB42" s="92" t="s">
        <v>230</v>
      </c>
      <c r="AC42" s="111" t="s">
        <v>231</v>
      </c>
    </row>
    <row r="43" spans="1:29" s="2" customFormat="1" ht="58" hidden="1">
      <c r="A43" s="271">
        <v>4000001212</v>
      </c>
      <c r="B43" s="101" t="str">
        <f>IFERROR(VLOOKUP(CGTracker[[#This Row],[Ticket ID]],HelpMe[],2,FALSE),"Not Found In HelpMe")</f>
        <v>Service Request</v>
      </c>
      <c r="C43" s="9" t="s">
        <v>29</v>
      </c>
      <c r="D43" s="101" t="str">
        <f>IFERROR(VLOOKUP(CGTracker[[#This Row],[Ticket ID]],HelpMe[#All],24,FALSE),"Not Found in HelpMe")</f>
        <v>UAE</v>
      </c>
      <c r="E43" s="101" t="str">
        <f>IFERROR(VLOOKUP(CGTracker[[#This Row],[Ticket ID]],HelpMe[#All],14,FALSE),"Not Found in HelpMe")</f>
        <v>Purchase</v>
      </c>
      <c r="F43" s="101" t="str">
        <f>IFERROR(VLOOKUP(CGTracker[[#This Row],[Ticket ID]],HelpMe[#All],7,FALSE),"Not Found in HelpMe")</f>
        <v>SAP Functional-MM</v>
      </c>
      <c r="G43" s="104" t="str">
        <f>IFERROR(VLOOKUP(CGTracker[[#This Row],[Ticket ID]],HelpMe[#All],4,FALSE),"Not Found In HelpMe")</f>
        <v>Migrated SM#3000050357 AUTO RFQ on the basis of Source list</v>
      </c>
      <c r="H43" s="10" t="s">
        <v>232</v>
      </c>
      <c r="I43" s="101" t="str">
        <f>IFERROR(VLOOKUP(CGTracker[[#This Row],[Ticket ID]],HelpMe[],17,FALSE),"Not Found in HelpMe")</f>
        <v>3. Normal</v>
      </c>
      <c r="J43" s="101" t="str">
        <f>IFERROR(VLOOKUP(CGTracker[[#This Row],[Ticket ID]],HelpMe[],27,FALSE),"Not Found in HelpMe")</f>
        <v>Not Found in HelpMe</v>
      </c>
      <c r="K43" s="101" t="str">
        <f>IFERROR(VLOOKUP(CGTracker[[#This Row],[Ticket ID]],HelpMe[],8,FALSE),"Not Found in HelpMe")</f>
        <v>Closed</v>
      </c>
      <c r="L43" s="92" t="s">
        <v>103</v>
      </c>
      <c r="M43" s="10" t="s">
        <v>103</v>
      </c>
      <c r="N43" s="154" t="str">
        <f>IFERROR(VLOOKUP(CGTracker[[#This Row],[Ticket ID]],HelpMe[],36,FALSE),"Not Found in HelpMe")</f>
        <v>Not Found in HelpMe</v>
      </c>
      <c r="O43" s="9" t="s">
        <v>41</v>
      </c>
      <c r="P43" s="9"/>
      <c r="Q43" s="9"/>
      <c r="R43" s="154" t="str">
        <f>IFERROR(VLOOKUP(CGTracker[[#This Row],[Ticket ID]],HelpMe[],37,FALSE),"Not Found in HelpMe")</f>
        <v>Not Found in HelpMe</v>
      </c>
      <c r="S43" s="9" t="s">
        <v>233</v>
      </c>
      <c r="T43" s="9" t="s">
        <v>150</v>
      </c>
      <c r="U43" s="101" t="str">
        <f>IFERROR(VLOOKUP(CGTracker[[#This Row],[Ticket ID]],HelpMe[],6,FALSE),"Not Found in HelpMe")</f>
        <v>Pranita Vishvanath Patil</v>
      </c>
      <c r="V43" s="101" t="str">
        <f>IFERROR(VLOOKUP(CGTracker[[#This Row],[Ticket ID]],HelpMe[],31,FALSE),"Not Found in HelpMe")</f>
        <v>Not Found in HelpMe</v>
      </c>
      <c r="W43" s="9" t="s">
        <v>234</v>
      </c>
      <c r="X43" s="9" t="s">
        <v>61</v>
      </c>
      <c r="Y43" s="10" t="s">
        <v>235</v>
      </c>
      <c r="Z43" s="78"/>
      <c r="AA43" s="110" t="s">
        <v>236</v>
      </c>
      <c r="AB43" s="92"/>
      <c r="AC43" s="111"/>
    </row>
    <row r="44" spans="1:29" s="2" customFormat="1" ht="188.5" hidden="1">
      <c r="A44" s="267">
        <v>4000001236</v>
      </c>
      <c r="B44" s="101" t="str">
        <f>IFERROR(VLOOKUP(CGTracker[[#This Row],[Ticket ID]],HelpMe[],2,FALSE),"Not Found In HelpMe")</f>
        <v>Service Request</v>
      </c>
      <c r="C44" s="9" t="s">
        <v>29</v>
      </c>
      <c r="D44" s="101" t="str">
        <f>IFERROR(VLOOKUP(CGTracker[[#This Row],[Ticket ID]],HelpMe[#All],24,FALSE),"Not Found in HelpMe")</f>
        <v>UAE</v>
      </c>
      <c r="E44" s="101" t="str">
        <f>IFERROR(VLOOKUP(CGTracker[[#This Row],[Ticket ID]],HelpMe[#All],14,FALSE),"Not Found in HelpMe")</f>
        <v>Tiles Plant</v>
      </c>
      <c r="F44" s="101" t="str">
        <f>IFERROR(VLOOKUP(CGTracker[[#This Row],[Ticket ID]],HelpMe[#All],7,FALSE),"Not Found in HelpMe")</f>
        <v>SAP Functional-PP/PM/QS/</v>
      </c>
      <c r="G44" s="104" t="str">
        <f>IFERROR(VLOOKUP(CGTracker[[#This Row],[Ticket ID]],HelpMe[#All],4,FALSE),"Not Found In HelpMe")</f>
        <v>Migrated SM#3000051261 All input and report data should be lock</v>
      </c>
      <c r="H44" s="10" t="s">
        <v>237</v>
      </c>
      <c r="I44" s="101" t="str">
        <f>IFERROR(VLOOKUP(CGTracker[[#This Row],[Ticket ID]],HelpMe[],17,FALSE),"Not Found in HelpMe")</f>
        <v>4. Low</v>
      </c>
      <c r="J44" s="101" t="str">
        <f>IFERROR(VLOOKUP(CGTracker[[#This Row],[Ticket ID]],HelpMe[],27,FALSE),"Not Found in HelpMe")</f>
        <v>Not Found in HelpMe</v>
      </c>
      <c r="K44" s="101" t="str">
        <f>IFERROR(VLOOKUP(CGTracker[[#This Row],[Ticket ID]],HelpMe[],8,FALSE),"Not Found in HelpMe")</f>
        <v>In Progress</v>
      </c>
      <c r="L44" s="92" t="s">
        <v>238</v>
      </c>
      <c r="M44" s="10" t="s">
        <v>238</v>
      </c>
      <c r="N44" s="154" t="str">
        <f>IFERROR(VLOOKUP(CGTracker[[#This Row],[Ticket ID]],HelpMe[],36,FALSE),"Not Found in HelpMe")</f>
        <v>Not Found in HelpMe</v>
      </c>
      <c r="O44" s="9" t="s">
        <v>41</v>
      </c>
      <c r="P44" s="9"/>
      <c r="Q44" s="9"/>
      <c r="R44" s="154" t="str">
        <f>IFERROR(VLOOKUP(CGTracker[[#This Row],[Ticket ID]],HelpMe[],37,FALSE),"Not Found in HelpMe")</f>
        <v/>
      </c>
      <c r="S44" s="9"/>
      <c r="T44" s="9" t="s">
        <v>239</v>
      </c>
      <c r="U44" s="101" t="str">
        <f>IFERROR(VLOOKUP(CGTracker[[#This Row],[Ticket ID]],HelpMe[],6,FALSE),"Not Found in HelpMe")</f>
        <v>Karthick Duraisamy</v>
      </c>
      <c r="V44" s="101" t="str">
        <f>IFERROR(VLOOKUP(CGTracker[[#This Row],[Ticket ID]],HelpMe[],31,FALSE),"Not Found in HelpMe")</f>
        <v>Not Found in HelpMe</v>
      </c>
      <c r="W44" s="9" t="s">
        <v>240</v>
      </c>
      <c r="X44" s="9" t="s">
        <v>61</v>
      </c>
      <c r="Y44" s="10" t="s">
        <v>241</v>
      </c>
      <c r="Z44" s="78"/>
      <c r="AA44" s="81"/>
      <c r="AB44" s="92" t="s">
        <v>242</v>
      </c>
      <c r="AC44" s="111" t="s">
        <v>243</v>
      </c>
    </row>
    <row r="45" spans="1:29" s="4" customFormat="1" ht="159.5" hidden="1">
      <c r="A45" s="267">
        <v>4000001258</v>
      </c>
      <c r="B45" s="101" t="str">
        <f>IFERROR(VLOOKUP(CGTracker[[#This Row],[Ticket ID]],HelpMe[],2,FALSE),"Not Found In HelpMe")</f>
        <v>Service Request</v>
      </c>
      <c r="C45" s="9" t="s">
        <v>29</v>
      </c>
      <c r="D45" s="101" t="str">
        <f>IFERROR(VLOOKUP(CGTracker[[#This Row],[Ticket ID]],HelpMe[#All],24,FALSE),"Not Found in HelpMe")</f>
        <v>UAE</v>
      </c>
      <c r="E45" s="101" t="str">
        <f>IFERROR(VLOOKUP(CGTracker[[#This Row],[Ticket ID]],HelpMe[#All],14,FALSE),"Not Found in HelpMe")</f>
        <v>Corporate Development</v>
      </c>
      <c r="F45" s="101" t="str">
        <f>IFERROR(VLOOKUP(CGTracker[[#This Row],[Ticket ID]],HelpMe[#All],7,FALSE),"Not Found in HelpMe")</f>
        <v>SAP Functional-SD</v>
      </c>
      <c r="G45" s="104" t="str">
        <f>IFERROR(VLOOKUP(CGTracker[[#This Row],[Ticket ID]],HelpMe[#All],4,FALSE),"Not Found In HelpMe")</f>
        <v>Migrated SM#3000051708 Accounts Masters Add details in Contact</v>
      </c>
      <c r="H45" s="10" t="s">
        <v>244</v>
      </c>
      <c r="I45" s="101" t="str">
        <f>IFERROR(VLOOKUP(CGTracker[[#This Row],[Ticket ID]],HelpMe[],17,FALSE),"Not Found in HelpMe")</f>
        <v>4. Low</v>
      </c>
      <c r="J45" s="101" t="str">
        <f>IFERROR(VLOOKUP(CGTracker[[#This Row],[Ticket ID]],HelpMe[],27,FALSE),"Not Found in HelpMe")</f>
        <v>Not Found in HelpMe</v>
      </c>
      <c r="K45" s="101" t="str">
        <f>IFERROR(VLOOKUP(CGTracker[[#This Row],[Ticket ID]],HelpMe[],8,FALSE),"Not Found in HelpMe")</f>
        <v>User acceptance</v>
      </c>
      <c r="L45" s="10" t="s">
        <v>221</v>
      </c>
      <c r="M45" s="10" t="s">
        <v>221</v>
      </c>
      <c r="N45" s="154" t="str">
        <f>IFERROR(VLOOKUP(CGTracker[[#This Row],[Ticket ID]],HelpMe[],36,FALSE),"Not Found in HelpMe")</f>
        <v>Not Found in HelpMe</v>
      </c>
      <c r="O45" s="9" t="s">
        <v>49</v>
      </c>
      <c r="P45" s="9"/>
      <c r="Q45" s="9"/>
      <c r="R45" s="154" t="str">
        <f>IFERROR(VLOOKUP(CGTracker[[#This Row],[Ticket ID]],HelpMe[],37,FALSE),"Not Found in HelpMe")</f>
        <v/>
      </c>
      <c r="S45" s="9"/>
      <c r="T45" s="9" t="s">
        <v>50</v>
      </c>
      <c r="U45" s="101" t="str">
        <f>IFERROR(VLOOKUP(CGTracker[[#This Row],[Ticket ID]],HelpMe[],6,FALSE),"Not Found in HelpMe")</f>
        <v>Dinesh Sharma</v>
      </c>
      <c r="V45" s="101" t="str">
        <f>IFERROR(VLOOKUP(CGTracker[[#This Row],[Ticket ID]],HelpMe[],31,FALSE),"Not Found in HelpMe")</f>
        <v>Not Found in HelpMe</v>
      </c>
      <c r="W45" s="9" t="s">
        <v>89</v>
      </c>
      <c r="X45" s="9"/>
      <c r="Y45" s="10" t="s">
        <v>245</v>
      </c>
      <c r="Z45" s="78"/>
      <c r="AA45" s="81"/>
      <c r="AB45" s="92" t="s">
        <v>246</v>
      </c>
      <c r="AC45" s="111" t="s">
        <v>247</v>
      </c>
    </row>
    <row r="46" spans="1:29" s="4" customFormat="1" ht="87" hidden="1">
      <c r="A46" s="267">
        <v>4000001301</v>
      </c>
      <c r="B46" s="101" t="str">
        <f>IFERROR(VLOOKUP(CGTracker[[#This Row],[Ticket ID]],HelpMe[],2,FALSE),"Not Found In HelpMe")</f>
        <v>Service Request</v>
      </c>
      <c r="C46" s="9" t="s">
        <v>29</v>
      </c>
      <c r="D46" s="101" t="str">
        <f>IFERROR(VLOOKUP(CGTracker[[#This Row],[Ticket ID]],HelpMe[#All],24,FALSE),"Not Found in HelpMe")</f>
        <v>UAE</v>
      </c>
      <c r="E46" s="101" t="str">
        <f>IFERROR(VLOOKUP(CGTracker[[#This Row],[Ticket ID]],HelpMe[#All],14,FALSE),"Not Found in HelpMe")</f>
        <v>IT Department</v>
      </c>
      <c r="F46" s="101" t="str">
        <f>IFERROR(VLOOKUP(CGTracker[[#This Row],[Ticket ID]],HelpMe[#All],7,FALSE),"Not Found in HelpMe")</f>
        <v>SAP Functional-SD</v>
      </c>
      <c r="G46" s="104" t="str">
        <f>IFERROR(VLOOKUP(CGTracker[[#This Row],[Ticket ID]],HelpMe[#All],4,FALSE),"Not Found In HelpMe")</f>
        <v>Migrated SM#3000052308 MDG Nested Classifi &amp; Stores Auto Code</v>
      </c>
      <c r="H46" s="10" t="s">
        <v>248</v>
      </c>
      <c r="I46" s="101" t="str">
        <f>IFERROR(VLOOKUP(CGTracker[[#This Row],[Ticket ID]],HelpMe[],17,FALSE),"Not Found in HelpMe")</f>
        <v>4. Low</v>
      </c>
      <c r="J46" s="101" t="str">
        <f>IFERROR(VLOOKUP(CGTracker[[#This Row],[Ticket ID]],HelpMe[],27,FALSE),"Not Found in HelpMe")</f>
        <v>Not Found in HelpMe</v>
      </c>
      <c r="K46" s="101" t="str">
        <f>IFERROR(VLOOKUP(CGTracker[[#This Row],[Ticket ID]],HelpMe[],8,FALSE),"Not Found in HelpMe")</f>
        <v>Closed</v>
      </c>
      <c r="L46" s="92" t="s">
        <v>103</v>
      </c>
      <c r="M46" s="10" t="s">
        <v>103</v>
      </c>
      <c r="N46" s="154" t="str">
        <f>IFERROR(VLOOKUP(CGTracker[[#This Row],[Ticket ID]],HelpMe[],36,FALSE),"Not Found in HelpMe")</f>
        <v>Not Found in HelpMe</v>
      </c>
      <c r="O46" s="9" t="s">
        <v>41</v>
      </c>
      <c r="P46" s="9"/>
      <c r="Q46" s="9"/>
      <c r="R46" s="154" t="str">
        <f>IFERROR(VLOOKUP(CGTracker[[#This Row],[Ticket ID]],HelpMe[],37,FALSE),"Not Found in HelpMe")</f>
        <v>Not Found in HelpMe</v>
      </c>
      <c r="S46" s="9" t="s">
        <v>249</v>
      </c>
      <c r="T46" s="9" t="s">
        <v>150</v>
      </c>
      <c r="U46" s="101" t="str">
        <f>IFERROR(VLOOKUP(CGTracker[[#This Row],[Ticket ID]],HelpMe[],6,FALSE),"Not Found in HelpMe")</f>
        <v>Dinesh Sharma</v>
      </c>
      <c r="V46" s="101" t="str">
        <f>IFERROR(VLOOKUP(CGTracker[[#This Row],[Ticket ID]],HelpMe[],31,FALSE),"Not Found in HelpMe")</f>
        <v>Not Found in HelpMe</v>
      </c>
      <c r="W46" s="9" t="s">
        <v>234</v>
      </c>
      <c r="X46" s="9" t="s">
        <v>61</v>
      </c>
      <c r="Y46" s="10" t="s">
        <v>250</v>
      </c>
      <c r="Z46" s="78"/>
      <c r="AA46" s="81" t="s">
        <v>251</v>
      </c>
      <c r="AB46" s="92" t="s">
        <v>252</v>
      </c>
      <c r="AC46" s="111"/>
    </row>
    <row r="47" spans="1:29" s="2" customFormat="1" ht="232" hidden="1">
      <c r="A47" s="267">
        <v>4000001440</v>
      </c>
      <c r="B47" s="101" t="str">
        <f>IFERROR(VLOOKUP(CGTracker[[#This Row],[Ticket ID]],HelpMe[],2,FALSE),"Not Found In HelpMe")</f>
        <v>Service Request</v>
      </c>
      <c r="C47" s="9" t="s">
        <v>29</v>
      </c>
      <c r="D47" s="101" t="str">
        <f>IFERROR(VLOOKUP(CGTracker[[#This Row],[Ticket ID]],HelpMe[#All],24,FALSE),"Not Found in HelpMe")</f>
        <v>UAE</v>
      </c>
      <c r="E47" s="101" t="str">
        <f>IFERROR(VLOOKUP(CGTracker[[#This Row],[Ticket ID]],HelpMe[#All],14,FALSE),"Not Found in HelpMe")</f>
        <v>Supply Chain</v>
      </c>
      <c r="F47" s="101" t="str">
        <f>IFERROR(VLOOKUP(CGTracker[[#This Row],[Ticket ID]],HelpMe[#All],7,FALSE),"Not Found in HelpMe")</f>
        <v>SAP Functional-SD</v>
      </c>
      <c r="G47" s="104" t="str">
        <f>IFERROR(VLOOKUP(CGTracker[[#This Row],[Ticket ID]],HelpMe[#All],4,FALSE),"Not Found In HelpMe")</f>
        <v>Delivery Note from Dot Matrix to Plain A4 paper_KLUDI RAK - Sol Ref 3000052531</v>
      </c>
      <c r="H47" s="10" t="s">
        <v>253</v>
      </c>
      <c r="I47" s="101" t="str">
        <f>IFERROR(VLOOKUP(CGTracker[[#This Row],[Ticket ID]],HelpMe[],17,FALSE),"Not Found in HelpMe")</f>
        <v>3. Normal</v>
      </c>
      <c r="J47" s="101" t="str">
        <f>IFERROR(VLOOKUP(CGTracker[[#This Row],[Ticket ID]],HelpMe[],27,FALSE),"Not Found in HelpMe")</f>
        <v>Not Found in HelpMe</v>
      </c>
      <c r="K47" s="101" t="str">
        <f>IFERROR(VLOOKUP(CGTracker[[#This Row],[Ticket ID]],HelpMe[],8,FALSE),"Not Found in HelpMe")</f>
        <v>In Progress</v>
      </c>
      <c r="L47" s="10" t="s">
        <v>254</v>
      </c>
      <c r="M47" s="10" t="s">
        <v>254</v>
      </c>
      <c r="N47" s="154" t="str">
        <f>IFERROR(VLOOKUP(CGTracker[[#This Row],[Ticket ID]],HelpMe[],36,FALSE),"Not Found in HelpMe")</f>
        <v>Not Found in HelpMe</v>
      </c>
      <c r="O47" s="9" t="s">
        <v>32</v>
      </c>
      <c r="P47" s="9" t="s">
        <v>255</v>
      </c>
      <c r="Q47" s="9"/>
      <c r="R47" s="154" t="str">
        <f>IFERROR(VLOOKUP(CGTracker[[#This Row],[Ticket ID]],HelpMe[],37,FALSE),"Not Found in HelpMe")</f>
        <v/>
      </c>
      <c r="S47" s="9"/>
      <c r="T47" s="9" t="s">
        <v>50</v>
      </c>
      <c r="U47" s="101" t="str">
        <f>IFERROR(VLOOKUP(CGTracker[[#This Row],[Ticket ID]],HelpMe[],6,FALSE),"Not Found in HelpMe")</f>
        <v>Kamal Kondapalli</v>
      </c>
      <c r="V47" s="101" t="str">
        <f>IFERROR(VLOOKUP(CGTracker[[#This Row],[Ticket ID]],HelpMe[],31,FALSE),"Not Found in HelpMe")</f>
        <v>Not Found in HelpMe</v>
      </c>
      <c r="W47" s="9" t="s">
        <v>51</v>
      </c>
      <c r="X47" s="9" t="s">
        <v>256</v>
      </c>
      <c r="Y47" s="10" t="s">
        <v>257</v>
      </c>
      <c r="Z47" s="78"/>
      <c r="AA47" s="81"/>
      <c r="AB47" s="92" t="s">
        <v>258</v>
      </c>
      <c r="AC47" s="111" t="s">
        <v>259</v>
      </c>
    </row>
    <row r="48" spans="1:29" s="4" customFormat="1" ht="174" hidden="1">
      <c r="A48" s="267">
        <v>4000003078</v>
      </c>
      <c r="B48" s="101" t="str">
        <f>IFERROR(VLOOKUP(CGTracker[[#This Row],[Ticket ID]],HelpMe[],2,FALSE),"Not Found In HelpMe")</f>
        <v>Service Request</v>
      </c>
      <c r="C48" s="9" t="s">
        <v>29</v>
      </c>
      <c r="D48" s="101" t="str">
        <f>IFERROR(VLOOKUP(CGTracker[[#This Row],[Ticket ID]],HelpMe[#All],24,FALSE),"Not Found in HelpMe")</f>
        <v>UAE</v>
      </c>
      <c r="E48" s="101" t="str">
        <f>IFERROR(VLOOKUP(CGTracker[[#This Row],[Ticket ID]],HelpMe[#All],14,FALSE),"Not Found in HelpMe")</f>
        <v>Information Technology</v>
      </c>
      <c r="F48" s="101" t="str">
        <f>IFERROR(VLOOKUP(CGTracker[[#This Row],[Ticket ID]],HelpMe[#All],7,FALSE),"Not Found in HelpMe")</f>
        <v>SAP Functional-MM</v>
      </c>
      <c r="G48" s="104" t="str">
        <f>IFERROR(VLOOKUP(CGTracker[[#This Row],[Ticket ID]],HelpMe[#All],4,FALSE),"Not Found In HelpMe")</f>
        <v>VA05 report with additional data for RAK Kludi - Sol Ref: 3000052561</v>
      </c>
      <c r="H48" s="10" t="s">
        <v>260</v>
      </c>
      <c r="I48" s="101" t="str">
        <f>IFERROR(VLOOKUP(CGTracker[[#This Row],[Ticket ID]],HelpMe[],17,FALSE),"Not Found in HelpMe")</f>
        <v>3. Normal</v>
      </c>
      <c r="J48" s="101" t="str">
        <f>IFERROR(VLOOKUP(CGTracker[[#This Row],[Ticket ID]],HelpMe[],27,FALSE),"Not Found in HelpMe")</f>
        <v>Not Found in HelpMe</v>
      </c>
      <c r="K48" s="101" t="str">
        <f>IFERROR(VLOOKUP(CGTracker[[#This Row],[Ticket ID]],HelpMe[],8,FALSE),"Not Found in HelpMe")</f>
        <v>In Progress</v>
      </c>
      <c r="L48" s="10" t="s">
        <v>48</v>
      </c>
      <c r="M48" s="10" t="s">
        <v>48</v>
      </c>
      <c r="N48" s="154" t="str">
        <f>IFERROR(VLOOKUP(CGTracker[[#This Row],[Ticket ID]],HelpMe[],36,FALSE),"Not Found in HelpMe")</f>
        <v>Not Found in HelpMe</v>
      </c>
      <c r="O48" s="9" t="s">
        <v>41</v>
      </c>
      <c r="P48" s="9"/>
      <c r="Q48" s="9"/>
      <c r="R48" s="154" t="str">
        <f>IFERROR(VLOOKUP(CGTracker[[#This Row],[Ticket ID]],HelpMe[],37,FALSE),"Not Found in HelpMe")</f>
        <v/>
      </c>
      <c r="S48" s="9"/>
      <c r="T48" s="9" t="s">
        <v>50</v>
      </c>
      <c r="U48" s="101" t="str">
        <f>IFERROR(VLOOKUP(CGTracker[[#This Row],[Ticket ID]],HelpMe[],6,FALSE),"Not Found in HelpMe")</f>
        <v>Dinesh Sharma</v>
      </c>
      <c r="V48" s="101" t="str">
        <f>IFERROR(VLOOKUP(CGTracker[[#This Row],[Ticket ID]],HelpMe[],31,FALSE),"Not Found in HelpMe")</f>
        <v>Not Found in HelpMe</v>
      </c>
      <c r="W48" s="9" t="s">
        <v>198</v>
      </c>
      <c r="X48" s="9" t="s">
        <v>61</v>
      </c>
      <c r="Y48" s="10" t="s">
        <v>261</v>
      </c>
      <c r="Z48" s="78"/>
      <c r="AA48" s="81"/>
      <c r="AB48" s="92"/>
      <c r="AC48" s="111"/>
    </row>
    <row r="49" spans="1:29" s="4" customFormat="1" ht="200.15" hidden="1" customHeight="1">
      <c r="A49" s="272">
        <v>4000003518</v>
      </c>
      <c r="B49" s="101" t="str">
        <f>IFERROR(VLOOKUP(CGTracker[[#This Row],[Ticket ID]],HelpMe[],2,FALSE),"Not Found In HelpMe")</f>
        <v>Service Request</v>
      </c>
      <c r="C49" s="91" t="s">
        <v>29</v>
      </c>
      <c r="D49" s="102" t="str">
        <f>IFERROR(VLOOKUP(CGTracker[[#This Row],[Ticket ID]],HelpMe[#All],24,FALSE),"Not Found in HelpMe")</f>
        <v>UAE</v>
      </c>
      <c r="E49" s="102" t="str">
        <f>IFERROR(VLOOKUP(CGTracker[[#This Row],[Ticket ID]],HelpMe[#All],14,FALSE),"Not Found in HelpMe")</f>
        <v>Tiles Plant</v>
      </c>
      <c r="F49" s="102" t="str">
        <f>IFERROR(VLOOKUP(CGTracker[[#This Row],[Ticket ID]],HelpMe[#All],7,FALSE),"Not Found in HelpMe")</f>
        <v>SAP Functional-PP/PM/QS</v>
      </c>
      <c r="G49" s="104" t="str">
        <f>IFERROR(VLOOKUP(CGTracker[[#This Row],[Ticket ID]],HelpMe[#All],4,FALSE),"Not Found In HelpMe")</f>
        <v>Requesting additional radio button in ZPM_SPARES T-Code Sol ref#: 3000052601</v>
      </c>
      <c r="H49" s="10" t="s">
        <v>262</v>
      </c>
      <c r="I49" s="101" t="str">
        <f>IFERROR(VLOOKUP(CGTracker[[#This Row],[Ticket ID]],HelpMe[],17,FALSE),"Not Found in HelpMe")</f>
        <v>3. Normal</v>
      </c>
      <c r="J49" s="101" t="str">
        <f>IFERROR(VLOOKUP(CGTracker[[#This Row],[Ticket ID]],HelpMe[],27,FALSE),"Not Found in HelpMe")</f>
        <v>Not Found in HelpMe</v>
      </c>
      <c r="K49" s="101" t="str">
        <f>IFERROR(VLOOKUP(CGTracker[[#This Row],[Ticket ID]],HelpMe[],8,FALSE),"Not Found in HelpMe")</f>
        <v>User acceptance</v>
      </c>
      <c r="L49" s="10" t="s">
        <v>221</v>
      </c>
      <c r="M49" s="10" t="s">
        <v>221</v>
      </c>
      <c r="N49" s="154" t="str">
        <f>IFERROR(VLOOKUP(CGTracker[[#This Row],[Ticket ID]],HelpMe[],36,FALSE),"Not Found in HelpMe")</f>
        <v>Not Found in HelpMe</v>
      </c>
      <c r="O49" s="91" t="s">
        <v>32</v>
      </c>
      <c r="P49" s="91" t="s">
        <v>149</v>
      </c>
      <c r="Q49" s="91"/>
      <c r="R49" s="154" t="str">
        <f>IFERROR(VLOOKUP(CGTracker[[#This Row],[Ticket ID]],HelpMe[],37,FALSE),"Not Found in HelpMe")</f>
        <v/>
      </c>
      <c r="S49" s="91"/>
      <c r="T49" s="91" t="s">
        <v>239</v>
      </c>
      <c r="U49" s="245" t="str">
        <f>IFERROR(VLOOKUP(CGTracker[[#This Row],[Ticket ID]],HelpMe[],6,FALSE),"Not Found in HelpMe")</f>
        <v>Shaik Chand Basha</v>
      </c>
      <c r="V49" s="245" t="str">
        <f>IFERROR(VLOOKUP(CGTracker[[#This Row],[Ticket ID]],HelpMe[],31,FALSE),"Not Found in HelpMe")</f>
        <v>Not Found in HelpMe</v>
      </c>
      <c r="W49" s="9" t="s">
        <v>240</v>
      </c>
      <c r="X49" s="91" t="s">
        <v>61</v>
      </c>
      <c r="Y49" s="10" t="s">
        <v>263</v>
      </c>
      <c r="Z49" s="78"/>
      <c r="AA49" s="81" t="s">
        <v>264</v>
      </c>
      <c r="AB49" s="92" t="s">
        <v>265</v>
      </c>
      <c r="AC49" s="111" t="s">
        <v>266</v>
      </c>
    </row>
    <row r="50" spans="1:29" s="4" customFormat="1" ht="246.5">
      <c r="A50" s="91">
        <v>4000001169</v>
      </c>
      <c r="B50" s="101" t="str">
        <f>IFERROR(VLOOKUP(CGTracker[[#This Row],[Ticket ID]],HelpMe[],2,FALSE),"Not Found In HelpMe")</f>
        <v>Service Request</v>
      </c>
      <c r="C50" s="9" t="s">
        <v>29</v>
      </c>
      <c r="D50" s="101" t="str">
        <f>IFERROR(VLOOKUP(CGTracker[[#This Row],[Ticket ID]],HelpMe[#All],24,FALSE),"Not Found in HelpMe")</f>
        <v>UAE</v>
      </c>
      <c r="E50" s="101" t="str">
        <f>IFERROR(VLOOKUP(CGTracker[[#This Row],[Ticket ID]],HelpMe[#All],14,FALSE),"Not Found in HelpMe")</f>
        <v>Finance &amp; Accounts</v>
      </c>
      <c r="F50" s="101" t="str">
        <f>IFERROR(VLOOKUP(CGTracker[[#This Row],[Ticket ID]],HelpMe[#All],7,FALSE),"Not Found in HelpMe")</f>
        <v>SAP Functional-SD</v>
      </c>
      <c r="G50" s="104" t="str">
        <f>IFERROR(VLOOKUP(CGTracker[[#This Row],[Ticket ID]],HelpMe[#All],4,FALSE),"Not Found In HelpMe")</f>
        <v>Migrated SM#3000046286 VAT REPORT IN FTA FORMAT</v>
      </c>
      <c r="H50" s="10" t="s">
        <v>267</v>
      </c>
      <c r="I50" s="101" t="str">
        <f>IFERROR(VLOOKUP(CGTracker[[#This Row],[Ticket ID]],HelpMe[],17,FALSE),"Not Found in HelpMe")</f>
        <v>4. Low</v>
      </c>
      <c r="J50" s="101" t="str">
        <f>IFERROR(VLOOKUP(CGTracker[[#This Row],[Ticket ID]],HelpMe[],27,FALSE),"Not Found in HelpMe")</f>
        <v>Not Found in HelpMe</v>
      </c>
      <c r="K50" s="101" t="str">
        <f>IFERROR(VLOOKUP(CGTracker[[#This Row],[Ticket ID]],HelpMe[],8,FALSE),"Not Found in HelpMe")</f>
        <v>In Progress</v>
      </c>
      <c r="L50" s="10" t="s">
        <v>268</v>
      </c>
      <c r="M50" s="10" t="s">
        <v>269</v>
      </c>
      <c r="N50" s="154" t="str">
        <f>IFERROR(VLOOKUP(CGTracker[[#This Row],[Ticket ID]],HelpMe[],36,FALSE),"Not Found in HelpMe")</f>
        <v>Not Found in HelpMe</v>
      </c>
      <c r="O50" s="9" t="s">
        <v>41</v>
      </c>
      <c r="P50" s="9"/>
      <c r="Q50" s="9"/>
      <c r="R50" s="154" t="str">
        <f>IFERROR(VLOOKUP(CGTracker[[#This Row],[Ticket ID]],HelpMe[],37,FALSE),"Not Found in HelpMe")</f>
        <v/>
      </c>
      <c r="S50" s="9"/>
      <c r="T50" s="9" t="s">
        <v>92</v>
      </c>
      <c r="U50" s="101" t="str">
        <f>IFERROR(VLOOKUP(CGTracker[[#This Row],[Ticket ID]],HelpMe[],6,FALSE),"Not Found in HelpMe")</f>
        <v>Dinesh Sharma</v>
      </c>
      <c r="V50" s="101" t="str">
        <f>IFERROR(VLOOKUP(CGTracker[[#This Row],[Ticket ID]],HelpMe[],31,FALSE),"Not Found in HelpMe")</f>
        <v>Not Found in HelpMe</v>
      </c>
      <c r="W50" s="9" t="s">
        <v>93</v>
      </c>
      <c r="X50" s="9" t="s">
        <v>52</v>
      </c>
      <c r="Y50" s="10" t="s">
        <v>270</v>
      </c>
      <c r="Z50" s="10"/>
      <c r="AA50" s="80" t="s">
        <v>271</v>
      </c>
      <c r="AB50" s="92" t="s">
        <v>272</v>
      </c>
      <c r="AC50" s="111" t="s">
        <v>273</v>
      </c>
    </row>
    <row r="51" spans="1:29" ht="116" hidden="1">
      <c r="A51" s="265">
        <v>4000004360</v>
      </c>
      <c r="B51" s="101" t="str">
        <f>IFERROR(VLOOKUP(CGTracker[[#This Row],[Ticket ID]],HelpMe[],2,FALSE),"Not Found In HelpMe")</f>
        <v>Not Found In HelpMe</v>
      </c>
      <c r="C51" s="9" t="s">
        <v>29</v>
      </c>
      <c r="D51" s="101" t="str">
        <f>IFERROR(VLOOKUP(CGTracker[[#This Row],[Ticket ID]],HelpMe[#All],24,FALSE),"Not Found in HelpMe")</f>
        <v>Not Found in HelpMe</v>
      </c>
      <c r="E51" s="101" t="str">
        <f>IFERROR(VLOOKUP(CGTracker[[#This Row],[Ticket ID]],HelpMe[#All],14,FALSE),"Not Found in HelpMe")</f>
        <v>Not Found in HelpMe</v>
      </c>
      <c r="F51" s="101" t="str">
        <f>IFERROR(VLOOKUP(CGTracker[[#This Row],[Ticket ID]],HelpMe[#All],7,FALSE),"Not Found in HelpMe")</f>
        <v>Not Found in HelpMe</v>
      </c>
      <c r="G51" s="104" t="str">
        <f>IFERROR(VLOOKUP(CGTracker[[#This Row],[Ticket ID]],HelpMe[#All],4,FALSE),"Not Found In HelpMe")</f>
        <v>Not Found In HelpMe</v>
      </c>
      <c r="H51" s="10" t="s">
        <v>274</v>
      </c>
      <c r="I51" s="101" t="str">
        <f>IFERROR(VLOOKUP(CGTracker[[#This Row],[Ticket ID]],HelpMe[],17,FALSE),"Not Found in HelpMe")</f>
        <v>Not Found in HelpMe</v>
      </c>
      <c r="J51" s="101" t="str">
        <f>IFERROR(VLOOKUP(CGTracker[[#This Row],[Ticket ID]],HelpMe[],27,FALSE),"Not Found in HelpMe")</f>
        <v>Not Found in HelpMe</v>
      </c>
      <c r="K51" s="101" t="str">
        <f>IFERROR(VLOOKUP(CGTracker[[#This Row],[Ticket ID]],HelpMe[],8,FALSE),"Not Found in HelpMe")</f>
        <v>Not Found in HelpMe</v>
      </c>
      <c r="L51" s="10" t="s">
        <v>131</v>
      </c>
      <c r="M51" s="10"/>
      <c r="N51" s="154" t="str">
        <f>IFERROR(VLOOKUP(CGTracker[[#This Row],[Ticket ID]],HelpMe[],36,FALSE),"Not Found in HelpMe")</f>
        <v>Not Found in HelpMe</v>
      </c>
      <c r="O51" s="9" t="s">
        <v>49</v>
      </c>
      <c r="P51" s="9"/>
      <c r="Q51" s="9"/>
      <c r="R51" s="154" t="str">
        <f>IFERROR(VLOOKUP(CGTracker[[#This Row],[Ticket ID]],HelpMe[],37,FALSE),"Not Found in HelpMe")</f>
        <v>Not Found in HelpMe</v>
      </c>
      <c r="S51" s="9"/>
      <c r="T51" s="9" t="s">
        <v>222</v>
      </c>
      <c r="U51" s="101" t="str">
        <f>IFERROR(VLOOKUP(CGTracker[[#This Row],[Ticket ID]],HelpMe[],6,FALSE),"Not Found in HelpMe")</f>
        <v>Not Found in HelpMe</v>
      </c>
      <c r="V51" s="101" t="str">
        <f>IFERROR(VLOOKUP(CGTracker[[#This Row],[Ticket ID]],HelpMe[],31,FALSE),"Not Found in HelpMe")</f>
        <v>Not Found in HelpMe</v>
      </c>
      <c r="W51" s="9" t="s">
        <v>275</v>
      </c>
      <c r="X51" s="9" t="s">
        <v>256</v>
      </c>
      <c r="Y51" s="10" t="s">
        <v>276</v>
      </c>
      <c r="Z51" s="9"/>
      <c r="AA51" s="92" t="s">
        <v>81</v>
      </c>
      <c r="AB51" s="10" t="s">
        <v>277</v>
      </c>
      <c r="AC51" s="118" t="s">
        <v>278</v>
      </c>
    </row>
    <row r="52" spans="1:29" s="4" customFormat="1" ht="116" hidden="1">
      <c r="A52" s="269">
        <v>4000004530</v>
      </c>
      <c r="B52" s="101" t="str">
        <f>IFERROR(VLOOKUP(CGTracker[[#This Row],[Ticket ID]],HelpMe[],2,FALSE),"Not Found In HelpMe")</f>
        <v>Service Request</v>
      </c>
      <c r="C52" s="92" t="s">
        <v>29</v>
      </c>
      <c r="D52" s="103" t="str">
        <f>IFERROR(VLOOKUP(CGTracker[[#This Row],[Ticket ID]],HelpMe[#All],24,FALSE),"Not Found in HelpMe")</f>
        <v>IND</v>
      </c>
      <c r="E52" s="103" t="str">
        <f>IFERROR(VLOOKUP(CGTracker[[#This Row],[Ticket ID]],HelpMe[#All],14,FALSE),"Not Found in HelpMe")</f>
        <v>Finance &amp; Accounts</v>
      </c>
      <c r="F52" s="103" t="str">
        <f>IFERROR(VLOOKUP(CGTracker[[#This Row],[Ticket ID]],HelpMe[#All],7,FALSE),"Not Found in HelpMe")</f>
        <v>SAP Functional-SD</v>
      </c>
      <c r="G52" s="104" t="str">
        <f>IFERROR(VLOOKUP(CGTracker[[#This Row],[Ticket ID]],HelpMe[#All],4,FALSE),"Not Found In HelpMe")</f>
        <v>Request to add new unit of measure in ZECONFIG (E-Invoice) - Sivaprasad (IND) Sol ref#: 3000052603</v>
      </c>
      <c r="H52" s="10" t="s">
        <v>279</v>
      </c>
      <c r="I52" s="101" t="str">
        <f>IFERROR(VLOOKUP(CGTracker[[#This Row],[Ticket ID]],HelpMe[],17,FALSE),"Not Found in HelpMe")</f>
        <v>2. High</v>
      </c>
      <c r="J52" s="101" t="str">
        <f>IFERROR(VLOOKUP(CGTracker[[#This Row],[Ticket ID]],HelpMe[],27,FALSE),"Not Found in HelpMe")</f>
        <v>Not Found in HelpMe</v>
      </c>
      <c r="K52" s="101" t="str">
        <f>IFERROR(VLOOKUP(CGTracker[[#This Row],[Ticket ID]],HelpMe[],8,FALSE),"Not Found in HelpMe")</f>
        <v>Closed</v>
      </c>
      <c r="L52" s="92" t="s">
        <v>103</v>
      </c>
      <c r="M52" s="10" t="s">
        <v>103</v>
      </c>
      <c r="N52" s="154" t="str">
        <f>IFERROR(VLOOKUP(CGTracker[[#This Row],[Ticket ID]],HelpMe[],36,FALSE),"Not Found in HelpMe")</f>
        <v>Not Found in HelpMe</v>
      </c>
      <c r="O52" s="91" t="s">
        <v>42</v>
      </c>
      <c r="P52" s="92"/>
      <c r="Q52" s="92"/>
      <c r="R52" s="154" t="str">
        <f>IFERROR(VLOOKUP(CGTracker[[#This Row],[Ticket ID]],HelpMe[],37,FALSE),"Not Found in HelpMe")</f>
        <v>Not Found in HelpMe</v>
      </c>
      <c r="S52" s="126" t="s">
        <v>280</v>
      </c>
      <c r="T52" s="92" t="s">
        <v>50</v>
      </c>
      <c r="U52" s="245" t="str">
        <f>IFERROR(VLOOKUP(CGTracker[[#This Row],[Ticket ID]],HelpMe[],6,FALSE),"Not Found in HelpMe")</f>
        <v>Kamal Kondapalli</v>
      </c>
      <c r="V52" s="245" t="str">
        <f>IFERROR(VLOOKUP(CGTracker[[#This Row],[Ticket ID]],HelpMe[],31,FALSE),"Not Found in HelpMe")</f>
        <v>Not Found in HelpMe</v>
      </c>
      <c r="W52" s="92" t="s">
        <v>51</v>
      </c>
      <c r="X52" s="92" t="s">
        <v>115</v>
      </c>
      <c r="Y52" s="92" t="s">
        <v>281</v>
      </c>
      <c r="Z52" s="92"/>
      <c r="AA52" s="10"/>
      <c r="AB52" s="92" t="s">
        <v>282</v>
      </c>
      <c r="AC52" s="111"/>
    </row>
    <row r="53" spans="1:29" s="2" customFormat="1" ht="194.5" hidden="1" customHeight="1">
      <c r="A53" s="264">
        <v>4000003883</v>
      </c>
      <c r="B53" s="101" t="str">
        <f>IFERROR(VLOOKUP(CGTracker[[#This Row],[Ticket ID]],HelpMe[],2,FALSE),"Not Found In HelpMe")</f>
        <v>Service Request</v>
      </c>
      <c r="C53" s="9" t="s">
        <v>29</v>
      </c>
      <c r="D53" s="101" t="str">
        <f>IFERROR(VLOOKUP(CGTracker[[#This Row],[Ticket ID]],HelpMe[#All],24,FALSE),"Not Found in HelpMe")</f>
        <v>IND</v>
      </c>
      <c r="E53" s="101" t="str">
        <f>IFERROR(VLOOKUP(CGTracker[[#This Row],[Ticket ID]],HelpMe[#All],14,FALSE),"Not Found in HelpMe")</f>
        <v>Finance &amp; Accounts</v>
      </c>
      <c r="F53" s="101" t="str">
        <f>IFERROR(VLOOKUP(CGTracker[[#This Row],[Ticket ID]],HelpMe[#All],7,FALSE),"Not Found in HelpMe")</f>
        <v>SAP Functional-MM</v>
      </c>
      <c r="G53" s="104" t="str">
        <f>IFERROR(VLOOKUP(CGTracker[[#This Row],[Ticket ID]],HelpMe[#All],4,FALSE),"Not Found In HelpMe")</f>
        <v>Creation of new plant codes in sap</v>
      </c>
      <c r="H53" s="10" t="s">
        <v>283</v>
      </c>
      <c r="I53" s="101" t="str">
        <f>IFERROR(VLOOKUP(CGTracker[[#This Row],[Ticket ID]],HelpMe[],17,FALSE),"Not Found in HelpMe")</f>
        <v>3. Normal</v>
      </c>
      <c r="J53" s="101" t="str">
        <f>IFERROR(VLOOKUP(CGTracker[[#This Row],[Ticket ID]],HelpMe[],27,FALSE),"Not Found in HelpMe")</f>
        <v>Not Found in HelpMe</v>
      </c>
      <c r="K53" s="101" t="str">
        <f>IFERROR(VLOOKUP(CGTracker[[#This Row],[Ticket ID]],HelpMe[],8,FALSE),"Not Found in HelpMe")</f>
        <v>Resolved</v>
      </c>
      <c r="L53" s="92" t="s">
        <v>103</v>
      </c>
      <c r="M53" s="10" t="s">
        <v>103</v>
      </c>
      <c r="N53" s="154">
        <f>IFERROR(VLOOKUP(CGTracker[[#This Row],[Ticket ID]],HelpMe[],36,FALSE),"Not Found in HelpMe")</f>
        <v>45545</v>
      </c>
      <c r="O53" s="9" t="s">
        <v>41</v>
      </c>
      <c r="P53" s="9"/>
      <c r="Q53" s="9"/>
      <c r="R53" s="154">
        <f>IFERROR(VLOOKUP(CGTracker[[#This Row],[Ticket ID]],HelpMe[],37,FALSE),"Not Found in HelpMe")</f>
        <v>45545</v>
      </c>
      <c r="S53" s="9"/>
      <c r="T53" s="9" t="s">
        <v>92</v>
      </c>
      <c r="U53" s="101" t="str">
        <f>IFERROR(VLOOKUP(CGTracker[[#This Row],[Ticket ID]],HelpMe[],6,FALSE),"Not Found in HelpMe")</f>
        <v>Rakhi Masand</v>
      </c>
      <c r="V53" s="101" t="str">
        <f>IFERROR(VLOOKUP(CGTracker[[#This Row],[Ticket ID]],HelpMe[],31,FALSE),"Not Found in HelpMe")</f>
        <v>Not Found in HelpMe</v>
      </c>
      <c r="W53" s="9" t="s">
        <v>93</v>
      </c>
      <c r="X53" s="9" t="s">
        <v>61</v>
      </c>
      <c r="Y53" s="10" t="s">
        <v>284</v>
      </c>
      <c r="Z53" s="10" t="s">
        <v>285</v>
      </c>
      <c r="AA53" s="10" t="s">
        <v>286</v>
      </c>
      <c r="AB53" s="92" t="s">
        <v>287</v>
      </c>
      <c r="AC53" s="111"/>
    </row>
    <row r="54" spans="1:29" s="4" customFormat="1" ht="130.5" hidden="1">
      <c r="A54" s="269">
        <v>4000002303</v>
      </c>
      <c r="B54" s="101" t="str">
        <f>IFERROR(VLOOKUP(CGTracker[[#This Row],[Ticket ID]],HelpMe[],2,FALSE),"Not Found In HelpMe")</f>
        <v>Service Request</v>
      </c>
      <c r="C54" s="92" t="s">
        <v>29</v>
      </c>
      <c r="D54" s="103" t="str">
        <f>IFERROR(VLOOKUP(CGTracker[[#This Row],[Ticket ID]],HelpMe[#All],24,FALSE),"Not Found in HelpMe")</f>
        <v>BGD</v>
      </c>
      <c r="E54" s="103" t="str">
        <f>IFERROR(VLOOKUP(CGTracker[[#This Row],[Ticket ID]],HelpMe[#All],14,FALSE),"Not Found in HelpMe")</f>
        <v>Sales &amp; Marketing</v>
      </c>
      <c r="F54" s="103" t="str">
        <f>IFERROR(VLOOKUP(CGTracker[[#This Row],[Ticket ID]],HelpMe[#All],7,FALSE),"Not Found in HelpMe")</f>
        <v>SAP Functional-SD</v>
      </c>
      <c r="G54" s="104" t="str">
        <f>IFERROR(VLOOKUP(CGTracker[[#This Row],[Ticket ID]],HelpMe[#All],4,FALSE),"Not Found In HelpMe")</f>
        <v>Distribution Channel Modification - Sol Ref:3000052551</v>
      </c>
      <c r="H54" s="10" t="s">
        <v>288</v>
      </c>
      <c r="I54" s="101" t="str">
        <f>IFERROR(VLOOKUP(CGTracker[[#This Row],[Ticket ID]],HelpMe[],17,FALSE),"Not Found in HelpMe")</f>
        <v>4. Low</v>
      </c>
      <c r="J54" s="101" t="str">
        <f>IFERROR(VLOOKUP(CGTracker[[#This Row],[Ticket ID]],HelpMe[],27,FALSE),"Not Found in HelpMe")</f>
        <v>Not Found in HelpMe</v>
      </c>
      <c r="K54" s="101" t="str">
        <f>IFERROR(VLOOKUP(CGTracker[[#This Row],[Ticket ID]],HelpMe[],8,FALSE),"Not Found in HelpMe")</f>
        <v>Closed</v>
      </c>
      <c r="L54" s="92" t="s">
        <v>103</v>
      </c>
      <c r="M54" s="10" t="s">
        <v>103</v>
      </c>
      <c r="N54" s="154" t="str">
        <f>IFERROR(VLOOKUP(CGTracker[[#This Row],[Ticket ID]],HelpMe[],36,FALSE),"Not Found in HelpMe")</f>
        <v>Not Found in HelpMe</v>
      </c>
      <c r="O54" s="91" t="s">
        <v>42</v>
      </c>
      <c r="P54" s="92"/>
      <c r="Q54" s="92"/>
      <c r="R54" s="154" t="str">
        <f>IFERROR(VLOOKUP(CGTracker[[#This Row],[Ticket ID]],HelpMe[],37,FALSE),"Not Found in HelpMe")</f>
        <v>Not Found in HelpMe</v>
      </c>
      <c r="S54" s="92" t="s">
        <v>289</v>
      </c>
      <c r="T54" s="92" t="s">
        <v>50</v>
      </c>
      <c r="U54" s="245" t="str">
        <f>IFERROR(VLOOKUP(CGTracker[[#This Row],[Ticket ID]],HelpMe[],6,FALSE),"Not Found in HelpMe")</f>
        <v>Kamal Kondapalli</v>
      </c>
      <c r="V54" s="245" t="str">
        <f>IFERROR(VLOOKUP(CGTracker[[#This Row],[Ticket ID]],HelpMe[],31,FALSE),"Not Found in HelpMe")</f>
        <v>Not Found in HelpMe</v>
      </c>
      <c r="W54" s="92" t="s">
        <v>51</v>
      </c>
      <c r="X54" s="92"/>
      <c r="Y54" s="93" t="s">
        <v>290</v>
      </c>
      <c r="Z54" s="93"/>
      <c r="AA54" s="10"/>
      <c r="AB54" s="92" t="s">
        <v>87</v>
      </c>
      <c r="AC54" s="111"/>
    </row>
    <row r="55" spans="1:29" s="2" customFormat="1" ht="200.15" hidden="1" customHeight="1">
      <c r="A55" s="269">
        <v>4000001721</v>
      </c>
      <c r="B55" s="101" t="str">
        <f>IFERROR(VLOOKUP(CGTracker[[#This Row],[Ticket ID]],HelpMe[],2,FALSE),"Not Found In HelpMe")</f>
        <v>Service Request</v>
      </c>
      <c r="C55" s="92" t="s">
        <v>29</v>
      </c>
      <c r="D55" s="103" t="str">
        <f>IFERROR(VLOOKUP(CGTracker[[#This Row],[Ticket ID]],HelpMe[#All],24,FALSE),"Not Found in HelpMe")</f>
        <v>IND</v>
      </c>
      <c r="E55" s="103" t="str">
        <f>IFERROR(VLOOKUP(CGTracker[[#This Row],[Ticket ID]],HelpMe[#All],14,FALSE),"Not Found in HelpMe")</f>
        <v>Finance &amp; Accounts</v>
      </c>
      <c r="F55" s="103" t="str">
        <f>IFERROR(VLOOKUP(CGTracker[[#This Row],[Ticket ID]],HelpMe[#All],7,FALSE),"Not Found in HelpMe")</f>
        <v>SAP Functional-SD</v>
      </c>
      <c r="G55" s="104" t="str">
        <f>IFERROR(VLOOKUP(CGTracker[[#This Row],[Ticket ID]],HelpMe[#All],4,FALSE),"Not Found In HelpMe")</f>
        <v>Inclusion of additional mandatory field of "Project name" &amp; "Project site " in sales order of Distri. Channel-32 Sol Ref#: 3000052542</v>
      </c>
      <c r="H55" s="10" t="s">
        <v>291</v>
      </c>
      <c r="I55" s="101" t="str">
        <f>IFERROR(VLOOKUP(CGTracker[[#This Row],[Ticket ID]],HelpMe[],17,FALSE),"Not Found in HelpMe")</f>
        <v>2. High</v>
      </c>
      <c r="J55" s="101" t="str">
        <f>IFERROR(VLOOKUP(CGTracker[[#This Row],[Ticket ID]],HelpMe[],27,FALSE),"Not Found in HelpMe")</f>
        <v>Not Found in HelpMe</v>
      </c>
      <c r="K55" s="101" t="str">
        <f>IFERROR(VLOOKUP(CGTracker[[#This Row],[Ticket ID]],HelpMe[],8,FALSE),"Not Found in HelpMe")</f>
        <v>In Progress</v>
      </c>
      <c r="L55" s="92" t="s">
        <v>221</v>
      </c>
      <c r="M55" s="10" t="s">
        <v>221</v>
      </c>
      <c r="N55" s="154">
        <f>IFERROR(VLOOKUP(CGTracker[[#This Row],[Ticket ID]],HelpMe[],36,FALSE),"Not Found in HelpMe")</f>
        <v>45451</v>
      </c>
      <c r="O55" s="91" t="s">
        <v>42</v>
      </c>
      <c r="P55" s="92"/>
      <c r="Q55" s="92"/>
      <c r="R55" s="154" t="str">
        <f>IFERROR(VLOOKUP(CGTracker[[#This Row],[Ticket ID]],HelpMe[],37,FALSE),"Not Found in HelpMe")</f>
        <v/>
      </c>
      <c r="S55" s="92"/>
      <c r="T55" s="92" t="s">
        <v>50</v>
      </c>
      <c r="U55" s="245" t="str">
        <f>IFERROR(VLOOKUP(CGTracker[[#This Row],[Ticket ID]],HelpMe[],6,FALSE),"Not Found in HelpMe")</f>
        <v>Kamal Kondapalli</v>
      </c>
      <c r="V55" s="245" t="str">
        <f>IFERROR(VLOOKUP(CGTracker[[#This Row],[Ticket ID]],HelpMe[],31,FALSE),"Not Found in HelpMe")</f>
        <v>Not Found in HelpMe</v>
      </c>
      <c r="W55" s="92" t="s">
        <v>89</v>
      </c>
      <c r="X55" s="92" t="s">
        <v>61</v>
      </c>
      <c r="Y55" s="92" t="s">
        <v>292</v>
      </c>
      <c r="Z55" s="92"/>
      <c r="AA55" s="10"/>
      <c r="AB55" s="92" t="s">
        <v>293</v>
      </c>
      <c r="AC55" s="111" t="s">
        <v>294</v>
      </c>
    </row>
    <row r="56" spans="1:29" s="2" customFormat="1" ht="29" hidden="1">
      <c r="A56" s="9">
        <v>0</v>
      </c>
      <c r="B56" s="101" t="str">
        <f>IFERROR(VLOOKUP(CGTracker[[#This Row],[Ticket ID]],HelpMe[],2,FALSE),"Not Found In HelpMe")</f>
        <v>Not Found In HelpMe</v>
      </c>
      <c r="C56" s="91" t="s">
        <v>29</v>
      </c>
      <c r="D56" s="102" t="str">
        <f>IFERROR(VLOOKUP(CGTracker[[#This Row],[Ticket ID]],HelpMe[#All],24,FALSE),"Not Found in HelpMe")</f>
        <v>Not Found in HelpMe</v>
      </c>
      <c r="E56" s="102" t="str">
        <f>IFERROR(VLOOKUP(CGTracker[[#This Row],[Ticket ID]],HelpMe[#All],14,FALSE),"Not Found in HelpMe")</f>
        <v>Not Found in HelpMe</v>
      </c>
      <c r="F56" s="102" t="str">
        <f>IFERROR(VLOOKUP(CGTracker[[#This Row],[Ticket ID]],HelpMe[#All],7,FALSE),"Not Found in HelpMe")</f>
        <v>Not Found in HelpMe</v>
      </c>
      <c r="G56" s="104" t="str">
        <f>IFERROR(VLOOKUP(CGTracker[[#This Row],[Ticket ID]],HelpMe[#All],4,FALSE),"Not Found In HelpMe")</f>
        <v>Not Found In HelpMe</v>
      </c>
      <c r="H56" s="10" t="s">
        <v>295</v>
      </c>
      <c r="I56" s="101" t="str">
        <f>IFERROR(VLOOKUP(CGTracker[[#This Row],[Ticket ID]],HelpMe[],17,FALSE),"Not Found in HelpMe")</f>
        <v>Not Found in HelpMe</v>
      </c>
      <c r="J56" s="101" t="str">
        <f>IFERROR(VLOOKUP(CGTracker[[#This Row],[Ticket ID]],HelpMe[],27,FALSE),"Not Found in HelpMe")</f>
        <v>Not Found in HelpMe</v>
      </c>
      <c r="K56" s="101" t="str">
        <f>IFERROR(VLOOKUP(CGTracker[[#This Row],[Ticket ID]],HelpMe[],8,FALSE),"Not Found in HelpMe")</f>
        <v>Not Found in HelpMe</v>
      </c>
      <c r="L56" s="92" t="s">
        <v>40</v>
      </c>
      <c r="M56" s="10"/>
      <c r="N56" s="154" t="str">
        <f>IFERROR(VLOOKUP(CGTracker[[#This Row],[Ticket ID]],HelpMe[],36,FALSE),"Not Found in HelpMe")</f>
        <v>Not Found in HelpMe</v>
      </c>
      <c r="O56" s="91" t="s">
        <v>42</v>
      </c>
      <c r="P56" s="91"/>
      <c r="Q56" s="91"/>
      <c r="R56" s="154" t="str">
        <f>IFERROR(VLOOKUP(CGTracker[[#This Row],[Ticket ID]],HelpMe[],37,FALSE),"Not Found in HelpMe")</f>
        <v>Not Found in HelpMe</v>
      </c>
      <c r="S56" s="91" t="s">
        <v>42</v>
      </c>
      <c r="T56" s="91" t="s">
        <v>192</v>
      </c>
      <c r="U56" s="245" t="str">
        <f>IFERROR(VLOOKUP(CGTracker[[#This Row],[Ticket ID]],HelpMe[],6,FALSE),"Not Found in HelpMe")</f>
        <v>Not Found in HelpMe</v>
      </c>
      <c r="V56" s="245" t="str">
        <f>IFERROR(VLOOKUP(CGTracker[[#This Row],[Ticket ID]],HelpMe[],31,FALSE),"Not Found in HelpMe")</f>
        <v>Not Found in HelpMe</v>
      </c>
      <c r="W56" s="9" t="s">
        <v>296</v>
      </c>
      <c r="X56" s="9" t="s">
        <v>61</v>
      </c>
      <c r="Y56" s="10" t="s">
        <v>297</v>
      </c>
      <c r="Z56" s="10"/>
      <c r="AA56" s="10" t="s">
        <v>298</v>
      </c>
      <c r="AB56" s="92" t="s">
        <v>299</v>
      </c>
      <c r="AC56" s="111"/>
    </row>
    <row r="57" spans="1:29" s="2" customFormat="1" ht="159.5" hidden="1">
      <c r="A57" s="265">
        <v>4000002384</v>
      </c>
      <c r="B57" s="101" t="str">
        <f>IFERROR(VLOOKUP(CGTracker[[#This Row],[Ticket ID]],HelpMe[],2,FALSE),"Not Found In HelpMe")</f>
        <v>Service Request</v>
      </c>
      <c r="C57" s="91" t="s">
        <v>29</v>
      </c>
      <c r="D57" s="102" t="str">
        <f>IFERROR(VLOOKUP(CGTracker[[#This Row],[Ticket ID]],HelpMe[#All],24,FALSE),"Not Found in HelpMe")</f>
        <v>UAE</v>
      </c>
      <c r="E57" s="102" t="str">
        <f>IFERROR(VLOOKUP(CGTracker[[#This Row],[Ticket ID]],HelpMe[#All],14,FALSE),"Not Found in HelpMe")</f>
        <v>Finance &amp; Accounts</v>
      </c>
      <c r="F57" s="102" t="str">
        <f>IFERROR(VLOOKUP(CGTracker[[#This Row],[Ticket ID]],HelpMe[#All],7,FALSE),"Not Found in HelpMe")</f>
        <v>SAP Functional-PP/PM/QS/</v>
      </c>
      <c r="G57" s="104" t="str">
        <f>IFERROR(VLOOKUP(CGTracker[[#This Row],[Ticket ID]],HelpMe[#All],4,FALSE),"Not Found In HelpMe")</f>
        <v>Creation of Custom Report Sol Ref: 3000052565.</v>
      </c>
      <c r="H57" s="10" t="s">
        <v>300</v>
      </c>
      <c r="I57" s="101" t="str">
        <f>IFERROR(VLOOKUP(CGTracker[[#This Row],[Ticket ID]],HelpMe[],17,FALSE),"Not Found in HelpMe")</f>
        <v>2. High</v>
      </c>
      <c r="J57" s="101" t="str">
        <f>IFERROR(VLOOKUP(CGTracker[[#This Row],[Ticket ID]],HelpMe[],27,FALSE),"Not Found in HelpMe")</f>
        <v>Not Found in HelpMe</v>
      </c>
      <c r="K57" s="101" t="str">
        <f>IFERROR(VLOOKUP(CGTracker[[#This Row],[Ticket ID]],HelpMe[],8,FALSE),"Not Found in HelpMe")</f>
        <v>In Progress</v>
      </c>
      <c r="L57" s="10" t="s">
        <v>301</v>
      </c>
      <c r="M57" s="10" t="s">
        <v>301</v>
      </c>
      <c r="N57" s="154" t="str">
        <f>IFERROR(VLOOKUP(CGTracker[[#This Row],[Ticket ID]],HelpMe[],36,FALSE),"Not Found in HelpMe")</f>
        <v>Not Found in HelpMe</v>
      </c>
      <c r="O57" s="91" t="s">
        <v>32</v>
      </c>
      <c r="P57" s="91"/>
      <c r="Q57" s="91"/>
      <c r="R57" s="154" t="str">
        <f>IFERROR(VLOOKUP(CGTracker[[#This Row],[Ticket ID]],HelpMe[],37,FALSE),"Not Found in HelpMe")</f>
        <v/>
      </c>
      <c r="S57" s="91"/>
      <c r="T57" s="91" t="s">
        <v>59</v>
      </c>
      <c r="U57" s="245" t="str">
        <f>IFERROR(VLOOKUP(CGTracker[[#This Row],[Ticket ID]],HelpMe[],6,FALSE),"Not Found in HelpMe")</f>
        <v>Shaik Chand Basha</v>
      </c>
      <c r="V57" s="245" t="str">
        <f>IFERROR(VLOOKUP(CGTracker[[#This Row],[Ticket ID]],HelpMe[],31,FALSE),"Not Found in HelpMe")</f>
        <v>Not Found in HelpMe</v>
      </c>
      <c r="W57" s="91" t="s">
        <v>142</v>
      </c>
      <c r="X57" s="91" t="s">
        <v>61</v>
      </c>
      <c r="Y57" s="10" t="s">
        <v>302</v>
      </c>
      <c r="Z57" s="10"/>
      <c r="AA57" s="10"/>
      <c r="AB57" s="92" t="s">
        <v>303</v>
      </c>
      <c r="AC57" s="111" t="s">
        <v>304</v>
      </c>
    </row>
    <row r="58" spans="1:29" s="2" customFormat="1" ht="200.15" hidden="1" customHeight="1">
      <c r="A58" s="270">
        <v>4000004582</v>
      </c>
      <c r="B58" s="101" t="str">
        <f>IFERROR(VLOOKUP(CGTracker[[#This Row],[Ticket ID]],HelpMe[],2,FALSE),"Not Found In HelpMe")</f>
        <v>Service Request</v>
      </c>
      <c r="C58" s="91" t="s">
        <v>29</v>
      </c>
      <c r="D58" s="102" t="str">
        <f>IFERROR(VLOOKUP(CGTracker[[#This Row],[Ticket ID]],HelpMe[#All],24,FALSE),"Not Found in HelpMe")</f>
        <v>UAE</v>
      </c>
      <c r="E58" s="102" t="str">
        <f>IFERROR(VLOOKUP(CGTracker[[#This Row],[Ticket ID]],HelpMe[#All],14,FALSE),"Not Found in HelpMe")</f>
        <v>Finance &amp; Accounts</v>
      </c>
      <c r="F58" s="102" t="str">
        <f>IFERROR(VLOOKUP(CGTracker[[#This Row],[Ticket ID]],HelpMe[#All],7,FALSE),"Not Found in HelpMe")</f>
        <v>SAP Functional-MM</v>
      </c>
      <c r="G58" s="104" t="str">
        <f>IFERROR(VLOOKUP(CGTracker[[#This Row],[Ticket ID]],HelpMe[#All],4,FALSE),"Not Found In HelpMe")</f>
        <v>MRP View1 Plant Specific Material Status Changes with Validity Date Sol ref#: 3000052602</v>
      </c>
      <c r="H58" s="10" t="s">
        <v>305</v>
      </c>
      <c r="I58" s="101" t="str">
        <f>IFERROR(VLOOKUP(CGTracker[[#This Row],[Ticket ID]],HelpMe[],17,FALSE),"Not Found in HelpMe")</f>
        <v>3. Normal</v>
      </c>
      <c r="J58" s="101" t="str">
        <f>IFERROR(VLOOKUP(CGTracker[[#This Row],[Ticket ID]],HelpMe[],27,FALSE),"Not Found in HelpMe")</f>
        <v>Not Found in HelpMe</v>
      </c>
      <c r="K58" s="101" t="str">
        <f>IFERROR(VLOOKUP(CGTracker[[#This Row],[Ticket ID]],HelpMe[],8,FALSE),"Not Found in HelpMe")</f>
        <v>User acceptance</v>
      </c>
      <c r="L58" s="10" t="s">
        <v>48</v>
      </c>
      <c r="M58" s="10" t="s">
        <v>48</v>
      </c>
      <c r="N58" s="154">
        <f>IFERROR(VLOOKUP(CGTracker[[#This Row],[Ticket ID]],HelpMe[],36,FALSE),"Not Found in HelpMe")</f>
        <v>45302</v>
      </c>
      <c r="O58" s="91" t="s">
        <v>42</v>
      </c>
      <c r="P58" s="91"/>
      <c r="Q58" s="91"/>
      <c r="R58" s="154" t="str">
        <f>IFERROR(VLOOKUP(CGTracker[[#This Row],[Ticket ID]],HelpMe[],37,FALSE),"Not Found in HelpMe")</f>
        <v/>
      </c>
      <c r="S58" s="91"/>
      <c r="T58" s="91" t="s">
        <v>150</v>
      </c>
      <c r="U58" s="245" t="str">
        <f>IFERROR(VLOOKUP(CGTracker[[#This Row],[Ticket ID]],HelpMe[],6,FALSE),"Not Found in HelpMe")</f>
        <v>Pranita Vishvanath Patil</v>
      </c>
      <c r="V58" s="245" t="str">
        <f>IFERROR(VLOOKUP(CGTracker[[#This Row],[Ticket ID]],HelpMe[],31,FALSE),"Not Found in HelpMe")</f>
        <v>Not Found in HelpMe</v>
      </c>
      <c r="W58" s="91" t="s">
        <v>34</v>
      </c>
      <c r="X58" s="91" t="s">
        <v>61</v>
      </c>
      <c r="Y58" s="92" t="s">
        <v>306</v>
      </c>
      <c r="Z58" s="92"/>
      <c r="AA58" s="10" t="s">
        <v>307</v>
      </c>
      <c r="AB58" s="92" t="s">
        <v>308</v>
      </c>
      <c r="AC58" s="111" t="s">
        <v>309</v>
      </c>
    </row>
    <row r="59" spans="1:29" s="2" customFormat="1" ht="101.5" hidden="1">
      <c r="A59" s="267">
        <v>4000000908</v>
      </c>
      <c r="B59" s="101" t="str">
        <f>IFERROR(VLOOKUP(CGTracker[[#This Row],[Ticket ID]],HelpMe[],2,FALSE),"Not Found In HelpMe")</f>
        <v>Service Request</v>
      </c>
      <c r="C59" s="91" t="s">
        <v>29</v>
      </c>
      <c r="D59" s="102" t="str">
        <f>IFERROR(VLOOKUP(CGTracker[[#This Row],[Ticket ID]],HelpMe[#All],24,FALSE),"Not Found in HelpMe")</f>
        <v>UAE</v>
      </c>
      <c r="E59" s="102" t="str">
        <f>IFERROR(VLOOKUP(CGTracker[[#This Row],[Ticket ID]],HelpMe[#All],14,FALSE),"Not Found in HelpMe")</f>
        <v>Accounts</v>
      </c>
      <c r="F59" s="102" t="str">
        <f>IFERROR(VLOOKUP(CGTracker[[#This Row],[Ticket ID]],HelpMe[#All],7,FALSE),"Not Found in HelpMe")</f>
        <v>SAP Functional</v>
      </c>
      <c r="G59" s="104" t="str">
        <f>IFERROR(VLOOKUP(CGTracker[[#This Row],[Ticket ID]],HelpMe[#All],4,FALSE),"Not Found In HelpMe")</f>
        <v>SAP Incident-SAP INVOICE-FOR ALL TAX GROUP CO.TO REMOVE WORD "TAX" IN THE SAP INVOICE - Sol Ref 3000052528</v>
      </c>
      <c r="H59" s="92" t="s">
        <v>310</v>
      </c>
      <c r="I59" s="101" t="str">
        <f>IFERROR(VLOOKUP(CGTracker[[#This Row],[Ticket ID]],HelpMe[],17,FALSE),"Not Found in HelpMe")</f>
        <v>3. Normal</v>
      </c>
      <c r="J59" s="101" t="str">
        <f>IFERROR(VLOOKUP(CGTracker[[#This Row],[Ticket ID]],HelpMe[],27,FALSE),"Not Found in HelpMe")</f>
        <v>Not Found in HelpMe</v>
      </c>
      <c r="K59" s="101" t="str">
        <f>IFERROR(VLOOKUP(CGTracker[[#This Row],[Ticket ID]],HelpMe[],8,FALSE),"Not Found in HelpMe")</f>
        <v>In Progress</v>
      </c>
      <c r="L59" s="92" t="s">
        <v>48</v>
      </c>
      <c r="M59" s="10" t="s">
        <v>48</v>
      </c>
      <c r="N59" s="154" t="str">
        <f>IFERROR(VLOOKUP(CGTracker[[#This Row],[Ticket ID]],HelpMe[],36,FALSE),"Not Found in HelpMe")</f>
        <v>Not Found in HelpMe</v>
      </c>
      <c r="O59" s="91" t="s">
        <v>83</v>
      </c>
      <c r="P59" s="91"/>
      <c r="Q59" s="91"/>
      <c r="R59" s="154" t="str">
        <f>IFERROR(VLOOKUP(CGTracker[[#This Row],[Ticket ID]],HelpMe[],37,FALSE),"Not Found in HelpMe")</f>
        <v/>
      </c>
      <c r="S59" s="91" t="s">
        <v>149</v>
      </c>
      <c r="T59" s="91" t="s">
        <v>50</v>
      </c>
      <c r="U59" s="245" t="str">
        <f>IFERROR(VLOOKUP(CGTracker[[#This Row],[Ticket ID]],HelpMe[],6,FALSE),"Not Found in HelpMe")</f>
        <v>Dinesh Sharma</v>
      </c>
      <c r="V59" s="245" t="str">
        <f>IFERROR(VLOOKUP(CGTracker[[#This Row],[Ticket ID]],HelpMe[],31,FALSE),"Not Found in HelpMe")</f>
        <v>Not Found in HelpMe</v>
      </c>
      <c r="W59" s="91" t="s">
        <v>311</v>
      </c>
      <c r="X59" s="91" t="s">
        <v>61</v>
      </c>
      <c r="Y59" s="92" t="s">
        <v>312</v>
      </c>
      <c r="Z59" s="92"/>
      <c r="AA59" s="10" t="s">
        <v>96</v>
      </c>
      <c r="AB59" s="92"/>
      <c r="AC59" s="111"/>
    </row>
    <row r="60" spans="1:29" s="2" customFormat="1" ht="188.5" hidden="1">
      <c r="A60" s="269">
        <v>4000003598</v>
      </c>
      <c r="B60" s="101" t="str">
        <f>IFERROR(VLOOKUP(CGTracker[[#This Row],[Ticket ID]],HelpMe[],2,FALSE),"Not Found In HelpMe")</f>
        <v>Service Request</v>
      </c>
      <c r="C60" s="92" t="s">
        <v>29</v>
      </c>
      <c r="D60" s="103" t="str">
        <f>IFERROR(VLOOKUP(CGTracker[[#This Row],[Ticket ID]],HelpMe[#All],24,FALSE),"Not Found in HelpMe")</f>
        <v>UAE</v>
      </c>
      <c r="E60" s="103" t="str">
        <f>IFERROR(VLOOKUP(CGTracker[[#This Row],[Ticket ID]],HelpMe[#All],14,FALSE),"Not Found in HelpMe")</f>
        <v>Customer Advocacy - Tiles</v>
      </c>
      <c r="F60" s="103" t="str">
        <f>IFERROR(VLOOKUP(CGTracker[[#This Row],[Ticket ID]],HelpMe[#All],7,FALSE),"Not Found in HelpMe")</f>
        <v>SAP Functional-SD</v>
      </c>
      <c r="G60" s="104" t="str">
        <f>IFERROR(VLOOKUP(CGTracker[[#This Row],[Ticket ID]],HelpMe[#All],4,FALSE),"Not Found In HelpMe")</f>
        <v>Conversion from Box to M2 has to be changed - Sol ref#: 3000052604</v>
      </c>
      <c r="H60" s="10" t="s">
        <v>313</v>
      </c>
      <c r="I60" s="101" t="str">
        <f>IFERROR(VLOOKUP(CGTracker[[#This Row],[Ticket ID]],HelpMe[],17,FALSE),"Not Found in HelpMe")</f>
        <v>2. High</v>
      </c>
      <c r="J60" s="101" t="str">
        <f>IFERROR(VLOOKUP(CGTracker[[#This Row],[Ticket ID]],HelpMe[],27,FALSE),"Not Found in HelpMe")</f>
        <v>Not Found in HelpMe</v>
      </c>
      <c r="K60" s="101" t="str">
        <f>IFERROR(VLOOKUP(CGTracker[[#This Row],[Ticket ID]],HelpMe[],8,FALSE),"Not Found in HelpMe")</f>
        <v>User acceptance</v>
      </c>
      <c r="L60" s="10" t="s">
        <v>221</v>
      </c>
      <c r="M60" s="10" t="s">
        <v>221</v>
      </c>
      <c r="N60" s="154">
        <f>IFERROR(VLOOKUP(CGTracker[[#This Row],[Ticket ID]],HelpMe[],36,FALSE),"Not Found in HelpMe")</f>
        <v>45301</v>
      </c>
      <c r="O60" s="91" t="s">
        <v>42</v>
      </c>
      <c r="P60" s="92"/>
      <c r="Q60" s="92"/>
      <c r="R60" s="154" t="str">
        <f>IFERROR(VLOOKUP(CGTracker[[#This Row],[Ticket ID]],HelpMe[],37,FALSE),"Not Found in HelpMe")</f>
        <v/>
      </c>
      <c r="S60" s="92"/>
      <c r="T60" s="92" t="s">
        <v>180</v>
      </c>
      <c r="U60" s="245" t="str">
        <f>IFERROR(VLOOKUP(CGTracker[[#This Row],[Ticket ID]],HelpMe[],6,FALSE),"Not Found in HelpMe")</f>
        <v>Kamal Kondapalli</v>
      </c>
      <c r="V60" s="245" t="str">
        <f>IFERROR(VLOOKUP(CGTracker[[#This Row],[Ticket ID]],HelpMe[],31,FALSE),"Not Found in HelpMe")</f>
        <v>Not Found in HelpMe</v>
      </c>
      <c r="W60" s="92" t="s">
        <v>89</v>
      </c>
      <c r="X60" s="92" t="s">
        <v>115</v>
      </c>
      <c r="Y60" s="92" t="s">
        <v>314</v>
      </c>
      <c r="Z60" s="92"/>
      <c r="AA60" s="10"/>
      <c r="AB60" s="92" t="s">
        <v>315</v>
      </c>
      <c r="AC60" s="111" t="s">
        <v>316</v>
      </c>
    </row>
    <row r="61" spans="1:29" s="2" customFormat="1" ht="58" hidden="1">
      <c r="A61" s="270">
        <v>4000004770</v>
      </c>
      <c r="B61" s="101" t="str">
        <f>IFERROR(VLOOKUP(CGTracker[[#This Row],[Ticket ID]],HelpMe[],2,FALSE),"Not Found In HelpMe")</f>
        <v>Incident</v>
      </c>
      <c r="C61" s="91" t="s">
        <v>29</v>
      </c>
      <c r="D61" s="102" t="str">
        <f>IFERROR(VLOOKUP(CGTracker[[#This Row],[Ticket ID]],HelpMe[#All],24,FALSE),"Not Found in HelpMe")</f>
        <v>IND</v>
      </c>
      <c r="E61" s="102" t="str">
        <f>IFERROR(VLOOKUP(CGTracker[[#This Row],[Ticket ID]],HelpMe[#All],14,FALSE),"Not Found in HelpMe")</f>
        <v>Finance &amp; Accounts</v>
      </c>
      <c r="F61" s="245" t="str">
        <f>IFERROR(VLOOKUP(CGTracker[[#This Row],[Ticket ID]],HelpMe[#All],7,FALSE),"Not Found in HelpMe")</f>
        <v>SAP Functional-MM</v>
      </c>
      <c r="G61" s="104" t="str">
        <f>IFERROR(VLOOKUP(CGTracker[[#This Row],[Ticket ID]],HelpMe[#All],4,FALSE),"Not Found In HelpMe")</f>
        <v>Unable to update PAN duplicate option in BP</v>
      </c>
      <c r="H61" s="10" t="s">
        <v>317</v>
      </c>
      <c r="I61" s="101" t="str">
        <f>IFERROR(VLOOKUP(CGTracker[[#This Row],[Ticket ID]],HelpMe[],17,FALSE),"Not Found in HelpMe")</f>
        <v>3. Normal</v>
      </c>
      <c r="J61" s="101" t="str">
        <f>IFERROR(VLOOKUP(CGTracker[[#This Row],[Ticket ID]],HelpMe[],27,FALSE),"Not Found in HelpMe")</f>
        <v>Not Found in HelpMe</v>
      </c>
      <c r="K61" s="101" t="str">
        <f>IFERROR(VLOOKUP(CGTracker[[#This Row],[Ticket ID]],HelpMe[],8,FALSE),"Not Found in HelpMe")</f>
        <v>Closed</v>
      </c>
      <c r="L61" s="10" t="s">
        <v>40</v>
      </c>
      <c r="M61" s="10" t="s">
        <v>40</v>
      </c>
      <c r="N61" s="154">
        <f>IFERROR(VLOOKUP(CGTracker[[#This Row],[Ticket ID]],HelpMe[],36,FALSE),"Not Found in HelpMe")</f>
        <v>45484</v>
      </c>
      <c r="O61" s="91" t="s">
        <v>42</v>
      </c>
      <c r="P61" s="91"/>
      <c r="Q61" s="91"/>
      <c r="R61" s="154">
        <f>IFERROR(VLOOKUP(CGTracker[[#This Row],[Ticket ID]],HelpMe[],37,FALSE),"Not Found in HelpMe")</f>
        <v>45484</v>
      </c>
      <c r="S61" s="91" t="s">
        <v>83</v>
      </c>
      <c r="T61" s="91" t="s">
        <v>150</v>
      </c>
      <c r="U61" s="245" t="str">
        <f>IFERROR(VLOOKUP(CGTracker[[#This Row],[Ticket ID]],HelpMe[],6,FALSE),"Not Found in HelpMe")</f>
        <v>Pranita Vishvanath Patil</v>
      </c>
      <c r="V61" s="245" t="str">
        <f>IFERROR(VLOOKUP(CGTracker[[#This Row],[Ticket ID]],HelpMe[],31,FALSE),"Not Found in HelpMe")</f>
        <v>Not Found in HelpMe</v>
      </c>
      <c r="W61" s="91" t="s">
        <v>213</v>
      </c>
      <c r="X61" s="91" t="s">
        <v>61</v>
      </c>
      <c r="Y61" s="92" t="s">
        <v>318</v>
      </c>
      <c r="Z61" s="92"/>
      <c r="AA61" s="10"/>
      <c r="AB61" s="10"/>
      <c r="AC61" s="111"/>
    </row>
    <row r="62" spans="1:29" s="2" customFormat="1" ht="159.5" hidden="1">
      <c r="A62" s="270">
        <v>4000004871</v>
      </c>
      <c r="B62" s="101" t="str">
        <f>IFERROR(VLOOKUP(CGTracker[[#This Row],[Ticket ID]],HelpMe[],2,FALSE),"Not Found In HelpMe")</f>
        <v>Incident</v>
      </c>
      <c r="C62" s="91" t="s">
        <v>29</v>
      </c>
      <c r="D62" s="102" t="str">
        <f>IFERROR(VLOOKUP(CGTracker[[#This Row],[Ticket ID]],HelpMe[#All],24,FALSE),"Not Found in HelpMe")</f>
        <v>UAE</v>
      </c>
      <c r="E62" s="102" t="str">
        <f>IFERROR(VLOOKUP(CGTracker[[#This Row],[Ticket ID]],HelpMe[#All],14,FALSE),"Not Found in HelpMe")</f>
        <v>Purchase</v>
      </c>
      <c r="F62" s="245" t="str">
        <f>IFERROR(VLOOKUP(CGTracker[[#This Row],[Ticket ID]],HelpMe[#All],7,FALSE),"Not Found in HelpMe")</f>
        <v>SAP Functional-MM</v>
      </c>
      <c r="G62" s="104" t="str">
        <f>IFERROR(VLOOKUP(CGTracker[[#This Row],[Ticket ID]],HelpMe[#All],4,FALSE),"Not Found In HelpMe")</f>
        <v>Error during removal of inbound. PO#9400005489</v>
      </c>
      <c r="H62" s="10" t="s">
        <v>319</v>
      </c>
      <c r="I62" s="101" t="str">
        <f>IFERROR(VLOOKUP(CGTracker[[#This Row],[Ticket ID]],HelpMe[],17,FALSE),"Not Found in HelpMe")</f>
        <v>3. Normal</v>
      </c>
      <c r="J62" s="101" t="str">
        <f>IFERROR(VLOOKUP(CGTracker[[#This Row],[Ticket ID]],HelpMe[],27,FALSE),"Not Found in HelpMe")</f>
        <v>Not Found in HelpMe</v>
      </c>
      <c r="K62" s="101" t="str">
        <f>IFERROR(VLOOKUP(CGTracker[[#This Row],[Ticket ID]],HelpMe[],8,FALSE),"Not Found in HelpMe")</f>
        <v>Closed</v>
      </c>
      <c r="L62" s="10" t="s">
        <v>40</v>
      </c>
      <c r="M62" s="10" t="s">
        <v>40</v>
      </c>
      <c r="N62" s="154">
        <f>IFERROR(VLOOKUP(CGTracker[[#This Row],[Ticket ID]],HelpMe[],36,FALSE),"Not Found in HelpMe")</f>
        <v>45607</v>
      </c>
      <c r="O62" s="91" t="s">
        <v>233</v>
      </c>
      <c r="P62" s="91"/>
      <c r="Q62" s="91"/>
      <c r="R62" s="154">
        <f>IFERROR(VLOOKUP(CGTracker[[#This Row],[Ticket ID]],HelpMe[],37,FALSE),"Not Found in HelpMe")</f>
        <v>45607</v>
      </c>
      <c r="S62" s="91" t="s">
        <v>233</v>
      </c>
      <c r="T62" s="91" t="s">
        <v>150</v>
      </c>
      <c r="U62" s="245" t="str">
        <f>IFERROR(VLOOKUP(CGTracker[[#This Row],[Ticket ID]],HelpMe[],6,FALSE),"Not Found in HelpMe")</f>
        <v>Pranita Vishvanath Patil</v>
      </c>
      <c r="V62" s="245" t="str">
        <f>IFERROR(VLOOKUP(CGTracker[[#This Row],[Ticket ID]],HelpMe[],31,FALSE),"Not Found in HelpMe")</f>
        <v>Not Found in HelpMe</v>
      </c>
      <c r="W62" s="91" t="s">
        <v>213</v>
      </c>
      <c r="X62" s="91" t="s">
        <v>61</v>
      </c>
      <c r="Y62" s="92" t="s">
        <v>320</v>
      </c>
      <c r="Z62" s="92"/>
      <c r="AA62" s="10"/>
      <c r="AB62" s="92" t="s">
        <v>321</v>
      </c>
      <c r="AC62" s="111"/>
    </row>
    <row r="63" spans="1:29" s="122" customFormat="1" ht="71.25" hidden="1" customHeight="1">
      <c r="A63" s="265">
        <v>4000004844</v>
      </c>
      <c r="B63" s="101" t="str">
        <f>IFERROR(VLOOKUP(CGTracker[[#This Row],[Ticket ID]],HelpMe[],2,FALSE),"Not Found In HelpMe")</f>
        <v>Incident</v>
      </c>
      <c r="C63" s="161" t="s">
        <v>29</v>
      </c>
      <c r="D63" s="313" t="str">
        <f>IFERROR(VLOOKUP(CGTracker[[#This Row],[Ticket ID]],HelpMe[#All],24,FALSE),"Not Found in HelpMe")</f>
        <v>UAE</v>
      </c>
      <c r="E63" s="313" t="str">
        <f>IFERROR(VLOOKUP(CGTracker[[#This Row],[Ticket ID]],HelpMe[#All],14,FALSE),"Not Found in HelpMe")</f>
        <v>Human Resources</v>
      </c>
      <c r="F63" s="245" t="str">
        <f>IFERROR(VLOOKUP(CGTracker[[#This Row],[Ticket ID]],HelpMe[#All],7,FALSE),"Not Found in HelpMe")</f>
        <v>SAP Functional</v>
      </c>
      <c r="G63" s="104" t="str">
        <f>IFERROR(VLOOKUP(CGTracker[[#This Row],[Ticket ID]],HelpMe[#All],4,FALSE),"Not Found In HelpMe")</f>
        <v>Sick Leave Calculation Error Sol ref#: 2000064773</v>
      </c>
      <c r="H63" s="10" t="s">
        <v>322</v>
      </c>
      <c r="I63" s="101" t="str">
        <f>IFERROR(VLOOKUP(CGTracker[[#This Row],[Ticket ID]],HelpMe[],17,FALSE),"Not Found in HelpMe")</f>
        <v>3. Normal</v>
      </c>
      <c r="J63" s="101" t="str">
        <f>IFERROR(VLOOKUP(CGTracker[[#This Row],[Ticket ID]],HelpMe[],27,FALSE),"Not Found in HelpMe")</f>
        <v>Not Found in HelpMe</v>
      </c>
      <c r="K63" s="101" t="str">
        <f>IFERROR(VLOOKUP(CGTracker[[#This Row],[Ticket ID]],HelpMe[],8,FALSE),"Not Found in HelpMe")</f>
        <v>In Progress</v>
      </c>
      <c r="L63" s="10" t="s">
        <v>125</v>
      </c>
      <c r="M63" s="10" t="s">
        <v>125</v>
      </c>
      <c r="N63" s="154">
        <f>IFERROR(VLOOKUP(CGTracker[[#This Row],[Ticket ID]],HelpMe[],36,FALSE),"Not Found in HelpMe")</f>
        <v>45515</v>
      </c>
      <c r="O63" s="161" t="s">
        <v>233</v>
      </c>
      <c r="P63" s="161" t="s">
        <v>149</v>
      </c>
      <c r="Q63" s="161"/>
      <c r="R63" s="154" t="str">
        <f>IFERROR(VLOOKUP(CGTracker[[#This Row],[Ticket ID]],HelpMe[],37,FALSE),"Not Found in HelpMe")</f>
        <v/>
      </c>
      <c r="S63" s="161"/>
      <c r="T63" s="161" t="s">
        <v>222</v>
      </c>
      <c r="U63" s="245" t="str">
        <f>IFERROR(VLOOKUP(CGTracker[[#This Row],[Ticket ID]],HelpMe[],6,FALSE),"Not Found in HelpMe")</f>
        <v>Venkat</v>
      </c>
      <c r="V63" s="245" t="str">
        <f>IFERROR(VLOOKUP(CGTracker[[#This Row],[Ticket ID]],HelpMe[],31,FALSE),"Not Found in HelpMe")</f>
        <v>Not Found in HelpMe</v>
      </c>
      <c r="W63" s="161" t="s">
        <v>223</v>
      </c>
      <c r="X63" s="161" t="s">
        <v>61</v>
      </c>
      <c r="Y63" s="10" t="s">
        <v>323</v>
      </c>
      <c r="Z63" s="55" t="s">
        <v>324</v>
      </c>
      <c r="AA63" s="10" t="s">
        <v>325</v>
      </c>
      <c r="AB63" s="205" t="s">
        <v>277</v>
      </c>
      <c r="AC63" s="292" t="s">
        <v>326</v>
      </c>
    </row>
    <row r="64" spans="1:29" s="2" customFormat="1" ht="72.5" hidden="1">
      <c r="A64" s="267">
        <v>4000004860</v>
      </c>
      <c r="B64" s="101" t="str">
        <f>IFERROR(VLOOKUP(CGTracker[[#This Row],[Ticket ID]],HelpMe[],2,FALSE),"Not Found In HelpMe")</f>
        <v>Incident</v>
      </c>
      <c r="C64" s="10" t="s">
        <v>29</v>
      </c>
      <c r="D64" s="104" t="str">
        <f>IFERROR(VLOOKUP(CGTracker[[#This Row],[Ticket ID]],HelpMe[#All],24,FALSE),"Not Found in HelpMe")</f>
        <v>BGD</v>
      </c>
      <c r="E64" s="104" t="str">
        <f>IFERROR(VLOOKUP(CGTracker[[#This Row],[Ticket ID]],HelpMe[#All],14,FALSE),"Not Found in HelpMe")</f>
        <v>Supply Chain Management</v>
      </c>
      <c r="F64" s="245" t="str">
        <f>IFERROR(VLOOKUP(CGTracker[[#This Row],[Ticket ID]],HelpMe[#All],7,FALSE),"Not Found in HelpMe")</f>
        <v>SAP Functional-SD</v>
      </c>
      <c r="G64" s="104" t="str">
        <f>IFERROR(VLOOKUP(CGTracker[[#This Row],[Ticket ID]],HelpMe[#All],4,FALSE),"Not Found In HelpMe")</f>
        <v>VL01 is showing wrong quantity - Mahbub (BGD)</v>
      </c>
      <c r="H64" s="10" t="s">
        <v>327</v>
      </c>
      <c r="I64" s="101" t="str">
        <f>IFERROR(VLOOKUP(CGTracker[[#This Row],[Ticket ID]],HelpMe[],17,FALSE),"Not Found in HelpMe")</f>
        <v>3. Normal</v>
      </c>
      <c r="J64" s="101" t="str">
        <f>IFERROR(VLOOKUP(CGTracker[[#This Row],[Ticket ID]],HelpMe[],27,FALSE),"Not Found in HelpMe")</f>
        <v>Not Found in HelpMe</v>
      </c>
      <c r="K64" s="101" t="str">
        <f>IFERROR(VLOOKUP(CGTracker[[#This Row],[Ticket ID]],HelpMe[],8,FALSE),"Not Found in HelpMe")</f>
        <v>Closed</v>
      </c>
      <c r="L64" s="10" t="s">
        <v>40</v>
      </c>
      <c r="M64" s="10" t="s">
        <v>40</v>
      </c>
      <c r="N64" s="154">
        <f>IFERROR(VLOOKUP(CGTracker[[#This Row],[Ticket ID]],HelpMe[],36,FALSE),"Not Found in HelpMe")</f>
        <v>45576</v>
      </c>
      <c r="O64" s="10" t="s">
        <v>328</v>
      </c>
      <c r="P64" s="10"/>
      <c r="Q64" s="10"/>
      <c r="R64" s="154">
        <f>IFERROR(VLOOKUP(CGTracker[[#This Row],[Ticket ID]],HelpMe[],37,FALSE),"Not Found in HelpMe")</f>
        <v>45576</v>
      </c>
      <c r="S64" s="10" t="s">
        <v>329</v>
      </c>
      <c r="T64" s="10" t="s">
        <v>50</v>
      </c>
      <c r="U64" s="245" t="str">
        <f>IFERROR(VLOOKUP(CGTracker[[#This Row],[Ticket ID]],HelpMe[],6,FALSE),"Not Found in HelpMe")</f>
        <v>Kamal Kondapalli</v>
      </c>
      <c r="V64" s="245" t="str">
        <f>IFERROR(VLOOKUP(CGTracker[[#This Row],[Ticket ID]],HelpMe[],31,FALSE),"Not Found in HelpMe")</f>
        <v>Not Found in HelpMe</v>
      </c>
      <c r="W64" s="10" t="s">
        <v>51</v>
      </c>
      <c r="X64" s="10"/>
      <c r="Y64" s="10" t="s">
        <v>330</v>
      </c>
      <c r="Z64" s="10"/>
      <c r="AA64" s="10"/>
      <c r="AB64" s="10" t="s">
        <v>331</v>
      </c>
      <c r="AC64" s="111"/>
    </row>
    <row r="65" spans="1:29" s="2" customFormat="1" ht="200.15" hidden="1" customHeight="1">
      <c r="A65" s="270">
        <v>4000004898</v>
      </c>
      <c r="B65" s="101" t="str">
        <f>IFERROR(VLOOKUP(CGTracker[[#This Row],[Ticket ID]],HelpMe[],2,FALSE),"Not Found In HelpMe")</f>
        <v>Incident</v>
      </c>
      <c r="C65" s="10" t="s">
        <v>29</v>
      </c>
      <c r="D65" s="104" t="str">
        <f>IFERROR(VLOOKUP(CGTracker[[#This Row],[Ticket ID]],HelpMe[#All],24,FALSE),"Not Found in HelpMe")</f>
        <v>UAE</v>
      </c>
      <c r="E65" s="104" t="str">
        <f>IFERROR(VLOOKUP(CGTracker[[#This Row],[Ticket ID]],HelpMe[#All],14,FALSE),"Not Found in HelpMe")</f>
        <v>Purchase</v>
      </c>
      <c r="F65" s="104" t="str">
        <f>IFERROR(VLOOKUP(CGTracker[[#This Row],[Ticket ID]],HelpMe[#All],7,FALSE),"Not Found in HelpMe")</f>
        <v>SAP Functional-MM</v>
      </c>
      <c r="G65" s="104" t="str">
        <f>IFERROR(VLOOKUP(CGTracker[[#This Row],[Ticket ID]],HelpMe[#All],4,FALSE),"Not Found In HelpMe")</f>
        <v>Correct the price in the migrated PO. P940005256</v>
      </c>
      <c r="H65" s="10" t="s">
        <v>332</v>
      </c>
      <c r="I65" s="101" t="str">
        <f>IFERROR(VLOOKUP(CGTracker[[#This Row],[Ticket ID]],HelpMe[],17,FALSE),"Not Found in HelpMe")</f>
        <v>3. Normal</v>
      </c>
      <c r="J65" s="101" t="str">
        <f>IFERROR(VLOOKUP(CGTracker[[#This Row],[Ticket ID]],HelpMe[],27,FALSE),"Not Found in HelpMe")</f>
        <v>Not Found in HelpMe</v>
      </c>
      <c r="K65" s="101" t="str">
        <f>IFERROR(VLOOKUP(CGTracker[[#This Row],[Ticket ID]],HelpMe[],8,FALSE),"Not Found in HelpMe")</f>
        <v>Closed</v>
      </c>
      <c r="L65" s="10" t="s">
        <v>40</v>
      </c>
      <c r="M65" s="10" t="s">
        <v>40</v>
      </c>
      <c r="N65" s="154">
        <f>IFERROR(VLOOKUP(CGTracker[[#This Row],[Ticket ID]],HelpMe[],36,FALSE),"Not Found in HelpMe")</f>
        <v>45607</v>
      </c>
      <c r="O65" s="10" t="s">
        <v>233</v>
      </c>
      <c r="P65" s="10"/>
      <c r="Q65" s="10"/>
      <c r="R65" s="154">
        <f>IFERROR(VLOOKUP(CGTracker[[#This Row],[Ticket ID]],HelpMe[],37,FALSE),"Not Found in HelpMe")</f>
        <v>45607</v>
      </c>
      <c r="S65" s="10" t="s">
        <v>98</v>
      </c>
      <c r="T65" s="10" t="s">
        <v>150</v>
      </c>
      <c r="U65" s="245" t="str">
        <f>IFERROR(VLOOKUP(CGTracker[[#This Row],[Ticket ID]],HelpMe[],6,FALSE),"Not Found in HelpMe")</f>
        <v>Vijay Kumar</v>
      </c>
      <c r="V65" s="245" t="str">
        <f>IFERROR(VLOOKUP(CGTracker[[#This Row],[Ticket ID]],HelpMe[],31,FALSE),"Not Found in HelpMe")</f>
        <v>Not Found in HelpMe</v>
      </c>
      <c r="W65" s="10" t="s">
        <v>234</v>
      </c>
      <c r="X65" s="10" t="s">
        <v>61</v>
      </c>
      <c r="Y65" s="10" t="s">
        <v>333</v>
      </c>
      <c r="Z65" s="10"/>
      <c r="AA65" s="10" t="s">
        <v>96</v>
      </c>
      <c r="AB65" s="10" t="s">
        <v>334</v>
      </c>
      <c r="AC65" s="111"/>
    </row>
    <row r="66" spans="1:29" s="2" customFormat="1" ht="200.15" hidden="1" customHeight="1">
      <c r="A66" s="270">
        <v>4000003855</v>
      </c>
      <c r="B66" s="101" t="str">
        <f>IFERROR(VLOOKUP(CGTracker[[#This Row],[Ticket ID]],HelpMe[],2,FALSE),"Not Found In HelpMe")</f>
        <v>Incident</v>
      </c>
      <c r="C66" s="10" t="s">
        <v>29</v>
      </c>
      <c r="D66" s="104" t="str">
        <f>IFERROR(VLOOKUP(CGTracker[[#This Row],[Ticket ID]],HelpMe[#All],24,FALSE),"Not Found in HelpMe")</f>
        <v>BGD</v>
      </c>
      <c r="E66" s="104" t="str">
        <f>IFERROR(VLOOKUP(CGTracker[[#This Row],[Ticket ID]],HelpMe[#All],14,FALSE),"Not Found in HelpMe")</f>
        <v>Sales &amp; Marketing</v>
      </c>
      <c r="F66" s="245" t="str">
        <f>IFERROR(VLOOKUP(CGTracker[[#This Row],[Ticket ID]],HelpMe[#All],7,FALSE),"Not Found in HelpMe")</f>
        <v>SAP Functional-SD</v>
      </c>
      <c r="G66" s="104" t="str">
        <f>IFERROR(VLOOKUP(CGTracker[[#This Row],[Ticket ID]],HelpMe[#All],4,FALSE),"Not Found In HelpMe")</f>
        <v>Unable to return order from direct customer(discount) with reference</v>
      </c>
      <c r="H66" s="10" t="s">
        <v>335</v>
      </c>
      <c r="I66" s="101" t="str">
        <f>IFERROR(VLOOKUP(CGTracker[[#This Row],[Ticket ID]],HelpMe[],17,FALSE),"Not Found in HelpMe")</f>
        <v>3. Normal</v>
      </c>
      <c r="J66" s="101" t="str">
        <f>IFERROR(VLOOKUP(CGTracker[[#This Row],[Ticket ID]],HelpMe[],27,FALSE),"Not Found in HelpMe")</f>
        <v>Not Found in HelpMe</v>
      </c>
      <c r="K66" s="101" t="str">
        <f>IFERROR(VLOOKUP(CGTracker[[#This Row],[Ticket ID]],HelpMe[],8,FALSE),"Not Found in HelpMe")</f>
        <v>Closed</v>
      </c>
      <c r="L66" s="10" t="s">
        <v>40</v>
      </c>
      <c r="M66" s="10" t="s">
        <v>40</v>
      </c>
      <c r="N66" s="154">
        <f>IFERROR(VLOOKUP(CGTracker[[#This Row],[Ticket ID]],HelpMe[],36,FALSE),"Not Found in HelpMe")</f>
        <v>45514</v>
      </c>
      <c r="O66" s="10" t="s">
        <v>49</v>
      </c>
      <c r="P66" s="10"/>
      <c r="Q66" s="10"/>
      <c r="R66" s="154">
        <f>IFERROR(VLOOKUP(CGTracker[[#This Row],[Ticket ID]],HelpMe[],37,FALSE),"Not Found in HelpMe")</f>
        <v>45514</v>
      </c>
      <c r="S66" s="10" t="s">
        <v>42</v>
      </c>
      <c r="T66" s="10" t="s">
        <v>50</v>
      </c>
      <c r="U66" s="245" t="str">
        <f>IFERROR(VLOOKUP(CGTracker[[#This Row],[Ticket ID]],HelpMe[],6,FALSE),"Not Found in HelpMe")</f>
        <v>Kamal Kondapalli</v>
      </c>
      <c r="V66" s="245" t="str">
        <f>IFERROR(VLOOKUP(CGTracker[[#This Row],[Ticket ID]],HelpMe[],31,FALSE),"Not Found in HelpMe")</f>
        <v>Not Found in HelpMe</v>
      </c>
      <c r="W66" s="10" t="s">
        <v>89</v>
      </c>
      <c r="X66" s="10" t="s">
        <v>61</v>
      </c>
      <c r="Y66" s="10" t="s">
        <v>336</v>
      </c>
      <c r="Z66" s="10"/>
      <c r="AA66" s="10" t="s">
        <v>117</v>
      </c>
      <c r="AB66" s="10" t="s">
        <v>337</v>
      </c>
      <c r="AC66" s="111"/>
    </row>
    <row r="67" spans="1:29" s="2" customFormat="1" ht="101.5" hidden="1">
      <c r="A67" s="267">
        <v>4000004329</v>
      </c>
      <c r="B67" s="101" t="str">
        <f>IFERROR(VLOOKUP(CGTracker[[#This Row],[Ticket ID]],HelpMe[],2,FALSE),"Not Found In HelpMe")</f>
        <v>Service Request</v>
      </c>
      <c r="C67" s="91" t="s">
        <v>29</v>
      </c>
      <c r="D67" s="102" t="str">
        <f>IFERROR(VLOOKUP(CGTracker[[#This Row],[Ticket ID]],HelpMe[#All],24,FALSE),"Not Found in HelpMe")</f>
        <v>UAE</v>
      </c>
      <c r="E67" s="102" t="str">
        <f>IFERROR(VLOOKUP(CGTracker[[#This Row],[Ticket ID]],HelpMe[#All],14,FALSE),"Not Found in HelpMe")</f>
        <v>Corporate Development Office</v>
      </c>
      <c r="F67" s="102" t="str">
        <f>IFERROR(VLOOKUP(CGTracker[[#This Row],[Ticket ID]],HelpMe[#All],7,FALSE),"Not Found in HelpMe")</f>
        <v>SAP Functional-SD</v>
      </c>
      <c r="G67" s="104" t="str">
        <f>IFERROR(VLOOKUP(CGTracker[[#This Row],[Ticket ID]],HelpMe[#All],4,FALSE),"Not Found In HelpMe")</f>
        <v>External Sales Org Creation and Modification Sol ref#: 3000052611</v>
      </c>
      <c r="H67" s="92" t="s">
        <v>338</v>
      </c>
      <c r="I67" s="101" t="str">
        <f>IFERROR(VLOOKUP(CGTracker[[#This Row],[Ticket ID]],HelpMe[],17,FALSE),"Not Found in HelpMe")</f>
        <v>2. High</v>
      </c>
      <c r="J67" s="101" t="str">
        <f>IFERROR(VLOOKUP(CGTracker[[#This Row],[Ticket ID]],HelpMe[],27,FALSE),"Not Found in HelpMe")</f>
        <v>Not Found in HelpMe</v>
      </c>
      <c r="K67" s="101" t="str">
        <f>IFERROR(VLOOKUP(CGTracker[[#This Row],[Ticket ID]],HelpMe[],8,FALSE),"Not Found in HelpMe")</f>
        <v>Closed</v>
      </c>
      <c r="L67" s="92" t="s">
        <v>103</v>
      </c>
      <c r="M67" s="10" t="s">
        <v>103</v>
      </c>
      <c r="N67" s="154" t="str">
        <f>IFERROR(VLOOKUP(CGTracker[[#This Row],[Ticket ID]],HelpMe[],36,FALSE),"Not Found in HelpMe")</f>
        <v>Not Found in HelpMe</v>
      </c>
      <c r="O67" s="91" t="s">
        <v>161</v>
      </c>
      <c r="P67" s="91"/>
      <c r="Q67" s="91"/>
      <c r="R67" s="154" t="str">
        <f>IFERROR(VLOOKUP(CGTracker[[#This Row],[Ticket ID]],HelpMe[],37,FALSE),"Not Found in HelpMe")</f>
        <v>Not Found in HelpMe</v>
      </c>
      <c r="S67" s="92" t="s">
        <v>203</v>
      </c>
      <c r="T67" s="91" t="s">
        <v>50</v>
      </c>
      <c r="U67" s="245" t="str">
        <f>IFERROR(VLOOKUP(CGTracker[[#This Row],[Ticket ID]],HelpMe[],6,FALSE),"Not Found in HelpMe")</f>
        <v>Kamal Kondapalli</v>
      </c>
      <c r="V67" s="245" t="str">
        <f>IFERROR(VLOOKUP(CGTracker[[#This Row],[Ticket ID]],HelpMe[],31,FALSE),"Not Found in HelpMe")</f>
        <v>Not Found in HelpMe</v>
      </c>
      <c r="W67" s="91" t="s">
        <v>89</v>
      </c>
      <c r="X67" s="91" t="s">
        <v>61</v>
      </c>
      <c r="Y67" s="92" t="s">
        <v>339</v>
      </c>
      <c r="Z67" s="92"/>
      <c r="AA67" s="91" t="s">
        <v>96</v>
      </c>
      <c r="AB67" s="92" t="s">
        <v>87</v>
      </c>
      <c r="AC67" s="111"/>
    </row>
    <row r="68" spans="1:29" s="2" customFormat="1" ht="87" hidden="1">
      <c r="A68" s="272">
        <v>4000004936</v>
      </c>
      <c r="B68" s="101" t="str">
        <f>IFERROR(VLOOKUP(CGTracker[[#This Row],[Ticket ID]],HelpMe[],2,FALSE),"Not Found In HelpMe")</f>
        <v>Service Request</v>
      </c>
      <c r="C68" s="91" t="s">
        <v>29</v>
      </c>
      <c r="D68" s="102" t="str">
        <f>IFERROR(VLOOKUP(CGTracker[[#This Row],[Ticket ID]],HelpMe[#All],24,FALSE),"Not Found in HelpMe")</f>
        <v>UAE</v>
      </c>
      <c r="E68" s="102" t="str">
        <f>IFERROR(VLOOKUP(CGTracker[[#This Row],[Ticket ID]],HelpMe[#All],14,FALSE),"Not Found in HelpMe")</f>
        <v>UAE Sales</v>
      </c>
      <c r="F68" s="102" t="str">
        <f>IFERROR(VLOOKUP(CGTracker[[#This Row],[Ticket ID]],HelpMe[#All],7,FALSE),"Not Found in HelpMe")</f>
        <v>SAP Functional-SD</v>
      </c>
      <c r="G68" s="104" t="str">
        <f>IFERROR(VLOOKUP(CGTracker[[#This Row],[Ticket ID]],HelpMe[#All],4,FALSE),"Not Found In HelpMe")</f>
        <v>DISCOUNT AUTOMATION - NATIONAL DAY PROMOTION Sol ref#: 3000052610</v>
      </c>
      <c r="H68" s="92" t="s">
        <v>340</v>
      </c>
      <c r="I68" s="101" t="str">
        <f>IFERROR(VLOOKUP(CGTracker[[#This Row],[Ticket ID]],HelpMe[],17,FALSE),"Not Found in HelpMe")</f>
        <v>2. High</v>
      </c>
      <c r="J68" s="101" t="str">
        <f>IFERROR(VLOOKUP(CGTracker[[#This Row],[Ticket ID]],HelpMe[],27,FALSE),"Not Found in HelpMe")</f>
        <v>Not Found in HelpMe</v>
      </c>
      <c r="K68" s="101" t="str">
        <f>IFERROR(VLOOKUP(CGTracker[[#This Row],[Ticket ID]],HelpMe[],8,FALSE),"Not Found in HelpMe")</f>
        <v>Closed</v>
      </c>
      <c r="L68" s="10" t="s">
        <v>103</v>
      </c>
      <c r="M68" s="10" t="s">
        <v>103</v>
      </c>
      <c r="N68" s="154">
        <f>IFERROR(VLOOKUP(CGTracker[[#This Row],[Ticket ID]],HelpMe[],36,FALSE),"Not Found in HelpMe")</f>
        <v>45637</v>
      </c>
      <c r="O68" s="91" t="s">
        <v>161</v>
      </c>
      <c r="P68" s="91"/>
      <c r="Q68" s="91"/>
      <c r="R68" s="154">
        <f>IFERROR(VLOOKUP(CGTracker[[#This Row],[Ticket ID]],HelpMe[],37,FALSE),"Not Found in HelpMe")</f>
        <v>45637</v>
      </c>
      <c r="S68" s="91" t="s">
        <v>341</v>
      </c>
      <c r="T68" s="91" t="s">
        <v>50</v>
      </c>
      <c r="U68" s="245" t="str">
        <f>IFERROR(VLOOKUP(CGTracker[[#This Row],[Ticket ID]],HelpMe[],6,FALSE),"Not Found in HelpMe")</f>
        <v>Kamal Kondapalli</v>
      </c>
      <c r="V68" s="245" t="str">
        <f>IFERROR(VLOOKUP(CGTracker[[#This Row],[Ticket ID]],HelpMe[],31,FALSE),"Not Found in HelpMe")</f>
        <v>Not Found in HelpMe</v>
      </c>
      <c r="W68" s="91" t="s">
        <v>51</v>
      </c>
      <c r="X68" s="91"/>
      <c r="Y68" s="92" t="s">
        <v>342</v>
      </c>
      <c r="Z68" s="92"/>
      <c r="AA68" s="91"/>
      <c r="AB68" s="152" t="s">
        <v>343</v>
      </c>
      <c r="AC68" s="111"/>
    </row>
    <row r="69" spans="1:29" s="2" customFormat="1" ht="145" hidden="1">
      <c r="A69" s="267">
        <v>4000004946</v>
      </c>
      <c r="B69" s="101" t="str">
        <f>IFERROR(VLOOKUP(CGTracker[[#This Row],[Ticket ID]],HelpMe[],2,FALSE),"Not Found In HelpMe")</f>
        <v>Service Request</v>
      </c>
      <c r="C69" s="91" t="s">
        <v>29</v>
      </c>
      <c r="D69" s="102" t="str">
        <f>IFERROR(VLOOKUP(CGTracker[[#This Row],[Ticket ID]],HelpMe[#All],24,FALSE),"Not Found in HelpMe")</f>
        <v>GER</v>
      </c>
      <c r="E69" s="102" t="str">
        <f>IFERROR(VLOOKUP(CGTracker[[#This Row],[Ticket ID]],HelpMe[#All],14,FALSE),"Not Found in HelpMe")</f>
        <v>Information Technology</v>
      </c>
      <c r="F69" s="102" t="str">
        <f>IFERROR(VLOOKUP(CGTracker[[#This Row],[Ticket ID]],HelpMe[#All],7,FALSE),"Not Found in HelpMe")</f>
        <v>SAP Functional-SD</v>
      </c>
      <c r="G69" s="104" t="str">
        <f>IFERROR(VLOOKUP(CGTracker[[#This Row],[Ticket ID]],HelpMe[#All],4,FALSE),"Not Found In HelpMe")</f>
        <v>Request to set ZPO1 Discount in header instead of position details</v>
      </c>
      <c r="H69" s="92" t="s">
        <v>344</v>
      </c>
      <c r="I69" s="101" t="str">
        <f>IFERROR(VLOOKUP(CGTracker[[#This Row],[Ticket ID]],HelpMe[],17,FALSE),"Not Found in HelpMe")</f>
        <v>3. Normal</v>
      </c>
      <c r="J69" s="101" t="str">
        <f>IFERROR(VLOOKUP(CGTracker[[#This Row],[Ticket ID]],HelpMe[],27,FALSE),"Not Found in HelpMe")</f>
        <v>Not Found in HelpMe</v>
      </c>
      <c r="K69" s="101" t="s">
        <v>345</v>
      </c>
      <c r="L69" s="92" t="s">
        <v>103</v>
      </c>
      <c r="M69" s="10" t="s">
        <v>103</v>
      </c>
      <c r="N69" s="154">
        <f>IFERROR(VLOOKUP(CGTracker[[#This Row],[Ticket ID]],HelpMe[],36,FALSE),"Not Found in HelpMe")</f>
        <v>45637</v>
      </c>
      <c r="O69" s="91" t="s">
        <v>161</v>
      </c>
      <c r="P69" s="91"/>
      <c r="Q69" s="91"/>
      <c r="R69" s="154">
        <f>IFERROR(VLOOKUP(CGTracker[[#This Row],[Ticket ID]],HelpMe[],37,FALSE),"Not Found in HelpMe")</f>
        <v>45637</v>
      </c>
      <c r="S69" s="91"/>
      <c r="T69" s="91" t="s">
        <v>50</v>
      </c>
      <c r="U69" s="245" t="str">
        <f>IFERROR(VLOOKUP(CGTracker[[#This Row],[Ticket ID]],HelpMe[],6,FALSE),"Not Found in HelpMe")</f>
        <v>Kamal Kondapalli</v>
      </c>
      <c r="V69" s="245" t="str">
        <f>IFERROR(VLOOKUP(CGTracker[[#This Row],[Ticket ID]],HelpMe[],31,FALSE),"Not Found in HelpMe")</f>
        <v>Not Found in HelpMe</v>
      </c>
      <c r="W69" s="91" t="s">
        <v>89</v>
      </c>
      <c r="X69" s="91"/>
      <c r="Y69" s="92" t="s">
        <v>346</v>
      </c>
      <c r="Z69" s="91"/>
      <c r="AA69" s="91"/>
      <c r="AB69" s="212" t="s">
        <v>347</v>
      </c>
      <c r="AC69" s="111"/>
    </row>
    <row r="70" spans="1:29" s="2" customFormat="1" ht="58" hidden="1">
      <c r="A70" s="267">
        <v>4000004959</v>
      </c>
      <c r="B70" s="101" t="str">
        <f>IFERROR(VLOOKUP(CGTracker[[#This Row],[Ticket ID]],HelpMe[],2,FALSE),"Not Found In HelpMe")</f>
        <v>Incident</v>
      </c>
      <c r="C70" s="91" t="s">
        <v>29</v>
      </c>
      <c r="D70" s="102" t="str">
        <f>IFERROR(VLOOKUP(CGTracker[[#This Row],[Ticket ID]],HelpMe[#All],24,FALSE),"Not Found in HelpMe")</f>
        <v>UAE</v>
      </c>
      <c r="E70" s="102" t="str">
        <f>IFERROR(VLOOKUP(CGTracker[[#This Row],[Ticket ID]],HelpMe[#All],14,FALSE),"Not Found in HelpMe")</f>
        <v>Logistics and Warehouse</v>
      </c>
      <c r="F70" s="245" t="str">
        <f>IFERROR(VLOOKUP(CGTracker[[#This Row],[Ticket ID]],HelpMe[#All],7,FALSE),"Not Found in HelpMe")</f>
        <v>SAP Functional-MM</v>
      </c>
      <c r="G70" s="104" t="str">
        <f>IFERROR(VLOOKUP(CGTracker[[#This Row],[Ticket ID]],HelpMe[#All],4,FALSE),"Not Found In HelpMe")</f>
        <v>ZMASS551 upload error Sol ref#: 2000064765</v>
      </c>
      <c r="H70" s="10" t="s">
        <v>348</v>
      </c>
      <c r="I70" s="101" t="str">
        <f>IFERROR(VLOOKUP(CGTracker[[#This Row],[Ticket ID]],HelpMe[],17,FALSE),"Not Found in HelpMe")</f>
        <v>2. High</v>
      </c>
      <c r="J70" s="101" t="str">
        <f>IFERROR(VLOOKUP(CGTracker[[#This Row],[Ticket ID]],HelpMe[],27,FALSE),"Not Found in HelpMe")</f>
        <v>Not Found in HelpMe</v>
      </c>
      <c r="K70" s="101" t="str">
        <f>IFERROR(VLOOKUP(CGTracker[[#This Row],[Ticket ID]],HelpMe[],8,FALSE),"Not Found in HelpMe")</f>
        <v>Closed</v>
      </c>
      <c r="L70" s="10" t="s">
        <v>40</v>
      </c>
      <c r="M70" s="10" t="s">
        <v>40</v>
      </c>
      <c r="N70" s="154" t="str">
        <f>IFERROR(VLOOKUP(CGTracker[[#This Row],[Ticket ID]],HelpMe[],36,FALSE),"Not Found in HelpMe")</f>
        <v>Not Found in HelpMe</v>
      </c>
      <c r="O70" s="91" t="s">
        <v>161</v>
      </c>
      <c r="P70" s="91"/>
      <c r="Q70" s="91"/>
      <c r="R70" s="154" t="str">
        <f>IFERROR(VLOOKUP(CGTracker[[#This Row],[Ticket ID]],HelpMe[],37,FALSE),"Not Found in HelpMe")</f>
        <v>Not Found in HelpMe</v>
      </c>
      <c r="S70" s="91" t="s">
        <v>203</v>
      </c>
      <c r="T70" s="91" t="s">
        <v>150</v>
      </c>
      <c r="U70" s="245" t="str">
        <f>IFERROR(VLOOKUP(CGTracker[[#This Row],[Ticket ID]],HelpMe[],6,FALSE),"Not Found in HelpMe")</f>
        <v>Pranita Vishvanath Patil</v>
      </c>
      <c r="V70" s="245" t="str">
        <f>IFERROR(VLOOKUP(CGTracker[[#This Row],[Ticket ID]],HelpMe[],31,FALSE),"Not Found in HelpMe")</f>
        <v>Not Found in HelpMe</v>
      </c>
      <c r="W70" s="91" t="s">
        <v>121</v>
      </c>
      <c r="X70" s="91" t="s">
        <v>52</v>
      </c>
      <c r="Y70" s="92" t="s">
        <v>349</v>
      </c>
      <c r="Z70" s="92"/>
      <c r="AA70" s="91"/>
      <c r="AB70" s="152" t="s">
        <v>350</v>
      </c>
      <c r="AC70" s="111"/>
    </row>
    <row r="71" spans="1:29" s="2" customFormat="1" ht="159.5" hidden="1">
      <c r="A71" s="267">
        <v>4000004968</v>
      </c>
      <c r="B71" s="101" t="str">
        <f>IFERROR(VLOOKUP(CGTracker[[#This Row],[Ticket ID]],HelpMe[],2,FALSE),"Not Found In HelpMe")</f>
        <v>Incident</v>
      </c>
      <c r="C71" s="91" t="s">
        <v>29</v>
      </c>
      <c r="D71" s="102" t="str">
        <f>IFERROR(VLOOKUP(CGTracker[[#This Row],[Ticket ID]],HelpMe[#All],24,FALSE),"Not Found in HelpMe")</f>
        <v>UAE</v>
      </c>
      <c r="E71" s="102" t="str">
        <f>IFERROR(VLOOKUP(CGTracker[[#This Row],[Ticket ID]],HelpMe[#All],14,FALSE),"Not Found in HelpMe")</f>
        <v>Procurement</v>
      </c>
      <c r="F71" s="245" t="str">
        <f>IFERROR(VLOOKUP(CGTracker[[#This Row],[Ticket ID]],HelpMe[#All],7,FALSE),"Not Found in HelpMe")</f>
        <v>SAP Functional-FI/CO</v>
      </c>
      <c r="G71" s="104" t="str">
        <f>IFERROR(VLOOKUP(CGTracker[[#This Row],[Ticket ID]],HelpMe[#All],4,FALSE),"Not Found In HelpMe")</f>
        <v>Error in movement type ZMO - Sol ref#: 2000064779</v>
      </c>
      <c r="H71" s="92" t="s">
        <v>351</v>
      </c>
      <c r="I71" s="101" t="str">
        <f>IFERROR(VLOOKUP(CGTracker[[#This Row],[Ticket ID]],HelpMe[],17,FALSE),"Not Found in HelpMe")</f>
        <v>3. Normal</v>
      </c>
      <c r="J71" s="101" t="str">
        <f>IFERROR(VLOOKUP(CGTracker[[#This Row],[Ticket ID]],HelpMe[],27,FALSE),"Not Found in HelpMe")</f>
        <v>Not Found in HelpMe</v>
      </c>
      <c r="K71" s="101" t="str">
        <f>IFERROR(VLOOKUP(CGTracker[[#This Row],[Ticket ID]],HelpMe[],8,FALSE),"Not Found in HelpMe")</f>
        <v>Closed</v>
      </c>
      <c r="L71" s="10" t="s">
        <v>40</v>
      </c>
      <c r="M71" s="10" t="s">
        <v>40</v>
      </c>
      <c r="N71" s="154" t="str">
        <f>IFERROR(VLOOKUP(CGTracker[[#This Row],[Ticket ID]],HelpMe[],36,FALSE),"Not Found in HelpMe")</f>
        <v>Not Found in HelpMe</v>
      </c>
      <c r="O71" s="91" t="s">
        <v>161</v>
      </c>
      <c r="P71" s="91"/>
      <c r="Q71" s="91"/>
      <c r="R71" s="154" t="str">
        <f>IFERROR(VLOOKUP(CGTracker[[#This Row],[Ticket ID]],HelpMe[],37,FALSE),"Not Found in HelpMe")</f>
        <v>Not Found in HelpMe</v>
      </c>
      <c r="S71" s="91" t="s">
        <v>149</v>
      </c>
      <c r="T71" s="91" t="s">
        <v>92</v>
      </c>
      <c r="U71" s="245" t="str">
        <f>IFERROR(VLOOKUP(CGTracker[[#This Row],[Ticket ID]],HelpMe[],6,FALSE),"Not Found in HelpMe")</f>
        <v>Rakhi Masand</v>
      </c>
      <c r="V71" s="245" t="str">
        <f>IFERROR(VLOOKUP(CGTracker[[#This Row],[Ticket ID]],HelpMe[],31,FALSE),"Not Found in HelpMe")</f>
        <v>Not Found in HelpMe</v>
      </c>
      <c r="W71" s="91" t="s">
        <v>352</v>
      </c>
      <c r="X71" s="91" t="s">
        <v>52</v>
      </c>
      <c r="Y71" s="92" t="s">
        <v>353</v>
      </c>
      <c r="Z71" s="92"/>
      <c r="AA71" s="91"/>
      <c r="AB71" s="92" t="s">
        <v>354</v>
      </c>
      <c r="AC71" s="111"/>
    </row>
    <row r="72" spans="1:29" s="2" customFormat="1" ht="29" hidden="1">
      <c r="A72" s="273">
        <v>4000004563</v>
      </c>
      <c r="B72" s="101" t="str">
        <f>IFERROR(VLOOKUP(CGTracker[[#This Row],[Ticket ID]],HelpMe[],2,FALSE),"Not Found In HelpMe")</f>
        <v>Incident</v>
      </c>
      <c r="C72" s="91" t="s">
        <v>29</v>
      </c>
      <c r="D72" s="102" t="str">
        <f>IFERROR(VLOOKUP(CGTracker[[#This Row],[Ticket ID]],HelpMe[#All],24,FALSE),"Not Found in HelpMe")</f>
        <v>UAE</v>
      </c>
      <c r="E72" s="102" t="str">
        <f>IFERROR(VLOOKUP(CGTracker[[#This Row],[Ticket ID]],HelpMe[#All],14,FALSE),"Not Found in HelpMe")</f>
        <v>UAE Sales -Retail Operations</v>
      </c>
      <c r="F72" s="245" t="str">
        <f>IFERROR(VLOOKUP(CGTracker[[#This Row],[Ticket ID]],HelpMe[#All],7,FALSE),"Not Found in HelpMe")</f>
        <v>SAP Functional-SD</v>
      </c>
      <c r="G72" s="104" t="str">
        <f>IFERROR(VLOOKUP(CGTracker[[#This Row],[Ticket ID]],HelpMe[#All],4,FALSE),"Not Found In HelpMe")</f>
        <v>SW INVOICE PENDING DUE TO Account determination error</v>
      </c>
      <c r="H72" s="92" t="s">
        <v>355</v>
      </c>
      <c r="I72" s="101" t="str">
        <f>IFERROR(VLOOKUP(CGTracker[[#This Row],[Ticket ID]],HelpMe[],17,FALSE),"Not Found in HelpMe")</f>
        <v>3. Normal</v>
      </c>
      <c r="J72" s="101" t="str">
        <f>IFERROR(VLOOKUP(CGTracker[[#This Row],[Ticket ID]],HelpMe[],27,FALSE),"Not Found in HelpMe")</f>
        <v>Not Found in HelpMe</v>
      </c>
      <c r="K72" s="101" t="str">
        <f>IFERROR(VLOOKUP(CGTracker[[#This Row],[Ticket ID]],HelpMe[],8,FALSE),"Not Found in HelpMe")</f>
        <v>Closed</v>
      </c>
      <c r="L72" s="10" t="s">
        <v>40</v>
      </c>
      <c r="M72" s="10" t="s">
        <v>40</v>
      </c>
      <c r="N72" s="154">
        <f>IFERROR(VLOOKUP(CGTracker[[#This Row],[Ticket ID]],HelpMe[],36,FALSE),"Not Found in HelpMe")</f>
        <v>45302</v>
      </c>
      <c r="O72" s="91" t="s">
        <v>126</v>
      </c>
      <c r="P72" s="91"/>
      <c r="Q72" s="91"/>
      <c r="R72" s="154">
        <f>IFERROR(VLOOKUP(CGTracker[[#This Row],[Ticket ID]],HelpMe[],37,FALSE),"Not Found in HelpMe")</f>
        <v>45302</v>
      </c>
      <c r="S72" s="91" t="s">
        <v>126</v>
      </c>
      <c r="T72" s="91" t="s">
        <v>50</v>
      </c>
      <c r="U72" s="245" t="str">
        <f>IFERROR(VLOOKUP(CGTracker[[#This Row],[Ticket ID]],HelpMe[],6,FALSE),"Not Found in HelpMe")</f>
        <v>Subrahmanya Santoshkumar Mondi</v>
      </c>
      <c r="V72" s="245" t="str">
        <f>IFERROR(VLOOKUP(CGTracker[[#This Row],[Ticket ID]],HelpMe[],31,FALSE),"Not Found in HelpMe")</f>
        <v>Not Found in HelpMe</v>
      </c>
      <c r="W72" s="91"/>
      <c r="X72" s="91" t="s">
        <v>61</v>
      </c>
      <c r="Y72" s="92"/>
      <c r="Z72" s="92"/>
      <c r="AA72" s="91"/>
      <c r="AB72" s="92" t="s">
        <v>356</v>
      </c>
      <c r="AC72" s="111"/>
    </row>
    <row r="73" spans="1:29" s="2" customFormat="1" ht="29" hidden="1">
      <c r="A73" s="267">
        <v>4000004909</v>
      </c>
      <c r="B73" s="101" t="str">
        <f>IFERROR(VLOOKUP(CGTracker[[#This Row],[Ticket ID]],HelpMe[],2,FALSE),"Not Found In HelpMe")</f>
        <v>Incident</v>
      </c>
      <c r="C73" s="91" t="s">
        <v>29</v>
      </c>
      <c r="D73" s="102" t="str">
        <f>IFERROR(VLOOKUP(CGTracker[[#This Row],[Ticket ID]],HelpMe[#All],24,FALSE),"Not Found in HelpMe")</f>
        <v>UAE</v>
      </c>
      <c r="E73" s="102" t="str">
        <f>IFERROR(VLOOKUP(CGTracker[[#This Row],[Ticket ID]],HelpMe[#All],14,FALSE),"Not Found in HelpMe")</f>
        <v>Internal Audit</v>
      </c>
      <c r="F73" s="102" t="str">
        <f>IFERROR(VLOOKUP(CGTracker[[#This Row],[Ticket ID]],HelpMe[#All],7,FALSE),"Not Found in HelpMe")</f>
        <v>SAP Functional-MM</v>
      </c>
      <c r="G73" s="104" t="str">
        <f>IFERROR(VLOOKUP(CGTracker[[#This Row],[Ticket ID]],HelpMe[#All],4,FALSE),"Not Found In HelpMe")</f>
        <v>PO coming to me for approvals in SAP Sol Ref :2000064769</v>
      </c>
      <c r="H73" s="92" t="s">
        <v>357</v>
      </c>
      <c r="I73" s="101" t="str">
        <f>IFERROR(VLOOKUP(CGTracker[[#This Row],[Ticket ID]],HelpMe[],17,FALSE),"Not Found in HelpMe")</f>
        <v>2. High</v>
      </c>
      <c r="J73" s="101" t="str">
        <f>IFERROR(VLOOKUP(CGTracker[[#This Row],[Ticket ID]],HelpMe[],27,FALSE),"Not Found in HelpMe")</f>
        <v>Not Found in HelpMe</v>
      </c>
      <c r="K73" s="101" t="str">
        <f>IFERROR(VLOOKUP(CGTracker[[#This Row],[Ticket ID]],HelpMe[],8,FALSE),"Not Found in HelpMe")</f>
        <v>Closed</v>
      </c>
      <c r="L73" s="10" t="s">
        <v>40</v>
      </c>
      <c r="M73" s="10" t="s">
        <v>40</v>
      </c>
      <c r="N73" s="154">
        <f>IFERROR(VLOOKUP(CGTracker[[#This Row],[Ticket ID]],HelpMe[],36,FALSE),"Not Found in HelpMe")</f>
        <v>45637</v>
      </c>
      <c r="O73" s="91" t="s">
        <v>161</v>
      </c>
      <c r="P73" s="91"/>
      <c r="Q73" s="91"/>
      <c r="R73" s="154">
        <f>IFERROR(VLOOKUP(CGTracker[[#This Row],[Ticket ID]],HelpMe[],37,FALSE),"Not Found in HelpMe")</f>
        <v>45637</v>
      </c>
      <c r="S73" s="91" t="s">
        <v>358</v>
      </c>
      <c r="T73" s="91" t="s">
        <v>150</v>
      </c>
      <c r="U73" s="245" t="str">
        <f>IFERROR(VLOOKUP(CGTracker[[#This Row],[Ticket ID]],HelpMe[],6,FALSE),"Not Found in HelpMe")</f>
        <v>Vijay Kumar</v>
      </c>
      <c r="V73" s="245" t="str">
        <f>IFERROR(VLOOKUP(CGTracker[[#This Row],[Ticket ID]],HelpMe[],31,FALSE),"Not Found in HelpMe")</f>
        <v>Not Found in HelpMe</v>
      </c>
      <c r="W73" s="91" t="s">
        <v>234</v>
      </c>
      <c r="X73" s="91"/>
      <c r="Y73" s="92" t="s">
        <v>359</v>
      </c>
      <c r="Z73" s="92"/>
      <c r="AA73" s="91" t="s">
        <v>96</v>
      </c>
      <c r="AB73" s="92" t="s">
        <v>360</v>
      </c>
      <c r="AC73" s="111"/>
    </row>
    <row r="74" spans="1:29" s="2" customFormat="1" ht="29" hidden="1">
      <c r="A74" s="267">
        <v>4000004029</v>
      </c>
      <c r="B74" s="101" t="str">
        <f>IFERROR(VLOOKUP(CGTracker[[#This Row],[Ticket ID]],HelpMe[],2,FALSE),"Not Found In HelpMe")</f>
        <v>Incident</v>
      </c>
      <c r="C74" s="91" t="s">
        <v>29</v>
      </c>
      <c r="D74" s="102" t="str">
        <f>IFERROR(VLOOKUP(CGTracker[[#This Row],[Ticket ID]],HelpMe[#All],24,FALSE),"Not Found in HelpMe")</f>
        <v>UAE</v>
      </c>
      <c r="E74" s="102" t="str">
        <f>IFERROR(VLOOKUP(CGTracker[[#This Row],[Ticket ID]],HelpMe[#All],14,FALSE),"Not Found in HelpMe")</f>
        <v>RAK Porcelain Retail</v>
      </c>
      <c r="F74" s="102" t="str">
        <f>IFERROR(VLOOKUP(CGTracker[[#This Row],[Ticket ID]],HelpMe[#All],7,FALSE),"Not Found in HelpMe")</f>
        <v>SAP Functional-Fiori/ABAP</v>
      </c>
      <c r="G74" s="104" t="str">
        <f>IFERROR(VLOOKUP(CGTracker[[#This Row],[Ticket ID]],HelpMe[#All],4,FALSE),"Not Found In HelpMe")</f>
        <v>Issue With Overlapping Text in Sales Quotation</v>
      </c>
      <c r="H74" s="92" t="s">
        <v>361</v>
      </c>
      <c r="I74" s="101" t="str">
        <f>IFERROR(VLOOKUP(CGTracker[[#This Row],[Ticket ID]],HelpMe[],17,FALSE),"Not Found in HelpMe")</f>
        <v>3. Normal</v>
      </c>
      <c r="J74" s="101" t="str">
        <f>IFERROR(VLOOKUP(CGTracker[[#This Row],[Ticket ID]],HelpMe[],27,FALSE),"Not Found in HelpMe")</f>
        <v>Not Found in HelpMe</v>
      </c>
      <c r="K74" s="101" t="str">
        <f>IFERROR(VLOOKUP(CGTracker[[#This Row],[Ticket ID]],HelpMe[],8,FALSE),"Not Found in HelpMe")</f>
        <v>Closed</v>
      </c>
      <c r="L74" s="92" t="s">
        <v>40</v>
      </c>
      <c r="M74" s="10" t="s">
        <v>40</v>
      </c>
      <c r="N74" s="154" t="str">
        <f>IFERROR(VLOOKUP(CGTracker[[#This Row],[Ticket ID]],HelpMe[],36,FALSE),"Not Found in HelpMe")</f>
        <v>Not Found in HelpMe</v>
      </c>
      <c r="O74" s="91"/>
      <c r="P74" s="91"/>
      <c r="Q74" s="91"/>
      <c r="R74" s="154" t="str">
        <f>IFERROR(VLOOKUP(CGTracker[[#This Row],[Ticket ID]],HelpMe[],37,FALSE),"Not Found in HelpMe")</f>
        <v>Not Found in HelpMe</v>
      </c>
      <c r="S74" s="91"/>
      <c r="T74" s="91" t="s">
        <v>180</v>
      </c>
      <c r="U74" s="245" t="str">
        <f>IFERROR(VLOOKUP(CGTracker[[#This Row],[Ticket ID]],HelpMe[],6,FALSE),"Not Found in HelpMe")</f>
        <v>Ajay Bose Sukumaran</v>
      </c>
      <c r="V74" s="245" t="str">
        <f>IFERROR(VLOOKUP(CGTracker[[#This Row],[Ticket ID]],HelpMe[],31,FALSE),"Not Found in HelpMe")</f>
        <v>Not Found in HelpMe</v>
      </c>
      <c r="W74" s="91"/>
      <c r="X74" s="91" t="s">
        <v>61</v>
      </c>
      <c r="Y74" s="92"/>
      <c r="Z74" s="92"/>
      <c r="AA74" s="91"/>
      <c r="AB74" s="92" t="s">
        <v>360</v>
      </c>
      <c r="AC74" s="111"/>
    </row>
    <row r="75" spans="1:29" s="2" customFormat="1" ht="29" hidden="1">
      <c r="A75" s="267">
        <v>4000003693</v>
      </c>
      <c r="B75" s="101" t="str">
        <f>IFERROR(VLOOKUP(CGTracker[[#This Row],[Ticket ID]],HelpMe[],2,FALSE),"Not Found In HelpMe")</f>
        <v>Incident</v>
      </c>
      <c r="C75" s="91" t="s">
        <v>29</v>
      </c>
      <c r="D75" s="102" t="str">
        <f>IFERROR(VLOOKUP(CGTracker[[#This Row],[Ticket ID]],HelpMe[#All],24,FALSE),"Not Found in HelpMe")</f>
        <v>UAE</v>
      </c>
      <c r="E75" s="102" t="str">
        <f>IFERROR(VLOOKUP(CGTracker[[#This Row],[Ticket ID]],HelpMe[#All],14,FALSE),"Not Found in HelpMe")</f>
        <v>Corporate Development</v>
      </c>
      <c r="F75" s="102" t="str">
        <f>IFERROR(VLOOKUP(CGTracker[[#This Row],[Ticket ID]],HelpMe[#All],7,FALSE),"Not Found in HelpMe")</f>
        <v>SAP Functional-MM</v>
      </c>
      <c r="G75" s="104" t="str">
        <f>IFERROR(VLOOKUP(CGTracker[[#This Row],[Ticket ID]],HelpMe[#All],4,FALSE),"Not Found In HelpMe")</f>
        <v>Quantities are not shown if it's a BOM code - Marie</v>
      </c>
      <c r="H75" s="92" t="s">
        <v>362</v>
      </c>
      <c r="I75" s="101" t="str">
        <f>IFERROR(VLOOKUP(CGTracker[[#This Row],[Ticket ID]],HelpMe[],17,FALSE),"Not Found in HelpMe")</f>
        <v>3. Normal</v>
      </c>
      <c r="J75" s="101" t="str">
        <f>IFERROR(VLOOKUP(CGTracker[[#This Row],[Ticket ID]],HelpMe[],27,FALSE),"Not Found in HelpMe")</f>
        <v>Not Found in HelpMe</v>
      </c>
      <c r="K75" s="101" t="str">
        <f>IFERROR(VLOOKUP(CGTracker[[#This Row],[Ticket ID]],HelpMe[],8,FALSE),"Not Found in HelpMe")</f>
        <v>Closed</v>
      </c>
      <c r="L75" s="92" t="s">
        <v>40</v>
      </c>
      <c r="M75" s="10" t="s">
        <v>40</v>
      </c>
      <c r="N75" s="154">
        <f>IFERROR(VLOOKUP(CGTracker[[#This Row],[Ticket ID]],HelpMe[],36,FALSE),"Not Found in HelpMe")</f>
        <v>45361</v>
      </c>
      <c r="O75" s="91"/>
      <c r="P75" s="91"/>
      <c r="Q75" s="91"/>
      <c r="R75" s="154">
        <f>IFERROR(VLOOKUP(CGTracker[[#This Row],[Ticket ID]],HelpMe[],37,FALSE),"Not Found in HelpMe")</f>
        <v>45361</v>
      </c>
      <c r="S75" s="91"/>
      <c r="T75" s="91" t="s">
        <v>150</v>
      </c>
      <c r="U75" s="245" t="str">
        <f>IFERROR(VLOOKUP(CGTracker[[#This Row],[Ticket ID]],HelpMe[],6,FALSE),"Not Found in HelpMe")</f>
        <v>Dinesh Sharma</v>
      </c>
      <c r="V75" s="245" t="str">
        <f>IFERROR(VLOOKUP(CGTracker[[#This Row],[Ticket ID]],HelpMe[],31,FALSE),"Not Found in HelpMe")</f>
        <v>Not Found in HelpMe</v>
      </c>
      <c r="W75" s="91"/>
      <c r="X75" s="91" t="s">
        <v>61</v>
      </c>
      <c r="Y75" s="92" t="s">
        <v>363</v>
      </c>
      <c r="Z75" s="92"/>
      <c r="AA75" s="91"/>
      <c r="AB75" s="92" t="s">
        <v>364</v>
      </c>
      <c r="AC75" s="111"/>
    </row>
    <row r="76" spans="1:29" s="2" customFormat="1" ht="29" hidden="1">
      <c r="A76" s="267">
        <v>4000003332</v>
      </c>
      <c r="B76" s="101" t="str">
        <f>IFERROR(VLOOKUP(CGTracker[[#This Row],[Ticket ID]],HelpMe[],2,FALSE),"Not Found In HelpMe")</f>
        <v>Incident</v>
      </c>
      <c r="C76" s="91" t="s">
        <v>29</v>
      </c>
      <c r="D76" s="102" t="str">
        <f>IFERROR(VLOOKUP(CGTracker[[#This Row],[Ticket ID]],HelpMe[#All],24,FALSE),"Not Found in HelpMe")</f>
        <v>UAE</v>
      </c>
      <c r="E76" s="102" t="str">
        <f>IFERROR(VLOOKUP(CGTracker[[#This Row],[Ticket ID]],HelpMe[#All],14,FALSE),"Not Found in HelpMe")</f>
        <v>Purchase</v>
      </c>
      <c r="F76" s="245" t="str">
        <f>IFERROR(VLOOKUP(CGTracker[[#This Row],[Ticket ID]],HelpMe[#All],7,FALSE),"Not Found in HelpMe")</f>
        <v>SAP Functional-MM</v>
      </c>
      <c r="G76" s="104" t="str">
        <f>IFERROR(VLOOKUP(CGTracker[[#This Row],[Ticket ID]],HelpMe[#All],4,FALSE),"Not Found In HelpMe")</f>
        <v>SAP ADDITIONAL VALUE ADDING PO#9400005530 - RAK PORCELAIN</v>
      </c>
      <c r="H76" s="92" t="s">
        <v>365</v>
      </c>
      <c r="I76" s="101" t="str">
        <f>IFERROR(VLOOKUP(CGTracker[[#This Row],[Ticket ID]],HelpMe[],17,FALSE),"Not Found in HelpMe")</f>
        <v>2. High</v>
      </c>
      <c r="J76" s="101" t="str">
        <f>IFERROR(VLOOKUP(CGTracker[[#This Row],[Ticket ID]],HelpMe[],27,FALSE),"Not Found in HelpMe")</f>
        <v>Not Found in HelpMe</v>
      </c>
      <c r="K76" s="101" t="str">
        <f>IFERROR(VLOOKUP(CGTracker[[#This Row],[Ticket ID]],HelpMe[],8,FALSE),"Not Found in HelpMe")</f>
        <v>Closed</v>
      </c>
      <c r="L76" s="92" t="s">
        <v>40</v>
      </c>
      <c r="M76" s="10" t="s">
        <v>40</v>
      </c>
      <c r="N76" s="154" t="str">
        <f>IFERROR(VLOOKUP(CGTracker[[#This Row],[Ticket ID]],HelpMe[],36,FALSE),"Not Found in HelpMe")</f>
        <v>Not Found in HelpMe</v>
      </c>
      <c r="O76" s="91"/>
      <c r="P76" s="91"/>
      <c r="Q76" s="91"/>
      <c r="R76" s="154" t="str">
        <f>IFERROR(VLOOKUP(CGTracker[[#This Row],[Ticket ID]],HelpMe[],37,FALSE),"Not Found in HelpMe")</f>
        <v>Not Found in HelpMe</v>
      </c>
      <c r="S76" s="91" t="s">
        <v>126</v>
      </c>
      <c r="T76" s="91" t="s">
        <v>150</v>
      </c>
      <c r="U76" s="245" t="str">
        <f>IFERROR(VLOOKUP(CGTracker[[#This Row],[Ticket ID]],HelpMe[],6,FALSE),"Not Found in HelpMe")</f>
        <v>Subrahmanya Santoshkumar Mondi</v>
      </c>
      <c r="V76" s="245" t="str">
        <f>IFERROR(VLOOKUP(CGTracker[[#This Row],[Ticket ID]],HelpMe[],31,FALSE),"Not Found in HelpMe")</f>
        <v>Not Found in HelpMe</v>
      </c>
      <c r="W76" s="91"/>
      <c r="X76" s="91" t="s">
        <v>61</v>
      </c>
      <c r="Y76" s="92"/>
      <c r="Z76" s="92"/>
      <c r="AA76" s="91"/>
      <c r="AB76" s="92" t="s">
        <v>360</v>
      </c>
      <c r="AC76" s="111"/>
    </row>
    <row r="77" spans="1:29" s="2" customFormat="1" ht="58" hidden="1">
      <c r="A77" s="267">
        <v>4000004978</v>
      </c>
      <c r="B77" s="101" t="str">
        <f>IFERROR(VLOOKUP(CGTracker[[#This Row],[Ticket ID]],HelpMe[],2,FALSE),"Not Found In HelpMe")</f>
        <v>Service Request</v>
      </c>
      <c r="C77" s="91" t="s">
        <v>29</v>
      </c>
      <c r="D77" s="102" t="str">
        <f>IFERROR(VLOOKUP(CGTracker[[#This Row],[Ticket ID]],HelpMe[#All],24,FALSE),"Not Found in HelpMe")</f>
        <v>UAE</v>
      </c>
      <c r="E77" s="102" t="str">
        <f>IFERROR(VLOOKUP(CGTracker[[#This Row],[Ticket ID]],HelpMe[#All],14,FALSE),"Not Found in HelpMe")</f>
        <v>Information Technology</v>
      </c>
      <c r="F77" s="102" t="str">
        <f>IFERROR(VLOOKUP(CGTracker[[#This Row],[Ticket ID]],HelpMe[#All],7,FALSE),"Not Found in HelpMe")</f>
        <v>SAP Functional-PP/PM/QS/</v>
      </c>
      <c r="G77" s="104" t="str">
        <f>IFERROR(VLOOKUP(CGTracker[[#This Row],[Ticket ID]],HelpMe[#All],4,FALSE),"Not Found In HelpMe")</f>
        <v>Make to Stock PIR process for Retail-Tiles Sol ref#: 3000052612</v>
      </c>
      <c r="H77" s="92" t="s">
        <v>366</v>
      </c>
      <c r="I77" s="101" t="str">
        <f>IFERROR(VLOOKUP(CGTracker[[#This Row],[Ticket ID]],HelpMe[],17,FALSE),"Not Found in HelpMe")</f>
        <v>4. Low</v>
      </c>
      <c r="J77" s="101" t="str">
        <f>IFERROR(VLOOKUP(CGTracker[[#This Row],[Ticket ID]],HelpMe[],27,FALSE),"Not Found in HelpMe")</f>
        <v>Not Found in HelpMe</v>
      </c>
      <c r="K77" s="101" t="str">
        <f>IFERROR(VLOOKUP(CGTracker[[#This Row],[Ticket ID]],HelpMe[],8,FALSE),"Not Found in HelpMe")</f>
        <v>In Progress</v>
      </c>
      <c r="L77" s="92" t="s">
        <v>48</v>
      </c>
      <c r="M77" s="10" t="s">
        <v>48</v>
      </c>
      <c r="N77" s="154" t="str">
        <f>IFERROR(VLOOKUP(CGTracker[[#This Row],[Ticket ID]],HelpMe[],36,FALSE),"Not Found in HelpMe")</f>
        <v>Not Found in HelpMe</v>
      </c>
      <c r="O77" s="91" t="s">
        <v>203</v>
      </c>
      <c r="P77" s="91"/>
      <c r="Q77" s="91"/>
      <c r="R77" s="154" t="str">
        <f>IFERROR(VLOOKUP(CGTracker[[#This Row],[Ticket ID]],HelpMe[],37,FALSE),"Not Found in HelpMe")</f>
        <v/>
      </c>
      <c r="S77" s="91"/>
      <c r="T77" s="91" t="s">
        <v>59</v>
      </c>
      <c r="U77" s="245" t="str">
        <f>IFERROR(VLOOKUP(CGTracker[[#This Row],[Ticket ID]],HelpMe[],6,FALSE),"Not Found in HelpMe")</f>
        <v>Karthick Duraisamy</v>
      </c>
      <c r="V77" s="245" t="str">
        <f>IFERROR(VLOOKUP(CGTracker[[#This Row],[Ticket ID]],HelpMe[],31,FALSE),"Not Found in HelpMe")</f>
        <v>Not Found in HelpMe</v>
      </c>
      <c r="W77" s="91" t="s">
        <v>367</v>
      </c>
      <c r="X77" s="91" t="s">
        <v>61</v>
      </c>
      <c r="Y77" s="92" t="s">
        <v>368</v>
      </c>
      <c r="Z77" s="92"/>
      <c r="AA77" s="91"/>
      <c r="AB77" s="152"/>
      <c r="AC77" s="111"/>
    </row>
    <row r="78" spans="1:29" s="2" customFormat="1" ht="72.5" hidden="1">
      <c r="A78" s="265">
        <v>4000005011</v>
      </c>
      <c r="B78" s="101" t="str">
        <f>IFERROR(VLOOKUP(CGTracker[[#This Row],[Ticket ID]],HelpMe[],2,FALSE),"Not Found In HelpMe")</f>
        <v>Incident</v>
      </c>
      <c r="C78" s="91" t="s">
        <v>29</v>
      </c>
      <c r="D78" s="102" t="str">
        <f>IFERROR(VLOOKUP(CGTracker[[#This Row],[Ticket ID]],HelpMe[#All],24,FALSE),"Not Found in HelpMe")</f>
        <v>UAE</v>
      </c>
      <c r="E78" s="102" t="str">
        <f>IFERROR(VLOOKUP(CGTracker[[#This Row],[Ticket ID]],HelpMe[#All],14,FALSE),"Not Found in HelpMe")</f>
        <v>Sales</v>
      </c>
      <c r="F78" s="245" t="str">
        <f>IFERROR(VLOOKUP(CGTracker[[#This Row],[Ticket ID]],HelpMe[#All],7,FALSE),"Not Found in HelpMe")</f>
        <v>SAP Functional-SD</v>
      </c>
      <c r="G78" s="104" t="str">
        <f>IFERROR(VLOOKUP(CGTracker[[#This Row],[Ticket ID]],HelpMe[#All],4,FALSE),"Not Found In HelpMe")</f>
        <v>Credit note printout error - Joy Sol ref#: 2000064770</v>
      </c>
      <c r="H78" s="10" t="s">
        <v>369</v>
      </c>
      <c r="I78" s="101" t="str">
        <f>IFERROR(VLOOKUP(CGTracker[[#This Row],[Ticket ID]],HelpMe[],17,FALSE),"Not Found in HelpMe")</f>
        <v>3. Normal</v>
      </c>
      <c r="J78" s="101" t="str">
        <f>IFERROR(VLOOKUP(CGTracker[[#This Row],[Ticket ID]],HelpMe[],27,FALSE),"Not Found in HelpMe")</f>
        <v>Not Found in HelpMe</v>
      </c>
      <c r="K78" s="101" t="str">
        <f>IFERROR(VLOOKUP(CGTracker[[#This Row],[Ticket ID]],HelpMe[],8,FALSE),"Not Found in HelpMe")</f>
        <v>Closed</v>
      </c>
      <c r="L78" s="92" t="s">
        <v>40</v>
      </c>
      <c r="M78" s="10" t="s">
        <v>40</v>
      </c>
      <c r="N78" s="154" t="str">
        <f>IFERROR(VLOOKUP(CGTracker[[#This Row],[Ticket ID]],HelpMe[],36,FALSE),"Not Found in HelpMe")</f>
        <v>Not Found in HelpMe</v>
      </c>
      <c r="O78" s="91" t="s">
        <v>203</v>
      </c>
      <c r="P78" s="91"/>
      <c r="Q78" s="91"/>
      <c r="R78" s="154" t="str">
        <f>IFERROR(VLOOKUP(CGTracker[[#This Row],[Ticket ID]],HelpMe[],37,FALSE),"Not Found in HelpMe")</f>
        <v>Not Found in HelpMe</v>
      </c>
      <c r="S78" s="91" t="s">
        <v>249</v>
      </c>
      <c r="T78" s="91" t="s">
        <v>50</v>
      </c>
      <c r="U78" s="245" t="str">
        <f>IFERROR(VLOOKUP(CGTracker[[#This Row],[Ticket ID]],HelpMe[],6,FALSE),"Not Found in HelpMe")</f>
        <v>Kamal Kondapalli</v>
      </c>
      <c r="V78" s="245" t="str">
        <f>IFERROR(VLOOKUP(CGTracker[[#This Row],[Ticket ID]],HelpMe[],31,FALSE),"Not Found in HelpMe")</f>
        <v>Not Found in HelpMe</v>
      </c>
      <c r="W78" s="91" t="s">
        <v>89</v>
      </c>
      <c r="X78" s="91" t="s">
        <v>61</v>
      </c>
      <c r="Y78" s="92" t="s">
        <v>370</v>
      </c>
      <c r="Z78" s="92"/>
      <c r="AA78" s="91"/>
      <c r="AB78" s="152"/>
      <c r="AC78" s="111"/>
    </row>
    <row r="79" spans="1:29" s="2" customFormat="1" ht="26.25" hidden="1" customHeight="1">
      <c r="A79" s="265">
        <v>4000003493</v>
      </c>
      <c r="B79" s="101" t="str">
        <f>IFERROR(VLOOKUP(CGTracker[[#This Row],[Ticket ID]],HelpMe[],2,FALSE),"Not Found In HelpMe")</f>
        <v>Service Request</v>
      </c>
      <c r="C79" s="91" t="s">
        <v>29</v>
      </c>
      <c r="D79" s="102" t="str">
        <f>IFERROR(VLOOKUP(CGTracker[[#This Row],[Ticket ID]],HelpMe[#All],24,FALSE),"Not Found in HelpMe")</f>
        <v>IND</v>
      </c>
      <c r="E79" s="102" t="str">
        <f>IFERROR(VLOOKUP(CGTracker[[#This Row],[Ticket ID]],HelpMe[#All],14,FALSE),"Not Found in HelpMe")</f>
        <v>Finance &amp; Accounts</v>
      </c>
      <c r="F79" s="102" t="str">
        <f>IFERROR(VLOOKUP(CGTracker[[#This Row],[Ticket ID]],HelpMe[#All],7,FALSE),"Not Found in HelpMe")</f>
        <v>SAP Functional-FI/CO</v>
      </c>
      <c r="G79" s="104" t="str">
        <f>IFERROR(VLOOKUP(CGTracker[[#This Row],[Ticket ID]],HelpMe[#All],4,FALSE),"Not Found In HelpMe")</f>
        <v>Request to create new house bank accounts &amp; remove unwanted accounts Sol ref#: 3000052613</v>
      </c>
      <c r="H79" s="92" t="s">
        <v>371</v>
      </c>
      <c r="I79" s="101" t="str">
        <f>IFERROR(VLOOKUP(CGTracker[[#This Row],[Ticket ID]],HelpMe[],17,FALSE),"Not Found in HelpMe")</f>
        <v>3. Normal</v>
      </c>
      <c r="J79" s="101" t="str">
        <f>IFERROR(VLOOKUP(CGTracker[[#This Row],[Ticket ID]],HelpMe[],27,FALSE),"Not Found in HelpMe")</f>
        <v>Not Found in HelpMe</v>
      </c>
      <c r="K79" s="101" t="str">
        <f>IFERROR(VLOOKUP(CGTracker[[#This Row],[Ticket ID]],HelpMe[],8,FALSE),"Not Found in HelpMe")</f>
        <v>Resolved</v>
      </c>
      <c r="L79" s="92" t="s">
        <v>103</v>
      </c>
      <c r="M79" s="10" t="s">
        <v>103</v>
      </c>
      <c r="N79" s="154" t="str">
        <f>IFERROR(VLOOKUP(CGTracker[[#This Row],[Ticket ID]],HelpMe[],36,FALSE),"Not Found in HelpMe")</f>
        <v>Not Found in HelpMe</v>
      </c>
      <c r="O79" s="91" t="s">
        <v>203</v>
      </c>
      <c r="P79" s="91"/>
      <c r="Q79" s="91"/>
      <c r="R79" s="154" t="str">
        <f>IFERROR(VLOOKUP(CGTracker[[#This Row],[Ticket ID]],HelpMe[],37,FALSE),"Not Found in HelpMe")</f>
        <v>Not Found in HelpMe</v>
      </c>
      <c r="S79" s="91"/>
      <c r="T79" s="91" t="s">
        <v>92</v>
      </c>
      <c r="U79" s="245" t="str">
        <f>IFERROR(VLOOKUP(CGTracker[[#This Row],[Ticket ID]],HelpMe[],6,FALSE),"Not Found in HelpMe")</f>
        <v>Rakhi Masand</v>
      </c>
      <c r="V79" s="245" t="str">
        <f>IFERROR(VLOOKUP(CGTracker[[#This Row],[Ticket ID]],HelpMe[],31,FALSE),"Not Found in HelpMe")</f>
        <v>Not Found in HelpMe</v>
      </c>
      <c r="W79" s="91" t="s">
        <v>352</v>
      </c>
      <c r="X79" s="91" t="s">
        <v>61</v>
      </c>
      <c r="Y79" s="92" t="s">
        <v>372</v>
      </c>
      <c r="Z79" s="92"/>
      <c r="AA79" s="91"/>
      <c r="AB79" s="92" t="s">
        <v>373</v>
      </c>
      <c r="AC79" s="111"/>
    </row>
    <row r="80" spans="1:29" s="2" customFormat="1" ht="17.25" customHeight="1">
      <c r="A80" s="265">
        <v>4000005010</v>
      </c>
      <c r="B80" s="101" t="str">
        <f>IFERROR(VLOOKUP(CGTracker[[#This Row],[Ticket ID]],HelpMe[],2,FALSE),"Not Found In HelpMe")</f>
        <v>Not Found In HelpMe</v>
      </c>
      <c r="C80" s="91" t="s">
        <v>29</v>
      </c>
      <c r="D80" s="105" t="str">
        <f>IFERROR(VLOOKUP(CGTracker[[#This Row],[Ticket ID]],HelpMe[#All],24,FALSE),"Not Found in HelpMe")</f>
        <v>Not Found in HelpMe</v>
      </c>
      <c r="E80" s="105" t="str">
        <f>IFERROR(VLOOKUP(CGTracker[[#This Row],[Ticket ID]],HelpMe[#All],14,FALSE),"Not Found in HelpMe")</f>
        <v>Not Found in HelpMe</v>
      </c>
      <c r="F80" s="105" t="str">
        <f>IFERROR(VLOOKUP(CGTracker[[#This Row],[Ticket ID]],HelpMe[#All],7,FALSE),"Not Found in HelpMe")</f>
        <v>Not Found in HelpMe</v>
      </c>
      <c r="G80" s="104" t="str">
        <f>IFERROR(VLOOKUP(CGTracker[[#This Row],[Ticket ID]],HelpMe[#All],4,FALSE),"Not Found In HelpMe")</f>
        <v>Not Found In HelpMe</v>
      </c>
      <c r="H80" s="111" t="s">
        <v>374</v>
      </c>
      <c r="I80" s="101" t="str">
        <f>IFERROR(VLOOKUP(CGTracker[[#This Row],[Ticket ID]],HelpMe[],17,FALSE),"Not Found in HelpMe")</f>
        <v>Not Found in HelpMe</v>
      </c>
      <c r="J80" s="101" t="str">
        <f>IFERROR(VLOOKUP(CGTracker[[#This Row],[Ticket ID]],HelpMe[],27,FALSE),"Not Found in HelpMe")</f>
        <v>Not Found in HelpMe</v>
      </c>
      <c r="K80" s="101" t="str">
        <f>IFERROR(VLOOKUP(CGTracker[[#This Row],[Ticket ID]],HelpMe[],8,FALSE),"Not Found in HelpMe")</f>
        <v>Not Found in HelpMe</v>
      </c>
      <c r="L80" s="92" t="s">
        <v>40</v>
      </c>
      <c r="M80" s="10"/>
      <c r="N80" s="154" t="str">
        <f>IFERROR(VLOOKUP(CGTracker[[#This Row],[Ticket ID]],HelpMe[],36,FALSE),"Not Found in HelpMe")</f>
        <v>Not Found in HelpMe</v>
      </c>
      <c r="O80" s="91" t="s">
        <v>203</v>
      </c>
      <c r="P80" s="91"/>
      <c r="Q80" s="91"/>
      <c r="R80" s="154" t="str">
        <f>IFERROR(VLOOKUP(CGTracker[[#This Row],[Ticket ID]],HelpMe[],37,FALSE),"Not Found in HelpMe")</f>
        <v>Not Found in HelpMe</v>
      </c>
      <c r="S80" s="91" t="s">
        <v>280</v>
      </c>
      <c r="T80" s="91" t="s">
        <v>92</v>
      </c>
      <c r="U80" s="245" t="str">
        <f>IFERROR(VLOOKUP(CGTracker[[#This Row],[Ticket ID]],HelpMe[],6,FALSE),"Not Found in HelpMe")</f>
        <v>Not Found in HelpMe</v>
      </c>
      <c r="V80" s="245" t="str">
        <f>IFERROR(VLOOKUP(CGTracker[[#This Row],[Ticket ID]],HelpMe[],31,FALSE),"Not Found in HelpMe")</f>
        <v>Not Found in HelpMe</v>
      </c>
      <c r="W80" s="91" t="s">
        <v>352</v>
      </c>
      <c r="X80" s="91" t="s">
        <v>61</v>
      </c>
      <c r="Y80" s="92" t="s">
        <v>375</v>
      </c>
      <c r="Z80" s="92"/>
      <c r="AA80" s="92" t="s">
        <v>81</v>
      </c>
      <c r="AB80" s="91" t="s">
        <v>96</v>
      </c>
      <c r="AC80" s="111"/>
    </row>
    <row r="81" spans="1:29" ht="101.5" hidden="1">
      <c r="A81" s="270">
        <v>4000002962</v>
      </c>
      <c r="B81" s="101" t="str">
        <f>IFERROR(VLOOKUP(CGTracker[[#This Row],[Ticket ID]],HelpMe[],2,FALSE),"Not Found In HelpMe")</f>
        <v>Service Request</v>
      </c>
      <c r="C81" s="9" t="s">
        <v>29</v>
      </c>
      <c r="D81" s="101" t="str">
        <f>IFERROR(VLOOKUP(CGTracker[[#This Row],[Ticket ID]],HelpMe[#All],24,FALSE),"Not Found in HelpMe")</f>
        <v>UAE</v>
      </c>
      <c r="E81" s="101" t="str">
        <f>IFERROR(VLOOKUP(CGTracker[[#This Row],[Ticket ID]],HelpMe[#All],14,FALSE),"Not Found in HelpMe")</f>
        <v>Human Resources</v>
      </c>
      <c r="F81" s="101" t="str">
        <f>IFERROR(VLOOKUP(CGTracker[[#This Row],[Ticket ID]],HelpMe[#All],7,FALSE),"Not Found in HelpMe")</f>
        <v>SAP Functional</v>
      </c>
      <c r="G81" s="104" t="str">
        <f>IFERROR(VLOOKUP(CGTracker[[#This Row],[Ticket ID]],HelpMe[#All],4,FALSE),"Not Found In HelpMe")</f>
        <v>Master Data Report and T-code Format Modification in SAP (HCM)</v>
      </c>
      <c r="H81" s="10" t="s">
        <v>376</v>
      </c>
      <c r="I81" s="101" t="str">
        <f>IFERROR(VLOOKUP(CGTracker[[#This Row],[Ticket ID]],HelpMe[],17,FALSE),"Not Found in HelpMe")</f>
        <v>3. Normal</v>
      </c>
      <c r="J81" s="101" t="str">
        <f>IFERROR(VLOOKUP(CGTracker[[#This Row],[Ticket ID]],HelpMe[],27,FALSE),"Not Found in HelpMe")</f>
        <v>Not Found in HelpMe</v>
      </c>
      <c r="K81" s="101" t="str">
        <f>IFERROR(VLOOKUP(CGTracker[[#This Row],[Ticket ID]],HelpMe[],8,FALSE),"Not Found in HelpMe")</f>
        <v>In Progress</v>
      </c>
      <c r="L81" s="92" t="s">
        <v>238</v>
      </c>
      <c r="M81" s="10" t="s">
        <v>238</v>
      </c>
      <c r="N81" s="154">
        <f>IFERROR(VLOOKUP(CGTracker[[#This Row],[Ticket ID]],HelpMe[],36,FALSE),"Not Found in HelpMe")</f>
        <v>45635</v>
      </c>
      <c r="O81" s="99" t="s">
        <v>329</v>
      </c>
      <c r="P81" s="9"/>
      <c r="Q81" s="9"/>
      <c r="R81" s="154" t="str">
        <f>IFERROR(VLOOKUP(CGTracker[[#This Row],[Ticket ID]],HelpMe[],37,FALSE),"Not Found in HelpMe")</f>
        <v/>
      </c>
      <c r="S81" s="9"/>
      <c r="T81" s="9" t="s">
        <v>222</v>
      </c>
      <c r="U81" s="245" t="str">
        <f>IFERROR(VLOOKUP(CGTracker[[#This Row],[Ticket ID]],HelpMe[],6,FALSE),"Not Found in HelpMe")</f>
        <v>Dinesh Sharma</v>
      </c>
      <c r="V81" s="245" t="str">
        <f>IFERROR(VLOOKUP(CGTracker[[#This Row],[Ticket ID]],HelpMe[],31,FALSE),"Not Found in HelpMe")</f>
        <v>Not Found in HelpMe</v>
      </c>
      <c r="W81" s="9" t="s">
        <v>223</v>
      </c>
      <c r="X81" s="9"/>
      <c r="Y81" s="111" t="s">
        <v>377</v>
      </c>
      <c r="Z81" s="9"/>
      <c r="AA81" s="10" t="s">
        <v>378</v>
      </c>
      <c r="AB81" s="111" t="s">
        <v>379</v>
      </c>
      <c r="AC81" s="118" t="s">
        <v>380</v>
      </c>
    </row>
    <row r="82" spans="1:29" s="2" customFormat="1" ht="116" hidden="1">
      <c r="A82" s="266">
        <v>4000005118</v>
      </c>
      <c r="B82" s="101" t="str">
        <f>IFERROR(VLOOKUP(CGTracker[[#This Row],[Ticket ID]],HelpMe[],2,FALSE),"Not Found In HelpMe")</f>
        <v>Incident</v>
      </c>
      <c r="C82" s="91" t="s">
        <v>29</v>
      </c>
      <c r="D82" s="102" t="str">
        <f>IFERROR(VLOOKUP(CGTracker[[#This Row],[Ticket ID]],HelpMe[#All],24,FALSE),"Not Found in HelpMe")</f>
        <v>UAE</v>
      </c>
      <c r="E82" s="102" t="str">
        <f>IFERROR(VLOOKUP(CGTracker[[#This Row],[Ticket ID]],HelpMe[#All],14,FALSE),"Not Found in HelpMe")</f>
        <v>Production-Stock</v>
      </c>
      <c r="F82" s="245" t="str">
        <f>IFERROR(VLOOKUP(CGTracker[[#This Row],[Ticket ID]],HelpMe[#All],7,FALSE),"Not Found in HelpMe")</f>
        <v>SAP Functional-MM</v>
      </c>
      <c r="G82" s="104" t="str">
        <f>IFERROR(VLOOKUP(CGTracker[[#This Row],[Ticket ID]],HelpMe[#All],4,FALSE),"Not Found In HelpMe")</f>
        <v>Materials showing on UML-Zone bin ( clear the UML-ZONE &amp; U-ZONE- Negative Qty’s )</v>
      </c>
      <c r="H82" s="92" t="s">
        <v>381</v>
      </c>
      <c r="I82" s="101" t="str">
        <f>IFERROR(VLOOKUP(CGTracker[[#This Row],[Ticket ID]],HelpMe[],17,FALSE),"Not Found in HelpMe")</f>
        <v>3. Normal</v>
      </c>
      <c r="J82" s="101" t="str">
        <f>IFERROR(VLOOKUP(CGTracker[[#This Row],[Ticket ID]],HelpMe[],27,FALSE),"Not Found in HelpMe")</f>
        <v>Not Found in HelpMe</v>
      </c>
      <c r="K82" s="101" t="str">
        <f>IFERROR(VLOOKUP(CGTracker[[#This Row],[Ticket ID]],HelpMe[],8,FALSE),"Not Found in HelpMe")</f>
        <v>User acceptance</v>
      </c>
      <c r="L82" s="92" t="s">
        <v>31</v>
      </c>
      <c r="M82" s="10" t="s">
        <v>40</v>
      </c>
      <c r="N82" s="154" t="str">
        <f>IFERROR(VLOOKUP(CGTracker[[#This Row],[Ticket ID]],HelpMe[],36,FALSE),"Not Found in HelpMe")</f>
        <v>Not Found in HelpMe</v>
      </c>
      <c r="O82" s="91" t="s">
        <v>382</v>
      </c>
      <c r="P82" s="91"/>
      <c r="Q82" s="91"/>
      <c r="R82" s="154" t="str">
        <f>IFERROR(VLOOKUP(CGTracker[[#This Row],[Ticket ID]],HelpMe[],37,FALSE),"Not Found in HelpMe")</f>
        <v/>
      </c>
      <c r="S82" s="91"/>
      <c r="T82" s="91" t="s">
        <v>383</v>
      </c>
      <c r="U82" s="245" t="str">
        <f>IFERROR(VLOOKUP(CGTracker[[#This Row],[Ticket ID]],HelpMe[],6,FALSE),"Not Found in HelpMe")</f>
        <v>Pranita Vishvanath Patil</v>
      </c>
      <c r="V82" s="245" t="str">
        <f>IFERROR(VLOOKUP(CGTracker[[#This Row],[Ticket ID]],HelpMe[],31,FALSE),"Not Found in HelpMe")</f>
        <v>Not Found in HelpMe</v>
      </c>
      <c r="W82" s="91" t="s">
        <v>384</v>
      </c>
      <c r="X82" s="91" t="s">
        <v>61</v>
      </c>
      <c r="Y82" s="10" t="s">
        <v>385</v>
      </c>
      <c r="Z82" s="92"/>
      <c r="AA82" s="91" t="s">
        <v>386</v>
      </c>
      <c r="AB82" s="152" t="s">
        <v>387</v>
      </c>
      <c r="AC82" s="111" t="s">
        <v>388</v>
      </c>
    </row>
    <row r="83" spans="1:29" ht="200.15" hidden="1" customHeight="1">
      <c r="A83" s="265">
        <v>4000005096</v>
      </c>
      <c r="B83" s="101" t="str">
        <f>IFERROR(VLOOKUP(CGTracker[[#This Row],[Ticket ID]],HelpMe[],2,FALSE),"Not Found In HelpMe")</f>
        <v>Incident</v>
      </c>
      <c r="C83" s="9" t="s">
        <v>29</v>
      </c>
      <c r="D83" s="101" t="str">
        <f>IFERROR(VLOOKUP(CGTracker[[#This Row],[Ticket ID]],HelpMe[#All],24,FALSE),"Not Found in HelpMe")</f>
        <v>BGD</v>
      </c>
      <c r="E83" s="101" t="str">
        <f>IFERROR(VLOOKUP(CGTracker[[#This Row],[Ticket ID]],HelpMe[#All],14,FALSE),"Not Found in HelpMe")</f>
        <v>Tiles Production</v>
      </c>
      <c r="F83" s="101" t="str">
        <f>IFERROR(VLOOKUP(CGTracker[[#This Row],[Ticket ID]],HelpMe[#All],7,FALSE),"Not Found in HelpMe")</f>
        <v>SAP Functional-PP/PM/QS/</v>
      </c>
      <c r="G83" s="104" t="str">
        <f>IFERROR(VLOOKUP(CGTracker[[#This Row],[Ticket ID]],HelpMe[#All],4,FALSE),"Not Found In HelpMe")</f>
        <v>No default value maintained for operation order type TL04</v>
      </c>
      <c r="H83" s="10" t="s">
        <v>389</v>
      </c>
      <c r="I83" s="101" t="str">
        <f>IFERROR(VLOOKUP(CGTracker[[#This Row],[Ticket ID]],HelpMe[],17,FALSE),"Not Found in HelpMe")</f>
        <v>2. High</v>
      </c>
      <c r="J83" s="101" t="str">
        <f>IFERROR(VLOOKUP(CGTracker[[#This Row],[Ticket ID]],HelpMe[],27,FALSE),"Not Found in HelpMe")</f>
        <v>Not Found in HelpMe</v>
      </c>
      <c r="K83" s="101" t="str">
        <f>IFERROR(VLOOKUP(CGTracker[[#This Row],[Ticket ID]],HelpMe[],8,FALSE),"Not Found in HelpMe")</f>
        <v>Closed</v>
      </c>
      <c r="L83" s="10" t="s">
        <v>40</v>
      </c>
      <c r="M83" s="10" t="s">
        <v>40</v>
      </c>
      <c r="N83" s="154" t="str">
        <f>IFERROR(VLOOKUP(CGTracker[[#This Row],[Ticket ID]],HelpMe[],36,FALSE),"Not Found in HelpMe")</f>
        <v>Not Found in HelpMe</v>
      </c>
      <c r="O83" s="91" t="s">
        <v>382</v>
      </c>
      <c r="P83" s="9"/>
      <c r="Q83" s="9"/>
      <c r="R83" s="154" t="str">
        <f>IFERROR(VLOOKUP(CGTracker[[#This Row],[Ticket ID]],HelpMe[],37,FALSE),"Not Found in HelpMe")</f>
        <v>Not Found in HelpMe</v>
      </c>
      <c r="S83" s="91" t="s">
        <v>382</v>
      </c>
      <c r="T83" s="9" t="s">
        <v>59</v>
      </c>
      <c r="U83" s="101" t="str">
        <f>IFERROR(VLOOKUP(CGTracker[[#This Row],[Ticket ID]],HelpMe[],6,FALSE),"Not Found in HelpMe")</f>
        <v>Shaik Chand Basha</v>
      </c>
      <c r="V83" s="101" t="str">
        <f>IFERROR(VLOOKUP(CGTracker[[#This Row],[Ticket ID]],HelpMe[],31,FALSE),"Not Found in HelpMe")</f>
        <v>Not Found in HelpMe</v>
      </c>
      <c r="W83" s="9" t="s">
        <v>142</v>
      </c>
      <c r="X83" s="9"/>
      <c r="Y83" s="10" t="s">
        <v>390</v>
      </c>
      <c r="Z83" s="10"/>
      <c r="AA83" s="10" t="s">
        <v>391</v>
      </c>
      <c r="AB83" s="10" t="s">
        <v>392</v>
      </c>
      <c r="AC83" s="118"/>
    </row>
    <row r="84" spans="1:29" ht="145">
      <c r="A84" s="264">
        <v>4000001281</v>
      </c>
      <c r="B84" s="101" t="str">
        <f>IFERROR(VLOOKUP(CGTracker[[#This Row],[Ticket ID]],HelpMe[],2,FALSE),"Not Found In HelpMe")</f>
        <v>Service Request</v>
      </c>
      <c r="C84" s="9" t="s">
        <v>29</v>
      </c>
      <c r="D84" s="101" t="str">
        <f>IFERROR(VLOOKUP(CGTracker[[#This Row],[Ticket ID]],HelpMe[#All],24,FALSE),"Not Found in HelpMe")</f>
        <v>UAE</v>
      </c>
      <c r="E84" s="101" t="str">
        <f>IFERROR(VLOOKUP(CGTracker[[#This Row],[Ticket ID]],HelpMe[#All],14,FALSE),"Not Found in HelpMe")</f>
        <v>Finance &amp; Accounts</v>
      </c>
      <c r="F84" s="101" t="str">
        <f>IFERROR(VLOOKUP(CGTracker[[#This Row],[Ticket ID]],HelpMe[#All],7,FALSE),"Not Found in HelpMe")</f>
        <v>SAP Functional-FI/CO</v>
      </c>
      <c r="G84" s="104" t="str">
        <f>IFERROR(VLOOKUP(CGTracker[[#This Row],[Ticket ID]],HelpMe[#All],4,FALSE),"Not Found In HelpMe")</f>
        <v>Migrated SM#3000052052 Changes- ZS_LONGTERM_FI &amp; ZS_SALES_FI</v>
      </c>
      <c r="H84" s="10" t="s">
        <v>393</v>
      </c>
      <c r="I84" s="101" t="str">
        <f>IFERROR(VLOOKUP(CGTracker[[#This Row],[Ticket ID]],HelpMe[],17,FALSE),"Not Found in HelpMe")</f>
        <v>4. Low</v>
      </c>
      <c r="J84" s="101" t="str">
        <f>IFERROR(VLOOKUP(CGTracker[[#This Row],[Ticket ID]],HelpMe[],27,FALSE),"Not Found in HelpMe")</f>
        <v>Not Found in HelpMe</v>
      </c>
      <c r="K84" s="101" t="str">
        <f>IFERROR(VLOOKUP(CGTracker[[#This Row],[Ticket ID]],HelpMe[],8,FALSE),"Not Found in HelpMe")</f>
        <v>User acceptance</v>
      </c>
      <c r="L84" s="10" t="s">
        <v>221</v>
      </c>
      <c r="M84" s="10" t="s">
        <v>221</v>
      </c>
      <c r="N84" s="154" t="str">
        <f>IFERROR(VLOOKUP(CGTracker[[#This Row],[Ticket ID]],HelpMe[],36,FALSE),"Not Found in HelpMe")</f>
        <v>Not Found in HelpMe</v>
      </c>
      <c r="O84" s="9"/>
      <c r="P84" s="9"/>
      <c r="Q84" s="9"/>
      <c r="R84" s="154" t="str">
        <f>IFERROR(VLOOKUP(CGTracker[[#This Row],[Ticket ID]],HelpMe[],37,FALSE),"Not Found in HelpMe")</f>
        <v/>
      </c>
      <c r="S84" s="9"/>
      <c r="T84" s="9" t="s">
        <v>92</v>
      </c>
      <c r="U84" s="101" t="str">
        <f>IFERROR(VLOOKUP(CGTracker[[#This Row],[Ticket ID]],HelpMe[],6,FALSE),"Not Found in HelpMe")</f>
        <v>Rakhi Masand</v>
      </c>
      <c r="V84" s="101" t="str">
        <f>IFERROR(VLOOKUP(CGTracker[[#This Row],[Ticket ID]],HelpMe[],31,FALSE),"Not Found in HelpMe")</f>
        <v>Not Found in HelpMe</v>
      </c>
      <c r="W84" s="9" t="s">
        <v>93</v>
      </c>
      <c r="X84" s="9" t="s">
        <v>61</v>
      </c>
      <c r="Y84" s="10" t="s">
        <v>394</v>
      </c>
      <c r="Z84" s="10"/>
      <c r="AA84" s="10" t="s">
        <v>395</v>
      </c>
      <c r="AB84" s="215" t="s">
        <v>396</v>
      </c>
      <c r="AC84" s="118" t="s">
        <v>397</v>
      </c>
    </row>
    <row r="85" spans="1:29" ht="29" hidden="1">
      <c r="A85" s="268">
        <v>4000004887</v>
      </c>
      <c r="B85" s="101" t="str">
        <f>IFERROR(VLOOKUP(CGTracker[[#This Row],[Ticket ID]],HelpMe[],2,FALSE),"Not Found In HelpMe")</f>
        <v>Service Request</v>
      </c>
      <c r="C85" s="9" t="s">
        <v>29</v>
      </c>
      <c r="D85" s="101" t="str">
        <f>IFERROR(VLOOKUP(CGTracker[[#This Row],[Ticket ID]],HelpMe[#All],24,FALSE),"Not Found in HelpMe")</f>
        <v>UAE</v>
      </c>
      <c r="E85" s="101" t="str">
        <f>IFERROR(VLOOKUP(CGTracker[[#This Row],[Ticket ID]],HelpMe[#All],14,FALSE),"Not Found in HelpMe")</f>
        <v>Information Technology</v>
      </c>
      <c r="F85" s="101" t="str">
        <f>IFERROR(VLOOKUP(CGTracker[[#This Row],[Ticket ID]],HelpMe[#All],7,FALSE),"Not Found in HelpMe")</f>
        <v>SAP Functional-PP/PM/QS/</v>
      </c>
      <c r="G85" s="104" t="str">
        <f>IFERROR(VLOOKUP(CGTracker[[#This Row],[Ticket ID]],HelpMe[#All],4,FALSE),"Not Found In HelpMe")</f>
        <v>Request to configure KANBAN process in Tiles production Sol ref#: 30000052607</v>
      </c>
      <c r="H85" s="92"/>
      <c r="I85" s="101" t="str">
        <f>IFERROR(VLOOKUP(CGTracker[[#This Row],[Ticket ID]],HelpMe[],17,FALSE),"Not Found in HelpMe")</f>
        <v>4. Low</v>
      </c>
      <c r="J85" s="101" t="str">
        <f>IFERROR(VLOOKUP(CGTracker[[#This Row],[Ticket ID]],HelpMe[],27,FALSE),"Not Found in HelpMe")</f>
        <v>Not Found in HelpMe</v>
      </c>
      <c r="K85" s="101" t="str">
        <f>IFERROR(VLOOKUP(CGTracker[[#This Row],[Ticket ID]],HelpMe[],8,FALSE),"Not Found in HelpMe")</f>
        <v>In Progress</v>
      </c>
      <c r="L85" s="92" t="s">
        <v>48</v>
      </c>
      <c r="M85" s="10" t="s">
        <v>48</v>
      </c>
      <c r="N85" s="154">
        <f>IFERROR(VLOOKUP(CGTracker[[#This Row],[Ticket ID]],HelpMe[],36,FALSE),"Not Found in HelpMe")</f>
        <v>45607</v>
      </c>
      <c r="O85" s="9" t="s">
        <v>203</v>
      </c>
      <c r="P85" s="9"/>
      <c r="Q85" s="9"/>
      <c r="R85" s="154" t="str">
        <f>IFERROR(VLOOKUP(CGTracker[[#This Row],[Ticket ID]],HelpMe[],37,FALSE),"Not Found in HelpMe")</f>
        <v/>
      </c>
      <c r="S85" s="9" t="s">
        <v>203</v>
      </c>
      <c r="T85" s="9" t="s">
        <v>59</v>
      </c>
      <c r="U85" s="101" t="str">
        <f>IFERROR(VLOOKUP(CGTracker[[#This Row],[Ticket ID]],HelpMe[],6,FALSE),"Not Found in HelpMe")</f>
        <v>Karthick Duraisamy</v>
      </c>
      <c r="V85" s="101" t="str">
        <f>IFERROR(VLOOKUP(CGTracker[[#This Row],[Ticket ID]],HelpMe[],31,FALSE),"Not Found in HelpMe")</f>
        <v>Not Found in HelpMe</v>
      </c>
      <c r="W85" s="9" t="s">
        <v>398</v>
      </c>
      <c r="X85" s="9" t="s">
        <v>61</v>
      </c>
      <c r="Y85" s="10" t="s">
        <v>399</v>
      </c>
      <c r="Z85" s="10"/>
      <c r="AA85" s="9" t="s">
        <v>96</v>
      </c>
      <c r="AB85" s="9" t="s">
        <v>400</v>
      </c>
      <c r="AC85" s="118" t="s">
        <v>401</v>
      </c>
    </row>
    <row r="86" spans="1:29" ht="43.5" hidden="1">
      <c r="A86" s="268">
        <v>4000003240</v>
      </c>
      <c r="B86" s="101" t="str">
        <f>IFERROR(VLOOKUP(CGTracker[[#This Row],[Ticket ID]],HelpMe[],2,FALSE),"Not Found In HelpMe")</f>
        <v>Service Request</v>
      </c>
      <c r="C86" s="9" t="s">
        <v>29</v>
      </c>
      <c r="D86" s="101" t="str">
        <f>IFERROR(VLOOKUP(CGTracker[[#This Row],[Ticket ID]],HelpMe[#All],24,FALSE),"Not Found in HelpMe")</f>
        <v>IND</v>
      </c>
      <c r="E86" s="101" t="str">
        <f>IFERROR(VLOOKUP(CGTracker[[#This Row],[Ticket ID]],HelpMe[#All],14,FALSE),"Not Found in HelpMe")</f>
        <v>Production Planning Tiles &amp; SW</v>
      </c>
      <c r="F86" s="101" t="str">
        <f>IFERROR(VLOOKUP(CGTracker[[#This Row],[Ticket ID]],HelpMe[#All],7,FALSE),"Not Found in HelpMe")</f>
        <v>SAP Functional-PP/PM/QS/</v>
      </c>
      <c r="G86" s="104" t="str">
        <f>IFERROR(VLOOKUP(CGTracker[[#This Row],[Ticket ID]],HelpMe[#All],4,FALSE),"Not Found In HelpMe")</f>
        <v>Production SOP Process for year 2024</v>
      </c>
      <c r="H86" s="92" t="s">
        <v>402</v>
      </c>
      <c r="I86" s="101" t="str">
        <f>IFERROR(VLOOKUP(CGTracker[[#This Row],[Ticket ID]],HelpMe[],17,FALSE),"Not Found in HelpMe")</f>
        <v>3. Normal</v>
      </c>
      <c r="J86" s="101" t="str">
        <f>IFERROR(VLOOKUP(CGTracker[[#This Row],[Ticket ID]],HelpMe[],27,FALSE),"Not Found in HelpMe")</f>
        <v>Not Found in HelpMe</v>
      </c>
      <c r="K86" s="101" t="str">
        <f>IFERROR(VLOOKUP(CGTracker[[#This Row],[Ticket ID]],HelpMe[],8,FALSE),"Not Found in HelpMe")</f>
        <v>In Progress</v>
      </c>
      <c r="L86" s="10" t="s">
        <v>403</v>
      </c>
      <c r="M86" s="10" t="s">
        <v>103</v>
      </c>
      <c r="N86" s="154" t="str">
        <f>IFERROR(VLOOKUP(CGTracker[[#This Row],[Ticket ID]],HelpMe[],36,FALSE),"Not Found in HelpMe")</f>
        <v>Not Found in HelpMe</v>
      </c>
      <c r="O86" s="9" t="s">
        <v>404</v>
      </c>
      <c r="P86" s="9"/>
      <c r="Q86" s="9"/>
      <c r="R86" s="154" t="str">
        <f>IFERROR(VLOOKUP(CGTracker[[#This Row],[Ticket ID]],HelpMe[],37,FALSE),"Not Found in HelpMe")</f>
        <v/>
      </c>
      <c r="S86" s="9"/>
      <c r="T86" s="9" t="s">
        <v>59</v>
      </c>
      <c r="U86" s="101" t="str">
        <f>IFERROR(VLOOKUP(CGTracker[[#This Row],[Ticket ID]],HelpMe[],6,FALSE),"Not Found in HelpMe")</f>
        <v>Shaik Chand Basha</v>
      </c>
      <c r="V86" s="101" t="str">
        <f>IFERROR(VLOOKUP(CGTracker[[#This Row],[Ticket ID]],HelpMe[],31,FALSE),"Not Found in HelpMe")</f>
        <v>Not Found in HelpMe</v>
      </c>
      <c r="W86" s="9" t="s">
        <v>142</v>
      </c>
      <c r="X86" s="9" t="s">
        <v>61</v>
      </c>
      <c r="Y86" s="10" t="s">
        <v>405</v>
      </c>
      <c r="Z86" s="10"/>
      <c r="AA86" s="9" t="s">
        <v>406</v>
      </c>
      <c r="AB86" s="10" t="s">
        <v>407</v>
      </c>
      <c r="AC86" s="118" t="s">
        <v>408</v>
      </c>
    </row>
    <row r="87" spans="1:29" ht="106.5" hidden="1" customHeight="1">
      <c r="A87" s="265">
        <v>4000005008</v>
      </c>
      <c r="B87" s="101" t="str">
        <f>IFERROR(VLOOKUP(CGTracker[[#This Row],[Ticket ID]],HelpMe[],2,FALSE),"Not Found In HelpMe")</f>
        <v>Service Request</v>
      </c>
      <c r="C87" s="9" t="s">
        <v>29</v>
      </c>
      <c r="D87" s="101" t="str">
        <f>IFERROR(VLOOKUP(CGTracker[[#This Row],[Ticket ID]],HelpMe[#All],24,FALSE),"Not Found in HelpMe")</f>
        <v>UAE</v>
      </c>
      <c r="E87" s="101" t="str">
        <f>IFERROR(VLOOKUP(CGTracker[[#This Row],[Ticket ID]],HelpMe[#All],14,FALSE),"Not Found in HelpMe")</f>
        <v>Sanitaryware Plant</v>
      </c>
      <c r="F87" s="101" t="str">
        <f>IFERROR(VLOOKUP(CGTracker[[#This Row],[Ticket ID]],HelpMe[#All],7,FALSE),"Not Found in HelpMe")</f>
        <v>SAP Functional-PP/PM/QS</v>
      </c>
      <c r="G87" s="104" t="str">
        <f>IFERROR(VLOOKUP(CGTracker[[#This Row],[Ticket ID]],HelpMe[#All],4,FALSE),"Not Found In HelpMe")</f>
        <v>New production order type for SW Decal Sol Ref : 3000052616</v>
      </c>
      <c r="H87" s="10" t="s">
        <v>409</v>
      </c>
      <c r="I87" s="101" t="str">
        <f>IFERROR(VLOOKUP(CGTracker[[#This Row],[Ticket ID]],HelpMe[],17,FALSE),"Not Found in HelpMe")</f>
        <v>-</v>
      </c>
      <c r="J87" s="101" t="str">
        <f>IFERROR(VLOOKUP(CGTracker[[#This Row],[Ticket ID]],HelpMe[],27,FALSE),"Not Found in HelpMe")</f>
        <v>Not Found in HelpMe</v>
      </c>
      <c r="K87" s="101" t="str">
        <f>IFERROR(VLOOKUP(CGTracker[[#This Row],[Ticket ID]],HelpMe[],8,FALSE),"Not Found in HelpMe")</f>
        <v>In Progress</v>
      </c>
      <c r="L87" s="118" t="s">
        <v>410</v>
      </c>
      <c r="M87" s="10" t="s">
        <v>410</v>
      </c>
      <c r="N87" s="154" t="str">
        <f>IFERROR(VLOOKUP(CGTracker[[#This Row],[Ticket ID]],HelpMe[],36,FALSE),"Not Found in HelpMe")</f>
        <v>Not Found in HelpMe</v>
      </c>
      <c r="O87" s="9" t="s">
        <v>382</v>
      </c>
      <c r="P87" s="9"/>
      <c r="Q87" s="9"/>
      <c r="R87" s="154" t="str">
        <f>IFERROR(VLOOKUP(CGTracker[[#This Row],[Ticket ID]],HelpMe[],37,FALSE),"Not Found in HelpMe")</f>
        <v/>
      </c>
      <c r="S87" s="9"/>
      <c r="T87" s="9" t="s">
        <v>59</v>
      </c>
      <c r="U87" s="101" t="str">
        <f>IFERROR(VLOOKUP(CGTracker[[#This Row],[Ticket ID]],HelpMe[],6,FALSE),"Not Found in HelpMe")</f>
        <v>Shaik Chand Basha</v>
      </c>
      <c r="V87" s="101" t="str">
        <f>IFERROR(VLOOKUP(CGTracker[[#This Row],[Ticket ID]],HelpMe[],31,FALSE),"Not Found in HelpMe")</f>
        <v>Not Found in HelpMe</v>
      </c>
      <c r="W87" s="9" t="s">
        <v>193</v>
      </c>
      <c r="X87" s="9"/>
      <c r="Y87" s="10" t="s">
        <v>411</v>
      </c>
      <c r="Z87" s="10"/>
      <c r="AA87" s="9" t="s">
        <v>412</v>
      </c>
      <c r="AB87" s="206" t="s">
        <v>413</v>
      </c>
      <c r="AC87" s="118" t="s">
        <v>414</v>
      </c>
    </row>
    <row r="88" spans="1:29" ht="58" hidden="1">
      <c r="A88" s="265">
        <v>4000005100</v>
      </c>
      <c r="B88" s="101" t="str">
        <f>IFERROR(VLOOKUP(CGTracker[[#This Row],[Ticket ID]],HelpMe[],2,FALSE),"Not Found In HelpMe")</f>
        <v>Incident</v>
      </c>
      <c r="C88" s="9" t="s">
        <v>29</v>
      </c>
      <c r="D88" s="101" t="str">
        <f>IFERROR(VLOOKUP(CGTracker[[#This Row],[Ticket ID]],HelpMe[#All],24,FALSE),"Not Found in HelpMe")</f>
        <v>UAE</v>
      </c>
      <c r="E88" s="101" t="str">
        <f>IFERROR(VLOOKUP(CGTracker[[#This Row],[Ticket ID]],HelpMe[#All],14,FALSE),"Not Found in HelpMe")</f>
        <v>Tiles Plant</v>
      </c>
      <c r="F88" s="101" t="str">
        <f>IFERROR(VLOOKUP(CGTracker[[#This Row],[Ticket ID]],HelpMe[#All],7,FALSE),"Not Found in HelpMe")</f>
        <v>SAP Functional-PP/PM/QS</v>
      </c>
      <c r="G88" s="104" t="str">
        <f>IFERROR(VLOOKUP(CGTracker[[#This Row],[Ticket ID]],HelpMe[#All],4,FALSE),"Not Found In HelpMe")</f>
        <v>SAP Incident - ZPM_SPARES Dump Error</v>
      </c>
      <c r="H88" s="92" t="s">
        <v>415</v>
      </c>
      <c r="I88" s="101" t="str">
        <f>IFERROR(VLOOKUP(CGTracker[[#This Row],[Ticket ID]],HelpMe[],17,FALSE),"Not Found in HelpMe")</f>
        <v>2. High</v>
      </c>
      <c r="J88" s="101" t="str">
        <f>IFERROR(VLOOKUP(CGTracker[[#This Row],[Ticket ID]],HelpMe[],27,FALSE),"Not Found in HelpMe")</f>
        <v>Not Found in HelpMe</v>
      </c>
      <c r="K88" s="101" t="str">
        <f>IFERROR(VLOOKUP(CGTracker[[#This Row],[Ticket ID]],HelpMe[],8,FALSE),"Not Found in HelpMe")</f>
        <v>Closed</v>
      </c>
      <c r="L88" s="10" t="s">
        <v>40</v>
      </c>
      <c r="M88" s="10" t="s">
        <v>40</v>
      </c>
      <c r="N88" s="154" t="str">
        <f>IFERROR(VLOOKUP(CGTracker[[#This Row],[Ticket ID]],HelpMe[],36,FALSE),"Not Found in HelpMe")</f>
        <v>Not Found in HelpMe</v>
      </c>
      <c r="O88" s="9" t="s">
        <v>382</v>
      </c>
      <c r="P88" s="9"/>
      <c r="Q88" s="9"/>
      <c r="R88" s="154" t="str">
        <f>IFERROR(VLOOKUP(CGTracker[[#This Row],[Ticket ID]],HelpMe[],37,FALSE),"Not Found in HelpMe")</f>
        <v>Not Found in HelpMe</v>
      </c>
      <c r="S88" s="9" t="s">
        <v>280</v>
      </c>
      <c r="T88" s="9" t="s">
        <v>59</v>
      </c>
      <c r="U88" s="101" t="str">
        <f>IFERROR(VLOOKUP(CGTracker[[#This Row],[Ticket ID]],HelpMe[],6,FALSE),"Not Found in HelpMe")</f>
        <v>Shaik Chand Basha</v>
      </c>
      <c r="V88" s="101" t="str">
        <f>IFERROR(VLOOKUP(CGTracker[[#This Row],[Ticket ID]],HelpMe[],31,FALSE),"Not Found in HelpMe")</f>
        <v>Not Found in HelpMe</v>
      </c>
      <c r="W88" s="9" t="s">
        <v>142</v>
      </c>
      <c r="X88" s="99" t="s">
        <v>61</v>
      </c>
      <c r="Y88" s="10" t="s">
        <v>416</v>
      </c>
      <c r="Z88" s="99" t="s">
        <v>417</v>
      </c>
      <c r="AA88" s="9"/>
      <c r="AB88" s="111" t="s">
        <v>418</v>
      </c>
      <c r="AC88" s="118"/>
    </row>
    <row r="89" spans="1:29" ht="159.5" hidden="1">
      <c r="A89" s="265">
        <v>4000005137</v>
      </c>
      <c r="B89" s="101" t="str">
        <f>IFERROR(VLOOKUP(CGTracker[[#This Row],[Ticket ID]],HelpMe[],2,FALSE),"Not Found In HelpMe")</f>
        <v>Incident</v>
      </c>
      <c r="C89" s="91" t="s">
        <v>29</v>
      </c>
      <c r="D89" s="102" t="str">
        <f>IFERROR(VLOOKUP(CGTracker[[#This Row],[Ticket ID]],HelpMe[#All],24,FALSE),"Not Found in HelpMe")</f>
        <v>UAE</v>
      </c>
      <c r="E89" s="102" t="str">
        <f>IFERROR(VLOOKUP(CGTracker[[#This Row],[Ticket ID]],HelpMe[#All],14,FALSE),"Not Found in HelpMe")</f>
        <v>Information Technology</v>
      </c>
      <c r="F89" s="245" t="str">
        <f>IFERROR(VLOOKUP(CGTracker[[#This Row],[Ticket ID]],HelpMe[#All],7,FALSE),"Not Found in HelpMe")</f>
        <v>SAP Functional-FI/CO</v>
      </c>
      <c r="G89" s="104" t="str">
        <f>IFERROR(VLOOKUP(CGTracker[[#This Row],[Ticket ID]],HelpMe[#All],4,FALSE),"Not Found In HelpMe")</f>
        <v>Change Planned Future Price</v>
      </c>
      <c r="H89" s="157" t="s">
        <v>419</v>
      </c>
      <c r="I89" s="101" t="str">
        <f>IFERROR(VLOOKUP(CGTracker[[#This Row],[Ticket ID]],HelpMe[],17,FALSE),"Not Found in HelpMe")</f>
        <v>3. Normal</v>
      </c>
      <c r="J89" s="101" t="str">
        <f>IFERROR(VLOOKUP(CGTracker[[#This Row],[Ticket ID]],HelpMe[],27,FALSE),"Not Found in HelpMe")</f>
        <v>Not Found in HelpMe</v>
      </c>
      <c r="K89" s="101" t="str">
        <f>IFERROR(VLOOKUP(CGTracker[[#This Row],[Ticket ID]],HelpMe[],8,FALSE),"Not Found in HelpMe")</f>
        <v>Closed</v>
      </c>
      <c r="L89" s="10" t="s">
        <v>40</v>
      </c>
      <c r="M89" s="10" t="s">
        <v>40</v>
      </c>
      <c r="N89" s="154" t="str">
        <f>IFERROR(VLOOKUP(CGTracker[[#This Row],[Ticket ID]],HelpMe[],36,FALSE),"Not Found in HelpMe")</f>
        <v>Not Found in HelpMe</v>
      </c>
      <c r="O89" s="9" t="s">
        <v>382</v>
      </c>
      <c r="P89" s="9"/>
      <c r="Q89" s="9"/>
      <c r="R89" s="154" t="str">
        <f>IFERROR(VLOOKUP(CGTracker[[#This Row],[Ticket ID]],HelpMe[],37,FALSE),"Not Found in HelpMe")</f>
        <v>Not Found in HelpMe</v>
      </c>
      <c r="S89" s="40"/>
      <c r="T89" s="91" t="s">
        <v>33</v>
      </c>
      <c r="U89" s="245" t="str">
        <f>IFERROR(VLOOKUP(CGTracker[[#This Row],[Ticket ID]],HelpMe[],6,FALSE),"Not Found in HelpMe")</f>
        <v>Rakhi Masand</v>
      </c>
      <c r="V89" s="245" t="str">
        <f>IFERROR(VLOOKUP(CGTracker[[#This Row],[Ticket ID]],HelpMe[],31,FALSE),"Not Found in HelpMe")</f>
        <v>Not Found in HelpMe</v>
      </c>
      <c r="W89" s="91" t="s">
        <v>34</v>
      </c>
      <c r="X89" s="9" t="s">
        <v>61</v>
      </c>
      <c r="Y89" s="10" t="s">
        <v>420</v>
      </c>
      <c r="Z89" s="10" t="s">
        <v>421</v>
      </c>
      <c r="AA89" s="9" t="s">
        <v>422</v>
      </c>
      <c r="AB89" s="10"/>
      <c r="AC89" s="118"/>
    </row>
    <row r="90" spans="1:29" ht="188.5">
      <c r="A90" s="91">
        <v>4000001276</v>
      </c>
      <c r="B90" s="101" t="str">
        <f>IFERROR(VLOOKUP(CGTracker[[#This Row],[Ticket ID]],HelpMe[],2,FALSE),"Not Found In HelpMe")</f>
        <v>Service Request</v>
      </c>
      <c r="C90" s="91" t="s">
        <v>29</v>
      </c>
      <c r="D90" s="102" t="str">
        <f>IFERROR(VLOOKUP(CGTracker[[#This Row],[Ticket ID]],HelpMe[#All],24,FALSE),"Not Found in HelpMe")</f>
        <v>UAE</v>
      </c>
      <c r="E90" s="102" t="str">
        <f>IFERROR(VLOOKUP(CGTracker[[#This Row],[Ticket ID]],HelpMe[#All],14,FALSE),"Not Found in HelpMe")</f>
        <v>Finance &amp; Accounts</v>
      </c>
      <c r="F90" s="102" t="str">
        <f>IFERROR(VLOOKUP(CGTracker[[#This Row],[Ticket ID]],HelpMe[#All],7,FALSE),"Not Found in HelpMe")</f>
        <v>SAP Functional-FI/CO</v>
      </c>
      <c r="G90" s="104" t="str">
        <f>IFERROR(VLOOKUP(CGTracker[[#This Row],[Ticket ID]],HelpMe[#All],4,FALSE),"Not Found In HelpMe")</f>
        <v>Migrated SM#3000052021 FAMS - Phase 2 - Physical Inventory</v>
      </c>
      <c r="H90" s="92" t="s">
        <v>423</v>
      </c>
      <c r="I90" s="101" t="str">
        <f>IFERROR(VLOOKUP(CGTracker[[#This Row],[Ticket ID]],HelpMe[],17,FALSE),"Not Found in HelpMe")</f>
        <v>4. Low</v>
      </c>
      <c r="J90" s="101" t="str">
        <f>IFERROR(VLOOKUP(CGTracker[[#This Row],[Ticket ID]],HelpMe[],27,FALSE),"Not Found in HelpMe")</f>
        <v>Not Found in HelpMe</v>
      </c>
      <c r="K90" s="101" t="str">
        <f>IFERROR(VLOOKUP(CGTracker[[#This Row],[Ticket ID]],HelpMe[],8,FALSE),"Not Found in HelpMe")</f>
        <v>User acceptance</v>
      </c>
      <c r="L90" s="91" t="s">
        <v>221</v>
      </c>
      <c r="M90" s="10" t="s">
        <v>221</v>
      </c>
      <c r="N90" s="154" t="str">
        <f>IFERROR(VLOOKUP(CGTracker[[#This Row],[Ticket ID]],HelpMe[],36,FALSE),"Not Found in HelpMe")</f>
        <v>Not Found in HelpMe</v>
      </c>
      <c r="O90" s="91" t="s">
        <v>161</v>
      </c>
      <c r="P90" s="9"/>
      <c r="Q90" s="9"/>
      <c r="R90" s="154" t="str">
        <f>IFERROR(VLOOKUP(CGTracker[[#This Row],[Ticket ID]],HelpMe[],37,FALSE),"Not Found in HelpMe")</f>
        <v/>
      </c>
      <c r="S90" s="9"/>
      <c r="T90" s="91" t="s">
        <v>92</v>
      </c>
      <c r="U90" s="245" t="str">
        <f>IFERROR(VLOOKUP(CGTracker[[#This Row],[Ticket ID]],HelpMe[],6,FALSE),"Not Found in HelpMe")</f>
        <v>Rakhi Masand</v>
      </c>
      <c r="V90" s="245" t="str">
        <f>IFERROR(VLOOKUP(CGTracker[[#This Row],[Ticket ID]],HelpMe[],31,FALSE),"Not Found in HelpMe")</f>
        <v>Not Found in HelpMe</v>
      </c>
      <c r="W90" s="91" t="s">
        <v>93</v>
      </c>
      <c r="X90" s="91" t="s">
        <v>61</v>
      </c>
      <c r="Y90" s="10" t="s">
        <v>424</v>
      </c>
      <c r="Z90" s="10"/>
      <c r="AA90" s="9" t="s">
        <v>425</v>
      </c>
      <c r="AB90" s="215" t="s">
        <v>426</v>
      </c>
      <c r="AC90" s="118" t="s">
        <v>427</v>
      </c>
    </row>
    <row r="91" spans="1:29" ht="72.5" hidden="1">
      <c r="A91" s="265">
        <v>4000001167</v>
      </c>
      <c r="B91" s="101" t="str">
        <f>IFERROR(VLOOKUP(CGTracker[[#This Row],[Ticket ID]],HelpMe[],2,FALSE),"Not Found In HelpMe")</f>
        <v>Service Request</v>
      </c>
      <c r="C91" s="113" t="s">
        <v>29</v>
      </c>
      <c r="D91" s="105" t="str">
        <f>IFERROR(VLOOKUP(CGTracker[[#This Row],[Ticket ID]],HelpMe[#All],24,FALSE),"Not Found in HelpMe")</f>
        <v>IND</v>
      </c>
      <c r="E91" s="105" t="str">
        <f>IFERROR(VLOOKUP(CGTracker[[#This Row],[Ticket ID]],HelpMe[#All],14,FALSE),"Not Found in HelpMe")</f>
        <v>-</v>
      </c>
      <c r="F91" s="105" t="str">
        <f>IFERROR(VLOOKUP(CGTracker[[#This Row],[Ticket ID]],HelpMe[#All],7,FALSE),"Not Found in HelpMe")</f>
        <v>SAP Functional-SD</v>
      </c>
      <c r="G91" s="104" t="str">
        <f>IFERROR(VLOOKUP(CGTracker[[#This Row],[Ticket ID]],HelpMe[#All],4,FALSE),"Not Found In HelpMe")</f>
        <v>Migrated SM#3000045997 Need to activate DN Release for STO</v>
      </c>
      <c r="H91" s="111" t="s">
        <v>428</v>
      </c>
      <c r="I91" s="101" t="str">
        <f>IFERROR(VLOOKUP(CGTracker[[#This Row],[Ticket ID]],HelpMe[],17,FALSE),"Not Found in HelpMe")</f>
        <v>3. Normal</v>
      </c>
      <c r="J91" s="101" t="str">
        <f>IFERROR(VLOOKUP(CGTracker[[#This Row],[Ticket ID]],HelpMe[],27,FALSE),"Not Found in HelpMe")</f>
        <v>Not Found in HelpMe</v>
      </c>
      <c r="K91" s="101" t="str">
        <f>IFERROR(VLOOKUP(CGTracker[[#This Row],[Ticket ID]],HelpMe[],8,FALSE),"Not Found in HelpMe")</f>
        <v>In Progress</v>
      </c>
      <c r="L91" s="114" t="s">
        <v>429</v>
      </c>
      <c r="M91" s="92"/>
      <c r="N91" s="154" t="str">
        <f>IFERROR(VLOOKUP(CGTracker[[#This Row],[Ticket ID]],HelpMe[],36,FALSE),"Not Found in HelpMe")</f>
        <v>Not Found in HelpMe</v>
      </c>
      <c r="O91" s="112" t="s">
        <v>404</v>
      </c>
      <c r="P91" s="112"/>
      <c r="Q91" s="112"/>
      <c r="R91" s="154" t="str">
        <f>IFERROR(VLOOKUP(CGTracker[[#This Row],[Ticket ID]],HelpMe[],37,FALSE),"Not Found in HelpMe")</f>
        <v/>
      </c>
      <c r="S91" s="112" t="s">
        <v>289</v>
      </c>
      <c r="T91" s="112" t="s">
        <v>150</v>
      </c>
      <c r="U91" s="245" t="str">
        <f>IFERROR(VLOOKUP(CGTracker[[#This Row],[Ticket ID]],HelpMe[],6,FALSE),"Not Found in HelpMe")</f>
        <v>Dinesh Sharma</v>
      </c>
      <c r="V91" s="245" t="str">
        <f>IFERROR(VLOOKUP(CGTracker[[#This Row],[Ticket ID]],HelpMe[],31,FALSE),"Not Found in HelpMe")</f>
        <v>Not Found in HelpMe</v>
      </c>
      <c r="W91" s="112" t="s">
        <v>34</v>
      </c>
      <c r="X91" s="112" t="s">
        <v>61</v>
      </c>
      <c r="Y91" s="114" t="s">
        <v>430</v>
      </c>
      <c r="Z91" s="114"/>
      <c r="AA91" s="112"/>
      <c r="AB91" s="114" t="s">
        <v>431</v>
      </c>
      <c r="AC91" s="118" t="s">
        <v>432</v>
      </c>
    </row>
    <row r="92" spans="1:29" s="123" customFormat="1" ht="29" hidden="1">
      <c r="A92" s="274">
        <v>4000005123</v>
      </c>
      <c r="B92" s="101" t="str">
        <f>IFERROR(VLOOKUP(CGTracker[[#This Row],[Ticket ID]],HelpMe[],2,FALSE),"Not Found In HelpMe")</f>
        <v>Incident</v>
      </c>
      <c r="C92" s="96" t="s">
        <v>29</v>
      </c>
      <c r="D92" s="125" t="str">
        <f>IFERROR(VLOOKUP(CGTracker[[#This Row],[Ticket ID]],HelpMe[#All],24,FALSE),"Not Found in HelpMe")</f>
        <v>UAE</v>
      </c>
      <c r="E92" s="125" t="str">
        <f>IFERROR(VLOOKUP(CGTracker[[#This Row],[Ticket ID]],HelpMe[#All],14,FALSE),"Not Found in HelpMe")</f>
        <v>Sales</v>
      </c>
      <c r="F92" s="245" t="str">
        <f>IFERROR(VLOOKUP(CGTracker[[#This Row],[Ticket ID]],HelpMe[#All],7,FALSE),"Not Found in HelpMe")</f>
        <v>SAP Functional-SD</v>
      </c>
      <c r="G92" s="104" t="str">
        <f>IFERROR(VLOOKUP(CGTracker[[#This Row],[Ticket ID]],HelpMe[#All],4,FALSE),"Not Found In HelpMe")</f>
        <v>Error appears when trying to make a sales order - Asim</v>
      </c>
      <c r="H92" s="81" t="s">
        <v>433</v>
      </c>
      <c r="I92" s="101" t="str">
        <f>IFERROR(VLOOKUP(CGTracker[[#This Row],[Ticket ID]],HelpMe[],17,FALSE),"Not Found in HelpMe")</f>
        <v>3. Normal</v>
      </c>
      <c r="J92" s="101" t="str">
        <f>IFERROR(VLOOKUP(CGTracker[[#This Row],[Ticket ID]],HelpMe[],27,FALSE),"Not Found in HelpMe")</f>
        <v>Not Found in HelpMe</v>
      </c>
      <c r="K92" s="101" t="str">
        <f>IFERROR(VLOOKUP(CGTracker[[#This Row],[Ticket ID]],HelpMe[],8,FALSE),"Not Found in HelpMe")</f>
        <v>Closed</v>
      </c>
      <c r="L92" s="81" t="s">
        <v>40</v>
      </c>
      <c r="M92" s="10" t="s">
        <v>40</v>
      </c>
      <c r="N92" s="154" t="str">
        <f>IFERROR(VLOOKUP(CGTracker[[#This Row],[Ticket ID]],HelpMe[],36,FALSE),"Not Found in HelpMe")</f>
        <v>Not Found in HelpMe</v>
      </c>
      <c r="O92" s="96" t="s">
        <v>382</v>
      </c>
      <c r="P92" s="96"/>
      <c r="Q92" s="96"/>
      <c r="R92" s="154" t="str">
        <f>IFERROR(VLOOKUP(CGTracker[[#This Row],[Ticket ID]],HelpMe[],37,FALSE),"Not Found in HelpMe")</f>
        <v>Not Found in HelpMe</v>
      </c>
      <c r="S92" s="96" t="s">
        <v>98</v>
      </c>
      <c r="T92" s="96" t="s">
        <v>67</v>
      </c>
      <c r="U92" s="245" t="str">
        <f>IFERROR(VLOOKUP(CGTracker[[#This Row],[Ticket ID]],HelpMe[],6,FALSE),"Not Found in HelpMe")</f>
        <v>Kamal Kondapalli</v>
      </c>
      <c r="V92" s="245" t="str">
        <f>IFERROR(VLOOKUP(CGTracker[[#This Row],[Ticket ID]],HelpMe[],31,FALSE),"Not Found in HelpMe")</f>
        <v>Not Found in HelpMe</v>
      </c>
      <c r="W92" s="96" t="s">
        <v>68</v>
      </c>
      <c r="X92" s="96" t="s">
        <v>61</v>
      </c>
      <c r="Y92" s="81" t="s">
        <v>434</v>
      </c>
      <c r="Z92" s="81"/>
      <c r="AA92" s="96"/>
      <c r="AB92" s="207" t="s">
        <v>435</v>
      </c>
      <c r="AC92" s="81"/>
    </row>
    <row r="93" spans="1:29" ht="87" hidden="1">
      <c r="A93" s="275">
        <v>4000005070</v>
      </c>
      <c r="B93" s="101" t="str">
        <f>IFERROR(VLOOKUP(CGTracker[[#This Row],[Ticket ID]],HelpMe[],2,FALSE),"Not Found In HelpMe")</f>
        <v>Incident</v>
      </c>
      <c r="C93" s="94" t="s">
        <v>436</v>
      </c>
      <c r="D93" s="125" t="str">
        <f>IFERROR(VLOOKUP(CGTracker[[#This Row],[Ticket ID]],HelpMe[#All],24,FALSE),"Not Found in HelpMe")</f>
        <v>IND</v>
      </c>
      <c r="E93" s="125" t="str">
        <f>IFERROR(VLOOKUP(CGTracker[[#This Row],[Ticket ID]],HelpMe[#All],14,FALSE),"Not Found in HelpMe")</f>
        <v>Accounts</v>
      </c>
      <c r="F93" s="245" t="str">
        <f>IFERROR(VLOOKUP(CGTracker[[#This Row],[Ticket ID]],HelpMe[#All],7,FALSE),"Not Found in HelpMe")</f>
        <v>SAP Functional-SD</v>
      </c>
      <c r="G93" s="104" t="str">
        <f>IFERROR(VLOOKUP(CGTracker[[#This Row],[Ticket ID]],HelpMe[#All],4,FALSE),"Not Found In HelpMe")</f>
        <v>ISSUE IN PGI POSTING</v>
      </c>
      <c r="H93" s="115" t="s">
        <v>437</v>
      </c>
      <c r="I93" s="101" t="str">
        <f>IFERROR(VLOOKUP(CGTracker[[#This Row],[Ticket ID]],HelpMe[],17,FALSE),"Not Found in HelpMe")</f>
        <v>3. Normal</v>
      </c>
      <c r="J93" s="101" t="str">
        <f>IFERROR(VLOOKUP(CGTracker[[#This Row],[Ticket ID]],HelpMe[],27,FALSE),"Not Found in HelpMe")</f>
        <v>Not Found in HelpMe</v>
      </c>
      <c r="K93" s="101" t="str">
        <f>IFERROR(VLOOKUP(CGTracker[[#This Row],[Ticket ID]],HelpMe[],8,FALSE),"Not Found in HelpMe")</f>
        <v>Closed</v>
      </c>
      <c r="L93" s="10" t="s">
        <v>40</v>
      </c>
      <c r="M93" s="10" t="s">
        <v>40</v>
      </c>
      <c r="N93" s="154" t="str">
        <f>IFERROR(VLOOKUP(CGTracker[[#This Row],[Ticket ID]],HelpMe[],36,FALSE),"Not Found in HelpMe")</f>
        <v>Not Found in HelpMe</v>
      </c>
      <c r="O93" s="94" t="s">
        <v>438</v>
      </c>
      <c r="P93" s="94"/>
      <c r="Q93" s="94"/>
      <c r="R93" s="154" t="str">
        <f>IFERROR(VLOOKUP(CGTracker[[#This Row],[Ticket ID]],HelpMe[],37,FALSE),"Not Found in HelpMe")</f>
        <v>Not Found in HelpMe</v>
      </c>
      <c r="S93" s="94" t="s">
        <v>439</v>
      </c>
      <c r="T93" s="94" t="s">
        <v>50</v>
      </c>
      <c r="U93" s="245" t="str">
        <f>IFERROR(VLOOKUP(CGTracker[[#This Row],[Ticket ID]],HelpMe[],6,FALSE),"Not Found in HelpMe")</f>
        <v>Kamal Kondapalli</v>
      </c>
      <c r="V93" s="245" t="str">
        <f>IFERROR(VLOOKUP(CGTracker[[#This Row],[Ticket ID]],HelpMe[],31,FALSE),"Not Found in HelpMe")</f>
        <v>Not Found in HelpMe</v>
      </c>
      <c r="W93" s="94" t="s">
        <v>440</v>
      </c>
      <c r="X93" s="94" t="s">
        <v>61</v>
      </c>
      <c r="Y93" s="115" t="s">
        <v>441</v>
      </c>
      <c r="Z93" s="115"/>
      <c r="AA93" s="91" t="s">
        <v>96</v>
      </c>
      <c r="AB93" s="115"/>
      <c r="AC93" s="118"/>
    </row>
    <row r="94" spans="1:29" ht="72.5" hidden="1">
      <c r="A94" s="274">
        <v>4000005128</v>
      </c>
      <c r="B94" s="101" t="str">
        <f>IFERROR(VLOOKUP(CGTracker[[#This Row],[Ticket ID]],HelpMe[],2,FALSE),"Not Found In HelpMe")</f>
        <v>Incident</v>
      </c>
      <c r="C94" s="96" t="s">
        <v>29</v>
      </c>
      <c r="D94" s="125" t="str">
        <f>IFERROR(VLOOKUP(CGTracker[[#This Row],[Ticket ID]],HelpMe[#All],24,FALSE),"Not Found in HelpMe")</f>
        <v>UAE</v>
      </c>
      <c r="E94" s="125" t="str">
        <f>IFERROR(VLOOKUP(CGTracker[[#This Row],[Ticket ID]],HelpMe[#All],14,FALSE),"Not Found in HelpMe")</f>
        <v>Purchase Department</v>
      </c>
      <c r="F94" s="245" t="str">
        <f>IFERROR(VLOOKUP(CGTracker[[#This Row],[Ticket ID]],HelpMe[#All],7,FALSE),"Not Found in HelpMe")</f>
        <v>SAP Functional-MM</v>
      </c>
      <c r="G94" s="104" t="str">
        <f>IFERROR(VLOOKUP(CGTracker[[#This Row],[Ticket ID]],HelpMe[#All],4,FALSE),"Not Found In HelpMe")</f>
        <v>SAP error when creating PO from contract #5650003242</v>
      </c>
      <c r="H94" s="81" t="s">
        <v>442</v>
      </c>
      <c r="I94" s="101" t="str">
        <f>IFERROR(VLOOKUP(CGTracker[[#This Row],[Ticket ID]],HelpMe[],17,FALSE),"Not Found in HelpMe")</f>
        <v>3. Normal</v>
      </c>
      <c r="J94" s="101" t="str">
        <f>IFERROR(VLOOKUP(CGTracker[[#This Row],[Ticket ID]],HelpMe[],27,FALSE),"Not Found in HelpMe")</f>
        <v>Not Found in HelpMe</v>
      </c>
      <c r="K94" s="101" t="str">
        <f>IFERROR(VLOOKUP(CGTracker[[#This Row],[Ticket ID]],HelpMe[],8,FALSE),"Not Found in HelpMe")</f>
        <v>Closed</v>
      </c>
      <c r="L94" s="81" t="s">
        <v>40</v>
      </c>
      <c r="M94" s="10" t="s">
        <v>40</v>
      </c>
      <c r="N94" s="154" t="str">
        <f>IFERROR(VLOOKUP(CGTracker[[#This Row],[Ticket ID]],HelpMe[],36,FALSE),"Not Found in HelpMe")</f>
        <v>Not Found in HelpMe</v>
      </c>
      <c r="O94" s="96" t="s">
        <v>382</v>
      </c>
      <c r="P94" s="96"/>
      <c r="Q94" s="96"/>
      <c r="R94" s="154" t="str">
        <f>IFERROR(VLOOKUP(CGTracker[[#This Row],[Ticket ID]],HelpMe[],37,FALSE),"Not Found in HelpMe")</f>
        <v>Not Found in HelpMe</v>
      </c>
      <c r="S94" s="96" t="s">
        <v>443</v>
      </c>
      <c r="T94" s="96" t="s">
        <v>150</v>
      </c>
      <c r="U94" s="245" t="str">
        <f>IFERROR(VLOOKUP(CGTracker[[#This Row],[Ticket ID]],HelpMe[],6,FALSE),"Not Found in HelpMe")</f>
        <v>Pranita Vishvanath Patil</v>
      </c>
      <c r="V94" s="245" t="str">
        <f>IFERROR(VLOOKUP(CGTracker[[#This Row],[Ticket ID]],HelpMe[],31,FALSE),"Not Found in HelpMe")</f>
        <v>Not Found in HelpMe</v>
      </c>
      <c r="W94" s="96" t="s">
        <v>213</v>
      </c>
      <c r="X94" s="96"/>
      <c r="Y94" s="81" t="s">
        <v>444</v>
      </c>
      <c r="Z94" s="81"/>
      <c r="AA94" s="9"/>
      <c r="AB94" s="207" t="s">
        <v>445</v>
      </c>
      <c r="AC94" s="118"/>
    </row>
    <row r="95" spans="1:29" ht="203" hidden="1">
      <c r="A95" s="264">
        <v>4000001209</v>
      </c>
      <c r="B95" s="101" t="str">
        <f>IFERROR(VLOOKUP(CGTracker[[#This Row],[Ticket ID]],HelpMe[],2,FALSE),"Not Found In HelpMe")</f>
        <v>Service Request</v>
      </c>
      <c r="C95" s="96" t="s">
        <v>29</v>
      </c>
      <c r="D95" s="106" t="str">
        <f>IFERROR(VLOOKUP(CGTracker[[#This Row],[Ticket ID]],HelpMe[#All],24,FALSE),"Not Found in HelpMe")</f>
        <v>UAE</v>
      </c>
      <c r="E95" s="106" t="str">
        <f>IFERROR(VLOOKUP(CGTracker[[#This Row],[Ticket ID]],HelpMe[#All],14,FALSE),"Not Found in HelpMe")</f>
        <v>Finance &amp; Accounts</v>
      </c>
      <c r="F95" s="106" t="str">
        <f>IFERROR(VLOOKUP(CGTracker[[#This Row],[Ticket ID]],HelpMe[#All],7,FALSE),"Not Found in HelpMe")</f>
        <v>SAP Functional-SD</v>
      </c>
      <c r="G95" s="104" t="str">
        <f>IFERROR(VLOOKUP(CGTracker[[#This Row],[Ticket ID]],HelpMe[#All],4,FALSE),"Not Found In HelpMe")</f>
        <v>Migrated SM#3000050311 BP Email Telephone Add Delete</v>
      </c>
      <c r="H95" s="110" t="s">
        <v>446</v>
      </c>
      <c r="I95" s="101" t="str">
        <f>IFERROR(VLOOKUP(CGTracker[[#This Row],[Ticket ID]],HelpMe[],17,FALSE),"Not Found in HelpMe")</f>
        <v>4. Low</v>
      </c>
      <c r="J95" s="101" t="str">
        <f>IFERROR(VLOOKUP(CGTracker[[#This Row],[Ticket ID]],HelpMe[],27,FALSE),"Not Found in HelpMe")</f>
        <v>Not Found in HelpMe</v>
      </c>
      <c r="K95" s="101" t="str">
        <f>IFERROR(VLOOKUP(CGTracker[[#This Row],[Ticket ID]],HelpMe[],8,FALSE),"Not Found in HelpMe")</f>
        <v>User acceptance</v>
      </c>
      <c r="L95" s="110" t="s">
        <v>31</v>
      </c>
      <c r="M95" s="10" t="s">
        <v>221</v>
      </c>
      <c r="N95" s="154" t="str">
        <f>IFERROR(VLOOKUP(CGTracker[[#This Row],[Ticket ID]],HelpMe[],36,FALSE),"Not Found in HelpMe")</f>
        <v>Not Found in HelpMe</v>
      </c>
      <c r="O95" s="95" t="s">
        <v>203</v>
      </c>
      <c r="P95" s="96"/>
      <c r="Q95" s="96"/>
      <c r="R95" s="154" t="str">
        <f>IFERROR(VLOOKUP(CGTracker[[#This Row],[Ticket ID]],HelpMe[],37,FALSE),"Not Found in HelpMe")</f>
        <v/>
      </c>
      <c r="S95" s="96"/>
      <c r="T95" s="95" t="s">
        <v>50</v>
      </c>
      <c r="U95" s="245" t="str">
        <f>IFERROR(VLOOKUP(CGTracker[[#This Row],[Ticket ID]],HelpMe[],6,FALSE),"Not Found in HelpMe")</f>
        <v>Kamal Kondapalli</v>
      </c>
      <c r="V95" s="245" t="str">
        <f>IFERROR(VLOOKUP(CGTracker[[#This Row],[Ticket ID]],HelpMe[],31,FALSE),"Not Found in HelpMe")</f>
        <v>Not Found in HelpMe</v>
      </c>
      <c r="W95" s="95" t="s">
        <v>51</v>
      </c>
      <c r="X95" s="96" t="s">
        <v>115</v>
      </c>
      <c r="Y95" s="81" t="s">
        <v>447</v>
      </c>
      <c r="Z95" s="81"/>
      <c r="AA95" s="116"/>
      <c r="AB95" s="110" t="s">
        <v>448</v>
      </c>
      <c r="AC95" s="118" t="s">
        <v>449</v>
      </c>
    </row>
    <row r="96" spans="1:29" ht="101.5" hidden="1">
      <c r="A96" s="276">
        <v>4000005121</v>
      </c>
      <c r="B96" s="101" t="str">
        <f>IFERROR(VLOOKUP(CGTracker[[#This Row],[Ticket ID]],HelpMe[],2,FALSE),"Not Found In HelpMe")</f>
        <v>Incident</v>
      </c>
      <c r="C96" s="96" t="s">
        <v>29</v>
      </c>
      <c r="D96" s="125" t="str">
        <f>IFERROR(VLOOKUP(CGTracker[[#This Row],[Ticket ID]],HelpMe[#All],24,FALSE),"Not Found in HelpMe")</f>
        <v>UAE</v>
      </c>
      <c r="E96" s="125" t="str">
        <f>IFERROR(VLOOKUP(CGTracker[[#This Row],[Ticket ID]],HelpMe[#All],14,FALSE),"Not Found in HelpMe")</f>
        <v>Tiles Plant</v>
      </c>
      <c r="F96" s="245" t="str">
        <f>IFERROR(VLOOKUP(CGTracker[[#This Row],[Ticket ID]],HelpMe[#All],7,FALSE),"Not Found in HelpMe")</f>
        <v>SAP Functional-FI/CO</v>
      </c>
      <c r="G96" s="104" t="str">
        <f>IFERROR(VLOOKUP(CGTracker[[#This Row],[Ticket ID]],HelpMe[#All],4,FALSE),"Not Found In HelpMe")</f>
        <v>Glaze compound code error</v>
      </c>
      <c r="H96" s="118" t="s">
        <v>450</v>
      </c>
      <c r="I96" s="101" t="str">
        <f>IFERROR(VLOOKUP(CGTracker[[#This Row],[Ticket ID]],HelpMe[],17,FALSE),"Not Found in HelpMe")</f>
        <v>3. Normal</v>
      </c>
      <c r="J96" s="101" t="str">
        <f>IFERROR(VLOOKUP(CGTracker[[#This Row],[Ticket ID]],HelpMe[],27,FALSE),"Not Found in HelpMe")</f>
        <v>Not Found in HelpMe</v>
      </c>
      <c r="K96" s="101" t="str">
        <f>IFERROR(VLOOKUP(CGTracker[[#This Row],[Ticket ID]],HelpMe[],8,FALSE),"Not Found in HelpMe")</f>
        <v>Closed</v>
      </c>
      <c r="L96" s="81" t="s">
        <v>40</v>
      </c>
      <c r="M96" s="10" t="s">
        <v>40</v>
      </c>
      <c r="N96" s="154" t="str">
        <f>IFERROR(VLOOKUP(CGTracker[[#This Row],[Ticket ID]],HelpMe[],36,FALSE),"Not Found in HelpMe")</f>
        <v>Not Found in HelpMe</v>
      </c>
      <c r="O96" s="96" t="s">
        <v>382</v>
      </c>
      <c r="P96" s="96"/>
      <c r="Q96" s="96"/>
      <c r="R96" s="154" t="str">
        <f>IFERROR(VLOOKUP(CGTracker[[#This Row],[Ticket ID]],HelpMe[],37,FALSE),"Not Found in HelpMe")</f>
        <v>Not Found in HelpMe</v>
      </c>
      <c r="S96" s="131"/>
      <c r="T96" s="96" t="s">
        <v>33</v>
      </c>
      <c r="U96" s="245" t="str">
        <f>IFERROR(VLOOKUP(CGTracker[[#This Row],[Ticket ID]],HelpMe[],6,FALSE),"Not Found in HelpMe")</f>
        <v>Rakhi Masand</v>
      </c>
      <c r="V96" s="245" t="str">
        <f>IFERROR(VLOOKUP(CGTracker[[#This Row],[Ticket ID]],HelpMe[],31,FALSE),"Not Found in HelpMe")</f>
        <v>Not Found in HelpMe</v>
      </c>
      <c r="W96" s="96" t="s">
        <v>34</v>
      </c>
      <c r="X96" s="96" t="s">
        <v>61</v>
      </c>
      <c r="Y96" s="81" t="s">
        <v>451</v>
      </c>
      <c r="Z96" s="81" t="s">
        <v>452</v>
      </c>
      <c r="AA96" s="116"/>
      <c r="AB96" s="118" t="s">
        <v>453</v>
      </c>
      <c r="AC96" s="118"/>
    </row>
    <row r="97" spans="1:29" ht="29" hidden="1">
      <c r="A97" s="274">
        <v>4000001980</v>
      </c>
      <c r="B97" s="101" t="str">
        <f>IFERROR(VLOOKUP(CGTracker[[#This Row],[Ticket ID]],HelpMe[],2,FALSE),"Not Found In HelpMe")</f>
        <v>Service Request</v>
      </c>
      <c r="C97" s="113" t="s">
        <v>29</v>
      </c>
      <c r="D97" s="105" t="str">
        <f>IFERROR(VLOOKUP(CGTracker[[#This Row],[Ticket ID]],HelpMe[#All],24,FALSE),"Not Found in HelpMe")</f>
        <v>UAE</v>
      </c>
      <c r="E97" s="105" t="str">
        <f>IFERROR(VLOOKUP(CGTracker[[#This Row],[Ticket ID]],HelpMe[#All],14,FALSE),"Not Found in HelpMe")</f>
        <v>E-Commerce Division</v>
      </c>
      <c r="F97" s="105" t="str">
        <f>IFERROR(VLOOKUP(CGTracker[[#This Row],[Ticket ID]],HelpMe[#All],7,FALSE),"Not Found in HelpMe")</f>
        <v>SAP Functional-Fiori/ABAP</v>
      </c>
      <c r="G97" s="104" t="str">
        <f>IFERROR(VLOOKUP(CGTracker[[#This Row],[Ticket ID]],HelpMe[#All],4,FALSE),"Not Found In HelpMe")</f>
        <v>Magento &amp; SAP Integration</v>
      </c>
      <c r="H97" s="81" t="s">
        <v>454</v>
      </c>
      <c r="I97" s="101" t="str">
        <f>IFERROR(VLOOKUP(CGTracker[[#This Row],[Ticket ID]],HelpMe[],17,FALSE),"Not Found in HelpMe")</f>
        <v>3. Normal</v>
      </c>
      <c r="J97" s="101" t="str">
        <f>IFERROR(VLOOKUP(CGTracker[[#This Row],[Ticket ID]],HelpMe[],27,FALSE),"Not Found in HelpMe")</f>
        <v>Not Found in HelpMe</v>
      </c>
      <c r="K97" s="101" t="str">
        <f>IFERROR(VLOOKUP(CGTracker[[#This Row],[Ticket ID]],HelpMe[],8,FALSE),"Not Found in HelpMe")</f>
        <v>In Progress</v>
      </c>
      <c r="L97" s="320" t="s">
        <v>48</v>
      </c>
      <c r="M97" s="10" t="s">
        <v>48</v>
      </c>
      <c r="N97" s="154" t="str">
        <f>IFERROR(VLOOKUP(CGTracker[[#This Row],[Ticket ID]],HelpMe[],36,FALSE),"Not Found in HelpMe")</f>
        <v>Not Found in HelpMe</v>
      </c>
      <c r="O97" s="96"/>
      <c r="P97" s="96"/>
      <c r="Q97" s="96"/>
      <c r="R97" s="154" t="str">
        <f>IFERROR(VLOOKUP(CGTracker[[#This Row],[Ticket ID]],HelpMe[],37,FALSE),"Not Found in HelpMe")</f>
        <v/>
      </c>
      <c r="S97" s="96"/>
      <c r="T97" s="96" t="s">
        <v>455</v>
      </c>
      <c r="U97" s="245" t="str">
        <f>IFERROR(VLOOKUP(CGTracker[[#This Row],[Ticket ID]],HelpMe[],6,FALSE),"Not Found in HelpMe")</f>
        <v>Ajay Bose Sukumaran</v>
      </c>
      <c r="V97" s="245" t="str">
        <f>IFERROR(VLOOKUP(CGTracker[[#This Row],[Ticket ID]],HelpMe[],31,FALSE),"Not Found in HelpMe")</f>
        <v>Not Found in HelpMe</v>
      </c>
      <c r="W97" s="96" t="s">
        <v>456</v>
      </c>
      <c r="X97" s="96"/>
      <c r="Y97" s="81"/>
      <c r="Z97" s="81"/>
      <c r="AA97" s="116"/>
      <c r="AB97" s="118" t="s">
        <v>457</v>
      </c>
      <c r="AC97" s="118" t="s">
        <v>458</v>
      </c>
    </row>
    <row r="98" spans="1:29" ht="72.5" hidden="1">
      <c r="A98" s="274">
        <v>4000005105</v>
      </c>
      <c r="B98" s="101" t="str">
        <f>IFERROR(VLOOKUP(CGTracker[[#This Row],[Ticket ID]],HelpMe[],2,FALSE),"Not Found In HelpMe")</f>
        <v>Incident</v>
      </c>
      <c r="C98" s="96" t="s">
        <v>29</v>
      </c>
      <c r="D98" s="125" t="str">
        <f>IFERROR(VLOOKUP(CGTracker[[#This Row],[Ticket ID]],HelpMe[#All],24,FALSE),"Not Found in HelpMe")</f>
        <v>UAE</v>
      </c>
      <c r="E98" s="125" t="str">
        <f>IFERROR(VLOOKUP(CGTracker[[#This Row],[Ticket ID]],HelpMe[#All],14,FALSE),"Not Found in HelpMe")</f>
        <v>Local Sales</v>
      </c>
      <c r="F98" s="245" t="str">
        <f>IFERROR(VLOOKUP(CGTracker[[#This Row],[Ticket ID]],HelpMe[#All],7,FALSE),"Not Found in HelpMe")</f>
        <v>SAP Functional-SD</v>
      </c>
      <c r="G98" s="104" t="str">
        <f>IFERROR(VLOOKUP(CGTracker[[#This Row],[Ticket ID]],HelpMe[#All],4,FALSE),"Not Found In HelpMe")</f>
        <v>GRSO request - Mohamed</v>
      </c>
      <c r="H98" s="81" t="s">
        <v>459</v>
      </c>
      <c r="I98" s="101" t="str">
        <f>IFERROR(VLOOKUP(CGTracker[[#This Row],[Ticket ID]],HelpMe[],17,FALSE),"Not Found in HelpMe")</f>
        <v>3. Normal</v>
      </c>
      <c r="J98" s="101" t="str">
        <f>IFERROR(VLOOKUP(CGTracker[[#This Row],[Ticket ID]],HelpMe[],27,FALSE),"Not Found in HelpMe")</f>
        <v>Not Found in HelpMe</v>
      </c>
      <c r="K98" s="101" t="str">
        <f>IFERROR(VLOOKUP(CGTracker[[#This Row],[Ticket ID]],HelpMe[],8,FALSE),"Not Found in HelpMe")</f>
        <v>User acceptance</v>
      </c>
      <c r="L98" s="10" t="s">
        <v>31</v>
      </c>
      <c r="M98" s="10" t="s">
        <v>31</v>
      </c>
      <c r="N98" s="154" t="str">
        <f>IFERROR(VLOOKUP(CGTracker[[#This Row],[Ticket ID]],HelpMe[],36,FALSE),"Not Found in HelpMe")</f>
        <v>Not Found in HelpMe</v>
      </c>
      <c r="O98" s="96" t="s">
        <v>382</v>
      </c>
      <c r="P98" s="96"/>
      <c r="Q98" s="96"/>
      <c r="R98" s="154" t="str">
        <f>IFERROR(VLOOKUP(CGTracker[[#This Row],[Ticket ID]],HelpMe[],37,FALSE),"Not Found in HelpMe")</f>
        <v/>
      </c>
      <c r="S98" s="96"/>
      <c r="T98" s="96" t="s">
        <v>150</v>
      </c>
      <c r="U98" s="245" t="s">
        <v>121</v>
      </c>
      <c r="V98" s="245" t="str">
        <f>IFERROR(VLOOKUP(CGTracker[[#This Row],[Ticket ID]],HelpMe[],31,FALSE),"Not Found in HelpMe")</f>
        <v>Not Found in HelpMe</v>
      </c>
      <c r="W98" s="96" t="s">
        <v>198</v>
      </c>
      <c r="X98" s="96" t="s">
        <v>61</v>
      </c>
      <c r="Y98" s="81" t="s">
        <v>460</v>
      </c>
      <c r="Z98" s="81"/>
      <c r="AA98" s="116"/>
      <c r="AB98" s="207"/>
      <c r="AC98" s="118" t="s">
        <v>461</v>
      </c>
    </row>
    <row r="99" spans="1:29" ht="145" hidden="1" customHeight="1">
      <c r="A99" s="266">
        <v>4000004609</v>
      </c>
      <c r="B99" s="101" t="str">
        <f>IFERROR(VLOOKUP(CGTracker[[#This Row],[Ticket ID]],HelpMe[],2,FALSE),"Not Found In HelpMe")</f>
        <v>Incident</v>
      </c>
      <c r="C99" s="100" t="s">
        <v>29</v>
      </c>
      <c r="D99" s="125" t="str">
        <f>IFERROR(VLOOKUP(CGTracker[[#This Row],[Ticket ID]],HelpMe[#All],24,FALSE),"Not Found in HelpMe")</f>
        <v>BGD</v>
      </c>
      <c r="E99" s="125" t="str">
        <f>IFERROR(VLOOKUP(CGTracker[[#This Row],[Ticket ID]],HelpMe[#All],14,FALSE),"Not Found in HelpMe")</f>
        <v>Tiles Production</v>
      </c>
      <c r="F99" s="245" t="str">
        <f>IFERROR(VLOOKUP(CGTracker[[#This Row],[Ticket ID]],HelpMe[#All],7,FALSE),"Not Found in HelpMe")</f>
        <v>SAP Functional</v>
      </c>
      <c r="G99" s="104" t="str">
        <f>IFERROR(VLOOKUP(CGTracker[[#This Row],[Ticket ID]],HelpMe[#All],4,FALSE),"Not Found In HelpMe")</f>
        <v>BAD BD Connection Error in SAP - Rakibul(BGD)</v>
      </c>
      <c r="H99" s="111" t="s">
        <v>462</v>
      </c>
      <c r="I99" s="101" t="str">
        <f>IFERROR(VLOOKUP(CGTracker[[#This Row],[Ticket ID]],HelpMe[],17,FALSE),"Not Found in HelpMe")</f>
        <v>2. High</v>
      </c>
      <c r="J99" s="101" t="str">
        <f>IFERROR(VLOOKUP(CGTracker[[#This Row],[Ticket ID]],HelpMe[],27,FALSE),"Not Found in HelpMe")</f>
        <v>Not Found in HelpMe</v>
      </c>
      <c r="K99" s="101" t="str">
        <f>IFERROR(VLOOKUP(CGTracker[[#This Row],[Ticket ID]],HelpMe[],8,FALSE),"Not Found in HelpMe")</f>
        <v>In Progress</v>
      </c>
      <c r="L99" s="10" t="s">
        <v>48</v>
      </c>
      <c r="M99" s="10" t="s">
        <v>48</v>
      </c>
      <c r="N99" s="154">
        <f>IFERROR(VLOOKUP(CGTracker[[#This Row],[Ticket ID]],HelpMe[],36,FALSE),"Not Found in HelpMe")</f>
        <v>45362</v>
      </c>
      <c r="O99" s="100" t="s">
        <v>463</v>
      </c>
      <c r="P99" s="100"/>
      <c r="Q99" s="100"/>
      <c r="R99" s="154" t="str">
        <f>IFERROR(VLOOKUP(CGTracker[[#This Row],[Ticket ID]],HelpMe[],37,FALSE),"Not Found in HelpMe")</f>
        <v/>
      </c>
      <c r="S99" s="100"/>
      <c r="T99" s="100" t="s">
        <v>59</v>
      </c>
      <c r="U99" s="245" t="str">
        <f>IFERROR(VLOOKUP(CGTracker[[#This Row],[Ticket ID]],HelpMe[],6,FALSE),"Not Found in HelpMe")</f>
        <v>Shaik Chand Basha</v>
      </c>
      <c r="V99" s="245" t="str">
        <f>IFERROR(VLOOKUP(CGTracker[[#This Row],[Ticket ID]],HelpMe[],31,FALSE),"Not Found in HelpMe")</f>
        <v>Not Found in HelpMe</v>
      </c>
      <c r="W99" s="100" t="s">
        <v>142</v>
      </c>
      <c r="X99" s="100" t="s">
        <v>61</v>
      </c>
      <c r="Y99" s="117" t="s">
        <v>464</v>
      </c>
      <c r="Z99" s="117" t="s">
        <v>465</v>
      </c>
      <c r="AA99" s="116" t="s">
        <v>466</v>
      </c>
      <c r="AB99" s="210" t="s">
        <v>467</v>
      </c>
      <c r="AC99" s="118" t="s">
        <v>468</v>
      </c>
    </row>
    <row r="100" spans="1:29" ht="87" hidden="1">
      <c r="A100" s="295">
        <v>4000005213</v>
      </c>
      <c r="B100" s="101" t="str">
        <f>IFERROR(VLOOKUP(CGTracker[[#This Row],[Ticket ID]],HelpMe[],2,FALSE),"Not Found In HelpMe")</f>
        <v>Not Found In HelpMe</v>
      </c>
      <c r="C100" s="96" t="s">
        <v>29</v>
      </c>
      <c r="D100" s="125" t="str">
        <f>IFERROR(VLOOKUP(CGTracker[[#This Row],[Ticket ID]],HelpMe[#All],24,FALSE),"Not Found in HelpMe")</f>
        <v>Not Found in HelpMe</v>
      </c>
      <c r="E100" s="125" t="str">
        <f>IFERROR(VLOOKUP(CGTracker[[#This Row],[Ticket ID]],HelpMe[#All],14,FALSE),"Not Found in HelpMe")</f>
        <v>Not Found in HelpMe</v>
      </c>
      <c r="F100" s="245" t="str">
        <f>IFERROR(VLOOKUP(CGTracker[[#This Row],[Ticket ID]],HelpMe[#All],7,FALSE),"Not Found in HelpMe")</f>
        <v>Not Found in HelpMe</v>
      </c>
      <c r="G100" s="104" t="str">
        <f>IFERROR(VLOOKUP(CGTracker[[#This Row],[Ticket ID]],HelpMe[#All],4,FALSE),"Not Found In HelpMe")</f>
        <v>Not Found In HelpMe</v>
      </c>
      <c r="H100" s="158" t="s">
        <v>469</v>
      </c>
      <c r="I100" s="101" t="str">
        <f>IFERROR(VLOOKUP(CGTracker[[#This Row],[Ticket ID]],HelpMe[],17,FALSE),"Not Found in HelpMe")</f>
        <v>Not Found in HelpMe</v>
      </c>
      <c r="J100" s="101" t="str">
        <f>IFERROR(VLOOKUP(CGTracker[[#This Row],[Ticket ID]],HelpMe[],27,FALSE),"Not Found in HelpMe")</f>
        <v>Not Found in HelpMe</v>
      </c>
      <c r="K100" s="101" t="str">
        <f>IFERROR(VLOOKUP(CGTracker[[#This Row],[Ticket ID]],HelpMe[],8,FALSE),"Not Found in HelpMe")</f>
        <v>Not Found in HelpMe</v>
      </c>
      <c r="L100" s="81" t="s">
        <v>138</v>
      </c>
      <c r="M100" s="10"/>
      <c r="N100" s="154" t="str">
        <f>IFERROR(VLOOKUP(CGTracker[[#This Row],[Ticket ID]],HelpMe[],36,FALSE),"Not Found in HelpMe")</f>
        <v>Not Found in HelpMe</v>
      </c>
      <c r="O100" s="96" t="s">
        <v>439</v>
      </c>
      <c r="P100" s="96" t="s">
        <v>470</v>
      </c>
      <c r="Q100" s="96"/>
      <c r="R100" s="154" t="str">
        <f>IFERROR(VLOOKUP(CGTracker[[#This Row],[Ticket ID]],HelpMe[],37,FALSE),"Not Found in HelpMe")</f>
        <v>Not Found in HelpMe</v>
      </c>
      <c r="S100" s="96"/>
      <c r="T100" s="96" t="s">
        <v>222</v>
      </c>
      <c r="U100" s="245" t="str">
        <f>IFERROR(VLOOKUP(CGTracker[[#This Row],[Ticket ID]],HelpMe[],6,FALSE),"Not Found in HelpMe")</f>
        <v>Not Found in HelpMe</v>
      </c>
      <c r="V100" s="245" t="str">
        <f>IFERROR(VLOOKUP(CGTracker[[#This Row],[Ticket ID]],HelpMe[],31,FALSE),"Not Found in HelpMe")</f>
        <v>Not Found in HelpMe</v>
      </c>
      <c r="W100" s="96" t="s">
        <v>223</v>
      </c>
      <c r="X100" s="96"/>
      <c r="Y100" s="81" t="s">
        <v>471</v>
      </c>
      <c r="Z100" s="81"/>
      <c r="AA100" s="92" t="s">
        <v>81</v>
      </c>
      <c r="AB100" s="81" t="s">
        <v>472</v>
      </c>
      <c r="AC100" s="118" t="s">
        <v>138</v>
      </c>
    </row>
    <row r="101" spans="1:29" ht="43.5" hidden="1">
      <c r="A101" s="266">
        <v>4000005216</v>
      </c>
      <c r="B101" s="101" t="str">
        <f>IFERROR(VLOOKUP(CGTracker[[#This Row],[Ticket ID]],HelpMe[],2,FALSE),"Not Found In HelpMe")</f>
        <v>Not Found In HelpMe</v>
      </c>
      <c r="C101" s="247" t="s">
        <v>29</v>
      </c>
      <c r="D101" s="314" t="str">
        <f>IFERROR(VLOOKUP(CGTracker[[#This Row],[Ticket ID]],HelpMe[#All],24,FALSE),"Not Found in HelpMe")</f>
        <v>Not Found in HelpMe</v>
      </c>
      <c r="E101" s="314" t="str">
        <f>IFERROR(VLOOKUP(CGTracker[[#This Row],[Ticket ID]],HelpMe[#All],14,FALSE),"Not Found in HelpMe")</f>
        <v>Not Found in HelpMe</v>
      </c>
      <c r="F101" s="245" t="str">
        <f>IFERROR(VLOOKUP(CGTracker[[#This Row],[Ticket ID]],HelpMe[#All],7,FALSE),"Not Found in HelpMe")</f>
        <v>Not Found in HelpMe</v>
      </c>
      <c r="G101" s="104" t="str">
        <f>IFERROR(VLOOKUP(CGTracker[[#This Row],[Ticket ID]],HelpMe[#All],4,FALSE),"Not Found In HelpMe")</f>
        <v>Not Found In HelpMe</v>
      </c>
      <c r="H101" s="159" t="s">
        <v>473</v>
      </c>
      <c r="I101" s="101" t="str">
        <f>IFERROR(VLOOKUP(CGTracker[[#This Row],[Ticket ID]],HelpMe[],17,FALSE),"Not Found in HelpMe")</f>
        <v>Not Found in HelpMe</v>
      </c>
      <c r="J101" s="101" t="str">
        <f>IFERROR(VLOOKUP(CGTracker[[#This Row],[Ticket ID]],HelpMe[],27,FALSE),"Not Found in HelpMe")</f>
        <v>Not Found in HelpMe</v>
      </c>
      <c r="K101" s="101" t="str">
        <f>IFERROR(VLOOKUP(CGTracker[[#This Row],[Ticket ID]],HelpMe[],8,FALSE),"Not Found in HelpMe")</f>
        <v>Not Found in HelpMe</v>
      </c>
      <c r="L101" s="115" t="s">
        <v>138</v>
      </c>
      <c r="M101" s="10"/>
      <c r="N101" s="154" t="str">
        <f>IFERROR(VLOOKUP(CGTracker[[#This Row],[Ticket ID]],HelpMe[],36,FALSE),"Not Found in HelpMe")</f>
        <v>Not Found in HelpMe</v>
      </c>
      <c r="O101" s="94" t="s">
        <v>474</v>
      </c>
      <c r="P101" s="94"/>
      <c r="Q101" s="94"/>
      <c r="R101" s="154" t="str">
        <f>IFERROR(VLOOKUP(CGTracker[[#This Row],[Ticket ID]],HelpMe[],37,FALSE),"Not Found in HelpMe")</f>
        <v>Not Found in HelpMe</v>
      </c>
      <c r="S101" s="94"/>
      <c r="T101" s="94" t="s">
        <v>383</v>
      </c>
      <c r="U101" s="245" t="str">
        <f>IFERROR(VLOOKUP(CGTracker[[#This Row],[Ticket ID]],HelpMe[],6,FALSE),"Not Found in HelpMe")</f>
        <v>Not Found in HelpMe</v>
      </c>
      <c r="V101" s="245" t="str">
        <f>IFERROR(VLOOKUP(CGTracker[[#This Row],[Ticket ID]],HelpMe[],31,FALSE),"Not Found in HelpMe")</f>
        <v>Not Found in HelpMe</v>
      </c>
      <c r="W101" s="94"/>
      <c r="X101" s="94" t="s">
        <v>61</v>
      </c>
      <c r="Y101" s="115" t="s">
        <v>475</v>
      </c>
      <c r="Z101" s="115"/>
      <c r="AA101" s="94" t="s">
        <v>159</v>
      </c>
      <c r="AB101" s="208" t="s">
        <v>476</v>
      </c>
      <c r="AC101" s="118"/>
    </row>
    <row r="102" spans="1:29" ht="29" hidden="1">
      <c r="A102" s="277">
        <v>4000005209</v>
      </c>
      <c r="B102" s="101" t="str">
        <f>IFERROR(VLOOKUP(CGTracker[[#This Row],[Ticket ID]],HelpMe[],2,FALSE),"Not Found In HelpMe")</f>
        <v>Incident</v>
      </c>
      <c r="C102" s="96" t="s">
        <v>29</v>
      </c>
      <c r="D102" s="125" t="str">
        <f>IFERROR(VLOOKUP(CGTracker[[#This Row],[Ticket ID]],HelpMe[#All],24,FALSE),"Not Found in HelpMe")</f>
        <v>UAE</v>
      </c>
      <c r="E102" s="125" t="str">
        <f>IFERROR(VLOOKUP(CGTracker[[#This Row],[Ticket ID]],HelpMe[#All],14,FALSE),"Not Found in HelpMe")</f>
        <v>Sanitaryware Plant</v>
      </c>
      <c r="F102" s="245" t="str">
        <f>IFERROR(VLOOKUP(CGTracker[[#This Row],[Ticket ID]],HelpMe[#All],7,FALSE),"Not Found in HelpMe")</f>
        <v>SAP Functional-PP/PM/QS/</v>
      </c>
      <c r="G102" s="104" t="str">
        <f>IFERROR(VLOOKUP(CGTracker[[#This Row],[Ticket ID]],HelpMe[#All],4,FALSE),"Not Found In HelpMe")</f>
        <v>Recursive Bom Error</v>
      </c>
      <c r="H102" s="160" t="s">
        <v>477</v>
      </c>
      <c r="I102" s="101" t="str">
        <f>IFERROR(VLOOKUP(CGTracker[[#This Row],[Ticket ID]],HelpMe[],17,FALSE),"Not Found in HelpMe")</f>
        <v>3. Normal</v>
      </c>
      <c r="J102" s="101" t="str">
        <f>IFERROR(VLOOKUP(CGTracker[[#This Row],[Ticket ID]],HelpMe[],27,FALSE),"Not Found in HelpMe")</f>
        <v>Not Found in HelpMe</v>
      </c>
      <c r="K102" s="101" t="str">
        <f>IFERROR(VLOOKUP(CGTracker[[#This Row],[Ticket ID]],HelpMe[],8,FALSE),"Not Found in HelpMe")</f>
        <v>Closed</v>
      </c>
      <c r="L102" s="10" t="s">
        <v>40</v>
      </c>
      <c r="M102" s="10" t="s">
        <v>40</v>
      </c>
      <c r="N102" s="154" t="str">
        <f>IFERROR(VLOOKUP(CGTracker[[#This Row],[Ticket ID]],HelpMe[],36,FALSE),"Not Found in HelpMe")</f>
        <v>Not Found in HelpMe</v>
      </c>
      <c r="O102" s="96" t="s">
        <v>439</v>
      </c>
      <c r="P102" s="96"/>
      <c r="Q102" s="116"/>
      <c r="R102" s="154" t="str">
        <f>IFERROR(VLOOKUP(CGTracker[[#This Row],[Ticket ID]],HelpMe[],37,FALSE),"Not Found in HelpMe")</f>
        <v>Not Found in HelpMe</v>
      </c>
      <c r="S102" s="96" t="s">
        <v>474</v>
      </c>
      <c r="T102" s="116" t="s">
        <v>59</v>
      </c>
      <c r="U102" s="245" t="str">
        <f>IFERROR(VLOOKUP(CGTracker[[#This Row],[Ticket ID]],HelpMe[],6,FALSE),"Not Found in HelpMe")</f>
        <v>Shaik Chand Basha</v>
      </c>
      <c r="V102" s="245" t="str">
        <f>IFERROR(VLOOKUP(CGTracker[[#This Row],[Ticket ID]],HelpMe[],31,FALSE),"Not Found in HelpMe")</f>
        <v>Not Found in HelpMe</v>
      </c>
      <c r="W102" s="100" t="s">
        <v>240</v>
      </c>
      <c r="X102" s="116" t="s">
        <v>61</v>
      </c>
      <c r="Y102" s="118" t="s">
        <v>478</v>
      </c>
      <c r="Z102" s="118"/>
      <c r="AA102" s="116" t="s">
        <v>96</v>
      </c>
      <c r="AB102" s="118" t="s">
        <v>479</v>
      </c>
      <c r="AC102" s="118"/>
    </row>
    <row r="103" spans="1:29" ht="130.5" hidden="1">
      <c r="A103" s="277">
        <v>4000004766</v>
      </c>
      <c r="B103" s="101" t="str">
        <f>IFERROR(VLOOKUP(CGTracker[[#This Row],[Ticket ID]],HelpMe[],2,FALSE),"Not Found In HelpMe")</f>
        <v>Service Request</v>
      </c>
      <c r="C103" s="96" t="s">
        <v>29</v>
      </c>
      <c r="D103" s="125" t="str">
        <f>IFERROR(VLOOKUP(CGTracker[[#This Row],[Ticket ID]],HelpMe[#All],24,FALSE),"Not Found in HelpMe")</f>
        <v>UAE</v>
      </c>
      <c r="E103" s="125" t="str">
        <f>IFERROR(VLOOKUP(CGTracker[[#This Row],[Ticket ID]],HelpMe[#All],14,FALSE),"Not Found in HelpMe")</f>
        <v>Sanitaryware Sales</v>
      </c>
      <c r="F103" s="245" t="str">
        <f>IFERROR(VLOOKUP(CGTracker[[#This Row],[Ticket ID]],HelpMe[#All],7,FALSE),"Not Found in HelpMe")</f>
        <v>SAP Functional-MM</v>
      </c>
      <c r="G103" s="104" t="str">
        <f>IFERROR(VLOOKUP(CGTracker[[#This Row],[Ticket ID]],HelpMe[#All],4,FALSE),"Not Found In HelpMe")</f>
        <v>3000044112 - Forecast to produce SW - Regularization from DO IT</v>
      </c>
      <c r="H103" s="110" t="s">
        <v>480</v>
      </c>
      <c r="I103" s="101" t="str">
        <f>IFERROR(VLOOKUP(CGTracker[[#This Row],[Ticket ID]],HelpMe[],17,FALSE),"Not Found in HelpMe")</f>
        <v>3. Normal</v>
      </c>
      <c r="J103" s="101" t="str">
        <f>IFERROR(VLOOKUP(CGTracker[[#This Row],[Ticket ID]],HelpMe[],27,FALSE),"Not Found in HelpMe")</f>
        <v>Not Found in HelpMe</v>
      </c>
      <c r="K103" s="101" t="str">
        <f>IFERROR(VLOOKUP(CGTracker[[#This Row],[Ticket ID]],HelpMe[],8,FALSE),"Not Found in HelpMe")</f>
        <v>User acceptance</v>
      </c>
      <c r="L103" s="118" t="s">
        <v>103</v>
      </c>
      <c r="M103" s="10" t="s">
        <v>103</v>
      </c>
      <c r="N103" s="154">
        <f>IFERROR(VLOOKUP(CGTracker[[#This Row],[Ticket ID]],HelpMe[],36,FALSE),"Not Found in HelpMe")</f>
        <v>45484</v>
      </c>
      <c r="O103" s="116"/>
      <c r="P103" s="116"/>
      <c r="Q103" s="116"/>
      <c r="R103" s="154" t="str">
        <f>IFERROR(VLOOKUP(CGTracker[[#This Row],[Ticket ID]],HelpMe[],37,FALSE),"Not Found in HelpMe")</f>
        <v/>
      </c>
      <c r="S103" s="116"/>
      <c r="T103" s="116" t="s">
        <v>150</v>
      </c>
      <c r="U103" s="245" t="str">
        <f>IFERROR(VLOOKUP(CGTracker[[#This Row],[Ticket ID]],HelpMe[],6,FALSE),"Not Found in HelpMe")</f>
        <v>Pranita Vishvanath Patil</v>
      </c>
      <c r="V103" s="245" t="str">
        <f>IFERROR(VLOOKUP(CGTracker[[#This Row],[Ticket ID]],HelpMe[],31,FALSE),"Not Found in HelpMe")</f>
        <v>Not Found in HelpMe</v>
      </c>
      <c r="W103" s="96" t="s">
        <v>384</v>
      </c>
      <c r="X103" s="116" t="s">
        <v>61</v>
      </c>
      <c r="Y103" s="118" t="s">
        <v>481</v>
      </c>
      <c r="Z103" s="118"/>
      <c r="AA103" s="116" t="s">
        <v>482</v>
      </c>
      <c r="AB103" s="118" t="s">
        <v>483</v>
      </c>
      <c r="AC103" s="118" t="s">
        <v>484</v>
      </c>
    </row>
    <row r="104" spans="1:29" ht="101.5" hidden="1">
      <c r="A104" s="277">
        <v>4000001219</v>
      </c>
      <c r="B104" s="101" t="str">
        <f>IFERROR(VLOOKUP(CGTracker[[#This Row],[Ticket ID]],HelpMe[],2,FALSE),"Not Found In HelpMe")</f>
        <v>Service Request</v>
      </c>
      <c r="C104" s="96" t="s">
        <v>29</v>
      </c>
      <c r="D104" s="125" t="str">
        <f>IFERROR(VLOOKUP(CGTracker[[#This Row],[Ticket ID]],HelpMe[#All],24,FALSE),"Not Found in HelpMe")</f>
        <v>UAE</v>
      </c>
      <c r="E104" s="125" t="str">
        <f>IFERROR(VLOOKUP(CGTracker[[#This Row],[Ticket ID]],HelpMe[#All],14,FALSE),"Not Found in HelpMe")</f>
        <v>-</v>
      </c>
      <c r="F104" s="245" t="str">
        <f>IFERROR(VLOOKUP(CGTracker[[#This Row],[Ticket ID]],HelpMe[#All],7,FALSE),"Not Found in HelpMe")</f>
        <v>SAP Functional-PP/PM/QS</v>
      </c>
      <c r="G104" s="104" t="str">
        <f>IFERROR(VLOOKUP(CGTracker[[#This Row],[Ticket ID]],HelpMe[#All],4,FALSE),"Not Found In HelpMe")</f>
        <v>Migrated SM#3000050664 Define a Power and Water cost in SAP</v>
      </c>
      <c r="H104" s="118" t="s">
        <v>485</v>
      </c>
      <c r="I104" s="101" t="str">
        <f>IFERROR(VLOOKUP(CGTracker[[#This Row],[Ticket ID]],HelpMe[],17,FALSE),"Not Found in HelpMe")</f>
        <v>4. Low</v>
      </c>
      <c r="J104" s="101" t="str">
        <f>IFERROR(VLOOKUP(CGTracker[[#This Row],[Ticket ID]],HelpMe[],27,FALSE),"Not Found in HelpMe")</f>
        <v>Not Found in HelpMe</v>
      </c>
      <c r="K104" s="101" t="str">
        <f>IFERROR(VLOOKUP(CGTracker[[#This Row],[Ticket ID]],HelpMe[],8,FALSE),"Not Found in HelpMe")</f>
        <v>In Progress</v>
      </c>
      <c r="L104" s="92" t="s">
        <v>410</v>
      </c>
      <c r="M104" s="10" t="s">
        <v>410</v>
      </c>
      <c r="N104" s="154" t="str">
        <f>IFERROR(VLOOKUP(CGTracker[[#This Row],[Ticket ID]],HelpMe[],36,FALSE),"Not Found in HelpMe")</f>
        <v>Not Found in HelpMe</v>
      </c>
      <c r="O104" s="116" t="s">
        <v>280</v>
      </c>
      <c r="P104" s="116"/>
      <c r="Q104" s="116"/>
      <c r="R104" s="154" t="str">
        <f>IFERROR(VLOOKUP(CGTracker[[#This Row],[Ticket ID]],HelpMe[],37,FALSE),"Not Found in HelpMe")</f>
        <v/>
      </c>
      <c r="S104" s="116"/>
      <c r="T104" s="116" t="s">
        <v>59</v>
      </c>
      <c r="U104" s="245" t="str">
        <f>IFERROR(VLOOKUP(CGTracker[[#This Row],[Ticket ID]],HelpMe[],6,FALSE),"Not Found in HelpMe")</f>
        <v>Karthick Duraisamy</v>
      </c>
      <c r="V104" s="245" t="str">
        <f>IFERROR(VLOOKUP(CGTracker[[#This Row],[Ticket ID]],HelpMe[],31,FALSE),"Not Found in HelpMe")</f>
        <v>Not Found in HelpMe</v>
      </c>
      <c r="W104" s="116"/>
      <c r="X104" s="116"/>
      <c r="Y104" s="118" t="s">
        <v>486</v>
      </c>
      <c r="Z104" s="118"/>
      <c r="AA104" s="116"/>
      <c r="AB104" s="118" t="s">
        <v>487</v>
      </c>
      <c r="AC104" s="118" t="s">
        <v>488</v>
      </c>
    </row>
    <row r="105" spans="1:29" ht="188.5" hidden="1">
      <c r="A105" s="278">
        <v>4000000777</v>
      </c>
      <c r="B105" s="101" t="str">
        <f>IFERROR(VLOOKUP(CGTracker[[#This Row],[Ticket ID]],HelpMe[],2,FALSE),"Not Found In HelpMe")</f>
        <v>Service Request</v>
      </c>
      <c r="C105" s="96" t="s">
        <v>29</v>
      </c>
      <c r="D105" s="125" t="str">
        <f>IFERROR(VLOOKUP(CGTracker[[#This Row],[Ticket ID]],HelpMe[#All],24,FALSE),"Not Found in HelpMe")</f>
        <v>IND</v>
      </c>
      <c r="E105" s="125" t="str">
        <f>IFERROR(VLOOKUP(CGTracker[[#This Row],[Ticket ID]],HelpMe[#All],14,FALSE),"Not Found in HelpMe")</f>
        <v>Commercial Accounts</v>
      </c>
      <c r="F105" s="245" t="str">
        <f>IFERROR(VLOOKUP(CGTracker[[#This Row],[Ticket ID]],HelpMe[#All],7,FALSE),"Not Found in HelpMe")</f>
        <v>SAP Functional-SD</v>
      </c>
      <c r="G105" s="104" t="str">
        <f>IFERROR(VLOOKUP(CGTracker[[#This Row],[Ticket ID]],HelpMe[#All],4,FALSE),"Not Found In HelpMe")</f>
        <v>Changes required _ One Pager (zfcustsum) Sol#: 3000051092</v>
      </c>
      <c r="H105" s="118" t="s">
        <v>489</v>
      </c>
      <c r="I105" s="101" t="str">
        <f>IFERROR(VLOOKUP(CGTracker[[#This Row],[Ticket ID]],HelpMe[],17,FALSE),"Not Found in HelpMe")</f>
        <v>2. High</v>
      </c>
      <c r="J105" s="101" t="str">
        <f>IFERROR(VLOOKUP(CGTracker[[#This Row],[Ticket ID]],HelpMe[],27,FALSE),"Not Found in HelpMe")</f>
        <v>Not Found in HelpMe</v>
      </c>
      <c r="K105" s="101" t="str">
        <f>IFERROR(VLOOKUP(CGTracker[[#This Row],[Ticket ID]],HelpMe[],8,FALSE),"Not Found in HelpMe")</f>
        <v>Cancelled</v>
      </c>
      <c r="L105" s="118" t="s">
        <v>269</v>
      </c>
      <c r="M105" s="10" t="s">
        <v>269</v>
      </c>
      <c r="N105" s="154" t="str">
        <f>IFERROR(VLOOKUP(CGTracker[[#This Row],[Ticket ID]],HelpMe[],36,FALSE),"Not Found in HelpMe")</f>
        <v>Not Found in HelpMe</v>
      </c>
      <c r="O105" s="116" t="s">
        <v>382</v>
      </c>
      <c r="P105" s="116"/>
      <c r="Q105" s="116"/>
      <c r="R105" s="154" t="str">
        <f>IFERROR(VLOOKUP(CGTracker[[#This Row],[Ticket ID]],HelpMe[],37,FALSE),"Not Found in HelpMe")</f>
        <v/>
      </c>
      <c r="S105" s="9"/>
      <c r="T105" s="116" t="s">
        <v>50</v>
      </c>
      <c r="U105" s="245" t="str">
        <f>IFERROR(VLOOKUP(CGTracker[[#This Row],[Ticket ID]],HelpMe[],6,FALSE),"Not Found in HelpMe")</f>
        <v>Dinesh Sharma</v>
      </c>
      <c r="V105" s="245" t="str">
        <f>IFERROR(VLOOKUP(CGTracker[[#This Row],[Ticket ID]],HelpMe[],31,FALSE),"Not Found in HelpMe")</f>
        <v>Not Found in HelpMe</v>
      </c>
      <c r="W105" s="116" t="s">
        <v>89</v>
      </c>
      <c r="X105" s="116" t="s">
        <v>115</v>
      </c>
      <c r="Y105" s="118"/>
      <c r="Z105" s="118"/>
      <c r="AA105" s="116" t="s">
        <v>490</v>
      </c>
      <c r="AB105" s="118" t="s">
        <v>491</v>
      </c>
      <c r="AC105" s="118" t="s">
        <v>492</v>
      </c>
    </row>
    <row r="106" spans="1:29" ht="43.5" hidden="1">
      <c r="A106" s="277">
        <v>4000001241</v>
      </c>
      <c r="B106" s="101" t="str">
        <f>IFERROR(VLOOKUP(CGTracker[[#This Row],[Ticket ID]],HelpMe[],2,FALSE),"Not Found In HelpMe")</f>
        <v>Service Request</v>
      </c>
      <c r="C106" s="96" t="s">
        <v>29</v>
      </c>
      <c r="D106" s="125" t="str">
        <f>IFERROR(VLOOKUP(CGTracker[[#This Row],[Ticket ID]],HelpMe[#All],24,FALSE),"Not Found in HelpMe")</f>
        <v>UAE</v>
      </c>
      <c r="E106" s="125" t="str">
        <f>IFERROR(VLOOKUP(CGTracker[[#This Row],[Ticket ID]],HelpMe[#All],14,FALSE),"Not Found in HelpMe")</f>
        <v>Asset Management</v>
      </c>
      <c r="F106" s="245" t="str">
        <f>IFERROR(VLOOKUP(CGTracker[[#This Row],[Ticket ID]],HelpMe[#All],7,FALSE),"Not Found in HelpMe")</f>
        <v>SAP Functional-SD</v>
      </c>
      <c r="G106" s="104" t="str">
        <f>IFERROR(VLOOKUP(CGTracker[[#This Row],[Ticket ID]],HelpMe[#All],4,FALSE),"Not Found In HelpMe")</f>
        <v>Migrated SM#3000051367 Requesting to modify Gate Pass printout</v>
      </c>
      <c r="H106" s="118" t="s">
        <v>493</v>
      </c>
      <c r="I106" s="101" t="str">
        <f>IFERROR(VLOOKUP(CGTracker[[#This Row],[Ticket ID]],HelpMe[],17,FALSE),"Not Found in HelpMe")</f>
        <v>4. Low</v>
      </c>
      <c r="J106" s="101" t="str">
        <f>IFERROR(VLOOKUP(CGTracker[[#This Row],[Ticket ID]],HelpMe[],27,FALSE),"Not Found in HelpMe")</f>
        <v>Not Found in HelpMe</v>
      </c>
      <c r="K106" s="101" t="str">
        <f>IFERROR(VLOOKUP(CGTracker[[#This Row],[Ticket ID]],HelpMe[],8,FALSE),"Not Found in HelpMe")</f>
        <v>User acceptance</v>
      </c>
      <c r="L106" s="118" t="s">
        <v>221</v>
      </c>
      <c r="M106" s="10" t="s">
        <v>221</v>
      </c>
      <c r="N106" s="154" t="str">
        <f>IFERROR(VLOOKUP(CGTracker[[#This Row],[Ticket ID]],HelpMe[],36,FALSE),"Not Found in HelpMe")</f>
        <v>Not Found in HelpMe</v>
      </c>
      <c r="O106" s="116" t="s">
        <v>463</v>
      </c>
      <c r="P106" s="116"/>
      <c r="Q106" s="116"/>
      <c r="R106" s="154" t="str">
        <f>IFERROR(VLOOKUP(CGTracker[[#This Row],[Ticket ID]],HelpMe[],37,FALSE),"Not Found in HelpMe")</f>
        <v/>
      </c>
      <c r="S106" s="116"/>
      <c r="T106" s="116" t="s">
        <v>383</v>
      </c>
      <c r="U106" s="245" t="str">
        <f>IFERROR(VLOOKUP(CGTracker[[#This Row],[Ticket ID]],HelpMe[],6,FALSE),"Not Found in HelpMe")</f>
        <v>Dinesh Sharma</v>
      </c>
      <c r="V106" s="245" t="str">
        <f>IFERROR(VLOOKUP(CGTracker[[#This Row],[Ticket ID]],HelpMe[],31,FALSE),"Not Found in HelpMe")</f>
        <v>Not Found in HelpMe</v>
      </c>
      <c r="W106" s="116" t="s">
        <v>494</v>
      </c>
      <c r="X106" s="116" t="s">
        <v>495</v>
      </c>
      <c r="Y106" s="118" t="s">
        <v>496</v>
      </c>
      <c r="Z106" s="118"/>
      <c r="AA106" s="116" t="s">
        <v>497</v>
      </c>
      <c r="AB106" s="118" t="s">
        <v>498</v>
      </c>
      <c r="AC106" s="118"/>
    </row>
    <row r="107" spans="1:29" ht="72.5" hidden="1">
      <c r="A107" s="279">
        <v>4000005307</v>
      </c>
      <c r="B107" s="101" t="str">
        <f>IFERROR(VLOOKUP(CGTracker[[#This Row],[Ticket ID]],HelpMe[],2,FALSE),"Not Found In HelpMe")</f>
        <v>Incident</v>
      </c>
      <c r="C107" s="81" t="s">
        <v>29</v>
      </c>
      <c r="D107" s="148" t="str">
        <f>IFERROR(VLOOKUP(CGTracker[[#This Row],[Ticket ID]],HelpMe[#All],24,FALSE),"Not Found in HelpMe")</f>
        <v>UAE</v>
      </c>
      <c r="E107" s="148" t="str">
        <f>IFERROR(VLOOKUP(CGTracker[[#This Row],[Ticket ID]],HelpMe[#All],14,FALSE),"Not Found in HelpMe")</f>
        <v>UAE Sales</v>
      </c>
      <c r="F107" s="245" t="str">
        <f>IFERROR(VLOOKUP(CGTracker[[#This Row],[Ticket ID]],HelpMe[#All],7,FALSE),"Not Found in HelpMe")</f>
        <v>SAP Functional-SD</v>
      </c>
      <c r="G107" s="104" t="str">
        <f>IFERROR(VLOOKUP(CGTracker[[#This Row],[Ticket ID]],HelpMe[#All],4,FALSE),"Not Found In HelpMe")</f>
        <v>ERROR IN SHOWROOM STORAGE LOCATION</v>
      </c>
      <c r="H107" s="81" t="s">
        <v>499</v>
      </c>
      <c r="I107" s="101" t="str">
        <f>IFERROR(VLOOKUP(CGTracker[[#This Row],[Ticket ID]],HelpMe[],17,FALSE),"Not Found in HelpMe")</f>
        <v>3. Normal</v>
      </c>
      <c r="J107" s="101" t="str">
        <f>IFERROR(VLOOKUP(CGTracker[[#This Row],[Ticket ID]],HelpMe[],27,FALSE),"Not Found in HelpMe")</f>
        <v>Not Found in HelpMe</v>
      </c>
      <c r="K107" s="101" t="str">
        <f>IFERROR(VLOOKUP(CGTracker[[#This Row],[Ticket ID]],HelpMe[],8,FALSE),"Not Found in HelpMe")</f>
        <v>Closed</v>
      </c>
      <c r="L107" s="81" t="s">
        <v>40</v>
      </c>
      <c r="M107" s="10" t="s">
        <v>40</v>
      </c>
      <c r="N107" s="154" t="str">
        <f>IFERROR(VLOOKUP(CGTracker[[#This Row],[Ticket ID]],HelpMe[],36,FALSE),"Not Found in HelpMe")</f>
        <v>Not Found in HelpMe</v>
      </c>
      <c r="O107" s="81" t="s">
        <v>98</v>
      </c>
      <c r="P107" s="81"/>
      <c r="Q107" s="81"/>
      <c r="R107" s="154" t="str">
        <f>IFERROR(VLOOKUP(CGTracker[[#This Row],[Ticket ID]],HelpMe[],37,FALSE),"Not Found in HelpMe")</f>
        <v>Not Found in HelpMe</v>
      </c>
      <c r="S107" s="81" t="s">
        <v>500</v>
      </c>
      <c r="T107" s="81" t="s">
        <v>50</v>
      </c>
      <c r="U107" s="245" t="str">
        <f>IFERROR(VLOOKUP(CGTracker[[#This Row],[Ticket ID]],HelpMe[],6,FALSE),"Not Found in HelpMe")</f>
        <v>Kamal Kondapalli</v>
      </c>
      <c r="V107" s="245" t="str">
        <f>IFERROR(VLOOKUP(CGTracker[[#This Row],[Ticket ID]],HelpMe[],31,FALSE),"Not Found in HelpMe")</f>
        <v>Not Found in HelpMe</v>
      </c>
      <c r="W107" s="81" t="s">
        <v>51</v>
      </c>
      <c r="X107" s="81"/>
      <c r="Y107" s="81" t="s">
        <v>501</v>
      </c>
      <c r="Z107" s="81"/>
      <c r="AA107" s="81"/>
      <c r="AB107" s="81"/>
      <c r="AC107" s="118"/>
    </row>
    <row r="108" spans="1:29" ht="87">
      <c r="A108" s="280">
        <v>4000004947</v>
      </c>
      <c r="B108" s="101" t="str">
        <f>IFERROR(VLOOKUP(CGTracker[[#This Row],[Ticket ID]],HelpMe[],2,FALSE),"Not Found In HelpMe")</f>
        <v>Service Request</v>
      </c>
      <c r="C108" s="96" t="s">
        <v>29</v>
      </c>
      <c r="D108" s="125" t="str">
        <f>IFERROR(VLOOKUP(CGTracker[[#This Row],[Ticket ID]],HelpMe[#All],24,FALSE),"Not Found in HelpMe")</f>
        <v>IND</v>
      </c>
      <c r="E108" s="125" t="str">
        <f>IFERROR(VLOOKUP(CGTracker[[#This Row],[Ticket ID]],HelpMe[#All],14,FALSE),"Not Found in HelpMe")</f>
        <v>Finance &amp; Accounts</v>
      </c>
      <c r="F108" s="245" t="str">
        <f>IFERROR(VLOOKUP(CGTracker[[#This Row],[Ticket ID]],HelpMe[#All],7,FALSE),"Not Found in HelpMe")</f>
        <v>SAP Functional</v>
      </c>
      <c r="G108" s="104" t="str">
        <f>IFERROR(VLOOKUP(CGTracker[[#This Row],[Ticket ID]],HelpMe[#All],4,FALSE),"Not Found In HelpMe")</f>
        <v>RCM invoice should have unique serial number</v>
      </c>
      <c r="H108" s="118" t="s">
        <v>502</v>
      </c>
      <c r="I108" s="101" t="str">
        <f>IFERROR(VLOOKUP(CGTracker[[#This Row],[Ticket ID]],HelpMe[],17,FALSE),"Not Found in HelpMe")</f>
        <v>-</v>
      </c>
      <c r="J108" s="101" t="str">
        <f>IFERROR(VLOOKUP(CGTracker[[#This Row],[Ticket ID]],HelpMe[],27,FALSE),"Not Found in HelpMe")</f>
        <v>Not Found in HelpMe</v>
      </c>
      <c r="K108" s="245" t="str">
        <f>IFERROR(VLOOKUP(CGTracker[[#This Row],[Ticket ID]],HelpMe[],8,FALSE),"Not Found in HelpMe")</f>
        <v>In Progress</v>
      </c>
      <c r="L108" s="147" t="s">
        <v>254</v>
      </c>
      <c r="M108" s="10" t="s">
        <v>254</v>
      </c>
      <c r="N108" s="154">
        <f>IFERROR(VLOOKUP(CGTracker[[#This Row],[Ticket ID]],HelpMe[],36,FALSE),"Not Found in HelpMe")</f>
        <v>45637</v>
      </c>
      <c r="O108" s="116" t="s">
        <v>474</v>
      </c>
      <c r="P108" s="116"/>
      <c r="Q108" s="116"/>
      <c r="R108" s="154" t="str">
        <f>IFERROR(VLOOKUP(CGTracker[[#This Row],[Ticket ID]],HelpMe[],37,FALSE),"Not Found in HelpMe")</f>
        <v/>
      </c>
      <c r="S108" s="116"/>
      <c r="T108" s="116" t="s">
        <v>92</v>
      </c>
      <c r="U108" s="245" t="str">
        <f>IFERROR(VLOOKUP(CGTracker[[#This Row],[Ticket ID]],HelpMe[],6,FALSE),"Not Found in HelpMe")</f>
        <v>Rakhi Masand</v>
      </c>
      <c r="V108" s="245" t="str">
        <f>IFERROR(VLOOKUP(CGTracker[[#This Row],[Ticket ID]],HelpMe[],31,FALSE),"Not Found in HelpMe")</f>
        <v>Not Found in HelpMe</v>
      </c>
      <c r="W108" s="116" t="s">
        <v>93</v>
      </c>
      <c r="X108" s="116"/>
      <c r="Y108" s="118" t="s">
        <v>503</v>
      </c>
      <c r="Z108" s="118"/>
      <c r="AA108" s="116"/>
      <c r="AB108" s="118"/>
      <c r="AC108" s="118" t="s">
        <v>504</v>
      </c>
    </row>
    <row r="109" spans="1:29" ht="174" hidden="1">
      <c r="A109" s="281">
        <v>4000004977</v>
      </c>
      <c r="B109" s="101" t="str">
        <f>IFERROR(VLOOKUP(CGTracker[[#This Row],[Ticket ID]],HelpMe[],2,FALSE),"Not Found In HelpMe")</f>
        <v>Service Request</v>
      </c>
      <c r="C109" s="100" t="s">
        <v>29</v>
      </c>
      <c r="D109" s="125" t="str">
        <f>IFERROR(VLOOKUP(CGTracker[[#This Row],[Ticket ID]],HelpMe[#All],24,FALSE),"Not Found in HelpMe")</f>
        <v>UAE</v>
      </c>
      <c r="E109" s="125" t="str">
        <f>IFERROR(VLOOKUP(CGTracker[[#This Row],[Ticket ID]],HelpMe[#All],14,FALSE),"Not Found in HelpMe")</f>
        <v>Finance &amp; Accounts</v>
      </c>
      <c r="F109" s="245" t="str">
        <f>IFERROR(VLOOKUP(CGTracker[[#This Row],[Ticket ID]],HelpMe[#All],7,FALSE),"Not Found in HelpMe")</f>
        <v>SAP Functional-FI/CO</v>
      </c>
      <c r="G109" s="104" t="str">
        <f>IFERROR(VLOOKUP(CGTracker[[#This Row],[Ticket ID]],HelpMe[#All],4,FALSE),"Not Found In HelpMe")</f>
        <v>Augmentation of file name for ADCB related BCM batches Sol Ref : 3000052617</v>
      </c>
      <c r="H109" s="118" t="s">
        <v>505</v>
      </c>
      <c r="I109" s="101" t="str">
        <f>IFERROR(VLOOKUP(CGTracker[[#This Row],[Ticket ID]],HelpMe[],17,FALSE),"Not Found in HelpMe")</f>
        <v>3. Normal</v>
      </c>
      <c r="J109" s="101" t="str">
        <f>IFERROR(VLOOKUP(CGTracker[[#This Row],[Ticket ID]],HelpMe[],27,FALSE),"Not Found in HelpMe")</f>
        <v>Not Found in HelpMe</v>
      </c>
      <c r="K109" s="245" t="str">
        <f>IFERROR(VLOOKUP(CGTracker[[#This Row],[Ticket ID]],HelpMe[],8,FALSE),"Not Found in HelpMe")</f>
        <v>Resolved</v>
      </c>
      <c r="L109" s="92" t="s">
        <v>103</v>
      </c>
      <c r="M109" s="10" t="s">
        <v>103</v>
      </c>
      <c r="N109" s="154" t="str">
        <f>IFERROR(VLOOKUP(CGTracker[[#This Row],[Ticket ID]],HelpMe[],36,FALSE),"Not Found in HelpMe")</f>
        <v>Not Found in HelpMe</v>
      </c>
      <c r="O109" s="116" t="s">
        <v>404</v>
      </c>
      <c r="P109" s="116"/>
      <c r="Q109" s="116"/>
      <c r="R109" s="154" t="str">
        <f>IFERROR(VLOOKUP(CGTracker[[#This Row],[Ticket ID]],HelpMe[],37,FALSE),"Not Found in HelpMe")</f>
        <v>Not Found in HelpMe</v>
      </c>
      <c r="S109" s="116"/>
      <c r="T109" s="116" t="s">
        <v>92</v>
      </c>
      <c r="U109" s="245" t="str">
        <f>IFERROR(VLOOKUP(CGTracker[[#This Row],[Ticket ID]],HelpMe[],6,FALSE),"Not Found in HelpMe")</f>
        <v>Rakhi Masand</v>
      </c>
      <c r="V109" s="245" t="str">
        <f>IFERROR(VLOOKUP(CGTracker[[#This Row],[Ticket ID]],HelpMe[],31,FALSE),"Not Found in HelpMe")</f>
        <v>Not Found in HelpMe</v>
      </c>
      <c r="W109" s="116" t="s">
        <v>105</v>
      </c>
      <c r="X109" s="116"/>
      <c r="Y109" s="118" t="s">
        <v>506</v>
      </c>
      <c r="Z109" s="118"/>
      <c r="AA109" s="116"/>
      <c r="AB109" s="211"/>
      <c r="AC109" s="118"/>
    </row>
    <row r="110" spans="1:29" ht="29" hidden="1">
      <c r="A110" s="282">
        <v>4000005350</v>
      </c>
      <c r="B110" s="101" t="str">
        <f>IFERROR(VLOOKUP(CGTracker[[#This Row],[Ticket ID]],HelpMe[],2,FALSE),"Not Found In HelpMe")</f>
        <v>Incident</v>
      </c>
      <c r="C110" s="100" t="s">
        <v>29</v>
      </c>
      <c r="D110" s="125" t="str">
        <f>IFERROR(VLOOKUP(CGTracker[[#This Row],[Ticket ID]],HelpMe[#All],24,FALSE),"Not Found in HelpMe")</f>
        <v>UAE</v>
      </c>
      <c r="E110" s="125" t="str">
        <f>IFERROR(VLOOKUP(CGTracker[[#This Row],[Ticket ID]],HelpMe[#All],14,FALSE),"Not Found in HelpMe")</f>
        <v>Logistics and Warehouse</v>
      </c>
      <c r="F110" s="245" t="str">
        <f>IFERROR(VLOOKUP(CGTracker[[#This Row],[Ticket ID]],HelpMe[#All],7,FALSE),"Not Found in HelpMe")</f>
        <v>SAP Functional-PP/PM/QS/</v>
      </c>
      <c r="G110" s="104" t="str">
        <f>IFERROR(VLOOKUP(CGTracker[[#This Row],[Ticket ID]],HelpMe[#All],4,FALSE),"Not Found In HelpMe")</f>
        <v>ZPP_BINTOBIN errors/issues - Sol Ref#: 2000064778</v>
      </c>
      <c r="H110" s="76" t="s">
        <v>507</v>
      </c>
      <c r="I110" s="101" t="str">
        <f>IFERROR(VLOOKUP(CGTracker[[#This Row],[Ticket ID]],HelpMe[],17,FALSE),"Not Found in HelpMe")</f>
        <v>2. High</v>
      </c>
      <c r="J110" s="101" t="str">
        <f>IFERROR(VLOOKUP(CGTracker[[#This Row],[Ticket ID]],HelpMe[],27,FALSE),"Not Found in HelpMe")</f>
        <v>Not Found in HelpMe</v>
      </c>
      <c r="K110" s="245" t="str">
        <f>IFERROR(VLOOKUP(CGTracker[[#This Row],[Ticket ID]],HelpMe[],8,FALSE),"Not Found in HelpMe")</f>
        <v>User acceptance</v>
      </c>
      <c r="L110" s="10" t="s">
        <v>48</v>
      </c>
      <c r="M110" s="10" t="s">
        <v>48</v>
      </c>
      <c r="N110" s="154" t="str">
        <f>IFERROR(VLOOKUP(CGTracker[[#This Row],[Ticket ID]],HelpMe[],36,FALSE),"Not Found in HelpMe")</f>
        <v>Not Found in HelpMe</v>
      </c>
      <c r="O110" s="116" t="s">
        <v>98</v>
      </c>
      <c r="P110" s="116"/>
      <c r="Q110" s="116"/>
      <c r="R110" s="154" t="str">
        <f>IFERROR(VLOOKUP(CGTracker[[#This Row],[Ticket ID]],HelpMe[],37,FALSE),"Not Found in HelpMe")</f>
        <v/>
      </c>
      <c r="S110" s="116"/>
      <c r="T110" s="116" t="s">
        <v>59</v>
      </c>
      <c r="U110" s="245" t="str">
        <f>IFERROR(VLOOKUP(CGTracker[[#This Row],[Ticket ID]],HelpMe[],6,FALSE),"Not Found in HelpMe")</f>
        <v>Karthick Duraisamy</v>
      </c>
      <c r="V110" s="245" t="str">
        <f>IFERROR(VLOOKUP(CGTracker[[#This Row],[Ticket ID]],HelpMe[],31,FALSE),"Not Found in HelpMe")</f>
        <v>Not Found in HelpMe</v>
      </c>
      <c r="W110" s="116" t="s">
        <v>142</v>
      </c>
      <c r="X110" s="116"/>
      <c r="Y110" s="118" t="s">
        <v>508</v>
      </c>
      <c r="Z110" s="118"/>
      <c r="AA110" s="116"/>
      <c r="AB110" s="118"/>
      <c r="AC110" s="118"/>
    </row>
    <row r="111" spans="1:29" ht="72.5" hidden="1">
      <c r="A111" s="282">
        <v>4000005335</v>
      </c>
      <c r="B111" s="101" t="str">
        <f>IFERROR(VLOOKUP(CGTracker[[#This Row],[Ticket ID]],HelpMe[],2,FALSE),"Not Found In HelpMe")</f>
        <v>Incident</v>
      </c>
      <c r="C111" s="100" t="s">
        <v>29</v>
      </c>
      <c r="D111" s="125" t="str">
        <f>IFERROR(VLOOKUP(CGTracker[[#This Row],[Ticket ID]],HelpMe[#All],24,FALSE),"Not Found in HelpMe")</f>
        <v>BGD</v>
      </c>
      <c r="E111" s="125" t="str">
        <f>IFERROR(VLOOKUP(CGTracker[[#This Row],[Ticket ID]],HelpMe[#All],14,FALSE),"Not Found in HelpMe")</f>
        <v>SAP PP</v>
      </c>
      <c r="F111" s="245" t="str">
        <f>IFERROR(VLOOKUP(CGTracker[[#This Row],[Ticket ID]],HelpMe[#All],7,FALSE),"Not Found in HelpMe")</f>
        <v>SAP Functional-PP/PM/QS/</v>
      </c>
      <c r="G111" s="104" t="str">
        <f>IFERROR(VLOOKUP(CGTracker[[#This Row],[Ticket ID]],HelpMe[#All],4,FALSE),"Not Found In HelpMe")</f>
        <v>261 Movement error</v>
      </c>
      <c r="H111" s="76" t="s">
        <v>509</v>
      </c>
      <c r="I111" s="101" t="str">
        <f>IFERROR(VLOOKUP(CGTracker[[#This Row],[Ticket ID]],HelpMe[],17,FALSE),"Not Found in HelpMe")</f>
        <v>3. Normal</v>
      </c>
      <c r="J111" s="101" t="str">
        <f>IFERROR(VLOOKUP(CGTracker[[#This Row],[Ticket ID]],HelpMe[],27,FALSE),"Not Found in HelpMe")</f>
        <v>Not Found in HelpMe</v>
      </c>
      <c r="K111" s="245" t="str">
        <f>IFERROR(VLOOKUP(CGTracker[[#This Row],[Ticket ID]],HelpMe[],8,FALSE),"Not Found in HelpMe")</f>
        <v>Closed</v>
      </c>
      <c r="L111" s="147" t="s">
        <v>40</v>
      </c>
      <c r="M111" s="10" t="s">
        <v>40</v>
      </c>
      <c r="N111" s="154" t="str">
        <f>IFERROR(VLOOKUP(CGTracker[[#This Row],[Ticket ID]],HelpMe[],36,FALSE),"Not Found in HelpMe")</f>
        <v>Not Found in HelpMe</v>
      </c>
      <c r="O111" s="116" t="s">
        <v>98</v>
      </c>
      <c r="P111" s="116"/>
      <c r="Q111" s="116"/>
      <c r="R111" s="154" t="str">
        <f>IFERROR(VLOOKUP(CGTracker[[#This Row],[Ticket ID]],HelpMe[],37,FALSE),"Not Found in HelpMe")</f>
        <v>Not Found in HelpMe</v>
      </c>
      <c r="S111" s="242"/>
      <c r="T111" s="116" t="s">
        <v>59</v>
      </c>
      <c r="U111" s="245" t="str">
        <f>IFERROR(VLOOKUP(CGTracker[[#This Row],[Ticket ID]],HelpMe[],6,FALSE),"Not Found in HelpMe")</f>
        <v>Shaik Chand Basha</v>
      </c>
      <c r="V111" s="245" t="str">
        <f>IFERROR(VLOOKUP(CGTracker[[#This Row],[Ticket ID]],HelpMe[],31,FALSE),"Not Found in HelpMe")</f>
        <v>Not Found in HelpMe</v>
      </c>
      <c r="W111" s="116" t="s">
        <v>142</v>
      </c>
      <c r="X111" s="116" t="s">
        <v>61</v>
      </c>
      <c r="Y111" s="118" t="s">
        <v>510</v>
      </c>
      <c r="Z111" t="s">
        <v>511</v>
      </c>
      <c r="AA111" s="116"/>
      <c r="AB111" s="118"/>
      <c r="AC111" s="118"/>
    </row>
    <row r="112" spans="1:29" ht="29" hidden="1">
      <c r="A112" s="283">
        <v>4000003548</v>
      </c>
      <c r="B112" s="101" t="str">
        <f>IFERROR(VLOOKUP(CGTracker[[#This Row],[Ticket ID]],HelpMe[],2,FALSE),"Not Found In HelpMe")</f>
        <v>Service Request</v>
      </c>
      <c r="C112" s="100" t="s">
        <v>29</v>
      </c>
      <c r="D112" s="125" t="str">
        <f>IFERROR(VLOOKUP(CGTracker[[#This Row],[Ticket ID]],HelpMe[#All],24,FALSE),"Not Found in HelpMe")</f>
        <v>UAE</v>
      </c>
      <c r="E112" s="125" t="str">
        <f>IFERROR(VLOOKUP(CGTracker[[#This Row],[Ticket ID]],HelpMe[#All],14,FALSE),"Not Found in HelpMe")</f>
        <v>Corporate Development</v>
      </c>
      <c r="F112" s="245" t="str">
        <f>IFERROR(VLOOKUP(CGTracker[[#This Row],[Ticket ID]],HelpMe[#All],7,FALSE),"Not Found in HelpMe")</f>
        <v>SAP Functional-MM</v>
      </c>
      <c r="G112" s="104" t="str">
        <f>IFERROR(VLOOKUP(CGTracker[[#This Row],[Ticket ID]],HelpMe[#All],4,FALSE),"Not Found In HelpMe")</f>
        <v>Request to create a new storage location</v>
      </c>
      <c r="H112" s="118"/>
      <c r="I112" s="101" t="str">
        <f>IFERROR(VLOOKUP(CGTracker[[#This Row],[Ticket ID]],HelpMe[],17,FALSE),"Not Found in HelpMe")</f>
        <v>2. High</v>
      </c>
      <c r="J112" s="101" t="str">
        <f>IFERROR(VLOOKUP(CGTracker[[#This Row],[Ticket ID]],HelpMe[],27,FALSE),"Not Found in HelpMe")</f>
        <v>Not Found in HelpMe</v>
      </c>
      <c r="K112" s="245" t="str">
        <f>IFERROR(VLOOKUP(CGTracker[[#This Row],[Ticket ID]],HelpMe[],8,FALSE),"Not Found in HelpMe")</f>
        <v>Closed</v>
      </c>
      <c r="L112" s="92" t="s">
        <v>103</v>
      </c>
      <c r="M112" s="10" t="s">
        <v>103</v>
      </c>
      <c r="N112" s="154" t="str">
        <f>IFERROR(VLOOKUP(CGTracker[[#This Row],[Ticket ID]],HelpMe[],36,FALSE),"Not Found in HelpMe")</f>
        <v>Not Found in HelpMe</v>
      </c>
      <c r="O112" s="116"/>
      <c r="P112" s="116"/>
      <c r="Q112" s="116"/>
      <c r="R112" s="154" t="str">
        <f>IFERROR(VLOOKUP(CGTracker[[#This Row],[Ticket ID]],HelpMe[],37,FALSE),"Not Found in HelpMe")</f>
        <v>Not Found in HelpMe</v>
      </c>
      <c r="S112" s="116"/>
      <c r="T112" s="116" t="s">
        <v>150</v>
      </c>
      <c r="U112" s="245" t="str">
        <f>IFERROR(VLOOKUP(CGTracker[[#This Row],[Ticket ID]],HelpMe[],6,FALSE),"Not Found in HelpMe")</f>
        <v>Pranita Vishvanath Patil</v>
      </c>
      <c r="V112" s="245" t="str">
        <f>IFERROR(VLOOKUP(CGTracker[[#This Row],[Ticket ID]],HelpMe[],31,FALSE),"Not Found in HelpMe")</f>
        <v>Not Found in HelpMe</v>
      </c>
      <c r="W112" s="116"/>
      <c r="X112" s="116"/>
      <c r="Y112" s="118" t="s">
        <v>512</v>
      </c>
      <c r="Z112" s="118"/>
      <c r="AA112" s="116" t="s">
        <v>96</v>
      </c>
      <c r="AB112" s="118"/>
      <c r="AC112" s="118"/>
    </row>
    <row r="113" spans="1:29" ht="101.5" hidden="1">
      <c r="A113" s="284">
        <v>4000004496</v>
      </c>
      <c r="B113" s="101" t="str">
        <f>IFERROR(VLOOKUP(CGTracker[[#This Row],[Ticket ID]],HelpMe[],2,FALSE),"Not Found In HelpMe")</f>
        <v>Service Request</v>
      </c>
      <c r="C113" s="100" t="s">
        <v>29</v>
      </c>
      <c r="D113" s="125" t="str">
        <f>IFERROR(VLOOKUP(CGTracker[[#This Row],[Ticket ID]],HelpMe[#All],24,FALSE),"Not Found in HelpMe")</f>
        <v>UAE</v>
      </c>
      <c r="E113" s="125" t="str">
        <f>IFERROR(VLOOKUP(CGTracker[[#This Row],[Ticket ID]],HelpMe[#All],14,FALSE),"Not Found in HelpMe")</f>
        <v>Finance &amp; Accounts</v>
      </c>
      <c r="F113" s="245" t="str">
        <f>IFERROR(VLOOKUP(CGTracker[[#This Row],[Ticket ID]],HelpMe[#All],7,FALSE),"Not Found in HelpMe")</f>
        <v>SAP Functional-HR</v>
      </c>
      <c r="G113" s="104" t="str">
        <f>IFERROR(VLOOKUP(CGTracker[[#This Row],[Ticket ID]],HelpMe[#All],4,FALSE),"Not Found In HelpMe")</f>
        <v>3000047761: Gratuity and Leave Provision / EOS Postingm- Normal Change: 8000010666 - DO IT regularization</v>
      </c>
      <c r="H113" s="213" t="str">
        <f>IFERROR(VLOOKUP(CGTracker[[#This Row],[Ticket ID]],HelpMe[#All],4,FALSE),"Not Found In HelpMe")</f>
        <v>3000047761: Gratuity and Leave Provision / EOS Postingm- Normal Change: 8000010666 - DO IT regularization</v>
      </c>
      <c r="I113" s="101" t="str">
        <f>IFERROR(VLOOKUP(CGTracker[[#This Row],[Ticket ID]],HelpMe[],17,FALSE),"Not Found in HelpMe")</f>
        <v>-</v>
      </c>
      <c r="J113" s="101" t="str">
        <f>IFERROR(VLOOKUP(CGTracker[[#This Row],[Ticket ID]],HelpMe[],27,FALSE),"Not Found in HelpMe")</f>
        <v>Not Found in HelpMe</v>
      </c>
      <c r="K113" s="245" t="str">
        <f>IFERROR(VLOOKUP(CGTracker[[#This Row],[Ticket ID]],HelpMe[],8,FALSE),"Not Found in HelpMe")</f>
        <v>In Progress</v>
      </c>
      <c r="L113" s="147" t="s">
        <v>238</v>
      </c>
      <c r="M113" s="10" t="s">
        <v>238</v>
      </c>
      <c r="N113" s="154" t="str">
        <f>IFERROR(VLOOKUP(CGTracker[[#This Row],[Ticket ID]],HelpMe[],36,FALSE),"Not Found in HelpMe")</f>
        <v>Not Found in HelpMe</v>
      </c>
      <c r="O113" s="116"/>
      <c r="P113" s="116"/>
      <c r="Q113" s="116"/>
      <c r="R113" s="154" t="str">
        <f>IFERROR(VLOOKUP(CGTracker[[#This Row],[Ticket ID]],HelpMe[],37,FALSE),"Not Found in HelpMe")</f>
        <v/>
      </c>
      <c r="S113" s="116"/>
      <c r="T113" s="116" t="s">
        <v>222</v>
      </c>
      <c r="U113" s="245" t="str">
        <f>IFERROR(VLOOKUP(CGTracker[[#This Row],[Ticket ID]],HelpMe[],6,FALSE),"Not Found in HelpMe")</f>
        <v>Venkat</v>
      </c>
      <c r="V113" s="245" t="str">
        <f>IFERROR(VLOOKUP(CGTracker[[#This Row],[Ticket ID]],HelpMe[],31,FALSE),"Not Found in HelpMe")</f>
        <v>Not Found in HelpMe</v>
      </c>
      <c r="W113" s="116"/>
      <c r="X113" s="116"/>
      <c r="Y113" s="118" t="s">
        <v>513</v>
      </c>
      <c r="Z113" s="118"/>
      <c r="AA113" s="10" t="s">
        <v>514</v>
      </c>
      <c r="AB113" s="209"/>
      <c r="AC113" s="293" t="s">
        <v>515</v>
      </c>
    </row>
    <row r="114" spans="1:29" ht="174" hidden="1">
      <c r="A114" s="264">
        <v>4000005362</v>
      </c>
      <c r="B114" s="101" t="str">
        <f>IFERROR(VLOOKUP(CGTracker[[#This Row],[Ticket ID]],HelpMe[],2,FALSE),"Not Found In HelpMe")</f>
        <v>Service Request</v>
      </c>
      <c r="C114" s="100" t="s">
        <v>29</v>
      </c>
      <c r="D114" s="125" t="str">
        <f>IFERROR(VLOOKUP(CGTracker[[#This Row],[Ticket ID]],HelpMe[#All],24,FALSE),"Not Found in HelpMe")</f>
        <v>UAE</v>
      </c>
      <c r="E114" s="125" t="str">
        <f>IFERROR(VLOOKUP(CGTracker[[#This Row],[Ticket ID]],HelpMe[#All],14,FALSE),"Not Found in HelpMe")</f>
        <v>Accounts</v>
      </c>
      <c r="F114" s="245" t="s">
        <v>516</v>
      </c>
      <c r="G114" s="104" t="str">
        <f>IFERROR(VLOOKUP(CGTracker[[#This Row],[Ticket ID]],HelpMe[#All],4,FALSE),"Not Found In HelpMe")</f>
        <v>Update invoice print outs (invoice, invoice cancellation, credit note)</v>
      </c>
      <c r="H114" s="118" t="s">
        <v>517</v>
      </c>
      <c r="I114" s="101" t="str">
        <f>IFERROR(VLOOKUP(CGTracker[[#This Row],[Ticket ID]],HelpMe[],17,FALSE),"Not Found in HelpMe")</f>
        <v>-</v>
      </c>
      <c r="J114" s="101" t="str">
        <f>IFERROR(VLOOKUP(CGTracker[[#This Row],[Ticket ID]],HelpMe[],27,FALSE),"Not Found in HelpMe")</f>
        <v>Not Found in HelpMe</v>
      </c>
      <c r="K114" s="245" t="str">
        <f>IFERROR(VLOOKUP(CGTracker[[#This Row],[Ticket ID]],HelpMe[],8,FALSE),"Not Found in HelpMe")</f>
        <v>In Progress</v>
      </c>
      <c r="L114" s="147" t="s">
        <v>238</v>
      </c>
      <c r="M114" s="10" t="s">
        <v>238</v>
      </c>
      <c r="N114" s="154" t="str">
        <f>IFERROR(VLOOKUP(CGTracker[[#This Row],[Ticket ID]],HelpMe[],36,FALSE),"Not Found in HelpMe")</f>
        <v>Not Found in HelpMe</v>
      </c>
      <c r="O114" s="116" t="s">
        <v>289</v>
      </c>
      <c r="P114" s="116"/>
      <c r="Q114" s="116"/>
      <c r="R114" s="154" t="str">
        <f>IFERROR(VLOOKUP(CGTracker[[#This Row],[Ticket ID]],HelpMe[],37,FALSE),"Not Found in HelpMe")</f>
        <v/>
      </c>
      <c r="S114" s="116"/>
      <c r="T114" s="116" t="s">
        <v>50</v>
      </c>
      <c r="U114" s="245" t="s">
        <v>518</v>
      </c>
      <c r="V114" s="245" t="str">
        <f>IFERROR(VLOOKUP(CGTracker[[#This Row],[Ticket ID]],HelpMe[],31,FALSE),"Not Found in HelpMe")</f>
        <v>Not Found in HelpMe</v>
      </c>
      <c r="W114" s="116" t="s">
        <v>51</v>
      </c>
      <c r="X114" s="116"/>
      <c r="Y114" s="118" t="s">
        <v>519</v>
      </c>
      <c r="Z114" s="118"/>
      <c r="AA114" s="9" t="s">
        <v>186</v>
      </c>
      <c r="AB114" s="118"/>
      <c r="AC114" s="118" t="s">
        <v>520</v>
      </c>
    </row>
    <row r="115" spans="1:29" ht="130.5" hidden="1">
      <c r="A115" s="264">
        <v>4000003646</v>
      </c>
      <c r="B115" s="101" t="str">
        <f>IFERROR(VLOOKUP(CGTracker[[#This Row],[Ticket ID]],HelpMe[],2,FALSE),"Not Found In HelpMe")</f>
        <v>Incident</v>
      </c>
      <c r="C115" s="81" t="s">
        <v>29</v>
      </c>
      <c r="D115" s="148" t="str">
        <f>IFERROR(VLOOKUP(CGTracker[[#This Row],[Ticket ID]],HelpMe[#All],24,FALSE),"Not Found in HelpMe")</f>
        <v>UAE</v>
      </c>
      <c r="E115" s="148" t="str">
        <f>IFERROR(VLOOKUP(CGTracker[[#This Row],[Ticket ID]],HelpMe[#All],14,FALSE),"Not Found in HelpMe")</f>
        <v>Tableware</v>
      </c>
      <c r="F115" s="245" t="str">
        <f>IFERROR(VLOOKUP(CGTracker[[#This Row],[Ticket ID]],HelpMe[#All],7,FALSE),"Not Found in HelpMe")</f>
        <v>SAP Technical-SD</v>
      </c>
      <c r="G115" s="246" t="str">
        <f>IFERROR(VLOOKUP(CGTracker[[#This Row],[Ticket ID]],HelpMe[#All],4,FALSE),"Not Found In HelpMe")</f>
        <v>The quotation and sales ordering Arabic is wrong Ref Sol: 2000064716</v>
      </c>
      <c r="H115" s="81" t="s">
        <v>521</v>
      </c>
      <c r="I115" s="101" t="str">
        <f>IFERROR(VLOOKUP(CGTracker[[#This Row],[Ticket ID]],HelpMe[],17,FALSE),"Not Found in HelpMe")</f>
        <v>2. High</v>
      </c>
      <c r="J115" s="101" t="str">
        <f>IFERROR(VLOOKUP(CGTracker[[#This Row],[Ticket ID]],HelpMe[],27,FALSE),"Not Found in HelpMe")</f>
        <v>Not Found in HelpMe</v>
      </c>
      <c r="K115" s="245" t="str">
        <f>IFERROR(VLOOKUP(CGTracker[[#This Row],[Ticket ID]],HelpMe[],8,FALSE),"Not Found in HelpMe")</f>
        <v>User acceptance</v>
      </c>
      <c r="L115" s="92" t="s">
        <v>522</v>
      </c>
      <c r="M115" s="81" t="s">
        <v>522</v>
      </c>
      <c r="N115" s="154">
        <f>IFERROR(VLOOKUP(CGTracker[[#This Row],[Ticket ID]],HelpMe[],36,FALSE),"Not Found in HelpMe")</f>
        <v>45332</v>
      </c>
      <c r="O115" s="81"/>
      <c r="P115" s="81"/>
      <c r="Q115" s="81"/>
      <c r="R115" s="154" t="str">
        <f>IFERROR(VLOOKUP(CGTracker[[#This Row],[Ticket ID]],HelpMe[],37,FALSE),"Not Found in HelpMe")</f>
        <v/>
      </c>
      <c r="S115" s="81"/>
      <c r="T115" s="81" t="s">
        <v>50</v>
      </c>
      <c r="U115" s="245" t="str">
        <f>IFERROR(VLOOKUP(CGTracker[[#This Row],[Ticket ID]],HelpMe[],6,FALSE),"Not Found in HelpMe")</f>
        <v>Kamal Kondapalli</v>
      </c>
      <c r="V115" s="245" t="str">
        <f>IFERROR(VLOOKUP(CGTracker[[#This Row],[Ticket ID]],HelpMe[],31,FALSE),"Not Found in HelpMe")</f>
        <v>Not Found in HelpMe</v>
      </c>
      <c r="W115" s="81" t="s">
        <v>51</v>
      </c>
      <c r="X115" s="81"/>
      <c r="Y115" s="81" t="s">
        <v>523</v>
      </c>
      <c r="Z115" s="81"/>
      <c r="AA115" s="81"/>
      <c r="AB115" s="81" t="s">
        <v>524</v>
      </c>
      <c r="AC115" s="118" t="s">
        <v>525</v>
      </c>
    </row>
    <row r="116" spans="1:29" hidden="1">
      <c r="A116" s="284">
        <v>4000005146</v>
      </c>
      <c r="B116" s="101" t="str">
        <f>IFERROR(VLOOKUP(CGTracker[[#This Row],[Ticket ID]],HelpMe[],2,FALSE),"Not Found In HelpMe")</f>
        <v>Incident</v>
      </c>
      <c r="C116" s="100" t="s">
        <v>29</v>
      </c>
      <c r="D116" s="125" t="str">
        <f>IFERROR(VLOOKUP(CGTracker[[#This Row],[Ticket ID]],HelpMe[#All],24,FALSE),"Not Found in HelpMe")</f>
        <v>UAE</v>
      </c>
      <c r="E116" s="125" t="str">
        <f>IFERROR(VLOOKUP(CGTracker[[#This Row],[Ticket ID]],HelpMe[#All],14,FALSE),"Not Found in HelpMe")</f>
        <v>IT Department</v>
      </c>
      <c r="F116" s="245" t="str">
        <f>IFERROR(VLOOKUP(CGTracker[[#This Row],[Ticket ID]],HelpMe[#All],7,FALSE),"Not Found in HelpMe")</f>
        <v>SAP Technical</v>
      </c>
      <c r="G116" s="104" t="str">
        <f>IFERROR(VLOOKUP(CGTracker[[#This Row],[Ticket ID]],HelpMe[#All],4,FALSE),"Not Found In HelpMe")</f>
        <v>Solman not opening / working since 18.11.24</v>
      </c>
      <c r="H116" s="118" t="s">
        <v>526</v>
      </c>
      <c r="I116" s="101" t="str">
        <f>IFERROR(VLOOKUP(CGTracker[[#This Row],[Ticket ID]],HelpMe[],17,FALSE),"Not Found in HelpMe")</f>
        <v>3. Normal</v>
      </c>
      <c r="J116" s="101" t="str">
        <f>IFERROR(VLOOKUP(CGTracker[[#This Row],[Ticket ID]],HelpMe[],27,FALSE),"Not Found in HelpMe")</f>
        <v>Not Found in HelpMe</v>
      </c>
      <c r="K116" s="245" t="str">
        <f>IFERROR(VLOOKUP(CGTracker[[#This Row],[Ticket ID]],HelpMe[],8,FALSE),"Not Found in HelpMe")</f>
        <v>Cancelled</v>
      </c>
      <c r="L116" s="147" t="s">
        <v>131</v>
      </c>
      <c r="M116" s="10" t="s">
        <v>131</v>
      </c>
      <c r="N116" s="154" t="str">
        <f>IFERROR(VLOOKUP(CGTracker[[#This Row],[Ticket ID]],HelpMe[],36,FALSE),"Not Found in HelpMe")</f>
        <v>Not Found in HelpMe</v>
      </c>
      <c r="O116" s="116"/>
      <c r="P116" s="116"/>
      <c r="Q116" s="116"/>
      <c r="R116" s="154" t="str">
        <f>IFERROR(VLOOKUP(CGTracker[[#This Row],[Ticket ID]],HelpMe[],37,FALSE),"Not Found in HelpMe")</f>
        <v/>
      </c>
      <c r="S116" s="242"/>
      <c r="T116" s="116" t="s">
        <v>180</v>
      </c>
      <c r="U116" s="245" t="str">
        <f>IFERROR(VLOOKUP(CGTracker[[#This Row],[Ticket ID]],HelpMe[],6,FALSE),"Not Found in HelpMe")</f>
        <v>Shoaib Shaikh</v>
      </c>
      <c r="V116" s="245" t="str">
        <f>IFERROR(VLOOKUP(CGTracker[[#This Row],[Ticket ID]],HelpMe[],31,FALSE),"Not Found in HelpMe")</f>
        <v>Not Found in HelpMe</v>
      </c>
      <c r="W116" s="116"/>
      <c r="X116" s="116"/>
      <c r="Y116" s="118"/>
      <c r="Z116" s="118"/>
      <c r="AA116" s="116"/>
      <c r="AB116" s="209"/>
      <c r="AC116" s="118"/>
    </row>
    <row r="117" spans="1:29" ht="87" hidden="1">
      <c r="A117" s="277">
        <v>4000005332</v>
      </c>
      <c r="B117" s="101" t="str">
        <f>IFERROR(VLOOKUP(CGTracker[[#This Row],[Ticket ID]],HelpMe[],2,FALSE),"Not Found In HelpMe")</f>
        <v>Incident</v>
      </c>
      <c r="C117" s="100" t="s">
        <v>29</v>
      </c>
      <c r="D117" s="125" t="str">
        <f>IFERROR(VLOOKUP(CGTracker[[#This Row],[Ticket ID]],HelpMe[#All],24,FALSE),"Not Found in HelpMe")</f>
        <v>UAE</v>
      </c>
      <c r="E117" s="125" t="str">
        <f>IFERROR(VLOOKUP(CGTracker[[#This Row],[Ticket ID]],HelpMe[#All],14,FALSE),"Not Found in HelpMe")</f>
        <v>Accounts</v>
      </c>
      <c r="F117" s="245" t="str">
        <f>IFERROR(VLOOKUP(CGTracker[[#This Row],[Ticket ID]],HelpMe[#All],7,FALSE),"Not Found in HelpMe")</f>
        <v>SAP Functional-MM</v>
      </c>
      <c r="G117" s="104" t="str">
        <f>IFERROR(VLOOKUP(CGTracker[[#This Row],[Ticket ID]],HelpMe[#All],4,FALSE),"Not Found In HelpMe")</f>
        <v>Program ZMM_STRD_PRICE_UPD is not propely executed</v>
      </c>
      <c r="H117" s="110" t="s">
        <v>527</v>
      </c>
      <c r="I117" s="101" t="str">
        <f>IFERROR(VLOOKUP(CGTracker[[#This Row],[Ticket ID]],HelpMe[],17,FALSE),"Not Found in HelpMe")</f>
        <v>3. Normal</v>
      </c>
      <c r="J117" s="101" t="str">
        <f>IFERROR(VLOOKUP(CGTracker[[#This Row],[Ticket ID]],HelpMe[],27,FALSE),"Not Found in HelpMe")</f>
        <v>Not Found in HelpMe</v>
      </c>
      <c r="K117" s="245" t="str">
        <f>IFERROR(VLOOKUP(CGTracker[[#This Row],[Ticket ID]],HelpMe[],8,FALSE),"Not Found in HelpMe")</f>
        <v>User acceptance</v>
      </c>
      <c r="L117" s="147" t="s">
        <v>31</v>
      </c>
      <c r="M117" s="10" t="s">
        <v>31</v>
      </c>
      <c r="N117" s="154" t="str">
        <f>IFERROR(VLOOKUP(CGTracker[[#This Row],[Ticket ID]],HelpMe[],36,FALSE),"Not Found in HelpMe")</f>
        <v>Not Found in HelpMe</v>
      </c>
      <c r="O117" s="116"/>
      <c r="P117" s="116"/>
      <c r="Q117" s="116"/>
      <c r="R117" s="154" t="str">
        <f>IFERROR(VLOOKUP(CGTracker[[#This Row],[Ticket ID]],HelpMe[],37,FALSE),"Not Found in HelpMe")</f>
        <v/>
      </c>
      <c r="S117" s="116"/>
      <c r="T117" s="116" t="s">
        <v>150</v>
      </c>
      <c r="U117" s="245" t="str">
        <f>IFERROR(VLOOKUP(CGTracker[[#This Row],[Ticket ID]],HelpMe[],6,FALSE),"Not Found in HelpMe")</f>
        <v>Pranita Vishvanath Patil</v>
      </c>
      <c r="V117" s="245" t="str">
        <f>IFERROR(VLOOKUP(CGTracker[[#This Row],[Ticket ID]],HelpMe[],31,FALSE),"Not Found in HelpMe")</f>
        <v>Not Found in HelpMe</v>
      </c>
      <c r="W117" s="116" t="s">
        <v>213</v>
      </c>
      <c r="X117" s="116" t="s">
        <v>52</v>
      </c>
      <c r="Y117" s="118" t="s">
        <v>528</v>
      </c>
      <c r="Z117" s="118"/>
      <c r="AA117" s="116"/>
      <c r="AB117" s="118"/>
      <c r="AC117" s="118" t="s">
        <v>529</v>
      </c>
    </row>
    <row r="118" spans="1:29" ht="87">
      <c r="A118" s="266">
        <v>4000005383</v>
      </c>
      <c r="B118" s="101" t="str">
        <f>IFERROR(VLOOKUP(CGTracker[[#This Row],[Ticket ID]],HelpMe[],2,FALSE),"Not Found In HelpMe")</f>
        <v>Service Request</v>
      </c>
      <c r="C118" s="100" t="s">
        <v>29</v>
      </c>
      <c r="D118" s="125" t="str">
        <f>IFERROR(VLOOKUP(CGTracker[[#This Row],[Ticket ID]],HelpMe[#All],24,FALSE),"Not Found in HelpMe")</f>
        <v>IND</v>
      </c>
      <c r="E118" s="125" t="str">
        <f>IFERROR(VLOOKUP(CGTracker[[#This Row],[Ticket ID]],HelpMe[#All],14,FALSE),"Not Found in HelpMe")</f>
        <v>Commercial Accounts</v>
      </c>
      <c r="F118" s="245" t="str">
        <f>IFERROR(VLOOKUP(CGTracker[[#This Row],[Ticket ID]],HelpMe[#All],7,FALSE),"Not Found in HelpMe")</f>
        <v>SAP Functional-FI/CO</v>
      </c>
      <c r="G118" s="104" t="str">
        <f>IFERROR(VLOOKUP(CGTracker[[#This Row],[Ticket ID]],HelpMe[#All],4,FALSE),"Not Found In HelpMe")</f>
        <v>Need to Updated Chq Details of all the Created Customer - 3000052633</v>
      </c>
      <c r="H118" s="118" t="s">
        <v>530</v>
      </c>
      <c r="I118" s="101" t="str">
        <f>IFERROR(VLOOKUP(CGTracker[[#This Row],[Ticket ID]],HelpMe[],17,FALSE),"Not Found in HelpMe")</f>
        <v>-</v>
      </c>
      <c r="J118" s="101" t="str">
        <f>IFERROR(VLOOKUP(CGTracker[[#This Row],[Ticket ID]],HelpMe[],27,FALSE),"Not Found in HelpMe")</f>
        <v>Not Found in HelpMe</v>
      </c>
      <c r="K118" s="245" t="str">
        <f>IFERROR(VLOOKUP(CGTracker[[#This Row],[Ticket ID]],HelpMe[],8,FALSE),"Not Found in HelpMe")</f>
        <v>In Progress</v>
      </c>
      <c r="L118" s="147" t="s">
        <v>254</v>
      </c>
      <c r="M118" s="10" t="s">
        <v>254</v>
      </c>
      <c r="N118" s="154" t="str">
        <f>IFERROR(VLOOKUP(CGTracker[[#This Row],[Ticket ID]],HelpMe[],36,FALSE),"Not Found in HelpMe")</f>
        <v>Not Found in HelpMe</v>
      </c>
      <c r="O118" s="116"/>
      <c r="P118" s="116"/>
      <c r="Q118" s="116"/>
      <c r="R118" s="154" t="str">
        <f>IFERROR(VLOOKUP(CGTracker[[#This Row],[Ticket ID]],HelpMe[],37,FALSE),"Not Found in HelpMe")</f>
        <v/>
      </c>
      <c r="S118" s="116"/>
      <c r="T118" s="116" t="s">
        <v>92</v>
      </c>
      <c r="U118" s="245" t="str">
        <f>IFERROR(VLOOKUP(CGTracker[[#This Row],[Ticket ID]],HelpMe[],6,FALSE),"Not Found in HelpMe")</f>
        <v>Rakhi Masand</v>
      </c>
      <c r="V118" s="245" t="str">
        <f>IFERROR(VLOOKUP(CGTracker[[#This Row],[Ticket ID]],HelpMe[],31,FALSE),"Not Found in HelpMe")</f>
        <v>Not Found in HelpMe</v>
      </c>
      <c r="W118" s="116"/>
      <c r="X118" s="116"/>
      <c r="Y118" s="118" t="s">
        <v>531</v>
      </c>
      <c r="Z118" s="118"/>
      <c r="AA118" s="9" t="s">
        <v>186</v>
      </c>
      <c r="AB118" s="118"/>
      <c r="AC118" s="118" t="s">
        <v>504</v>
      </c>
    </row>
    <row r="119" spans="1:29" ht="29" hidden="1">
      <c r="A119" s="266">
        <v>4000005445</v>
      </c>
      <c r="B119" s="101" t="str">
        <f>IFERROR(VLOOKUP(CGTracker[[#This Row],[Ticket ID]],HelpMe[],2,FALSE),"Not Found In HelpMe")</f>
        <v>Incident</v>
      </c>
      <c r="C119" s="100" t="s">
        <v>29</v>
      </c>
      <c r="D119" s="125" t="str">
        <f>IFERROR(VLOOKUP(CGTracker[[#This Row],[Ticket ID]],HelpMe[#All],24,FALSE),"Not Found in HelpMe")</f>
        <v>Not Assigned</v>
      </c>
      <c r="E119" s="125" t="str">
        <f>IFERROR(VLOOKUP(CGTracker[[#This Row],[Ticket ID]],HelpMe[#All],14,FALSE),"Not Found in HelpMe")</f>
        <v>Information Technology</v>
      </c>
      <c r="F119" s="245" t="str">
        <f>IFERROR(VLOOKUP(CGTracker[[#This Row],[Ticket ID]],HelpMe[#All],7,FALSE),"Not Found in HelpMe")</f>
        <v>SAP Functional-SD</v>
      </c>
      <c r="G119" s="104" t="str">
        <f>IFERROR(VLOOKUP(CGTracker[[#This Row],[Ticket ID]],HelpMe[#All],4,FALSE),"Not Found In HelpMe")</f>
        <v>FW: Payload from C4C QAS &amp; PRD</v>
      </c>
      <c r="H119" s="118" t="s">
        <v>532</v>
      </c>
      <c r="I119" s="101" t="str">
        <f>IFERROR(VLOOKUP(CGTracker[[#This Row],[Ticket ID]],HelpMe[],17,FALSE),"Not Found in HelpMe")</f>
        <v>3. Normal</v>
      </c>
      <c r="J119" s="101" t="str">
        <f>IFERROR(VLOOKUP(CGTracker[[#This Row],[Ticket ID]],HelpMe[],27,FALSE),"Not Found in HelpMe")</f>
        <v>Not Found in HelpMe</v>
      </c>
      <c r="K119" s="245" t="str">
        <f>IFERROR(VLOOKUP(CGTracker[[#This Row],[Ticket ID]],HelpMe[],8,FALSE),"Not Found in HelpMe")</f>
        <v>Closed</v>
      </c>
      <c r="L119" s="147" t="s">
        <v>40</v>
      </c>
      <c r="M119" s="118" t="s">
        <v>40</v>
      </c>
      <c r="N119" s="154" t="str">
        <f>IFERROR(VLOOKUP(CGTracker[[#This Row],[Ticket ID]],HelpMe[],36,FALSE),"Not Found in HelpMe")</f>
        <v>Not Found in HelpMe</v>
      </c>
      <c r="O119" s="116"/>
      <c r="P119" s="116"/>
      <c r="Q119" s="116"/>
      <c r="R119" s="154" t="str">
        <f>IFERROR(VLOOKUP(CGTracker[[#This Row],[Ticket ID]],HelpMe[],37,FALSE),"Not Found in HelpMe")</f>
        <v>Not Found in HelpMe</v>
      </c>
      <c r="S119" s="116"/>
      <c r="T119" s="116"/>
      <c r="U119" s="245" t="str">
        <f>IFERROR(VLOOKUP(CGTracker[[#This Row],[Ticket ID]],HelpMe[],6,FALSE),"Not Found in HelpMe")</f>
        <v>Kamal Kondapalli</v>
      </c>
      <c r="V119" s="245" t="str">
        <f>IFERROR(VLOOKUP(CGTracker[[#This Row],[Ticket ID]],HelpMe[],31,FALSE),"Not Found in HelpMe")</f>
        <v>Not Found in HelpMe</v>
      </c>
      <c r="W119" s="116"/>
      <c r="X119" s="116"/>
      <c r="Y119" s="118"/>
      <c r="Z119" s="118"/>
      <c r="AA119" s="116"/>
      <c r="AB119" s="118"/>
      <c r="AC119" s="118"/>
    </row>
    <row r="120" spans="1:29" ht="130.5" hidden="1">
      <c r="A120" s="281">
        <v>4000005431</v>
      </c>
      <c r="B120" s="101" t="str">
        <f>IFERROR(VLOOKUP(CGTracker[[#This Row],[Ticket ID]],HelpMe[],2,FALSE),"Not Found In HelpMe")</f>
        <v>Incident</v>
      </c>
      <c r="C120" s="100" t="s">
        <v>29</v>
      </c>
      <c r="D120" s="125" t="str">
        <f>IFERROR(VLOOKUP(CGTracker[[#This Row],[Ticket ID]],HelpMe[#All],24,FALSE),"Not Found in HelpMe")</f>
        <v>UAE</v>
      </c>
      <c r="E120" s="125" t="str">
        <f>IFERROR(VLOOKUP(CGTracker[[#This Row],[Ticket ID]],HelpMe[#All],14,FALSE),"Not Found in HelpMe")</f>
        <v>Corporate Development</v>
      </c>
      <c r="F120" s="245" t="str">
        <f>IFERROR(VLOOKUP(CGTracker[[#This Row],[Ticket ID]],HelpMe[#All],7,FALSE),"Not Found in HelpMe")</f>
        <v>SAP Functional-SD</v>
      </c>
      <c r="G120" s="104" t="str">
        <f>IFERROR(VLOOKUP(CGTracker[[#This Row],[Ticket ID]],HelpMe[#All],4,FALSE),"Not Found In HelpMe")</f>
        <v>SAP Incident- C4C - Survey is not getting triggered</v>
      </c>
      <c r="H120" s="118" t="s">
        <v>533</v>
      </c>
      <c r="I120" s="101" t="str">
        <f>IFERROR(VLOOKUP(CGTracker[[#This Row],[Ticket ID]],HelpMe[],17,FALSE),"Not Found in HelpMe")</f>
        <v>3. Normal</v>
      </c>
      <c r="J120" s="101" t="str">
        <f>IFERROR(VLOOKUP(CGTracker[[#This Row],[Ticket ID]],HelpMe[],27,FALSE),"Not Found in HelpMe")</f>
        <v>Not Found in HelpMe</v>
      </c>
      <c r="K120" s="245" t="str">
        <f>IFERROR(VLOOKUP(CGTracker[[#This Row],[Ticket ID]],HelpMe[],8,FALSE),"Not Found in HelpMe")</f>
        <v>User acceptance</v>
      </c>
      <c r="L120" s="147" t="s">
        <v>31</v>
      </c>
      <c r="M120" s="118" t="s">
        <v>31</v>
      </c>
      <c r="N120" s="154" t="str">
        <f>IFERROR(VLOOKUP(CGTracker[[#This Row],[Ticket ID]],HelpMe[],36,FALSE),"Not Found in HelpMe")</f>
        <v>Not Found in HelpMe</v>
      </c>
      <c r="O120" s="116" t="s">
        <v>289</v>
      </c>
      <c r="P120" s="116"/>
      <c r="Q120" s="116"/>
      <c r="R120" s="154" t="str">
        <f>IFERROR(VLOOKUP(CGTracker[[#This Row],[Ticket ID]],HelpMe[],37,FALSE),"Not Found in HelpMe")</f>
        <v/>
      </c>
      <c r="S120" s="116"/>
      <c r="T120" s="116" t="s">
        <v>67</v>
      </c>
      <c r="U120" s="245" t="str">
        <f>IFERROR(VLOOKUP(CGTracker[[#This Row],[Ticket ID]],HelpMe[],6,FALSE),"Not Found in HelpMe")</f>
        <v>Kamal Kondapalli</v>
      </c>
      <c r="V120" s="245" t="str">
        <f>IFERROR(VLOOKUP(CGTracker[[#This Row],[Ticket ID]],HelpMe[],31,FALSE),"Not Found in HelpMe")</f>
        <v>Not Found in HelpMe</v>
      </c>
      <c r="W120" s="116" t="s">
        <v>99</v>
      </c>
      <c r="X120" s="116"/>
      <c r="Y120" s="118" t="s">
        <v>534</v>
      </c>
      <c r="Z120" s="118"/>
      <c r="AA120" s="9" t="s">
        <v>70</v>
      </c>
      <c r="AB120" s="118"/>
      <c r="AC120" s="118" t="s">
        <v>535</v>
      </c>
    </row>
    <row r="121" spans="1:29" ht="145" hidden="1">
      <c r="A121" s="280">
        <v>4000005421</v>
      </c>
      <c r="B121" s="101" t="str">
        <f>IFERROR(VLOOKUP(CGTracker[[#This Row],[Ticket ID]],HelpMe[],2,FALSE),"Not Found In HelpMe")</f>
        <v>Service Request</v>
      </c>
      <c r="C121" s="100" t="s">
        <v>29</v>
      </c>
      <c r="D121" s="125" t="str">
        <f>IFERROR(VLOOKUP(CGTracker[[#This Row],[Ticket ID]],HelpMe[#All],24,FALSE),"Not Found in HelpMe")</f>
        <v>UAE</v>
      </c>
      <c r="E121" s="125" t="str">
        <f>IFERROR(VLOOKUP(CGTracker[[#This Row],[Ticket ID]],HelpMe[#All],14,FALSE),"Not Found in HelpMe")</f>
        <v>Human Resources</v>
      </c>
      <c r="F121" s="245" t="str">
        <f>IFERROR(VLOOKUP(CGTracker[[#This Row],[Ticket ID]],HelpMe[#All],7,FALSE),"Not Found in HelpMe")</f>
        <v>SAP Functional-HR</v>
      </c>
      <c r="G121" s="104" t="str">
        <f>IFERROR(VLOOKUP(CGTracker[[#This Row],[Ticket ID]],HelpMe[#All],4,FALSE),"Not Found In HelpMe")</f>
        <v>Payroll parameter change - Sol ref#: 3000052620</v>
      </c>
      <c r="H121" s="118" t="s">
        <v>536</v>
      </c>
      <c r="I121" s="101" t="str">
        <f>IFERROR(VLOOKUP(CGTracker[[#This Row],[Ticket ID]],HelpMe[],17,FALSE),"Not Found in HelpMe")</f>
        <v>3. Normal</v>
      </c>
      <c r="J121" s="101" t="str">
        <f>IFERROR(VLOOKUP(CGTracker[[#This Row],[Ticket ID]],HelpMe[],27,FALSE),"Not Found in HelpMe")</f>
        <v>Not Found in HelpMe</v>
      </c>
      <c r="K121" s="245" t="str">
        <f>IFERROR(VLOOKUP(CGTracker[[#This Row],[Ticket ID]],HelpMe[],8,FALSE),"Not Found in HelpMe")</f>
        <v>User acceptance</v>
      </c>
      <c r="L121" s="118" t="s">
        <v>221</v>
      </c>
      <c r="M121" s="118" t="s">
        <v>221</v>
      </c>
      <c r="N121" s="154" t="str">
        <f>IFERROR(VLOOKUP(CGTracker[[#This Row],[Ticket ID]],HelpMe[],36,FALSE),"Not Found in HelpMe")</f>
        <v>Not Found in HelpMe</v>
      </c>
      <c r="O121" s="116" t="s">
        <v>289</v>
      </c>
      <c r="P121" s="116"/>
      <c r="Q121" s="116"/>
      <c r="R121" s="154" t="str">
        <f>IFERROR(VLOOKUP(CGTracker[[#This Row],[Ticket ID]],HelpMe[],37,FALSE),"Not Found in HelpMe")</f>
        <v/>
      </c>
      <c r="S121" s="116"/>
      <c r="T121" s="116" t="s">
        <v>222</v>
      </c>
      <c r="U121" s="245" t="str">
        <f>IFERROR(VLOOKUP(CGTracker[[#This Row],[Ticket ID]],HelpMe[],6,FALSE),"Not Found in HelpMe")</f>
        <v>Venkat</v>
      </c>
      <c r="V121" s="245" t="str">
        <f>IFERROR(VLOOKUP(CGTracker[[#This Row],[Ticket ID]],HelpMe[],31,FALSE),"Not Found in HelpMe")</f>
        <v>Not Found in HelpMe</v>
      </c>
      <c r="W121" s="116" t="s">
        <v>223</v>
      </c>
      <c r="X121" s="116"/>
      <c r="Y121" s="118" t="s">
        <v>537</v>
      </c>
      <c r="Z121" s="118"/>
      <c r="AA121" s="116" t="s">
        <v>538</v>
      </c>
      <c r="AB121" s="118"/>
      <c r="AC121" s="293" t="s">
        <v>539</v>
      </c>
    </row>
    <row r="122" spans="1:29" ht="87" hidden="1">
      <c r="A122" s="278">
        <v>4000005445</v>
      </c>
      <c r="B122" s="101" t="str">
        <f>IFERROR(VLOOKUP(CGTracker[[#This Row],[Ticket ID]],HelpMe[],2,FALSE),"Not Found In HelpMe")</f>
        <v>Incident</v>
      </c>
      <c r="C122" s="100" t="s">
        <v>29</v>
      </c>
      <c r="D122" s="125" t="str">
        <f>IFERROR(VLOOKUP(CGTracker[[#This Row],[Ticket ID]],HelpMe[#All],24,FALSE),"Not Found in HelpMe")</f>
        <v>Not Assigned</v>
      </c>
      <c r="E122" s="125" t="str">
        <f>IFERROR(VLOOKUP(CGTracker[[#This Row],[Ticket ID]],HelpMe[#All],14,FALSE),"Not Found in HelpMe")</f>
        <v>Information Technology</v>
      </c>
      <c r="F122" s="245" t="str">
        <f>IFERROR(VLOOKUP(CGTracker[[#This Row],[Ticket ID]],HelpMe[#All],7,FALSE),"Not Found in HelpMe")</f>
        <v>SAP Functional-SD</v>
      </c>
      <c r="G122" s="104" t="str">
        <f>IFERROR(VLOOKUP(CGTracker[[#This Row],[Ticket ID]],HelpMe[#All],4,FALSE),"Not Found In HelpMe")</f>
        <v>FW: Payload from C4C QAS &amp; PRD</v>
      </c>
      <c r="H122" s="118" t="s">
        <v>540</v>
      </c>
      <c r="I122" s="101" t="str">
        <f>IFERROR(VLOOKUP(CGTracker[[#This Row],[Ticket ID]],HelpMe[],17,FALSE),"Not Found in HelpMe")</f>
        <v>3. Normal</v>
      </c>
      <c r="J122" s="101" t="str">
        <f>IFERROR(VLOOKUP(CGTracker[[#This Row],[Ticket ID]],HelpMe[],27,FALSE),"Not Found in HelpMe")</f>
        <v>Not Found in HelpMe</v>
      </c>
      <c r="K122" s="245" t="str">
        <f>IFERROR(VLOOKUP(CGTracker[[#This Row],[Ticket ID]],HelpMe[],8,FALSE),"Not Found in HelpMe")</f>
        <v>Closed</v>
      </c>
      <c r="L122" s="147" t="s">
        <v>40</v>
      </c>
      <c r="M122" s="118" t="s">
        <v>40</v>
      </c>
      <c r="N122" s="154" t="str">
        <f>IFERROR(VLOOKUP(CGTracker[[#This Row],[Ticket ID]],HelpMe[],36,FALSE),"Not Found in HelpMe")</f>
        <v>Not Found in HelpMe</v>
      </c>
      <c r="O122" s="116" t="s">
        <v>289</v>
      </c>
      <c r="P122" s="116"/>
      <c r="Q122" s="116"/>
      <c r="R122" s="154" t="str">
        <f>IFERROR(VLOOKUP(CGTracker[[#This Row],[Ticket ID]],HelpMe[],37,FALSE),"Not Found in HelpMe")</f>
        <v>Not Found in HelpMe</v>
      </c>
      <c r="S122" s="242"/>
      <c r="T122" s="116" t="s">
        <v>67</v>
      </c>
      <c r="U122" s="245" t="str">
        <f>IFERROR(VLOOKUP(CGTracker[[#This Row],[Ticket ID]],HelpMe[],6,FALSE),"Not Found in HelpMe")</f>
        <v>Kamal Kondapalli</v>
      </c>
      <c r="V122" s="245" t="str">
        <f>IFERROR(VLOOKUP(CGTracker[[#This Row],[Ticket ID]],HelpMe[],31,FALSE),"Not Found in HelpMe")</f>
        <v>Not Found in HelpMe</v>
      </c>
      <c r="W122" s="116" t="s">
        <v>99</v>
      </c>
      <c r="X122" s="116" t="s">
        <v>99</v>
      </c>
      <c r="Y122" s="118" t="s">
        <v>541</v>
      </c>
      <c r="Z122" s="118"/>
      <c r="AA122" s="116"/>
      <c r="AB122" s="118"/>
      <c r="AC122" s="118"/>
    </row>
    <row r="123" spans="1:29" ht="58" hidden="1">
      <c r="A123" s="277">
        <v>4000005461</v>
      </c>
      <c r="B123" s="101" t="str">
        <f>IFERROR(VLOOKUP(CGTracker[[#This Row],[Ticket ID]],HelpMe[],2,FALSE),"Not Found In HelpMe")</f>
        <v>Incident</v>
      </c>
      <c r="C123" s="100" t="s">
        <v>542</v>
      </c>
      <c r="D123" s="125" t="str">
        <f>IFERROR(VLOOKUP(CGTracker[[#This Row],[Ticket ID]],HelpMe[#All],24,FALSE),"Not Found in HelpMe")</f>
        <v>UAE</v>
      </c>
      <c r="E123" s="125" t="str">
        <f>IFERROR(VLOOKUP(CGTracker[[#This Row],[Ticket ID]],HelpMe[#All],14,FALSE),"Not Found in HelpMe")</f>
        <v>Sanitaryware Sales</v>
      </c>
      <c r="F123" s="245" t="str">
        <f>IFERROR(VLOOKUP(CGTracker[[#This Row],[Ticket ID]],HelpMe[#All],7,FALSE),"Not Found in HelpMe")</f>
        <v>SAP Functional-SD</v>
      </c>
      <c r="G123" s="246" t="str">
        <f>IFERROR(VLOOKUP(CGTracker[[#This Row],[Ticket ID]],HelpMe[#All],4,FALSE),"Not Found In HelpMe")</f>
        <v>SAP Incident_C4C EXTERNAL ID NOT GENERATING</v>
      </c>
      <c r="H123" s="118" t="s">
        <v>543</v>
      </c>
      <c r="I123" s="101" t="str">
        <f>IFERROR(VLOOKUP(CGTracker[[#This Row],[Ticket ID]],HelpMe[],17,FALSE),"Not Found in HelpMe")</f>
        <v>3. Normal</v>
      </c>
      <c r="J123" s="101" t="str">
        <f>IFERROR(VLOOKUP(CGTracker[[#This Row],[Ticket ID]],HelpMe[],27,FALSE),"Not Found in HelpMe")</f>
        <v>Not Found in HelpMe</v>
      </c>
      <c r="K123" s="245" t="str">
        <f>IFERROR(VLOOKUP(CGTracker[[#This Row],[Ticket ID]],HelpMe[],8,FALSE),"Not Found in HelpMe")</f>
        <v>User acceptance</v>
      </c>
      <c r="L123" s="10" t="s">
        <v>48</v>
      </c>
      <c r="M123" s="10" t="s">
        <v>48</v>
      </c>
      <c r="N123" s="154" t="str">
        <f>IFERROR(VLOOKUP(CGTracker[[#This Row],[Ticket ID]],HelpMe[],36,FALSE),"Not Found in HelpMe")</f>
        <v>Not Found in HelpMe</v>
      </c>
      <c r="O123" s="116" t="s">
        <v>443</v>
      </c>
      <c r="P123" s="116"/>
      <c r="Q123" s="116"/>
      <c r="R123" s="154" t="str">
        <f>IFERROR(VLOOKUP(CGTracker[[#This Row],[Ticket ID]],HelpMe[],37,FALSE),"Not Found in HelpMe")</f>
        <v/>
      </c>
      <c r="S123" s="116"/>
      <c r="T123" s="116" t="s">
        <v>544</v>
      </c>
      <c r="U123" s="245" t="str">
        <f>IFERROR(VLOOKUP(CGTracker[[#This Row],[Ticket ID]],HelpMe[],6,FALSE),"Not Found in HelpMe")</f>
        <v>Dinesh Sharma</v>
      </c>
      <c r="V123" s="245" t="str">
        <f>IFERROR(VLOOKUP(CGTracker[[#This Row],[Ticket ID]],HelpMe[],31,FALSE),"Not Found in HelpMe")</f>
        <v>Not Found in HelpMe</v>
      </c>
      <c r="W123" s="116" t="s">
        <v>51</v>
      </c>
      <c r="X123" s="116"/>
      <c r="Y123" s="118" t="s">
        <v>545</v>
      </c>
      <c r="Z123" s="118"/>
      <c r="AA123" s="116"/>
      <c r="AB123" s="118"/>
      <c r="AC123" s="118"/>
    </row>
    <row r="124" spans="1:29" ht="43.5" hidden="1">
      <c r="A124" s="274">
        <v>4000005478</v>
      </c>
      <c r="B124" s="101" t="str">
        <f>IFERROR(VLOOKUP(CGTracker[[#This Row],[Ticket ID]],HelpMe[],2,FALSE),"Not Found In HelpMe")</f>
        <v>Incident</v>
      </c>
      <c r="C124" s="96" t="s">
        <v>29</v>
      </c>
      <c r="D124" s="125" t="str">
        <f>IFERROR(VLOOKUP(CGTracker[[#This Row],[Ticket ID]],HelpMe[#All],24,FALSE),"Not Found in HelpMe")</f>
        <v>UAE</v>
      </c>
      <c r="E124" s="125" t="str">
        <f>IFERROR(VLOOKUP(CGTracker[[#This Row],[Ticket ID]],HelpMe[#All],14,FALSE),"Not Found in HelpMe")</f>
        <v>Sanitaryware Sales</v>
      </c>
      <c r="F124" s="245" t="str">
        <f>IFERROR(VLOOKUP(CGTracker[[#This Row],[Ticket ID]],HelpMe[#All],7,FALSE),"Not Found in HelpMe")</f>
        <v>SAP Functional-SD</v>
      </c>
      <c r="G124" s="246" t="str">
        <f>IFERROR(VLOOKUP(CGTracker[[#This Row],[Ticket ID]],HelpMe[#All],4,FALSE),"Not Found In HelpMe")</f>
        <v>UKI SO error (involved parties)</v>
      </c>
      <c r="H124" s="81" t="s">
        <v>546</v>
      </c>
      <c r="I124" s="101" t="str">
        <f>IFERROR(VLOOKUP(CGTracker[[#This Row],[Ticket ID]],HelpMe[],17,FALSE),"Not Found in HelpMe")</f>
        <v>3. Normal</v>
      </c>
      <c r="J124" s="101" t="str">
        <f>IFERROR(VLOOKUP(CGTracker[[#This Row],[Ticket ID]],HelpMe[],27,FALSE),"Not Found in HelpMe")</f>
        <v>Not Found in HelpMe</v>
      </c>
      <c r="K124" s="245" t="str">
        <f>IFERROR(VLOOKUP(CGTracker[[#This Row],[Ticket ID]],HelpMe[],8,FALSE),"Not Found in HelpMe")</f>
        <v>User acceptance</v>
      </c>
      <c r="L124" s="10" t="s">
        <v>48</v>
      </c>
      <c r="M124" s="10" t="s">
        <v>48</v>
      </c>
      <c r="N124" s="154" t="str">
        <f>IFERROR(VLOOKUP(CGTracker[[#This Row],[Ticket ID]],HelpMe[],36,FALSE),"Not Found in HelpMe")</f>
        <v>Not Found in HelpMe</v>
      </c>
      <c r="O124" s="96" t="s">
        <v>443</v>
      </c>
      <c r="P124" s="96"/>
      <c r="Q124" s="96"/>
      <c r="R124" s="154" t="str">
        <f>IFERROR(VLOOKUP(CGTracker[[#This Row],[Ticket ID]],HelpMe[],37,FALSE),"Not Found in HelpMe")</f>
        <v/>
      </c>
      <c r="S124" s="96"/>
      <c r="T124" s="96" t="s">
        <v>544</v>
      </c>
      <c r="U124" s="245" t="str">
        <f>IFERROR(VLOOKUP(CGTracker[[#This Row],[Ticket ID]],HelpMe[],6,FALSE),"Not Found in HelpMe")</f>
        <v>Dinesh Sharma</v>
      </c>
      <c r="V124" s="245" t="str">
        <f>IFERROR(VLOOKUP(CGTracker[[#This Row],[Ticket ID]],HelpMe[],31,FALSE),"Not Found in HelpMe")</f>
        <v>Not Found in HelpMe</v>
      </c>
      <c r="W124" s="96" t="s">
        <v>51</v>
      </c>
      <c r="X124" s="96"/>
      <c r="Y124" s="81" t="s">
        <v>547</v>
      </c>
      <c r="Z124" s="81"/>
      <c r="AA124" s="96"/>
      <c r="AB124" s="81"/>
      <c r="AC124" s="118"/>
    </row>
    <row r="125" spans="1:29" ht="145" hidden="1">
      <c r="A125" s="284">
        <v>4000005484</v>
      </c>
      <c r="B125" s="101" t="str">
        <f>IFERROR(VLOOKUP(CGTracker[[#This Row],[Ticket ID]],HelpMe[],2,FALSE),"Not Found In HelpMe")</f>
        <v>Incident</v>
      </c>
      <c r="C125" s="115" t="s">
        <v>29</v>
      </c>
      <c r="D125" s="148" t="str">
        <f>IFERROR(VLOOKUP(CGTracker[[#This Row],[Ticket ID]],HelpMe[#All],24,FALSE),"Not Found in HelpMe")</f>
        <v>GER</v>
      </c>
      <c r="E125" s="148" t="str">
        <f>IFERROR(VLOOKUP(CGTracker[[#This Row],[Ticket ID]],HelpMe[#All],14,FALSE),"Not Found in HelpMe")</f>
        <v>Information Technology</v>
      </c>
      <c r="F125" s="245" t="str">
        <f>IFERROR(VLOOKUP(CGTracker[[#This Row],[Ticket ID]],HelpMe[#All],7,FALSE),"Not Found in HelpMe")</f>
        <v>SAP Functional-SD</v>
      </c>
      <c r="G125" s="246" t="str">
        <f>IFERROR(VLOOKUP(CGTracker[[#This Row],[Ticket ID]],HelpMe[#All],4,FALSE),"Not Found In HelpMe")</f>
        <v>Report ZSDPL005 is not working properly</v>
      </c>
      <c r="H125" s="115" t="s">
        <v>548</v>
      </c>
      <c r="I125" s="101" t="str">
        <f>IFERROR(VLOOKUP(CGTracker[[#This Row],[Ticket ID]],HelpMe[],17,FALSE),"Not Found in HelpMe")</f>
        <v>2. High</v>
      </c>
      <c r="J125" s="101" t="str">
        <f>IFERROR(VLOOKUP(CGTracker[[#This Row],[Ticket ID]],HelpMe[],27,FALSE),"Not Found in HelpMe")</f>
        <v>Not Found in HelpMe</v>
      </c>
      <c r="K125" s="245" t="str">
        <f>IFERROR(VLOOKUP(CGTracker[[#This Row],[Ticket ID]],HelpMe[],8,FALSE),"Not Found in HelpMe")</f>
        <v>Closed</v>
      </c>
      <c r="L125" s="115" t="s">
        <v>40</v>
      </c>
      <c r="M125" s="115" t="s">
        <v>40</v>
      </c>
      <c r="N125" s="154" t="str">
        <f>IFERROR(VLOOKUP(CGTracker[[#This Row],[Ticket ID]],HelpMe[],36,FALSE),"Not Found in HelpMe")</f>
        <v>Not Found in HelpMe</v>
      </c>
      <c r="O125" s="115" t="s">
        <v>149</v>
      </c>
      <c r="P125" s="115"/>
      <c r="Q125" s="115"/>
      <c r="R125" s="154" t="str">
        <f>IFERROR(VLOOKUP(CGTracker[[#This Row],[Ticket ID]],HelpMe[],37,FALSE),"Not Found in HelpMe")</f>
        <v>Not Found in HelpMe</v>
      </c>
      <c r="S125" s="115" t="s">
        <v>549</v>
      </c>
      <c r="T125" s="115" t="s">
        <v>50</v>
      </c>
      <c r="U125" s="245" t="str">
        <f>IFERROR(VLOOKUP(CGTracker[[#This Row],[Ticket ID]],HelpMe[],6,FALSE),"Not Found in HelpMe")</f>
        <v>Kamal Kondapalli</v>
      </c>
      <c r="V125" s="245" t="str">
        <f>IFERROR(VLOOKUP(CGTracker[[#This Row],[Ticket ID]],HelpMe[],31,FALSE),"Not Found in HelpMe")</f>
        <v>Not Found in HelpMe</v>
      </c>
      <c r="W125" s="115" t="s">
        <v>51</v>
      </c>
      <c r="X125" s="115" t="s">
        <v>115</v>
      </c>
      <c r="Y125" s="115" t="s">
        <v>550</v>
      </c>
      <c r="Z125" s="115"/>
      <c r="AA125" s="115" t="s">
        <v>551</v>
      </c>
      <c r="AB125" s="221"/>
      <c r="AC125" s="118"/>
    </row>
    <row r="126" spans="1:29" ht="87" hidden="1">
      <c r="A126" s="116">
        <v>4000005489</v>
      </c>
      <c r="B126" s="101" t="str">
        <f>IFERROR(VLOOKUP(CGTracker[[#This Row],[Ticket ID]],HelpMe[],2,FALSE),"Not Found In HelpMe")</f>
        <v>Incident</v>
      </c>
      <c r="C126" s="100" t="s">
        <v>29</v>
      </c>
      <c r="D126" s="125" t="str">
        <f>IFERROR(VLOOKUP(CGTracker[[#This Row],[Ticket ID]],HelpMe[#All],24,FALSE),"Not Found in HelpMe")</f>
        <v>UAE</v>
      </c>
      <c r="E126" s="125" t="str">
        <f>IFERROR(VLOOKUP(CGTracker[[#This Row],[Ticket ID]],HelpMe[#All],14,FALSE),"Not Found in HelpMe")</f>
        <v>Tiles Plant</v>
      </c>
      <c r="F126" s="245" t="str">
        <f>IFERROR(VLOOKUP(CGTracker[[#This Row],[Ticket ID]],HelpMe[#All],7,FALSE),"Not Found in HelpMe")</f>
        <v>SAP Functional-MM</v>
      </c>
      <c r="G126" s="246" t="str">
        <f>IFERROR(VLOOKUP(CGTracker[[#This Row],[Ticket ID]],HelpMe[#All],4,FALSE),"Not Found In HelpMe")</f>
        <v>PO/PR pending for release - not reflecting in SAP inbox</v>
      </c>
      <c r="H126" s="202" t="s">
        <v>552</v>
      </c>
      <c r="I126" s="101" t="str">
        <f>IFERROR(VLOOKUP(CGTracker[[#This Row],[Ticket ID]],HelpMe[],17,FALSE),"Not Found in HelpMe")</f>
        <v>3. Normal</v>
      </c>
      <c r="J126" s="101" t="str">
        <f>IFERROR(VLOOKUP(CGTracker[[#This Row],[Ticket ID]],HelpMe[],27,FALSE),"Not Found in HelpMe")</f>
        <v>Not Found in HelpMe</v>
      </c>
      <c r="K126" s="245" t="str">
        <f>IFERROR(VLOOKUP(CGTracker[[#This Row],[Ticket ID]],HelpMe[],8,FALSE),"Not Found in HelpMe")</f>
        <v>Pending User Info </v>
      </c>
      <c r="L126" s="10" t="s">
        <v>31</v>
      </c>
      <c r="M126" s="10" t="s">
        <v>31</v>
      </c>
      <c r="N126" s="154" t="str">
        <f>IFERROR(VLOOKUP(CGTracker[[#This Row],[Ticket ID]],HelpMe[],36,FALSE),"Not Found in HelpMe")</f>
        <v>Not Found in HelpMe</v>
      </c>
      <c r="O126" s="116" t="s">
        <v>149</v>
      </c>
      <c r="P126" s="116"/>
      <c r="Q126" s="116"/>
      <c r="R126" s="154" t="str">
        <f>IFERROR(VLOOKUP(CGTracker[[#This Row],[Ticket ID]],HelpMe[],37,FALSE),"Not Found in HelpMe")</f>
        <v/>
      </c>
      <c r="S126" s="116"/>
      <c r="T126" s="116" t="s">
        <v>150</v>
      </c>
      <c r="U126" s="245" t="str">
        <f>IFERROR(VLOOKUP(CGTracker[[#This Row],[Ticket ID]],HelpMe[],6,FALSE),"Not Found in HelpMe")</f>
        <v>Pranita Vishvanath Patil</v>
      </c>
      <c r="V126" s="245" t="str">
        <f>IFERROR(VLOOKUP(CGTracker[[#This Row],[Ticket ID]],HelpMe[],31,FALSE),"Not Found in HelpMe")</f>
        <v>Not Found in HelpMe</v>
      </c>
      <c r="W126" s="116" t="s">
        <v>553</v>
      </c>
      <c r="X126" s="116"/>
      <c r="Y126" s="118" t="s">
        <v>554</v>
      </c>
      <c r="Z126" s="118"/>
      <c r="AA126" s="116"/>
      <c r="AB126" s="118"/>
      <c r="AC126" s="118" t="s">
        <v>555</v>
      </c>
    </row>
    <row r="127" spans="1:29" ht="87" hidden="1">
      <c r="A127" s="277">
        <v>4000005322</v>
      </c>
      <c r="B127" s="101" t="str">
        <f>IFERROR(VLOOKUP(CGTracker[[#This Row],[Ticket ID]],HelpMe[],2,FALSE),"Not Found In HelpMe")</f>
        <v>Service Request</v>
      </c>
      <c r="C127" s="100" t="s">
        <v>29</v>
      </c>
      <c r="D127" s="125" t="str">
        <f>IFERROR(VLOOKUP(CGTracker[[#This Row],[Ticket ID]],HelpMe[#All],24,FALSE),"Not Found in HelpMe")</f>
        <v>IND</v>
      </c>
      <c r="E127" s="125" t="str">
        <f>IFERROR(VLOOKUP(CGTracker[[#This Row],[Ticket ID]],HelpMe[#All],14,FALSE),"Not Found in HelpMe")</f>
        <v>Supply Chain Management</v>
      </c>
      <c r="F127" s="245" t="str">
        <f>IFERROR(VLOOKUP(CGTracker[[#This Row],[Ticket ID]],HelpMe[#All],7,FALSE),"Not Found in HelpMe")</f>
        <v>SAP Functional-PP/PM/QS/</v>
      </c>
      <c r="G127" s="246" t="str">
        <f>IFERROR(VLOOKUP(CGTracker[[#This Row],[Ticket ID]],HelpMe[#All],4,FALSE),"Not Found In HelpMe")</f>
        <v>Require a new field of Manufacturing Date of Batch in Free Stock report (ZSFS) Sol ref#: 3000052622</v>
      </c>
      <c r="H127" s="118" t="s">
        <v>556</v>
      </c>
      <c r="I127" s="101" t="str">
        <f>IFERROR(VLOOKUP(CGTracker[[#This Row],[Ticket ID]],HelpMe[],17,FALSE),"Not Found in HelpMe")</f>
        <v>3. Normal</v>
      </c>
      <c r="J127" s="101" t="str">
        <f>IFERROR(VLOOKUP(CGTracker[[#This Row],[Ticket ID]],HelpMe[],27,FALSE),"Not Found in HelpMe")</f>
        <v>Not Found in HelpMe</v>
      </c>
      <c r="K127" s="245" t="str">
        <f>IFERROR(VLOOKUP(CGTracker[[#This Row],[Ticket ID]],HelpMe[],8,FALSE),"Not Found in HelpMe")</f>
        <v>Closed</v>
      </c>
      <c r="L127" s="92" t="s">
        <v>103</v>
      </c>
      <c r="M127" s="118" t="s">
        <v>103</v>
      </c>
      <c r="N127" s="154" t="str">
        <f>IFERROR(VLOOKUP(CGTracker[[#This Row],[Ticket ID]],HelpMe[],36,FALSE),"Not Found in HelpMe")</f>
        <v>Not Found in HelpMe</v>
      </c>
      <c r="O127" s="116" t="s">
        <v>557</v>
      </c>
      <c r="P127" s="116"/>
      <c r="Q127" s="116"/>
      <c r="R127" s="154" t="str">
        <f>IFERROR(VLOOKUP(CGTracker[[#This Row],[Ticket ID]],HelpMe[],37,FALSE),"Not Found in HelpMe")</f>
        <v>Not Found in HelpMe</v>
      </c>
      <c r="S127" s="116"/>
      <c r="T127" s="116" t="s">
        <v>59</v>
      </c>
      <c r="U127" s="245" t="str">
        <f>IFERROR(VLOOKUP(CGTracker[[#This Row],[Ticket ID]],HelpMe[],6,FALSE),"Not Found in HelpMe")</f>
        <v>Shaik Chand Basha</v>
      </c>
      <c r="V127" s="245" t="str">
        <f>IFERROR(VLOOKUP(CGTracker[[#This Row],[Ticket ID]],HelpMe[],31,FALSE),"Not Found in HelpMe")</f>
        <v>Not Found in HelpMe</v>
      </c>
      <c r="W127" s="116" t="s">
        <v>60</v>
      </c>
      <c r="X127" s="116" t="s">
        <v>115</v>
      </c>
      <c r="Y127" s="118" t="s">
        <v>558</v>
      </c>
      <c r="Z127" s="118"/>
      <c r="AA127" s="116" t="s">
        <v>559</v>
      </c>
      <c r="AB127" s="118"/>
      <c r="AC127" s="118"/>
    </row>
    <row r="128" spans="1:29" ht="130.5" hidden="1">
      <c r="A128" s="285">
        <v>4000005525</v>
      </c>
      <c r="B128" s="101" t="str">
        <f>IFERROR(VLOOKUP(CGTracker[[#This Row],[Ticket ID]],HelpMe[],2,FALSE),"Not Found In HelpMe")</f>
        <v>Service Request</v>
      </c>
      <c r="C128" s="216"/>
      <c r="D128" s="125" t="str">
        <f>IFERROR(VLOOKUP(CGTracker[[#This Row],[Ticket ID]],HelpMe[#All],24,FALSE),"Not Found in HelpMe")</f>
        <v>UAE</v>
      </c>
      <c r="E128" s="125" t="str">
        <f>IFERROR(VLOOKUP(CGTracker[[#This Row],[Ticket ID]],HelpMe[#All],14,FALSE),"Not Found in HelpMe")</f>
        <v>Human Resources</v>
      </c>
      <c r="F128" s="245" t="str">
        <f>IFERROR(VLOOKUP(CGTracker[[#This Row],[Ticket ID]],HelpMe[#All],7,FALSE),"Not Found in HelpMe")</f>
        <v>SAP Functional-HR</v>
      </c>
      <c r="G128" s="246" t="str">
        <f>IFERROR(VLOOKUP(CGTracker[[#This Row],[Ticket ID]],HelpMe[#All],4,FALSE),"Not Found In HelpMe")</f>
        <v>National Day Public Holiday , December 2024</v>
      </c>
      <c r="H128" s="117" t="s">
        <v>560</v>
      </c>
      <c r="I128" s="101" t="str">
        <f>IFERROR(VLOOKUP(CGTracker[[#This Row],[Ticket ID]],HelpMe[],17,FALSE),"Not Found in HelpMe")</f>
        <v>3. Normal</v>
      </c>
      <c r="J128" s="101" t="str">
        <f>IFERROR(VLOOKUP(CGTracker[[#This Row],[Ticket ID]],HelpMe[],27,FALSE),"Not Found in HelpMe")</f>
        <v>Not Found in HelpMe</v>
      </c>
      <c r="K128" s="245" t="str">
        <f>IFERROR(VLOOKUP(CGTracker[[#This Row],[Ticket ID]],HelpMe[],8,FALSE),"Not Found in HelpMe")</f>
        <v>Closed</v>
      </c>
      <c r="L128" s="92" t="s">
        <v>103</v>
      </c>
      <c r="M128" s="118" t="s">
        <v>103</v>
      </c>
      <c r="N128" s="154" t="str">
        <f>IFERROR(VLOOKUP(CGTracker[[#This Row],[Ticket ID]],HelpMe[],36,FALSE),"Not Found in HelpMe")</f>
        <v>Not Found in HelpMe</v>
      </c>
      <c r="O128" s="116" t="s">
        <v>500</v>
      </c>
      <c r="P128" s="116"/>
      <c r="Q128" s="116"/>
      <c r="R128" s="154" t="str">
        <f>IFERROR(VLOOKUP(CGTracker[[#This Row],[Ticket ID]],HelpMe[],37,FALSE),"Not Found in HelpMe")</f>
        <v>Not Found in HelpMe</v>
      </c>
      <c r="S128" s="116"/>
      <c r="T128" s="116" t="s">
        <v>222</v>
      </c>
      <c r="U128" s="245" t="str">
        <f>IFERROR(VLOOKUP(CGTracker[[#This Row],[Ticket ID]],HelpMe[],6,FALSE),"Not Found in HelpMe")</f>
        <v>Venkat</v>
      </c>
      <c r="V128" s="245" t="str">
        <f>IFERROR(VLOOKUP(CGTracker[[#This Row],[Ticket ID]],HelpMe[],31,FALSE),"Not Found in HelpMe")</f>
        <v>Not Found in HelpMe</v>
      </c>
      <c r="W128" s="116"/>
      <c r="X128" s="116"/>
      <c r="Y128" s="118" t="s">
        <v>561</v>
      </c>
      <c r="Z128" s="118"/>
      <c r="AA128" s="116"/>
      <c r="AB128" s="118"/>
      <c r="AC128" s="291" t="s">
        <v>562</v>
      </c>
    </row>
    <row r="129" spans="1:29" ht="174" hidden="1">
      <c r="A129" s="264">
        <v>4000005539</v>
      </c>
      <c r="B129" s="101" t="str">
        <f>IFERROR(VLOOKUP(CGTracker[[#This Row],[Ticket ID]],HelpMe[],2,FALSE),"Not Found In HelpMe")</f>
        <v>Incident</v>
      </c>
      <c r="C129" s="96" t="s">
        <v>29</v>
      </c>
      <c r="D129" s="125" t="str">
        <f>IFERROR(VLOOKUP(CGTracker[[#This Row],[Ticket ID]],HelpMe[#All],24,FALSE),"Not Found in HelpMe")</f>
        <v>IND</v>
      </c>
      <c r="E129" s="125" t="str">
        <f>IFERROR(VLOOKUP(CGTracker[[#This Row],[Ticket ID]],HelpMe[#All],14,FALSE),"Not Found in HelpMe")</f>
        <v>Finance &amp; Accounts</v>
      </c>
      <c r="F129" s="245" t="str">
        <f>IFERROR(VLOOKUP(CGTracker[[#This Row],[Ticket ID]],HelpMe[#All],7,FALSE),"Not Found in HelpMe")</f>
        <v>SAP Functional</v>
      </c>
      <c r="G129" s="246" t="str">
        <f>IFERROR(VLOOKUP(CGTracker[[#This Row],[Ticket ID]],HelpMe[#All],4,FALSE),"Not Found In HelpMe")</f>
        <v>Waybill details in our ZEREGISTER are not updated accurately</v>
      </c>
      <c r="H129" s="81" t="s">
        <v>563</v>
      </c>
      <c r="I129" s="101" t="str">
        <f>IFERROR(VLOOKUP(CGTracker[[#This Row],[Ticket ID]],HelpMe[],17,FALSE),"Not Found in HelpMe")</f>
        <v>2. High</v>
      </c>
      <c r="J129" s="101" t="str">
        <f>IFERROR(VLOOKUP(CGTracker[[#This Row],[Ticket ID]],HelpMe[],27,FALSE),"Not Found in HelpMe")</f>
        <v>Not Found in HelpMe</v>
      </c>
      <c r="K129" s="245" t="str">
        <f>IFERROR(VLOOKUP(CGTracker[[#This Row],[Ticket ID]],HelpMe[],8,FALSE),"Not Found in HelpMe")</f>
        <v>User acceptance</v>
      </c>
      <c r="L129" s="92" t="s">
        <v>48</v>
      </c>
      <c r="M129" s="81" t="s">
        <v>48</v>
      </c>
      <c r="N129" s="154">
        <f>IFERROR(VLOOKUP(CGTracker[[#This Row],[Ticket ID]],HelpMe[],36,FALSE),"Not Found in HelpMe")</f>
        <v>45334</v>
      </c>
      <c r="O129" s="96" t="s">
        <v>500</v>
      </c>
      <c r="P129" s="96"/>
      <c r="Q129" s="96"/>
      <c r="R129" s="154" t="str">
        <f>IFERROR(VLOOKUP(CGTracker[[#This Row],[Ticket ID]],HelpMe[],37,FALSE),"Not Found in HelpMe")</f>
        <v/>
      </c>
      <c r="S129" s="96"/>
      <c r="T129" s="96" t="s">
        <v>50</v>
      </c>
      <c r="U129" s="245" t="str">
        <f>IFERROR(VLOOKUP(CGTracker[[#This Row],[Ticket ID]],HelpMe[],6,FALSE),"Not Found in HelpMe")</f>
        <v>Kamal Kondapalli</v>
      </c>
      <c r="V129" s="245" t="str">
        <f>IFERROR(VLOOKUP(CGTracker[[#This Row],[Ticket ID]],HelpMe[],31,FALSE),"Not Found in HelpMe")</f>
        <v>Not Found in HelpMe</v>
      </c>
      <c r="W129" s="96" t="s">
        <v>51</v>
      </c>
      <c r="X129" s="96" t="s">
        <v>115</v>
      </c>
      <c r="Y129" s="81" t="s">
        <v>564</v>
      </c>
      <c r="Z129" s="81"/>
      <c r="AA129" s="96"/>
      <c r="AB129" s="81"/>
      <c r="AC129" s="118" t="s">
        <v>565</v>
      </c>
    </row>
    <row r="130" spans="1:29" ht="58" hidden="1">
      <c r="A130" s="286">
        <v>4000004906</v>
      </c>
      <c r="B130" s="101" t="str">
        <f>IFERROR(VLOOKUP(CGTracker[[#This Row],[Ticket ID]],HelpMe[],2,FALSE),"Not Found In HelpMe")</f>
        <v>Service Request</v>
      </c>
      <c r="C130" s="100" t="s">
        <v>29</v>
      </c>
      <c r="D130" s="125" t="str">
        <f>IFERROR(VLOOKUP(CGTracker[[#This Row],[Ticket ID]],HelpMe[#All],24,FALSE),"Not Found in HelpMe")</f>
        <v>BGD</v>
      </c>
      <c r="E130" s="125" t="str">
        <f>IFERROR(VLOOKUP(CGTracker[[#This Row],[Ticket ID]],HelpMe[#All],14,FALSE),"Not Found in HelpMe")</f>
        <v>Purchase</v>
      </c>
      <c r="F130" s="245" t="str">
        <f>IFERROR(VLOOKUP(CGTracker[[#This Row],[Ticket ID]],HelpMe[#All],7,FALSE),"Not Found in HelpMe")</f>
        <v>SAP Functional-MM</v>
      </c>
      <c r="G130" s="246" t="str">
        <f>IFERROR(VLOOKUP(CGTracker[[#This Row],[Ticket ID]],HelpMe[#All],4,FALSE),"Not Found In HelpMe")</f>
        <v>Request to create purchase group code for 88202689 - Sol ref#: 3000052623</v>
      </c>
      <c r="H130" s="202" t="s">
        <v>566</v>
      </c>
      <c r="I130" s="101" t="str">
        <f>IFERROR(VLOOKUP(CGTracker[[#This Row],[Ticket ID]],HelpMe[],17,FALSE),"Not Found in HelpMe")</f>
        <v>3. Normal</v>
      </c>
      <c r="J130" s="101" t="str">
        <f>IFERROR(VLOOKUP(CGTracker[[#This Row],[Ticket ID]],HelpMe[],27,FALSE),"Not Found in HelpMe")</f>
        <v>Not Found in HelpMe</v>
      </c>
      <c r="K130" s="245" t="s">
        <v>40</v>
      </c>
      <c r="L130" s="118" t="s">
        <v>567</v>
      </c>
      <c r="M130" s="118" t="s">
        <v>103</v>
      </c>
      <c r="N130" s="154">
        <f>IFERROR(VLOOKUP(CGTracker[[#This Row],[Ticket ID]],HelpMe[],36,FALSE),"Not Found in HelpMe")</f>
        <v>45637</v>
      </c>
      <c r="O130" s="116" t="s">
        <v>557</v>
      </c>
      <c r="P130" s="116"/>
      <c r="Q130" s="116"/>
      <c r="R130" s="154" t="str">
        <f>IFERROR(VLOOKUP(CGTracker[[#This Row],[Ticket ID]],HelpMe[],37,FALSE),"Not Found in HelpMe")</f>
        <v/>
      </c>
      <c r="S130" s="116" t="s">
        <v>568</v>
      </c>
      <c r="T130" s="116" t="s">
        <v>150</v>
      </c>
      <c r="U130" s="245" t="str">
        <f>IFERROR(VLOOKUP(CGTracker[[#This Row],[Ticket ID]],HelpMe[],6,FALSE),"Not Found in HelpMe")</f>
        <v>Pranita Vishvanath Patil</v>
      </c>
      <c r="V130" s="245" t="str">
        <f>IFERROR(VLOOKUP(CGTracker[[#This Row],[Ticket ID]],HelpMe[],31,FALSE),"Not Found in HelpMe")</f>
        <v>Not Found in HelpMe</v>
      </c>
      <c r="W130" s="116" t="s">
        <v>553</v>
      </c>
      <c r="X130" s="116"/>
      <c r="Y130" s="118" t="s">
        <v>569</v>
      </c>
      <c r="Z130" s="118"/>
      <c r="AA130" s="116"/>
      <c r="AB130" s="118"/>
      <c r="AC130" s="118" t="s">
        <v>570</v>
      </c>
    </row>
    <row r="131" spans="1:29" ht="43.5" hidden="1">
      <c r="A131" s="264">
        <v>4000005508</v>
      </c>
      <c r="B131" s="101" t="str">
        <f>IFERROR(VLOOKUP(CGTracker[[#This Row],[Ticket ID]],HelpMe[],2,FALSE),"Not Found In HelpMe")</f>
        <v>Service Request</v>
      </c>
      <c r="C131" s="96" t="s">
        <v>436</v>
      </c>
      <c r="D131" s="125" t="str">
        <f>IFERROR(VLOOKUP(CGTracker[[#This Row],[Ticket ID]],HelpMe[#All],24,FALSE),"Not Found in HelpMe")</f>
        <v>IND</v>
      </c>
      <c r="E131" s="125" t="str">
        <f>IFERROR(VLOOKUP(CGTracker[[#This Row],[Ticket ID]],HelpMe[#All],14,FALSE),"Not Found in HelpMe")</f>
        <v>Commercial Accounts</v>
      </c>
      <c r="F131" s="245" t="str">
        <f>IFERROR(VLOOKUP(CGTracker[[#This Row],[Ticket ID]],HelpMe[#All],7,FALSE),"Not Found in HelpMe")</f>
        <v>SAP Functional-SD</v>
      </c>
      <c r="G131" s="246" t="str">
        <f>IFERROR(VLOOKUP(CGTracker[[#This Row],[Ticket ID]],HelpMe[#All],4,FALSE),"Not Found In HelpMe")</f>
        <v>Unable to Link Code in SAP (vdh1n)</v>
      </c>
      <c r="H131" s="81" t="s">
        <v>571</v>
      </c>
      <c r="I131" s="101" t="str">
        <f>IFERROR(VLOOKUP(CGTracker[[#This Row],[Ticket ID]],HelpMe[],17,FALSE),"Not Found in HelpMe")</f>
        <v>3. Normal</v>
      </c>
      <c r="J131" s="101" t="str">
        <f>IFERROR(VLOOKUP(CGTracker[[#This Row],[Ticket ID]],HelpMe[],27,FALSE),"Not Found in HelpMe")</f>
        <v>Not Found in HelpMe</v>
      </c>
      <c r="K131" s="245" t="str">
        <f>IFERROR(VLOOKUP(CGTracker[[#This Row],[Ticket ID]],HelpMe[],8,FALSE),"Not Found in HelpMe")</f>
        <v>New</v>
      </c>
      <c r="L131" s="81" t="s">
        <v>48</v>
      </c>
      <c r="M131" s="81" t="s">
        <v>48</v>
      </c>
      <c r="N131" s="154" t="str">
        <f>IFERROR(VLOOKUP(CGTracker[[#This Row],[Ticket ID]],HelpMe[],36,FALSE),"Not Found in HelpMe")</f>
        <v>Not Found in HelpMe</v>
      </c>
      <c r="O131" s="96" t="s">
        <v>212</v>
      </c>
      <c r="P131" s="96"/>
      <c r="Q131" s="96"/>
      <c r="R131" s="154" t="str">
        <f>IFERROR(VLOOKUP(CGTracker[[#This Row],[Ticket ID]],HelpMe[],37,FALSE),"Not Found in HelpMe")</f>
        <v/>
      </c>
      <c r="S131" s="96"/>
      <c r="T131" s="96" t="s">
        <v>50</v>
      </c>
      <c r="U131" s="245" t="str">
        <f>IFERROR(VLOOKUP(CGTracker[[#This Row],[Ticket ID]],HelpMe[],6,FALSE),"Not Found in HelpMe")</f>
        <v>Unassigned</v>
      </c>
      <c r="V131" s="245" t="str">
        <f>IFERROR(VLOOKUP(CGTracker[[#This Row],[Ticket ID]],HelpMe[],31,FALSE),"Not Found in HelpMe")</f>
        <v>Not Found in HelpMe</v>
      </c>
      <c r="W131" s="219" t="s">
        <v>51</v>
      </c>
      <c r="X131" s="96"/>
      <c r="Y131" s="220" t="s">
        <v>572</v>
      </c>
      <c r="Z131" s="81"/>
      <c r="AA131" s="96"/>
      <c r="AB131" s="81"/>
      <c r="AC131" s="118" t="s">
        <v>573</v>
      </c>
    </row>
    <row r="132" spans="1:29" ht="58" hidden="1">
      <c r="A132" s="252">
        <v>4000005603</v>
      </c>
      <c r="B132" s="101" t="str">
        <f>IFERROR(VLOOKUP(CGTracker[[#This Row],[Ticket ID]],HelpMe[],2,FALSE),"Not Found In HelpMe")</f>
        <v>Incident</v>
      </c>
      <c r="C132" s="94" t="s">
        <v>436</v>
      </c>
      <c r="D132" s="125" t="str">
        <f>IFERROR(VLOOKUP(CGTracker[[#This Row],[Ticket ID]],HelpMe[#All],24,FALSE),"Not Found in HelpMe")</f>
        <v>UAE</v>
      </c>
      <c r="E132" s="125" t="str">
        <f>IFERROR(VLOOKUP(CGTracker[[#This Row],[Ticket ID]],HelpMe[#All],14,FALSE),"Not Found in HelpMe")</f>
        <v>Showroom</v>
      </c>
      <c r="F132" s="245" t="str">
        <f>IFERROR(VLOOKUP(CGTracker[[#This Row],[Ticket ID]],HelpMe[#All],7,FALSE),"Not Found in HelpMe")</f>
        <v>SAP Functional-SD</v>
      </c>
      <c r="G132" s="246" t="str">
        <f>IFERROR(VLOOKUP(CGTracker[[#This Row],[Ticket ID]],HelpMe[#All],4,FALSE),"Not Found In HelpMe")</f>
        <v>FW: CUSTOMER CODE IN C4C - 5016046</v>
      </c>
      <c r="H132" s="115" t="s">
        <v>574</v>
      </c>
      <c r="I132" s="101" t="str">
        <f>IFERROR(VLOOKUP(CGTracker[[#This Row],[Ticket ID]],HelpMe[],17,FALSE),"Not Found in HelpMe")</f>
        <v>3. Normal</v>
      </c>
      <c r="J132" s="101" t="str">
        <f>IFERROR(VLOOKUP(CGTracker[[#This Row],[Ticket ID]],HelpMe[],27,FALSE),"Not Found in HelpMe")</f>
        <v>Not Found in HelpMe</v>
      </c>
      <c r="K132" s="245" t="str">
        <f>IFERROR(VLOOKUP(CGTracker[[#This Row],[Ticket ID]],HelpMe[],8,FALSE),"Not Found in HelpMe")</f>
        <v>Closed</v>
      </c>
      <c r="L132" s="115" t="s">
        <v>40</v>
      </c>
      <c r="M132" s="81" t="s">
        <v>40</v>
      </c>
      <c r="N132" s="154">
        <f>IFERROR(VLOOKUP(CGTracker[[#This Row],[Ticket ID]],HelpMe[],36,FALSE),"Not Found in HelpMe")</f>
        <v>45394</v>
      </c>
      <c r="O132" s="94" t="s">
        <v>212</v>
      </c>
      <c r="P132" s="94"/>
      <c r="Q132" s="94"/>
      <c r="R132" s="154">
        <f>IFERROR(VLOOKUP(CGTracker[[#This Row],[Ticket ID]],HelpMe[],37,FALSE),"Not Found in HelpMe")</f>
        <v>45394</v>
      </c>
      <c r="S132" s="94" t="s">
        <v>575</v>
      </c>
      <c r="T132" s="94" t="s">
        <v>50</v>
      </c>
      <c r="U132" s="245" t="str">
        <f>IFERROR(VLOOKUP(CGTracker[[#This Row],[Ticket ID]],HelpMe[],6,FALSE),"Not Found in HelpMe")</f>
        <v>Kamal Kondapalli</v>
      </c>
      <c r="V132" s="245" t="str">
        <f>IFERROR(VLOOKUP(CGTracker[[#This Row],[Ticket ID]],HelpMe[],31,FALSE),"Not Found in HelpMe")</f>
        <v>Not Found in HelpMe</v>
      </c>
      <c r="W132" s="94" t="s">
        <v>51</v>
      </c>
      <c r="X132" s="94" t="s">
        <v>198</v>
      </c>
      <c r="Y132" s="115" t="s">
        <v>576</v>
      </c>
      <c r="Z132" s="115"/>
      <c r="AA132" s="94"/>
      <c r="AB132" s="115"/>
      <c r="AC132" s="118"/>
    </row>
    <row r="133" spans="1:29" ht="101.5" hidden="1">
      <c r="A133" s="287">
        <v>4000005365</v>
      </c>
      <c r="B133" s="101" t="str">
        <f>IFERROR(VLOOKUP(CGTracker[[#This Row],[Ticket ID]],HelpMe[],2,FALSE),"Not Found In HelpMe")</f>
        <v>Incident</v>
      </c>
      <c r="C133" s="96" t="s">
        <v>436</v>
      </c>
      <c r="D133" s="125" t="str">
        <f>IFERROR(VLOOKUP(CGTracker[[#This Row],[Ticket ID]],HelpMe[#All],24,FALSE),"Not Found in HelpMe")</f>
        <v>UAE</v>
      </c>
      <c r="E133" s="125" t="str">
        <f>IFERROR(VLOOKUP(CGTracker[[#This Row],[Ticket ID]],HelpMe[#All],14,FALSE),"Not Found in HelpMe")</f>
        <v>Corporate Development Office</v>
      </c>
      <c r="F133" s="245" t="str">
        <f>IFERROR(VLOOKUP(CGTracker[[#This Row],[Ticket ID]],HelpMe[#All],7,FALSE),"Not Found in HelpMe")</f>
        <v>SAP Functional-SD</v>
      </c>
      <c r="G133" s="246" t="str">
        <f>IFERROR(VLOOKUP(CGTracker[[#This Row],[Ticket ID]],HelpMe[#All],4,FALSE),"Not Found In HelpMe")</f>
        <v>SAP Incident - CRM - LEAD OWNER Assignment Rule</v>
      </c>
      <c r="H133" s="81" t="s">
        <v>577</v>
      </c>
      <c r="I133" s="101" t="str">
        <f>IFERROR(VLOOKUP(CGTracker[[#This Row],[Ticket ID]],HelpMe[],17,FALSE),"Not Found in HelpMe")</f>
        <v>2. High</v>
      </c>
      <c r="J133" s="101" t="str">
        <f>IFERROR(VLOOKUP(CGTracker[[#This Row],[Ticket ID]],HelpMe[],27,FALSE),"Not Found in HelpMe")</f>
        <v>Not Found in HelpMe</v>
      </c>
      <c r="K133" s="245" t="str">
        <f>IFERROR(VLOOKUP(CGTracker[[#This Row],[Ticket ID]],HelpMe[],8,FALSE),"Not Found in HelpMe")</f>
        <v>In Progress</v>
      </c>
      <c r="L133" s="10" t="s">
        <v>48</v>
      </c>
      <c r="M133" s="10" t="s">
        <v>48</v>
      </c>
      <c r="N133" s="154" t="str">
        <f>IFERROR(VLOOKUP(CGTracker[[#This Row],[Ticket ID]],HelpMe[],36,FALSE),"Not Found in HelpMe")</f>
        <v>Not Found in HelpMe</v>
      </c>
      <c r="O133" s="96" t="s">
        <v>212</v>
      </c>
      <c r="P133" s="96"/>
      <c r="Q133" s="96"/>
      <c r="R133" s="154" t="str">
        <f>IFERROR(VLOOKUP(CGTracker[[#This Row],[Ticket ID]],HelpMe[],37,FALSE),"Not Found in HelpMe")</f>
        <v/>
      </c>
      <c r="S133" s="96"/>
      <c r="T133" s="96" t="s">
        <v>67</v>
      </c>
      <c r="U133" s="245" t="str">
        <f>IFERROR(VLOOKUP(CGTracker[[#This Row],[Ticket ID]],HelpMe[],6,FALSE),"Not Found in HelpMe")</f>
        <v>Kamal Kondapalli</v>
      </c>
      <c r="V133" s="245" t="str">
        <f>IFERROR(VLOOKUP(CGTracker[[#This Row],[Ticket ID]],HelpMe[],31,FALSE),"Not Found in HelpMe")</f>
        <v>Not Found in HelpMe</v>
      </c>
      <c r="W133" s="96" t="s">
        <v>99</v>
      </c>
      <c r="X133" s="96"/>
      <c r="Y133" s="218" t="s">
        <v>578</v>
      </c>
      <c r="Z133" s="81"/>
      <c r="AA133" s="96"/>
      <c r="AB133" s="81"/>
      <c r="AC133" s="118" t="s">
        <v>579</v>
      </c>
    </row>
    <row r="134" spans="1:29" ht="101.5">
      <c r="A134" s="277">
        <v>4000002430</v>
      </c>
      <c r="B134" s="101" t="str">
        <f>IFERROR(VLOOKUP(CGTracker[[#This Row],[Ticket ID]],HelpMe[],2,FALSE),"Not Found In HelpMe")</f>
        <v>Service Request</v>
      </c>
      <c r="C134" s="100" t="s">
        <v>29</v>
      </c>
      <c r="D134" s="125" t="str">
        <f>IFERROR(VLOOKUP(CGTracker[[#This Row],[Ticket ID]],HelpMe[#All],24,FALSE),"Not Found in HelpMe")</f>
        <v>UAE</v>
      </c>
      <c r="E134" s="125" t="str">
        <f>IFERROR(VLOOKUP(CGTracker[[#This Row],[Ticket ID]],HelpMe[#All],14,FALSE),"Not Found in HelpMe")</f>
        <v>Finance &amp; Accounts</v>
      </c>
      <c r="F134" s="245" t="str">
        <f>IFERROR(VLOOKUP(CGTracker[[#This Row],[Ticket ID]],HelpMe[#All],7,FALSE),"Not Found in HelpMe")</f>
        <v>SAP Functional-FI/CO</v>
      </c>
      <c r="G134" s="246" t="str">
        <f>IFERROR(VLOOKUP(CGTracker[[#This Row],[Ticket ID]],HelpMe[#All],4,FALSE),"Not Found In HelpMe")</f>
        <v>COST POSTING via ZFI_REV_REPOST_N - Revenue Posting is incorrect Sol ref#: 2000064622</v>
      </c>
      <c r="H134" s="118" t="s">
        <v>580</v>
      </c>
      <c r="I134" s="101" t="str">
        <f>IFERROR(VLOOKUP(CGTracker[[#This Row],[Ticket ID]],HelpMe[],17,FALSE),"Not Found in HelpMe")</f>
        <v>2. High</v>
      </c>
      <c r="J134" s="101" t="str">
        <f>IFERROR(VLOOKUP(CGTracker[[#This Row],[Ticket ID]],HelpMe[],27,FALSE),"Not Found in HelpMe")</f>
        <v>Not Found in HelpMe</v>
      </c>
      <c r="K134" s="245" t="str">
        <f>IFERROR(VLOOKUP(CGTracker[[#This Row],[Ticket ID]],HelpMe[],8,FALSE),"Not Found in HelpMe")</f>
        <v>In Progress</v>
      </c>
      <c r="L134" s="147" t="s">
        <v>238</v>
      </c>
      <c r="M134" s="81" t="s">
        <v>238</v>
      </c>
      <c r="N134" s="154" t="str">
        <f>IFERROR(VLOOKUP(CGTracker[[#This Row],[Ticket ID]],HelpMe[],36,FALSE),"Not Found in HelpMe")</f>
        <v>Not Found in HelpMe</v>
      </c>
      <c r="O134" s="116" t="s">
        <v>212</v>
      </c>
      <c r="P134" s="116"/>
      <c r="Q134" s="116"/>
      <c r="R134" s="154" t="str">
        <f>IFERROR(VLOOKUP(CGTracker[[#This Row],[Ticket ID]],HelpMe[],37,FALSE),"Not Found in HelpMe")</f>
        <v/>
      </c>
      <c r="S134" s="116"/>
      <c r="T134" s="116" t="s">
        <v>92</v>
      </c>
      <c r="U134" s="245" t="str">
        <f>IFERROR(VLOOKUP(CGTracker[[#This Row],[Ticket ID]],HelpMe[],6,FALSE),"Not Found in HelpMe")</f>
        <v>Rakhi Masand</v>
      </c>
      <c r="V134" s="245" t="str">
        <f>IFERROR(VLOOKUP(CGTracker[[#This Row],[Ticket ID]],HelpMe[],31,FALSE),"Not Found in HelpMe")</f>
        <v>Not Found in HelpMe</v>
      </c>
      <c r="W134" s="116" t="s">
        <v>105</v>
      </c>
      <c r="X134" s="116"/>
      <c r="Y134" s="118" t="s">
        <v>581</v>
      </c>
      <c r="Z134" s="118"/>
      <c r="AA134" s="116"/>
      <c r="AB134" s="118"/>
      <c r="AC134" s="118" t="s">
        <v>582</v>
      </c>
    </row>
    <row r="135" spans="1:29" ht="116">
      <c r="A135" s="266">
        <v>4000005483</v>
      </c>
      <c r="B135" s="101" t="str">
        <f>IFERROR(VLOOKUP(CGTracker[[#This Row],[Ticket ID]],HelpMe[],2,FALSE),"Not Found In HelpMe")</f>
        <v>Incident</v>
      </c>
      <c r="C135" s="100"/>
      <c r="D135" s="125" t="str">
        <f>IFERROR(VLOOKUP(CGTracker[[#This Row],[Ticket ID]],HelpMe[#All],24,FALSE),"Not Found in HelpMe")</f>
        <v>UAE</v>
      </c>
      <c r="E135" s="125" t="str">
        <f>IFERROR(VLOOKUP(CGTracker[[#This Row],[Ticket ID]],HelpMe[#All],14,FALSE),"Not Found in HelpMe")</f>
        <v>Finance &amp; Accounts</v>
      </c>
      <c r="F135" s="245" t="str">
        <f>IFERROR(VLOOKUP(CGTracker[[#This Row],[Ticket ID]],HelpMe[#All],7,FALSE),"Not Found in HelpMe")</f>
        <v>SAP Functional-FI/CO</v>
      </c>
      <c r="G135" s="246" t="str">
        <f>IFERROR(VLOOKUP(CGTracker[[#This Row],[Ticket ID]],HelpMe[#All],4,FALSE),"Not Found In HelpMe")</f>
        <v>Wrong costing in SAP</v>
      </c>
      <c r="H135" s="118" t="s">
        <v>583</v>
      </c>
      <c r="I135" s="101" t="str">
        <f>IFERROR(VLOOKUP(CGTracker[[#This Row],[Ticket ID]],HelpMe[],17,FALSE),"Not Found in HelpMe")</f>
        <v>3. Normal</v>
      </c>
      <c r="J135" s="101" t="str">
        <f>IFERROR(VLOOKUP(CGTracker[[#This Row],[Ticket ID]],HelpMe[],27,FALSE),"Not Found in HelpMe")</f>
        <v>Not Found in HelpMe</v>
      </c>
      <c r="K135" s="245" t="str">
        <f>IFERROR(VLOOKUP(CGTracker[[#This Row],[Ticket ID]],HelpMe[],8,FALSE),"Not Found in HelpMe")</f>
        <v>In Progress</v>
      </c>
      <c r="L135" s="92" t="s">
        <v>179</v>
      </c>
      <c r="M135" s="81" t="s">
        <v>179</v>
      </c>
      <c r="N135" s="154" t="str">
        <f>IFERROR(VLOOKUP(CGTracker[[#This Row],[Ticket ID]],HelpMe[],36,FALSE),"Not Found in HelpMe")</f>
        <v>Not Found in HelpMe</v>
      </c>
      <c r="O135" s="116" t="s">
        <v>584</v>
      </c>
      <c r="P135" s="116"/>
      <c r="Q135" s="116"/>
      <c r="R135" s="154" t="str">
        <f>IFERROR(VLOOKUP(CGTracker[[#This Row],[Ticket ID]],HelpMe[],37,FALSE),"Not Found in HelpMe")</f>
        <v/>
      </c>
      <c r="S135" s="116"/>
      <c r="T135" s="116" t="s">
        <v>33</v>
      </c>
      <c r="U135" s="245" t="str">
        <f>IFERROR(VLOOKUP(CGTracker[[#This Row],[Ticket ID]],HelpMe[],6,FALSE),"Not Found in HelpMe")</f>
        <v>Rakhi Masand</v>
      </c>
      <c r="V135" s="245" t="str">
        <f>IFERROR(VLOOKUP(CGTracker[[#This Row],[Ticket ID]],HelpMe[],31,FALSE),"Not Found in HelpMe")</f>
        <v>Not Found in HelpMe</v>
      </c>
      <c r="W135" s="116" t="s">
        <v>34</v>
      </c>
      <c r="X135" s="116"/>
      <c r="Y135" s="118" t="s">
        <v>585</v>
      </c>
      <c r="Z135" s="118"/>
      <c r="AA135" s="116"/>
      <c r="AB135" s="118"/>
      <c r="AC135" s="118" t="s">
        <v>586</v>
      </c>
    </row>
    <row r="136" spans="1:29" ht="29" hidden="1">
      <c r="A136" s="288">
        <v>4000003197</v>
      </c>
      <c r="B136" s="101" t="str">
        <f>IFERROR(VLOOKUP(CGTracker[[#This Row],[Ticket ID]],HelpMe[],2,FALSE),"Not Found In HelpMe")</f>
        <v>Service Request</v>
      </c>
      <c r="C136" s="100" t="s">
        <v>29</v>
      </c>
      <c r="D136" s="125" t="str">
        <f>IFERROR(VLOOKUP(CGTracker[[#This Row],[Ticket ID]],HelpMe[#All],24,FALSE),"Not Found in HelpMe")</f>
        <v>UK</v>
      </c>
      <c r="E136" s="125" t="str">
        <f>IFERROR(VLOOKUP(CGTracker[[#This Row],[Ticket ID]],HelpMe[#All],14,FALSE),"Not Found in HelpMe")</f>
        <v>Accounts</v>
      </c>
      <c r="F136" s="245" t="str">
        <f>IFERROR(VLOOKUP(CGTracker[[#This Row],[Ticket ID]],HelpMe[#All],7,FALSE),"Not Found in HelpMe")</f>
        <v>SAP Functional-FI/CO</v>
      </c>
      <c r="G136" s="246" t="str">
        <f>IFERROR(VLOOKUP(CGTracker[[#This Row],[Ticket ID]],HelpMe[#All],4,FALSE),"Not Found In HelpMe")</f>
        <v>Exchange Rate Issue (FI) - RAKC UK- Sol Ref: 2000064722</v>
      </c>
      <c r="H136" s="118" t="s">
        <v>587</v>
      </c>
      <c r="I136" s="101" t="str">
        <f>IFERROR(VLOOKUP(CGTracker[[#This Row],[Ticket ID]],HelpMe[],17,FALSE),"Not Found in HelpMe")</f>
        <v>3. Normal</v>
      </c>
      <c r="J136" s="101" t="str">
        <f>IFERROR(VLOOKUP(CGTracker[[#This Row],[Ticket ID]],HelpMe[],27,FALSE),"Not Found in HelpMe")</f>
        <v>Not Found in HelpMe</v>
      </c>
      <c r="K136" s="245" t="str">
        <f>IFERROR(VLOOKUP(CGTracker[[#This Row],[Ticket ID]],HelpMe[],8,FALSE),"Not Found in HelpMe")</f>
        <v>Closed</v>
      </c>
      <c r="L136" s="92" t="s">
        <v>103</v>
      </c>
      <c r="M136" s="81" t="s">
        <v>103</v>
      </c>
      <c r="N136" s="154" t="str">
        <f>IFERROR(VLOOKUP(CGTracker[[#This Row],[Ticket ID]],HelpMe[],36,FALSE),"Not Found in HelpMe")</f>
        <v>Not Found in HelpMe</v>
      </c>
      <c r="O136" s="116" t="s">
        <v>584</v>
      </c>
      <c r="P136" s="116"/>
      <c r="Q136" s="116"/>
      <c r="R136" s="154" t="str">
        <f>IFERROR(VLOOKUP(CGTracker[[#This Row],[Ticket ID]],HelpMe[],37,FALSE),"Not Found in HelpMe")</f>
        <v>Not Found in HelpMe</v>
      </c>
      <c r="S136" s="116"/>
      <c r="T136" s="116" t="s">
        <v>92</v>
      </c>
      <c r="U136" s="245" t="str">
        <f>IFERROR(VLOOKUP(CGTracker[[#This Row],[Ticket ID]],HelpMe[],6,FALSE),"Not Found in HelpMe")</f>
        <v>Rakhi Masand</v>
      </c>
      <c r="V136" s="245" t="str">
        <f>IFERROR(VLOOKUP(CGTracker[[#This Row],[Ticket ID]],HelpMe[],31,FALSE),"Not Found in HelpMe")</f>
        <v>Not Found in HelpMe</v>
      </c>
      <c r="W136" s="116"/>
      <c r="X136" s="116"/>
      <c r="Y136" s="118" t="s">
        <v>588</v>
      </c>
      <c r="Z136" s="118"/>
      <c r="AA136" s="116" t="s">
        <v>96</v>
      </c>
      <c r="AB136" s="118"/>
      <c r="AC136" s="118"/>
    </row>
    <row r="137" spans="1:29" ht="29">
      <c r="A137" s="286">
        <v>4000005599</v>
      </c>
      <c r="B137" s="101" t="str">
        <f>IFERROR(VLOOKUP(CGTracker[[#This Row],[Ticket ID]],HelpMe[],2,FALSE),"Not Found In HelpMe")</f>
        <v>Not Found In HelpMe</v>
      </c>
      <c r="C137" s="100"/>
      <c r="D137" s="125" t="str">
        <f>IFERROR(VLOOKUP(CGTracker[[#This Row],[Ticket ID]],HelpMe[#All],24,FALSE),"Not Found in HelpMe")</f>
        <v>Not Found in HelpMe</v>
      </c>
      <c r="E137" s="125" t="str">
        <f>IFERROR(VLOOKUP(CGTracker[[#This Row],[Ticket ID]],HelpMe[#All],14,FALSE),"Not Found in HelpMe")</f>
        <v>Not Found in HelpMe</v>
      </c>
      <c r="F137" s="245" t="str">
        <f>IFERROR(VLOOKUP(CGTracker[[#This Row],[Ticket ID]],HelpMe[#All],7,FALSE),"Not Found in HelpMe")</f>
        <v>Not Found in HelpMe</v>
      </c>
      <c r="G137" s="246" t="str">
        <f>IFERROR(VLOOKUP(CGTracker[[#This Row],[Ticket ID]],HelpMe[#All],4,FALSE),"Not Found In HelpMe")</f>
        <v>Not Found In HelpMe</v>
      </c>
      <c r="H137" s="118"/>
      <c r="I137" s="101" t="str">
        <f>IFERROR(VLOOKUP(CGTracker[[#This Row],[Ticket ID]],HelpMe[],17,FALSE),"Not Found in HelpMe")</f>
        <v>Not Found in HelpMe</v>
      </c>
      <c r="J137" s="101" t="str">
        <f>IFERROR(VLOOKUP(CGTracker[[#This Row],[Ticket ID]],HelpMe[],27,FALSE),"Not Found in HelpMe")</f>
        <v>Not Found in HelpMe</v>
      </c>
      <c r="K137" s="245" t="str">
        <f>IFERROR(VLOOKUP(CGTracker[[#This Row],[Ticket ID]],HelpMe[],8,FALSE),"Not Found in HelpMe")</f>
        <v>Not Found in HelpMe</v>
      </c>
      <c r="L137" s="147" t="s">
        <v>589</v>
      </c>
      <c r="M137" s="10"/>
      <c r="N137" s="154" t="str">
        <f>IFERROR(VLOOKUP(CGTracker[[#This Row],[Ticket ID]],HelpMe[],36,FALSE),"Not Found in HelpMe")</f>
        <v>Not Found in HelpMe</v>
      </c>
      <c r="O137" s="116" t="s">
        <v>212</v>
      </c>
      <c r="P137" s="116"/>
      <c r="Q137" s="116"/>
      <c r="R137" s="154" t="str">
        <f>IFERROR(VLOOKUP(CGTracker[[#This Row],[Ticket ID]],HelpMe[],37,FALSE),"Not Found in HelpMe")</f>
        <v>Not Found in HelpMe</v>
      </c>
      <c r="S137" s="116"/>
      <c r="T137" s="116" t="s">
        <v>92</v>
      </c>
      <c r="U137" s="245" t="str">
        <f>IFERROR(VLOOKUP(CGTracker[[#This Row],[Ticket ID]],HelpMe[],6,FALSE),"Not Found in HelpMe")</f>
        <v>Not Found in HelpMe</v>
      </c>
      <c r="V137" s="245" t="str">
        <f>IFERROR(VLOOKUP(CGTracker[[#This Row],[Ticket ID]],HelpMe[],31,FALSE),"Not Found in HelpMe")</f>
        <v>Not Found in HelpMe</v>
      </c>
      <c r="W137" s="116"/>
      <c r="X137" s="116"/>
      <c r="Y137" s="118" t="s">
        <v>590</v>
      </c>
      <c r="Z137" s="118"/>
      <c r="AA137" s="92" t="s">
        <v>81</v>
      </c>
      <c r="AB137" s="118"/>
      <c r="AC137" s="118"/>
    </row>
    <row r="138" spans="1:29" ht="58" hidden="1">
      <c r="A138" s="266">
        <v>4000005703</v>
      </c>
      <c r="B138" s="101" t="str">
        <f>IFERROR(VLOOKUP(CGTracker[[#This Row],[Ticket ID]],HelpMe[],2,FALSE),"Not Found In HelpMe")</f>
        <v>Incident</v>
      </c>
      <c r="C138" s="96" t="s">
        <v>436</v>
      </c>
      <c r="D138" s="125" t="str">
        <f>IFERROR(VLOOKUP(CGTracker[[#This Row],[Ticket ID]],HelpMe[#All],24,FALSE),"Not Found in HelpMe")</f>
        <v>UAE</v>
      </c>
      <c r="E138" s="125" t="str">
        <f>IFERROR(VLOOKUP(CGTracker[[#This Row],[Ticket ID]],HelpMe[#All],14,FALSE),"Not Found in HelpMe")</f>
        <v>Sanitaryware Sales</v>
      </c>
      <c r="F138" s="245" t="str">
        <f>IFERROR(VLOOKUP(CGTracker[[#This Row],[Ticket ID]],HelpMe[#All],7,FALSE),"Not Found in HelpMe")</f>
        <v>SAP Functional-SD</v>
      </c>
      <c r="G138" s="246" t="str">
        <f>IFERROR(VLOOKUP(CGTracker[[#This Row],[Ticket ID]],HelpMe[#All],4,FALSE),"Not Found In HelpMe")</f>
        <v>RAK Ceramics - Sink Promotion GOSINK10R</v>
      </c>
      <c r="H138" s="81" t="s">
        <v>591</v>
      </c>
      <c r="I138" s="101" t="str">
        <f>IFERROR(VLOOKUP(CGTracker[[#This Row],[Ticket ID]],HelpMe[],17,FALSE),"Not Found in HelpMe")</f>
        <v>3. Normal</v>
      </c>
      <c r="J138" s="101" t="str">
        <f>IFERROR(VLOOKUP(CGTracker[[#This Row],[Ticket ID]],HelpMe[],27,FALSE),"Not Found in HelpMe")</f>
        <v>Not Found in HelpMe</v>
      </c>
      <c r="K138" s="245" t="str">
        <f>IFERROR(VLOOKUP(CGTracker[[#This Row],[Ticket ID]],HelpMe[],8,FALSE),"Not Found in HelpMe")</f>
        <v>Closed</v>
      </c>
      <c r="L138" s="81" t="s">
        <v>40</v>
      </c>
      <c r="M138" s="81" t="s">
        <v>40</v>
      </c>
      <c r="N138" s="154">
        <f>IFERROR(VLOOKUP(CGTracker[[#This Row],[Ticket ID]],HelpMe[],36,FALSE),"Not Found in HelpMe")</f>
        <v>45455</v>
      </c>
      <c r="O138" s="96" t="s">
        <v>575</v>
      </c>
      <c r="P138" s="96"/>
      <c r="Q138" s="96"/>
      <c r="R138" s="154">
        <f>IFERROR(VLOOKUP(CGTracker[[#This Row],[Ticket ID]],HelpMe[],37,FALSE),"Not Found in HelpMe")</f>
        <v>45455</v>
      </c>
      <c r="S138" s="96" t="s">
        <v>592</v>
      </c>
      <c r="T138" s="96" t="s">
        <v>50</v>
      </c>
      <c r="U138" s="245" t="str">
        <f>IFERROR(VLOOKUP(CGTracker[[#This Row],[Ticket ID]],HelpMe[],6,FALSE),"Not Found in HelpMe")</f>
        <v>Kamal Kondapalli</v>
      </c>
      <c r="V138" s="245" t="str">
        <f>IFERROR(VLOOKUP(CGTracker[[#This Row],[Ticket ID]],HelpMe[],31,FALSE),"Not Found in HelpMe")</f>
        <v>Not Found in HelpMe</v>
      </c>
      <c r="W138" s="96" t="s">
        <v>51</v>
      </c>
      <c r="X138" s="96"/>
      <c r="Y138" s="81" t="s">
        <v>593</v>
      </c>
      <c r="Z138" s="81"/>
      <c r="AA138" s="96"/>
      <c r="AB138" s="81"/>
      <c r="AC138" s="118"/>
    </row>
    <row r="139" spans="1:29" ht="43.5" hidden="1">
      <c r="A139" s="264">
        <v>4000005701</v>
      </c>
      <c r="B139" s="101" t="str">
        <f>IFERROR(VLOOKUP(CGTracker[[#This Row],[Ticket ID]],HelpMe[],2,FALSE),"Not Found In HelpMe")</f>
        <v>Incident</v>
      </c>
      <c r="C139" s="96" t="s">
        <v>436</v>
      </c>
      <c r="D139" s="125" t="str">
        <f>IFERROR(VLOOKUP(CGTracker[[#This Row],[Ticket ID]],HelpMe[#All],24,FALSE),"Not Found in HelpMe")</f>
        <v>UAE</v>
      </c>
      <c r="E139" s="125" t="str">
        <f>IFERROR(VLOOKUP(CGTracker[[#This Row],[Ticket ID]],HelpMe[#All],14,FALSE),"Not Found in HelpMe")</f>
        <v>Local Sales</v>
      </c>
      <c r="F139" s="245" t="str">
        <f>IFERROR(VLOOKUP(CGTracker[[#This Row],[Ticket ID]],HelpMe[#All],7,FALSE),"Not Found in HelpMe")</f>
        <v>SAP Functional-SD</v>
      </c>
      <c r="G139" s="246" t="str">
        <f>IFERROR(VLOOKUP(CGTracker[[#This Row],[Ticket ID]],HelpMe[#All],4,FALSE),"Not Found In HelpMe")</f>
        <v>URGENT assistance to fix incompletion log /// SO 1013297 --&gt;replaced by SO 1013305</v>
      </c>
      <c r="H139" s="81" t="s">
        <v>594</v>
      </c>
      <c r="I139" s="101" t="str">
        <f>IFERROR(VLOOKUP(CGTracker[[#This Row],[Ticket ID]],HelpMe[],17,FALSE),"Not Found in HelpMe")</f>
        <v>3. Normal</v>
      </c>
      <c r="J139" s="101" t="str">
        <f>IFERROR(VLOOKUP(CGTracker[[#This Row],[Ticket ID]],HelpMe[],27,FALSE),"Not Found in HelpMe")</f>
        <v>Not Found in HelpMe</v>
      </c>
      <c r="K139" s="245" t="str">
        <f>IFERROR(VLOOKUP(CGTracker[[#This Row],[Ticket ID]],HelpMe[],8,FALSE),"Not Found in HelpMe")</f>
        <v>Resolved</v>
      </c>
      <c r="L139" s="81" t="s">
        <v>40</v>
      </c>
      <c r="M139" s="248" t="s">
        <v>40</v>
      </c>
      <c r="N139" s="154">
        <f>IFERROR(VLOOKUP(CGTracker[[#This Row],[Ticket ID]],HelpMe[],36,FALSE),"Not Found in HelpMe")</f>
        <v>45455</v>
      </c>
      <c r="O139" s="96" t="s">
        <v>575</v>
      </c>
      <c r="P139" s="96"/>
      <c r="Q139" s="96"/>
      <c r="R139" s="154">
        <f>IFERROR(VLOOKUP(CGTracker[[#This Row],[Ticket ID]],HelpMe[],37,FALSE),"Not Found in HelpMe")</f>
        <v>45455</v>
      </c>
      <c r="S139" s="96" t="s">
        <v>595</v>
      </c>
      <c r="T139" s="96" t="s">
        <v>50</v>
      </c>
      <c r="U139" s="245" t="str">
        <f>IFERROR(VLOOKUP(CGTracker[[#This Row],[Ticket ID]],HelpMe[],6,FALSE),"Not Found in HelpMe")</f>
        <v>Kamal Kondapalli</v>
      </c>
      <c r="V139" s="245" t="str">
        <f>IFERROR(VLOOKUP(CGTracker[[#This Row],[Ticket ID]],HelpMe[],31,FALSE),"Not Found in HelpMe")</f>
        <v>Not Found in HelpMe</v>
      </c>
      <c r="W139" s="96" t="s">
        <v>51</v>
      </c>
      <c r="X139" s="96"/>
      <c r="Y139" s="81" t="s">
        <v>596</v>
      </c>
      <c r="Z139" s="81"/>
      <c r="AA139" s="96"/>
      <c r="AB139" s="81"/>
      <c r="AC139" s="118"/>
    </row>
    <row r="140" spans="1:29" ht="58" hidden="1">
      <c r="A140" s="264">
        <v>4000005336</v>
      </c>
      <c r="B140" s="101" t="str">
        <f>IFERROR(VLOOKUP(CGTracker[[#This Row],[Ticket ID]],HelpMe[],2,FALSE),"Not Found In HelpMe")</f>
        <v>Incident</v>
      </c>
      <c r="C140" s="96" t="s">
        <v>436</v>
      </c>
      <c r="D140" s="125" t="str">
        <f>IFERROR(VLOOKUP(CGTracker[[#This Row],[Ticket ID]],HelpMe[#All],24,FALSE),"Not Found in HelpMe")</f>
        <v>UAE</v>
      </c>
      <c r="E140" s="125" t="str">
        <f>IFERROR(VLOOKUP(CGTracker[[#This Row],[Ticket ID]],HelpMe[#All],14,FALSE),"Not Found in HelpMe")</f>
        <v>Sales</v>
      </c>
      <c r="F140" s="245" t="str">
        <f>IFERROR(VLOOKUP(CGTracker[[#This Row],[Ticket ID]],HelpMe[#All],7,FALSE),"Not Found in HelpMe")</f>
        <v>SAP Functional-MM</v>
      </c>
      <c r="G140" s="246" t="str">
        <f>IFERROR(VLOOKUP(CGTracker[[#This Row],[Ticket ID]],HelpMe[#All],4,FALSE),"Not Found In HelpMe")</f>
        <v>DUO000444 - SHOWING SW06 LOCATION</v>
      </c>
      <c r="H140" s="81" t="s">
        <v>597</v>
      </c>
      <c r="I140" s="101" t="str">
        <f>IFERROR(VLOOKUP(CGTracker[[#This Row],[Ticket ID]],HelpMe[],17,FALSE),"Not Found in HelpMe")</f>
        <v>3. Normal</v>
      </c>
      <c r="J140" s="101" t="str">
        <f>IFERROR(VLOOKUP(CGTracker[[#This Row],[Ticket ID]],HelpMe[],27,FALSE),"Not Found in HelpMe")</f>
        <v>Not Found in HelpMe</v>
      </c>
      <c r="K140" s="245" t="s">
        <v>40</v>
      </c>
      <c r="L140" s="10" t="s">
        <v>40</v>
      </c>
      <c r="M140" s="10" t="s">
        <v>40</v>
      </c>
      <c r="N140" s="154" t="str">
        <f>IFERROR(VLOOKUP(CGTracker[[#This Row],[Ticket ID]],HelpMe[],36,FALSE),"Not Found in HelpMe")</f>
        <v>Not Found in HelpMe</v>
      </c>
      <c r="O140" s="96" t="s">
        <v>575</v>
      </c>
      <c r="P140" s="96"/>
      <c r="Q140" s="96"/>
      <c r="R140" s="154" t="str">
        <f>IFERROR(VLOOKUP(CGTracker[[#This Row],[Ticket ID]],HelpMe[],37,FALSE),"Not Found in HelpMe")</f>
        <v/>
      </c>
      <c r="S140" s="96" t="s">
        <v>598</v>
      </c>
      <c r="T140" s="96" t="s">
        <v>50</v>
      </c>
      <c r="U140" s="245" t="str">
        <f>IFERROR(VLOOKUP(CGTracker[[#This Row],[Ticket ID]],HelpMe[],6,FALSE),"Not Found in HelpMe")</f>
        <v>Kamal Kondapalli</v>
      </c>
      <c r="V140" s="245" t="str">
        <f>IFERROR(VLOOKUP(CGTracker[[#This Row],[Ticket ID]],HelpMe[],31,FALSE),"Not Found in HelpMe")</f>
        <v>Not Found in HelpMe</v>
      </c>
      <c r="W140" s="96" t="s">
        <v>51</v>
      </c>
      <c r="X140" s="96"/>
      <c r="Y140" s="218" t="s">
        <v>599</v>
      </c>
      <c r="Z140" s="81"/>
      <c r="AA140" s="96"/>
      <c r="AB140" s="81"/>
      <c r="AC140" s="118" t="s">
        <v>600</v>
      </c>
    </row>
    <row r="141" spans="1:29" ht="43.5" hidden="1">
      <c r="A141" s="264">
        <v>4000005106</v>
      </c>
      <c r="B141" s="101" t="str">
        <f>IFERROR(VLOOKUP(CGTracker[[#This Row],[Ticket ID]],HelpMe[],2,FALSE),"Not Found In HelpMe")</f>
        <v>Service Request</v>
      </c>
      <c r="C141" s="100" t="s">
        <v>29</v>
      </c>
      <c r="D141" s="125" t="str">
        <f>IFERROR(VLOOKUP(CGTracker[[#This Row],[Ticket ID]],HelpMe[#All],24,FALSE),"Not Found in HelpMe")</f>
        <v>UAE</v>
      </c>
      <c r="E141" s="125" t="str">
        <f>IFERROR(VLOOKUP(CGTracker[[#This Row],[Ticket ID]],HelpMe[#All],14,FALSE),"Not Found in HelpMe")</f>
        <v>Logistics and Warehouse</v>
      </c>
      <c r="F141" s="245" t="str">
        <f>IFERROR(VLOOKUP(CGTracker[[#This Row],[Ticket ID]],HelpMe[#All],7,FALSE),"Not Found in HelpMe")</f>
        <v>SAP Functional</v>
      </c>
      <c r="G141" s="246" t="str">
        <f>IFERROR(VLOOKUP(CGTracker[[#This Row],[Ticket ID]],HelpMe[#All],4,FALSE),"Not Found In HelpMe")</f>
        <v>All delivery note needs to be printed with INCOTERMS and its description, for SW, Tiles &amp; Kludi</v>
      </c>
      <c r="H141" s="118" t="s">
        <v>601</v>
      </c>
      <c r="I141" s="101" t="str">
        <f>IFERROR(VLOOKUP(CGTracker[[#This Row],[Ticket ID]],HelpMe[],17,FALSE),"Not Found in HelpMe")</f>
        <v>2. High</v>
      </c>
      <c r="J141" s="101" t="str">
        <f>IFERROR(VLOOKUP(CGTracker[[#This Row],[Ticket ID]],HelpMe[],27,FALSE),"Not Found in HelpMe")</f>
        <v>Not Found in HelpMe</v>
      </c>
      <c r="K141" s="245" t="str">
        <f>IFERROR(VLOOKUP(CGTracker[[#This Row],[Ticket ID]],HelpMe[],8,FALSE),"Not Found in HelpMe")</f>
        <v>User acceptance</v>
      </c>
      <c r="L141" s="147" t="s">
        <v>48</v>
      </c>
      <c r="M141" s="81" t="s">
        <v>48</v>
      </c>
      <c r="N141" s="154" t="str">
        <f>IFERROR(VLOOKUP(CGTracker[[#This Row],[Ticket ID]],HelpMe[],36,FALSE),"Not Found in HelpMe")</f>
        <v>Not Found in HelpMe</v>
      </c>
      <c r="O141" s="116" t="s">
        <v>602</v>
      </c>
      <c r="P141" s="116"/>
      <c r="Q141" s="116"/>
      <c r="R141" s="154" t="str">
        <f>IFERROR(VLOOKUP(CGTracker[[#This Row],[Ticket ID]],HelpMe[],37,FALSE),"Not Found in HelpMe")</f>
        <v/>
      </c>
      <c r="S141" s="116"/>
      <c r="T141" s="116" t="s">
        <v>50</v>
      </c>
      <c r="U141" s="245" t="s">
        <v>603</v>
      </c>
      <c r="V141" s="245" t="str">
        <f>IFERROR(VLOOKUP(CGTracker[[#This Row],[Ticket ID]],HelpMe[],31,FALSE),"Not Found in HelpMe")</f>
        <v>Not Found in HelpMe</v>
      </c>
      <c r="W141" s="116" t="s">
        <v>604</v>
      </c>
      <c r="X141" s="116"/>
      <c r="Y141" s="118" t="s">
        <v>605</v>
      </c>
      <c r="Z141" s="118"/>
      <c r="AA141" s="116"/>
      <c r="AB141" s="118"/>
      <c r="AC141" s="118" t="s">
        <v>606</v>
      </c>
    </row>
    <row r="142" spans="1:29" ht="101.5" hidden="1">
      <c r="A142" s="264">
        <v>4000005727</v>
      </c>
      <c r="B142" s="101" t="str">
        <f>IFERROR(VLOOKUP(CGTracker[[#This Row],[Ticket ID]],HelpMe[],2,FALSE),"Not Found In HelpMe")</f>
        <v>Incident</v>
      </c>
      <c r="C142" s="100" t="s">
        <v>29</v>
      </c>
      <c r="D142" s="125" t="str">
        <f>IFERROR(VLOOKUP(CGTracker[[#This Row],[Ticket ID]],HelpMe[#All],24,FALSE),"Not Found in HelpMe")</f>
        <v>IND</v>
      </c>
      <c r="E142" s="125" t="str">
        <f>IFERROR(VLOOKUP(CGTracker[[#This Row],[Ticket ID]],HelpMe[#All],14,FALSE),"Not Found in HelpMe")</f>
        <v>Purchase</v>
      </c>
      <c r="F142" s="245" t="str">
        <f>IFERROR(VLOOKUP(CGTracker[[#This Row],[Ticket ID]],HelpMe[#All],7,FALSE),"Not Found in HelpMe")</f>
        <v>SAP Functional-SD</v>
      </c>
      <c r="G142" s="246" t="str">
        <f>IFERROR(VLOOKUP(CGTracker[[#This Row],[Ticket ID]],HelpMe[#All],4,FALSE),"Not Found In HelpMe")</f>
        <v>Customer contact number mismatch in SO and SI</v>
      </c>
      <c r="H142" s="118" t="s">
        <v>607</v>
      </c>
      <c r="I142" s="101" t="str">
        <f>IFERROR(VLOOKUP(CGTracker[[#This Row],[Ticket ID]],HelpMe[],17,FALSE),"Not Found in HelpMe")</f>
        <v>3. Normal</v>
      </c>
      <c r="J142" s="101" t="str">
        <f>IFERROR(VLOOKUP(CGTracker[[#This Row],[Ticket ID]],HelpMe[],27,FALSE),"Not Found in HelpMe")</f>
        <v>Not Found in HelpMe</v>
      </c>
      <c r="K142" s="245" t="str">
        <f>IFERROR(VLOOKUP(CGTracker[[#This Row],[Ticket ID]],HelpMe[],8,FALSE),"Not Found in HelpMe")</f>
        <v>Resolved</v>
      </c>
      <c r="L142" s="81" t="s">
        <v>40</v>
      </c>
      <c r="M142" s="248" t="s">
        <v>40</v>
      </c>
      <c r="N142" s="154">
        <f>IFERROR(VLOOKUP(CGTracker[[#This Row],[Ticket ID]],HelpMe[],36,FALSE),"Not Found in HelpMe")</f>
        <v>45485</v>
      </c>
      <c r="O142" s="116" t="s">
        <v>608</v>
      </c>
      <c r="P142" s="116"/>
      <c r="Q142" s="116"/>
      <c r="R142" s="154">
        <f>IFERROR(VLOOKUP(CGTracker[[#This Row],[Ticket ID]],HelpMe[],37,FALSE),"Not Found in HelpMe")</f>
        <v>45485</v>
      </c>
      <c r="S142" s="116" t="s">
        <v>595</v>
      </c>
      <c r="T142" s="116" t="s">
        <v>50</v>
      </c>
      <c r="U142" s="245" t="str">
        <f>IFERROR(VLOOKUP(CGTracker[[#This Row],[Ticket ID]],HelpMe[],6,FALSE),"Not Found in HelpMe")</f>
        <v>Kamal Kondapalli</v>
      </c>
      <c r="V142" s="245" t="str">
        <f>IFERROR(VLOOKUP(CGTracker[[#This Row],[Ticket ID]],HelpMe[],31,FALSE),"Not Found in HelpMe")</f>
        <v>Not Found in HelpMe</v>
      </c>
      <c r="W142" s="116" t="s">
        <v>51</v>
      </c>
      <c r="X142" s="116" t="s">
        <v>115</v>
      </c>
      <c r="Y142" s="217" t="s">
        <v>609</v>
      </c>
      <c r="Z142" s="118"/>
      <c r="AA142" s="116"/>
      <c r="AB142" s="118"/>
      <c r="AC142" s="118"/>
    </row>
    <row r="143" spans="1:29" ht="29" hidden="1">
      <c r="A143" s="277">
        <v>4000005715</v>
      </c>
      <c r="B143" s="101" t="str">
        <f>IFERROR(VLOOKUP(CGTracker[[#This Row],[Ticket ID]],HelpMe[],2,FALSE),"Not Found In HelpMe")</f>
        <v>Incident</v>
      </c>
      <c r="C143" s="100" t="s">
        <v>29</v>
      </c>
      <c r="D143" s="125" t="str">
        <f>IFERROR(VLOOKUP(CGTracker[[#This Row],[Ticket ID]],HelpMe[#All],24,FALSE),"Not Found in HelpMe")</f>
        <v>UAE</v>
      </c>
      <c r="E143" s="125" t="str">
        <f>IFERROR(VLOOKUP(CGTracker[[#This Row],[Ticket ID]],HelpMe[#All],14,FALSE),"Not Found in HelpMe")</f>
        <v>Sales</v>
      </c>
      <c r="F143" s="245" t="str">
        <f>IFERROR(VLOOKUP(CGTracker[[#This Row],[Ticket ID]],HelpMe[#All],7,FALSE),"Not Found in HelpMe")</f>
        <v>SAP Functional-SD</v>
      </c>
      <c r="G143" s="246" t="str">
        <f>IFERROR(VLOOKUP(CGTracker[[#This Row],[Ticket ID]],HelpMe[#All],4,FALSE),"Not Found In HelpMe")</f>
        <v>EXTERNAL ID ISSUE</v>
      </c>
      <c r="H143" s="118" t="s">
        <v>610</v>
      </c>
      <c r="I143" s="101" t="str">
        <f>IFERROR(VLOOKUP(CGTracker[[#This Row],[Ticket ID]],HelpMe[],17,FALSE),"Not Found in HelpMe")</f>
        <v>3. Normal</v>
      </c>
      <c r="J143" s="101" t="str">
        <f>IFERROR(VLOOKUP(CGTracker[[#This Row],[Ticket ID]],HelpMe[],27,FALSE),"Not Found in HelpMe")</f>
        <v>Not Found in HelpMe</v>
      </c>
      <c r="K143" s="245" t="str">
        <f>IFERROR(VLOOKUP(CGTracker[[#This Row],[Ticket ID]],HelpMe[],8,FALSE),"Not Found in HelpMe")</f>
        <v>In Progress</v>
      </c>
      <c r="L143" s="10" t="s">
        <v>48</v>
      </c>
      <c r="M143" s="10" t="s">
        <v>48</v>
      </c>
      <c r="N143" s="154">
        <f>IFERROR(VLOOKUP(CGTracker[[#This Row],[Ticket ID]],HelpMe[],36,FALSE),"Not Found in HelpMe")</f>
        <v>45455</v>
      </c>
      <c r="O143" s="116" t="s">
        <v>608</v>
      </c>
      <c r="P143" s="116"/>
      <c r="Q143" s="116"/>
      <c r="R143" s="154" t="str">
        <f>IFERROR(VLOOKUP(CGTracker[[#This Row],[Ticket ID]],HelpMe[],37,FALSE),"Not Found in HelpMe")</f>
        <v/>
      </c>
      <c r="S143" s="116"/>
      <c r="T143" s="116" t="s">
        <v>50</v>
      </c>
      <c r="U143" s="245" t="str">
        <f>IFERROR(VLOOKUP(CGTracker[[#This Row],[Ticket ID]],HelpMe[],6,FALSE),"Not Found in HelpMe")</f>
        <v>Dinesh Sharma</v>
      </c>
      <c r="V143" s="245" t="str">
        <f>IFERROR(VLOOKUP(CGTracker[[#This Row],[Ticket ID]],HelpMe[],31,FALSE),"Not Found in HelpMe")</f>
        <v>Not Found in HelpMe</v>
      </c>
      <c r="W143" s="116" t="s">
        <v>99</v>
      </c>
      <c r="X143" s="116"/>
      <c r="Y143" s="217" t="s">
        <v>611</v>
      </c>
      <c r="Z143" s="118"/>
      <c r="AA143" s="116"/>
      <c r="AB143" s="118"/>
      <c r="AC143" s="118"/>
    </row>
    <row r="144" spans="1:29" ht="29" hidden="1">
      <c r="A144" s="266">
        <v>4000005573</v>
      </c>
      <c r="B144" s="101" t="str">
        <f>IFERROR(VLOOKUP(CGTracker[[#This Row],[Ticket ID]],HelpMe[],2,FALSE),"Not Found In HelpMe")</f>
        <v>Incident</v>
      </c>
      <c r="C144" s="100" t="s">
        <v>29</v>
      </c>
      <c r="D144" s="125" t="str">
        <f>IFERROR(VLOOKUP(CGTracker[[#This Row],[Ticket ID]],HelpMe[#All],24,FALSE),"Not Found in HelpMe")</f>
        <v>IND</v>
      </c>
      <c r="E144" s="125" t="str">
        <f>IFERROR(VLOOKUP(CGTracker[[#This Row],[Ticket ID]],HelpMe[#All],14,FALSE),"Not Found in HelpMe")</f>
        <v>Finance &amp; Accounts</v>
      </c>
      <c r="F144" s="245" t="str">
        <f>IFERROR(VLOOKUP(CGTracker[[#This Row],[Ticket ID]],HelpMe[#All],7,FALSE),"Not Found in HelpMe")</f>
        <v>SAP Functional</v>
      </c>
      <c r="G144" s="246" t="str">
        <f>IFERROR(VLOOKUP(CGTracker[[#This Row],[Ticket ID]],HelpMe[#All],4,FALSE),"Not Found In HelpMe")</f>
        <v>SAP FV50 entry Parking Issue</v>
      </c>
      <c r="H144" s="118" t="s">
        <v>612</v>
      </c>
      <c r="I144" s="101" t="str">
        <f>IFERROR(VLOOKUP(CGTracker[[#This Row],[Ticket ID]],HelpMe[],17,FALSE),"Not Found in HelpMe")</f>
        <v>2. High</v>
      </c>
      <c r="J144" s="101" t="str">
        <f>IFERROR(VLOOKUP(CGTracker[[#This Row],[Ticket ID]],HelpMe[],27,FALSE),"Not Found in HelpMe")</f>
        <v>Not Found in HelpMe</v>
      </c>
      <c r="K144" s="245" t="str">
        <f>IFERROR(VLOOKUP(CGTracker[[#This Row],[Ticket ID]],HelpMe[],8,FALSE),"Not Found in HelpMe")</f>
        <v>Closed</v>
      </c>
      <c r="L144" s="10" t="s">
        <v>40</v>
      </c>
      <c r="M144" s="10" t="s">
        <v>40</v>
      </c>
      <c r="N144" s="154">
        <f>IFERROR(VLOOKUP(CGTracker[[#This Row],[Ticket ID]],HelpMe[],36,FALSE),"Not Found in HelpMe")</f>
        <v>45363</v>
      </c>
      <c r="O144" s="116" t="s">
        <v>608</v>
      </c>
      <c r="P144" s="116"/>
      <c r="Q144" s="116"/>
      <c r="R144" s="154">
        <f>IFERROR(VLOOKUP(CGTracker[[#This Row],[Ticket ID]],HelpMe[],37,FALSE),"Not Found in HelpMe")</f>
        <v>45363</v>
      </c>
      <c r="S144" s="242"/>
      <c r="T144" s="116" t="s">
        <v>33</v>
      </c>
      <c r="U144" s="245" t="str">
        <f>IFERROR(VLOOKUP(CGTracker[[#This Row],[Ticket ID]],HelpMe[],6,FALSE),"Not Found in HelpMe")</f>
        <v>Rakhi Masand</v>
      </c>
      <c r="V144" s="245" t="str">
        <f>IFERROR(VLOOKUP(CGTracker[[#This Row],[Ticket ID]],HelpMe[],31,FALSE),"Not Found in HelpMe")</f>
        <v>Not Found in HelpMe</v>
      </c>
      <c r="W144" s="116" t="s">
        <v>34</v>
      </c>
      <c r="X144" s="116"/>
      <c r="Y144" s="118" t="s">
        <v>613</v>
      </c>
      <c r="Z144" s="118"/>
      <c r="AA144" s="116"/>
      <c r="AB144" s="118"/>
      <c r="AC144" s="118"/>
    </row>
    <row r="145" spans="1:29" ht="72.5" hidden="1">
      <c r="A145" s="277">
        <v>4000005739</v>
      </c>
      <c r="B145" s="101" t="str">
        <f>IFERROR(VLOOKUP(CGTracker[[#This Row],[Ticket ID]],HelpMe[],2,FALSE),"Not Found In HelpMe")</f>
        <v>Incident</v>
      </c>
      <c r="C145" s="100" t="s">
        <v>29</v>
      </c>
      <c r="D145" s="125" t="str">
        <f>IFERROR(VLOOKUP(CGTracker[[#This Row],[Ticket ID]],HelpMe[#All],24,FALSE),"Not Found in HelpMe")</f>
        <v>BGD</v>
      </c>
      <c r="E145" s="125" t="str">
        <f>IFERROR(VLOOKUP(CGTracker[[#This Row],[Ticket ID]],HelpMe[#All],14,FALSE),"Not Found in HelpMe")</f>
        <v>Accounts &amp; Finance</v>
      </c>
      <c r="F145" s="245" t="str">
        <f>IFERROR(VLOOKUP(CGTracker[[#This Row],[Ticket ID]],HelpMe[#All],7,FALSE),"Not Found in HelpMe")</f>
        <v>SAP Functional</v>
      </c>
      <c r="G145" s="246" t="str">
        <f>IFERROR(VLOOKUP(CGTracker[[#This Row],[Ticket ID]],HelpMe[#All],4,FALSE),"Not Found In HelpMe")</f>
        <v>Posting Problem - Sol ref#: 2000064782</v>
      </c>
      <c r="H145" s="222" t="s">
        <v>614</v>
      </c>
      <c r="I145" s="101" t="str">
        <f>IFERROR(VLOOKUP(CGTracker[[#This Row],[Ticket ID]],HelpMe[],17,FALSE),"Not Found in HelpMe")</f>
        <v>4. Low</v>
      </c>
      <c r="J145" s="101" t="str">
        <f>IFERROR(VLOOKUP(CGTracker[[#This Row],[Ticket ID]],HelpMe[],27,FALSE),"Not Found in HelpMe")</f>
        <v>Not Found in HelpMe</v>
      </c>
      <c r="K145" s="245" t="str">
        <f>IFERROR(VLOOKUP(CGTracker[[#This Row],[Ticket ID]],HelpMe[],8,FALSE),"Not Found in HelpMe")</f>
        <v>Closed</v>
      </c>
      <c r="L145" s="147" t="s">
        <v>40</v>
      </c>
      <c r="M145" s="81" t="s">
        <v>40</v>
      </c>
      <c r="N145" s="154">
        <f>IFERROR(VLOOKUP(CGTracker[[#This Row],[Ticket ID]],HelpMe[],36,FALSE),"Not Found in HelpMe")</f>
        <v>45516</v>
      </c>
      <c r="O145" s="116" t="s">
        <v>608</v>
      </c>
      <c r="P145" s="116"/>
      <c r="Q145" s="116"/>
      <c r="R145" s="154">
        <f>IFERROR(VLOOKUP(CGTracker[[#This Row],[Ticket ID]],HelpMe[],37,FALSE),"Not Found in HelpMe")</f>
        <v>45516</v>
      </c>
      <c r="S145" s="242"/>
      <c r="T145" s="116" t="s">
        <v>92</v>
      </c>
      <c r="U145" s="245" t="str">
        <f>IFERROR(VLOOKUP(CGTracker[[#This Row],[Ticket ID]],HelpMe[],6,FALSE),"Not Found in HelpMe")</f>
        <v>Rakhi Masand</v>
      </c>
      <c r="V145" s="245" t="str">
        <f>IFERROR(VLOOKUP(CGTracker[[#This Row],[Ticket ID]],HelpMe[],31,FALSE),"Not Found in HelpMe")</f>
        <v>Not Found in HelpMe</v>
      </c>
      <c r="W145" s="116" t="s">
        <v>615</v>
      </c>
      <c r="X145" s="116"/>
      <c r="Y145" s="118" t="s">
        <v>616</v>
      </c>
      <c r="Z145" s="118"/>
      <c r="AA145" s="116"/>
      <c r="AB145" s="118"/>
      <c r="AC145" s="118"/>
    </row>
    <row r="146" spans="1:29" ht="72.5">
      <c r="A146" s="277">
        <v>4000005673</v>
      </c>
      <c r="B146" s="101" t="str">
        <f>IFERROR(VLOOKUP(CGTracker[[#This Row],[Ticket ID]],HelpMe[],2,FALSE),"Not Found In HelpMe")</f>
        <v>Incident</v>
      </c>
      <c r="C146" s="100" t="s">
        <v>29</v>
      </c>
      <c r="D146" s="125" t="str">
        <f>IFERROR(VLOOKUP(CGTracker[[#This Row],[Ticket ID]],HelpMe[#All],24,FALSE),"Not Found in HelpMe")</f>
        <v>GER</v>
      </c>
      <c r="E146" s="125" t="str">
        <f>IFERROR(VLOOKUP(CGTracker[[#This Row],[Ticket ID]],HelpMe[#All],14,FALSE),"Not Found in HelpMe")</f>
        <v>Central Controlling</v>
      </c>
      <c r="F146" s="245" t="str">
        <f>IFERROR(VLOOKUP(CGTracker[[#This Row],[Ticket ID]],HelpMe[#All],7,FALSE),"Not Found in HelpMe")</f>
        <v>SAP Functional-FI/CO</v>
      </c>
      <c r="G146" s="246" t="str">
        <f>IFERROR(VLOOKUP(CGTracker[[#This Row],[Ticket ID]],HelpMe[#All],4,FALSE),"Not Found In HelpMe")</f>
        <v>Report shows wrong value - ZCOFBGUV</v>
      </c>
      <c r="H146" s="118" t="s">
        <v>617</v>
      </c>
      <c r="I146" s="101" t="str">
        <f>IFERROR(VLOOKUP(CGTracker[[#This Row],[Ticket ID]],HelpMe[],17,FALSE),"Not Found in HelpMe")</f>
        <v>3. Normal</v>
      </c>
      <c r="J146" s="101" t="str">
        <f>IFERROR(VLOOKUP(CGTracker[[#This Row],[Ticket ID]],HelpMe[],27,FALSE),"Not Found in HelpMe")</f>
        <v>Not Found in HelpMe</v>
      </c>
      <c r="K146" s="245" t="str">
        <f>IFERROR(VLOOKUP(CGTracker[[#This Row],[Ticket ID]],HelpMe[],8,FALSE),"Not Found in HelpMe")</f>
        <v>In Progress</v>
      </c>
      <c r="L146" s="10" t="s">
        <v>618</v>
      </c>
      <c r="M146" s="81" t="s">
        <v>48</v>
      </c>
      <c r="N146" s="154">
        <f>IFERROR(VLOOKUP(CGTracker[[#This Row],[Ticket ID]],HelpMe[],36,FALSE),"Not Found in HelpMe")</f>
        <v>45424</v>
      </c>
      <c r="O146" s="116" t="s">
        <v>575</v>
      </c>
      <c r="P146" s="116"/>
      <c r="Q146" s="116"/>
      <c r="R146" s="154" t="str">
        <f>IFERROR(VLOOKUP(CGTracker[[#This Row],[Ticket ID]],HelpMe[],37,FALSE),"Not Found in HelpMe")</f>
        <v/>
      </c>
      <c r="S146" s="116"/>
      <c r="T146" s="116" t="s">
        <v>92</v>
      </c>
      <c r="U146" s="245" t="str">
        <f>IFERROR(VLOOKUP(CGTracker[[#This Row],[Ticket ID]],HelpMe[],6,FALSE),"Not Found in HelpMe")</f>
        <v>Rakhi Masand</v>
      </c>
      <c r="V146" s="245" t="str">
        <f>IFERROR(VLOOKUP(CGTracker[[#This Row],[Ticket ID]],HelpMe[],31,FALSE),"Not Found in HelpMe")</f>
        <v>Not Found in HelpMe</v>
      </c>
      <c r="W146" s="116" t="s">
        <v>93</v>
      </c>
      <c r="X146" s="116"/>
      <c r="Y146" s="118" t="s">
        <v>619</v>
      </c>
      <c r="Z146" s="118"/>
      <c r="AA146" s="116"/>
      <c r="AB146" s="118"/>
      <c r="AC146" s="118" t="s">
        <v>620</v>
      </c>
    </row>
    <row r="147" spans="1:29" ht="58">
      <c r="A147" s="277">
        <v>4000005570</v>
      </c>
      <c r="B147" s="101" t="str">
        <f>IFERROR(VLOOKUP(CGTracker[[#This Row],[Ticket ID]],HelpMe[],2,FALSE),"Not Found In HelpMe")</f>
        <v>Incident</v>
      </c>
      <c r="C147" s="100" t="s">
        <v>29</v>
      </c>
      <c r="D147" s="125" t="str">
        <f>IFERROR(VLOOKUP(CGTracker[[#This Row],[Ticket ID]],HelpMe[#All],24,FALSE),"Not Found in HelpMe")</f>
        <v>IND</v>
      </c>
      <c r="E147" s="125" t="str">
        <f>IFERROR(VLOOKUP(CGTracker[[#This Row],[Ticket ID]],HelpMe[#All],14,FALSE),"Not Found in HelpMe")</f>
        <v>Accounts - SSC</v>
      </c>
      <c r="F147" s="245" t="str">
        <f>IFERROR(VLOOKUP(CGTracker[[#This Row],[Ticket ID]],HelpMe[#All],7,FALSE),"Not Found in HelpMe")</f>
        <v>SAP Functional</v>
      </c>
      <c r="G147" s="246" t="str">
        <f>IFERROR(VLOOKUP(CGTracker[[#This Row],[Ticket ID]],HelpMe[#All],4,FALSE),"Not Found In HelpMe")</f>
        <v>UPLOAD Error while uploading data -(ZFI001 TCODE) - Sol ref#: 2000064783</v>
      </c>
      <c r="H147" s="85" t="s">
        <v>621</v>
      </c>
      <c r="I147" s="101" t="str">
        <f>IFERROR(VLOOKUP(CGTracker[[#This Row],[Ticket ID]],HelpMe[],17,FALSE),"Not Found in HelpMe")</f>
        <v>3. Normal</v>
      </c>
      <c r="J147" s="101" t="str">
        <f>IFERROR(VLOOKUP(CGTracker[[#This Row],[Ticket ID]],HelpMe[],27,FALSE),"Not Found in HelpMe")</f>
        <v>Not Found in HelpMe</v>
      </c>
      <c r="K147" s="245" t="str">
        <f>IFERROR(VLOOKUP(CGTracker[[#This Row],[Ticket ID]],HelpMe[],8,FALSE),"Not Found in HelpMe")</f>
        <v>In Progress</v>
      </c>
      <c r="L147" s="10" t="s">
        <v>268</v>
      </c>
      <c r="M147" s="81" t="s">
        <v>268</v>
      </c>
      <c r="N147" s="154">
        <f>IFERROR(VLOOKUP(CGTracker[[#This Row],[Ticket ID]],HelpMe[],36,FALSE),"Not Found in HelpMe")</f>
        <v>45363</v>
      </c>
      <c r="O147" s="116" t="s">
        <v>341</v>
      </c>
      <c r="P147" s="116"/>
      <c r="Q147" s="116"/>
      <c r="R147" s="154" t="str">
        <f>IFERROR(VLOOKUP(CGTracker[[#This Row],[Ticket ID]],HelpMe[],37,FALSE),"Not Found in HelpMe")</f>
        <v/>
      </c>
      <c r="S147" s="116"/>
      <c r="T147" s="116" t="s">
        <v>92</v>
      </c>
      <c r="U147" s="245" t="str">
        <f>IFERROR(VLOOKUP(CGTracker[[#This Row],[Ticket ID]],HelpMe[],6,FALSE),"Not Found in HelpMe")</f>
        <v>Rakhi Masand</v>
      </c>
      <c r="V147" s="245" t="str">
        <f>IFERROR(VLOOKUP(CGTracker[[#This Row],[Ticket ID]],HelpMe[],31,FALSE),"Not Found in HelpMe")</f>
        <v>Not Found in HelpMe</v>
      </c>
      <c r="W147" s="116" t="s">
        <v>105</v>
      </c>
      <c r="X147" s="116"/>
      <c r="Y147" s="118" t="s">
        <v>622</v>
      </c>
      <c r="Z147" s="118"/>
      <c r="AA147" s="116"/>
      <c r="AB147" s="118"/>
      <c r="AC147" s="118" t="s">
        <v>623</v>
      </c>
    </row>
    <row r="148" spans="1:29" ht="43.5" hidden="1">
      <c r="A148" s="266">
        <v>4000005573</v>
      </c>
      <c r="B148" s="101" t="str">
        <f>IFERROR(VLOOKUP(CGTracker[[#This Row],[Ticket ID]],HelpMe[],2,FALSE),"Not Found In HelpMe")</f>
        <v>Incident</v>
      </c>
      <c r="C148" s="100" t="s">
        <v>29</v>
      </c>
      <c r="D148" s="125" t="str">
        <f>IFERROR(VLOOKUP(CGTracker[[#This Row],[Ticket ID]],HelpMe[#All],24,FALSE),"Not Found in HelpMe")</f>
        <v>IND</v>
      </c>
      <c r="E148" s="125" t="str">
        <f>IFERROR(VLOOKUP(CGTracker[[#This Row],[Ticket ID]],HelpMe[#All],14,FALSE),"Not Found in HelpMe")</f>
        <v>Finance &amp; Accounts</v>
      </c>
      <c r="F148" s="245" t="str">
        <f>IFERROR(VLOOKUP(CGTracker[[#This Row],[Ticket ID]],HelpMe[#All],7,FALSE),"Not Found in HelpMe")</f>
        <v>SAP Functional</v>
      </c>
      <c r="G148" s="246" t="str">
        <f>IFERROR(VLOOKUP(CGTracker[[#This Row],[Ticket ID]],HelpMe[#All],4,FALSE),"Not Found In HelpMe")</f>
        <v>SAP FV50 entry Parking Issue</v>
      </c>
      <c r="H148" s="118" t="s">
        <v>624</v>
      </c>
      <c r="I148" s="101" t="str">
        <f>IFERROR(VLOOKUP(CGTracker[[#This Row],[Ticket ID]],HelpMe[],17,FALSE),"Not Found in HelpMe")</f>
        <v>2. High</v>
      </c>
      <c r="J148" s="101" t="str">
        <f>IFERROR(VLOOKUP(CGTracker[[#This Row],[Ticket ID]],HelpMe[],27,FALSE),"Not Found in HelpMe")</f>
        <v>Not Found in HelpMe</v>
      </c>
      <c r="K148" s="245" t="str">
        <f>IFERROR(VLOOKUP(CGTracker[[#This Row],[Ticket ID]],HelpMe[],8,FALSE),"Not Found in HelpMe")</f>
        <v>Closed</v>
      </c>
      <c r="L148" s="10" t="s">
        <v>40</v>
      </c>
      <c r="M148" s="10" t="s">
        <v>40</v>
      </c>
      <c r="N148" s="154">
        <f>IFERROR(VLOOKUP(CGTracker[[#This Row],[Ticket ID]],HelpMe[],36,FALSE),"Not Found in HelpMe")</f>
        <v>45363</v>
      </c>
      <c r="O148" s="116" t="s">
        <v>341</v>
      </c>
      <c r="P148" s="116"/>
      <c r="Q148" s="116"/>
      <c r="R148" s="154">
        <f>IFERROR(VLOOKUP(CGTracker[[#This Row],[Ticket ID]],HelpMe[],37,FALSE),"Not Found in HelpMe")</f>
        <v>45363</v>
      </c>
      <c r="S148" s="9" t="s">
        <v>328</v>
      </c>
      <c r="T148" s="116" t="s">
        <v>92</v>
      </c>
      <c r="U148" s="245" t="str">
        <f>IFERROR(VLOOKUP(CGTracker[[#This Row],[Ticket ID]],HelpMe[],6,FALSE),"Not Found in HelpMe")</f>
        <v>Rakhi Masand</v>
      </c>
      <c r="V148" s="245" t="str">
        <f>IFERROR(VLOOKUP(CGTracker[[#This Row],[Ticket ID]],HelpMe[],31,FALSE),"Not Found in HelpMe")</f>
        <v>Not Found in HelpMe</v>
      </c>
      <c r="W148" s="116" t="s">
        <v>105</v>
      </c>
      <c r="X148" s="116"/>
      <c r="Y148" s="118" t="s">
        <v>625</v>
      </c>
      <c r="Z148" s="118"/>
      <c r="AA148" s="116"/>
      <c r="AB148" s="118"/>
      <c r="AC148" s="118"/>
    </row>
    <row r="149" spans="1:29" ht="87" hidden="1">
      <c r="A149" s="277">
        <v>4000002963</v>
      </c>
      <c r="B149" s="101" t="str">
        <f>IFERROR(VLOOKUP(CGTracker[[#This Row],[Ticket ID]],HelpMe[],2,FALSE),"Not Found In HelpMe")</f>
        <v>Service Request</v>
      </c>
      <c r="C149" s="100" t="s">
        <v>29</v>
      </c>
      <c r="D149" s="125" t="str">
        <f>IFERROR(VLOOKUP(CGTracker[[#This Row],[Ticket ID]],HelpMe[#All],24,FALSE),"Not Found in HelpMe")</f>
        <v>UAE</v>
      </c>
      <c r="E149" s="125" t="str">
        <f>IFERROR(VLOOKUP(CGTracker[[#This Row],[Ticket ID]],HelpMe[#All],14,FALSE),"Not Found in HelpMe")</f>
        <v>Accounts</v>
      </c>
      <c r="F149" s="245" t="str">
        <f>IFERROR(VLOOKUP(CGTracker[[#This Row],[Ticket ID]],HelpMe[#All],7,FALSE),"Not Found in HelpMe")</f>
        <v>SAP Functional</v>
      </c>
      <c r="G149" s="246" t="str">
        <f>IFERROR(VLOOKUP(CGTracker[[#This Row],[Ticket ID]],HelpMe[#All],4,FALSE),"Not Found In HelpMe")</f>
        <v>TO ADD GLS IN FSV IN F.01 (SAP FI) Sol Rf: 3000052558</v>
      </c>
      <c r="H149" s="222" t="s">
        <v>626</v>
      </c>
      <c r="I149" s="101" t="str">
        <f>IFERROR(VLOOKUP(CGTracker[[#This Row],[Ticket ID]],HelpMe[],17,FALSE),"Not Found in HelpMe")</f>
        <v>2. High</v>
      </c>
      <c r="J149" s="101" t="str">
        <f>IFERROR(VLOOKUP(CGTracker[[#This Row],[Ticket ID]],HelpMe[],27,FALSE),"Not Found in HelpMe")</f>
        <v>Not Found in HelpMe</v>
      </c>
      <c r="K149" s="245" t="str">
        <f>IFERROR(VLOOKUP(CGTracker[[#This Row],[Ticket ID]],HelpMe[],8,FALSE),"Not Found in HelpMe")</f>
        <v>Resolved</v>
      </c>
      <c r="L149" s="92" t="s">
        <v>103</v>
      </c>
      <c r="M149" s="10" t="s">
        <v>103</v>
      </c>
      <c r="N149" s="154">
        <f>IFERROR(VLOOKUP(CGTracker[[#This Row],[Ticket ID]],HelpMe[],36,FALSE),"Not Found in HelpMe")</f>
        <v>45635</v>
      </c>
      <c r="O149" s="116" t="s">
        <v>608</v>
      </c>
      <c r="P149" s="116"/>
      <c r="Q149" s="116"/>
      <c r="R149" s="154">
        <f>IFERROR(VLOOKUP(CGTracker[[#This Row],[Ticket ID]],HelpMe[],37,FALSE),"Not Found in HelpMe")</f>
        <v>45635</v>
      </c>
      <c r="S149" s="116"/>
      <c r="T149" s="116" t="s">
        <v>92</v>
      </c>
      <c r="U149" s="245" t="str">
        <f>IFERROR(VLOOKUP(CGTracker[[#This Row],[Ticket ID]],HelpMe[],6,FALSE),"Not Found in HelpMe")</f>
        <v>Rakhi Masand</v>
      </c>
      <c r="V149" s="245" t="str">
        <f>IFERROR(VLOOKUP(CGTracker[[#This Row],[Ticket ID]],HelpMe[],31,FALSE),"Not Found in HelpMe")</f>
        <v>Not Found in HelpMe</v>
      </c>
      <c r="W149" s="116" t="s">
        <v>93</v>
      </c>
      <c r="X149" s="116"/>
      <c r="Y149" s="118" t="s">
        <v>627</v>
      </c>
      <c r="Z149" s="118"/>
      <c r="AA149" s="116"/>
      <c r="AB149" s="118"/>
      <c r="AC149" s="118"/>
    </row>
    <row r="150" spans="1:29" ht="29" hidden="1">
      <c r="A150" s="277">
        <v>4000002373</v>
      </c>
      <c r="B150" s="101" t="str">
        <f>IFERROR(VLOOKUP(CGTracker[[#This Row],[Ticket ID]],HelpMe[],2,FALSE),"Not Found In HelpMe")</f>
        <v>Service Request</v>
      </c>
      <c r="C150" s="100"/>
      <c r="D150" s="125" t="str">
        <f>IFERROR(VLOOKUP(CGTracker[[#This Row],[Ticket ID]],HelpMe[#All],24,FALSE),"Not Found in HelpMe")</f>
        <v>IND</v>
      </c>
      <c r="E150" s="125" t="str">
        <f>IFERROR(VLOOKUP(CGTracker[[#This Row],[Ticket ID]],HelpMe[#All],14,FALSE),"Not Found in HelpMe")</f>
        <v>Purchase</v>
      </c>
      <c r="F150" s="245" t="str">
        <f>IFERROR(VLOOKUP(CGTracker[[#This Row],[Ticket ID]],HelpMe[#All],7,FALSE),"Not Found in HelpMe")</f>
        <v>SAP Functional-FI/CO</v>
      </c>
      <c r="G150" s="246" t="str">
        <f>IFERROR(VLOOKUP(CGTracker[[#This Row],[Ticket ID]],HelpMe[#All],4,FALSE),"Not Found In HelpMe")</f>
        <v>VAT Percentage New Code Requirement in SAP for Natural Gas PO - Sol ref#:</v>
      </c>
      <c r="H150" s="118"/>
      <c r="I150" s="101" t="str">
        <f>IFERROR(VLOOKUP(CGTracker[[#This Row],[Ticket ID]],HelpMe[],17,FALSE),"Not Found in HelpMe")</f>
        <v>2. High</v>
      </c>
      <c r="J150" s="101" t="str">
        <f>IFERROR(VLOOKUP(CGTracker[[#This Row],[Ticket ID]],HelpMe[],27,FALSE),"Not Found in HelpMe")</f>
        <v>Not Found in HelpMe</v>
      </c>
      <c r="K150" s="245" t="str">
        <f>IFERROR(VLOOKUP(CGTracker[[#This Row],[Ticket ID]],HelpMe[],8,FALSE),"Not Found in HelpMe")</f>
        <v>Closed</v>
      </c>
      <c r="L150" s="92" t="s">
        <v>103</v>
      </c>
      <c r="M150" s="10" t="s">
        <v>103</v>
      </c>
      <c r="N150" s="154" t="str">
        <f>IFERROR(VLOOKUP(CGTracker[[#This Row],[Ticket ID]],HelpMe[],36,FALSE),"Not Found in HelpMe")</f>
        <v>Not Found in HelpMe</v>
      </c>
      <c r="O150" s="116" t="s">
        <v>608</v>
      </c>
      <c r="P150" s="116"/>
      <c r="Q150" s="116"/>
      <c r="R150" s="154" t="str">
        <f>IFERROR(VLOOKUP(CGTracker[[#This Row],[Ticket ID]],HelpMe[],37,FALSE),"Not Found in HelpMe")</f>
        <v>Not Found in HelpMe</v>
      </c>
      <c r="S150" s="116"/>
      <c r="T150" s="116" t="s">
        <v>92</v>
      </c>
      <c r="U150" s="245" t="str">
        <f>IFERROR(VLOOKUP(CGTracker[[#This Row],[Ticket ID]],HelpMe[],6,FALSE),"Not Found in HelpMe")</f>
        <v>Rakhi Masand</v>
      </c>
      <c r="V150" s="245" t="str">
        <f>IFERROR(VLOOKUP(CGTracker[[#This Row],[Ticket ID]],HelpMe[],31,FALSE),"Not Found in HelpMe")</f>
        <v>Not Found in HelpMe</v>
      </c>
      <c r="W150" s="116" t="s">
        <v>93</v>
      </c>
      <c r="X150" s="116"/>
      <c r="Y150" s="118" t="s">
        <v>628</v>
      </c>
      <c r="Z150" s="118"/>
      <c r="AA150" s="116"/>
      <c r="AB150" s="118"/>
      <c r="AC150" s="118"/>
    </row>
    <row r="151" spans="1:29" ht="29" hidden="1">
      <c r="A151" s="286">
        <v>4000005614</v>
      </c>
      <c r="B151" s="101" t="str">
        <f>IFERROR(VLOOKUP(CGTracker[[#This Row],[Ticket ID]],HelpMe[],2,FALSE),"Not Found In HelpMe")</f>
        <v>Incident</v>
      </c>
      <c r="C151" s="100" t="s">
        <v>29</v>
      </c>
      <c r="D151" s="125" t="str">
        <f>IFERROR(VLOOKUP(CGTracker[[#This Row],[Ticket ID]],HelpMe[#All],24,FALSE),"Not Found in HelpMe")</f>
        <v>BGD</v>
      </c>
      <c r="E151" s="125" t="str">
        <f>IFERROR(VLOOKUP(CGTracker[[#This Row],[Ticket ID]],HelpMe[#All],14,FALSE),"Not Found in HelpMe")</f>
        <v>Press</v>
      </c>
      <c r="F151" s="245" t="str">
        <f>IFERROR(VLOOKUP(CGTracker[[#This Row],[Ticket ID]],HelpMe[#All],7,FALSE),"Not Found in HelpMe")</f>
        <v>SAP Technical</v>
      </c>
      <c r="G151" s="246" t="str">
        <f>IFERROR(VLOOKUP(CGTracker[[#This Row],[Ticket ID]],HelpMe[#All],4,FALSE),"Not Found In HelpMe")</f>
        <v>Release strategy is not appearing</v>
      </c>
      <c r="H151" s="202" t="s">
        <v>629</v>
      </c>
      <c r="I151" s="101" t="str">
        <f>IFERROR(VLOOKUP(CGTracker[[#This Row],[Ticket ID]],HelpMe[],17,FALSE),"Not Found in HelpMe")</f>
        <v>4. Low</v>
      </c>
      <c r="J151" s="101" t="str">
        <f>IFERROR(VLOOKUP(CGTracker[[#This Row],[Ticket ID]],HelpMe[],27,FALSE),"Not Found in HelpMe")</f>
        <v>Not Found in HelpMe</v>
      </c>
      <c r="K151" s="245" t="str">
        <f>IFERROR(VLOOKUP(CGTracker[[#This Row],[Ticket ID]],HelpMe[],8,FALSE),"Not Found in HelpMe")</f>
        <v>Closed</v>
      </c>
      <c r="L151" s="147" t="s">
        <v>40</v>
      </c>
      <c r="M151" s="10" t="s">
        <v>40</v>
      </c>
      <c r="N151" s="154">
        <f>IFERROR(VLOOKUP(CGTracker[[#This Row],[Ticket ID]],HelpMe[],36,FALSE),"Not Found in HelpMe")</f>
        <v>45394</v>
      </c>
      <c r="O151" s="116" t="s">
        <v>602</v>
      </c>
      <c r="P151" s="116"/>
      <c r="Q151" s="116"/>
      <c r="R151" s="154">
        <f>IFERROR(VLOOKUP(CGTracker[[#This Row],[Ticket ID]],HelpMe[],37,FALSE),"Not Found in HelpMe")</f>
        <v>45394</v>
      </c>
      <c r="S151" s="242"/>
      <c r="T151" s="116" t="s">
        <v>150</v>
      </c>
      <c r="U151" s="245" t="str">
        <f>IFERROR(VLOOKUP(CGTracker[[#This Row],[Ticket ID]],HelpMe[],6,FALSE),"Not Found in HelpMe")</f>
        <v>Pranita Vishvanath Patil</v>
      </c>
      <c r="V151" s="245" t="str">
        <f>IFERROR(VLOOKUP(CGTracker[[#This Row],[Ticket ID]],HelpMe[],31,FALSE),"Not Found in HelpMe")</f>
        <v>Not Found in HelpMe</v>
      </c>
      <c r="W151" s="116" t="s">
        <v>213</v>
      </c>
      <c r="X151" s="116"/>
      <c r="Y151" s="118" t="s">
        <v>630</v>
      </c>
      <c r="Z151" s="118"/>
      <c r="AA151" s="116"/>
      <c r="AB151" s="118"/>
      <c r="AC151" s="118"/>
    </row>
    <row r="152" spans="1:29" ht="29" hidden="1">
      <c r="A152" s="286">
        <v>4000005458</v>
      </c>
      <c r="B152" s="101" t="str">
        <f>IFERROR(VLOOKUP(CGTracker[[#This Row],[Ticket ID]],HelpMe[],2,FALSE),"Not Found In HelpMe")</f>
        <v>Service Request</v>
      </c>
      <c r="C152" s="100" t="s">
        <v>29</v>
      </c>
      <c r="D152" s="125" t="str">
        <f>IFERROR(VLOOKUP(CGTracker[[#This Row],[Ticket ID]],HelpMe[#All],24,FALSE),"Not Found in HelpMe")</f>
        <v>IND</v>
      </c>
      <c r="E152" s="125" t="str">
        <f>IFERROR(VLOOKUP(CGTracker[[#This Row],[Ticket ID]],HelpMe[#All],14,FALSE),"Not Found in HelpMe")</f>
        <v>Sanitaryware</v>
      </c>
      <c r="F152" s="245" t="str">
        <f>IFERROR(VLOOKUP(CGTracker[[#This Row],[Ticket ID]],HelpMe[#All],7,FALSE),"Not Found in HelpMe")</f>
        <v>SAP Functional-MM</v>
      </c>
      <c r="G152" s="246" t="str">
        <f>IFERROR(VLOOKUP(CGTracker[[#This Row],[Ticket ID]],HelpMe[#All],4,FALSE),"Not Found In HelpMe")</f>
        <v>NEW PR REQUEST APROVAL MATRIX</v>
      </c>
      <c r="H152" s="118" t="s">
        <v>631</v>
      </c>
      <c r="I152" s="101" t="str">
        <f>IFERROR(VLOOKUP(CGTracker[[#This Row],[Ticket ID]],HelpMe[],17,FALSE),"Not Found in HelpMe")</f>
        <v>3. Normal</v>
      </c>
      <c r="J152" s="101" t="str">
        <f>IFERROR(VLOOKUP(CGTracker[[#This Row],[Ticket ID]],HelpMe[],27,FALSE),"Not Found in HelpMe")</f>
        <v>Not Found in HelpMe</v>
      </c>
      <c r="K152" s="245" t="s">
        <v>40</v>
      </c>
      <c r="L152" s="118" t="s">
        <v>567</v>
      </c>
      <c r="M152" s="118" t="s">
        <v>103</v>
      </c>
      <c r="N152" s="154" t="str">
        <f>IFERROR(VLOOKUP(CGTracker[[#This Row],[Ticket ID]],HelpMe[],36,FALSE),"Not Found in HelpMe")</f>
        <v>Not Found in HelpMe</v>
      </c>
      <c r="O152" s="116" t="s">
        <v>602</v>
      </c>
      <c r="P152" s="116"/>
      <c r="Q152" s="116"/>
      <c r="R152" s="154" t="str">
        <f>IFERROR(VLOOKUP(CGTracker[[#This Row],[Ticket ID]],HelpMe[],37,FALSE),"Not Found in HelpMe")</f>
        <v/>
      </c>
      <c r="S152" s="116" t="s">
        <v>632</v>
      </c>
      <c r="T152" s="116" t="s">
        <v>150</v>
      </c>
      <c r="U152" s="245" t="str">
        <f>IFERROR(VLOOKUP(CGTracker[[#This Row],[Ticket ID]],HelpMe[],6,FALSE),"Not Found in HelpMe")</f>
        <v>Pranita Vishvanath Patil</v>
      </c>
      <c r="V152" s="245" t="str">
        <f>IFERROR(VLOOKUP(CGTracker[[#This Row],[Ticket ID]],HelpMe[],31,FALSE),"Not Found in HelpMe")</f>
        <v>Not Found in HelpMe</v>
      </c>
      <c r="W152" s="116" t="s">
        <v>213</v>
      </c>
      <c r="X152" s="116"/>
      <c r="Y152" s="118" t="s">
        <v>633</v>
      </c>
      <c r="Z152" s="118"/>
      <c r="AA152" s="116"/>
      <c r="AB152" s="118"/>
      <c r="AC152" s="118" t="s">
        <v>634</v>
      </c>
    </row>
    <row r="153" spans="1:29" ht="29" hidden="1">
      <c r="A153" s="286">
        <v>4000005247</v>
      </c>
      <c r="B153" s="101" t="str">
        <f>IFERROR(VLOOKUP(CGTracker[[#This Row],[Ticket ID]],HelpMe[],2,FALSE),"Not Found In HelpMe")</f>
        <v>Service Request</v>
      </c>
      <c r="C153" s="100"/>
      <c r="D153" s="125" t="str">
        <f>IFERROR(VLOOKUP(CGTracker[[#This Row],[Ticket ID]],HelpMe[#All],24,FALSE),"Not Found in HelpMe")</f>
        <v>GER</v>
      </c>
      <c r="E153" s="125" t="str">
        <f>IFERROR(VLOOKUP(CGTracker[[#This Row],[Ticket ID]],HelpMe[#All],14,FALSE),"Not Found in HelpMe")</f>
        <v>Information Technology</v>
      </c>
      <c r="F153" s="245" t="str">
        <f>IFERROR(VLOOKUP(CGTracker[[#This Row],[Ticket ID]],HelpMe[#All],7,FALSE),"Not Found in HelpMe")</f>
        <v>SAP Functional-MM</v>
      </c>
      <c r="G153" s="246" t="str">
        <f>IFERROR(VLOOKUP(CGTracker[[#This Row],[Ticket ID]],HelpMe[#All],4,FALSE),"Not Found In HelpMe")</f>
        <v>Change of address in PO for Austria</v>
      </c>
      <c r="H153" s="118" t="s">
        <v>635</v>
      </c>
      <c r="I153" s="101" t="str">
        <f>IFERROR(VLOOKUP(CGTracker[[#This Row],[Ticket ID]],HelpMe[],17,FALSE),"Not Found in HelpMe")</f>
        <v>2. High</v>
      </c>
      <c r="J153" s="101" t="str">
        <f>IFERROR(VLOOKUP(CGTracker[[#This Row],[Ticket ID]],HelpMe[],27,FALSE),"Not Found in HelpMe")</f>
        <v>Not Found in HelpMe</v>
      </c>
      <c r="K153" s="245" t="str">
        <f>IFERROR(VLOOKUP(CGTracker[[#This Row],[Ticket ID]],HelpMe[],8,FALSE),"Not Found in HelpMe")</f>
        <v>Closed</v>
      </c>
      <c r="L153" s="92" t="s">
        <v>103</v>
      </c>
      <c r="M153" s="81" t="s">
        <v>103</v>
      </c>
      <c r="N153" s="154" t="str">
        <f>IFERROR(VLOOKUP(CGTracker[[#This Row],[Ticket ID]],HelpMe[],36,FALSE),"Not Found in HelpMe")</f>
        <v>Not Found in HelpMe</v>
      </c>
      <c r="O153" s="116" t="s">
        <v>602</v>
      </c>
      <c r="P153" s="116"/>
      <c r="Q153" s="116"/>
      <c r="R153" s="154" t="str">
        <f>IFERROR(VLOOKUP(CGTracker[[#This Row],[Ticket ID]],HelpMe[],37,FALSE),"Not Found in HelpMe")</f>
        <v>Not Found in HelpMe</v>
      </c>
      <c r="S153" s="116"/>
      <c r="T153" s="116" t="s">
        <v>150</v>
      </c>
      <c r="U153" s="245" t="str">
        <f>IFERROR(VLOOKUP(CGTracker[[#This Row],[Ticket ID]],HelpMe[],6,FALSE),"Not Found in HelpMe")</f>
        <v>Pranita Vishvanath Patil</v>
      </c>
      <c r="V153" s="245" t="str">
        <f>IFERROR(VLOOKUP(CGTracker[[#This Row],[Ticket ID]],HelpMe[],31,FALSE),"Not Found in HelpMe")</f>
        <v>Not Found in HelpMe</v>
      </c>
      <c r="W153" s="116"/>
      <c r="X153" s="116"/>
      <c r="Y153" s="118" t="s">
        <v>636</v>
      </c>
      <c r="Z153" s="118"/>
      <c r="AA153" s="116"/>
      <c r="AB153" s="118"/>
      <c r="AC153" s="118"/>
    </row>
    <row r="154" spans="1:29" ht="29" hidden="1">
      <c r="A154" s="286">
        <v>4000004904</v>
      </c>
      <c r="B154" s="101" t="str">
        <f>IFERROR(VLOOKUP(CGTracker[[#This Row],[Ticket ID]],HelpMe[],2,FALSE),"Not Found In HelpMe")</f>
        <v>Service Request</v>
      </c>
      <c r="C154" s="100" t="s">
        <v>29</v>
      </c>
      <c r="D154" s="125" t="str">
        <f>IFERROR(VLOOKUP(CGTracker[[#This Row],[Ticket ID]],HelpMe[#All],24,FALSE),"Not Found in HelpMe")</f>
        <v>IND</v>
      </c>
      <c r="E154" s="125" t="str">
        <f>IFERROR(VLOOKUP(CGTracker[[#This Row],[Ticket ID]],HelpMe[#All],14,FALSE),"Not Found in HelpMe")</f>
        <v>Finance &amp; Accounts</v>
      </c>
      <c r="F154" s="245" t="str">
        <f>IFERROR(VLOOKUP(CGTracker[[#This Row],[Ticket ID]],HelpMe[#All],7,FALSE),"Not Found in HelpMe")</f>
        <v>SAP Functional-MM</v>
      </c>
      <c r="G154" s="246" t="str">
        <f>IFERROR(VLOOKUP(CGTracker[[#This Row],[Ticket ID]],HelpMe[#All],4,FALSE),"Not Found In HelpMe")</f>
        <v>Inclusion of Central Purchasing Block in ZMKVZ report - Sol ref#: 3000052625</v>
      </c>
      <c r="H154" s="118" t="s">
        <v>637</v>
      </c>
      <c r="I154" s="101" t="str">
        <f>IFERROR(VLOOKUP(CGTracker[[#This Row],[Ticket ID]],HelpMe[],17,FALSE),"Not Found in HelpMe")</f>
        <v>3. Normal</v>
      </c>
      <c r="J154" s="101" t="str">
        <f>IFERROR(VLOOKUP(CGTracker[[#This Row],[Ticket ID]],HelpMe[],27,FALSE),"Not Found in HelpMe")</f>
        <v>Not Found in HelpMe</v>
      </c>
      <c r="K154" s="245" t="str">
        <f>IFERROR(VLOOKUP(CGTracker[[#This Row],[Ticket ID]],HelpMe[],8,FALSE),"Not Found in HelpMe")</f>
        <v>User acceptance</v>
      </c>
      <c r="L154" s="118" t="s">
        <v>221</v>
      </c>
      <c r="M154" s="81" t="s">
        <v>221</v>
      </c>
      <c r="N154" s="154">
        <f>IFERROR(VLOOKUP(CGTracker[[#This Row],[Ticket ID]],HelpMe[],36,FALSE),"Not Found in HelpMe")</f>
        <v>45637</v>
      </c>
      <c r="O154" s="116" t="s">
        <v>602</v>
      </c>
      <c r="P154" s="116"/>
      <c r="Q154" s="116"/>
      <c r="R154" s="154" t="str">
        <f>IFERROR(VLOOKUP(CGTracker[[#This Row],[Ticket ID]],HelpMe[],37,FALSE),"Not Found in HelpMe")</f>
        <v/>
      </c>
      <c r="S154" s="116"/>
      <c r="T154" s="116" t="s">
        <v>150</v>
      </c>
      <c r="U154" s="245" t="str">
        <f>IFERROR(VLOOKUP(CGTracker[[#This Row],[Ticket ID]],HelpMe[],6,FALSE),"Not Found in HelpMe")</f>
        <v>Pranita Vishvanath Patil</v>
      </c>
      <c r="V154" s="245" t="str">
        <f>IFERROR(VLOOKUP(CGTracker[[#This Row],[Ticket ID]],HelpMe[],31,FALSE),"Not Found in HelpMe")</f>
        <v>Not Found in HelpMe</v>
      </c>
      <c r="W154" s="116" t="s">
        <v>553</v>
      </c>
      <c r="X154" s="116"/>
      <c r="Y154" s="118" t="s">
        <v>638</v>
      </c>
      <c r="Z154" s="118"/>
      <c r="AA154" s="116"/>
      <c r="AB154" s="118"/>
      <c r="AC154" s="118" t="s">
        <v>639</v>
      </c>
    </row>
    <row r="155" spans="1:29" hidden="1">
      <c r="A155" s="289">
        <v>4000005713</v>
      </c>
      <c r="B155" s="101" t="str">
        <f>IFERROR(VLOOKUP(CGTracker[[#This Row],[Ticket ID]],HelpMe[],2,FALSE),"Not Found In HelpMe")</f>
        <v>Service Request</v>
      </c>
      <c r="C155" s="100"/>
      <c r="D155" s="125" t="str">
        <f>IFERROR(VLOOKUP(CGTracker[[#This Row],[Ticket ID]],HelpMe[#All],24,FALSE),"Not Found in HelpMe")</f>
        <v>UAE</v>
      </c>
      <c r="E155" s="125" t="str">
        <f>IFERROR(VLOOKUP(CGTracker[[#This Row],[Ticket ID]],HelpMe[#All],14,FALSE),"Not Found in HelpMe")</f>
        <v>Production-Planing</v>
      </c>
      <c r="F155" s="245" t="str">
        <f>IFERROR(VLOOKUP(CGTracker[[#This Row],[Ticket ID]],HelpMe[#All],7,FALSE),"Not Found in HelpMe")</f>
        <v>SAP Functional-PP/PM/QS/</v>
      </c>
      <c r="G155" s="246" t="str">
        <f>IFERROR(VLOOKUP(CGTracker[[#This Row],[Ticket ID]],HelpMe[#All],4,FALSE),"Not Found In HelpMe")</f>
        <v>Addition of Data for ZPP_BOM_UPLOAD Program</v>
      </c>
      <c r="H155" s="118"/>
      <c r="I155" s="101" t="str">
        <f>IFERROR(VLOOKUP(CGTracker[[#This Row],[Ticket ID]],HelpMe[],17,FALSE),"Not Found in HelpMe")</f>
        <v>2. High</v>
      </c>
      <c r="J155" s="101" t="str">
        <f>IFERROR(VLOOKUP(CGTracker[[#This Row],[Ticket ID]],HelpMe[],27,FALSE),"Not Found in HelpMe")</f>
        <v>Not Found in HelpMe</v>
      </c>
      <c r="K155" s="245" t="str">
        <f>IFERROR(VLOOKUP(CGTracker[[#This Row],[Ticket ID]],HelpMe[],8,FALSE),"Not Found in HelpMe")</f>
        <v>Resolved</v>
      </c>
      <c r="L155" s="147" t="s">
        <v>410</v>
      </c>
      <c r="M155" s="81" t="s">
        <v>410</v>
      </c>
      <c r="N155" s="154">
        <f>IFERROR(VLOOKUP(CGTracker[[#This Row],[Ticket ID]],HelpMe[],36,FALSE),"Not Found in HelpMe")</f>
        <v>45455</v>
      </c>
      <c r="O155" s="116" t="s">
        <v>640</v>
      </c>
      <c r="P155" s="116"/>
      <c r="Q155" s="116"/>
      <c r="R155" s="154">
        <f>IFERROR(VLOOKUP(CGTracker[[#This Row],[Ticket ID]],HelpMe[],37,FALSE),"Not Found in HelpMe")</f>
        <v>45455</v>
      </c>
      <c r="S155" s="116"/>
      <c r="T155" s="116" t="s">
        <v>641</v>
      </c>
      <c r="U155" s="245" t="str">
        <f>IFERROR(VLOOKUP(CGTracker[[#This Row],[Ticket ID]],HelpMe[],6,FALSE),"Not Found in HelpMe")</f>
        <v>Shaik Chand Basha</v>
      </c>
      <c r="V155" s="245" t="str">
        <f>IFERROR(VLOOKUP(CGTracker[[#This Row],[Ticket ID]],HelpMe[],31,FALSE),"Not Found in HelpMe")</f>
        <v>Not Found in HelpMe</v>
      </c>
      <c r="W155" s="116"/>
      <c r="X155" s="116"/>
      <c r="Y155" s="118" t="s">
        <v>642</v>
      </c>
      <c r="Z155" s="118"/>
      <c r="AA155" s="116"/>
      <c r="AB155" s="118"/>
      <c r="AC155" s="118"/>
    </row>
    <row r="156" spans="1:29" ht="72.5" hidden="1">
      <c r="A156" s="277">
        <v>4000005786</v>
      </c>
      <c r="B156" s="101" t="str">
        <f>IFERROR(VLOOKUP(CGTracker[[#This Row],[Ticket ID]],HelpMe[],2,FALSE),"Not Found In HelpMe")</f>
        <v>Incident</v>
      </c>
      <c r="C156" s="100" t="s">
        <v>29</v>
      </c>
      <c r="D156" s="125" t="str">
        <f>IFERROR(VLOOKUP(CGTracker[[#This Row],[Ticket ID]],HelpMe[#All],24,FALSE),"Not Found in HelpMe")</f>
        <v>IND</v>
      </c>
      <c r="E156" s="125" t="str">
        <f>IFERROR(VLOOKUP(CGTracker[[#This Row],[Ticket ID]],HelpMe[#All],14,FALSE),"Not Found in HelpMe")</f>
        <v>Purchase</v>
      </c>
      <c r="F156" s="245" t="str">
        <f>IFERROR(VLOOKUP(CGTracker[[#This Row],[Ticket ID]],HelpMe[#All],7,FALSE),"Not Found in HelpMe")</f>
        <v>SAP Functional-FI/CO</v>
      </c>
      <c r="G156" s="246" t="str">
        <f>IFERROR(VLOOKUP(CGTracker[[#This Row],[Ticket ID]],HelpMe[#All],4,FALSE),"Not Found In HelpMe")</f>
        <v>Wrong details in GST number 03AACCR6424N2Z9 - Sol ref#: 2000064785</v>
      </c>
      <c r="H156" s="118" t="s">
        <v>643</v>
      </c>
      <c r="I156" s="101" t="str">
        <f>IFERROR(VLOOKUP(CGTracker[[#This Row],[Ticket ID]],HelpMe[],17,FALSE),"Not Found in HelpMe")</f>
        <v>3. Normal</v>
      </c>
      <c r="J156" s="101" t="str">
        <f>IFERROR(VLOOKUP(CGTracker[[#This Row],[Ticket ID]],HelpMe[],27,FALSE),"Not Found in HelpMe")</f>
        <v>Not Found in HelpMe</v>
      </c>
      <c r="K156" s="245" t="str">
        <f>IFERROR(VLOOKUP(CGTracker[[#This Row],[Ticket ID]],HelpMe[],8,FALSE),"Not Found in HelpMe")</f>
        <v>Resolved</v>
      </c>
      <c r="L156" s="147" t="s">
        <v>40</v>
      </c>
      <c r="M156" s="81" t="s">
        <v>40</v>
      </c>
      <c r="N156" s="154">
        <f>IFERROR(VLOOKUP(CGTracker[[#This Row],[Ticket ID]],HelpMe[],36,FALSE),"Not Found in HelpMe")</f>
        <v>45577</v>
      </c>
      <c r="O156" s="116" t="s">
        <v>549</v>
      </c>
      <c r="P156" s="116"/>
      <c r="Q156" s="116"/>
      <c r="R156" s="154">
        <f>IFERROR(VLOOKUP(CGTracker[[#This Row],[Ticket ID]],HelpMe[],37,FALSE),"Not Found in HelpMe")</f>
        <v>45577</v>
      </c>
      <c r="S156" s="116"/>
      <c r="T156" s="116" t="s">
        <v>92</v>
      </c>
      <c r="U156" s="245" t="str">
        <f>IFERROR(VLOOKUP(CGTracker[[#This Row],[Ticket ID]],HelpMe[],6,FALSE),"Not Found in HelpMe")</f>
        <v>Rakhi Masand</v>
      </c>
      <c r="V156" s="245" t="str">
        <f>IFERROR(VLOOKUP(CGTracker[[#This Row],[Ticket ID]],HelpMe[],31,FALSE),"Not Found in HelpMe")</f>
        <v>Not Found in HelpMe</v>
      </c>
      <c r="W156" s="116"/>
      <c r="X156" s="116"/>
      <c r="Y156" s="118" t="s">
        <v>644</v>
      </c>
      <c r="Z156" s="118"/>
      <c r="AA156" s="116"/>
      <c r="AB156" s="118"/>
      <c r="AC156" s="118"/>
    </row>
    <row r="157" spans="1:29" ht="43.5" hidden="1">
      <c r="A157" s="277">
        <v>4000005788</v>
      </c>
      <c r="B157" s="101" t="str">
        <f>IFERROR(VLOOKUP(CGTracker[[#This Row],[Ticket ID]],HelpMe[],2,FALSE),"Not Found In HelpMe")</f>
        <v>Incident</v>
      </c>
      <c r="C157" s="100" t="s">
        <v>29</v>
      </c>
      <c r="D157" s="125" t="str">
        <f>IFERROR(VLOOKUP(CGTracker[[#This Row],[Ticket ID]],HelpMe[#All],24,FALSE),"Not Found in HelpMe")</f>
        <v>UAE</v>
      </c>
      <c r="E157" s="125" t="str">
        <f>IFERROR(VLOOKUP(CGTracker[[#This Row],[Ticket ID]],HelpMe[#All],14,FALSE),"Not Found in HelpMe")</f>
        <v>Showroom</v>
      </c>
      <c r="F157" s="245" t="str">
        <f>IFERROR(VLOOKUP(CGTracker[[#This Row],[Ticket ID]],HelpMe[#All],7,FALSE),"Not Found in HelpMe")</f>
        <v>SAP Functional-SD</v>
      </c>
      <c r="G157" s="246" t="str">
        <f>IFERROR(VLOOKUP(CGTracker[[#This Row],[Ticket ID]],HelpMe[#All],4,FALSE),"Not Found In HelpMe")</f>
        <v>OLD SYSTEM // REPLACMENT FOC ORDER ERROR</v>
      </c>
      <c r="H157" s="118" t="s">
        <v>645</v>
      </c>
      <c r="I157" s="101" t="str">
        <f>IFERROR(VLOOKUP(CGTracker[[#This Row],[Ticket ID]],HelpMe[],17,FALSE),"Not Found in HelpMe")</f>
        <v>3. Normal</v>
      </c>
      <c r="J157" s="101" t="str">
        <f>IFERROR(VLOOKUP(CGTracker[[#This Row],[Ticket ID]],HelpMe[],27,FALSE),"Not Found in HelpMe")</f>
        <v>Not Found in HelpMe</v>
      </c>
      <c r="K157" s="245" t="str">
        <f>IFERROR(VLOOKUP(CGTracker[[#This Row],[Ticket ID]],HelpMe[],8,FALSE),"Not Found in HelpMe")</f>
        <v>Closed</v>
      </c>
      <c r="L157" s="147" t="s">
        <v>40</v>
      </c>
      <c r="M157" s="10" t="s">
        <v>40</v>
      </c>
      <c r="N157" s="154">
        <f>IFERROR(VLOOKUP(CGTracker[[#This Row],[Ticket ID]],HelpMe[],36,FALSE),"Not Found in HelpMe")</f>
        <v>45577</v>
      </c>
      <c r="O157" s="116" t="s">
        <v>549</v>
      </c>
      <c r="P157" s="116"/>
      <c r="Q157" s="116"/>
      <c r="R157" s="154">
        <f>IFERROR(VLOOKUP(CGTracker[[#This Row],[Ticket ID]],HelpMe[],37,FALSE),"Not Found in HelpMe")</f>
        <v>45577</v>
      </c>
      <c r="S157" s="116"/>
      <c r="T157" s="116" t="s">
        <v>67</v>
      </c>
      <c r="U157" s="245" t="str">
        <f>IFERROR(VLOOKUP(CGTracker[[#This Row],[Ticket ID]],HelpMe[],6,FALSE),"Not Found in HelpMe")</f>
        <v>Kamal Kondapalli</v>
      </c>
      <c r="V157" s="245" t="str">
        <f>IFERROR(VLOOKUP(CGTracker[[#This Row],[Ticket ID]],HelpMe[],31,FALSE),"Not Found in HelpMe")</f>
        <v>Not Found in HelpMe</v>
      </c>
      <c r="W157" s="116" t="s">
        <v>99</v>
      </c>
      <c r="X157" s="116"/>
      <c r="Y157" s="118" t="s">
        <v>646</v>
      </c>
      <c r="Z157" s="118"/>
      <c r="AA157" s="116"/>
      <c r="AB157" s="118"/>
      <c r="AC157" s="118"/>
    </row>
    <row r="158" spans="1:29" ht="43.5" hidden="1">
      <c r="A158" s="277">
        <v>4000005792</v>
      </c>
      <c r="B158" s="101" t="str">
        <f>IFERROR(VLOOKUP(CGTracker[[#This Row],[Ticket ID]],HelpMe[],2,FALSE),"Not Found In HelpMe")</f>
        <v>Incident</v>
      </c>
      <c r="C158" s="100" t="s">
        <v>29</v>
      </c>
      <c r="D158" s="125" t="str">
        <f>IFERROR(VLOOKUP(CGTracker[[#This Row],[Ticket ID]],HelpMe[#All],24,FALSE),"Not Found in HelpMe")</f>
        <v>UAE</v>
      </c>
      <c r="E158" s="125" t="str">
        <f>IFERROR(VLOOKUP(CGTracker[[#This Row],[Ticket ID]],HelpMe[#All],14,FALSE),"Not Found in HelpMe")</f>
        <v>Sales</v>
      </c>
      <c r="F158" s="245" t="str">
        <f>IFERROR(VLOOKUP(CGTracker[[#This Row],[Ticket ID]],HelpMe[#All],7,FALSE),"Not Found in HelpMe")</f>
        <v>SAP Functional-SD</v>
      </c>
      <c r="G158" s="246" t="str">
        <f>IFERROR(VLOOKUP(CGTracker[[#This Row],[Ticket ID]],HelpMe[#All],4,FALSE),"Not Found In HelpMe")</f>
        <v>Order Placement Issue in SAP.</v>
      </c>
      <c r="H158" s="118" t="s">
        <v>647</v>
      </c>
      <c r="I158" s="101" t="str">
        <f>IFERROR(VLOOKUP(CGTracker[[#This Row],[Ticket ID]],HelpMe[],17,FALSE),"Not Found in HelpMe")</f>
        <v>3. Normal</v>
      </c>
      <c r="J158" s="101" t="str">
        <f>IFERROR(VLOOKUP(CGTracker[[#This Row],[Ticket ID]],HelpMe[],27,FALSE),"Not Found in HelpMe")</f>
        <v>Not Found in HelpMe</v>
      </c>
      <c r="K158" s="245" t="str">
        <f>IFERROR(VLOOKUP(CGTracker[[#This Row],[Ticket ID]],HelpMe[],8,FALSE),"Not Found in HelpMe")</f>
        <v>Closed</v>
      </c>
      <c r="L158" s="147" t="s">
        <v>40</v>
      </c>
      <c r="M158" s="10" t="s">
        <v>40</v>
      </c>
      <c r="N158" s="154">
        <f>IFERROR(VLOOKUP(CGTracker[[#This Row],[Ticket ID]],HelpMe[],36,FALSE),"Not Found in HelpMe")</f>
        <v>45577</v>
      </c>
      <c r="O158" s="116" t="s">
        <v>549</v>
      </c>
      <c r="P158" s="116"/>
      <c r="Q158" s="116"/>
      <c r="R158" s="154">
        <f>IFERROR(VLOOKUP(CGTracker[[#This Row],[Ticket ID]],HelpMe[],37,FALSE),"Not Found in HelpMe")</f>
        <v>45577</v>
      </c>
      <c r="S158" s="116"/>
      <c r="T158" s="116" t="s">
        <v>67</v>
      </c>
      <c r="U158" s="245" t="str">
        <f>IFERROR(VLOOKUP(CGTracker[[#This Row],[Ticket ID]],HelpMe[],6,FALSE),"Not Found in HelpMe")</f>
        <v>Kamal Kondapalli</v>
      </c>
      <c r="V158" s="245" t="str">
        <f>IFERROR(VLOOKUP(CGTracker[[#This Row],[Ticket ID]],HelpMe[],31,FALSE),"Not Found in HelpMe")</f>
        <v>Not Found in HelpMe</v>
      </c>
      <c r="W158" s="116" t="s">
        <v>99</v>
      </c>
      <c r="X158" s="116"/>
      <c r="Y158" s="118" t="s">
        <v>646</v>
      </c>
      <c r="Z158" s="118"/>
      <c r="AA158" s="116"/>
      <c r="AB158" s="118"/>
      <c r="AC158" s="118"/>
    </row>
    <row r="159" spans="1:29" ht="43.5" hidden="1">
      <c r="A159" s="277">
        <v>4000005802</v>
      </c>
      <c r="B159" s="101" t="str">
        <f>IFERROR(VLOOKUP(CGTracker[[#This Row],[Ticket ID]],HelpMe[],2,FALSE),"Not Found In HelpMe")</f>
        <v>Incident</v>
      </c>
      <c r="C159" s="100" t="s">
        <v>29</v>
      </c>
      <c r="D159" s="125" t="str">
        <f>IFERROR(VLOOKUP(CGTracker[[#This Row],[Ticket ID]],HelpMe[#All],24,FALSE),"Not Found in HelpMe")</f>
        <v>UAE</v>
      </c>
      <c r="E159" s="125" t="str">
        <f>IFERROR(VLOOKUP(CGTracker[[#This Row],[Ticket ID]],HelpMe[#All],14,FALSE),"Not Found in HelpMe")</f>
        <v>Showroom</v>
      </c>
      <c r="F159" s="245" t="str">
        <f>IFERROR(VLOOKUP(CGTracker[[#This Row],[Ticket ID]],HelpMe[#All],7,FALSE),"Not Found in HelpMe")</f>
        <v>SAP Functional-SD</v>
      </c>
      <c r="G159" s="246" t="str">
        <f>IFERROR(VLOOKUP(CGTracker[[#This Row],[Ticket ID]],HelpMe[#All],4,FALSE),"Not Found In HelpMe")</f>
        <v>ERROR IN C4C</v>
      </c>
      <c r="H159" s="118" t="s">
        <v>648</v>
      </c>
      <c r="I159" s="101" t="str">
        <f>IFERROR(VLOOKUP(CGTracker[[#This Row],[Ticket ID]],HelpMe[],17,FALSE),"Not Found in HelpMe")</f>
        <v>3. Normal</v>
      </c>
      <c r="J159" s="101" t="str">
        <f>IFERROR(VLOOKUP(CGTracker[[#This Row],[Ticket ID]],HelpMe[],27,FALSE),"Not Found in HelpMe")</f>
        <v>Not Found in HelpMe</v>
      </c>
      <c r="K159" s="245" t="str">
        <f>IFERROR(VLOOKUP(CGTracker[[#This Row],[Ticket ID]],HelpMe[],8,FALSE),"Not Found in HelpMe")</f>
        <v>Closed</v>
      </c>
      <c r="L159" s="147" t="s">
        <v>40</v>
      </c>
      <c r="M159" s="10" t="s">
        <v>40</v>
      </c>
      <c r="N159" s="154">
        <f>IFERROR(VLOOKUP(CGTracker[[#This Row],[Ticket ID]],HelpMe[],36,FALSE),"Not Found in HelpMe")</f>
        <v>45577</v>
      </c>
      <c r="O159" s="116" t="s">
        <v>549</v>
      </c>
      <c r="P159" s="116"/>
      <c r="Q159" s="116"/>
      <c r="R159" s="154">
        <f>IFERROR(VLOOKUP(CGTracker[[#This Row],[Ticket ID]],HelpMe[],37,FALSE),"Not Found in HelpMe")</f>
        <v>45577</v>
      </c>
      <c r="S159" s="116"/>
      <c r="T159" s="116" t="s">
        <v>67</v>
      </c>
      <c r="U159" s="245" t="str">
        <f>IFERROR(VLOOKUP(CGTracker[[#This Row],[Ticket ID]],HelpMe[],6,FALSE),"Not Found in HelpMe")</f>
        <v>Kamal Kondapalli</v>
      </c>
      <c r="V159" s="245" t="str">
        <f>IFERROR(VLOOKUP(CGTracker[[#This Row],[Ticket ID]],HelpMe[],31,FALSE),"Not Found in HelpMe")</f>
        <v>Not Found in HelpMe</v>
      </c>
      <c r="W159" s="116" t="s">
        <v>649</v>
      </c>
      <c r="X159" s="116"/>
      <c r="Y159" s="118" t="s">
        <v>646</v>
      </c>
      <c r="Z159" s="118"/>
      <c r="AA159" s="116"/>
      <c r="AB159" s="118"/>
      <c r="AC159" s="118"/>
    </row>
    <row r="160" spans="1:29" ht="43.5" hidden="1">
      <c r="A160" s="277">
        <v>4000005805</v>
      </c>
      <c r="B160" s="101" t="str">
        <f>IFERROR(VLOOKUP(CGTracker[[#This Row],[Ticket ID]],HelpMe[],2,FALSE),"Not Found In HelpMe")</f>
        <v>Incident</v>
      </c>
      <c r="C160" s="100" t="s">
        <v>29</v>
      </c>
      <c r="D160" s="125" t="str">
        <f>IFERROR(VLOOKUP(CGTracker[[#This Row],[Ticket ID]],HelpMe[#All],24,FALSE),"Not Found in HelpMe")</f>
        <v>UAE</v>
      </c>
      <c r="E160" s="125" t="str">
        <f>IFERROR(VLOOKUP(CGTracker[[#This Row],[Ticket ID]],HelpMe[#All],14,FALSE),"Not Found in HelpMe")</f>
        <v>Sales</v>
      </c>
      <c r="F160" s="245" t="str">
        <f>IFERROR(VLOOKUP(CGTracker[[#This Row],[Ticket ID]],HelpMe[#All],7,FALSE),"Not Found in HelpMe")</f>
        <v>SAP Functional-SD</v>
      </c>
      <c r="G160" s="246" t="str">
        <f>IFERROR(VLOOKUP(CGTracker[[#This Row],[Ticket ID]],HelpMe[#All],4,FALSE),"Not Found In HelpMe")</f>
        <v>Quotation price error</v>
      </c>
      <c r="H160" s="118" t="s">
        <v>650</v>
      </c>
      <c r="I160" s="101" t="str">
        <f>IFERROR(VLOOKUP(CGTracker[[#This Row],[Ticket ID]],HelpMe[],17,FALSE),"Not Found in HelpMe")</f>
        <v>3. Normal</v>
      </c>
      <c r="J160" s="101" t="str">
        <f>IFERROR(VLOOKUP(CGTracker[[#This Row],[Ticket ID]],HelpMe[],27,FALSE),"Not Found in HelpMe")</f>
        <v>Not Found in HelpMe</v>
      </c>
      <c r="K160" s="245" t="str">
        <f>IFERROR(VLOOKUP(CGTracker[[#This Row],[Ticket ID]],HelpMe[],8,FALSE),"Not Found in HelpMe")</f>
        <v>Closed</v>
      </c>
      <c r="L160" s="147" t="s">
        <v>40</v>
      </c>
      <c r="M160" s="10" t="s">
        <v>40</v>
      </c>
      <c r="N160" s="154">
        <f>IFERROR(VLOOKUP(CGTracker[[#This Row],[Ticket ID]],HelpMe[],36,FALSE),"Not Found in HelpMe")</f>
        <v>45577</v>
      </c>
      <c r="O160" s="116" t="s">
        <v>549</v>
      </c>
      <c r="P160" s="116"/>
      <c r="Q160" s="116"/>
      <c r="R160" s="154">
        <f>IFERROR(VLOOKUP(CGTracker[[#This Row],[Ticket ID]],HelpMe[],37,FALSE),"Not Found in HelpMe")</f>
        <v>45577</v>
      </c>
      <c r="S160" s="116"/>
      <c r="T160" s="116" t="s">
        <v>67</v>
      </c>
      <c r="U160" s="245" t="str">
        <f>IFERROR(VLOOKUP(CGTracker[[#This Row],[Ticket ID]],HelpMe[],6,FALSE),"Not Found in HelpMe")</f>
        <v>Kamal Kondapalli</v>
      </c>
      <c r="V160" s="245" t="str">
        <f>IFERROR(VLOOKUP(CGTracker[[#This Row],[Ticket ID]],HelpMe[],31,FALSE),"Not Found in HelpMe")</f>
        <v>Not Found in HelpMe</v>
      </c>
      <c r="W160" s="116" t="s">
        <v>99</v>
      </c>
      <c r="X160" s="116"/>
      <c r="Y160" s="118" t="s">
        <v>651</v>
      </c>
      <c r="Z160" s="118"/>
      <c r="AA160" s="116"/>
      <c r="AB160" s="118"/>
      <c r="AC160" s="118"/>
    </row>
    <row r="161" spans="1:29" ht="43.5" hidden="1">
      <c r="A161" s="277">
        <v>4000005808</v>
      </c>
      <c r="B161" s="101" t="str">
        <f>IFERROR(VLOOKUP(CGTracker[[#This Row],[Ticket ID]],HelpMe[],2,FALSE),"Not Found In HelpMe")</f>
        <v>Incident</v>
      </c>
      <c r="C161" s="100" t="s">
        <v>29</v>
      </c>
      <c r="D161" s="125" t="str">
        <f>IFERROR(VLOOKUP(CGTracker[[#This Row],[Ticket ID]],HelpMe[#All],24,FALSE),"Not Found in HelpMe")</f>
        <v>UAE</v>
      </c>
      <c r="E161" s="125" t="str">
        <f>IFERROR(VLOOKUP(CGTracker[[#This Row],[Ticket ID]],HelpMe[#All],14,FALSE),"Not Found in HelpMe")</f>
        <v>Sales</v>
      </c>
      <c r="F161" s="245" t="str">
        <f>IFERROR(VLOOKUP(CGTracker[[#This Row],[Ticket ID]],HelpMe[#All],7,FALSE),"Not Found in HelpMe")</f>
        <v>SAP Functional-SD</v>
      </c>
      <c r="G161" s="246" t="str">
        <f>IFERROR(VLOOKUP(CGTracker[[#This Row],[Ticket ID]],HelpMe[#All],4,FALSE),"Not Found In HelpMe")</f>
        <v>Frequent SAP Error Codes Blocking Order Placement.</v>
      </c>
      <c r="H161" s="118" t="s">
        <v>652</v>
      </c>
      <c r="I161" s="101" t="str">
        <f>IFERROR(VLOOKUP(CGTracker[[#This Row],[Ticket ID]],HelpMe[],17,FALSE),"Not Found in HelpMe")</f>
        <v>3. Normal</v>
      </c>
      <c r="J161" s="101" t="str">
        <f>IFERROR(VLOOKUP(CGTracker[[#This Row],[Ticket ID]],HelpMe[],27,FALSE),"Not Found in HelpMe")</f>
        <v>Not Found in HelpMe</v>
      </c>
      <c r="K161" s="245" t="str">
        <f>IFERROR(VLOOKUP(CGTracker[[#This Row],[Ticket ID]],HelpMe[],8,FALSE),"Not Found in HelpMe")</f>
        <v>Closed</v>
      </c>
      <c r="L161" s="147" t="s">
        <v>40</v>
      </c>
      <c r="M161" s="10" t="s">
        <v>40</v>
      </c>
      <c r="N161" s="154">
        <f>IFERROR(VLOOKUP(CGTracker[[#This Row],[Ticket ID]],HelpMe[],36,FALSE),"Not Found in HelpMe")</f>
        <v>45577</v>
      </c>
      <c r="O161" s="116" t="s">
        <v>549</v>
      </c>
      <c r="P161" s="116"/>
      <c r="Q161" s="116"/>
      <c r="R161" s="154">
        <f>IFERROR(VLOOKUP(CGTracker[[#This Row],[Ticket ID]],HelpMe[],37,FALSE),"Not Found in HelpMe")</f>
        <v>45577</v>
      </c>
      <c r="S161" s="116"/>
      <c r="T161" s="116" t="s">
        <v>67</v>
      </c>
      <c r="U161" s="245" t="str">
        <f>IFERROR(VLOOKUP(CGTracker[[#This Row],[Ticket ID]],HelpMe[],6,FALSE),"Not Found in HelpMe")</f>
        <v>Kamal Kondapalli</v>
      </c>
      <c r="V161" s="245" t="str">
        <f>IFERROR(VLOOKUP(CGTracker[[#This Row],[Ticket ID]],HelpMe[],31,FALSE),"Not Found in HelpMe")</f>
        <v>Not Found in HelpMe</v>
      </c>
      <c r="W161" s="116" t="s">
        <v>99</v>
      </c>
      <c r="X161" s="116"/>
      <c r="Y161" s="118" t="s">
        <v>651</v>
      </c>
      <c r="Z161" s="118"/>
      <c r="AA161" s="116"/>
      <c r="AB161" s="118"/>
      <c r="AC161" s="118"/>
    </row>
    <row r="162" spans="1:29" ht="43.5" hidden="1">
      <c r="A162" s="277">
        <v>4000005799</v>
      </c>
      <c r="B162" s="101" t="str">
        <f>IFERROR(VLOOKUP(CGTracker[[#This Row],[Ticket ID]],HelpMe[],2,FALSE),"Not Found In HelpMe")</f>
        <v>Incident</v>
      </c>
      <c r="C162" s="100" t="s">
        <v>29</v>
      </c>
      <c r="D162" s="125" t="str">
        <f>IFERROR(VLOOKUP(CGTracker[[#This Row],[Ticket ID]],HelpMe[#All],24,FALSE),"Not Found in HelpMe")</f>
        <v>UAE</v>
      </c>
      <c r="E162" s="125" t="str">
        <f>IFERROR(VLOOKUP(CGTracker[[#This Row],[Ticket ID]],HelpMe[#All],14,FALSE),"Not Found in HelpMe")</f>
        <v>Production</v>
      </c>
      <c r="F162" s="245" t="str">
        <f>IFERROR(VLOOKUP(CGTracker[[#This Row],[Ticket ID]],HelpMe[#All],7,FALSE),"Not Found in HelpMe")</f>
        <v>SAP Functional-FI/CO</v>
      </c>
      <c r="G162" s="246" t="str">
        <f>IFERROR(VLOOKUP(CGTracker[[#This Row],[Ticket ID]],HelpMe[#All],4,FALSE),"Not Found In HelpMe")</f>
        <v>Posting error</v>
      </c>
      <c r="H162" s="118" t="s">
        <v>653</v>
      </c>
      <c r="I162" s="101" t="str">
        <f>IFERROR(VLOOKUP(CGTracker[[#This Row],[Ticket ID]],HelpMe[],17,FALSE),"Not Found in HelpMe")</f>
        <v>3. Normal</v>
      </c>
      <c r="J162" s="101" t="str">
        <f>IFERROR(VLOOKUP(CGTracker[[#This Row],[Ticket ID]],HelpMe[],27,FALSE),"Not Found in HelpMe")</f>
        <v>Not Found in HelpMe</v>
      </c>
      <c r="K162" s="245" t="str">
        <f>IFERROR(VLOOKUP(CGTracker[[#This Row],[Ticket ID]],HelpMe[],8,FALSE),"Not Found in HelpMe")</f>
        <v>Closed</v>
      </c>
      <c r="L162" s="147" t="s">
        <v>40</v>
      </c>
      <c r="M162" s="10" t="s">
        <v>40</v>
      </c>
      <c r="N162" s="154">
        <f>IFERROR(VLOOKUP(CGTracker[[#This Row],[Ticket ID]],HelpMe[],36,FALSE),"Not Found in HelpMe")</f>
        <v>45577</v>
      </c>
      <c r="O162" s="116" t="s">
        <v>549</v>
      </c>
      <c r="P162" s="116"/>
      <c r="Q162" s="116"/>
      <c r="R162" s="154">
        <f>IFERROR(VLOOKUP(CGTracker[[#This Row],[Ticket ID]],HelpMe[],37,FALSE),"Not Found in HelpMe")</f>
        <v>45577</v>
      </c>
      <c r="S162" s="242"/>
      <c r="T162" s="116" t="s">
        <v>59</v>
      </c>
      <c r="U162" s="245" t="str">
        <f>IFERROR(VLOOKUP(CGTracker[[#This Row],[Ticket ID]],HelpMe[],6,FALSE),"Not Found in HelpMe")</f>
        <v>Shaik Chand Basha</v>
      </c>
      <c r="V162" s="245" t="str">
        <f>IFERROR(VLOOKUP(CGTracker[[#This Row],[Ticket ID]],HelpMe[],31,FALSE),"Not Found in HelpMe")</f>
        <v>Not Found in HelpMe</v>
      </c>
      <c r="W162" s="116" t="s">
        <v>142</v>
      </c>
      <c r="X162" s="116"/>
      <c r="Y162" s="118" t="s">
        <v>654</v>
      </c>
      <c r="Z162" s="118"/>
      <c r="AA162" s="116"/>
      <c r="AB162" s="118"/>
      <c r="AC162" s="118"/>
    </row>
    <row r="163" spans="1:29" ht="29" hidden="1">
      <c r="A163" s="277">
        <v>4000005713</v>
      </c>
      <c r="B163" s="101" t="str">
        <f>IFERROR(VLOOKUP(CGTracker[[#This Row],[Ticket ID]],HelpMe[],2,FALSE),"Not Found In HelpMe")</f>
        <v>Service Request</v>
      </c>
      <c r="C163" s="100" t="s">
        <v>29</v>
      </c>
      <c r="D163" s="125" t="str">
        <f>IFERROR(VLOOKUP(CGTracker[[#This Row],[Ticket ID]],HelpMe[#All],24,FALSE),"Not Found in HelpMe")</f>
        <v>UAE</v>
      </c>
      <c r="E163" s="125" t="str">
        <f>IFERROR(VLOOKUP(CGTracker[[#This Row],[Ticket ID]],HelpMe[#All],14,FALSE),"Not Found in HelpMe")</f>
        <v>Production-Planing</v>
      </c>
      <c r="F163" s="245" t="str">
        <f>IFERROR(VLOOKUP(CGTracker[[#This Row],[Ticket ID]],HelpMe[#All],7,FALSE),"Not Found in HelpMe")</f>
        <v>SAP Functional-PP/PM/QS/</v>
      </c>
      <c r="G163" s="246" t="str">
        <f>IFERROR(VLOOKUP(CGTracker[[#This Row],[Ticket ID]],HelpMe[#All],4,FALSE),"Not Found In HelpMe")</f>
        <v>Addition of Data for ZPP_BOM_UPLOAD Program</v>
      </c>
      <c r="H163" t="s">
        <v>655</v>
      </c>
      <c r="I163" s="101" t="str">
        <f>IFERROR(VLOOKUP(CGTracker[[#This Row],[Ticket ID]],HelpMe[],17,FALSE),"Not Found in HelpMe")</f>
        <v>2. High</v>
      </c>
      <c r="J163" s="101" t="str">
        <f>IFERROR(VLOOKUP(CGTracker[[#This Row],[Ticket ID]],HelpMe[],27,FALSE),"Not Found in HelpMe")</f>
        <v>Not Found in HelpMe</v>
      </c>
      <c r="K163" s="245" t="str">
        <f>IFERROR(VLOOKUP(CGTracker[[#This Row],[Ticket ID]],HelpMe[],8,FALSE),"Not Found in HelpMe")</f>
        <v>Resolved</v>
      </c>
      <c r="L163" s="118" t="s">
        <v>221</v>
      </c>
      <c r="M163" s="118" t="s">
        <v>221</v>
      </c>
      <c r="N163" s="154">
        <f>IFERROR(VLOOKUP(CGTracker[[#This Row],[Ticket ID]],HelpMe[],36,FALSE),"Not Found in HelpMe")</f>
        <v>45455</v>
      </c>
      <c r="O163" s="116" t="s">
        <v>549</v>
      </c>
      <c r="P163" s="116"/>
      <c r="Q163" s="116"/>
      <c r="R163" s="154">
        <f>IFERROR(VLOOKUP(CGTracker[[#This Row],[Ticket ID]],HelpMe[],37,FALSE),"Not Found in HelpMe")</f>
        <v>45455</v>
      </c>
      <c r="S163" s="116"/>
      <c r="T163" s="116" t="s">
        <v>59</v>
      </c>
      <c r="U163" s="245" t="str">
        <f>IFERROR(VLOOKUP(CGTracker[[#This Row],[Ticket ID]],HelpMe[],6,FALSE),"Not Found in HelpMe")</f>
        <v>Shaik Chand Basha</v>
      </c>
      <c r="V163" s="245" t="str">
        <f>IFERROR(VLOOKUP(CGTracker[[#This Row],[Ticket ID]],HelpMe[],31,FALSE),"Not Found in HelpMe")</f>
        <v>Not Found in HelpMe</v>
      </c>
      <c r="W163" s="116" t="s">
        <v>193</v>
      </c>
      <c r="X163" s="116" t="s">
        <v>115</v>
      </c>
      <c r="Y163" s="118" t="s">
        <v>656</v>
      </c>
      <c r="Z163" s="118"/>
      <c r="AA163" s="116"/>
      <c r="AB163" s="118"/>
      <c r="AC163" s="118"/>
    </row>
    <row r="164" spans="1:29" ht="101.5" hidden="1">
      <c r="A164" s="277">
        <v>4000005652</v>
      </c>
      <c r="B164" s="101" t="str">
        <f>IFERROR(VLOOKUP(CGTracker[[#This Row],[Ticket ID]],HelpMe[],2,FALSE),"Not Found In HelpMe")</f>
        <v>Service Request</v>
      </c>
      <c r="C164" s="100" t="s">
        <v>29</v>
      </c>
      <c r="D164" s="125" t="str">
        <f>IFERROR(VLOOKUP(CGTracker[[#This Row],[Ticket ID]],HelpMe[#All],24,FALSE),"Not Found in HelpMe")</f>
        <v>UAE</v>
      </c>
      <c r="E164" s="125" t="str">
        <f>IFERROR(VLOOKUP(CGTracker[[#This Row],[Ticket ID]],HelpMe[#All],14,FALSE),"Not Found in HelpMe")</f>
        <v>Production-Planing</v>
      </c>
      <c r="F164" s="245" t="str">
        <f>IFERROR(VLOOKUP(CGTracker[[#This Row],[Ticket ID]],HelpMe[#All],7,FALSE),"Not Found in HelpMe")</f>
        <v>SAP Functional-PP/PM/QS/</v>
      </c>
      <c r="G164" s="246" t="str">
        <f>IFERROR(VLOOKUP(CGTracker[[#This Row],[Ticket ID]],HelpMe[#All],4,FALSE),"Not Found In HelpMe")</f>
        <v>Request for New Creation Program for KRT/KRP</v>
      </c>
      <c r="H164" s="118" t="s">
        <v>657</v>
      </c>
      <c r="I164" s="101" t="str">
        <f>IFERROR(VLOOKUP(CGTracker[[#This Row],[Ticket ID]],HelpMe[],17,FALSE),"Not Found in HelpMe")</f>
        <v>2. High</v>
      </c>
      <c r="J164" s="101" t="str">
        <f>IFERROR(VLOOKUP(CGTracker[[#This Row],[Ticket ID]],HelpMe[],27,FALSE),"Not Found in HelpMe")</f>
        <v>Not Found in HelpMe</v>
      </c>
      <c r="K164" s="245" t="str">
        <f>IFERROR(VLOOKUP(CGTracker[[#This Row],[Ticket ID]],HelpMe[],8,FALSE),"Not Found in HelpMe")</f>
        <v>In Progress</v>
      </c>
      <c r="L164" s="147" t="s">
        <v>254</v>
      </c>
      <c r="M164" s="81" t="s">
        <v>254</v>
      </c>
      <c r="N164" s="154">
        <f>IFERROR(VLOOKUP(CGTracker[[#This Row],[Ticket ID]],HelpMe[],36,FALSE),"Not Found in HelpMe")</f>
        <v>45424</v>
      </c>
      <c r="O164" s="116" t="s">
        <v>549</v>
      </c>
      <c r="P164" s="116"/>
      <c r="Q164" s="116"/>
      <c r="R164" s="154" t="str">
        <f>IFERROR(VLOOKUP(CGTracker[[#This Row],[Ticket ID]],HelpMe[],37,FALSE),"Not Found in HelpMe")</f>
        <v/>
      </c>
      <c r="S164" s="116"/>
      <c r="T164" s="116" t="s">
        <v>59</v>
      </c>
      <c r="U164" s="245" t="str">
        <f>IFERROR(VLOOKUP(CGTracker[[#This Row],[Ticket ID]],HelpMe[],6,FALSE),"Not Found in HelpMe")</f>
        <v>Shaik Chand Basha</v>
      </c>
      <c r="V164" s="245" t="str">
        <f>IFERROR(VLOOKUP(CGTracker[[#This Row],[Ticket ID]],HelpMe[],31,FALSE),"Not Found in HelpMe")</f>
        <v>Not Found in HelpMe</v>
      </c>
      <c r="W164" s="116" t="s">
        <v>658</v>
      </c>
      <c r="X164" s="116" t="s">
        <v>115</v>
      </c>
      <c r="Y164" s="118" t="s">
        <v>659</v>
      </c>
      <c r="Z164" s="118"/>
      <c r="AA164" s="116"/>
      <c r="AB164" s="118"/>
      <c r="AC164" s="118" t="s">
        <v>660</v>
      </c>
    </row>
    <row r="165" spans="1:29" ht="58" hidden="1">
      <c r="A165" s="277">
        <v>4000005838</v>
      </c>
      <c r="B165" s="101" t="str">
        <f>IFERROR(VLOOKUP(CGTracker[[#This Row],[Ticket ID]],HelpMe[],2,FALSE),"Not Found In HelpMe")</f>
        <v>Incident</v>
      </c>
      <c r="C165" s="100" t="s">
        <v>29</v>
      </c>
      <c r="D165" s="125" t="str">
        <f>IFERROR(VLOOKUP(CGTracker[[#This Row],[Ticket ID]],HelpMe[#All],24,FALSE),"Not Found in HelpMe")</f>
        <v>UAE</v>
      </c>
      <c r="E165" s="125" t="str">
        <f>IFERROR(VLOOKUP(CGTracker[[#This Row],[Ticket ID]],HelpMe[#All],14,FALSE),"Not Found in HelpMe")</f>
        <v>Sanitaryware Sales</v>
      </c>
      <c r="F165" s="245" t="str">
        <f>IFERROR(VLOOKUP(CGTracker[[#This Row],[Ticket ID]],HelpMe[#All],7,FALSE),"Not Found in HelpMe")</f>
        <v>SAP Functional-SD</v>
      </c>
      <c r="G165" s="246" t="str">
        <f>IFERROR(VLOOKUP(CGTracker[[#This Row],[Ticket ID]],HelpMe[#All],4,FALSE),"Not Found In HelpMe")</f>
        <v>SAP Incident / C4C / External ID not showing</v>
      </c>
      <c r="H165" s="118" t="s">
        <v>661</v>
      </c>
      <c r="I165" s="101" t="str">
        <f>IFERROR(VLOOKUP(CGTracker[[#This Row],[Ticket ID]],HelpMe[],17,FALSE),"Not Found in HelpMe")</f>
        <v>3. Normal</v>
      </c>
      <c r="J165" s="101" t="str">
        <f>IFERROR(VLOOKUP(CGTracker[[#This Row],[Ticket ID]],HelpMe[],27,FALSE),"Not Found in HelpMe")</f>
        <v>Not Found in HelpMe</v>
      </c>
      <c r="K165" s="245" t="str">
        <f>IFERROR(VLOOKUP(CGTracker[[#This Row],[Ticket ID]],HelpMe[],8,FALSE),"Not Found in HelpMe")</f>
        <v>Closed</v>
      </c>
      <c r="L165" s="147" t="s">
        <v>40</v>
      </c>
      <c r="M165" s="10" t="s">
        <v>40</v>
      </c>
      <c r="N165" s="154">
        <f>IFERROR(VLOOKUP(CGTracker[[#This Row],[Ticket ID]],HelpMe[],36,FALSE),"Not Found in HelpMe")</f>
        <v>45608</v>
      </c>
      <c r="O165" s="116" t="s">
        <v>662</v>
      </c>
      <c r="P165" s="116"/>
      <c r="Q165" s="116"/>
      <c r="R165" s="154">
        <f>IFERROR(VLOOKUP(CGTracker[[#This Row],[Ticket ID]],HelpMe[],37,FALSE),"Not Found in HelpMe")</f>
        <v>45608</v>
      </c>
      <c r="S165" s="116" t="s">
        <v>663</v>
      </c>
      <c r="T165" s="116" t="s">
        <v>67</v>
      </c>
      <c r="U165" s="245" t="str">
        <f>IFERROR(VLOOKUP(CGTracker[[#This Row],[Ticket ID]],HelpMe[],6,FALSE),"Not Found in HelpMe")</f>
        <v>Kamal Kondapalli</v>
      </c>
      <c r="V165" s="245" t="str">
        <f>IFERROR(VLOOKUP(CGTracker[[#This Row],[Ticket ID]],HelpMe[],31,FALSE),"Not Found in HelpMe")</f>
        <v>Not Found in HelpMe</v>
      </c>
      <c r="W165" s="116" t="s">
        <v>68</v>
      </c>
      <c r="X165" s="116"/>
      <c r="Y165" s="217" t="s">
        <v>664</v>
      </c>
      <c r="Z165" s="118"/>
      <c r="AA165" s="116"/>
      <c r="AB165" s="118"/>
      <c r="AC165" s="118"/>
    </row>
    <row r="166" spans="1:29" ht="116" hidden="1">
      <c r="A166" s="277">
        <v>4000005856</v>
      </c>
      <c r="B166" s="101" t="str">
        <f>IFERROR(VLOOKUP(CGTracker[[#This Row],[Ticket ID]],HelpMe[],2,FALSE),"Not Found In HelpMe")</f>
        <v>Incident</v>
      </c>
      <c r="C166" s="100" t="s">
        <v>29</v>
      </c>
      <c r="D166" s="125" t="str">
        <f>IFERROR(VLOOKUP(CGTracker[[#This Row],[Ticket ID]],HelpMe[#All],24,FALSE),"Not Found in HelpMe")</f>
        <v>UAE</v>
      </c>
      <c r="E166" s="125" t="str">
        <f>IFERROR(VLOOKUP(CGTracker[[#This Row],[Ticket ID]],HelpMe[#All],14,FALSE),"Not Found in HelpMe")</f>
        <v>Customer Advocacy - Tiles</v>
      </c>
      <c r="F166" s="245" t="str">
        <f>IFERROR(VLOOKUP(CGTracker[[#This Row],[Ticket ID]],HelpMe[#All],7,FALSE),"Not Found in HelpMe")</f>
        <v>SAP Functional-SD</v>
      </c>
      <c r="G166" s="246" t="str">
        <f>IFERROR(VLOOKUP(CGTracker[[#This Row],[Ticket ID]],HelpMe[#All],4,FALSE),"Not Found In HelpMe")</f>
        <v>SAP Incident-Without a balance order QTY in SAP, the System still allows entry to book the stock</v>
      </c>
      <c r="H166" s="118" t="s">
        <v>665</v>
      </c>
      <c r="I166" s="101" t="str">
        <f>IFERROR(VLOOKUP(CGTracker[[#This Row],[Ticket ID]],HelpMe[],17,FALSE),"Not Found in HelpMe")</f>
        <v>3. Normal</v>
      </c>
      <c r="J166" s="101" t="str">
        <f>IFERROR(VLOOKUP(CGTracker[[#This Row],[Ticket ID]],HelpMe[],27,FALSE),"Not Found in HelpMe")</f>
        <v>Not Found in HelpMe</v>
      </c>
      <c r="K166" s="245" t="str">
        <f>IFERROR(VLOOKUP(CGTracker[[#This Row],[Ticket ID]],HelpMe[],8,FALSE),"Not Found in HelpMe")</f>
        <v>In Progress</v>
      </c>
      <c r="L166" s="147" t="s">
        <v>268</v>
      </c>
      <c r="M166" s="81" t="s">
        <v>268</v>
      </c>
      <c r="N166" s="154">
        <f>IFERROR(VLOOKUP(CGTracker[[#This Row],[Ticket ID]],HelpMe[],36,FALSE),"Not Found in HelpMe")</f>
        <v>45608</v>
      </c>
      <c r="O166" s="116" t="s">
        <v>662</v>
      </c>
      <c r="P166" s="116"/>
      <c r="Q166" s="116"/>
      <c r="R166" s="154" t="str">
        <f>IFERROR(VLOOKUP(CGTracker[[#This Row],[Ticket ID]],HelpMe[],37,FALSE),"Not Found in HelpMe")</f>
        <v/>
      </c>
      <c r="S166" s="116"/>
      <c r="T166" s="116" t="s">
        <v>50</v>
      </c>
      <c r="U166" s="245" t="str">
        <f>IFERROR(VLOOKUP(CGTracker[[#This Row],[Ticket ID]],HelpMe[],6,FALSE),"Not Found in HelpMe")</f>
        <v>Kamal Kondapalli</v>
      </c>
      <c r="V166" s="245" t="str">
        <f>IFERROR(VLOOKUP(CGTracker[[#This Row],[Ticket ID]],HelpMe[],31,FALSE),"Not Found in HelpMe")</f>
        <v>Not Found in HelpMe</v>
      </c>
      <c r="W166" s="116" t="s">
        <v>89</v>
      </c>
      <c r="X166" s="116"/>
      <c r="Y166" s="217" t="s">
        <v>666</v>
      </c>
      <c r="Z166" s="118"/>
      <c r="AA166" s="116"/>
      <c r="AB166" s="118"/>
      <c r="AC166" s="118" t="s">
        <v>667</v>
      </c>
    </row>
    <row r="167" spans="1:29" ht="58" hidden="1">
      <c r="A167" s="277">
        <v>4000005839</v>
      </c>
      <c r="B167" s="101" t="str">
        <f>IFERROR(VLOOKUP(CGTracker[[#This Row],[Ticket ID]],HelpMe[],2,FALSE),"Not Found In HelpMe")</f>
        <v>Incident</v>
      </c>
      <c r="C167" s="100" t="s">
        <v>29</v>
      </c>
      <c r="D167" s="125" t="str">
        <f>IFERROR(VLOOKUP(CGTracker[[#This Row],[Ticket ID]],HelpMe[#All],24,FALSE),"Not Found in HelpMe")</f>
        <v>UAE</v>
      </c>
      <c r="E167" s="125" t="str">
        <f>IFERROR(VLOOKUP(CGTracker[[#This Row],[Ticket ID]],HelpMe[#All],14,FALSE),"Not Found in HelpMe")</f>
        <v>Production</v>
      </c>
      <c r="F167" s="245" t="str">
        <f>IFERROR(VLOOKUP(CGTracker[[#This Row],[Ticket ID]],HelpMe[#All],7,FALSE),"Not Found in HelpMe")</f>
        <v>SAP Functional-FI/CO</v>
      </c>
      <c r="G167" s="246" t="str">
        <f>IFERROR(VLOOKUP(CGTracker[[#This Row],[Ticket ID]],HelpMe[#All],4,FALSE),"Not Found In HelpMe")</f>
        <v>SAP Incident - UNABLE TO PUT SCRAP in QA32 - QM</v>
      </c>
      <c r="H167" s="118" t="s">
        <v>668</v>
      </c>
      <c r="I167" s="101" t="str">
        <f>IFERROR(VLOOKUP(CGTracker[[#This Row],[Ticket ID]],HelpMe[],17,FALSE),"Not Found in HelpMe")</f>
        <v>3. Normal</v>
      </c>
      <c r="J167" s="101" t="str">
        <f>IFERROR(VLOOKUP(CGTracker[[#This Row],[Ticket ID]],HelpMe[],27,FALSE),"Not Found in HelpMe")</f>
        <v>Not Found in HelpMe</v>
      </c>
      <c r="K167" s="245" t="str">
        <f>IFERROR(VLOOKUP(CGTracker[[#This Row],[Ticket ID]],HelpMe[],8,FALSE),"Not Found in HelpMe")</f>
        <v>In Progress</v>
      </c>
      <c r="L167" s="147" t="s">
        <v>268</v>
      </c>
      <c r="M167" s="81" t="s">
        <v>268</v>
      </c>
      <c r="N167" s="154">
        <f>IFERROR(VLOOKUP(CGTracker[[#This Row],[Ticket ID]],HelpMe[],36,FALSE),"Not Found in HelpMe")</f>
        <v>45608</v>
      </c>
      <c r="O167" s="116" t="s">
        <v>662</v>
      </c>
      <c r="P167" s="116"/>
      <c r="Q167" s="116"/>
      <c r="R167" s="154" t="str">
        <f>IFERROR(VLOOKUP(CGTracker[[#This Row],[Ticket ID]],HelpMe[],37,FALSE),"Not Found in HelpMe")</f>
        <v/>
      </c>
      <c r="S167" s="116"/>
      <c r="T167" s="116" t="s">
        <v>669</v>
      </c>
      <c r="U167" s="245" t="str">
        <f>IFERROR(VLOOKUP(CGTracker[[#This Row],[Ticket ID]],HelpMe[],6,FALSE),"Not Found in HelpMe")</f>
        <v>Rakhi Masand</v>
      </c>
      <c r="V167" s="245" t="str">
        <f>IFERROR(VLOOKUP(CGTracker[[#This Row],[Ticket ID]],HelpMe[],31,FALSE),"Not Found in HelpMe")</f>
        <v>Not Found in HelpMe</v>
      </c>
      <c r="W167" s="116" t="s">
        <v>193</v>
      </c>
      <c r="X167" s="116"/>
      <c r="Y167" s="118" t="s">
        <v>670</v>
      </c>
      <c r="Z167" s="118"/>
      <c r="AA167" s="116"/>
      <c r="AB167" s="118"/>
      <c r="AC167" s="118" t="s">
        <v>671</v>
      </c>
    </row>
    <row r="168" spans="1:29" ht="116" hidden="1">
      <c r="A168" s="277">
        <v>4000005860</v>
      </c>
      <c r="B168" s="101" t="str">
        <f>IFERROR(VLOOKUP(CGTracker[[#This Row],[Ticket ID]],HelpMe[],2,FALSE),"Not Found In HelpMe")</f>
        <v>Incident</v>
      </c>
      <c r="C168" s="100" t="s">
        <v>29</v>
      </c>
      <c r="D168" s="125" t="str">
        <f>IFERROR(VLOOKUP(CGTracker[[#This Row],[Ticket ID]],HelpMe[#All],24,FALSE),"Not Found in HelpMe")</f>
        <v>UAE</v>
      </c>
      <c r="E168" s="125" t="str">
        <f>IFERROR(VLOOKUP(CGTracker[[#This Row],[Ticket ID]],HelpMe[#All],14,FALSE),"Not Found in HelpMe")</f>
        <v>Customer Advocacy - Tiles</v>
      </c>
      <c r="F168" s="245" t="str">
        <f>IFERROR(VLOOKUP(CGTracker[[#This Row],[Ticket ID]],HelpMe[#All],7,FALSE),"Not Found in HelpMe")</f>
        <v>SAP Functional-SD</v>
      </c>
      <c r="G168" s="246" t="str">
        <f>IFERROR(VLOOKUP(CGTracker[[#This Row],[Ticket ID]],HelpMe[#All],4,FALSE),"Not Found In HelpMe")</f>
        <v>SO and Line for numerous stock storage locations-ended up with error while retrieving DNs.</v>
      </c>
      <c r="H168" s="118" t="s">
        <v>672</v>
      </c>
      <c r="I168" s="101" t="str">
        <f>IFERROR(VLOOKUP(CGTracker[[#This Row],[Ticket ID]],HelpMe[],17,FALSE),"Not Found in HelpMe")</f>
        <v>3. Normal</v>
      </c>
      <c r="J168" s="101" t="str">
        <f>IFERROR(VLOOKUP(CGTracker[[#This Row],[Ticket ID]],HelpMe[],27,FALSE),"Not Found in HelpMe")</f>
        <v>Not Found in HelpMe</v>
      </c>
      <c r="K168" s="245" t="str">
        <f>IFERROR(VLOOKUP(CGTracker[[#This Row],[Ticket ID]],HelpMe[],8,FALSE),"Not Found in HelpMe")</f>
        <v>In Progress</v>
      </c>
      <c r="L168" s="147" t="s">
        <v>522</v>
      </c>
      <c r="M168" s="81" t="s">
        <v>522</v>
      </c>
      <c r="N168" s="154">
        <f>IFERROR(VLOOKUP(CGTracker[[#This Row],[Ticket ID]],HelpMe[],36,FALSE),"Not Found in HelpMe")</f>
        <v>45608</v>
      </c>
      <c r="O168" s="116" t="s">
        <v>662</v>
      </c>
      <c r="P168" s="116"/>
      <c r="Q168" s="116"/>
      <c r="R168" s="154" t="str">
        <f>IFERROR(VLOOKUP(CGTracker[[#This Row],[Ticket ID]],HelpMe[],37,FALSE),"Not Found in HelpMe")</f>
        <v/>
      </c>
      <c r="S168" s="116"/>
      <c r="T168" s="116" t="s">
        <v>50</v>
      </c>
      <c r="U168" s="245" t="str">
        <f>IFERROR(VLOOKUP(CGTracker[[#This Row],[Ticket ID]],HelpMe[],6,FALSE),"Not Found in HelpMe")</f>
        <v>Kamal Kondapalli</v>
      </c>
      <c r="V168" s="245" t="str">
        <f>IFERROR(VLOOKUP(CGTracker[[#This Row],[Ticket ID]],HelpMe[],31,FALSE),"Not Found in HelpMe")</f>
        <v>Not Found in HelpMe</v>
      </c>
      <c r="W168" s="116" t="s">
        <v>89</v>
      </c>
      <c r="X168" s="116"/>
      <c r="Y168" s="118" t="s">
        <v>673</v>
      </c>
      <c r="Z168" s="118"/>
      <c r="AA168" s="116"/>
      <c r="AB168" s="118"/>
      <c r="AC168" s="118" t="s">
        <v>674</v>
      </c>
    </row>
    <row r="169" spans="1:29" hidden="1">
      <c r="A169" s="277">
        <v>4000005592</v>
      </c>
      <c r="B169" s="156" t="str">
        <f>IFERROR(VLOOKUP(CGTracker[[#This Row],[Ticket ID]],HelpMe[],2,FALSE),"Not Found In HelpMe")</f>
        <v>Incident</v>
      </c>
      <c r="C169" s="100" t="s">
        <v>29</v>
      </c>
      <c r="D169" s="125" t="str">
        <f>IFERROR(VLOOKUP(CGTracker[[#This Row],[Ticket ID]],HelpMe[#All],24,FALSE),"Not Found in HelpMe")</f>
        <v>BGD</v>
      </c>
      <c r="E169" s="125" t="str">
        <f>IFERROR(VLOOKUP(CGTracker[[#This Row],[Ticket ID]],HelpMe[#All],14,FALSE),"Not Found in HelpMe")</f>
        <v>Tiles Production</v>
      </c>
      <c r="F169" s="301" t="str">
        <f>IFERROR(VLOOKUP(CGTracker[[#This Row],[Ticket ID]],HelpMe[#All],7,FALSE),"Not Found in HelpMe")</f>
        <v>SAP Functional</v>
      </c>
      <c r="G169" s="148"/>
      <c r="H169" s="118" t="s">
        <v>675</v>
      </c>
      <c r="I169" s="101" t="str">
        <f>IFERROR(VLOOKUP(CGTracker[[#This Row],[Ticket ID]],HelpMe[],17,FALSE),"Not Found in HelpMe")</f>
        <v>2. High</v>
      </c>
      <c r="J169" s="101" t="str">
        <f>IFERROR(VLOOKUP(CGTracker[[#This Row],[Ticket ID]],HelpMe[],27,FALSE),"Not Found in HelpMe")</f>
        <v>Not Found in HelpMe</v>
      </c>
      <c r="K169" s="301" t="str">
        <f>IFERROR(VLOOKUP(CGTracker[[#This Row],[Ticket ID]],HelpMe[],8,FALSE),"Not Found in HelpMe")</f>
        <v>Closed</v>
      </c>
      <c r="L169" s="114" t="s">
        <v>40</v>
      </c>
      <c r="M169" s="117" t="s">
        <v>40</v>
      </c>
      <c r="N169" s="154">
        <f>IFERROR(VLOOKUP(CGTracker[[#This Row],[Ticket ID]],HelpMe[],36,FALSE),"Not Found in HelpMe")</f>
        <v>45394</v>
      </c>
      <c r="O169" s="116" t="s">
        <v>212</v>
      </c>
      <c r="P169" s="116"/>
      <c r="Q169" s="116"/>
      <c r="R169" s="323">
        <f>IFERROR(VLOOKUP(CGTracker[[#This Row],[Ticket ID]],HelpMe[],37,FALSE),"Not Found in HelpMe")</f>
        <v>45394</v>
      </c>
      <c r="S169" s="116"/>
      <c r="T169" t="s">
        <v>59</v>
      </c>
      <c r="U169" s="301" t="str">
        <f>IFERROR(VLOOKUP(CGTracker[[#This Row],[Ticket ID]],HelpMe[],6,FALSE),"Not Found in HelpMe")</f>
        <v>Shaik Chand Basha</v>
      </c>
      <c r="V169" s="301" t="str">
        <f>IFERROR(VLOOKUP(CGTracker[[#This Row],[Ticket ID]],HelpMe[],31,FALSE),"Not Found in HelpMe")</f>
        <v>Not Found in HelpMe</v>
      </c>
      <c r="W169" s="116"/>
      <c r="X169" s="116"/>
      <c r="Y169" t="s">
        <v>676</v>
      </c>
      <c r="Z169" t="s">
        <v>677</v>
      </c>
      <c r="AA169" s="116"/>
      <c r="AB169" s="118"/>
      <c r="AC169" s="118"/>
    </row>
    <row r="170" spans="1:29" ht="87" hidden="1">
      <c r="A170" s="296">
        <v>4000000625</v>
      </c>
      <c r="B170" s="106" t="str">
        <f>IFERROR(VLOOKUP(CGTracker[[#This Row],[Ticket ID]],HelpMe[],2,FALSE),"Not Found In HelpMe")</f>
        <v>Service Request</v>
      </c>
      <c r="C170" s="96" t="s">
        <v>29</v>
      </c>
      <c r="D170" s="106" t="str">
        <f>IFERROR(VLOOKUP(CGTracker[[#This Row],[Ticket ID]],HelpMe[#All],24,FALSE),"Not Found in HelpMe")</f>
        <v>IND</v>
      </c>
      <c r="E170" s="106" t="str">
        <f>IFERROR(VLOOKUP(CGTracker[[#This Row],[Ticket ID]],HelpMe[#All],14,FALSE),"Not Found in HelpMe")</f>
        <v>Finance &amp; Accounts</v>
      </c>
      <c r="F170" s="297" t="str">
        <f>IFERROR(VLOOKUP(CGTracker[[#This Row],[Ticket ID]],HelpMe[#All],7,FALSE),"Not Found in HelpMe")</f>
        <v>SAP Functional-SD</v>
      </c>
      <c r="G170" s="298" t="str">
        <f>IFERROR(VLOOKUP(CGTracker[[#This Row],[Ticket ID]],HelpMe[#All],4,FALSE),"Not Found In HelpMe")</f>
        <v>SHIPPING ADDRESS IN STO CHANGE - Moti - Sol Ref 3000052521</v>
      </c>
      <c r="H170" s="81" t="s">
        <v>678</v>
      </c>
      <c r="I170" s="101" t="str">
        <f>IFERROR(VLOOKUP(CGTracker[[#This Row],[Ticket ID]],HelpMe[],17,FALSE),"Not Found in HelpMe")</f>
        <v>4. Low</v>
      </c>
      <c r="J170" s="101" t="str">
        <f>IFERROR(VLOOKUP(CGTracker[[#This Row],[Ticket ID]],HelpMe[],27,FALSE),"Not Found in HelpMe")</f>
        <v>Not Found in HelpMe</v>
      </c>
      <c r="K170" s="297" t="str">
        <f>IFERROR(VLOOKUP(CGTracker[[#This Row],[Ticket ID]],HelpMe[],8,FALSE),"Not Found in HelpMe")</f>
        <v>User acceptance</v>
      </c>
      <c r="L170" s="81" t="s">
        <v>221</v>
      </c>
      <c r="M170" s="81" t="s">
        <v>221</v>
      </c>
      <c r="N170" s="154">
        <f>IFERROR(VLOOKUP(CGTracker[[#This Row],[Ticket ID]],HelpMe[],36,FALSE),"Not Found in HelpMe")</f>
        <v>45633</v>
      </c>
      <c r="O170" s="96" t="s">
        <v>679</v>
      </c>
      <c r="P170" s="96"/>
      <c r="Q170" s="96"/>
      <c r="R170" s="323" t="str">
        <f>IFERROR(VLOOKUP(CGTracker[[#This Row],[Ticket ID]],HelpMe[],37,FALSE),"Not Found in HelpMe")</f>
        <v/>
      </c>
      <c r="S170" s="96"/>
      <c r="T170" s="96" t="s">
        <v>50</v>
      </c>
      <c r="U170" s="297" t="str">
        <f>IFERROR(VLOOKUP(CGTracker[[#This Row],[Ticket ID]],HelpMe[],6,FALSE),"Not Found in HelpMe")</f>
        <v>Kamal Kondapalli</v>
      </c>
      <c r="V170" s="297" t="str">
        <f>IFERROR(VLOOKUP(CGTracker[[#This Row],[Ticket ID]],HelpMe[],31,FALSE),"Not Found in HelpMe")</f>
        <v>Not Found in HelpMe</v>
      </c>
      <c r="W170" s="96" t="s">
        <v>680</v>
      </c>
      <c r="X170" s="96"/>
      <c r="Y170" s="218" t="s">
        <v>681</v>
      </c>
      <c r="Z170" s="81"/>
      <c r="AA170" s="96"/>
      <c r="AB170" s="81"/>
      <c r="AC170" s="81" t="s">
        <v>682</v>
      </c>
    </row>
    <row r="171" spans="1:29" ht="43.5" hidden="1">
      <c r="A171" s="277">
        <v>4000004280</v>
      </c>
      <c r="B171" s="303" t="str">
        <f>IFERROR(VLOOKUP(CGTracker[[#This Row],[Ticket ID]],HelpMe[],2,FALSE),"Not Found In HelpMe")</f>
        <v>Service Request</v>
      </c>
      <c r="C171" s="304" t="s">
        <v>29</v>
      </c>
      <c r="D171" s="125" t="str">
        <f>IFERROR(VLOOKUP(CGTracker[[#This Row],[Ticket ID]],HelpMe[#All],24,FALSE),"Not Found in HelpMe")</f>
        <v>UAE</v>
      </c>
      <c r="E171" s="125" t="str">
        <f>IFERROR(VLOOKUP(CGTracker[[#This Row],[Ticket ID]],HelpMe[#All],14,FALSE),"Not Found in HelpMe")</f>
        <v>Sanitaryware Plant</v>
      </c>
      <c r="F171" s="305" t="str">
        <f>IFERROR(VLOOKUP(CGTracker[[#This Row],[Ticket ID]],HelpMe[#All],7,FALSE),"Not Found in HelpMe")</f>
        <v>SAP Functional-SD</v>
      </c>
      <c r="G171" s="148" t="str">
        <f>IFERROR(VLOOKUP(CGTracker[[#This Row],[Ticket ID]],HelpMe[#All],4,FALSE),"Not Found In HelpMe")</f>
        <v>C4C / SAP approving authority- segregation</v>
      </c>
      <c r="H171" s="118" t="s">
        <v>683</v>
      </c>
      <c r="I171" s="101" t="str">
        <f>IFERROR(VLOOKUP(CGTracker[[#This Row],[Ticket ID]],HelpMe[],17,FALSE),"Not Found in HelpMe")</f>
        <v>-</v>
      </c>
      <c r="J171" s="101" t="str">
        <f>IFERROR(VLOOKUP(CGTracker[[#This Row],[Ticket ID]],HelpMe[],27,FALSE),"Not Found in HelpMe")</f>
        <v>Not Found in HelpMe</v>
      </c>
      <c r="K171" s="245" t="str">
        <f>IFERROR(VLOOKUP(CGTracker[[#This Row],[Ticket ID]],HelpMe[],8,FALSE),"Not Found in HelpMe")</f>
        <v>In Progress</v>
      </c>
      <c r="L171" s="306" t="s">
        <v>48</v>
      </c>
      <c r="M171" s="307" t="s">
        <v>48</v>
      </c>
      <c r="N171" s="154" t="str">
        <f>IFERROR(VLOOKUP(CGTracker[[#This Row],[Ticket ID]],HelpMe[],36,FALSE),"Not Found in HelpMe")</f>
        <v>Not Found in HelpMe</v>
      </c>
      <c r="O171" s="116" t="s">
        <v>679</v>
      </c>
      <c r="P171" s="116"/>
      <c r="Q171" s="116"/>
      <c r="R171" s="323" t="str">
        <f>IFERROR(VLOOKUP(CGTracker[[#This Row],[Ticket ID]],HelpMe[],37,FALSE),"Not Found in HelpMe")</f>
        <v/>
      </c>
      <c r="S171" s="116"/>
      <c r="T171" s="116" t="s">
        <v>67</v>
      </c>
      <c r="U171" s="305" t="str">
        <f>IFERROR(VLOOKUP(CGTracker[[#This Row],[Ticket ID]],HelpMe[],6,FALSE),"Not Found in HelpMe")</f>
        <v>Dinesh Sharma</v>
      </c>
      <c r="V171" s="305" t="str">
        <f>IFERROR(VLOOKUP(CGTracker[[#This Row],[Ticket ID]],HelpMe[],31,FALSE),"Not Found in HelpMe")</f>
        <v>Not Found in HelpMe</v>
      </c>
      <c r="W171" s="116" t="s">
        <v>198</v>
      </c>
      <c r="X171" s="116"/>
      <c r="Y171" s="118" t="s">
        <v>684</v>
      </c>
      <c r="Z171" s="118"/>
      <c r="AA171" s="116"/>
      <c r="AB171" s="118"/>
      <c r="AC171" s="118" t="s">
        <v>579</v>
      </c>
    </row>
    <row r="172" spans="1:29" ht="29" hidden="1">
      <c r="A172" s="274">
        <v>4000000772</v>
      </c>
      <c r="B172" s="106" t="str">
        <f>IFERROR(VLOOKUP(CGTracker[[#This Row],[Ticket ID]],HelpMe[],2,FALSE),"Not Found In HelpMe")</f>
        <v>Service Request</v>
      </c>
      <c r="C172" s="96" t="s">
        <v>29</v>
      </c>
      <c r="D172" s="106" t="str">
        <f>IFERROR(VLOOKUP(CGTracker[[#This Row],[Ticket ID]],HelpMe[#All],24,FALSE),"Not Found in HelpMe")</f>
        <v>IND</v>
      </c>
      <c r="E172" s="106" t="str">
        <f>IFERROR(VLOOKUP(CGTracker[[#This Row],[Ticket ID]],HelpMe[#All],14,FALSE),"Not Found in HelpMe")</f>
        <v>Commercial Accounts</v>
      </c>
      <c r="F172" s="297" t="str">
        <f>IFERROR(VLOOKUP(CGTracker[[#This Row],[Ticket ID]],HelpMe[#All],7,FALSE),"Not Found in HelpMe")</f>
        <v>SAP Functional-SD</v>
      </c>
      <c r="G172" s="298" t="str">
        <f>IFERROR(VLOOKUP(CGTracker[[#This Row],[Ticket ID]],HelpMe[#All],4,FALSE),"Not Found In HelpMe")</f>
        <v>One time customer code for showroom cust Sol#: 3000052279</v>
      </c>
      <c r="H172" s="81" t="s">
        <v>685</v>
      </c>
      <c r="I172" s="101" t="str">
        <f>IFERROR(VLOOKUP(CGTracker[[#This Row],[Ticket ID]],HelpMe[],17,FALSE),"Not Found in HelpMe")</f>
        <v>2. High</v>
      </c>
      <c r="J172" s="101" t="str">
        <f>IFERROR(VLOOKUP(CGTracker[[#This Row],[Ticket ID]],HelpMe[],27,FALSE),"Not Found in HelpMe")</f>
        <v>Not Found in HelpMe</v>
      </c>
      <c r="K172" s="297" t="str">
        <f>IFERROR(VLOOKUP(CGTracker[[#This Row],[Ticket ID]],HelpMe[],8,FALSE),"Not Found in HelpMe")</f>
        <v>User acceptance</v>
      </c>
      <c r="L172" s="81" t="s">
        <v>221</v>
      </c>
      <c r="M172" s="81" t="s">
        <v>221</v>
      </c>
      <c r="N172" s="154" t="str">
        <f>IFERROR(VLOOKUP(CGTracker[[#This Row],[Ticket ID]],HelpMe[],36,FALSE),"Not Found in HelpMe")</f>
        <v>Not Found in HelpMe</v>
      </c>
      <c r="O172" s="96" t="s">
        <v>679</v>
      </c>
      <c r="P172" s="96"/>
      <c r="Q172" s="96"/>
      <c r="R172" s="323" t="str">
        <f>IFERROR(VLOOKUP(CGTracker[[#This Row],[Ticket ID]],HelpMe[],37,FALSE),"Not Found in HelpMe")</f>
        <v/>
      </c>
      <c r="S172" s="96"/>
      <c r="T172" s="96" t="s">
        <v>50</v>
      </c>
      <c r="U172" s="297" t="str">
        <f>IFERROR(VLOOKUP(CGTracker[[#This Row],[Ticket ID]],HelpMe[],6,FALSE),"Not Found in HelpMe")</f>
        <v>Kamal Kondapalli</v>
      </c>
      <c r="V172" s="297" t="str">
        <f>IFERROR(VLOOKUP(CGTracker[[#This Row],[Ticket ID]],HelpMe[],31,FALSE),"Not Found in HelpMe")</f>
        <v>Not Found in HelpMe</v>
      </c>
      <c r="W172" s="96" t="s">
        <v>51</v>
      </c>
      <c r="X172" s="96"/>
      <c r="Y172" s="81" t="s">
        <v>686</v>
      </c>
      <c r="Z172" s="81"/>
      <c r="AA172" s="96"/>
      <c r="AB172" s="81"/>
      <c r="AC172" s="81" t="s">
        <v>687</v>
      </c>
    </row>
    <row r="173" spans="1:29" ht="29" hidden="1">
      <c r="A173" s="277">
        <v>4000000787</v>
      </c>
      <c r="B173" s="308" t="str">
        <f>IFERROR(VLOOKUP(CGTracker[[#This Row],[Ticket ID]],HelpMe[],2,FALSE),"Not Found In HelpMe")</f>
        <v>Service Request</v>
      </c>
      <c r="C173" s="304" t="s">
        <v>29</v>
      </c>
      <c r="D173" s="125" t="str">
        <f>IFERROR(VLOOKUP(CGTracker[[#This Row],[Ticket ID]],HelpMe[#All],24,FALSE),"Not Found in HelpMe")</f>
        <v>IND</v>
      </c>
      <c r="E173" s="125" t="str">
        <f>IFERROR(VLOOKUP(CGTracker[[#This Row],[Ticket ID]],HelpMe[#All],14,FALSE),"Not Found in HelpMe")</f>
        <v>Commercial Accounts</v>
      </c>
      <c r="F173" s="309" t="str">
        <f>IFERROR(VLOOKUP(CGTracker[[#This Row],[Ticket ID]],HelpMe[#All],7,FALSE),"Not Found in HelpMe")</f>
        <v>SAP Functional-SD</v>
      </c>
      <c r="G173" s="148" t="str">
        <f>IFERROR(VLOOKUP(CGTracker[[#This Row],[Ticket ID]],HelpMe[#All],4,FALSE),"Not Found In HelpMe")</f>
        <v>New Sales Office Required Bhutan and Nepal (Mumbai) - Old Sol Ref 3000052046</v>
      </c>
      <c r="H173" s="118" t="s">
        <v>688</v>
      </c>
      <c r="I173" s="101" t="str">
        <f>IFERROR(VLOOKUP(CGTracker[[#This Row],[Ticket ID]],HelpMe[],17,FALSE),"Not Found in HelpMe")</f>
        <v>2. High</v>
      </c>
      <c r="J173" s="101" t="str">
        <f>IFERROR(VLOOKUP(CGTracker[[#This Row],[Ticket ID]],HelpMe[],27,FALSE),"Not Found in HelpMe")</f>
        <v>Not Found in HelpMe</v>
      </c>
      <c r="K173" s="309" t="str">
        <f>IFERROR(VLOOKUP(CGTracker[[#This Row],[Ticket ID]],HelpMe[],8,FALSE),"Not Found in HelpMe")</f>
        <v>Closed</v>
      </c>
      <c r="L173" s="80" t="s">
        <v>103</v>
      </c>
      <c r="M173" s="115" t="s">
        <v>103</v>
      </c>
      <c r="N173" s="154" t="str">
        <f>IFERROR(VLOOKUP(CGTracker[[#This Row],[Ticket ID]],HelpMe[],36,FALSE),"Not Found in HelpMe")</f>
        <v>Not Found in HelpMe</v>
      </c>
      <c r="O173" s="116" t="s">
        <v>679</v>
      </c>
      <c r="P173" s="116"/>
      <c r="Q173" s="116"/>
      <c r="R173" s="323" t="str">
        <f>IFERROR(VLOOKUP(CGTracker[[#This Row],[Ticket ID]],HelpMe[],37,FALSE),"Not Found in HelpMe")</f>
        <v>Not Found in HelpMe</v>
      </c>
      <c r="S173" s="116" t="s">
        <v>679</v>
      </c>
      <c r="T173" s="116" t="s">
        <v>50</v>
      </c>
      <c r="U173" s="309" t="str">
        <f>IFERROR(VLOOKUP(CGTracker[[#This Row],[Ticket ID]],HelpMe[],6,FALSE),"Not Found in HelpMe")</f>
        <v>Kamal Kondapalli</v>
      </c>
      <c r="V173" s="309" t="str">
        <f>IFERROR(VLOOKUP(CGTracker[[#This Row],[Ticket ID]],HelpMe[],31,FALSE),"Not Found in HelpMe")</f>
        <v>Not Found in HelpMe</v>
      </c>
      <c r="W173" s="116" t="s">
        <v>198</v>
      </c>
      <c r="X173" s="116"/>
      <c r="Y173" s="118" t="s">
        <v>689</v>
      </c>
      <c r="Z173" s="118"/>
      <c r="AA173" s="116"/>
      <c r="AB173" s="118"/>
      <c r="AC173" s="118"/>
    </row>
    <row r="174" spans="1:29" ht="43.5" hidden="1">
      <c r="A174" s="277">
        <v>4000000107</v>
      </c>
      <c r="B174" s="101" t="str">
        <f>IFERROR(VLOOKUP(CGTracker[[#This Row],[Ticket ID]],HelpMe[],2,FALSE),"Not Found In HelpMe")</f>
        <v>Service Request</v>
      </c>
      <c r="C174" s="100" t="s">
        <v>29</v>
      </c>
      <c r="D174" s="125" t="str">
        <f>IFERROR(VLOOKUP(CGTracker[[#This Row],[Ticket ID]],HelpMe[#All],24,FALSE),"Not Found in HelpMe")</f>
        <v>IND</v>
      </c>
      <c r="E174" s="125" t="str">
        <f>IFERROR(VLOOKUP(CGTracker[[#This Row],[Ticket ID]],HelpMe[#All],14,FALSE),"Not Found in HelpMe")</f>
        <v>Commercial Accounts</v>
      </c>
      <c r="F174" s="245" t="str">
        <f>IFERROR(VLOOKUP(CGTracker[[#This Row],[Ticket ID]],HelpMe[#All],7,FALSE),"Not Found in HelpMe")</f>
        <v>SAP Functional-SD</v>
      </c>
      <c r="G174" s="148" t="str">
        <f>IFERROR(VLOOKUP(CGTracker[[#This Row],[Ticket ID]],HelpMe[#All],4,FALSE),"Not Found In HelpMe")</f>
        <v>Need to bring the columns from material master to sales register &amp; to set the new Rule Sol#: 3000052515</v>
      </c>
      <c r="H174" s="118" t="s">
        <v>690</v>
      </c>
      <c r="I174" s="101" t="str">
        <f>IFERROR(VLOOKUP(CGTracker[[#This Row],[Ticket ID]],HelpMe[],17,FALSE),"Not Found in HelpMe")</f>
        <v>3. Normal</v>
      </c>
      <c r="J174" s="101" t="str">
        <f>IFERROR(VLOOKUP(CGTracker[[#This Row],[Ticket ID]],HelpMe[],27,FALSE),"Not Found in HelpMe")</f>
        <v>Not Found in HelpMe</v>
      </c>
      <c r="K174" s="245" t="str">
        <f>IFERROR(VLOOKUP(CGTracker[[#This Row],[Ticket ID]],HelpMe[],8,FALSE),"Not Found in HelpMe")</f>
        <v>Resolved</v>
      </c>
      <c r="L174" s="10" t="s">
        <v>103</v>
      </c>
      <c r="M174" s="81" t="s">
        <v>103</v>
      </c>
      <c r="N174" s="154">
        <f>IFERROR(VLOOKUP(CGTracker[[#This Row],[Ticket ID]],HelpMe[],36,FALSE),"Not Found in HelpMe")</f>
        <v>45298</v>
      </c>
      <c r="O174" s="116" t="s">
        <v>679</v>
      </c>
      <c r="P174" s="116"/>
      <c r="Q174" s="116"/>
      <c r="R174" s="154">
        <f>IFERROR(VLOOKUP(CGTracker[[#This Row],[Ticket ID]],HelpMe[],37,FALSE),"Not Found in HelpMe")</f>
        <v>45298</v>
      </c>
      <c r="S174" s="116" t="s">
        <v>679</v>
      </c>
      <c r="T174" s="116" t="s">
        <v>50</v>
      </c>
      <c r="U174" s="245" t="str">
        <f>IFERROR(VLOOKUP(CGTracker[[#This Row],[Ticket ID]],HelpMe[],6,FALSE),"Not Found in HelpMe")</f>
        <v>Kamal Kondapalli</v>
      </c>
      <c r="V174" s="245" t="str">
        <f>IFERROR(VLOOKUP(CGTracker[[#This Row],[Ticket ID]],HelpMe[],31,FALSE),"Not Found in HelpMe")</f>
        <v>Not Found in HelpMe</v>
      </c>
      <c r="W174" s="116" t="s">
        <v>198</v>
      </c>
      <c r="X174" s="116"/>
      <c r="Y174" s="118" t="s">
        <v>691</v>
      </c>
      <c r="Z174" s="118"/>
      <c r="AA174" s="116"/>
      <c r="AB174" s="118"/>
      <c r="AC174" s="118"/>
    </row>
    <row r="175" spans="1:29" ht="29" hidden="1">
      <c r="A175" s="277">
        <v>4000005821</v>
      </c>
      <c r="B175" s="156" t="str">
        <f>IFERROR(VLOOKUP(CGTracker[[#This Row],[Ticket ID]],HelpMe[],2,FALSE),"Not Found In HelpMe")</f>
        <v>Incident</v>
      </c>
      <c r="C175" s="100" t="s">
        <v>29</v>
      </c>
      <c r="D175" s="125" t="str">
        <f>IFERROR(VLOOKUP(CGTracker[[#This Row],[Ticket ID]],HelpMe[#All],24,FALSE),"Not Found in HelpMe")</f>
        <v>UAE</v>
      </c>
      <c r="E175" s="125" t="str">
        <f>IFERROR(VLOOKUP(CGTracker[[#This Row],[Ticket ID]],HelpMe[#All],14,FALSE),"Not Found in HelpMe")</f>
        <v>Showroom</v>
      </c>
      <c r="F175" s="301" t="str">
        <f>IFERROR(VLOOKUP(CGTracker[[#This Row],[Ticket ID]],HelpMe[#All],7,FALSE),"Not Found in HelpMe")</f>
        <v>SAP Functional-SD</v>
      </c>
      <c r="G175" s="148" t="s">
        <v>692</v>
      </c>
      <c r="H175" s="118" t="s">
        <v>692</v>
      </c>
      <c r="I175" s="101" t="str">
        <f>IFERROR(VLOOKUP(CGTracker[[#This Row],[Ticket ID]],HelpMe[],17,FALSE),"Not Found in HelpMe")</f>
        <v>3. Normal</v>
      </c>
      <c r="J175" s="101" t="str">
        <f>IFERROR(VLOOKUP(CGTracker[[#This Row],[Ticket ID]],HelpMe[],27,FALSE),"Not Found in HelpMe")</f>
        <v>Not Found in HelpMe</v>
      </c>
      <c r="K175" s="301" t="str">
        <f>IFERROR(VLOOKUP(CGTracker[[#This Row],[Ticket ID]],HelpMe[],8,FALSE),"Not Found in HelpMe")</f>
        <v>Closed</v>
      </c>
      <c r="L175" s="147" t="s">
        <v>40</v>
      </c>
      <c r="M175" s="114" t="s">
        <v>40</v>
      </c>
      <c r="N175" s="154">
        <f>IFERROR(VLOOKUP(CGTracker[[#This Row],[Ticket ID]],HelpMe[],36,FALSE),"Not Found in HelpMe")</f>
        <v>45577</v>
      </c>
      <c r="O175" s="116" t="s">
        <v>679</v>
      </c>
      <c r="P175" s="116"/>
      <c r="Q175" s="116"/>
      <c r="R175" s="323">
        <f>IFERROR(VLOOKUP(CGTracker[[#This Row],[Ticket ID]],HelpMe[],37,FALSE),"Not Found in HelpMe")</f>
        <v>45577</v>
      </c>
      <c r="S175" s="116" t="s">
        <v>663</v>
      </c>
      <c r="T175" s="116" t="s">
        <v>50</v>
      </c>
      <c r="U175" s="301" t="str">
        <f>IFERROR(VLOOKUP(CGTracker[[#This Row],[Ticket ID]],HelpMe[],6,FALSE),"Not Found in HelpMe")</f>
        <v>Kamal Kondapalli</v>
      </c>
      <c r="V175" s="301" t="str">
        <f>IFERROR(VLOOKUP(CGTracker[[#This Row],[Ticket ID]],HelpMe[],31,FALSE),"Not Found in HelpMe")</f>
        <v>Not Found in HelpMe</v>
      </c>
      <c r="W175" s="116" t="s">
        <v>51</v>
      </c>
      <c r="X175" s="116"/>
      <c r="Y175" s="118" t="s">
        <v>693</v>
      </c>
      <c r="Z175" s="118"/>
      <c r="AA175" s="116"/>
      <c r="AB175" s="118"/>
      <c r="AC175" s="118"/>
    </row>
    <row r="176" spans="1:29" ht="58" hidden="1">
      <c r="A176" s="296">
        <v>4000001781</v>
      </c>
      <c r="B176" s="106" t="str">
        <f>IFERROR(VLOOKUP(CGTracker[[#This Row],[Ticket ID]],HelpMe[],2,FALSE),"Not Found In HelpMe")</f>
        <v>Service Request</v>
      </c>
      <c r="C176" s="96" t="s">
        <v>29</v>
      </c>
      <c r="D176" s="106" t="str">
        <f>IFERROR(VLOOKUP(CGTracker[[#This Row],[Ticket ID]],HelpMe[#All],24,FALSE),"Not Found in HelpMe")</f>
        <v>UAE</v>
      </c>
      <c r="E176" s="106" t="str">
        <f>IFERROR(VLOOKUP(CGTracker[[#This Row],[Ticket ID]],HelpMe[#All],14,FALSE),"Not Found in HelpMe")</f>
        <v>Corporate Development</v>
      </c>
      <c r="F176" s="297" t="str">
        <f>IFERROR(VLOOKUP(CGTracker[[#This Row],[Ticket ID]],HelpMe[#All],7,FALSE),"Not Found in HelpMe")</f>
        <v>SAP Functional-SD</v>
      </c>
      <c r="G176" s="298" t="s">
        <v>694</v>
      </c>
      <c r="H176" s="81" t="s">
        <v>694</v>
      </c>
      <c r="I176" s="101" t="str">
        <f>IFERROR(VLOOKUP(CGTracker[[#This Row],[Ticket ID]],HelpMe[],17,FALSE),"Not Found in HelpMe")</f>
        <v>2. High</v>
      </c>
      <c r="J176" s="101" t="str">
        <f>IFERROR(VLOOKUP(CGTracker[[#This Row],[Ticket ID]],HelpMe[],27,FALSE),"Not Found in HelpMe")</f>
        <v>Not Found in HelpMe</v>
      </c>
      <c r="K176" s="297" t="str">
        <f>IFERROR(VLOOKUP(CGTracker[[#This Row],[Ticket ID]],HelpMe[],8,FALSE),"Not Found in HelpMe")</f>
        <v>User acceptance</v>
      </c>
      <c r="L176" s="81" t="s">
        <v>238</v>
      </c>
      <c r="M176" s="81" t="s">
        <v>238</v>
      </c>
      <c r="N176" s="154">
        <f>IFERROR(VLOOKUP(CGTracker[[#This Row],[Ticket ID]],HelpMe[],36,FALSE),"Not Found in HelpMe")</f>
        <v>45481</v>
      </c>
      <c r="O176" s="96" t="s">
        <v>663</v>
      </c>
      <c r="P176" s="96"/>
      <c r="Q176" s="96"/>
      <c r="R176" s="323" t="str">
        <f>IFERROR(VLOOKUP(CGTracker[[#This Row],[Ticket ID]],HelpMe[],37,FALSE),"Not Found in HelpMe")</f>
        <v/>
      </c>
      <c r="S176" s="96"/>
      <c r="T176" s="96" t="s">
        <v>50</v>
      </c>
      <c r="U176" s="297" t="str">
        <f>IFERROR(VLOOKUP(CGTracker[[#This Row],[Ticket ID]],HelpMe[],6,FALSE),"Not Found in HelpMe")</f>
        <v>Kamal Kondapalli</v>
      </c>
      <c r="V176" s="297" t="str">
        <f>IFERROR(VLOOKUP(CGTracker[[#This Row],[Ticket ID]],HelpMe[],31,FALSE),"Not Found in HelpMe")</f>
        <v>Not Found in HelpMe</v>
      </c>
      <c r="W176" s="96" t="s">
        <v>51</v>
      </c>
      <c r="X176" s="96" t="s">
        <v>115</v>
      </c>
      <c r="Y176" s="81" t="s">
        <v>695</v>
      </c>
      <c r="Z176" s="81"/>
      <c r="AA176" s="96"/>
      <c r="AB176" s="81"/>
      <c r="AC176" s="81" t="s">
        <v>696</v>
      </c>
    </row>
    <row r="177" spans="1:29" ht="58" hidden="1">
      <c r="A177" s="277">
        <v>4000005797</v>
      </c>
      <c r="B177" s="308" t="str">
        <f>IFERROR(VLOOKUP(CGTracker[[#This Row],[Ticket ID]],HelpMe[],2,FALSE),"Not Found In HelpMe")</f>
        <v>Service Request</v>
      </c>
      <c r="C177" s="304" t="s">
        <v>29</v>
      </c>
      <c r="D177" s="125" t="str">
        <f>IFERROR(VLOOKUP(CGTracker[[#This Row],[Ticket ID]],HelpMe[#All],24,FALSE),"Not Found in HelpMe")</f>
        <v>UAE</v>
      </c>
      <c r="E177" s="125" t="str">
        <f>IFERROR(VLOOKUP(CGTracker[[#This Row],[Ticket ID]],HelpMe[#All],14,FALSE),"Not Found in HelpMe")</f>
        <v>Purchase</v>
      </c>
      <c r="F177" s="309" t="str">
        <f>IFERROR(VLOOKUP(CGTracker[[#This Row],[Ticket ID]],HelpMe[#All],7,FALSE),"Not Found in HelpMe")</f>
        <v>SAP Functional-PP/PM/QS/</v>
      </c>
      <c r="G177" s="148" t="str">
        <f>IFERROR(VLOOKUP(CGTracker[[#This Row],[Ticket ID]],HelpMe[#All],4,FALSE),"Not Found In HelpMe")</f>
        <v>MDG CLASSIFICATION WARNING MESSAGE CHANGES - Sol ref#: Req: 3000052631</v>
      </c>
      <c r="H177" s="202" t="s">
        <v>697</v>
      </c>
      <c r="I177" s="101" t="str">
        <f>IFERROR(VLOOKUP(CGTracker[[#This Row],[Ticket ID]],HelpMe[],17,FALSE),"Not Found in HelpMe")</f>
        <v>2. High</v>
      </c>
      <c r="J177" s="101" t="str">
        <f>IFERROR(VLOOKUP(CGTracker[[#This Row],[Ticket ID]],HelpMe[],27,FALSE),"Not Found in HelpMe")</f>
        <v>Not Found in HelpMe</v>
      </c>
      <c r="K177" s="309" t="str">
        <f>IFERROR(VLOOKUP(CGTracker[[#This Row],[Ticket ID]],HelpMe[],8,FALSE),"Not Found in HelpMe")</f>
        <v>In Progress</v>
      </c>
      <c r="L177" s="147" t="s">
        <v>254</v>
      </c>
      <c r="M177" s="115" t="s">
        <v>254</v>
      </c>
      <c r="N177" s="154">
        <f>IFERROR(VLOOKUP(CGTracker[[#This Row],[Ticket ID]],HelpMe[],36,FALSE),"Not Found in HelpMe")</f>
        <v>45577</v>
      </c>
      <c r="O177" s="116" t="s">
        <v>663</v>
      </c>
      <c r="P177" s="116"/>
      <c r="Q177" s="116"/>
      <c r="R177" s="323" t="str">
        <f>IFERROR(VLOOKUP(CGTracker[[#This Row],[Ticket ID]],HelpMe[],37,FALSE),"Not Found in HelpMe")</f>
        <v/>
      </c>
      <c r="S177" s="116"/>
      <c r="T177" t="s">
        <v>698</v>
      </c>
      <c r="U177" s="309" t="str">
        <f>IFERROR(VLOOKUP(CGTracker[[#This Row],[Ticket ID]],HelpMe[],6,FALSE),"Not Found in HelpMe")</f>
        <v>Shaik Chand Basha</v>
      </c>
      <c r="V177" s="309" t="str">
        <f>IFERROR(VLOOKUP(CGTracker[[#This Row],[Ticket ID]],HelpMe[],31,FALSE),"Not Found in HelpMe")</f>
        <v>Not Found in HelpMe</v>
      </c>
      <c r="W177" t="s">
        <v>60</v>
      </c>
      <c r="X177" t="s">
        <v>115</v>
      </c>
      <c r="Y177" s="118" t="s">
        <v>699</v>
      </c>
      <c r="Z177" s="118"/>
      <c r="AA177" s="116"/>
      <c r="AB177" s="118"/>
      <c r="AC177" s="118" t="s">
        <v>700</v>
      </c>
    </row>
    <row r="178" spans="1:29" ht="29" hidden="1">
      <c r="A178" s="277">
        <v>4000005966</v>
      </c>
      <c r="B178" s="101" t="str">
        <f>IFERROR(VLOOKUP(CGTracker[[#This Row],[Ticket ID]],HelpMe[],2,FALSE),"Not Found In HelpMe")</f>
        <v>Incident</v>
      </c>
      <c r="C178" s="100" t="s">
        <v>29</v>
      </c>
      <c r="D178" s="125" t="str">
        <f>IFERROR(VLOOKUP(CGTracker[[#This Row],[Ticket ID]],HelpMe[#All],24,FALSE),"Not Found in HelpMe")</f>
        <v>UAE</v>
      </c>
      <c r="E178" s="125" t="str">
        <f>IFERROR(VLOOKUP(CGTracker[[#This Row],[Ticket ID]],HelpMe[#All],14,FALSE),"Not Found in HelpMe")</f>
        <v>Sales</v>
      </c>
      <c r="F178" s="245" t="str">
        <f>IFERROR(VLOOKUP(CGTracker[[#This Row],[Ticket ID]],HelpMe[#All],7,FALSE),"Not Found in HelpMe")</f>
        <v>SAP Functional-SD</v>
      </c>
      <c r="G178" s="148" t="s">
        <v>701</v>
      </c>
      <c r="H178" s="118" t="s">
        <v>701</v>
      </c>
      <c r="I178" s="101" t="str">
        <f>IFERROR(VLOOKUP(CGTracker[[#This Row],[Ticket ID]],HelpMe[],17,FALSE),"Not Found in HelpMe")</f>
        <v>3. Normal</v>
      </c>
      <c r="J178" s="101" t="str">
        <f>IFERROR(VLOOKUP(CGTracker[[#This Row],[Ticket ID]],HelpMe[],27,FALSE),"Not Found in HelpMe")</f>
        <v>Not Found in HelpMe</v>
      </c>
      <c r="K178" s="245" t="str">
        <f>IFERROR(VLOOKUP(CGTracker[[#This Row],[Ticket ID]],HelpMe[],8,FALSE),"Not Found in HelpMe")</f>
        <v>Resolved</v>
      </c>
      <c r="L178" s="249" t="s">
        <v>40</v>
      </c>
      <c r="M178" s="249" t="s">
        <v>40</v>
      </c>
      <c r="N178" s="154" t="str">
        <f>IFERROR(VLOOKUP(CGTracker[[#This Row],[Ticket ID]],HelpMe[],36,FALSE),"Not Found in HelpMe")</f>
        <v>Not Found in HelpMe</v>
      </c>
      <c r="O178" s="116" t="s">
        <v>592</v>
      </c>
      <c r="P178" s="116"/>
      <c r="Q178" s="116"/>
      <c r="R178" s="154" t="str">
        <f>IFERROR(VLOOKUP(CGTracker[[#This Row],[Ticket ID]],HelpMe[],37,FALSE),"Not Found in HelpMe")</f>
        <v>Not Found in HelpMe</v>
      </c>
      <c r="S178" s="116"/>
      <c r="T178" s="116" t="s">
        <v>67</v>
      </c>
      <c r="U178" s="245" t="str">
        <f>IFERROR(VLOOKUP(CGTracker[[#This Row],[Ticket ID]],HelpMe[],6,FALSE),"Not Found in HelpMe")</f>
        <v>Kamal Kondapalli</v>
      </c>
      <c r="V178" s="245" t="str">
        <f>IFERROR(VLOOKUP(CGTracker[[#This Row],[Ticket ID]],HelpMe[],31,FALSE),"Not Found in HelpMe")</f>
        <v>Not Found in HelpMe</v>
      </c>
      <c r="W178" s="116" t="s">
        <v>68</v>
      </c>
      <c r="X178" s="116"/>
      <c r="Y178" s="118" t="s">
        <v>702</v>
      </c>
      <c r="Z178" s="118"/>
      <c r="AA178" s="116"/>
      <c r="AB178" s="118"/>
      <c r="AC178" s="118"/>
    </row>
    <row r="179" spans="1:29" ht="29" hidden="1">
      <c r="A179" s="277">
        <v>4000005969</v>
      </c>
      <c r="B179" s="101" t="str">
        <f>IFERROR(VLOOKUP(CGTracker[[#This Row],[Ticket ID]],HelpMe[],2,FALSE),"Not Found In HelpMe")</f>
        <v>Incident</v>
      </c>
      <c r="C179" s="100" t="s">
        <v>29</v>
      </c>
      <c r="D179" s="125" t="str">
        <f>IFERROR(VLOOKUP(CGTracker[[#This Row],[Ticket ID]],HelpMe[#All],24,FALSE),"Not Found in HelpMe")</f>
        <v>UAE</v>
      </c>
      <c r="E179" s="125" t="str">
        <f>IFERROR(VLOOKUP(CGTracker[[#This Row],[Ticket ID]],HelpMe[#All],14,FALSE),"Not Found in HelpMe")</f>
        <v>Local Sales</v>
      </c>
      <c r="F179" s="245" t="str">
        <f>IFERROR(VLOOKUP(CGTracker[[#This Row],[Ticket ID]],HelpMe[#All],7,FALSE),"Not Found in HelpMe")</f>
        <v>SAP Technical-SD</v>
      </c>
      <c r="G179" s="148" t="s">
        <v>703</v>
      </c>
      <c r="H179" s="118" t="s">
        <v>703</v>
      </c>
      <c r="I179" s="101" t="str">
        <f>IFERROR(VLOOKUP(CGTracker[[#This Row],[Ticket ID]],HelpMe[],17,FALSE),"Not Found in HelpMe")</f>
        <v>2. High</v>
      </c>
      <c r="J179" s="101" t="str">
        <f>IFERROR(VLOOKUP(CGTracker[[#This Row],[Ticket ID]],HelpMe[],27,FALSE),"Not Found in HelpMe")</f>
        <v>Not Found in HelpMe</v>
      </c>
      <c r="K179" s="245" t="str">
        <f>IFERROR(VLOOKUP(CGTracker[[#This Row],[Ticket ID]],HelpMe[],8,FALSE),"Not Found in HelpMe")</f>
        <v>Resolved</v>
      </c>
      <c r="L179" s="250" t="s">
        <v>40</v>
      </c>
      <c r="M179" s="249" t="s">
        <v>40</v>
      </c>
      <c r="N179" s="154" t="str">
        <f>IFERROR(VLOOKUP(CGTracker[[#This Row],[Ticket ID]],HelpMe[],36,FALSE),"Not Found in HelpMe")</f>
        <v>Not Found in HelpMe</v>
      </c>
      <c r="O179" s="116" t="s">
        <v>592</v>
      </c>
      <c r="P179" s="116"/>
      <c r="Q179" s="116"/>
      <c r="R179" s="154" t="str">
        <f>IFERROR(VLOOKUP(CGTracker[[#This Row],[Ticket ID]],HelpMe[],37,FALSE),"Not Found in HelpMe")</f>
        <v>Not Found in HelpMe</v>
      </c>
      <c r="S179" s="116"/>
      <c r="T179" s="116" t="s">
        <v>67</v>
      </c>
      <c r="U179" s="245" t="str">
        <f>IFERROR(VLOOKUP(CGTracker[[#This Row],[Ticket ID]],HelpMe[],6,FALSE),"Not Found in HelpMe")</f>
        <v>Kamal Kondapalli</v>
      </c>
      <c r="V179" s="245" t="str">
        <f>IFERROR(VLOOKUP(CGTracker[[#This Row],[Ticket ID]],HelpMe[],31,FALSE),"Not Found in HelpMe")</f>
        <v>Not Found in HelpMe</v>
      </c>
      <c r="W179" s="116" t="s">
        <v>68</v>
      </c>
      <c r="X179" s="116"/>
      <c r="Y179" s="251" t="s">
        <v>704</v>
      </c>
      <c r="Z179" s="118"/>
      <c r="AA179" s="116"/>
      <c r="AB179" s="118"/>
      <c r="AC179" s="118"/>
    </row>
    <row r="180" spans="1:29" ht="43.5" hidden="1">
      <c r="A180" s="277">
        <v>4000002744</v>
      </c>
      <c r="B180" s="101" t="str">
        <f>IFERROR(VLOOKUP(CGTracker[[#This Row],[Ticket ID]],HelpMe[],2,FALSE),"Not Found In HelpMe")</f>
        <v>Service Request</v>
      </c>
      <c r="C180" s="100" t="s">
        <v>29</v>
      </c>
      <c r="D180" s="125" t="str">
        <f>IFERROR(VLOOKUP(CGTracker[[#This Row],[Ticket ID]],HelpMe[#All],24,FALSE),"Not Found in HelpMe")</f>
        <v>UAE</v>
      </c>
      <c r="E180" s="125" t="str">
        <f>IFERROR(VLOOKUP(CGTracker[[#This Row],[Ticket ID]],HelpMe[#All],14,FALSE),"Not Found in HelpMe")</f>
        <v>Accounts</v>
      </c>
      <c r="F180" s="245" t="str">
        <f>IFERROR(VLOOKUP(CGTracker[[#This Row],[Ticket ID]],HelpMe[#All],7,FALSE),"Not Found in HelpMe")</f>
        <v>SAP Functional-FI/CO</v>
      </c>
      <c r="G180" s="148" t="str">
        <f>IFERROR(VLOOKUP(CGTracker[[#This Row],[Ticket ID]],HelpMe[#All],4,FALSE),"Not Found In HelpMe")</f>
        <v>Creating of shurtdown orders and understanding of the impact of the same on the books of accounts and COPA</v>
      </c>
      <c r="H180" s="118" t="s">
        <v>705</v>
      </c>
      <c r="I180" s="101" t="str">
        <f>IFERROR(VLOOKUP(CGTracker[[#This Row],[Ticket ID]],HelpMe[],17,FALSE),"Not Found in HelpMe")</f>
        <v>2. High</v>
      </c>
      <c r="J180" s="101" t="str">
        <f>IFERROR(VLOOKUP(CGTracker[[#This Row],[Ticket ID]],HelpMe[],27,FALSE),"Not Found in HelpMe")</f>
        <v>Not Found in HelpMe</v>
      </c>
      <c r="K180" s="245" t="str">
        <f>IFERROR(VLOOKUP(CGTracker[[#This Row],[Ticket ID]],HelpMe[],8,FALSE),"Not Found in HelpMe")</f>
        <v>Resolved</v>
      </c>
      <c r="L180" s="10" t="s">
        <v>103</v>
      </c>
      <c r="M180" s="81" t="s">
        <v>103</v>
      </c>
      <c r="N180" s="154">
        <f>IFERROR(VLOOKUP(CGTracker[[#This Row],[Ticket ID]],HelpMe[],36,FALSE),"Not Found in HelpMe")</f>
        <v>45452</v>
      </c>
      <c r="O180" s="116" t="s">
        <v>679</v>
      </c>
      <c r="P180" s="116"/>
      <c r="Q180" s="116"/>
      <c r="R180" s="154">
        <f>IFERROR(VLOOKUP(CGTracker[[#This Row],[Ticket ID]],HelpMe[],37,FALSE),"Not Found in HelpMe")</f>
        <v>45452</v>
      </c>
      <c r="S180" s="116"/>
      <c r="T180" s="116" t="s">
        <v>33</v>
      </c>
      <c r="U180" s="245" t="str">
        <f>IFERROR(VLOOKUP(CGTracker[[#This Row],[Ticket ID]],HelpMe[],6,FALSE),"Not Found in HelpMe")</f>
        <v>Rakhi Masand</v>
      </c>
      <c r="V180" s="245" t="str">
        <f>IFERROR(VLOOKUP(CGTracker[[#This Row],[Ticket ID]],HelpMe[],31,FALSE),"Not Found in HelpMe")</f>
        <v>Not Found in HelpMe</v>
      </c>
      <c r="W180" s="116" t="s">
        <v>34</v>
      </c>
      <c r="X180" s="116"/>
      <c r="Y180" s="118" t="s">
        <v>613</v>
      </c>
      <c r="Z180" s="118"/>
      <c r="AA180" s="116"/>
      <c r="AB180" s="118"/>
      <c r="AC180" s="118"/>
    </row>
    <row r="181" spans="1:29" ht="29" hidden="1">
      <c r="A181" s="277">
        <v>4000005979</v>
      </c>
      <c r="B181" s="101" t="str">
        <f>IFERROR(VLOOKUP(CGTracker[[#This Row],[Ticket ID]],HelpMe[],2,FALSE),"Not Found In HelpMe")</f>
        <v>Incident</v>
      </c>
      <c r="C181" s="100" t="s">
        <v>29</v>
      </c>
      <c r="D181" s="125" t="str">
        <f>IFERROR(VLOOKUP(CGTracker[[#This Row],[Ticket ID]],HelpMe[#All],24,FALSE),"Not Found in HelpMe")</f>
        <v>UAE</v>
      </c>
      <c r="E181" s="125" t="str">
        <f>IFERROR(VLOOKUP(CGTracker[[#This Row],[Ticket ID]],HelpMe[#All],14,FALSE),"Not Found in HelpMe")</f>
        <v>Sanitaryware Sales</v>
      </c>
      <c r="F181" s="245" t="str">
        <f>IFERROR(VLOOKUP(CGTracker[[#This Row],[Ticket ID]],HelpMe[#All],7,FALSE),"Not Found in HelpMe")</f>
        <v>SAP Technical</v>
      </c>
      <c r="G181" s="148" t="s">
        <v>706</v>
      </c>
      <c r="H181" s="118" t="s">
        <v>706</v>
      </c>
      <c r="I181" s="101" t="str">
        <f>IFERROR(VLOOKUP(CGTracker[[#This Row],[Ticket ID]],HelpMe[],17,FALSE),"Not Found in HelpMe")</f>
        <v>3. Normal</v>
      </c>
      <c r="J181" s="101" t="str">
        <f>IFERROR(VLOOKUP(CGTracker[[#This Row],[Ticket ID]],HelpMe[],27,FALSE),"Not Found in HelpMe")</f>
        <v>Not Found in HelpMe</v>
      </c>
      <c r="K181" s="245" t="str">
        <f>IFERROR(VLOOKUP(CGTracker[[#This Row],[Ticket ID]],HelpMe[],8,FALSE),"Not Found in HelpMe")</f>
        <v>Resolved</v>
      </c>
      <c r="L181" s="250" t="s">
        <v>40</v>
      </c>
      <c r="M181" s="249" t="s">
        <v>40</v>
      </c>
      <c r="N181" s="154" t="str">
        <f>IFERROR(VLOOKUP(CGTracker[[#This Row],[Ticket ID]],HelpMe[],36,FALSE),"Not Found in HelpMe")</f>
        <v>Not Found in HelpMe</v>
      </c>
      <c r="O181" s="116" t="s">
        <v>592</v>
      </c>
      <c r="P181" s="116"/>
      <c r="Q181" s="116"/>
      <c r="R181" s="154" t="str">
        <f>IFERROR(VLOOKUP(CGTracker[[#This Row],[Ticket ID]],HelpMe[],37,FALSE),"Not Found in HelpMe")</f>
        <v>Not Found in HelpMe</v>
      </c>
      <c r="S181" s="116"/>
      <c r="T181" s="116" t="s">
        <v>67</v>
      </c>
      <c r="U181" s="245" t="str">
        <f>IFERROR(VLOOKUP(CGTracker[[#This Row],[Ticket ID]],HelpMe[],6,FALSE),"Not Found in HelpMe")</f>
        <v>Kamal Kondapalli</v>
      </c>
      <c r="V181" s="245" t="str">
        <f>IFERROR(VLOOKUP(CGTracker[[#This Row],[Ticket ID]],HelpMe[],31,FALSE),"Not Found in HelpMe")</f>
        <v>Not Found in HelpMe</v>
      </c>
      <c r="W181" s="116" t="s">
        <v>68</v>
      </c>
      <c r="X181" s="116"/>
      <c r="Y181" s="118" t="s">
        <v>707</v>
      </c>
      <c r="Z181" s="118"/>
      <c r="AA181" s="116"/>
      <c r="AB181" s="118"/>
      <c r="AC181" s="118"/>
    </row>
    <row r="182" spans="1:29" ht="29" hidden="1">
      <c r="A182" s="264">
        <v>4000001229</v>
      </c>
      <c r="B182" s="245" t="str">
        <f>IFERROR(VLOOKUP(CGTracker[[#This Row],[Ticket ID]],HelpMe[],2,FALSE),"Not Found In HelpMe")</f>
        <v>Service Request</v>
      </c>
      <c r="C182" s="100" t="s">
        <v>29</v>
      </c>
      <c r="D182" s="125" t="str">
        <f>IFERROR(VLOOKUP(CGTracker[[#This Row],[Ticket ID]],HelpMe[#All],24,FALSE),"Not Found in HelpMe")</f>
        <v>UAE</v>
      </c>
      <c r="E182" s="125" t="str">
        <f>IFERROR(VLOOKUP(CGTracker[[#This Row],[Ticket ID]],HelpMe[#All],14,FALSE),"Not Found in HelpMe")</f>
        <v>Finance &amp; Accounts</v>
      </c>
      <c r="F182" s="245" t="s">
        <v>516</v>
      </c>
      <c r="G182" s="148" t="str">
        <f>IFERROR(VLOOKUP(CGTracker[[#This Row],[Ticket ID]],HelpMe[#All],4,FALSE),"Not Found In HelpMe")</f>
        <v>Migrated SM#3000051067 Chg in Duty/Comm/Bonus impact final Pric</v>
      </c>
      <c r="H182" s="118" t="s">
        <v>708</v>
      </c>
      <c r="I182" s="101" t="str">
        <f>IFERROR(VLOOKUP(CGTracker[[#This Row],[Ticket ID]],HelpMe[],17,FALSE),"Not Found in HelpMe")</f>
        <v>4. Low</v>
      </c>
      <c r="J182" s="101" t="str">
        <f>IFERROR(VLOOKUP(CGTracker[[#This Row],[Ticket ID]],HelpMe[],27,FALSE),"Not Found in HelpMe")</f>
        <v>Not Found in HelpMe</v>
      </c>
      <c r="K182" s="245" t="str">
        <f>IFERROR(VLOOKUP(CGTracker[[#This Row],[Ticket ID]],HelpMe[],8,FALSE),"Not Found in HelpMe")</f>
        <v>In Progress</v>
      </c>
      <c r="L182" s="147" t="s">
        <v>238</v>
      </c>
      <c r="M182" s="81" t="s">
        <v>238</v>
      </c>
      <c r="N182" s="154" t="str">
        <f>IFERROR(VLOOKUP(CGTracker[[#This Row],[Ticket ID]],HelpMe[],36,FALSE),"Not Found in HelpMe")</f>
        <v>Not Found in HelpMe</v>
      </c>
      <c r="O182" s="116"/>
      <c r="P182" s="116"/>
      <c r="Q182" s="116"/>
      <c r="R182" s="154" t="str">
        <f>IFERROR(VLOOKUP(CGTracker[[#This Row],[Ticket ID]],HelpMe[],37,FALSE),"Not Found in HelpMe")</f>
        <v/>
      </c>
      <c r="S182" s="116"/>
      <c r="T182" s="116" t="s">
        <v>50</v>
      </c>
      <c r="U182" s="245" t="s">
        <v>518</v>
      </c>
      <c r="V182" s="245" t="str">
        <f>IFERROR(VLOOKUP(CGTracker[[#This Row],[Ticket ID]],HelpMe[],31,FALSE),"Not Found in HelpMe")</f>
        <v>Not Found in HelpMe</v>
      </c>
      <c r="W182" s="116" t="s">
        <v>89</v>
      </c>
      <c r="X182" s="116"/>
      <c r="Y182" s="118" t="s">
        <v>709</v>
      </c>
      <c r="Z182" s="118"/>
      <c r="AA182" s="116"/>
      <c r="AB182" s="118"/>
      <c r="AC182" s="118" t="s">
        <v>710</v>
      </c>
    </row>
    <row r="183" spans="1:29" ht="43.5" hidden="1">
      <c r="A183" s="264">
        <v>4000003886</v>
      </c>
      <c r="B183" s="245" t="str">
        <f>IFERROR(VLOOKUP(CGTracker[[#This Row],[Ticket ID]],HelpMe[],2,FALSE),"Not Found In HelpMe")</f>
        <v>Service Request</v>
      </c>
      <c r="C183" s="100" t="s">
        <v>29</v>
      </c>
      <c r="D183" s="125" t="str">
        <f>IFERROR(VLOOKUP(CGTracker[[#This Row],[Ticket ID]],HelpMe[#All],24,FALSE),"Not Found in HelpMe")</f>
        <v>UAE</v>
      </c>
      <c r="E183" s="125" t="str">
        <f>IFERROR(VLOOKUP(CGTracker[[#This Row],[Ticket ID]],HelpMe[#All],14,FALSE),"Not Found in HelpMe")</f>
        <v>PR &amp; Administration</v>
      </c>
      <c r="F183" s="245" t="str">
        <f>IFERROR(VLOOKUP(CGTracker[[#This Row],[Ticket ID]],HelpMe[#All],7,FALSE),"Not Found in HelpMe")</f>
        <v>SAP Functional-HR</v>
      </c>
      <c r="G183" s="148" t="str">
        <f>IFERROR(VLOOKUP(CGTracker[[#This Row],[Ticket ID]],HelpMe[#All],4,FALSE),"Not Found In HelpMe")</f>
        <v>Report creation and access for taking report from SAP data record</v>
      </c>
      <c r="H183" s="118" t="s">
        <v>711</v>
      </c>
      <c r="I183" s="101" t="str">
        <f>IFERROR(VLOOKUP(CGTracker[[#This Row],[Ticket ID]],HelpMe[],17,FALSE),"Not Found in HelpMe")</f>
        <v>3. Normal</v>
      </c>
      <c r="J183" s="101" t="str">
        <f>IFERROR(VLOOKUP(CGTracker[[#This Row],[Ticket ID]],HelpMe[],27,FALSE),"Not Found in HelpMe")</f>
        <v>Not Found in HelpMe</v>
      </c>
      <c r="K183" s="245" t="str">
        <f>IFERROR(VLOOKUP(CGTracker[[#This Row],[Ticket ID]],HelpMe[],8,FALSE),"Not Found in HelpMe")</f>
        <v>User acceptance</v>
      </c>
      <c r="L183" s="118" t="s">
        <v>221</v>
      </c>
      <c r="M183" s="118" t="s">
        <v>221</v>
      </c>
      <c r="N183" s="154">
        <f>IFERROR(VLOOKUP(CGTracker[[#This Row],[Ticket ID]],HelpMe[],36,FALSE),"Not Found in HelpMe")</f>
        <v>45545</v>
      </c>
      <c r="O183" s="116"/>
      <c r="P183" s="116"/>
      <c r="Q183" s="116"/>
      <c r="R183" s="154" t="str">
        <f>IFERROR(VLOOKUP(CGTracker[[#This Row],[Ticket ID]],HelpMe[],37,FALSE),"Not Found in HelpMe")</f>
        <v/>
      </c>
      <c r="S183" s="116"/>
      <c r="T183" s="116" t="s">
        <v>222</v>
      </c>
      <c r="U183" s="245" t="str">
        <f>IFERROR(VLOOKUP(CGTracker[[#This Row],[Ticket ID]],HelpMe[],6,FALSE),"Not Found in HelpMe")</f>
        <v>Venkat</v>
      </c>
      <c r="V183" s="245" t="str">
        <f>IFERROR(VLOOKUP(CGTracker[[#This Row],[Ticket ID]],HelpMe[],31,FALSE),"Not Found in HelpMe")</f>
        <v>Not Found in HelpMe</v>
      </c>
      <c r="W183" s="116"/>
      <c r="X183" s="116"/>
      <c r="Y183" s="118" t="s">
        <v>712</v>
      </c>
      <c r="Z183" s="118"/>
      <c r="AA183" s="116"/>
      <c r="AB183" s="118"/>
      <c r="AC183" s="118" t="s">
        <v>227</v>
      </c>
    </row>
    <row r="184" spans="1:29" ht="43.5" hidden="1">
      <c r="A184" s="266">
        <v>4000004782</v>
      </c>
      <c r="B184" s="245" t="str">
        <f>IFERROR(VLOOKUP(CGTracker[[#This Row],[Ticket ID]],HelpMe[],2,FALSE),"Not Found In HelpMe")</f>
        <v>Service Request</v>
      </c>
      <c r="C184" s="100" t="s">
        <v>29</v>
      </c>
      <c r="D184" s="125" t="str">
        <f>IFERROR(VLOOKUP(CGTracker[[#This Row],[Ticket ID]],HelpMe[#All],24,FALSE),"Not Found in HelpMe")</f>
        <v>UAE</v>
      </c>
      <c r="E184" s="125" t="str">
        <f>IFERROR(VLOOKUP(CGTracker[[#This Row],[Ticket ID]],HelpMe[#All],14,FALSE),"Not Found in HelpMe")</f>
        <v>Purchase</v>
      </c>
      <c r="F184" s="245" t="str">
        <f>IFERROR(VLOOKUP(CGTracker[[#This Row],[Ticket ID]],HelpMe[#All],7,FALSE),"Not Found in HelpMe")</f>
        <v>SAP Functional-MM</v>
      </c>
      <c r="G184" s="148" t="str">
        <f>IFERROR(VLOOKUP(CGTracker[[#This Row],[Ticket ID]],HelpMe[#All],4,FALSE),"Not Found In HelpMe")</f>
        <v>Request changes in release strategy workflow - Purchase Department - Sol ref#: 3000052627</v>
      </c>
      <c r="H184" s="118" t="s">
        <v>713</v>
      </c>
      <c r="I184" s="101" t="str">
        <f>IFERROR(VLOOKUP(CGTracker[[#This Row],[Ticket ID]],HelpMe[],17,FALSE),"Not Found in HelpMe")</f>
        <v>3. Normal</v>
      </c>
      <c r="J184" s="101" t="str">
        <f>IFERROR(VLOOKUP(CGTracker[[#This Row],[Ticket ID]],HelpMe[],27,FALSE),"Not Found in HelpMe")</f>
        <v>Not Found in HelpMe</v>
      </c>
      <c r="K184" s="245" t="str">
        <f>IFERROR(VLOOKUP(CGTracker[[#This Row],[Ticket ID]],HelpMe[],8,FALSE),"Not Found in HelpMe")</f>
        <v>User acceptance</v>
      </c>
      <c r="L184" s="118" t="s">
        <v>221</v>
      </c>
      <c r="M184" s="81" t="s">
        <v>221</v>
      </c>
      <c r="N184" s="154">
        <f>IFERROR(VLOOKUP(CGTracker[[#This Row],[Ticket ID]],HelpMe[],36,FALSE),"Not Found in HelpMe")</f>
        <v>45484</v>
      </c>
      <c r="O184" s="116"/>
      <c r="P184" s="116"/>
      <c r="Q184" s="116"/>
      <c r="R184" s="154" t="str">
        <f>IFERROR(VLOOKUP(CGTracker[[#This Row],[Ticket ID]],HelpMe[],37,FALSE),"Not Found in HelpMe")</f>
        <v/>
      </c>
      <c r="S184" s="116"/>
      <c r="T184" s="116" t="s">
        <v>150</v>
      </c>
      <c r="U184" s="245" t="str">
        <f>IFERROR(VLOOKUP(CGTracker[[#This Row],[Ticket ID]],HelpMe[],6,FALSE),"Not Found in HelpMe")</f>
        <v>Pranita Vishvanath Patil</v>
      </c>
      <c r="V184" s="245" t="str">
        <f>IFERROR(VLOOKUP(CGTracker[[#This Row],[Ticket ID]],HelpMe[],31,FALSE),"Not Found in HelpMe")</f>
        <v>Not Found in HelpMe</v>
      </c>
      <c r="W184" s="116" t="s">
        <v>121</v>
      </c>
      <c r="X184" s="116"/>
      <c r="Y184" s="118" t="s">
        <v>714</v>
      </c>
      <c r="Z184" s="118"/>
      <c r="AA184" s="116"/>
      <c r="AB184" s="118"/>
      <c r="AC184" s="118" t="s">
        <v>715</v>
      </c>
    </row>
    <row r="185" spans="1:29" ht="29" hidden="1">
      <c r="A185" s="289">
        <v>4000004821</v>
      </c>
      <c r="B185" s="245" t="str">
        <f>IFERROR(VLOOKUP(CGTracker[[#This Row],[Ticket ID]],HelpMe[],2,FALSE),"Not Found In HelpMe")</f>
        <v>Service Request</v>
      </c>
      <c r="C185" s="100" t="s">
        <v>29</v>
      </c>
      <c r="D185" s="125" t="str">
        <f>IFERROR(VLOOKUP(CGTracker[[#This Row],[Ticket ID]],HelpMe[#All],24,FALSE),"Not Found in HelpMe")</f>
        <v>IND</v>
      </c>
      <c r="E185" s="125" t="str">
        <f>IFERROR(VLOOKUP(CGTracker[[#This Row],[Ticket ID]],HelpMe[#All],14,FALSE),"Not Found in HelpMe")</f>
        <v>Purchase</v>
      </c>
      <c r="F185" s="245" t="str">
        <f>IFERROR(VLOOKUP(CGTracker[[#This Row],[Ticket ID]],HelpMe[#All],7,FALSE),"Not Found in HelpMe")</f>
        <v>SAP Functional-MM</v>
      </c>
      <c r="G185" s="148" t="str">
        <f>IFERROR(VLOOKUP(CGTracker[[#This Row],[Ticket ID]],HelpMe[#All],4,FALSE),"Not Found In HelpMe")</f>
        <v>All conditions cost in import orders need to be show in PO preview</v>
      </c>
      <c r="H185" s="118" t="s">
        <v>716</v>
      </c>
      <c r="I185" s="101" t="str">
        <f>IFERROR(VLOOKUP(CGTracker[[#This Row],[Ticket ID]],HelpMe[],17,FALSE),"Not Found in HelpMe")</f>
        <v>3. Normal</v>
      </c>
      <c r="J185" s="101" t="str">
        <f>IFERROR(VLOOKUP(CGTracker[[#This Row],[Ticket ID]],HelpMe[],27,FALSE),"Not Found in HelpMe")</f>
        <v>Not Found in HelpMe</v>
      </c>
      <c r="K185" s="245" t="str">
        <f>IFERROR(VLOOKUP(CGTracker[[#This Row],[Ticket ID]],HelpMe[],8,FALSE),"Not Found in HelpMe")</f>
        <v>Pending User Info </v>
      </c>
      <c r="L185" s="147" t="s">
        <v>238</v>
      </c>
      <c r="M185" s="81" t="s">
        <v>238</v>
      </c>
      <c r="N185" s="154">
        <f>IFERROR(VLOOKUP(CGTracker[[#This Row],[Ticket ID]],HelpMe[],36,FALSE),"Not Found in HelpMe")</f>
        <v>45515</v>
      </c>
      <c r="O185" s="116" t="s">
        <v>602</v>
      </c>
      <c r="P185" s="116"/>
      <c r="Q185" s="116"/>
      <c r="R185" s="154" t="str">
        <f>IFERROR(VLOOKUP(CGTracker[[#This Row],[Ticket ID]],HelpMe[],37,FALSE),"Not Found in HelpMe")</f>
        <v/>
      </c>
      <c r="S185" s="116"/>
      <c r="T185" s="116" t="s">
        <v>150</v>
      </c>
      <c r="U185" s="245" t="str">
        <f>IFERROR(VLOOKUP(CGTracker[[#This Row],[Ticket ID]],HelpMe[],6,FALSE),"Not Found in HelpMe")</f>
        <v>Pranita Vishvanath Patil</v>
      </c>
      <c r="V185" s="245" t="str">
        <f>IFERROR(VLOOKUP(CGTracker[[#This Row],[Ticket ID]],HelpMe[],31,FALSE),"Not Found in HelpMe")</f>
        <v>Not Found in HelpMe</v>
      </c>
      <c r="W185" s="116" t="s">
        <v>121</v>
      </c>
      <c r="X185" s="116"/>
      <c r="Y185" s="118" t="s">
        <v>717</v>
      </c>
      <c r="Z185" s="118"/>
      <c r="AA185" s="116"/>
      <c r="AB185" s="118"/>
      <c r="AC185" s="118" t="s">
        <v>718</v>
      </c>
    </row>
    <row r="186" spans="1:29" ht="29" hidden="1">
      <c r="A186" s="289">
        <v>4000005823</v>
      </c>
      <c r="B186" s="245" t="str">
        <f>IFERROR(VLOOKUP(CGTracker[[#This Row],[Ticket ID]],HelpMe[],2,FALSE),"Not Found In HelpMe")</f>
        <v>Service Request</v>
      </c>
      <c r="C186" s="100" t="s">
        <v>29</v>
      </c>
      <c r="D186" s="125" t="str">
        <f>IFERROR(VLOOKUP(CGTracker[[#This Row],[Ticket ID]],HelpMe[#All],24,FALSE),"Not Found in HelpMe")</f>
        <v>UAE</v>
      </c>
      <c r="E186" s="125" t="str">
        <f>IFERROR(VLOOKUP(CGTracker[[#This Row],[Ticket ID]],HelpMe[#All],14,FALSE),"Not Found in HelpMe")</f>
        <v>Logistics and Warehouse</v>
      </c>
      <c r="F186" s="245" t="str">
        <f>IFERROR(VLOOKUP(CGTracker[[#This Row],[Ticket ID]],HelpMe[#All],7,FALSE),"Not Found in HelpMe")</f>
        <v>SAP Functional-MM</v>
      </c>
      <c r="G186" s="148" t="str">
        <f>IFERROR(VLOOKUP(CGTracker[[#This Row],[Ticket ID]],HelpMe[#All],4,FALSE),"Not Found In HelpMe")</f>
        <v>Creation of new location in SAP-GF4</v>
      </c>
      <c r="H186" s="118" t="s">
        <v>719</v>
      </c>
      <c r="I186" s="101" t="str">
        <f>IFERROR(VLOOKUP(CGTracker[[#This Row],[Ticket ID]],HelpMe[],17,FALSE),"Not Found in HelpMe")</f>
        <v>2. High</v>
      </c>
      <c r="J186" s="101" t="str">
        <f>IFERROR(VLOOKUP(CGTracker[[#This Row],[Ticket ID]],HelpMe[],27,FALSE),"Not Found in HelpMe")</f>
        <v>Not Found in HelpMe</v>
      </c>
      <c r="K186" s="245" t="str">
        <f>IFERROR(VLOOKUP(CGTracker[[#This Row],[Ticket ID]],HelpMe[],8,FALSE),"Not Found in HelpMe")</f>
        <v>User acceptance</v>
      </c>
      <c r="L186" s="118" t="s">
        <v>221</v>
      </c>
      <c r="M186" s="118" t="s">
        <v>221</v>
      </c>
      <c r="N186" s="154">
        <f>IFERROR(VLOOKUP(CGTracker[[#This Row],[Ticket ID]],HelpMe[],36,FALSE),"Not Found in HelpMe")</f>
        <v>45577</v>
      </c>
      <c r="O186" s="116" t="s">
        <v>679</v>
      </c>
      <c r="P186" s="116"/>
      <c r="Q186" s="116"/>
      <c r="R186" s="154" t="str">
        <f>IFERROR(VLOOKUP(CGTracker[[#This Row],[Ticket ID]],HelpMe[],37,FALSE),"Not Found in HelpMe")</f>
        <v/>
      </c>
      <c r="S186" s="116"/>
      <c r="T186" s="116" t="s">
        <v>150</v>
      </c>
      <c r="U186" s="245" t="str">
        <f>IFERROR(VLOOKUP(CGTracker[[#This Row],[Ticket ID]],HelpMe[],6,FALSE),"Not Found in HelpMe")</f>
        <v>Pranita Vishvanath Patil</v>
      </c>
      <c r="V186" s="245" t="str">
        <f>IFERROR(VLOOKUP(CGTracker[[#This Row],[Ticket ID]],HelpMe[],31,FALSE),"Not Found in HelpMe")</f>
        <v>Not Found in HelpMe</v>
      </c>
      <c r="W186" s="116" t="s">
        <v>121</v>
      </c>
      <c r="X186" s="116"/>
      <c r="Y186" s="118" t="s">
        <v>720</v>
      </c>
      <c r="Z186" s="118"/>
      <c r="AA186" s="116"/>
      <c r="AB186" s="118"/>
      <c r="AC186" s="118" t="s">
        <v>721</v>
      </c>
    </row>
    <row r="187" spans="1:29" ht="29" hidden="1">
      <c r="A187" s="289">
        <v>4000005894</v>
      </c>
      <c r="B187" s="245" t="str">
        <f>IFERROR(VLOOKUP(CGTracker[[#This Row],[Ticket ID]],HelpMe[],2,FALSE),"Not Found In HelpMe")</f>
        <v>Service Request</v>
      </c>
      <c r="C187" s="100" t="s">
        <v>29</v>
      </c>
      <c r="D187" s="125" t="str">
        <f>IFERROR(VLOOKUP(CGTracker[[#This Row],[Ticket ID]],HelpMe[#All],24,FALSE),"Not Found in HelpMe")</f>
        <v>UAE</v>
      </c>
      <c r="E187" s="125" t="str">
        <f>IFERROR(VLOOKUP(CGTracker[[#This Row],[Ticket ID]],HelpMe[#All],14,FALSE),"Not Found in HelpMe")</f>
        <v>Purchase</v>
      </c>
      <c r="F187" s="245" t="str">
        <f>IFERROR(VLOOKUP(CGTracker[[#This Row],[Ticket ID]],HelpMe[#All],7,FALSE),"Not Found in HelpMe")</f>
        <v>SAP Functional-MM</v>
      </c>
      <c r="G187" s="148" t="str">
        <f>IFERROR(VLOOKUP(CGTracker[[#This Row],[Ticket ID]],HelpMe[#All],4,FALSE),"Not Found In HelpMe")</f>
        <v>Release structure of contracts and PO change - Sol ref#: 3000052628</v>
      </c>
      <c r="H187" s="118" t="s">
        <v>722</v>
      </c>
      <c r="I187" s="101" t="str">
        <f>IFERROR(VLOOKUP(CGTracker[[#This Row],[Ticket ID]],HelpMe[],17,FALSE),"Not Found in HelpMe")</f>
        <v>2. High</v>
      </c>
      <c r="J187" s="101" t="str">
        <f>IFERROR(VLOOKUP(CGTracker[[#This Row],[Ticket ID]],HelpMe[],27,FALSE),"Not Found in HelpMe")</f>
        <v>Not Found in HelpMe</v>
      </c>
      <c r="K187" s="245" t="str">
        <f>IFERROR(VLOOKUP(CGTracker[[#This Row],[Ticket ID]],HelpMe[],8,FALSE),"Not Found in HelpMe")</f>
        <v>User acceptance</v>
      </c>
      <c r="L187" s="118" t="s">
        <v>254</v>
      </c>
      <c r="M187" s="118" t="s">
        <v>254</v>
      </c>
      <c r="N187" s="154">
        <f>IFERROR(VLOOKUP(CGTracker[[#This Row],[Ticket ID]],HelpMe[],36,FALSE),"Not Found in HelpMe")</f>
        <v>45638</v>
      </c>
      <c r="O187" s="116" t="s">
        <v>679</v>
      </c>
      <c r="P187" s="116"/>
      <c r="Q187" s="116"/>
      <c r="R187" s="154" t="str">
        <f>IFERROR(VLOOKUP(CGTracker[[#This Row],[Ticket ID]],HelpMe[],37,FALSE),"Not Found in HelpMe")</f>
        <v/>
      </c>
      <c r="S187" s="116"/>
      <c r="T187" s="116" t="s">
        <v>150</v>
      </c>
      <c r="U187" s="245" t="str">
        <f>IFERROR(VLOOKUP(CGTracker[[#This Row],[Ticket ID]],HelpMe[],6,FALSE),"Not Found in HelpMe")</f>
        <v>Pranita Vishvanath Patil</v>
      </c>
      <c r="V187" s="245" t="str">
        <f>IFERROR(VLOOKUP(CGTracker[[#This Row],[Ticket ID]],HelpMe[],31,FALSE),"Not Found in HelpMe")</f>
        <v>Not Found in HelpMe</v>
      </c>
      <c r="W187" s="116" t="s">
        <v>121</v>
      </c>
      <c r="X187" s="116"/>
      <c r="Y187" s="118" t="s">
        <v>723</v>
      </c>
      <c r="Z187" s="118"/>
      <c r="AA187" s="116"/>
      <c r="AB187" s="118"/>
      <c r="AC187" s="118" t="s">
        <v>724</v>
      </c>
    </row>
    <row r="188" spans="1:29" ht="29" hidden="1">
      <c r="A188" s="289">
        <v>4000004753</v>
      </c>
      <c r="B188" s="245" t="str">
        <f>IFERROR(VLOOKUP(CGTracker[[#This Row],[Ticket ID]],HelpMe[],2,FALSE),"Not Found In HelpMe")</f>
        <v>Incident</v>
      </c>
      <c r="C188" s="100" t="s">
        <v>29</v>
      </c>
      <c r="D188" s="125" t="str">
        <f>IFERROR(VLOOKUP(CGTracker[[#This Row],[Ticket ID]],HelpMe[#All],24,FALSE),"Not Found in HelpMe")</f>
        <v>BGD</v>
      </c>
      <c r="E188" s="125" t="str">
        <f>IFERROR(VLOOKUP(CGTracker[[#This Row],[Ticket ID]],HelpMe[#All],14,FALSE),"Not Found in HelpMe")</f>
        <v>Accounts &amp; Finance</v>
      </c>
      <c r="F188" s="245" t="str">
        <f>IFERROR(VLOOKUP(CGTracker[[#This Row],[Ticket ID]],HelpMe[#All],7,FALSE),"Not Found in HelpMe")</f>
        <v>SAP Functional-FI/CO</v>
      </c>
      <c r="G188" s="148" t="str">
        <f>IFERROR(VLOOKUP(CGTracker[[#This Row],[Ticket ID]],HelpMe[#All],4,FALSE),"Not Found In HelpMe")</f>
        <v>Error messages in month-closing activities in October 2024.</v>
      </c>
      <c r="H188" s="118" t="s">
        <v>725</v>
      </c>
      <c r="I188" s="101" t="str">
        <f>IFERROR(VLOOKUP(CGTracker[[#This Row],[Ticket ID]],HelpMe[],17,FALSE),"Not Found in HelpMe")</f>
        <v>2. High</v>
      </c>
      <c r="J188" s="101" t="str">
        <f>IFERROR(VLOOKUP(CGTracker[[#This Row],[Ticket ID]],HelpMe[],27,FALSE),"Not Found in HelpMe")</f>
        <v>Not Found in HelpMe</v>
      </c>
      <c r="K188" s="245" t="str">
        <f>IFERROR(VLOOKUP(CGTracker[[#This Row],[Ticket ID]],HelpMe[],8,FALSE),"Not Found in HelpMe")</f>
        <v>Closed</v>
      </c>
      <c r="L188" s="10" t="s">
        <v>40</v>
      </c>
      <c r="M188" s="10" t="s">
        <v>40</v>
      </c>
      <c r="N188" s="154">
        <f>IFERROR(VLOOKUP(CGTracker[[#This Row],[Ticket ID]],HelpMe[],36,FALSE),"Not Found in HelpMe")</f>
        <v>45484</v>
      </c>
      <c r="O188" s="242"/>
      <c r="P188" s="116"/>
      <c r="Q188" s="116"/>
      <c r="R188" s="154">
        <f>IFERROR(VLOOKUP(CGTracker[[#This Row],[Ticket ID]],HelpMe[],37,FALSE),"Not Found in HelpMe")</f>
        <v>45484</v>
      </c>
      <c r="S188" s="242"/>
      <c r="T188" s="116" t="s">
        <v>92</v>
      </c>
      <c r="U188" s="245" t="str">
        <f>IFERROR(VLOOKUP(CGTracker[[#This Row],[Ticket ID]],HelpMe[],6,FALSE),"Not Found in HelpMe")</f>
        <v>Rakhi Masand</v>
      </c>
      <c r="V188" s="245" t="str">
        <f>IFERROR(VLOOKUP(CGTracker[[#This Row],[Ticket ID]],HelpMe[],31,FALSE),"Not Found in HelpMe")</f>
        <v>Not Found in HelpMe</v>
      </c>
      <c r="W188" s="116"/>
      <c r="X188" s="116"/>
      <c r="Y188" s="118"/>
      <c r="Z188" s="118"/>
      <c r="AA188" s="116"/>
      <c r="AB188" s="118"/>
      <c r="AC188" s="118"/>
    </row>
    <row r="189" spans="1:29" ht="29" hidden="1">
      <c r="A189" s="289">
        <v>4000005621</v>
      </c>
      <c r="B189" s="245" t="str">
        <f>IFERROR(VLOOKUP(CGTracker[[#This Row],[Ticket ID]],HelpMe[],2,FALSE),"Not Found In HelpMe")</f>
        <v>Incident</v>
      </c>
      <c r="C189" s="100" t="s">
        <v>29</v>
      </c>
      <c r="D189" s="125" t="str">
        <f>IFERROR(VLOOKUP(CGTracker[[#This Row],[Ticket ID]],HelpMe[#All],24,FALSE),"Not Found in HelpMe")</f>
        <v>IND</v>
      </c>
      <c r="E189" s="125" t="str">
        <f>IFERROR(VLOOKUP(CGTracker[[#This Row],[Ticket ID]],HelpMe[#All],14,FALSE),"Not Found in HelpMe")</f>
        <v>Purchase</v>
      </c>
      <c r="F189" s="245" t="str">
        <f>IFERROR(VLOOKUP(CGTracker[[#This Row],[Ticket ID]],HelpMe[#All],7,FALSE),"Not Found in HelpMe")</f>
        <v>SAP Functional-MM</v>
      </c>
      <c r="G189" s="148" t="str">
        <f>IFERROR(VLOOKUP(CGTracker[[#This Row],[Ticket ID]],HelpMe[#All],4,FALSE),"Not Found In HelpMe")</f>
        <v>Document number does not exist while creating PO</v>
      </c>
      <c r="H189" s="118" t="s">
        <v>726</v>
      </c>
      <c r="I189" s="101" t="str">
        <f>IFERROR(VLOOKUP(CGTracker[[#This Row],[Ticket ID]],HelpMe[],17,FALSE),"Not Found in HelpMe")</f>
        <v>3. Normal</v>
      </c>
      <c r="J189" s="101" t="str">
        <f>IFERROR(VLOOKUP(CGTracker[[#This Row],[Ticket ID]],HelpMe[],27,FALSE),"Not Found in HelpMe")</f>
        <v>Not Found in HelpMe</v>
      </c>
      <c r="K189" s="245" t="str">
        <f>IFERROR(VLOOKUP(CGTracker[[#This Row],[Ticket ID]],HelpMe[],8,FALSE),"Not Found in HelpMe")</f>
        <v>Closed</v>
      </c>
      <c r="L189" s="147" t="s">
        <v>40</v>
      </c>
      <c r="M189" s="118" t="s">
        <v>40</v>
      </c>
      <c r="N189" s="154">
        <f>IFERROR(VLOOKUP(CGTracker[[#This Row],[Ticket ID]],HelpMe[],36,FALSE),"Not Found in HelpMe")</f>
        <v>45394</v>
      </c>
      <c r="O189" s="116"/>
      <c r="P189" s="116"/>
      <c r="Q189" s="116"/>
      <c r="R189" s="154">
        <f>IFERROR(VLOOKUP(CGTracker[[#This Row],[Ticket ID]],HelpMe[],37,FALSE),"Not Found in HelpMe")</f>
        <v>45394</v>
      </c>
      <c r="S189" s="242"/>
      <c r="T189" s="116"/>
      <c r="U189" s="245" t="str">
        <f>IFERROR(VLOOKUP(CGTracker[[#This Row],[Ticket ID]],HelpMe[],6,FALSE),"Not Found in HelpMe")</f>
        <v>Pranita Vishvanath Patil</v>
      </c>
      <c r="V189" s="245" t="str">
        <f>IFERROR(VLOOKUP(CGTracker[[#This Row],[Ticket ID]],HelpMe[],31,FALSE),"Not Found in HelpMe")</f>
        <v>Not Found in HelpMe</v>
      </c>
      <c r="W189" s="116"/>
      <c r="X189" s="116"/>
      <c r="Y189" s="118"/>
      <c r="Z189" s="118"/>
      <c r="AA189" s="116"/>
      <c r="AB189" s="118"/>
      <c r="AC189" s="118"/>
    </row>
    <row r="190" spans="1:29" ht="29" hidden="1">
      <c r="A190" s="289">
        <v>4000005759</v>
      </c>
      <c r="B190" s="245" t="str">
        <f>IFERROR(VLOOKUP(CGTracker[[#This Row],[Ticket ID]],HelpMe[],2,FALSE),"Not Found In HelpMe")</f>
        <v>Incident</v>
      </c>
      <c r="C190" s="100" t="s">
        <v>29</v>
      </c>
      <c r="D190" s="125" t="str">
        <f>IFERROR(VLOOKUP(CGTracker[[#This Row],[Ticket ID]],HelpMe[#All],24,FALSE),"Not Found in HelpMe")</f>
        <v>UAE</v>
      </c>
      <c r="E190" s="125" t="str">
        <f>IFERROR(VLOOKUP(CGTracker[[#This Row],[Ticket ID]],HelpMe[#All],14,FALSE),"Not Found in HelpMe")</f>
        <v>IT Department</v>
      </c>
      <c r="F190" s="245" t="str">
        <f>IFERROR(VLOOKUP(CGTracker[[#This Row],[Ticket ID]],HelpMe[#All],7,FALSE),"Not Found in HelpMe")</f>
        <v>SAP Functional-SD</v>
      </c>
      <c r="G190" s="148" t="str">
        <f>IFERROR(VLOOKUP(CGTracker[[#This Row],[Ticket ID]],HelpMe[#All],4,FALSE),"Not Found In HelpMe")</f>
        <v>ERROR IN C4C</v>
      </c>
      <c r="H190" s="118" t="s">
        <v>648</v>
      </c>
      <c r="I190" s="101" t="str">
        <f>IFERROR(VLOOKUP(CGTracker[[#This Row],[Ticket ID]],HelpMe[],17,FALSE),"Not Found in HelpMe")</f>
        <v>3. Normal</v>
      </c>
      <c r="J190" s="101" t="str">
        <f>IFERROR(VLOOKUP(CGTracker[[#This Row],[Ticket ID]],HelpMe[],27,FALSE),"Not Found in HelpMe")</f>
        <v>Not Found in HelpMe</v>
      </c>
      <c r="K190" s="245" t="str">
        <f>IFERROR(VLOOKUP(CGTracker[[#This Row],[Ticket ID]],HelpMe[],8,FALSE),"Not Found in HelpMe")</f>
        <v>In Progress</v>
      </c>
      <c r="L190" s="147" t="s">
        <v>40</v>
      </c>
      <c r="M190" s="81" t="s">
        <v>40</v>
      </c>
      <c r="N190" s="154">
        <f>IFERROR(VLOOKUP(CGTracker[[#This Row],[Ticket ID]],HelpMe[],36,FALSE),"Not Found in HelpMe")</f>
        <v>45547</v>
      </c>
      <c r="O190" s="116" t="s">
        <v>662</v>
      </c>
      <c r="P190" s="116"/>
      <c r="Q190" s="116"/>
      <c r="R190" s="154" t="str">
        <f>IFERROR(VLOOKUP(CGTracker[[#This Row],[Ticket ID]],HelpMe[],37,FALSE),"Not Found in HelpMe")</f>
        <v/>
      </c>
      <c r="S190" s="116"/>
      <c r="T190" s="116" t="s">
        <v>67</v>
      </c>
      <c r="U190" s="245" t="str">
        <f>IFERROR(VLOOKUP(CGTracker[[#This Row],[Ticket ID]],HelpMe[],6,FALSE),"Not Found in HelpMe")</f>
        <v>Kamal Kondapalli</v>
      </c>
      <c r="V190" s="245" t="str">
        <f>IFERROR(VLOOKUP(CGTracker[[#This Row],[Ticket ID]],HelpMe[],31,FALSE),"Not Found in HelpMe")</f>
        <v>Not Found in HelpMe</v>
      </c>
      <c r="W190" s="116" t="s">
        <v>99</v>
      </c>
      <c r="X190" s="116"/>
      <c r="Y190" s="251" t="s">
        <v>727</v>
      </c>
      <c r="Z190" s="118"/>
      <c r="AA190" s="116"/>
      <c r="AB190" s="118"/>
      <c r="AC190" s="118" t="s">
        <v>728</v>
      </c>
    </row>
    <row r="191" spans="1:29" hidden="1">
      <c r="A191" s="289">
        <v>4000005763</v>
      </c>
      <c r="B191" s="245" t="str">
        <f>IFERROR(VLOOKUP(CGTracker[[#This Row],[Ticket ID]],HelpMe[],2,FALSE),"Not Found In HelpMe")</f>
        <v>Incident</v>
      </c>
      <c r="C191" s="100" t="s">
        <v>29</v>
      </c>
      <c r="D191" s="125" t="str">
        <f>IFERROR(VLOOKUP(CGTracker[[#This Row],[Ticket ID]],HelpMe[#All],24,FALSE),"Not Found in HelpMe")</f>
        <v>UAE</v>
      </c>
      <c r="E191" s="125" t="str">
        <f>IFERROR(VLOOKUP(CGTracker[[#This Row],[Ticket ID]],HelpMe[#All],14,FALSE),"Not Found in HelpMe")</f>
        <v>Information Technology</v>
      </c>
      <c r="F191" s="245" t="str">
        <f>IFERROR(VLOOKUP(CGTracker[[#This Row],[Ticket ID]],HelpMe[#All],7,FALSE),"Not Found in HelpMe")</f>
        <v>SAP Functional-Fiori/ABAP</v>
      </c>
      <c r="G191" s="148" t="str">
        <f>IFERROR(VLOOKUP(CGTracker[[#This Row],[Ticket ID]],HelpMe[#All],4,FALSE),"Not Found In HelpMe")</f>
        <v>ASSERTION_FAILED dumps - ECP</v>
      </c>
      <c r="H191" s="118" t="s">
        <v>648</v>
      </c>
      <c r="I191" s="101" t="str">
        <f>IFERROR(VLOOKUP(CGTracker[[#This Row],[Ticket ID]],HelpMe[],17,FALSE),"Not Found in HelpMe")</f>
        <v>3. Normal</v>
      </c>
      <c r="J191" s="101" t="str">
        <f>IFERROR(VLOOKUP(CGTracker[[#This Row],[Ticket ID]],HelpMe[],27,FALSE),"Not Found in HelpMe")</f>
        <v>Not Found in HelpMe</v>
      </c>
      <c r="K191" s="245" t="str">
        <f>IFERROR(VLOOKUP(CGTracker[[#This Row],[Ticket ID]],HelpMe[],8,FALSE),"Not Found in HelpMe")</f>
        <v>In Progress</v>
      </c>
      <c r="L191" s="147" t="s">
        <v>179</v>
      </c>
      <c r="M191" s="81" t="s">
        <v>179</v>
      </c>
      <c r="N191" s="154">
        <f>IFERROR(VLOOKUP(CGTracker[[#This Row],[Ticket ID]],HelpMe[],36,FALSE),"Not Found in HelpMe")</f>
        <v>45547</v>
      </c>
      <c r="O191" s="116"/>
      <c r="P191" s="116"/>
      <c r="Q191" s="116"/>
      <c r="R191" s="154" t="str">
        <f>IFERROR(VLOOKUP(CGTracker[[#This Row],[Ticket ID]],HelpMe[],37,FALSE),"Not Found in HelpMe")</f>
        <v/>
      </c>
      <c r="S191" s="116"/>
      <c r="T191" s="116" t="s">
        <v>180</v>
      </c>
      <c r="U191" s="245" t="str">
        <f>IFERROR(VLOOKUP(CGTracker[[#This Row],[Ticket ID]],HelpMe[],6,FALSE),"Not Found in HelpMe")</f>
        <v>Bala Nagendrudu Janjanam</v>
      </c>
      <c r="V191" s="245" t="str">
        <f>IFERROR(VLOOKUP(CGTracker[[#This Row],[Ticket ID]],HelpMe[],31,FALSE),"Not Found in HelpMe")</f>
        <v>Not Found in HelpMe</v>
      </c>
      <c r="W191" s="116"/>
      <c r="X191" s="116"/>
      <c r="Y191" s="251"/>
      <c r="Z191" s="118"/>
      <c r="AA191" s="116"/>
      <c r="AB191" s="118"/>
      <c r="AC191" s="118" t="s">
        <v>729</v>
      </c>
    </row>
    <row r="192" spans="1:29" hidden="1">
      <c r="A192" s="289">
        <v>4000005810</v>
      </c>
      <c r="B192" s="245" t="str">
        <f>IFERROR(VLOOKUP(CGTracker[[#This Row],[Ticket ID]],HelpMe[],2,FALSE),"Not Found In HelpMe")</f>
        <v>Incident</v>
      </c>
      <c r="C192" s="100" t="s">
        <v>29</v>
      </c>
      <c r="D192" s="125" t="str">
        <f>IFERROR(VLOOKUP(CGTracker[[#This Row],[Ticket ID]],HelpMe[#All],24,FALSE),"Not Found in HelpMe")</f>
        <v>UAE</v>
      </c>
      <c r="E192" s="125" t="str">
        <f>IFERROR(VLOOKUP(CGTracker[[#This Row],[Ticket ID]],HelpMe[#All],14,FALSE),"Not Found in HelpMe")</f>
        <v>Purchase</v>
      </c>
      <c r="F192" s="245" t="str">
        <f>IFERROR(VLOOKUP(CGTracker[[#This Row],[Ticket ID]],HelpMe[#All],7,FALSE),"Not Found in HelpMe")</f>
        <v>SAP Functional-MM</v>
      </c>
      <c r="G192" s="148" t="str">
        <f>IFERROR(VLOOKUP(CGTracker[[#This Row],[Ticket ID]],HelpMe[#All],4,FALSE),"Not Found In HelpMe")</f>
        <v>SAP Error: PR to Contract PO Issue (KEDA)</v>
      </c>
      <c r="H192" s="118" t="s">
        <v>730</v>
      </c>
      <c r="I192" s="101" t="str">
        <f>IFERROR(VLOOKUP(CGTracker[[#This Row],[Ticket ID]],HelpMe[],17,FALSE),"Not Found in HelpMe")</f>
        <v>3. Normal</v>
      </c>
      <c r="J192" s="101" t="str">
        <f>IFERROR(VLOOKUP(CGTracker[[#This Row],[Ticket ID]],HelpMe[],27,FALSE),"Not Found in HelpMe")</f>
        <v>Not Found in HelpMe</v>
      </c>
      <c r="K192" s="245" t="str">
        <f>IFERROR(VLOOKUP(CGTracker[[#This Row],[Ticket ID]],HelpMe[],8,FALSE),"Not Found in HelpMe")</f>
        <v>Closed</v>
      </c>
      <c r="L192" s="147" t="s">
        <v>40</v>
      </c>
      <c r="M192" s="81" t="s">
        <v>40</v>
      </c>
      <c r="N192" s="154">
        <f>IFERROR(VLOOKUP(CGTracker[[#This Row],[Ticket ID]],HelpMe[],36,FALSE),"Not Found in HelpMe")</f>
        <v>45577</v>
      </c>
      <c r="O192" s="116"/>
      <c r="P192" s="116"/>
      <c r="Q192" s="116"/>
      <c r="R192" s="154">
        <f>IFERROR(VLOOKUP(CGTracker[[#This Row],[Ticket ID]],HelpMe[],37,FALSE),"Not Found in HelpMe")</f>
        <v>45577</v>
      </c>
      <c r="S192" s="116"/>
      <c r="T192" s="116"/>
      <c r="U192" s="245" t="str">
        <f>IFERROR(VLOOKUP(CGTracker[[#This Row],[Ticket ID]],HelpMe[],6,FALSE),"Not Found in HelpMe")</f>
        <v>Pranita Vishvanath Patil</v>
      </c>
      <c r="V192" s="245" t="str">
        <f>IFERROR(VLOOKUP(CGTracker[[#This Row],[Ticket ID]],HelpMe[],31,FALSE),"Not Found in HelpMe")</f>
        <v>Not Found in HelpMe</v>
      </c>
      <c r="W192" s="116"/>
      <c r="X192" s="116"/>
      <c r="Y192" s="118"/>
      <c r="Z192" s="118"/>
      <c r="AA192" s="116"/>
      <c r="AB192" s="118"/>
      <c r="AC192" s="118"/>
    </row>
    <row r="193" spans="1:29" ht="43.5" hidden="1">
      <c r="A193" s="264">
        <v>4000005814</v>
      </c>
      <c r="B193" s="245" t="str">
        <f>IFERROR(VLOOKUP(CGTracker[[#This Row],[Ticket ID]],HelpMe[],2,FALSE),"Not Found In HelpMe")</f>
        <v>Incident</v>
      </c>
      <c r="C193" s="100" t="s">
        <v>29</v>
      </c>
      <c r="D193" s="125" t="str">
        <f>IFERROR(VLOOKUP(CGTracker[[#This Row],[Ticket ID]],HelpMe[#All],24,FALSE),"Not Found in HelpMe")</f>
        <v>UAE</v>
      </c>
      <c r="E193" s="125" t="str">
        <f>IFERROR(VLOOKUP(CGTracker[[#This Row],[Ticket ID]],HelpMe[#All],14,FALSE),"Not Found in HelpMe")</f>
        <v>Logistics and Warehouse</v>
      </c>
      <c r="F193" s="245" t="str">
        <f>IFERROR(VLOOKUP(CGTracker[[#This Row],[Ticket ID]],HelpMe[#All],7,FALSE),"Not Found in HelpMe")</f>
        <v>SAP Functional-SD</v>
      </c>
      <c r="G193" s="148" t="str">
        <f>IFERROR(VLOOKUP(CGTracker[[#This Row],[Ticket ID]],HelpMe[#All],4,FALSE),"Not Found In HelpMe")</f>
        <v>DNs PGI Error due to PID inventory</v>
      </c>
      <c r="H193" s="118" t="s">
        <v>731</v>
      </c>
      <c r="I193" s="101" t="str">
        <f>IFERROR(VLOOKUP(CGTracker[[#This Row],[Ticket ID]],HelpMe[],17,FALSE),"Not Found in HelpMe")</f>
        <v>3. Normal</v>
      </c>
      <c r="J193" s="101" t="str">
        <f>IFERROR(VLOOKUP(CGTracker[[#This Row],[Ticket ID]],HelpMe[],27,FALSE),"Not Found in HelpMe")</f>
        <v>Not Found in HelpMe</v>
      </c>
      <c r="K193" s="245" t="str">
        <f>IFERROR(VLOOKUP(CGTracker[[#This Row],[Ticket ID]],HelpMe[],8,FALSE),"Not Found in HelpMe")</f>
        <v>Closed</v>
      </c>
      <c r="L193" s="147" t="s">
        <v>40</v>
      </c>
      <c r="M193" s="81" t="s">
        <v>40</v>
      </c>
      <c r="N193" s="154">
        <f>IFERROR(VLOOKUP(CGTracker[[#This Row],[Ticket ID]],HelpMe[],36,FALSE),"Not Found in HelpMe")</f>
        <v>45577</v>
      </c>
      <c r="O193" s="116"/>
      <c r="P193" s="116"/>
      <c r="Q193" s="116"/>
      <c r="R193" s="154">
        <f>IFERROR(VLOOKUP(CGTracker[[#This Row],[Ticket ID]],HelpMe[],37,FALSE),"Not Found in HelpMe")</f>
        <v>45577</v>
      </c>
      <c r="S193" s="242" t="s">
        <v>662</v>
      </c>
      <c r="T193" s="116" t="s">
        <v>67</v>
      </c>
      <c r="U193" s="245" t="str">
        <f>IFERROR(VLOOKUP(CGTracker[[#This Row],[Ticket ID]],HelpMe[],6,FALSE),"Not Found in HelpMe")</f>
        <v>Kamal Kondapalli</v>
      </c>
      <c r="V193" s="245" t="str">
        <f>IFERROR(VLOOKUP(CGTracker[[#This Row],[Ticket ID]],HelpMe[],31,FALSE),"Not Found in HelpMe")</f>
        <v>Not Found in HelpMe</v>
      </c>
      <c r="W193" s="116" t="s">
        <v>99</v>
      </c>
      <c r="X193" s="116"/>
      <c r="Y193" s="118" t="s">
        <v>732</v>
      </c>
      <c r="Z193" s="118"/>
      <c r="AA193" s="116"/>
      <c r="AB193" s="118"/>
      <c r="AC193" s="118"/>
    </row>
    <row r="194" spans="1:29" ht="29" hidden="1">
      <c r="A194" s="289">
        <v>4000005844</v>
      </c>
      <c r="B194" s="245" t="str">
        <f>IFERROR(VLOOKUP(CGTracker[[#This Row],[Ticket ID]],HelpMe[],2,FALSE),"Not Found In HelpMe")</f>
        <v>Incident</v>
      </c>
      <c r="C194" s="100" t="s">
        <v>29</v>
      </c>
      <c r="D194" s="125" t="str">
        <f>IFERROR(VLOOKUP(CGTracker[[#This Row],[Ticket ID]],HelpMe[#All],24,FALSE),"Not Found in HelpMe")</f>
        <v>UAE</v>
      </c>
      <c r="E194" s="125" t="str">
        <f>IFERROR(VLOOKUP(CGTracker[[#This Row],[Ticket ID]],HelpMe[#All],14,FALSE),"Not Found in HelpMe")</f>
        <v>Information Technology</v>
      </c>
      <c r="F194" s="245" t="str">
        <f>IFERROR(VLOOKUP(CGTracker[[#This Row],[Ticket ID]],HelpMe[#All],7,FALSE),"Not Found in HelpMe")</f>
        <v>SAP Functional-SD</v>
      </c>
      <c r="G194" s="148" t="str">
        <f>IFERROR(VLOOKUP(CGTracker[[#This Row],[Ticket ID]],HelpMe[#All],4,FALSE),"Not Found In HelpMe")</f>
        <v>C4C System - Mandatory Pricing Condition Error.</v>
      </c>
      <c r="H194" s="118" t="s">
        <v>733</v>
      </c>
      <c r="I194" s="101" t="str">
        <f>IFERROR(VLOOKUP(CGTracker[[#This Row],[Ticket ID]],HelpMe[],17,FALSE),"Not Found in HelpMe")</f>
        <v>3. Normal</v>
      </c>
      <c r="J194" s="101" t="str">
        <f>IFERROR(VLOOKUP(CGTracker[[#This Row],[Ticket ID]],HelpMe[],27,FALSE),"Not Found in HelpMe")</f>
        <v>Not Found in HelpMe</v>
      </c>
      <c r="K194" s="245" t="str">
        <f>IFERROR(VLOOKUP(CGTracker[[#This Row],[Ticket ID]],HelpMe[],8,FALSE),"Not Found in HelpMe")</f>
        <v>Resolved</v>
      </c>
      <c r="L194" s="147" t="s">
        <v>40</v>
      </c>
      <c r="M194" s="81" t="s">
        <v>40</v>
      </c>
      <c r="N194" s="154">
        <f>IFERROR(VLOOKUP(CGTracker[[#This Row],[Ticket ID]],HelpMe[],36,FALSE),"Not Found in HelpMe")</f>
        <v>45608</v>
      </c>
      <c r="O194" s="116"/>
      <c r="P194" s="116"/>
      <c r="Q194" s="116"/>
      <c r="R194" s="154">
        <f>IFERROR(VLOOKUP(CGTracker[[#This Row],[Ticket ID]],HelpMe[],37,FALSE),"Not Found in HelpMe")</f>
        <v>45608</v>
      </c>
      <c r="S194" s="116"/>
      <c r="T194" s="116"/>
      <c r="U194" s="245" t="str">
        <f>IFERROR(VLOOKUP(CGTracker[[#This Row],[Ticket ID]],HelpMe[],6,FALSE),"Not Found in HelpMe")</f>
        <v>Kamal Kondapalli</v>
      </c>
      <c r="V194" s="245" t="str">
        <f>IFERROR(VLOOKUP(CGTracker[[#This Row],[Ticket ID]],HelpMe[],31,FALSE),"Not Found in HelpMe")</f>
        <v>Not Found in HelpMe</v>
      </c>
      <c r="W194" s="116"/>
      <c r="X194" s="116"/>
      <c r="Y194" s="118"/>
      <c r="Z194" s="118"/>
      <c r="AA194" s="116"/>
      <c r="AB194" s="118"/>
      <c r="AC194" s="118"/>
    </row>
    <row r="195" spans="1:29" ht="43.5" hidden="1">
      <c r="A195" s="289">
        <v>4000005911</v>
      </c>
      <c r="B195" s="245" t="str">
        <f>IFERROR(VLOOKUP(CGTracker[[#This Row],[Ticket ID]],HelpMe[],2,FALSE),"Not Found In HelpMe")</f>
        <v>Incident</v>
      </c>
      <c r="C195" s="100" t="s">
        <v>29</v>
      </c>
      <c r="D195" s="125" t="str">
        <f>IFERROR(VLOOKUP(CGTracker[[#This Row],[Ticket ID]],HelpMe[#All],24,FALSE),"Not Found in HelpMe")</f>
        <v>UAE</v>
      </c>
      <c r="E195" s="125" t="str">
        <f>IFERROR(VLOOKUP(CGTracker[[#This Row],[Ticket ID]],HelpMe[#All],14,FALSE),"Not Found in HelpMe")</f>
        <v>UAE Sales -Retail Operations</v>
      </c>
      <c r="F195" s="245" t="str">
        <f>IFERROR(VLOOKUP(CGTracker[[#This Row],[Ticket ID]],HelpMe[#All],7,FALSE),"Not Found in HelpMe")</f>
        <v>SAP Functional-FI/CO</v>
      </c>
      <c r="G195" s="148" t="str">
        <f>IFERROR(VLOOKUP(CGTracker[[#This Row],[Ticket ID]],HelpMe[#All],4,FALSE),"Not Found In HelpMe")</f>
        <v>Unable to find the following GL for RAK Porcelain Online Orders payment posting in T. CODE:  ZFI004 - Sol ref#: 2000064787</v>
      </c>
      <c r="H195" s="118" t="s">
        <v>734</v>
      </c>
      <c r="I195" s="101" t="str">
        <f>IFERROR(VLOOKUP(CGTracker[[#This Row],[Ticket ID]],HelpMe[],17,FALSE),"Not Found in HelpMe")</f>
        <v>3. Normal</v>
      </c>
      <c r="J195" s="101" t="str">
        <f>IFERROR(VLOOKUP(CGTracker[[#This Row],[Ticket ID]],HelpMe[],27,FALSE),"Not Found in HelpMe")</f>
        <v>Not Found in HelpMe</v>
      </c>
      <c r="K195" s="245" t="str">
        <f>IFERROR(VLOOKUP(CGTracker[[#This Row],[Ticket ID]],HelpMe[],8,FALSE),"Not Found in HelpMe")</f>
        <v>Closed</v>
      </c>
      <c r="L195" s="147" t="s">
        <v>40</v>
      </c>
      <c r="M195" s="81" t="s">
        <v>40</v>
      </c>
      <c r="N195" s="154" t="str">
        <f>IFERROR(VLOOKUP(CGTracker[[#This Row],[Ticket ID]],HelpMe[],36,FALSE),"Not Found in HelpMe")</f>
        <v>Not Found in HelpMe</v>
      </c>
      <c r="O195" s="116"/>
      <c r="P195" s="116"/>
      <c r="Q195" s="116"/>
      <c r="R195" s="154" t="str">
        <f>IFERROR(VLOOKUP(CGTracker[[#This Row],[Ticket ID]],HelpMe[],37,FALSE),"Not Found in HelpMe")</f>
        <v>Not Found in HelpMe</v>
      </c>
      <c r="S195" s="242"/>
      <c r="T195" s="116"/>
      <c r="U195" s="245" t="str">
        <f>IFERROR(VLOOKUP(CGTracker[[#This Row],[Ticket ID]],HelpMe[],6,FALSE),"Not Found in HelpMe")</f>
        <v>Rakhi Masand</v>
      </c>
      <c r="V195" s="245" t="str">
        <f>IFERROR(VLOOKUP(CGTracker[[#This Row],[Ticket ID]],HelpMe[],31,FALSE),"Not Found in HelpMe")</f>
        <v>Not Found in HelpMe</v>
      </c>
      <c r="W195" s="116"/>
      <c r="X195" s="116"/>
      <c r="Y195" s="118"/>
      <c r="Z195" s="118"/>
      <c r="AA195" s="116"/>
      <c r="AB195" s="118"/>
      <c r="AC195" s="118"/>
    </row>
    <row r="196" spans="1:29" ht="43.5" hidden="1">
      <c r="A196" s="289">
        <v>4000005943</v>
      </c>
      <c r="B196" s="245" t="str">
        <f>IFERROR(VLOOKUP(CGTracker[[#This Row],[Ticket ID]],HelpMe[],2,FALSE),"Not Found In HelpMe")</f>
        <v>Incident</v>
      </c>
      <c r="C196" s="96" t="s">
        <v>29</v>
      </c>
      <c r="D196" s="125" t="str">
        <f>IFERROR(VLOOKUP(CGTracker[[#This Row],[Ticket ID]],HelpMe[#All],24,FALSE),"Not Found in HelpMe")</f>
        <v>UAE</v>
      </c>
      <c r="E196" s="125" t="str">
        <f>IFERROR(VLOOKUP(CGTracker[[#This Row],[Ticket ID]],HelpMe[#All],14,FALSE),"Not Found in HelpMe")</f>
        <v>IT Department</v>
      </c>
      <c r="F196" s="245" t="str">
        <f>IFERROR(VLOOKUP(CGTracker[[#This Row],[Ticket ID]],HelpMe[#All],7,FALSE),"Not Found in HelpMe")</f>
        <v>SAP Functional-HR</v>
      </c>
      <c r="G196" s="148" t="str">
        <f>IFERROR(VLOOKUP(CGTracker[[#This Row],[Ticket ID]],HelpMe[#All],4,FALSE),"Not Found In HelpMe")</f>
        <v>RE: Workflow email issues</v>
      </c>
      <c r="H196" s="118" t="s">
        <v>735</v>
      </c>
      <c r="I196" s="101" t="str">
        <f>IFERROR(VLOOKUP(CGTracker[[#This Row],[Ticket ID]],HelpMe[],17,FALSE),"Not Found in HelpMe")</f>
        <v>3. Normal</v>
      </c>
      <c r="J196" s="101" t="str">
        <f>IFERROR(VLOOKUP(CGTracker[[#This Row],[Ticket ID]],HelpMe[],27,FALSE),"Not Found in HelpMe")</f>
        <v>Not Found in HelpMe</v>
      </c>
      <c r="K196" s="245" t="str">
        <f>IFERROR(VLOOKUP(CGTracker[[#This Row],[Ticket ID]],HelpMe[],8,FALSE),"Not Found in HelpMe")</f>
        <v>User acceptance</v>
      </c>
      <c r="L196" s="147" t="s">
        <v>736</v>
      </c>
      <c r="M196" s="81" t="s">
        <v>736</v>
      </c>
      <c r="N196" s="154" t="str">
        <f>IFERROR(VLOOKUP(CGTracker[[#This Row],[Ticket ID]],HelpMe[],36,FALSE),"Not Found in HelpMe")</f>
        <v>Not Found in HelpMe</v>
      </c>
      <c r="O196" s="241">
        <v>45639</v>
      </c>
      <c r="P196" s="241">
        <v>45644</v>
      </c>
      <c r="Q196" s="116"/>
      <c r="R196" s="154" t="str">
        <f>IFERROR(VLOOKUP(CGTracker[[#This Row],[Ticket ID]],HelpMe[],37,FALSE),"Not Found in HelpMe")</f>
        <v/>
      </c>
      <c r="S196" s="116"/>
      <c r="T196" s="116" t="s">
        <v>222</v>
      </c>
      <c r="U196" s="245" t="str">
        <f>IFERROR(VLOOKUP(CGTracker[[#This Row],[Ticket ID]],HelpMe[],6,FALSE),"Not Found in HelpMe")</f>
        <v>Venkat</v>
      </c>
      <c r="V196" s="245" t="str">
        <f>IFERROR(VLOOKUP(CGTracker[[#This Row],[Ticket ID]],HelpMe[],31,FALSE),"Not Found in HelpMe")</f>
        <v>Not Found in HelpMe</v>
      </c>
      <c r="W196" s="116"/>
      <c r="X196" s="116"/>
      <c r="Y196" s="118" t="s">
        <v>737</v>
      </c>
      <c r="Z196" s="118"/>
      <c r="AA196" s="116"/>
      <c r="AB196" s="118"/>
      <c r="AC196" s="293" t="s">
        <v>738</v>
      </c>
    </row>
    <row r="197" spans="1:29" ht="29" hidden="1">
      <c r="A197" s="289">
        <v>4000005960</v>
      </c>
      <c r="B197" s="301" t="str">
        <f>IFERROR(VLOOKUP(CGTracker[[#This Row],[Ticket ID]],HelpMe[],2,FALSE),"Not Found In HelpMe")</f>
        <v>Incident</v>
      </c>
      <c r="C197" s="100" t="s">
        <v>29</v>
      </c>
      <c r="D197" s="125" t="str">
        <f>IFERROR(VLOOKUP(CGTracker[[#This Row],[Ticket ID]],HelpMe[#All],24,FALSE),"Not Found in HelpMe")</f>
        <v>UAE</v>
      </c>
      <c r="E197" s="125" t="str">
        <f>IFERROR(VLOOKUP(CGTracker[[#This Row],[Ticket ID]],HelpMe[#All],14,FALSE),"Not Found in HelpMe")</f>
        <v>Purchase</v>
      </c>
      <c r="F197" s="301" t="str">
        <f>IFERROR(VLOOKUP(CGTracker[[#This Row],[Ticket ID]],HelpMe[#All],7,FALSE),"Not Found in HelpMe")</f>
        <v>SAP Functional-MM</v>
      </c>
      <c r="G197" s="148" t="str">
        <f>IFERROR(VLOOKUP(CGTracker[[#This Row],[Ticket ID]],HelpMe[#All],4,FALSE),"Not Found In HelpMe")</f>
        <v>Issue with Released POs Showing as Draft and Unable to Generate PDF Copies.</v>
      </c>
      <c r="H197" s="118" t="s">
        <v>739</v>
      </c>
      <c r="I197" s="101" t="str">
        <f>IFERROR(VLOOKUP(CGTracker[[#This Row],[Ticket ID]],HelpMe[],17,FALSE),"Not Found in HelpMe")</f>
        <v>3. Normal</v>
      </c>
      <c r="J197" s="101" t="str">
        <f>IFERROR(VLOOKUP(CGTracker[[#This Row],[Ticket ID]],HelpMe[],27,FALSE),"Not Found in HelpMe")</f>
        <v>Not Found in HelpMe</v>
      </c>
      <c r="K197" s="301" t="str">
        <f>IFERROR(VLOOKUP(CGTracker[[#This Row],[Ticket ID]],HelpMe[],8,FALSE),"Not Found in HelpMe")</f>
        <v>User acceptance</v>
      </c>
      <c r="L197" s="117" t="s">
        <v>31</v>
      </c>
      <c r="M197" s="302" t="s">
        <v>31</v>
      </c>
      <c r="N197" s="154" t="str">
        <f>IFERROR(VLOOKUP(CGTracker[[#This Row],[Ticket ID]],HelpMe[],36,FALSE),"Not Found in HelpMe")</f>
        <v>Not Found in HelpMe</v>
      </c>
      <c r="O197" s="116"/>
      <c r="P197" s="116"/>
      <c r="Q197" s="116"/>
      <c r="R197" s="323" t="str">
        <f>IFERROR(VLOOKUP(CGTracker[[#This Row],[Ticket ID]],HelpMe[],37,FALSE),"Not Found in HelpMe")</f>
        <v/>
      </c>
      <c r="S197" s="116"/>
      <c r="T197" s="116" t="s">
        <v>150</v>
      </c>
      <c r="U197" s="301" t="str">
        <f>IFERROR(VLOOKUP(CGTracker[[#This Row],[Ticket ID]],HelpMe[],6,FALSE),"Not Found in HelpMe")</f>
        <v>Pranita Vishvanath Patil</v>
      </c>
      <c r="V197" s="301" t="str">
        <f>IFERROR(VLOOKUP(CGTracker[[#This Row],[Ticket ID]],HelpMe[],31,FALSE),"Not Found in HelpMe")</f>
        <v>Not Found in HelpMe</v>
      </c>
      <c r="W197" s="116"/>
      <c r="X197" s="116"/>
      <c r="Y197" s="118"/>
      <c r="Z197" s="118"/>
      <c r="AA197" s="116"/>
      <c r="AB197" s="118"/>
      <c r="AC197" s="118" t="s">
        <v>740</v>
      </c>
    </row>
    <row r="198" spans="1:29" ht="29" hidden="1">
      <c r="A198" s="299">
        <v>4000006068</v>
      </c>
      <c r="B198" s="106" t="str">
        <f>IFERROR(VLOOKUP(CGTracker[[#This Row],[Ticket ID]],HelpMe[],2,FALSE),"Not Found In HelpMe")</f>
        <v>Incident</v>
      </c>
      <c r="C198" s="260" t="s">
        <v>436</v>
      </c>
      <c r="D198" s="297" t="str">
        <f>IFERROR(VLOOKUP(CGTracker[[#This Row],[Ticket ID]],HelpMe[#All],24,FALSE),"Not Found in HelpMe")</f>
        <v>Not Assigned</v>
      </c>
      <c r="E198" s="297" t="str">
        <f>IFERROR(VLOOKUP(CGTracker[[#This Row],[Ticket ID]],HelpMe[#All],14,FALSE),"Not Found in HelpMe")</f>
        <v>Order Management</v>
      </c>
      <c r="F198" s="106" t="str">
        <f>IFERROR(VLOOKUP(CGTracker[[#This Row],[Ticket ID]],HelpMe[#All],7,FALSE),"Not Found in HelpMe")</f>
        <v>SAP Functional-SD</v>
      </c>
      <c r="G198" s="298" t="str">
        <f>IFERROR(VLOOKUP(CGTracker[[#This Row],[Ticket ID]],HelpMe[#All],4,FALSE),"Not Found In HelpMe")</f>
        <v>SAP Incident- Net Price Adjustment.</v>
      </c>
      <c r="H198" s="81" t="s">
        <v>741</v>
      </c>
      <c r="I198" s="101" t="str">
        <f>IFERROR(VLOOKUP(CGTracker[[#This Row],[Ticket ID]],HelpMe[],17,FALSE),"Not Found in HelpMe")</f>
        <v>3. Normal</v>
      </c>
      <c r="J198" s="101" t="str">
        <f>IFERROR(VLOOKUP(CGTracker[[#This Row],[Ticket ID]],HelpMe[],27,FALSE),"Not Found in HelpMe")</f>
        <v>Not Found in HelpMe</v>
      </c>
      <c r="K198" s="298" t="s">
        <v>268</v>
      </c>
      <c r="L198" s="81" t="s">
        <v>31</v>
      </c>
      <c r="M198" s="81" t="s">
        <v>31</v>
      </c>
      <c r="N198" s="154" t="str">
        <f>IFERROR(VLOOKUP(CGTracker[[#This Row],[Ticket ID]],HelpMe[],36,FALSE),"Not Found in HelpMe")</f>
        <v>Not Found in HelpMe</v>
      </c>
      <c r="O198" s="96" t="s">
        <v>595</v>
      </c>
      <c r="P198" s="260"/>
      <c r="Q198" s="260"/>
      <c r="R198" s="323" t="str">
        <f>IFERROR(VLOOKUP(CGTracker[[#This Row],[Ticket ID]],HelpMe[],37,FALSE),"Not Found in HelpMe")</f>
        <v/>
      </c>
      <c r="S198" s="260"/>
      <c r="T198" s="260" t="s">
        <v>50</v>
      </c>
      <c r="U198" s="106" t="s">
        <v>742</v>
      </c>
      <c r="V198" s="106" t="str">
        <f>IFERROR(VLOOKUP(CGTracker[[#This Row],[Ticket ID]],HelpMe[],31,FALSE),"Not Found in HelpMe")</f>
        <v>Not Found in HelpMe</v>
      </c>
      <c r="W198" s="116" t="s">
        <v>198</v>
      </c>
      <c r="X198" s="260"/>
      <c r="Y198" s="248" t="s">
        <v>743</v>
      </c>
      <c r="Z198" s="248"/>
      <c r="AA198" s="260"/>
      <c r="AB198" s="81"/>
      <c r="AC198" s="81" t="s">
        <v>744</v>
      </c>
    </row>
    <row r="199" spans="1:29" ht="29" hidden="1">
      <c r="A199" s="290">
        <v>4000005749</v>
      </c>
      <c r="B199" s="310" t="str">
        <f>IFERROR(VLOOKUP(CGTracker[[#This Row],[Ticket ID]],HelpMe[],2,FALSE),"Not Found In HelpMe")</f>
        <v>Incident</v>
      </c>
      <c r="C199" s="311"/>
      <c r="D199" s="314" t="str">
        <f>IFERROR(VLOOKUP(CGTracker[[#This Row],[Ticket ID]],HelpMe[#All],24,FALSE),"Not Found in HelpMe")</f>
        <v>UAE</v>
      </c>
      <c r="E199" s="314" t="str">
        <f>IFERROR(VLOOKUP(CGTracker[[#This Row],[Ticket ID]],HelpMe[#All],14,FALSE),"Not Found in HelpMe")</f>
        <v>Accounts</v>
      </c>
      <c r="F199" s="125" t="str">
        <f>IFERROR(VLOOKUP(CGTracker[[#This Row],[Ticket ID]],HelpMe[#All],7,FALSE),"Not Found in HelpMe")</f>
        <v>SAP Functional-FI/CO</v>
      </c>
      <c r="G199" s="148" t="str">
        <f>IFERROR(VLOOKUP(CGTracker[[#This Row],[Ticket ID]],HelpMe[#All],4,FALSE),"Not Found In HelpMe")</f>
        <v>KKS1 run in the background, keeps getting cancelled automatically</v>
      </c>
      <c r="H199" s="118"/>
      <c r="I199" s="101" t="str">
        <f>IFERROR(VLOOKUP(CGTracker[[#This Row],[Ticket ID]],HelpMe[],17,FALSE),"Not Found in HelpMe")</f>
        <v>2. High</v>
      </c>
      <c r="J199" s="101" t="str">
        <f>IFERROR(VLOOKUP(CGTracker[[#This Row],[Ticket ID]],HelpMe[],27,FALSE),"Not Found in HelpMe")</f>
        <v>Not Found in HelpMe</v>
      </c>
      <c r="K199" s="148" t="str">
        <f>IFERROR(VLOOKUP(CGTracker[[#This Row],[Ticket ID]],HelpMe[],8,FALSE),"Not Found in HelpMe")</f>
        <v>Closed</v>
      </c>
      <c r="L199" s="147" t="s">
        <v>40</v>
      </c>
      <c r="M199" s="115" t="s">
        <v>40</v>
      </c>
      <c r="N199" s="154">
        <f>IFERROR(VLOOKUP(CGTracker[[#This Row],[Ticket ID]],HelpMe[],36,FALSE),"Not Found in HelpMe")</f>
        <v>45547</v>
      </c>
      <c r="O199" s="116"/>
      <c r="P199" s="261"/>
      <c r="Q199" s="261"/>
      <c r="R199" s="323">
        <f>IFERROR(VLOOKUP(CGTracker[[#This Row],[Ticket ID]],HelpMe[],37,FALSE),"Not Found in HelpMe")</f>
        <v>45547</v>
      </c>
      <c r="S199" s="261"/>
      <c r="T199" s="261"/>
      <c r="U199" s="125" t="str">
        <f>IFERROR(VLOOKUP(CGTracker[[#This Row],[Ticket ID]],HelpMe[],6,FALSE),"Not Found in HelpMe")</f>
        <v>Rakhi Masand</v>
      </c>
      <c r="V199" s="125" t="str">
        <f>IFERROR(VLOOKUP(CGTracker[[#This Row],[Ticket ID]],HelpMe[],31,FALSE),"Not Found in HelpMe")</f>
        <v>Not Found in HelpMe</v>
      </c>
      <c r="W199" s="116"/>
      <c r="X199" s="261"/>
      <c r="Y199" s="251"/>
      <c r="Z199" s="251"/>
      <c r="AA199" s="261"/>
      <c r="AB199" s="118"/>
      <c r="AC199" s="118"/>
    </row>
    <row r="200" spans="1:29" ht="29" hidden="1">
      <c r="A200" s="290">
        <v>4000005984</v>
      </c>
      <c r="B200" s="106" t="str">
        <f>IFERROR(VLOOKUP(CGTracker[[#This Row],[Ticket ID]],HelpMe[],2,FALSE),"Not Found In HelpMe")</f>
        <v>Incident</v>
      </c>
      <c r="C200" s="260"/>
      <c r="D200" s="314" t="str">
        <f>IFERROR(VLOOKUP(CGTracker[[#This Row],[Ticket ID]],HelpMe[#All],24,FALSE),"Not Found in HelpMe")</f>
        <v>UAE</v>
      </c>
      <c r="E200" s="314" t="str">
        <f>IFERROR(VLOOKUP(CGTracker[[#This Row],[Ticket ID]],HelpMe[#All],14,FALSE),"Not Found in HelpMe")</f>
        <v>Finance &amp; Accounts</v>
      </c>
      <c r="F200" s="125" t="str">
        <f>IFERROR(VLOOKUP(CGTracker[[#This Row],[Ticket ID]],HelpMe[#All],7,FALSE),"Not Found in HelpMe")</f>
        <v>SAP Functional-Fiori/ABAP</v>
      </c>
      <c r="G200" s="148" t="str">
        <f>IFERROR(VLOOKUP(CGTracker[[#This Row],[Ticket ID]],HelpMe[#All],4,FALSE),"Not Found In HelpMe")</f>
        <v>ABAP RUN TIME ERROR</v>
      </c>
      <c r="H200" s="118"/>
      <c r="I200" s="101" t="str">
        <f>IFERROR(VLOOKUP(CGTracker[[#This Row],[Ticket ID]],HelpMe[],17,FALSE),"Not Found in HelpMe")</f>
        <v>3. Normal</v>
      </c>
      <c r="J200" s="101" t="str">
        <f>IFERROR(VLOOKUP(CGTracker[[#This Row],[Ticket ID]],HelpMe[],27,FALSE),"Not Found in HelpMe")</f>
        <v>Not Found in HelpMe</v>
      </c>
      <c r="K200" s="148" t="str">
        <f>IFERROR(VLOOKUP(CGTracker[[#This Row],[Ticket ID]],HelpMe[],8,FALSE),"Not Found in HelpMe")</f>
        <v>Closed</v>
      </c>
      <c r="L200" s="147" t="s">
        <v>40</v>
      </c>
      <c r="M200" s="81" t="s">
        <v>40</v>
      </c>
      <c r="N200" s="154" t="str">
        <f>IFERROR(VLOOKUP(CGTracker[[#This Row],[Ticket ID]],HelpMe[],36,FALSE),"Not Found in HelpMe")</f>
        <v>Not Found in HelpMe</v>
      </c>
      <c r="O200" s="116"/>
      <c r="P200" s="261"/>
      <c r="Q200" s="261"/>
      <c r="R200" s="154" t="str">
        <f>IFERROR(VLOOKUP(CGTracker[[#This Row],[Ticket ID]],HelpMe[],37,FALSE),"Not Found in HelpMe")</f>
        <v>Not Found in HelpMe</v>
      </c>
      <c r="S200" s="261"/>
      <c r="T200" s="261"/>
      <c r="U200" s="125" t="str">
        <f>IFERROR(VLOOKUP(CGTracker[[#This Row],[Ticket ID]],HelpMe[],6,FALSE),"Not Found in HelpMe")</f>
        <v>Bala Nagendrudu Janjanam</v>
      </c>
      <c r="V200" s="125" t="str">
        <f>IFERROR(VLOOKUP(CGTracker[[#This Row],[Ticket ID]],HelpMe[],31,FALSE),"Not Found in HelpMe")</f>
        <v>Not Found in HelpMe</v>
      </c>
      <c r="W200" s="116"/>
      <c r="X200" s="261"/>
      <c r="Y200" s="251"/>
      <c r="Z200" s="251"/>
      <c r="AA200" s="261"/>
      <c r="AB200" s="118"/>
      <c r="AC200" s="118"/>
    </row>
    <row r="201" spans="1:29" ht="29" hidden="1">
      <c r="A201" s="290">
        <v>4000005985</v>
      </c>
      <c r="B201" s="107" t="str">
        <f>IFERROR(VLOOKUP(CGTracker[[#This Row],[Ticket ID]],HelpMe[],2,FALSE),"Not Found In HelpMe")</f>
        <v>Incident</v>
      </c>
      <c r="C201" s="262"/>
      <c r="D201" s="314" t="str">
        <f>IFERROR(VLOOKUP(CGTracker[[#This Row],[Ticket ID]],HelpMe[#All],24,FALSE),"Not Found in HelpMe")</f>
        <v>IND</v>
      </c>
      <c r="E201" s="314" t="str">
        <f>IFERROR(VLOOKUP(CGTracker[[#This Row],[Ticket ID]],HelpMe[#All],14,FALSE),"Not Found in HelpMe")</f>
        <v>Sanitaryware &amp; Faucet</v>
      </c>
      <c r="F201" s="125" t="str">
        <f>IFERROR(VLOOKUP(CGTracker[[#This Row],[Ticket ID]],HelpMe[#All],7,FALSE),"Not Found in HelpMe")</f>
        <v>SAP Functional-Fiori/ABAP</v>
      </c>
      <c r="G201" s="148" t="str">
        <f>IFERROR(VLOOKUP(CGTracker[[#This Row],[Ticket ID]],HelpMe[#All],4,FALSE),"Not Found In HelpMe")</f>
        <v>ABAP RUN TIME ERROR (VA02)</v>
      </c>
      <c r="H201" s="118"/>
      <c r="I201" s="101" t="str">
        <f>IFERROR(VLOOKUP(CGTracker[[#This Row],[Ticket ID]],HelpMe[],17,FALSE),"Not Found in HelpMe")</f>
        <v>3. Normal</v>
      </c>
      <c r="J201" s="101" t="str">
        <f>IFERROR(VLOOKUP(CGTracker[[#This Row],[Ticket ID]],HelpMe[],27,FALSE),"Not Found in HelpMe")</f>
        <v>Not Found in HelpMe</v>
      </c>
      <c r="K201" s="148" t="str">
        <f>IFERROR(VLOOKUP(CGTracker[[#This Row],[Ticket ID]],HelpMe[],8,FALSE),"Not Found in HelpMe")</f>
        <v>Closed</v>
      </c>
      <c r="L201" s="147" t="s">
        <v>40</v>
      </c>
      <c r="M201" s="81" t="s">
        <v>40</v>
      </c>
      <c r="N201" s="154" t="str">
        <f>IFERROR(VLOOKUP(CGTracker[[#This Row],[Ticket ID]],HelpMe[],36,FALSE),"Not Found in HelpMe")</f>
        <v>Not Found in HelpMe</v>
      </c>
      <c r="O201" s="116"/>
      <c r="P201" s="261"/>
      <c r="Q201" s="261"/>
      <c r="R201" s="323" t="str">
        <f>IFERROR(VLOOKUP(CGTracker[[#This Row],[Ticket ID]],HelpMe[],37,FALSE),"Not Found in HelpMe")</f>
        <v>Not Found in HelpMe</v>
      </c>
      <c r="S201" s="261"/>
      <c r="T201" s="261"/>
      <c r="U201" s="125" t="str">
        <f>IFERROR(VLOOKUP(CGTracker[[#This Row],[Ticket ID]],HelpMe[],6,FALSE),"Not Found in HelpMe")</f>
        <v>Bala Nagendrudu Janjanam</v>
      </c>
      <c r="V201" s="125" t="str">
        <f>IFERROR(VLOOKUP(CGTracker[[#This Row],[Ticket ID]],HelpMe[],31,FALSE),"Not Found in HelpMe")</f>
        <v>Not Found in HelpMe</v>
      </c>
      <c r="W201" s="116"/>
      <c r="X201" s="261"/>
      <c r="Y201" s="251"/>
      <c r="Z201" s="251"/>
      <c r="AA201" s="261"/>
      <c r="AB201" s="118"/>
      <c r="AC201" s="118"/>
    </row>
    <row r="202" spans="1:29" ht="29" hidden="1">
      <c r="A202" s="290">
        <v>4000005987</v>
      </c>
      <c r="B202" s="107" t="str">
        <f>IFERROR(VLOOKUP(CGTracker[[#This Row],[Ticket ID]],HelpMe[],2,FALSE),"Not Found In HelpMe")</f>
        <v>Incident</v>
      </c>
      <c r="C202" s="262"/>
      <c r="D202" s="314" t="str">
        <f>IFERROR(VLOOKUP(CGTracker[[#This Row],[Ticket ID]],HelpMe[#All],24,FALSE),"Not Found in HelpMe")</f>
        <v>IND</v>
      </c>
      <c r="E202" s="314" t="str">
        <f>IFERROR(VLOOKUP(CGTracker[[#This Row],[Ticket ID]],HelpMe[#All],14,FALSE),"Not Found in HelpMe")</f>
        <v>Supply Chain Management</v>
      </c>
      <c r="F202" s="125" t="str">
        <f>IFERROR(VLOOKUP(CGTracker[[#This Row],[Ticket ID]],HelpMe[#All],7,FALSE),"Not Found in HelpMe")</f>
        <v>SAP Functional-Fiori/ABAP</v>
      </c>
      <c r="G202" s="148" t="str">
        <f>IFERROR(VLOOKUP(CGTracker[[#This Row],[Ticket ID]],HelpMe[#All],4,FALSE),"Not Found In HelpMe")</f>
        <v>Users are unable to generate print preview from SO, DN and Billing document.</v>
      </c>
      <c r="H202" s="118"/>
      <c r="I202" s="101" t="str">
        <f>IFERROR(VLOOKUP(CGTracker[[#This Row],[Ticket ID]],HelpMe[],17,FALSE),"Not Found in HelpMe")</f>
        <v>3. Normal</v>
      </c>
      <c r="J202" s="101" t="str">
        <f>IFERROR(VLOOKUP(CGTracker[[#This Row],[Ticket ID]],HelpMe[],27,FALSE),"Not Found in HelpMe")</f>
        <v>Not Found in HelpMe</v>
      </c>
      <c r="K202" s="148" t="str">
        <f>IFERROR(VLOOKUP(CGTracker[[#This Row],[Ticket ID]],HelpMe[],8,FALSE),"Not Found in HelpMe")</f>
        <v>Closed</v>
      </c>
      <c r="L202" s="147" t="s">
        <v>40</v>
      </c>
      <c r="M202" s="117" t="s">
        <v>40</v>
      </c>
      <c r="N202" s="154" t="str">
        <f>IFERROR(VLOOKUP(CGTracker[[#This Row],[Ticket ID]],HelpMe[],36,FALSE),"Not Found in HelpMe")</f>
        <v>Not Found in HelpMe</v>
      </c>
      <c r="O202" s="116"/>
      <c r="P202" s="261"/>
      <c r="Q202" s="261"/>
      <c r="R202" s="323" t="str">
        <f>IFERROR(VLOOKUP(CGTracker[[#This Row],[Ticket ID]],HelpMe[],37,FALSE),"Not Found in HelpMe")</f>
        <v>Not Found in HelpMe</v>
      </c>
      <c r="S202" s="261"/>
      <c r="T202" s="261"/>
      <c r="U202" s="125" t="str">
        <f>IFERROR(VLOOKUP(CGTracker[[#This Row],[Ticket ID]],HelpMe[],6,FALSE),"Not Found in HelpMe")</f>
        <v>Bala Nagendrudu Janjanam</v>
      </c>
      <c r="V202" s="125" t="str">
        <f>IFERROR(VLOOKUP(CGTracker[[#This Row],[Ticket ID]],HelpMe[],31,FALSE),"Not Found in HelpMe")</f>
        <v>Not Found in HelpMe</v>
      </c>
      <c r="W202" s="116"/>
      <c r="X202" s="261"/>
      <c r="Y202" s="251"/>
      <c r="Z202" s="251"/>
      <c r="AA202" s="261"/>
      <c r="AB202" s="118"/>
      <c r="AC202" s="118"/>
    </row>
    <row r="203" spans="1:29" ht="29" hidden="1">
      <c r="A203" s="300">
        <v>4000005925</v>
      </c>
      <c r="B203" s="106" t="str">
        <f>IFERROR(VLOOKUP(CGTracker[[#This Row],[Ticket ID]],HelpMe[],2,FALSE),"Not Found In HelpMe")</f>
        <v>Service Request</v>
      </c>
      <c r="C203" s="260" t="s">
        <v>29</v>
      </c>
      <c r="D203" s="297" t="str">
        <f>IFERROR(VLOOKUP(CGTracker[[#This Row],[Ticket ID]],HelpMe[#All],24,FALSE),"Not Found in HelpMe")</f>
        <v>GER</v>
      </c>
      <c r="E203" s="297" t="str">
        <f>IFERROR(VLOOKUP(CGTracker[[#This Row],[Ticket ID]],HelpMe[#All],14,FALSE),"Not Found in HelpMe")</f>
        <v>Information Technology</v>
      </c>
      <c r="F203" s="106" t="s">
        <v>516</v>
      </c>
      <c r="G203" s="298" t="str">
        <f>IFERROR(VLOOKUP(CGTracker[[#This Row],[Ticket ID]],HelpMe[#All],4,FALSE),"Not Found In HelpMe")</f>
        <v>new selection field in report ZSDBON02</v>
      </c>
      <c r="H203" s="81" t="s">
        <v>745</v>
      </c>
      <c r="I203" s="101" t="str">
        <f>IFERROR(VLOOKUP(CGTracker[[#This Row],[Ticket ID]],HelpMe[],17,FALSE),"Not Found in HelpMe")</f>
        <v>3. Normal</v>
      </c>
      <c r="J203" s="101" t="str">
        <f>IFERROR(VLOOKUP(CGTracker[[#This Row],[Ticket ID]],HelpMe[],27,FALSE),"Not Found in HelpMe")</f>
        <v>Not Found in HelpMe</v>
      </c>
      <c r="K203" s="298" t="s">
        <v>746</v>
      </c>
      <c r="L203" s="81" t="s">
        <v>238</v>
      </c>
      <c r="M203" s="81" t="s">
        <v>238</v>
      </c>
      <c r="N203" s="154" t="str">
        <f>IFERROR(VLOOKUP(CGTracker[[#This Row],[Ticket ID]],HelpMe[],36,FALSE),"Not Found in HelpMe")</f>
        <v>Not Found in HelpMe</v>
      </c>
      <c r="O203" s="96" t="s">
        <v>632</v>
      </c>
      <c r="P203" s="260"/>
      <c r="Q203" s="260"/>
      <c r="R203" s="323" t="str">
        <f>IFERROR(VLOOKUP(CGTracker[[#This Row],[Ticket ID]],HelpMe[],37,FALSE),"Not Found in HelpMe")</f>
        <v/>
      </c>
      <c r="S203" s="260"/>
      <c r="T203" s="260" t="s">
        <v>50</v>
      </c>
      <c r="U203" s="106" t="str">
        <f>IFERROR(VLOOKUP(CGTracker[[#This Row],[Ticket ID]],HelpMe[],6,FALSE),"Not Found in HelpMe")</f>
        <v>Kamal Kondapalli</v>
      </c>
      <c r="V203" s="106" t="str">
        <f>IFERROR(VLOOKUP(CGTracker[[#This Row],[Ticket ID]],HelpMe[],31,FALSE),"Not Found in HelpMe")</f>
        <v>Not Found in HelpMe</v>
      </c>
      <c r="W203" s="116" t="s">
        <v>51</v>
      </c>
      <c r="X203" s="260" t="s">
        <v>115</v>
      </c>
      <c r="Y203" s="248" t="s">
        <v>747</v>
      </c>
      <c r="Z203" s="248"/>
      <c r="AA203" s="260"/>
      <c r="AB203" s="81"/>
      <c r="AC203" s="321" t="s">
        <v>748</v>
      </c>
    </row>
    <row r="204" spans="1:29" ht="58" hidden="1">
      <c r="A204" s="300">
        <v>4000006112</v>
      </c>
      <c r="B204" s="106" t="s">
        <v>156</v>
      </c>
      <c r="C204" s="96" t="s">
        <v>436</v>
      </c>
      <c r="D204" s="106" t="str">
        <f>IFERROR(VLOOKUP(CGTracker[[#This Row],[Ticket ID]],HelpMe[#All],24,FALSE),"Not Found in HelpMe")</f>
        <v>Not Found in HelpMe</v>
      </c>
      <c r="E204" s="106" t="str">
        <f>IFERROR(VLOOKUP(CGTracker[[#This Row],[Ticket ID]],HelpMe[#All],14,FALSE),"Not Found in HelpMe")</f>
        <v>Not Found in HelpMe</v>
      </c>
      <c r="F204" s="106" t="s">
        <v>516</v>
      </c>
      <c r="G204" s="298" t="s">
        <v>749</v>
      </c>
      <c r="H204" s="81" t="s">
        <v>749</v>
      </c>
      <c r="I204" s="101" t="str">
        <f>IFERROR(VLOOKUP(CGTracker[[#This Row],[Ticket ID]],HelpMe[],17,FALSE),"Not Found in HelpMe")</f>
        <v>Not Found in HelpMe</v>
      </c>
      <c r="J204" s="101" t="str">
        <f>IFERROR(VLOOKUP(CGTracker[[#This Row],[Ticket ID]],HelpMe[],27,FALSE),"Not Found in HelpMe")</f>
        <v>Not Found in HelpMe</v>
      </c>
      <c r="K204" s="298" t="s">
        <v>268</v>
      </c>
      <c r="L204" s="312" t="s">
        <v>268</v>
      </c>
      <c r="M204" s="81" t="s">
        <v>268</v>
      </c>
      <c r="N204" s="154" t="s">
        <v>750</v>
      </c>
      <c r="O204" s="96" t="s">
        <v>632</v>
      </c>
      <c r="P204" s="96"/>
      <c r="Q204" s="96"/>
      <c r="R204" s="154" t="str">
        <f>IFERROR(VLOOKUP(CGTracker[[#This Row],[Ticket ID]],HelpMe[],37,FALSE),"Not Found in HelpMe")</f>
        <v>Not Found in HelpMe</v>
      </c>
      <c r="S204" s="96"/>
      <c r="T204" s="96" t="s">
        <v>50</v>
      </c>
      <c r="U204" s="106" t="s">
        <v>518</v>
      </c>
      <c r="V204" s="106" t="str">
        <f>IFERROR(VLOOKUP(CGTracker[[#This Row],[Ticket ID]],HelpMe[],31,FALSE),"Not Found in HelpMe")</f>
        <v>Not Found in HelpMe</v>
      </c>
      <c r="W204" s="116" t="s">
        <v>89</v>
      </c>
      <c r="X204" s="96"/>
      <c r="Y204" s="81" t="s">
        <v>751</v>
      </c>
      <c r="Z204" s="81"/>
      <c r="AA204" s="96"/>
      <c r="AB204" s="81"/>
      <c r="AC204" s="81" t="s">
        <v>752</v>
      </c>
    </row>
    <row r="205" spans="1:29" ht="29">
      <c r="A205" s="277">
        <v>4000006055</v>
      </c>
      <c r="B205" s="106" t="str">
        <f>IFERROR(VLOOKUP(CGTracker[[#This Row],[Ticket ID]],HelpMe[],2,FALSE),"Not Found In HelpMe")</f>
        <v>Incident</v>
      </c>
      <c r="C205" s="262" t="s">
        <v>29</v>
      </c>
      <c r="D205" s="314" t="str">
        <f>IFERROR(VLOOKUP(CGTracker[[#This Row],[Ticket ID]],HelpMe[#All],24,FALSE),"Not Found in HelpMe")</f>
        <v>UAE</v>
      </c>
      <c r="E205" s="314" t="str">
        <f>IFERROR(VLOOKUP(CGTracker[[#This Row],[Ticket ID]],HelpMe[#All],14,FALSE),"Not Found in HelpMe")</f>
        <v>Information Technology</v>
      </c>
      <c r="F205" s="125" t="str">
        <f>IFERROR(VLOOKUP(CGTracker[[#This Row],[Ticket ID]],HelpMe[#All],7,FALSE),"Not Found in HelpMe")</f>
        <v>SAP Functional</v>
      </c>
      <c r="G205" s="148" t="str">
        <f>IFERROR(VLOOKUP(CGTracker[[#This Row],[Ticket ID]],HelpMe[#All],4,FALSE),"Not Found In HelpMe")</f>
        <v>Actual Costing Run - Replication Require - CO Module - Audit Query</v>
      </c>
      <c r="H205" s="118" t="s">
        <v>753</v>
      </c>
      <c r="I205" s="101" t="str">
        <f>IFERROR(VLOOKUP(CGTracker[[#This Row],[Ticket ID]],HelpMe[],17,FALSE),"Not Found in HelpMe")</f>
        <v>4. Low</v>
      </c>
      <c r="J205" s="101" t="str">
        <f>IFERROR(VLOOKUP(CGTracker[[#This Row],[Ticket ID]],HelpMe[],27,FALSE),"Not Found in HelpMe")</f>
        <v>Not Found in HelpMe</v>
      </c>
      <c r="K205" s="148" t="str">
        <f>IFERROR(VLOOKUP(CGTracker[[#This Row],[Ticket ID]],HelpMe[],8,FALSE),"Not Found in HelpMe")</f>
        <v>In Progress</v>
      </c>
      <c r="L205" s="147" t="s">
        <v>268</v>
      </c>
      <c r="M205" s="248" t="s">
        <v>268</v>
      </c>
      <c r="N205" s="154" t="str">
        <f>IFERROR(VLOOKUP(CGTracker[[#This Row],[Ticket ID]],HelpMe[],36,FALSE),"Not Found in HelpMe")</f>
        <v>Not Found in HelpMe</v>
      </c>
      <c r="O205" s="116" t="s">
        <v>754</v>
      </c>
      <c r="P205" s="116"/>
      <c r="Q205" s="116"/>
      <c r="R205" s="154" t="str">
        <f>IFERROR(VLOOKUP(CGTracker[[#This Row],[Ticket ID]],HelpMe[],37,FALSE),"Not Found in HelpMe")</f>
        <v/>
      </c>
      <c r="S205" s="116"/>
      <c r="T205" s="116" t="s">
        <v>33</v>
      </c>
      <c r="U205" s="125" t="str">
        <f>IFERROR(VLOOKUP(CGTracker[[#This Row],[Ticket ID]],HelpMe[],6,FALSE),"Not Found in HelpMe")</f>
        <v>Rakhi Masand</v>
      </c>
      <c r="V205" s="125" t="str">
        <f>IFERROR(VLOOKUP(CGTracker[[#This Row],[Ticket ID]],HelpMe[],31,FALSE),"Not Found in HelpMe")</f>
        <v>Not Found in HelpMe</v>
      </c>
      <c r="W205" s="116" t="s">
        <v>34</v>
      </c>
      <c r="X205" s="116"/>
      <c r="Y205" s="118" t="s">
        <v>755</v>
      </c>
      <c r="Z205" s="118"/>
      <c r="AA205" s="116"/>
      <c r="AB205" s="118"/>
      <c r="AC205" s="118" t="s">
        <v>756</v>
      </c>
    </row>
    <row r="206" spans="1:29" ht="29" hidden="1">
      <c r="A206" s="277">
        <v>4000002906</v>
      </c>
      <c r="B206" s="106" t="str">
        <f>IFERROR(VLOOKUP(CGTracker[[#This Row],[Ticket ID]],HelpMe[],2,FALSE),"Not Found In HelpMe")</f>
        <v>Service Request</v>
      </c>
      <c r="C206" s="96"/>
      <c r="D206" s="125" t="str">
        <f>IFERROR(VLOOKUP(CGTracker[[#This Row],[Ticket ID]],HelpMe[#All],24,FALSE),"Not Found in HelpMe")</f>
        <v/>
      </c>
      <c r="E206" s="125" t="str">
        <f>IFERROR(VLOOKUP(CGTracker[[#This Row],[Ticket ID]],HelpMe[#All],14,FALSE),"Not Found in HelpMe")</f>
        <v>Information Technology</v>
      </c>
      <c r="F206" s="125" t="str">
        <f>IFERROR(VLOOKUP(CGTracker[[#This Row],[Ticket ID]],HelpMe[#All],7,FALSE),"Not Found in HelpMe")</f>
        <v>SAP Functional-FI/CO</v>
      </c>
      <c r="G206" s="148" t="str">
        <f>IFERROR(VLOOKUP(CGTracker[[#This Row],[Ticket ID]],HelpMe[#All],4,FALSE),"Not Found In HelpMe")</f>
        <v>Data transfer from SAP B1 to Oracle EPM platform for Financial Consolidation - EBM.</v>
      </c>
      <c r="H206" s="118" t="s">
        <v>757</v>
      </c>
      <c r="I206" s="101" t="str">
        <f>IFERROR(VLOOKUP(CGTracker[[#This Row],[Ticket ID]],HelpMe[],17,FALSE),"Not Found in HelpMe")</f>
        <v>-</v>
      </c>
      <c r="J206" s="101" t="str">
        <f>IFERROR(VLOOKUP(CGTracker[[#This Row],[Ticket ID]],HelpMe[],27,FALSE),"Not Found in HelpMe")</f>
        <v>Not Found in HelpMe</v>
      </c>
      <c r="K206" s="148" t="str">
        <f>IFERROR(VLOOKUP(CGTracker[[#This Row],[Ticket ID]],HelpMe[],8,FALSE),"Not Found in HelpMe")</f>
        <v>In Progress</v>
      </c>
      <c r="L206" s="147" t="s">
        <v>48</v>
      </c>
      <c r="M206" s="248" t="s">
        <v>48</v>
      </c>
      <c r="N206" s="154">
        <f>IFERROR(VLOOKUP(CGTracker[[#This Row],[Ticket ID]],HelpMe[],36,FALSE),"Not Found in HelpMe")</f>
        <v>45574</v>
      </c>
      <c r="O206" s="116"/>
      <c r="P206" s="116"/>
      <c r="Q206" s="116"/>
      <c r="R206" s="154" t="str">
        <f>IFERROR(VLOOKUP(CGTracker[[#This Row],[Ticket ID]],HelpMe[],37,FALSE),"Not Found in HelpMe")</f>
        <v/>
      </c>
      <c r="S206" s="116"/>
      <c r="T206" s="116"/>
      <c r="U206" s="125" t="str">
        <f>IFERROR(VLOOKUP(CGTracker[[#This Row],[Ticket ID]],HelpMe[],6,FALSE),"Not Found in HelpMe")</f>
        <v>Rakhi Masand</v>
      </c>
      <c r="V206" s="125" t="str">
        <f>IFERROR(VLOOKUP(CGTracker[[#This Row],[Ticket ID]],HelpMe[],31,FALSE),"Not Found in HelpMe")</f>
        <v>Not Found in HelpMe</v>
      </c>
      <c r="W206" s="116"/>
      <c r="X206" s="116"/>
      <c r="Y206" s="118"/>
      <c r="Z206" s="118"/>
      <c r="AA206" s="116"/>
      <c r="AB206" s="118"/>
      <c r="AC206" s="118" t="s">
        <v>758</v>
      </c>
    </row>
    <row r="207" spans="1:29" ht="29" hidden="1">
      <c r="A207" s="277">
        <v>4000006012</v>
      </c>
      <c r="B207" s="106" t="str">
        <f>IFERROR(VLOOKUP(CGTracker[[#This Row],[Ticket ID]],HelpMe[],2,FALSE),"Not Found In HelpMe")</f>
        <v>Incident</v>
      </c>
      <c r="C207" s="96" t="s">
        <v>29</v>
      </c>
      <c r="D207" s="125" t="str">
        <f>IFERROR(VLOOKUP(CGTracker[[#This Row],[Ticket ID]],HelpMe[#All],24,FALSE),"Not Found in HelpMe")</f>
        <v>UAE</v>
      </c>
      <c r="E207" s="125" t="str">
        <f>IFERROR(VLOOKUP(CGTracker[[#This Row],[Ticket ID]],HelpMe[#All],14,FALSE),"Not Found in HelpMe")</f>
        <v>IT Department</v>
      </c>
      <c r="F207" s="125" t="str">
        <f>IFERROR(VLOOKUP(CGTracker[[#This Row],[Ticket ID]],HelpMe[#All],7,FALSE),"Not Found in HelpMe")</f>
        <v>SAP Functional</v>
      </c>
      <c r="G207" s="148" t="str">
        <f>IFERROR(VLOOKUP(CGTracker[[#This Row],[Ticket ID]],HelpMe[#All],4,FALSE),"Not Found In HelpMe")</f>
        <v>MM Status Authority Change</v>
      </c>
      <c r="H207" s="118" t="s">
        <v>759</v>
      </c>
      <c r="I207" s="101" t="str">
        <f>IFERROR(VLOOKUP(CGTracker[[#This Row],[Ticket ID]],HelpMe[],17,FALSE),"Not Found in HelpMe")</f>
        <v>3. Normal</v>
      </c>
      <c r="J207" s="101" t="str">
        <f>IFERROR(VLOOKUP(CGTracker[[#This Row],[Ticket ID]],HelpMe[],27,FALSE),"Not Found in HelpMe")</f>
        <v>Not Found in HelpMe</v>
      </c>
      <c r="K207" s="148" t="str">
        <f>IFERROR(VLOOKUP(CGTracker[[#This Row],[Ticket ID]],HelpMe[],8,FALSE),"Not Found in HelpMe")</f>
        <v>In Progress</v>
      </c>
      <c r="L207" s="147" t="s">
        <v>760</v>
      </c>
      <c r="M207" s="248" t="s">
        <v>48</v>
      </c>
      <c r="N207" s="154" t="str">
        <f>IFERROR(VLOOKUP(CGTracker[[#This Row],[Ticket ID]],HelpMe[],36,FALSE),"Not Found in HelpMe")</f>
        <v>Not Found in HelpMe</v>
      </c>
      <c r="O207" s="116"/>
      <c r="P207" s="116"/>
      <c r="Q207" s="116"/>
      <c r="R207" s="154" t="str">
        <f>IFERROR(VLOOKUP(CGTracker[[#This Row],[Ticket ID]],HelpMe[],37,FALSE),"Not Found in HelpMe")</f>
        <v/>
      </c>
      <c r="S207" s="116"/>
      <c r="T207" s="116" t="s">
        <v>150</v>
      </c>
      <c r="U207" s="125" t="str">
        <f>IFERROR(VLOOKUP(CGTracker[[#This Row],[Ticket ID]],HelpMe[],6,FALSE),"Not Found in HelpMe")</f>
        <v>Pradeep Kumar Bijjala</v>
      </c>
      <c r="V207" s="125" t="str">
        <f>IFERROR(VLOOKUP(CGTracker[[#This Row],[Ticket ID]],HelpMe[],31,FALSE),"Not Found in HelpMe")</f>
        <v>Not Found in HelpMe</v>
      </c>
      <c r="W207" s="116"/>
      <c r="X207" s="116"/>
      <c r="Y207" s="118"/>
      <c r="Z207" s="118"/>
      <c r="AA207" s="116"/>
      <c r="AB207" s="118"/>
      <c r="AC207" s="118" t="s">
        <v>761</v>
      </c>
    </row>
    <row r="208" spans="1:29" ht="29" hidden="1">
      <c r="A208" s="277">
        <v>4000003208</v>
      </c>
      <c r="B208" s="106" t="str">
        <f>IFERROR(VLOOKUP(CGTracker[[#This Row],[Ticket ID]],HelpMe[],2,FALSE),"Not Found In HelpMe")</f>
        <v>Service Request</v>
      </c>
      <c r="C208" s="96"/>
      <c r="D208" s="125" t="str">
        <f>IFERROR(VLOOKUP(CGTracker[[#This Row],[Ticket ID]],HelpMe[#All],24,FALSE),"Not Found in HelpMe")</f>
        <v>UAE</v>
      </c>
      <c r="E208" s="125" t="str">
        <f>IFERROR(VLOOKUP(CGTracker[[#This Row],[Ticket ID]],HelpMe[#All],14,FALSE),"Not Found in HelpMe")</f>
        <v>Design, Innovation &amp; Product Development</v>
      </c>
      <c r="F208" s="125" t="str">
        <f>IFERROR(VLOOKUP(CGTracker[[#This Row],[Ticket ID]],HelpMe[#All],7,FALSE),"Not Found in HelpMe")</f>
        <v>SAP Functional-MM</v>
      </c>
      <c r="G208" s="148" t="str">
        <f>IFERROR(VLOOKUP(CGTracker[[#This Row],[Ticket ID]],HelpMe[#All],4,FALSE),"Not Found In HelpMe")</f>
        <v>New Attributes to add</v>
      </c>
      <c r="H208" s="118" t="s">
        <v>762</v>
      </c>
      <c r="I208" s="101" t="str">
        <f>IFERROR(VLOOKUP(CGTracker[[#This Row],[Ticket ID]],HelpMe[],17,FALSE),"Not Found in HelpMe")</f>
        <v>-</v>
      </c>
      <c r="J208" s="101" t="str">
        <f>IFERROR(VLOOKUP(CGTracker[[#This Row],[Ticket ID]],HelpMe[],27,FALSE),"Not Found in HelpMe")</f>
        <v>Not Found in HelpMe</v>
      </c>
      <c r="K208" s="148" t="str">
        <f>IFERROR(VLOOKUP(CGTracker[[#This Row],[Ticket ID]],HelpMe[],8,FALSE),"Not Found in HelpMe")</f>
        <v>In Progress</v>
      </c>
      <c r="L208" s="248" t="s">
        <v>238</v>
      </c>
      <c r="M208" s="81" t="s">
        <v>238</v>
      </c>
      <c r="N208" s="154" t="str">
        <f>IFERROR(VLOOKUP(CGTracker[[#This Row],[Ticket ID]],HelpMe[],36,FALSE),"Not Found in HelpMe")</f>
        <v>Not Found in HelpMe</v>
      </c>
      <c r="O208" s="116"/>
      <c r="P208" s="116"/>
      <c r="Q208" s="116"/>
      <c r="R208" s="154" t="str">
        <f>IFERROR(VLOOKUP(CGTracker[[#This Row],[Ticket ID]],HelpMe[],37,FALSE),"Not Found in HelpMe")</f>
        <v/>
      </c>
      <c r="S208" s="116"/>
      <c r="T208" s="116"/>
      <c r="U208" s="125" t="str">
        <f>IFERROR(VLOOKUP(CGTracker[[#This Row],[Ticket ID]],HelpMe[],6,FALSE),"Not Found in HelpMe")</f>
        <v>Pranita Vishvanath Patil</v>
      </c>
      <c r="V208" s="125" t="str">
        <f>IFERROR(VLOOKUP(CGTracker[[#This Row],[Ticket ID]],HelpMe[],31,FALSE),"Not Found in HelpMe")</f>
        <v>Not Found in HelpMe</v>
      </c>
      <c r="W208" s="116"/>
      <c r="X208" s="116"/>
      <c r="Y208" s="118"/>
      <c r="Z208" s="118"/>
      <c r="AA208" s="116"/>
      <c r="AB208" s="118"/>
      <c r="AC208" s="118" t="s">
        <v>763</v>
      </c>
    </row>
    <row r="209" spans="1:29" ht="43.5" hidden="1">
      <c r="A209" s="277">
        <v>4000006077</v>
      </c>
      <c r="B209" s="106" t="str">
        <f>IFERROR(VLOOKUP(CGTracker[[#This Row],[Ticket ID]],HelpMe[],2,FALSE),"Not Found In HelpMe")</f>
        <v>Incident</v>
      </c>
      <c r="C209" s="96"/>
      <c r="D209" s="125" t="str">
        <f>IFERROR(VLOOKUP(CGTracker[[#This Row],[Ticket ID]],HelpMe[#All],24,FALSE),"Not Found in HelpMe")</f>
        <v>BGD</v>
      </c>
      <c r="E209" s="125" t="str">
        <f>IFERROR(VLOOKUP(CGTracker[[#This Row],[Ticket ID]],HelpMe[#All],14,FALSE),"Not Found in HelpMe")</f>
        <v>Information Technology</v>
      </c>
      <c r="F209" s="125" t="str">
        <f>IFERROR(VLOOKUP(CGTracker[[#This Row],[Ticket ID]],HelpMe[#All],7,FALSE),"Not Found in HelpMe")</f>
        <v>SAP Functional-PP/PM/QS/</v>
      </c>
      <c r="G209" s="148" t="str">
        <f>IFERROR(VLOOKUP(CGTracker[[#This Row],[Ticket ID]],HelpMe[#All],4,FALSE),"Not Found In HelpMe")</f>
        <v>NGAS Q'ty correction.</v>
      </c>
      <c r="H209" s="118" t="s">
        <v>764</v>
      </c>
      <c r="I209" s="101" t="str">
        <f>IFERROR(VLOOKUP(CGTracker[[#This Row],[Ticket ID]],HelpMe[],17,FALSE),"Not Found in HelpMe")</f>
        <v>3. Normal</v>
      </c>
      <c r="J209" s="101" t="str">
        <f>IFERROR(VLOOKUP(CGTracker[[#This Row],[Ticket ID]],HelpMe[],27,FALSE),"Not Found in HelpMe")</f>
        <v>Not Found in HelpMe</v>
      </c>
      <c r="K209" s="148" t="str">
        <f>IFERROR(VLOOKUP(CGTracker[[#This Row],[Ticket ID]],HelpMe[],8,FALSE),"Not Found in HelpMe")</f>
        <v>In Progress</v>
      </c>
      <c r="L209" s="147" t="s">
        <v>765</v>
      </c>
      <c r="M209" s="249" t="s">
        <v>765</v>
      </c>
      <c r="N209" s="154" t="str">
        <f>IFERROR(VLOOKUP(CGTracker[[#This Row],[Ticket ID]],HelpMe[],36,FALSE),"Not Found in HelpMe")</f>
        <v>Not Found in HelpMe</v>
      </c>
      <c r="O209" s="116"/>
      <c r="P209" s="116"/>
      <c r="Q209" s="116"/>
      <c r="R209" s="154" t="str">
        <f>IFERROR(VLOOKUP(CGTracker[[#This Row],[Ticket ID]],HelpMe[],37,FALSE),"Not Found in HelpMe")</f>
        <v/>
      </c>
      <c r="S209" s="116"/>
      <c r="T209" s="116" t="s">
        <v>59</v>
      </c>
      <c r="U209" s="125" t="str">
        <f>IFERROR(VLOOKUP(CGTracker[[#This Row],[Ticket ID]],HelpMe[],6,FALSE),"Not Found in HelpMe")</f>
        <v>Shaik Chand Basha</v>
      </c>
      <c r="V209" s="125" t="str">
        <f>IFERROR(VLOOKUP(CGTracker[[#This Row],[Ticket ID]],HelpMe[],31,FALSE),"Not Found in HelpMe")</f>
        <v>Not Found in HelpMe</v>
      </c>
      <c r="W209" s="116"/>
      <c r="X209" s="116"/>
      <c r="Y209" s="118" t="s">
        <v>766</v>
      </c>
      <c r="Z209" s="118"/>
      <c r="AA209" s="116"/>
      <c r="AB209" s="118"/>
      <c r="AC209" s="118" t="s">
        <v>767</v>
      </c>
    </row>
    <row r="210" spans="1:29" ht="29" hidden="1">
      <c r="A210" s="277">
        <v>4000006069</v>
      </c>
      <c r="B210" s="106" t="str">
        <f>IFERROR(VLOOKUP(CGTracker[[#This Row],[Ticket ID]],HelpMe[],2,FALSE),"Not Found In HelpMe")</f>
        <v>Incident</v>
      </c>
      <c r="C210" s="96"/>
      <c r="D210" s="125" t="str">
        <f>IFERROR(VLOOKUP(CGTracker[[#This Row],[Ticket ID]],HelpMe[#All],24,FALSE),"Not Found in HelpMe")</f>
        <v>UAE</v>
      </c>
      <c r="E210" s="125" t="str">
        <f>IFERROR(VLOOKUP(CGTracker[[#This Row],[Ticket ID]],HelpMe[#All],14,FALSE),"Not Found in HelpMe")</f>
        <v>Logistics and Warehouse</v>
      </c>
      <c r="F210" s="125" t="str">
        <f>IFERROR(VLOOKUP(CGTracker[[#This Row],[Ticket ID]],HelpMe[#All],7,FALSE),"Not Found in HelpMe")</f>
        <v>SAP Functional-MM</v>
      </c>
      <c r="G210" s="148" t="str">
        <f>IFERROR(VLOOKUP(CGTracker[[#This Row],[Ticket ID]],HelpMe[#All],4,FALSE),"Not Found In HelpMe")</f>
        <v>SAP Incident // Goods return DN: 84012301 can't be able to reversal.</v>
      </c>
      <c r="H210" s="118" t="s">
        <v>768</v>
      </c>
      <c r="I210" s="101" t="str">
        <f>IFERROR(VLOOKUP(CGTracker[[#This Row],[Ticket ID]],HelpMe[],17,FALSE),"Not Found in HelpMe")</f>
        <v>3. Normal</v>
      </c>
      <c r="J210" s="101" t="str">
        <f>IFERROR(VLOOKUP(CGTracker[[#This Row],[Ticket ID]],HelpMe[],27,FALSE),"Not Found in HelpMe")</f>
        <v>Not Found in HelpMe</v>
      </c>
      <c r="K210" s="148" t="str">
        <f>IFERROR(VLOOKUP(CGTracker[[#This Row],[Ticket ID]],HelpMe[],8,FALSE),"Not Found in HelpMe")</f>
        <v>Pending User Info </v>
      </c>
      <c r="L210" s="147" t="s">
        <v>31</v>
      </c>
      <c r="M210" s="81" t="s">
        <v>31</v>
      </c>
      <c r="N210" s="154" t="str">
        <f>IFERROR(VLOOKUP(CGTracker[[#This Row],[Ticket ID]],HelpMe[],36,FALSE),"Not Found in HelpMe")</f>
        <v>Not Found in HelpMe</v>
      </c>
      <c r="O210" s="116"/>
      <c r="P210" s="116"/>
      <c r="Q210" s="116"/>
      <c r="R210" s="154" t="str">
        <f>IFERROR(VLOOKUP(CGTracker[[#This Row],[Ticket ID]],HelpMe[],37,FALSE),"Not Found in HelpMe")</f>
        <v/>
      </c>
      <c r="S210" s="116"/>
      <c r="T210" s="116"/>
      <c r="U210" s="125" t="str">
        <f>IFERROR(VLOOKUP(CGTracker[[#This Row],[Ticket ID]],HelpMe[],6,FALSE),"Not Found in HelpMe")</f>
        <v>Pranita Vishvanath Patil</v>
      </c>
      <c r="V210" s="125" t="str">
        <f>IFERROR(VLOOKUP(CGTracker[[#This Row],[Ticket ID]],HelpMe[],31,FALSE),"Not Found in HelpMe")</f>
        <v>Not Found in HelpMe</v>
      </c>
      <c r="W210" s="116"/>
      <c r="X210" s="116"/>
      <c r="Y210" s="118"/>
      <c r="Z210" s="118"/>
      <c r="AA210" s="116"/>
      <c r="AB210" s="118"/>
      <c r="AC210" s="118" t="s">
        <v>769</v>
      </c>
    </row>
    <row r="211" spans="1:29" ht="29" hidden="1">
      <c r="A211" s="277">
        <v>4000006090</v>
      </c>
      <c r="B211" s="106" t="str">
        <f>IFERROR(VLOOKUP(CGTracker[[#This Row],[Ticket ID]],HelpMe[],2,FALSE),"Not Found In HelpMe")</f>
        <v>Incident</v>
      </c>
      <c r="C211" s="96"/>
      <c r="D211" s="125" t="str">
        <f>IFERROR(VLOOKUP(CGTracker[[#This Row],[Ticket ID]],HelpMe[#All],24,FALSE),"Not Found in HelpMe")</f>
        <v>UAE</v>
      </c>
      <c r="E211" s="125" t="str">
        <f>IFERROR(VLOOKUP(CGTracker[[#This Row],[Ticket ID]],HelpMe[#All],14,FALSE),"Not Found in HelpMe")</f>
        <v>Information Technology</v>
      </c>
      <c r="F211" s="125" t="str">
        <f>IFERROR(VLOOKUP(CGTracker[[#This Row],[Ticket ID]],HelpMe[#All],7,FALSE),"Not Found in HelpMe")</f>
        <v>SAP Functional</v>
      </c>
      <c r="G211" s="148" t="str">
        <f>IFERROR(VLOOKUP(CGTracker[[#This Row],[Ticket ID]],HelpMe[#All],4,FALSE),"Not Found In HelpMe")</f>
        <v>T01- SAP HCM patching SPAU</v>
      </c>
      <c r="H211" s="118" t="s">
        <v>770</v>
      </c>
      <c r="I211" s="101" t="str">
        <f>IFERROR(VLOOKUP(CGTracker[[#This Row],[Ticket ID]],HelpMe[],17,FALSE),"Not Found in HelpMe")</f>
        <v>3. Normal</v>
      </c>
      <c r="J211" s="101" t="str">
        <f>IFERROR(VLOOKUP(CGTracker[[#This Row],[Ticket ID]],HelpMe[],27,FALSE),"Not Found in HelpMe")</f>
        <v>Not Found in HelpMe</v>
      </c>
      <c r="K211" s="148" t="str">
        <f>IFERROR(VLOOKUP(CGTracker[[#This Row],[Ticket ID]],HelpMe[],8,FALSE),"Not Found in HelpMe")</f>
        <v>Resolved</v>
      </c>
      <c r="L211" s="147"/>
      <c r="M211" s="118"/>
      <c r="N211" s="154" t="str">
        <f>IFERROR(VLOOKUP(CGTracker[[#This Row],[Ticket ID]],HelpMe[],36,FALSE),"Not Found in HelpMe")</f>
        <v>Not Found in HelpMe</v>
      </c>
      <c r="O211" s="116"/>
      <c r="P211" s="116"/>
      <c r="Q211" s="116"/>
      <c r="R211" s="154" t="str">
        <f>IFERROR(VLOOKUP(CGTracker[[#This Row],[Ticket ID]],HelpMe[],37,FALSE),"Not Found in HelpMe")</f>
        <v>Not Found in HelpMe</v>
      </c>
      <c r="S211" s="116"/>
      <c r="T211" s="116"/>
      <c r="U211" s="125" t="str">
        <f>IFERROR(VLOOKUP(CGTracker[[#This Row],[Ticket ID]],HelpMe[],6,FALSE),"Not Found in HelpMe")</f>
        <v>Bala Nagendrudu Janjanam</v>
      </c>
      <c r="V211" s="125" t="str">
        <f>IFERROR(VLOOKUP(CGTracker[[#This Row],[Ticket ID]],HelpMe[],31,FALSE),"Not Found in HelpMe")</f>
        <v>Not Found in HelpMe</v>
      </c>
      <c r="W211" s="116"/>
      <c r="X211" s="116"/>
      <c r="Y211" s="118"/>
      <c r="Z211" s="118"/>
      <c r="AA211" s="116"/>
      <c r="AB211" s="118"/>
      <c r="AC211" s="118"/>
    </row>
    <row r="212" spans="1:29" ht="29">
      <c r="A212" s="277">
        <v>4000006083</v>
      </c>
      <c r="B212" s="106" t="str">
        <f>IFERROR(VLOOKUP(CGTracker[[#This Row],[Ticket ID]],HelpMe[],2,FALSE),"Not Found In HelpMe")</f>
        <v>Incident</v>
      </c>
      <c r="C212" s="96" t="s">
        <v>29</v>
      </c>
      <c r="D212" s="125" t="str">
        <f>IFERROR(VLOOKUP(CGTracker[[#This Row],[Ticket ID]],HelpMe[#All],24,FALSE),"Not Found in HelpMe")</f>
        <v>IND</v>
      </c>
      <c r="E212" s="125" t="str">
        <f>IFERROR(VLOOKUP(CGTracker[[#This Row],[Ticket ID]],HelpMe[#All],14,FALSE),"Not Found in HelpMe")</f>
        <v>Finance &amp; Accounts</v>
      </c>
      <c r="F212" s="125" t="str">
        <f>IFERROR(VLOOKUP(CGTracker[[#This Row],[Ticket ID]],HelpMe[#All],7,FALSE),"Not Found in HelpMe")</f>
        <v>SAP Functional-FI/CO</v>
      </c>
      <c r="G212" s="148" t="str">
        <f>IFERROR(VLOOKUP(CGTracker[[#This Row],[Ticket ID]],HelpMe[#All],4,FALSE),"Not Found In HelpMe")</f>
        <v>“ Ex.rate diff.accts are incomplete for account 0001144501 currency INR”</v>
      </c>
      <c r="H212" s="118" t="s">
        <v>771</v>
      </c>
      <c r="I212" s="101" t="str">
        <f>IFERROR(VLOOKUP(CGTracker[[#This Row],[Ticket ID]],HelpMe[],17,FALSE),"Not Found in HelpMe")</f>
        <v>3. Normal</v>
      </c>
      <c r="J212" s="101" t="str">
        <f>IFERROR(VLOOKUP(CGTracker[[#This Row],[Ticket ID]],HelpMe[],27,FALSE),"Not Found in HelpMe")</f>
        <v>Not Found in HelpMe</v>
      </c>
      <c r="K212" s="148" t="str">
        <f>IFERROR(VLOOKUP(CGTracker[[#This Row],[Ticket ID]],HelpMe[],8,FALSE),"Not Found in HelpMe")</f>
        <v>In Progress</v>
      </c>
      <c r="L212" s="147" t="s">
        <v>31</v>
      </c>
      <c r="M212" s="81" t="s">
        <v>522</v>
      </c>
      <c r="N212" s="154" t="str">
        <f>IFERROR(VLOOKUP(CGTracker[[#This Row],[Ticket ID]],HelpMe[],36,FALSE),"Not Found in HelpMe")</f>
        <v>Not Found in HelpMe</v>
      </c>
      <c r="O212" s="241">
        <v>45644</v>
      </c>
      <c r="P212" s="116"/>
      <c r="Q212" s="116"/>
      <c r="R212" s="154" t="str">
        <f>IFERROR(VLOOKUP(CGTracker[[#This Row],[Ticket ID]],HelpMe[],37,FALSE),"Not Found in HelpMe")</f>
        <v/>
      </c>
      <c r="S212" s="116"/>
      <c r="T212" s="116" t="s">
        <v>92</v>
      </c>
      <c r="U212" s="125" t="str">
        <f>IFERROR(VLOOKUP(CGTracker[[#This Row],[Ticket ID]],HelpMe[],6,FALSE),"Not Found in HelpMe")</f>
        <v>Rakhi Masand</v>
      </c>
      <c r="V212" s="125" t="str">
        <f>IFERROR(VLOOKUP(CGTracker[[#This Row],[Ticket ID]],HelpMe[],31,FALSE),"Not Found in HelpMe")</f>
        <v>Not Found in HelpMe</v>
      </c>
      <c r="W212" s="116" t="s">
        <v>105</v>
      </c>
      <c r="X212" s="116"/>
      <c r="Y212" s="118" t="s">
        <v>772</v>
      </c>
      <c r="Z212" s="118"/>
      <c r="AA212" s="116"/>
      <c r="AB212" s="118"/>
      <c r="AC212" s="118" t="s">
        <v>773</v>
      </c>
    </row>
    <row r="213" spans="1:29" ht="58" hidden="1">
      <c r="A213" s="277">
        <v>4000005870</v>
      </c>
      <c r="B213" s="107" t="s">
        <v>774</v>
      </c>
      <c r="C213" s="262" t="s">
        <v>775</v>
      </c>
      <c r="D213" s="314" t="str">
        <f>IFERROR(VLOOKUP(CGTracker[[#This Row],[Ticket ID]],HelpMe[#All],24,FALSE),"Not Found in HelpMe")</f>
        <v>Not Found in HelpMe</v>
      </c>
      <c r="E213" s="314" t="str">
        <f>IFERROR(VLOOKUP(CGTracker[[#This Row],[Ticket ID]],HelpMe[#All],14,FALSE),"Not Found in HelpMe")</f>
        <v>Not Found in HelpMe</v>
      </c>
      <c r="F213" s="125" t="s">
        <v>516</v>
      </c>
      <c r="G213" s="148" t="s">
        <v>776</v>
      </c>
      <c r="H213" s="118" t="s">
        <v>776</v>
      </c>
      <c r="I213" s="101" t="s">
        <v>777</v>
      </c>
      <c r="J213" s="101" t="s">
        <v>778</v>
      </c>
      <c r="K213" s="148" t="s">
        <v>268</v>
      </c>
      <c r="L213" s="147" t="s">
        <v>268</v>
      </c>
      <c r="M213" s="118" t="s">
        <v>268</v>
      </c>
      <c r="N213" s="154" t="str">
        <f>IFERROR(VLOOKUP(CGTracker[[#This Row],[Ticket ID]],HelpMe[],36,FALSE),"Not Found in HelpMe")</f>
        <v>Not Found in HelpMe</v>
      </c>
      <c r="O213" s="116" t="s">
        <v>568</v>
      </c>
      <c r="P213" s="261"/>
      <c r="Q213" s="261"/>
      <c r="R213" s="323" t="str">
        <f>IFERROR(VLOOKUP(CGTracker[[#This Row],[Ticket ID]],HelpMe[],37,FALSE),"Not Found in HelpMe")</f>
        <v>Not Found in HelpMe</v>
      </c>
      <c r="S213" s="261"/>
      <c r="T213" s="261" t="s">
        <v>50</v>
      </c>
      <c r="U213" s="125" t="s">
        <v>518</v>
      </c>
      <c r="V213" s="125" t="s">
        <v>779</v>
      </c>
      <c r="W213" s="261" t="s">
        <v>51</v>
      </c>
      <c r="X213" s="261"/>
      <c r="Y213" s="81" t="s">
        <v>780</v>
      </c>
      <c r="Z213" s="251"/>
      <c r="AA213" s="261"/>
      <c r="AB213" s="118"/>
      <c r="AC213" s="118" t="s">
        <v>781</v>
      </c>
    </row>
    <row r="214" spans="1:29" ht="43.5" hidden="1">
      <c r="A214" s="277">
        <v>4000006173</v>
      </c>
      <c r="B214" s="107" t="s">
        <v>156</v>
      </c>
      <c r="C214" s="100" t="s">
        <v>29</v>
      </c>
      <c r="D214" s="125" t="str">
        <f>IFERROR(VLOOKUP(CGTracker[[#This Row],[Ticket ID]],HelpMe[#All],24,FALSE),"Not Found in HelpMe")</f>
        <v>Not Found in HelpMe</v>
      </c>
      <c r="E214" s="125" t="str">
        <f>IFERROR(VLOOKUP(CGTracker[[#This Row],[Ticket ID]],HelpMe[#All],14,FALSE),"Not Found in HelpMe")</f>
        <v>Not Found in HelpMe</v>
      </c>
      <c r="F214" s="125" t="s">
        <v>516</v>
      </c>
      <c r="G214" s="148" t="s">
        <v>782</v>
      </c>
      <c r="H214" s="118" t="s">
        <v>782</v>
      </c>
      <c r="I214" s="101" t="s">
        <v>777</v>
      </c>
      <c r="J214" s="101" t="s">
        <v>778</v>
      </c>
      <c r="K214" s="148" t="s">
        <v>746</v>
      </c>
      <c r="L214" s="147" t="s">
        <v>31</v>
      </c>
      <c r="M214" s="118" t="s">
        <v>31</v>
      </c>
      <c r="N214" s="154" t="str">
        <f>IFERROR(VLOOKUP(CGTracker[[#This Row],[Ticket ID]],HelpMe[],36,FALSE),"Not Found in HelpMe")</f>
        <v>Not Found in HelpMe</v>
      </c>
      <c r="O214" s="116" t="s">
        <v>568</v>
      </c>
      <c r="P214" s="116"/>
      <c r="Q214" s="116"/>
      <c r="R214" s="323" t="str">
        <f>IFERROR(VLOOKUP(CGTracker[[#This Row],[Ticket ID]],HelpMe[],37,FALSE),"Not Found in HelpMe")</f>
        <v>Not Found in HelpMe</v>
      </c>
      <c r="S214" s="116"/>
      <c r="T214" s="116" t="s">
        <v>50</v>
      </c>
      <c r="U214" s="125" t="s">
        <v>518</v>
      </c>
      <c r="V214" s="125" t="s">
        <v>779</v>
      </c>
      <c r="W214" s="116" t="s">
        <v>51</v>
      </c>
      <c r="X214" s="116"/>
      <c r="Y214" s="118" t="s">
        <v>783</v>
      </c>
      <c r="Z214" s="118"/>
      <c r="AA214" s="116"/>
      <c r="AB214" s="118"/>
      <c r="AC214" s="118" t="s">
        <v>784</v>
      </c>
    </row>
    <row r="215" spans="1:29" ht="29" hidden="1">
      <c r="A215" s="277">
        <v>4000006183</v>
      </c>
      <c r="B215" s="107" t="s">
        <v>156</v>
      </c>
      <c r="C215" s="262" t="s">
        <v>29</v>
      </c>
      <c r="D215" s="125" t="str">
        <f>IFERROR(VLOOKUP(CGTracker[[#This Row],[Ticket ID]],HelpMe[#All],24,FALSE),"Not Found in HelpMe")</f>
        <v>Not Found in HelpMe</v>
      </c>
      <c r="E215" s="125" t="str">
        <f>IFERROR(VLOOKUP(CGTracker[[#This Row],[Ticket ID]],HelpMe[#All],14,FALSE),"Not Found in HelpMe")</f>
        <v>Not Found in HelpMe</v>
      </c>
      <c r="F215" s="125" t="s">
        <v>516</v>
      </c>
      <c r="G215" s="148" t="s">
        <v>785</v>
      </c>
      <c r="H215" s="118" t="s">
        <v>785</v>
      </c>
      <c r="I215" s="148" t="s">
        <v>777</v>
      </c>
      <c r="J215" s="125" t="s">
        <v>778</v>
      </c>
      <c r="K215" s="148" t="s">
        <v>786</v>
      </c>
      <c r="L215" s="316" t="s">
        <v>40</v>
      </c>
      <c r="M215" s="317" t="s">
        <v>40</v>
      </c>
      <c r="N215" s="154" t="str">
        <f>IFERROR(VLOOKUP(CGTracker[[#This Row],[Ticket ID]],HelpMe[],36,FALSE),"Not Found in HelpMe")</f>
        <v>Not Found in HelpMe</v>
      </c>
      <c r="O215" s="116" t="s">
        <v>568</v>
      </c>
      <c r="P215" s="261"/>
      <c r="Q215" s="261"/>
      <c r="R215" s="323" t="str">
        <f>IFERROR(VLOOKUP(CGTracker[[#This Row],[Ticket ID]],HelpMe[],37,FALSE),"Not Found in HelpMe")</f>
        <v>Not Found in HelpMe</v>
      </c>
      <c r="S215" s="261"/>
      <c r="T215" s="261" t="s">
        <v>50</v>
      </c>
      <c r="U215" s="148" t="s">
        <v>518</v>
      </c>
      <c r="V215" s="125" t="str">
        <f>IFERROR(VLOOKUP(CGTracker[[#This Row],[Ticket ID]],HelpMe[],31,FALSE),"Not Found in HelpMe")</f>
        <v>Not Found in HelpMe</v>
      </c>
      <c r="W215" s="261" t="s">
        <v>99</v>
      </c>
      <c r="X215" s="261"/>
      <c r="Y215" s="251"/>
      <c r="Z215" s="251"/>
      <c r="AA215" s="261"/>
      <c r="AB215" s="118"/>
      <c r="AC215" s="118"/>
    </row>
    <row r="216" spans="1:29" ht="29">
      <c r="A216" s="319" t="s">
        <v>787</v>
      </c>
      <c r="B216" s="107" t="str">
        <f>IFERROR(VLOOKUP(CGTracker[[#This Row],[Ticket ID]],HelpMe[],2,FALSE),"Not Found In HelpMe")</f>
        <v>Not Found In HelpMe</v>
      </c>
      <c r="C216" s="262"/>
      <c r="D216" s="125" t="str">
        <f>IFERROR(VLOOKUP(CGTracker[[#This Row],[Ticket ID]],HelpMe[#All],24,FALSE),"Not Found in HelpMe")</f>
        <v>Not Found in HelpMe</v>
      </c>
      <c r="E216" s="125" t="str">
        <f>IFERROR(VLOOKUP(CGTracker[[#This Row],[Ticket ID]],HelpMe[#All],14,FALSE),"Not Found in HelpMe")</f>
        <v>Not Found in HelpMe</v>
      </c>
      <c r="F216" s="125" t="str">
        <f>IFERROR(VLOOKUP(CGTracker[[#This Row],[Ticket ID]],HelpMe[#All],7,FALSE),"Not Found in HelpMe")</f>
        <v>Not Found in HelpMe</v>
      </c>
      <c r="G216" s="148" t="str">
        <f>IFERROR(VLOOKUP(CGTracker[[#This Row],[Ticket ID]],HelpMe[#All],4,FALSE),"Not Found In HelpMe")</f>
        <v>Not Found In HelpMe</v>
      </c>
      <c r="H216" s="318" t="s">
        <v>788</v>
      </c>
      <c r="I216" s="148" t="str">
        <f>IFERROR(VLOOKUP(CGTracker[[#This Row],[Ticket ID]],HelpMe[],17,FALSE),"Not Found in HelpMe")</f>
        <v>Not Found in HelpMe</v>
      </c>
      <c r="J216" s="125" t="str">
        <f>IFERROR(VLOOKUP(CGTracker[[#This Row],[Ticket ID]],HelpMe[],27,FALSE),"Not Found in HelpMe")</f>
        <v>Not Found in HelpMe</v>
      </c>
      <c r="K216" s="148" t="str">
        <f>IFERROR(VLOOKUP(CGTracker[[#This Row],[Ticket ID]],HelpMe[],8,FALSE),"Not Found in HelpMe")</f>
        <v>Not Found in HelpMe</v>
      </c>
      <c r="L216" s="316" t="s">
        <v>268</v>
      </c>
      <c r="M216" s="317" t="s">
        <v>268</v>
      </c>
      <c r="N216" s="154" t="str">
        <f>IFERROR(VLOOKUP(CGTracker[[#This Row],[Ticket ID]],HelpMe[],36,FALSE),"Not Found in HelpMe")</f>
        <v>Not Found in HelpMe</v>
      </c>
      <c r="O216" s="116" t="s">
        <v>632</v>
      </c>
      <c r="P216" s="261"/>
      <c r="Q216" s="261"/>
      <c r="R216" s="323" t="str">
        <f>IFERROR(VLOOKUP(CGTracker[[#This Row],[Ticket ID]],HelpMe[],37,FALSE),"Not Found in HelpMe")</f>
        <v>Not Found in HelpMe</v>
      </c>
      <c r="S216" s="261"/>
      <c r="T216" s="261" t="s">
        <v>33</v>
      </c>
      <c r="U216" s="125"/>
      <c r="V216" s="125" t="str">
        <f>IFERROR(VLOOKUP(CGTracker[[#This Row],[Ticket ID]],HelpMe[],31,FALSE),"Not Found in HelpMe")</f>
        <v>Not Found in HelpMe</v>
      </c>
      <c r="W216" s="261"/>
      <c r="X216" s="261"/>
      <c r="Y216" s="251" t="s">
        <v>789</v>
      </c>
      <c r="Z216" s="251"/>
      <c r="AA216" s="261"/>
      <c r="AB216" s="118"/>
      <c r="AC216" s="118"/>
    </row>
    <row r="217" spans="1:29" ht="29" hidden="1">
      <c r="A217" s="277">
        <v>4000006198</v>
      </c>
      <c r="B217" s="107" t="s">
        <v>156</v>
      </c>
      <c r="C217" s="262" t="s">
        <v>29</v>
      </c>
      <c r="D217" s="125" t="str">
        <f>IFERROR(VLOOKUP(CGTracker[[#This Row],[Ticket ID]],HelpMe[#All],24,FALSE),"Not Found in HelpMe")</f>
        <v>Not Found in HelpMe</v>
      </c>
      <c r="E217" s="125" t="str">
        <f>IFERROR(VLOOKUP(CGTracker[[#This Row],[Ticket ID]],HelpMe[#All],14,FALSE),"Not Found in HelpMe")</f>
        <v>Not Found in HelpMe</v>
      </c>
      <c r="F217" s="125" t="s">
        <v>516</v>
      </c>
      <c r="G217" s="148" t="s">
        <v>790</v>
      </c>
      <c r="H217" s="118" t="s">
        <v>790</v>
      </c>
      <c r="I217" s="148" t="s">
        <v>777</v>
      </c>
      <c r="J217" s="125" t="s">
        <v>778</v>
      </c>
      <c r="K217" s="148" t="s">
        <v>268</v>
      </c>
      <c r="L217" s="316" t="s">
        <v>268</v>
      </c>
      <c r="M217" s="317" t="s">
        <v>268</v>
      </c>
      <c r="N217" s="154" t="str">
        <f>IFERROR(VLOOKUP(CGTracker[[#This Row],[Ticket ID]],HelpMe[],36,FALSE),"Not Found in HelpMe")</f>
        <v>Not Found in HelpMe</v>
      </c>
      <c r="O217" s="116" t="s">
        <v>598</v>
      </c>
      <c r="P217" s="261"/>
      <c r="Q217" s="261"/>
      <c r="R217" s="323" t="str">
        <f>IFERROR(VLOOKUP(CGTracker[[#This Row],[Ticket ID]],HelpMe[],37,FALSE),"Not Found in HelpMe")</f>
        <v>Not Found in HelpMe</v>
      </c>
      <c r="S217" s="261"/>
      <c r="T217" s="261" t="s">
        <v>50</v>
      </c>
      <c r="U217" s="148" t="s">
        <v>518</v>
      </c>
      <c r="V217" s="125" t="str">
        <f>IFERROR(VLOOKUP(CGTracker[[#This Row],[Ticket ID]],HelpMe[],31,FALSE),"Not Found in HelpMe")</f>
        <v>Not Found in HelpMe</v>
      </c>
      <c r="W217" s="261" t="s">
        <v>51</v>
      </c>
      <c r="X217" s="261"/>
      <c r="Y217" s="251" t="s">
        <v>791</v>
      </c>
      <c r="Z217" s="251"/>
      <c r="AA217" s="261"/>
      <c r="AB217" s="118"/>
      <c r="AC217" s="118" t="s">
        <v>792</v>
      </c>
    </row>
    <row r="218" spans="1:29" ht="29" hidden="1">
      <c r="A218" s="277">
        <v>4000000544</v>
      </c>
      <c r="B218" s="107" t="s">
        <v>156</v>
      </c>
      <c r="C218" s="262" t="s">
        <v>436</v>
      </c>
      <c r="D218" s="125" t="s">
        <v>793</v>
      </c>
      <c r="E218" s="125" t="str">
        <f>IFERROR(VLOOKUP(CGTracker[[#This Row],[Ticket ID]],HelpMe[#All],14,FALSE),"Not Found in HelpMe")</f>
        <v>Not Found in HelpMe</v>
      </c>
      <c r="F218" s="125" t="s">
        <v>516</v>
      </c>
      <c r="G218" s="148" t="s">
        <v>794</v>
      </c>
      <c r="H218" s="118" t="s">
        <v>794</v>
      </c>
      <c r="I218" s="148" t="s">
        <v>795</v>
      </c>
      <c r="J218" s="125" t="s">
        <v>796</v>
      </c>
      <c r="K218" s="148" t="s">
        <v>268</v>
      </c>
      <c r="L218" s="316" t="s">
        <v>268</v>
      </c>
      <c r="M218" s="317" t="s">
        <v>268</v>
      </c>
      <c r="N218" s="322" t="s">
        <v>797</v>
      </c>
      <c r="O218" s="116" t="s">
        <v>798</v>
      </c>
      <c r="P218" s="261"/>
      <c r="Q218" s="261"/>
      <c r="R218" s="323" t="str">
        <f>IFERROR(VLOOKUP(CGTracker[[#This Row],[Ticket ID]],HelpMe[],37,FALSE),"Not Found in HelpMe")</f>
        <v>Not Found in HelpMe</v>
      </c>
      <c r="S218" s="261"/>
      <c r="T218" s="261" t="s">
        <v>50</v>
      </c>
      <c r="U218" s="148" t="s">
        <v>518</v>
      </c>
      <c r="V218" s="125" t="str">
        <f>IFERROR(VLOOKUP(CGTracker[[#This Row],[Ticket ID]],HelpMe[],31,FALSE),"Not Found in HelpMe")</f>
        <v>Not Found in HelpMe</v>
      </c>
      <c r="W218" s="261" t="s">
        <v>89</v>
      </c>
      <c r="X218" s="261"/>
      <c r="Y218" s="251" t="s">
        <v>799</v>
      </c>
      <c r="Z218" s="251"/>
      <c r="AA218" s="261"/>
      <c r="AB218" s="118"/>
      <c r="AC218" s="118" t="s">
        <v>800</v>
      </c>
    </row>
    <row r="219" spans="1:29" ht="29" hidden="1">
      <c r="A219" s="277">
        <v>4000006236</v>
      </c>
      <c r="B219" s="107" t="s">
        <v>156</v>
      </c>
      <c r="C219" s="262" t="s">
        <v>29</v>
      </c>
      <c r="D219" s="125" t="str">
        <f>IFERROR(VLOOKUP(CGTracker[[#This Row],[Ticket ID]],HelpMe[#All],24,FALSE),"Not Found in HelpMe")</f>
        <v>Not Found in HelpMe</v>
      </c>
      <c r="E219" s="125" t="str">
        <f>IFERROR(VLOOKUP(CGTracker[[#This Row],[Ticket ID]],HelpMe[#All],14,FALSE),"Not Found in HelpMe")</f>
        <v>Not Found in HelpMe</v>
      </c>
      <c r="F219" s="125" t="s">
        <v>516</v>
      </c>
      <c r="G219" s="148" t="s">
        <v>801</v>
      </c>
      <c r="H219" s="118" t="s">
        <v>801</v>
      </c>
      <c r="I219" s="148" t="s">
        <v>795</v>
      </c>
      <c r="J219" s="125" t="s">
        <v>778</v>
      </c>
      <c r="K219" s="148" t="s">
        <v>268</v>
      </c>
      <c r="L219" s="316" t="s">
        <v>268</v>
      </c>
      <c r="M219" s="317" t="s">
        <v>268</v>
      </c>
      <c r="N219" s="322" t="str">
        <f>IFERROR(VLOOKUP(CGTracker[[#This Row],[Ticket ID]],HelpMe[],36,FALSE),"Not Found in HelpMe")</f>
        <v>Not Found in HelpMe</v>
      </c>
      <c r="O219" s="116" t="s">
        <v>802</v>
      </c>
      <c r="P219" s="261"/>
      <c r="Q219" s="261"/>
      <c r="R219" s="324" t="str">
        <f>IFERROR(VLOOKUP(CGTracker[[#This Row],[Ticket ID]],HelpMe[],37,FALSE),"Not Found in HelpMe")</f>
        <v>Not Found in HelpMe</v>
      </c>
      <c r="S219" s="261"/>
      <c r="T219" s="261" t="s">
        <v>50</v>
      </c>
      <c r="U219" s="125" t="s">
        <v>518</v>
      </c>
      <c r="V219" s="125" t="str">
        <f>IFERROR(VLOOKUP(CGTracker[[#This Row],[Ticket ID]],HelpMe[],31,FALSE),"Not Found in HelpMe")</f>
        <v>Not Found in HelpMe</v>
      </c>
      <c r="W219" s="261" t="s">
        <v>51</v>
      </c>
      <c r="X219" s="261"/>
      <c r="Y219" s="251" t="s">
        <v>803</v>
      </c>
      <c r="Z219" s="251"/>
      <c r="AA219" s="261"/>
      <c r="AB219" s="118"/>
      <c r="AC219" s="118"/>
    </row>
    <row r="220" spans="1:29">
      <c r="A220" s="326"/>
      <c r="B220" s="327" t="str">
        <f>IFERROR(VLOOKUP(CGTracker[[#This Row],[Ticket ID]],HelpMe[],2,FALSE),"Not Found In HelpMe")</f>
        <v>Not Found In HelpMe</v>
      </c>
      <c r="C220" s="328"/>
      <c r="D220" s="329" t="str">
        <f>IFERROR(VLOOKUP(CGTracker[[#This Row],[Ticket ID]],HelpMe[#All],24,FALSE),"Not Found in HelpMe")</f>
        <v>Not Found in HelpMe</v>
      </c>
      <c r="E220" s="329" t="str">
        <f>IFERROR(VLOOKUP(CGTracker[[#This Row],[Ticket ID]],HelpMe[#All],14,FALSE),"Not Found in HelpMe")</f>
        <v>Not Found in HelpMe</v>
      </c>
      <c r="F220" s="329" t="str">
        <f>IFERROR(VLOOKUP(CGTracker[[#This Row],[Ticket ID]],HelpMe[#All],7,FALSE),"Not Found in HelpMe")</f>
        <v>Not Found in HelpMe</v>
      </c>
      <c r="G220" s="330" t="str">
        <f>IFERROR(VLOOKUP(CGTracker[[#This Row],[Ticket ID]],HelpMe[#All],4,FALSE),"Not Found In HelpMe")</f>
        <v>Not Found In HelpMe</v>
      </c>
      <c r="H220" s="331"/>
      <c r="I220" s="330" t="str">
        <f>IFERROR(VLOOKUP(CGTracker[[#This Row],[Ticket ID]],HelpMe[],17,FALSE),"Not Found in HelpMe")</f>
        <v>Not Found in HelpMe</v>
      </c>
      <c r="J220" s="329" t="str">
        <f>IFERROR(VLOOKUP(CGTracker[[#This Row],[Ticket ID]],HelpMe[],27,FALSE),"Not Found in HelpMe")</f>
        <v>Not Found in HelpMe</v>
      </c>
      <c r="K220" s="330" t="str">
        <f>IFERROR(VLOOKUP(CGTracker[[#This Row],[Ticket ID]],HelpMe[],8,FALSE),"Not Found in HelpMe")</f>
        <v>Not Found in HelpMe</v>
      </c>
      <c r="L220" s="325"/>
      <c r="M220" s="332"/>
      <c r="N220" s="333" t="str">
        <f>IFERROR(VLOOKUP(CGTracker[[#This Row],[Ticket ID]],HelpMe[],36,FALSE),"Not Found in HelpMe")</f>
        <v>Not Found in HelpMe</v>
      </c>
      <c r="O220" s="334"/>
      <c r="P220" s="335"/>
      <c r="Q220" s="335"/>
      <c r="R220" s="324" t="str">
        <f>IFERROR(VLOOKUP(CGTracker[[#This Row],[Ticket ID]],HelpMe[],37,FALSE),"Not Found in HelpMe")</f>
        <v>Not Found in HelpMe</v>
      </c>
      <c r="S220" s="335"/>
      <c r="T220" s="335"/>
      <c r="U220" s="329" t="str">
        <f>IFERROR(VLOOKUP(CGTracker[[#This Row],[Ticket ID]],HelpMe[],6,FALSE),"Not Found in HelpMe")</f>
        <v>Not Found in HelpMe</v>
      </c>
      <c r="V220" s="329" t="str">
        <f>IFERROR(VLOOKUP(CGTracker[[#This Row],[Ticket ID]],HelpMe[],31,FALSE),"Not Found in HelpMe")</f>
        <v>Not Found in HelpMe</v>
      </c>
      <c r="W220" s="335"/>
      <c r="X220" s="335"/>
      <c r="Y220" s="336"/>
      <c r="Z220" s="336"/>
      <c r="AA220" s="335"/>
      <c r="AB220" s="331"/>
      <c r="AC220" s="331"/>
    </row>
  </sheetData>
  <phoneticPr fontId="33" type="noConversion"/>
  <dataValidations count="1">
    <dataValidation type="list" allowBlank="1" showInputMessage="1" showErrorMessage="1" sqref="L84 M92:M177 M2:M6 M8:M90 M180 L58 M212 L208:M208 M210 M182:M207 L97" xr:uid="{D726B44B-068D-4435-9D62-332677C16DDD}">
      <formula1>INDIRECT(SUBSTITUTE($B2, " ", ""))</formula1>
    </dataValidation>
  </dataValidations>
  <pageMargins left="0.7" right="0.7" top="0.75" bottom="0.75" header="0.3" footer="0.3"/>
  <pageSetup orientation="portrait" r:id="rId1"/>
  <customProperties>
    <customPr name="IbpWorksheetKeyString_GUID" r:id="rId2"/>
  </customProperties>
  <ignoredErrors>
    <ignoredError sqref="M144" listDataValidation="1"/>
  </ignoredError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7021B-AB04-41D4-95AF-84D7C90509A7}">
  <sheetPr codeName="Sheet2"/>
  <dimension ref="A1:AK1079"/>
  <sheetViews>
    <sheetView topLeftCell="X1" zoomScale="82" zoomScaleNormal="82" workbookViewId="0">
      <selection activeCell="Q1" sqref="Q1"/>
    </sheetView>
  </sheetViews>
  <sheetFormatPr defaultColWidth="39.81640625" defaultRowHeight="13.5" customHeight="1"/>
  <cols>
    <col min="1" max="1" width="14.54296875" style="236" customWidth="1"/>
    <col min="2" max="2" width="14" style="228" bestFit="1" customWidth="1"/>
    <col min="3" max="3" width="9.453125" style="228" bestFit="1" customWidth="1"/>
    <col min="4" max="4" width="102.54296875" style="228" bestFit="1" customWidth="1"/>
    <col min="5" max="5" width="36.81640625" style="228" bestFit="1" customWidth="1"/>
    <col min="6" max="6" width="27.1796875" style="228" bestFit="1" customWidth="1"/>
    <col min="7" max="7" width="20.54296875" style="228" bestFit="1" customWidth="1"/>
    <col min="8" max="8" width="15.26953125" style="228" bestFit="1" customWidth="1"/>
    <col min="9" max="9" width="17.54296875" style="229" bestFit="1" customWidth="1"/>
    <col min="10" max="10" width="17.54296875" style="228" bestFit="1" customWidth="1"/>
    <col min="11" max="11" width="14" style="228" bestFit="1" customWidth="1"/>
    <col min="12" max="12" width="17.54296875" style="228" bestFit="1" customWidth="1"/>
    <col min="13" max="13" width="36.81640625" style="228" bestFit="1" customWidth="1"/>
    <col min="14" max="14" width="28.54296875" style="228" bestFit="1" customWidth="1"/>
    <col min="15" max="15" width="17.1796875" style="228" bestFit="1" customWidth="1"/>
    <col min="16" max="16" width="17.54296875" style="228" bestFit="1" customWidth="1"/>
    <col min="17" max="17" width="9" style="228" bestFit="1" customWidth="1"/>
    <col min="18" max="19" width="17.54296875" style="228" bestFit="1" customWidth="1"/>
    <col min="20" max="20" width="18.1796875" style="228" bestFit="1" customWidth="1"/>
    <col min="21" max="21" width="16.26953125" style="228" bestFit="1" customWidth="1"/>
    <col min="22" max="22" width="30.54296875" style="228" customWidth="1"/>
    <col min="23" max="23" width="22.81640625" style="228" bestFit="1" customWidth="1"/>
    <col min="24" max="24" width="12.54296875" style="228" customWidth="1"/>
    <col min="25" max="25" width="24.26953125" style="228" customWidth="1"/>
    <col min="26" max="26" width="12.7265625" style="230" bestFit="1" customWidth="1"/>
    <col min="27" max="27" width="13.453125" style="230" customWidth="1"/>
    <col min="28" max="28" width="13.7265625" style="231" bestFit="1" customWidth="1"/>
    <col min="29" max="29" width="8.7265625" style="228" bestFit="1" customWidth="1"/>
    <col min="30" max="30" width="12.54296875" style="228" bestFit="1" customWidth="1"/>
    <col min="31" max="31" width="19.54296875" style="228" customWidth="1"/>
    <col min="32" max="32" width="23.453125" style="228" bestFit="1" customWidth="1"/>
    <col min="33" max="33" width="11.81640625" style="234" bestFit="1" customWidth="1"/>
    <col min="34" max="34" width="11" style="228" bestFit="1" customWidth="1"/>
    <col min="35" max="35" width="20.1796875" style="233" bestFit="1" customWidth="1"/>
    <col min="36" max="36" width="20.81640625" style="228" bestFit="1" customWidth="1"/>
    <col min="37" max="16384" width="39.81640625" style="228"/>
  </cols>
  <sheetData>
    <row r="1" spans="1:37" ht="13">
      <c r="A1" s="236" t="s">
        <v>804</v>
      </c>
      <c r="B1" s="228" t="s">
        <v>805</v>
      </c>
      <c r="C1" s="228" t="s">
        <v>806</v>
      </c>
      <c r="D1" s="228" t="s">
        <v>807</v>
      </c>
      <c r="E1" s="228" t="s">
        <v>808</v>
      </c>
      <c r="F1" s="228" t="s">
        <v>809</v>
      </c>
      <c r="G1" s="228" t="s">
        <v>810</v>
      </c>
      <c r="H1" s="228" t="s">
        <v>811</v>
      </c>
      <c r="I1" s="229" t="s">
        <v>812</v>
      </c>
      <c r="J1" s="228" t="s">
        <v>813</v>
      </c>
      <c r="K1" s="228" t="s">
        <v>814</v>
      </c>
      <c r="L1" s="228" t="s">
        <v>815</v>
      </c>
      <c r="M1" s="228" t="s">
        <v>816</v>
      </c>
      <c r="N1" s="228" t="s">
        <v>817</v>
      </c>
      <c r="O1" s="228" t="s">
        <v>818</v>
      </c>
      <c r="P1" s="228" t="s">
        <v>819</v>
      </c>
      <c r="Q1" s="228" t="s">
        <v>820</v>
      </c>
      <c r="R1" s="228" t="s">
        <v>821</v>
      </c>
      <c r="S1" s="228" t="s">
        <v>822</v>
      </c>
      <c r="T1" s="228" t="s">
        <v>823</v>
      </c>
      <c r="U1" s="228" t="s">
        <v>824</v>
      </c>
      <c r="V1" s="228" t="s">
        <v>825</v>
      </c>
      <c r="W1" s="228" t="s">
        <v>826</v>
      </c>
      <c r="X1" s="228" t="s">
        <v>827</v>
      </c>
      <c r="Y1" s="228" t="s">
        <v>828</v>
      </c>
      <c r="Z1" s="228" t="s">
        <v>829</v>
      </c>
      <c r="AA1" s="230" t="s">
        <v>830</v>
      </c>
      <c r="AB1" s="230" t="s">
        <v>831</v>
      </c>
      <c r="AC1" s="231" t="s">
        <v>832</v>
      </c>
      <c r="AD1" s="228" t="s">
        <v>833</v>
      </c>
      <c r="AE1" s="228" t="s">
        <v>834</v>
      </c>
      <c r="AF1" s="228" t="s">
        <v>835</v>
      </c>
      <c r="AG1" s="228" t="s">
        <v>836</v>
      </c>
      <c r="AH1" s="228" t="s">
        <v>837</v>
      </c>
      <c r="AI1" s="228" t="s">
        <v>838</v>
      </c>
      <c r="AJ1" s="233" t="s">
        <v>839</v>
      </c>
      <c r="AK1" s="233" t="s">
        <v>840</v>
      </c>
    </row>
    <row r="2" spans="1:37" ht="14.5">
      <c r="A2" s="252">
        <v>4000000974</v>
      </c>
      <c r="B2" s="252" t="s">
        <v>156</v>
      </c>
      <c r="C2" s="252" t="s">
        <v>795</v>
      </c>
      <c r="D2" s="254" t="s">
        <v>841</v>
      </c>
      <c r="E2" s="252" t="s">
        <v>842</v>
      </c>
      <c r="F2" s="252" t="s">
        <v>843</v>
      </c>
      <c r="G2" s="252" t="s">
        <v>844</v>
      </c>
      <c r="H2" s="252" t="s">
        <v>403</v>
      </c>
      <c r="I2" s="255">
        <v>45495.799305555556</v>
      </c>
      <c r="J2" s="255">
        <v>45498.395833333336</v>
      </c>
      <c r="K2" s="252" t="s">
        <v>845</v>
      </c>
      <c r="L2" s="255">
        <v>45499.538888888892</v>
      </c>
      <c r="M2" s="252" t="s">
        <v>846</v>
      </c>
      <c r="N2" s="252" t="s">
        <v>847</v>
      </c>
      <c r="O2" s="252" t="s">
        <v>848</v>
      </c>
      <c r="P2" s="255">
        <v>45499.538888888892</v>
      </c>
      <c r="Q2" s="252" t="s">
        <v>795</v>
      </c>
      <c r="R2" s="255">
        <v>45496.525694444441</v>
      </c>
      <c r="S2" s="255">
        <v>45496.525694444441</v>
      </c>
      <c r="T2" s="255">
        <v>45496.479166666664</v>
      </c>
      <c r="U2" s="253" t="s">
        <v>849</v>
      </c>
      <c r="V2" s="256">
        <v>2000000000</v>
      </c>
      <c r="W2" s="252" t="s">
        <v>850</v>
      </c>
      <c r="X2" s="252" t="s">
        <v>851</v>
      </c>
      <c r="Y2" s="228" t="str">
        <f>VLOOKUP(HelpMe[[#This Row],[Technician]],Technicians[#All],3,FALSE)</f>
        <v>RAK Ceramics</v>
      </c>
      <c r="Z2" s="228" t="str">
        <f>VLOOKUP(HelpMe[[#This Row],[Technician]],Technicians[#All],2,FALSE)</f>
        <v>SAP Basis</v>
      </c>
      <c r="AA2" s="233" t="e">
        <f>IF((TEXT("Oct 28, 2024 00:00 AM","mmm dd, yyyy hh:mm") - TEXT(HelpMe[[#This Row],[Created Date]],"mmm dd, yyyy hh:mm"))&gt;0, "Yes","No")</f>
        <v>#VALUE!</v>
      </c>
      <c r="AB2" s="230">
        <f ca="1">IF(HelpMe[[#This Row],[Resolved Time]]="-",NOW()-TEXT(HelpMe[[#This Row],[Created Date]],"mmm dd, yyyy hh:mm"),HelpMe[[#This Row],[Resolved Time]]-HelpMe[[#This Row],[Created Date]])</f>
        <v>0.726388888884685</v>
      </c>
      <c r="AC2" s="231" t="e">
        <f>YEAR(TEXT(HelpMe[[#This Row],[Created Date]],"mmm dd, yyyy hh:mm"))</f>
        <v>#VALUE!</v>
      </c>
      <c r="AD2" s="228" t="e">
        <f>WEEKNUM(TEXT(HelpMe[[#This Row],[Created Date]],"mmm dd, yyyy hh:mm"),2)</f>
        <v>#VALUE!</v>
      </c>
      <c r="AE2" s="228" t="e">
        <f>_xlfn.CONCAT(HelpMe[[#This Row],[Year]],"-W",HelpMe[[#This Row],[Week'#]])</f>
        <v>#VALUE!</v>
      </c>
      <c r="AF2" s="228" t="str">
        <f>IFERROR(VLOOKUP(HelpMe[[#This Row],[ID]],CGTracker[#All],11,FALSE),"No CG Status Found")</f>
        <v>No CG Status Found</v>
      </c>
      <c r="AG2" s="228" t="e">
        <f>MONTH(TEXT(HelpMe[[#This Row],[Created Date]],"mmm dd, yyyy hh:mm"))</f>
        <v>#VALUE!</v>
      </c>
      <c r="AH2" s="228" t="e">
        <f>_xlfn.CONCAT(HelpMe[[#This Row],[Year]],"-M",HelpMe[[#This Row],[Month]])</f>
        <v>#VALUE!</v>
      </c>
      <c r="AI2" s="228" t="str">
        <f ca="1">IF(HelpMe[[#This Row],[Age]]&lt;2,"Less than 2",IF(HelpMe[[#This Row],[Age]]&lt;5,"From 2 to 5",IF(HelpMe[[#This Row],[Age]]&lt;10,"From 5 to 10","More than 10")))</f>
        <v>Less than 2</v>
      </c>
      <c r="AJ2" s="233" t="e">
        <f>DATEVALUE(TEXT(HelpMe[[#This Row],[Created Date]],"mm/dd/yyyy hh:mm"))</f>
        <v>#VALUE!</v>
      </c>
      <c r="AK2" s="233" t="e">
        <f>IF(HelpMe[[#This Row],[Resolved Time]]="-","",DATEVALUE(TEXT(HelpMe[[#This Row],[Created Date]],"mm/dd/yyyy hh:mm")))</f>
        <v>#VALUE!</v>
      </c>
    </row>
    <row r="3" spans="1:37" ht="14.5">
      <c r="A3" s="252">
        <v>4000001863</v>
      </c>
      <c r="B3" s="252" t="s">
        <v>156</v>
      </c>
      <c r="C3" s="252" t="s">
        <v>795</v>
      </c>
      <c r="D3" s="254" t="s">
        <v>852</v>
      </c>
      <c r="E3" s="252" t="s">
        <v>853</v>
      </c>
      <c r="F3" s="252" t="s">
        <v>854</v>
      </c>
      <c r="G3" s="252" t="s">
        <v>855</v>
      </c>
      <c r="H3" s="252" t="s">
        <v>403</v>
      </c>
      <c r="I3" s="255">
        <v>45516.469444444447</v>
      </c>
      <c r="J3" s="255">
        <v>45518.469444444447</v>
      </c>
      <c r="K3" s="252" t="s">
        <v>845</v>
      </c>
      <c r="L3" s="255">
        <v>45527.465277777781</v>
      </c>
      <c r="M3" s="252" t="s">
        <v>853</v>
      </c>
      <c r="N3" s="252" t="s">
        <v>856</v>
      </c>
      <c r="O3" s="252" t="s">
        <v>848</v>
      </c>
      <c r="P3" s="255">
        <v>45527.465277777781</v>
      </c>
      <c r="Q3" s="252" t="s">
        <v>795</v>
      </c>
      <c r="R3" s="255">
        <v>45524.434027777781</v>
      </c>
      <c r="S3" s="255">
        <v>45524.433333333334</v>
      </c>
      <c r="T3" s="255">
        <v>45516.552777777775</v>
      </c>
      <c r="U3" s="253" t="s">
        <v>849</v>
      </c>
      <c r="V3" s="256">
        <v>2000000000</v>
      </c>
      <c r="W3" s="252" t="s">
        <v>850</v>
      </c>
      <c r="X3" s="252" t="s">
        <v>857</v>
      </c>
      <c r="Y3" s="228" t="str">
        <f>VLOOKUP(HelpMe[[#This Row],[Technician]],Technicians[#All],3,FALSE)</f>
        <v>RAK Ceramics</v>
      </c>
      <c r="Z3" s="228" t="str">
        <f>VLOOKUP(HelpMe[[#This Row],[Technician]],Technicians[#All],2,FALSE)</f>
        <v>SAP PP</v>
      </c>
      <c r="AA3" s="233" t="e">
        <f>IF((TEXT("Oct 28, 2024 00:00 AM","mmm dd, yyyy hh:mm") - TEXT(HelpMe[[#This Row],[Created Date]],"mmm dd, yyyy hh:mm"))&gt;0, "Yes","No")</f>
        <v>#VALUE!</v>
      </c>
      <c r="AB3" s="230">
        <f ca="1">IF(HelpMe[[#This Row],[Resolved Time]]="-",NOW()-TEXT(HelpMe[[#This Row],[Created Date]],"mmm dd, yyyy hh:mm"),HelpMe[[#This Row],[Resolved Time]]-HelpMe[[#This Row],[Created Date]])</f>
        <v>7.9645833333343035</v>
      </c>
      <c r="AC3" s="231" t="e">
        <f>YEAR(TEXT(HelpMe[[#This Row],[Created Date]],"mmm dd, yyyy hh:mm"))</f>
        <v>#VALUE!</v>
      </c>
      <c r="AD3" s="228" t="e">
        <f>WEEKNUM(TEXT(HelpMe[[#This Row],[Created Date]],"mmm dd, yyyy hh:mm"),2)</f>
        <v>#VALUE!</v>
      </c>
      <c r="AE3" s="228" t="e">
        <f>_xlfn.CONCAT(HelpMe[[#This Row],[Year]],"-W",HelpMe[[#This Row],[Week'#]])</f>
        <v>#VALUE!</v>
      </c>
      <c r="AF3" s="228" t="str">
        <f>IFERROR(VLOOKUP(HelpMe[[#This Row],[ID]],CGTracker[#All],11,FALSE),"No CG Status Found")</f>
        <v>No CG Status Found</v>
      </c>
      <c r="AG3" s="228" t="e">
        <f>MONTH(TEXT(HelpMe[[#This Row],[Created Date]],"mmm dd, yyyy hh:mm"))</f>
        <v>#VALUE!</v>
      </c>
      <c r="AH3" s="228" t="e">
        <f>_xlfn.CONCAT(HelpMe[[#This Row],[Year]],"-M",HelpMe[[#This Row],[Month]])</f>
        <v>#VALUE!</v>
      </c>
      <c r="AI3" s="228" t="str">
        <f ca="1">IF(HelpMe[[#This Row],[Age]]&lt;2,"Less than 2",IF(HelpMe[[#This Row],[Age]]&lt;5,"From 2 to 5",IF(HelpMe[[#This Row],[Age]]&lt;10,"From 5 to 10","More than 10")))</f>
        <v>From 5 to 10</v>
      </c>
      <c r="AJ3" s="233">
        <f>DATEVALUE(TEXT(HelpMe[[#This Row],[Created Date]],"mm/dd/yyyy hh:mm"))</f>
        <v>45634</v>
      </c>
      <c r="AK3" s="233">
        <f>IF(HelpMe[[#This Row],[Resolved Time]]="-","",DATEVALUE(TEXT(HelpMe[[#This Row],[Created Date]],"mm/dd/yyyy hh:mm")))</f>
        <v>45634</v>
      </c>
    </row>
    <row r="4" spans="1:37" ht="14.5">
      <c r="A4" s="252">
        <v>4000002038</v>
      </c>
      <c r="B4" s="252" t="s">
        <v>156</v>
      </c>
      <c r="C4" s="252" t="s">
        <v>795</v>
      </c>
      <c r="D4" s="254" t="s">
        <v>858</v>
      </c>
      <c r="E4" s="252" t="s">
        <v>859</v>
      </c>
      <c r="F4" s="252" t="s">
        <v>742</v>
      </c>
      <c r="G4" s="252" t="s">
        <v>516</v>
      </c>
      <c r="H4" s="252" t="s">
        <v>403</v>
      </c>
      <c r="I4" s="255">
        <v>45519.761111111111</v>
      </c>
      <c r="J4" s="255">
        <v>45523.761111111111</v>
      </c>
      <c r="K4" s="252" t="s">
        <v>845</v>
      </c>
      <c r="L4" s="255">
        <v>45523.506249999999</v>
      </c>
      <c r="M4" s="252" t="s">
        <v>846</v>
      </c>
      <c r="N4" s="252" t="s">
        <v>860</v>
      </c>
      <c r="O4" s="252" t="s">
        <v>848</v>
      </c>
      <c r="P4" s="255">
        <v>45523.506249999999</v>
      </c>
      <c r="Q4" s="252" t="s">
        <v>795</v>
      </c>
      <c r="R4" s="255">
        <v>45520.484722222223</v>
      </c>
      <c r="S4" s="255">
        <v>45520.484722222223</v>
      </c>
      <c r="T4" s="255">
        <v>45520.469444444447</v>
      </c>
      <c r="U4" s="253" t="s">
        <v>849</v>
      </c>
      <c r="V4" s="253" t="s">
        <v>849</v>
      </c>
      <c r="W4" s="252" t="s">
        <v>850</v>
      </c>
      <c r="X4" s="252" t="s">
        <v>793</v>
      </c>
      <c r="Y4" s="228" t="str">
        <f>VLOOKUP(HelpMe[[#This Row],[Technician]],Technicians[#All],3,FALSE)</f>
        <v>RAK Ceramics</v>
      </c>
      <c r="Z4" s="228" t="str">
        <f>VLOOKUP(HelpMe[[#This Row],[Technician]],Technicians[#All],2,FALSE)</f>
        <v>SAP SD</v>
      </c>
      <c r="AA4" s="233" t="e">
        <f>IF((TEXT("Oct 28, 2024 00:00 AM","mmm dd, yyyy hh:mm") - TEXT(HelpMe[[#This Row],[Created Date]],"mmm dd, yyyy hh:mm"))&gt;0, "Yes","No")</f>
        <v>#VALUE!</v>
      </c>
      <c r="AB4" s="230">
        <f ca="1">IF(HelpMe[[#This Row],[Resolved Time]]="-",NOW()-TEXT(HelpMe[[#This Row],[Created Date]],"mmm dd, yyyy hh:mm"),HelpMe[[#This Row],[Resolved Time]]-HelpMe[[#This Row],[Created Date]])</f>
        <v>0.72361111111240461</v>
      </c>
      <c r="AC4" s="231" t="e">
        <f>YEAR(TEXT(HelpMe[[#This Row],[Created Date]],"mmm dd, yyyy hh:mm"))</f>
        <v>#VALUE!</v>
      </c>
      <c r="AD4" s="228" t="e">
        <f>WEEKNUM(TEXT(HelpMe[[#This Row],[Created Date]],"mmm dd, yyyy hh:mm"),2)</f>
        <v>#VALUE!</v>
      </c>
      <c r="AE4" s="228" t="e">
        <f>_xlfn.CONCAT(HelpMe[[#This Row],[Year]],"-W",HelpMe[[#This Row],[Week'#]])</f>
        <v>#VALUE!</v>
      </c>
      <c r="AF4" s="228" t="str">
        <f>IFERROR(VLOOKUP(HelpMe[[#This Row],[ID]],CGTracker[#All],11,FALSE),"No CG Status Found")</f>
        <v>No CG Status Found</v>
      </c>
      <c r="AG4" s="228" t="e">
        <f>MONTH(TEXT(HelpMe[[#This Row],[Created Date]],"mmm dd, yyyy hh:mm"))</f>
        <v>#VALUE!</v>
      </c>
      <c r="AH4" s="228" t="e">
        <f>_xlfn.CONCAT(HelpMe[[#This Row],[Year]],"-M",HelpMe[[#This Row],[Month]])</f>
        <v>#VALUE!</v>
      </c>
      <c r="AI4" s="228" t="str">
        <f ca="1">IF(HelpMe[[#This Row],[Age]]&lt;2,"Less than 2",IF(HelpMe[[#This Row],[Age]]&lt;5,"From 2 to 5",IF(HelpMe[[#This Row],[Age]]&lt;10,"From 5 to 10","More than 10")))</f>
        <v>Less than 2</v>
      </c>
      <c r="AJ4" s="233" t="e">
        <f>DATEVALUE(TEXT(HelpMe[[#This Row],[Created Date]],"mm/dd/yyyy hh:mm"))</f>
        <v>#VALUE!</v>
      </c>
      <c r="AK4" s="233" t="e">
        <f>IF(HelpMe[[#This Row],[Resolved Time]]="-","",DATEVALUE(TEXT(HelpMe[[#This Row],[Created Date]],"mm/dd/yyyy hh:mm")))</f>
        <v>#VALUE!</v>
      </c>
    </row>
    <row r="5" spans="1:37" ht="14.5">
      <c r="A5" s="252">
        <v>4000003669</v>
      </c>
      <c r="B5" s="252" t="s">
        <v>156</v>
      </c>
      <c r="C5" s="252" t="s">
        <v>861</v>
      </c>
      <c r="D5" s="254" t="s">
        <v>862</v>
      </c>
      <c r="E5" s="252" t="s">
        <v>863</v>
      </c>
      <c r="F5" s="252" t="s">
        <v>742</v>
      </c>
      <c r="G5" s="252" t="s">
        <v>864</v>
      </c>
      <c r="H5" s="252" t="s">
        <v>403</v>
      </c>
      <c r="I5" s="255">
        <v>45568.495833333334</v>
      </c>
      <c r="J5" s="255">
        <v>45572.496527777781</v>
      </c>
      <c r="K5" s="252" t="s">
        <v>845</v>
      </c>
      <c r="L5" s="255">
        <v>45578.693749999999</v>
      </c>
      <c r="M5" s="252" t="s">
        <v>863</v>
      </c>
      <c r="N5" s="252" t="s">
        <v>860</v>
      </c>
      <c r="O5" s="252" t="s">
        <v>848</v>
      </c>
      <c r="P5" s="255">
        <v>45578.693749999999</v>
      </c>
      <c r="Q5" s="252" t="s">
        <v>795</v>
      </c>
      <c r="R5" s="255">
        <v>45575.681944444441</v>
      </c>
      <c r="S5" s="255">
        <v>45575.681944444441</v>
      </c>
      <c r="T5" s="255">
        <v>45568.57916666667</v>
      </c>
      <c r="U5" s="253" t="s">
        <v>849</v>
      </c>
      <c r="V5" s="253" t="s">
        <v>849</v>
      </c>
      <c r="W5" s="252" t="s">
        <v>850</v>
      </c>
      <c r="X5" s="252" t="s">
        <v>793</v>
      </c>
      <c r="Y5" s="228" t="str">
        <f>VLOOKUP(HelpMe[[#This Row],[Technician]],Technicians[#All],3,FALSE)</f>
        <v>RAK Ceramics</v>
      </c>
      <c r="Z5" s="228" t="str">
        <f>VLOOKUP(HelpMe[[#This Row],[Technician]],Technicians[#All],2,FALSE)</f>
        <v>SAP SD</v>
      </c>
      <c r="AA5" s="233" t="e">
        <f>IF((TEXT("Oct 28, 2024 00:00 AM","mmm dd, yyyy hh:mm") - TEXT(HelpMe[[#This Row],[Created Date]],"mmm dd, yyyy hh:mm"))&gt;0, "Yes","No")</f>
        <v>#VALUE!</v>
      </c>
      <c r="AB5" s="230">
        <f ca="1">IF(HelpMe[[#This Row],[Resolved Time]]="-",NOW()-TEXT(HelpMe[[#This Row],[Created Date]],"mmm dd, yyyy hh:mm"),HelpMe[[#This Row],[Resolved Time]]-HelpMe[[#This Row],[Created Date]])</f>
        <v>7.1861111111065838</v>
      </c>
      <c r="AC5" s="231" t="e">
        <f>YEAR(TEXT(HelpMe[[#This Row],[Created Date]],"mmm dd, yyyy hh:mm"))</f>
        <v>#VALUE!</v>
      </c>
      <c r="AD5" s="228" t="e">
        <f>WEEKNUM(TEXT(HelpMe[[#This Row],[Created Date]],"mmm dd, yyyy hh:mm"),2)</f>
        <v>#VALUE!</v>
      </c>
      <c r="AE5" s="228" t="e">
        <f>_xlfn.CONCAT(HelpMe[[#This Row],[Year]],"-W",HelpMe[[#This Row],[Week'#]])</f>
        <v>#VALUE!</v>
      </c>
      <c r="AF5" s="228" t="str">
        <f>IFERROR(VLOOKUP(HelpMe[[#This Row],[ID]],CGTracker[#All],11,FALSE),"No CG Status Found")</f>
        <v>No CG Status Found</v>
      </c>
      <c r="AG5" s="228" t="e">
        <f>MONTH(TEXT(HelpMe[[#This Row],[Created Date]],"mmm dd, yyyy hh:mm"))</f>
        <v>#VALUE!</v>
      </c>
      <c r="AH5" s="228" t="e">
        <f>_xlfn.CONCAT(HelpMe[[#This Row],[Year]],"-M",HelpMe[[#This Row],[Month]])</f>
        <v>#VALUE!</v>
      </c>
      <c r="AI5" s="228" t="str">
        <f ca="1">IF(HelpMe[[#This Row],[Age]]&lt;2,"Less than 2",IF(HelpMe[[#This Row],[Age]]&lt;5,"From 2 to 5",IF(HelpMe[[#This Row],[Age]]&lt;10,"From 5 to 10","More than 10")))</f>
        <v>From 5 to 10</v>
      </c>
      <c r="AJ5" s="233">
        <f>DATEVALUE(TEXT(HelpMe[[#This Row],[Created Date]],"mm/dd/yyyy hh:mm"))</f>
        <v>45361</v>
      </c>
      <c r="AK5" s="233">
        <f>IF(HelpMe[[#This Row],[Resolved Time]]="-","",DATEVALUE(TEXT(HelpMe[[#This Row],[Created Date]],"mm/dd/yyyy hh:mm")))</f>
        <v>45361</v>
      </c>
    </row>
    <row r="6" spans="1:37" ht="14.5">
      <c r="A6" s="252">
        <v>4000005335</v>
      </c>
      <c r="B6" s="252" t="s">
        <v>156</v>
      </c>
      <c r="C6" s="252" t="s">
        <v>795</v>
      </c>
      <c r="D6" s="254" t="s">
        <v>865</v>
      </c>
      <c r="E6" s="252" t="s">
        <v>866</v>
      </c>
      <c r="F6" s="252" t="s">
        <v>867</v>
      </c>
      <c r="G6" s="252" t="s">
        <v>855</v>
      </c>
      <c r="H6" s="252" t="s">
        <v>403</v>
      </c>
      <c r="I6" s="255">
        <v>45621.519444444442</v>
      </c>
      <c r="J6" s="255">
        <v>45623.519444444442</v>
      </c>
      <c r="K6" s="252" t="s">
        <v>845</v>
      </c>
      <c r="L6" s="255">
        <v>45633.504861111112</v>
      </c>
      <c r="M6" s="252" t="s">
        <v>846</v>
      </c>
      <c r="N6" s="252" t="s">
        <v>856</v>
      </c>
      <c r="O6" s="252" t="s">
        <v>848</v>
      </c>
      <c r="P6" s="255">
        <v>45633.504861111112</v>
      </c>
      <c r="Q6" s="252" t="s">
        <v>795</v>
      </c>
      <c r="R6" s="255">
        <v>45630.496527777781</v>
      </c>
      <c r="S6" s="255">
        <v>45627.692361111112</v>
      </c>
      <c r="T6" s="255">
        <v>45621.602777777778</v>
      </c>
      <c r="U6" s="253" t="s">
        <v>849</v>
      </c>
      <c r="V6" s="253" t="s">
        <v>849</v>
      </c>
      <c r="W6" s="252" t="s">
        <v>850</v>
      </c>
      <c r="X6" s="252" t="s">
        <v>857</v>
      </c>
      <c r="Y6" s="228" t="str">
        <f>VLOOKUP(HelpMe[[#This Row],[Technician]],Technicians[#All],3,FALSE)</f>
        <v>Capgemini</v>
      </c>
      <c r="Z6" s="228" t="str">
        <f>VLOOKUP(HelpMe[[#This Row],[Technician]],Technicians[#All],2,FALSE)</f>
        <v>SAP PP</v>
      </c>
      <c r="AA6" s="233" t="e">
        <f>IF((TEXT("Oct 28, 2024 00:00 AM","mmm dd, yyyy hh:mm") - TEXT(HelpMe[[#This Row],[Created Date]],"mmm dd, yyyy hh:mm"))&gt;0, "Yes","No")</f>
        <v>#VALUE!</v>
      </c>
      <c r="AB6" s="230">
        <f ca="1">IF(HelpMe[[#This Row],[Resolved Time]]="-",NOW()-TEXT(HelpMe[[#This Row],[Created Date]],"mmm dd, yyyy hh:mm"),HelpMe[[#This Row],[Resolved Time]]-HelpMe[[#This Row],[Created Date]])</f>
        <v>8.977083333338669</v>
      </c>
      <c r="AC6" s="231" t="e">
        <f>YEAR(TEXT(HelpMe[[#This Row],[Created Date]],"mmm dd, yyyy hh:mm"))</f>
        <v>#VALUE!</v>
      </c>
      <c r="AD6" s="228" t="e">
        <f>WEEKNUM(TEXT(HelpMe[[#This Row],[Created Date]],"mmm dd, yyyy hh:mm"),2)</f>
        <v>#VALUE!</v>
      </c>
      <c r="AE6" s="228" t="e">
        <f>_xlfn.CONCAT(HelpMe[[#This Row],[Year]],"-W",HelpMe[[#This Row],[Week'#]])</f>
        <v>#VALUE!</v>
      </c>
      <c r="AF6" s="228" t="str">
        <f>IFERROR(VLOOKUP(HelpMe[[#This Row],[ID]],CGTracker[#All],11,FALSE),"No CG Status Found")</f>
        <v>Closed</v>
      </c>
      <c r="AG6" s="228" t="e">
        <f>MONTH(TEXT(HelpMe[[#This Row],[Created Date]],"mmm dd, yyyy hh:mm"))</f>
        <v>#VALUE!</v>
      </c>
      <c r="AH6" s="228" t="e">
        <f>_xlfn.CONCAT(HelpMe[[#This Row],[Year]],"-M",HelpMe[[#This Row],[Month]])</f>
        <v>#VALUE!</v>
      </c>
      <c r="AI6" s="228" t="str">
        <f ca="1">IF(HelpMe[[#This Row],[Age]]&lt;2,"Less than 2",IF(HelpMe[[#This Row],[Age]]&lt;5,"From 2 to 5",IF(HelpMe[[#This Row],[Age]]&lt;10,"From 5 to 10","More than 10")))</f>
        <v>From 5 to 10</v>
      </c>
      <c r="AJ6" s="233" t="e">
        <f>DATEVALUE(TEXT(HelpMe[[#This Row],[Created Date]],"mm/dd/yyyy hh:mm"))</f>
        <v>#VALUE!</v>
      </c>
      <c r="AK6" s="233" t="e">
        <f>IF(HelpMe[[#This Row],[Resolved Time]]="-","",DATEVALUE(TEXT(HelpMe[[#This Row],[Created Date]],"mm/dd/yyyy hh:mm")))</f>
        <v>#VALUE!</v>
      </c>
    </row>
    <row r="7" spans="1:37" ht="14.5">
      <c r="A7" s="252">
        <v>4000004766</v>
      </c>
      <c r="B7" s="252" t="s">
        <v>117</v>
      </c>
      <c r="C7" s="252" t="s">
        <v>795</v>
      </c>
      <c r="D7" s="254" t="s">
        <v>868</v>
      </c>
      <c r="E7" s="252" t="s">
        <v>869</v>
      </c>
      <c r="F7" s="252" t="s">
        <v>870</v>
      </c>
      <c r="G7" s="252" t="s">
        <v>864</v>
      </c>
      <c r="H7" s="252" t="s">
        <v>746</v>
      </c>
      <c r="I7" s="255">
        <v>45603.5625</v>
      </c>
      <c r="J7" s="255">
        <v>45607.56527777778</v>
      </c>
      <c r="K7" s="252" t="s">
        <v>845</v>
      </c>
      <c r="L7" s="253" t="s">
        <v>849</v>
      </c>
      <c r="M7" s="252" t="s">
        <v>846</v>
      </c>
      <c r="N7" s="252" t="s">
        <v>871</v>
      </c>
      <c r="O7" s="252" t="s">
        <v>848</v>
      </c>
      <c r="P7" s="255">
        <v>45639.719444444447</v>
      </c>
      <c r="Q7" s="252" t="s">
        <v>795</v>
      </c>
      <c r="R7" s="253" t="s">
        <v>849</v>
      </c>
      <c r="S7" s="253" t="s">
        <v>849</v>
      </c>
      <c r="T7" s="255">
        <v>45603.648611111108</v>
      </c>
      <c r="U7" s="252" t="s">
        <v>845</v>
      </c>
      <c r="V7" s="253" t="s">
        <v>849</v>
      </c>
      <c r="W7" s="252" t="s">
        <v>850</v>
      </c>
      <c r="X7" s="252" t="s">
        <v>793</v>
      </c>
      <c r="Y7" s="228" t="str">
        <f>VLOOKUP(HelpMe[[#This Row],[Technician]],Technicians[#All],3,FALSE)</f>
        <v>Capgemini</v>
      </c>
      <c r="Z7" s="228" t="str">
        <f>VLOOKUP(HelpMe[[#This Row],[Technician]],Technicians[#All],2,FALSE)</f>
        <v>SAP MM</v>
      </c>
      <c r="AA7" s="233" t="e">
        <f>IF((TEXT("Oct 28, 2024 00:00 AM","mmm dd, yyyy hh:mm") - TEXT(HelpMe[[#This Row],[Created Date]],"mmm dd, yyyy hh:mm"))&gt;0, "Yes","No")</f>
        <v>#VALUE!</v>
      </c>
      <c r="AB7" s="230" t="e">
        <f ca="1">IF(HelpMe[[#This Row],[Resolved Time]]="-",NOW()-TEXT(HelpMe[[#This Row],[Created Date]],"mmm dd, yyyy hh:mm"),HelpMe[[#This Row],[Resolved Time]]-HelpMe[[#This Row],[Created Date]])</f>
        <v>#VALUE!</v>
      </c>
      <c r="AC7" s="231" t="e">
        <f>YEAR(TEXT(HelpMe[[#This Row],[Created Date]],"mmm dd, yyyy hh:mm"))</f>
        <v>#VALUE!</v>
      </c>
      <c r="AD7" s="228" t="e">
        <f>WEEKNUM(TEXT(HelpMe[[#This Row],[Created Date]],"mmm dd, yyyy hh:mm"),2)</f>
        <v>#VALUE!</v>
      </c>
      <c r="AE7" s="228" t="e">
        <f>_xlfn.CONCAT(HelpMe[[#This Row],[Year]],"-W",HelpMe[[#This Row],[Week'#]])</f>
        <v>#VALUE!</v>
      </c>
      <c r="AF7" s="228" t="str">
        <f>IFERROR(VLOOKUP(HelpMe[[#This Row],[ID]],CGTracker[#All],11,FALSE),"No CG Status Found")</f>
        <v>User acceptance</v>
      </c>
      <c r="AG7" s="228" t="e">
        <f>MONTH(TEXT(HelpMe[[#This Row],[Created Date]],"mmm dd, yyyy hh:mm"))</f>
        <v>#VALUE!</v>
      </c>
      <c r="AH7" s="228" t="e">
        <f>_xlfn.CONCAT(HelpMe[[#This Row],[Year]],"-M",HelpMe[[#This Row],[Month]])</f>
        <v>#VALUE!</v>
      </c>
      <c r="AI7" s="228" t="e">
        <f ca="1">IF(HelpMe[[#This Row],[Age]]&lt;2,"Less than 2",IF(HelpMe[[#This Row],[Age]]&lt;5,"From 2 to 5",IF(HelpMe[[#This Row],[Age]]&lt;10,"From 5 to 10","More than 10")))</f>
        <v>#VALUE!</v>
      </c>
      <c r="AJ7" s="233">
        <f>DATEVALUE(TEXT(HelpMe[[#This Row],[Created Date]],"mm/dd/yyyy hh:mm"))</f>
        <v>45484</v>
      </c>
      <c r="AK7" s="233" t="str">
        <f>IF(HelpMe[[#This Row],[Resolved Time]]="-","",DATEVALUE(TEXT(HelpMe[[#This Row],[Created Date]],"mm/dd/yyyy hh:mm")))</f>
        <v/>
      </c>
    </row>
    <row r="8" spans="1:37" ht="14.5">
      <c r="A8" s="252">
        <v>4000004496</v>
      </c>
      <c r="B8" s="252" t="s">
        <v>117</v>
      </c>
      <c r="C8" s="252" t="s">
        <v>795</v>
      </c>
      <c r="D8" s="254" t="s">
        <v>872</v>
      </c>
      <c r="E8" s="252" t="s">
        <v>873</v>
      </c>
      <c r="F8" s="252" t="s">
        <v>223</v>
      </c>
      <c r="G8" s="252" t="s">
        <v>874</v>
      </c>
      <c r="H8" s="252" t="s">
        <v>268</v>
      </c>
      <c r="I8" s="255">
        <v>45594.750694444447</v>
      </c>
      <c r="J8" s="253" t="s">
        <v>849</v>
      </c>
      <c r="K8" s="252" t="s">
        <v>845</v>
      </c>
      <c r="L8" s="253" t="s">
        <v>849</v>
      </c>
      <c r="M8" s="252" t="s">
        <v>846</v>
      </c>
      <c r="N8" s="252" t="s">
        <v>860</v>
      </c>
      <c r="O8" s="253" t="s">
        <v>849</v>
      </c>
      <c r="P8" s="255">
        <v>45645.824305555558</v>
      </c>
      <c r="Q8" s="253" t="s">
        <v>849</v>
      </c>
      <c r="R8" s="253" t="s">
        <v>849</v>
      </c>
      <c r="S8" s="253" t="s">
        <v>849</v>
      </c>
      <c r="T8" s="253" t="s">
        <v>849</v>
      </c>
      <c r="U8" s="252" t="s">
        <v>845</v>
      </c>
      <c r="V8" s="253" t="s">
        <v>849</v>
      </c>
      <c r="W8" s="252" t="s">
        <v>850</v>
      </c>
      <c r="X8" s="252" t="s">
        <v>793</v>
      </c>
      <c r="Y8" s="228" t="str">
        <f>VLOOKUP(HelpMe[[#This Row],[Technician]],Technicians[#All],3,FALSE)</f>
        <v>Capgemini</v>
      </c>
      <c r="Z8" s="228" t="str">
        <f>VLOOKUP(HelpMe[[#This Row],[Technician]],Technicians[#All],2,FALSE)</f>
        <v>SAP HCM</v>
      </c>
      <c r="AA8" s="233" t="e">
        <f>IF((TEXT("Oct 28, 2024 00:00 AM","mmm dd, yyyy hh:mm") - TEXT(HelpMe[[#This Row],[Created Date]],"mmm dd, yyyy hh:mm"))&gt;0, "Yes","No")</f>
        <v>#VALUE!</v>
      </c>
      <c r="AB8" s="230" t="e">
        <f ca="1">IF(HelpMe[[#This Row],[Resolved Time]]="-",NOW()-TEXT(HelpMe[[#This Row],[Created Date]],"mmm dd, yyyy hh:mm"),HelpMe[[#This Row],[Resolved Time]]-HelpMe[[#This Row],[Created Date]])</f>
        <v>#VALUE!</v>
      </c>
      <c r="AC8" s="231" t="e">
        <f>YEAR(TEXT(HelpMe[[#This Row],[Created Date]],"mmm dd, yyyy hh:mm"))</f>
        <v>#VALUE!</v>
      </c>
      <c r="AD8" s="228" t="e">
        <f>WEEKNUM(TEXT(HelpMe[[#This Row],[Created Date]],"mmm dd, yyyy hh:mm"),2)</f>
        <v>#VALUE!</v>
      </c>
      <c r="AE8" s="228" t="e">
        <f>_xlfn.CONCAT(HelpMe[[#This Row],[Year]],"-W",HelpMe[[#This Row],[Week'#]])</f>
        <v>#VALUE!</v>
      </c>
      <c r="AF8" s="228" t="str">
        <f>IFERROR(VLOOKUP(HelpMe[[#This Row],[ID]],CGTracker[#All],11,FALSE),"No CG Status Found")</f>
        <v>In Progress</v>
      </c>
      <c r="AG8" s="228" t="e">
        <f>MONTH(TEXT(HelpMe[[#This Row],[Created Date]],"mmm dd, yyyy hh:mm"))</f>
        <v>#VALUE!</v>
      </c>
      <c r="AH8" s="228" t="e">
        <f>_xlfn.CONCAT(HelpMe[[#This Row],[Year]],"-M",HelpMe[[#This Row],[Month]])</f>
        <v>#VALUE!</v>
      </c>
      <c r="AI8" s="228" t="e">
        <f ca="1">IF(HelpMe[[#This Row],[Age]]&lt;2,"Less than 2",IF(HelpMe[[#This Row],[Age]]&lt;5,"From 2 to 5",IF(HelpMe[[#This Row],[Age]]&lt;10,"From 5 to 10","More than 10")))</f>
        <v>#VALUE!</v>
      </c>
      <c r="AJ8" s="233" t="e">
        <f>DATEVALUE(TEXT(HelpMe[[#This Row],[Created Date]],"mm/dd/yyyy hh:mm"))</f>
        <v>#VALUE!</v>
      </c>
      <c r="AK8" s="233" t="str">
        <f>IF(HelpMe[[#This Row],[Resolved Time]]="-","",DATEVALUE(TEXT(HelpMe[[#This Row],[Created Date]],"mm/dd/yyyy hh:mm")))</f>
        <v/>
      </c>
    </row>
    <row r="9" spans="1:37" ht="14.5">
      <c r="A9" s="252">
        <v>4000000554</v>
      </c>
      <c r="B9" s="252" t="s">
        <v>156</v>
      </c>
      <c r="C9" s="252" t="s">
        <v>795</v>
      </c>
      <c r="D9" s="254" t="s">
        <v>875</v>
      </c>
      <c r="E9" s="252" t="s">
        <v>876</v>
      </c>
      <c r="F9" s="252" t="s">
        <v>742</v>
      </c>
      <c r="G9" s="252" t="s">
        <v>516</v>
      </c>
      <c r="H9" s="252" t="s">
        <v>403</v>
      </c>
      <c r="I9" s="255">
        <v>45484.518750000003</v>
      </c>
      <c r="J9" s="255">
        <v>45488.518750000003</v>
      </c>
      <c r="K9" s="252" t="s">
        <v>845</v>
      </c>
      <c r="L9" s="255">
        <v>45548.597916666666</v>
      </c>
      <c r="M9" s="252" t="s">
        <v>877</v>
      </c>
      <c r="N9" s="252" t="s">
        <v>878</v>
      </c>
      <c r="O9" s="252" t="s">
        <v>848</v>
      </c>
      <c r="P9" s="255">
        <v>45563.6</v>
      </c>
      <c r="Q9" s="252" t="s">
        <v>795</v>
      </c>
      <c r="R9" s="255">
        <v>45545.559027777781</v>
      </c>
      <c r="S9" s="255">
        <v>45495.537499999999</v>
      </c>
      <c r="T9" s="255">
        <v>45484.602083333331</v>
      </c>
      <c r="U9" s="253" t="s">
        <v>849</v>
      </c>
      <c r="V9" s="256">
        <v>2000000000</v>
      </c>
      <c r="W9" s="252" t="s">
        <v>850</v>
      </c>
      <c r="X9" s="252" t="s">
        <v>793</v>
      </c>
      <c r="Y9" s="228" t="str">
        <f>VLOOKUP(HelpMe[[#This Row],[Technician]],Technicians[#All],3,FALSE)</f>
        <v>RAK Ceramics</v>
      </c>
      <c r="Z9" s="228" t="str">
        <f>VLOOKUP(HelpMe[[#This Row],[Technician]],Technicians[#All],2,FALSE)</f>
        <v>SAP SD</v>
      </c>
      <c r="AA9" s="233" t="e">
        <f>IF((TEXT("Oct 28, 2024 00:00 AM","mmm dd, yyyy hh:mm") - TEXT(HelpMe[[#This Row],[Created Date]],"mmm dd, yyyy hh:mm"))&gt;0, "Yes","No")</f>
        <v>#VALUE!</v>
      </c>
      <c r="AB9" s="230">
        <f ca="1">IF(HelpMe[[#This Row],[Resolved Time]]="-",NOW()-TEXT(HelpMe[[#This Row],[Created Date]],"mmm dd, yyyy hh:mm"),HelpMe[[#This Row],[Resolved Time]]-HelpMe[[#This Row],[Created Date]])</f>
        <v>61.040277777778101</v>
      </c>
      <c r="AC9" s="231" t="e">
        <f>YEAR(TEXT(HelpMe[[#This Row],[Created Date]],"mmm dd, yyyy hh:mm"))</f>
        <v>#VALUE!</v>
      </c>
      <c r="AD9" s="228" t="e">
        <f>WEEKNUM(TEXT(HelpMe[[#This Row],[Created Date]],"mmm dd, yyyy hh:mm"),2)</f>
        <v>#VALUE!</v>
      </c>
      <c r="AE9" s="228" t="e">
        <f>_xlfn.CONCAT(HelpMe[[#This Row],[Year]],"-W",HelpMe[[#This Row],[Week'#]])</f>
        <v>#VALUE!</v>
      </c>
      <c r="AF9" s="228" t="str">
        <f>IFERROR(VLOOKUP(HelpMe[[#This Row],[ID]],CGTracker[#All],11,FALSE),"No CG Status Found")</f>
        <v>No CG Status Found</v>
      </c>
      <c r="AG9" s="228" t="e">
        <f>MONTH(TEXT(HelpMe[[#This Row],[Created Date]],"mmm dd, yyyy hh:mm"))</f>
        <v>#VALUE!</v>
      </c>
      <c r="AH9" s="228" t="e">
        <f>_xlfn.CONCAT(HelpMe[[#This Row],[Year]],"-M",HelpMe[[#This Row],[Month]])</f>
        <v>#VALUE!</v>
      </c>
      <c r="AI9" s="228" t="str">
        <f ca="1">IF(HelpMe[[#This Row],[Age]]&lt;2,"Less than 2",IF(HelpMe[[#This Row],[Age]]&lt;5,"From 2 to 5",IF(HelpMe[[#This Row],[Age]]&lt;10,"From 5 to 10","More than 10")))</f>
        <v>More than 10</v>
      </c>
      <c r="AJ9" s="233">
        <f>DATEVALUE(TEXT(HelpMe[[#This Row],[Created Date]],"mm/dd/yyyy hh:mm"))</f>
        <v>45603</v>
      </c>
      <c r="AK9" s="233">
        <f>IF(HelpMe[[#This Row],[Resolved Time]]="-","",DATEVALUE(TEXT(HelpMe[[#This Row],[Created Date]],"mm/dd/yyyy hh:mm")))</f>
        <v>45603</v>
      </c>
    </row>
    <row r="10" spans="1:37" ht="14.5">
      <c r="A10" s="252">
        <v>4000005821</v>
      </c>
      <c r="B10" s="252" t="s">
        <v>156</v>
      </c>
      <c r="C10" s="252" t="s">
        <v>795</v>
      </c>
      <c r="D10" s="254" t="s">
        <v>692</v>
      </c>
      <c r="E10" s="252" t="s">
        <v>879</v>
      </c>
      <c r="F10" s="252" t="s">
        <v>518</v>
      </c>
      <c r="G10" s="252" t="s">
        <v>516</v>
      </c>
      <c r="H10" s="252" t="s">
        <v>403</v>
      </c>
      <c r="I10" s="255">
        <v>45636.772916666669</v>
      </c>
      <c r="J10" s="255">
        <v>45638.772916666669</v>
      </c>
      <c r="K10" s="252" t="s">
        <v>845</v>
      </c>
      <c r="L10" s="255">
        <v>45642.55</v>
      </c>
      <c r="M10" s="252" t="s">
        <v>846</v>
      </c>
      <c r="N10" s="252" t="s">
        <v>880</v>
      </c>
      <c r="O10" s="252" t="s">
        <v>848</v>
      </c>
      <c r="P10" s="255">
        <v>45642.55</v>
      </c>
      <c r="Q10" s="252" t="s">
        <v>795</v>
      </c>
      <c r="R10" s="255">
        <v>45639.520138888889</v>
      </c>
      <c r="S10" s="255">
        <v>45639.520138888889</v>
      </c>
      <c r="T10" s="255">
        <v>45637.481249999997</v>
      </c>
      <c r="U10" s="253" t="s">
        <v>849</v>
      </c>
      <c r="V10" s="253" t="s">
        <v>849</v>
      </c>
      <c r="W10" s="252" t="s">
        <v>850</v>
      </c>
      <c r="X10" s="252" t="s">
        <v>793</v>
      </c>
      <c r="Y10" s="228" t="str">
        <f>VLOOKUP(HelpMe[[#This Row],[Technician]],Technicians[#All],3,FALSE)</f>
        <v>Capgemini</v>
      </c>
      <c r="Z10" s="228" t="str">
        <f>VLOOKUP(HelpMe[[#This Row],[Technician]],Technicians[#All],2,FALSE)</f>
        <v>SAP SD</v>
      </c>
      <c r="AA10" s="233" t="e">
        <f>IF((TEXT("Oct 28, 2024 00:00 AM","mmm dd, yyyy hh:mm") - TEXT(HelpMe[[#This Row],[Created Date]],"mmm dd, yyyy hh:mm"))&gt;0, "Yes","No")</f>
        <v>#VALUE!</v>
      </c>
      <c r="AB10" s="230">
        <f ca="1">IF(HelpMe[[#This Row],[Resolved Time]]="-",NOW()-TEXT(HelpMe[[#This Row],[Created Date]],"mmm dd, yyyy hh:mm"),HelpMe[[#This Row],[Resolved Time]]-HelpMe[[#This Row],[Created Date]])</f>
        <v>2.7472222222204437</v>
      </c>
      <c r="AC10" s="231" t="e">
        <f>YEAR(TEXT(HelpMe[[#This Row],[Created Date]],"mmm dd, yyyy hh:mm"))</f>
        <v>#VALUE!</v>
      </c>
      <c r="AD10" s="228" t="e">
        <f>WEEKNUM(TEXT(HelpMe[[#This Row],[Created Date]],"mmm dd, yyyy hh:mm"),2)</f>
        <v>#VALUE!</v>
      </c>
      <c r="AE10" s="228" t="e">
        <f>_xlfn.CONCAT(HelpMe[[#This Row],[Year]],"-W",HelpMe[[#This Row],[Week'#]])</f>
        <v>#VALUE!</v>
      </c>
      <c r="AF10" s="228" t="str">
        <f>IFERROR(VLOOKUP(HelpMe[[#This Row],[ID]],CGTracker[#All],11,FALSE),"No CG Status Found")</f>
        <v>Closed</v>
      </c>
      <c r="AG10" s="228" t="e">
        <f>MONTH(TEXT(HelpMe[[#This Row],[Created Date]],"mmm dd, yyyy hh:mm"))</f>
        <v>#VALUE!</v>
      </c>
      <c r="AH10" s="228" t="e">
        <f>_xlfn.CONCAT(HelpMe[[#This Row],[Year]],"-M",HelpMe[[#This Row],[Month]])</f>
        <v>#VALUE!</v>
      </c>
      <c r="AI10" s="228" t="str">
        <f ca="1">IF(HelpMe[[#This Row],[Age]]&lt;2,"Less than 2",IF(HelpMe[[#This Row],[Age]]&lt;5,"From 2 to 5",IF(HelpMe[[#This Row],[Age]]&lt;10,"From 5 to 10","More than 10")))</f>
        <v>From 2 to 5</v>
      </c>
      <c r="AJ10" s="233">
        <f>DATEVALUE(TEXT(HelpMe[[#This Row],[Created Date]],"mm/dd/yyyy hh:mm"))</f>
        <v>45577</v>
      </c>
      <c r="AK10" s="233">
        <f>IF(HelpMe[[#This Row],[Resolved Time]]="-","",DATEVALUE(TEXT(HelpMe[[#This Row],[Created Date]],"mm/dd/yyyy hh:mm")))</f>
        <v>45577</v>
      </c>
    </row>
    <row r="11" spans="1:37" ht="14.5">
      <c r="A11" s="252">
        <v>4000001375</v>
      </c>
      <c r="B11" s="252" t="s">
        <v>117</v>
      </c>
      <c r="C11" s="252" t="s">
        <v>881</v>
      </c>
      <c r="D11" s="254" t="s">
        <v>882</v>
      </c>
      <c r="E11" s="252" t="s">
        <v>883</v>
      </c>
      <c r="F11" s="252" t="s">
        <v>884</v>
      </c>
      <c r="G11" s="252" t="s">
        <v>844</v>
      </c>
      <c r="H11" s="252" t="s">
        <v>403</v>
      </c>
      <c r="I11" s="255">
        <v>45503.081250000003</v>
      </c>
      <c r="J11" s="255">
        <v>45510.395833333336</v>
      </c>
      <c r="K11" s="252" t="s">
        <v>885</v>
      </c>
      <c r="L11" s="255">
        <v>45508.5</v>
      </c>
      <c r="M11" s="252" t="s">
        <v>886</v>
      </c>
      <c r="N11" s="252" t="s">
        <v>887</v>
      </c>
      <c r="O11" s="252" t="s">
        <v>848</v>
      </c>
      <c r="P11" s="255">
        <v>45508.5</v>
      </c>
      <c r="Q11" s="252" t="s">
        <v>881</v>
      </c>
      <c r="R11" s="255">
        <v>45505.492361111108</v>
      </c>
      <c r="S11" s="255">
        <v>45505.492361111108</v>
      </c>
      <c r="T11" s="255">
        <v>45503.5625</v>
      </c>
      <c r="U11" s="252" t="s">
        <v>885</v>
      </c>
      <c r="V11" s="256">
        <v>6000000000</v>
      </c>
      <c r="W11" s="252" t="s">
        <v>888</v>
      </c>
      <c r="X11" s="252" t="s">
        <v>851</v>
      </c>
      <c r="Y11" s="228" t="str">
        <f>VLOOKUP(HelpMe[[#This Row],[Technician]],Technicians[#All],3,FALSE)</f>
        <v>RAK Ceramics</v>
      </c>
      <c r="Z11" s="228" t="str">
        <f>VLOOKUP(HelpMe[[#This Row],[Technician]],Technicians[#All],2,FALSE)</f>
        <v>SAP Basis</v>
      </c>
      <c r="AA11" s="233" t="e">
        <f>IF((TEXT("Oct 28, 2024 00:00 AM","mmm dd, yyyy hh:mm") - TEXT(HelpMe[[#This Row],[Created Date]],"mmm dd, yyyy hh:mm"))&gt;0, "Yes","No")</f>
        <v>#VALUE!</v>
      </c>
      <c r="AB11" s="230">
        <f ca="1">IF(HelpMe[[#This Row],[Resolved Time]]="-",NOW()-TEXT(HelpMe[[#This Row],[Created Date]],"mmm dd, yyyy hh:mm"),HelpMe[[#This Row],[Resolved Time]]-HelpMe[[#This Row],[Created Date]])</f>
        <v>2.4111111111051287</v>
      </c>
      <c r="AC11" s="231" t="e">
        <f>YEAR(TEXT(HelpMe[[#This Row],[Created Date]],"mmm dd, yyyy hh:mm"))</f>
        <v>#VALUE!</v>
      </c>
      <c r="AD11" s="228" t="e">
        <f>WEEKNUM(TEXT(HelpMe[[#This Row],[Created Date]],"mmm dd, yyyy hh:mm"),2)</f>
        <v>#VALUE!</v>
      </c>
      <c r="AE11" s="228" t="e">
        <f>_xlfn.CONCAT(HelpMe[[#This Row],[Year]],"-W",HelpMe[[#This Row],[Week'#]])</f>
        <v>#VALUE!</v>
      </c>
      <c r="AF11" s="228" t="str">
        <f>IFERROR(VLOOKUP(HelpMe[[#This Row],[ID]],CGTracker[#All],11,FALSE),"No CG Status Found")</f>
        <v>No CG Status Found</v>
      </c>
      <c r="AG11" s="228" t="e">
        <f>MONTH(TEXT(HelpMe[[#This Row],[Created Date]],"mmm dd, yyyy hh:mm"))</f>
        <v>#VALUE!</v>
      </c>
      <c r="AH11" s="228" t="e">
        <f>_xlfn.CONCAT(HelpMe[[#This Row],[Year]],"-M",HelpMe[[#This Row],[Month]])</f>
        <v>#VALUE!</v>
      </c>
      <c r="AI11" s="228" t="str">
        <f ca="1">IF(HelpMe[[#This Row],[Age]]&lt;2,"Less than 2",IF(HelpMe[[#This Row],[Age]]&lt;5,"From 2 to 5",IF(HelpMe[[#This Row],[Age]]&lt;10,"From 5 to 10","More than 10")))</f>
        <v>From 2 to 5</v>
      </c>
      <c r="AJ11" s="233" t="e">
        <f>DATEVALUE(TEXT(HelpMe[[#This Row],[Created Date]],"mm/dd/yyyy hh:mm"))</f>
        <v>#VALUE!</v>
      </c>
      <c r="AK11" s="233" t="e">
        <f>IF(HelpMe[[#This Row],[Resolved Time]]="-","",DATEVALUE(TEXT(HelpMe[[#This Row],[Created Date]],"mm/dd/yyyy hh:mm")))</f>
        <v>#VALUE!</v>
      </c>
    </row>
    <row r="12" spans="1:37" ht="14.5">
      <c r="A12" s="252">
        <v>4000003953</v>
      </c>
      <c r="B12" s="252" t="s">
        <v>117</v>
      </c>
      <c r="C12" s="252" t="s">
        <v>795</v>
      </c>
      <c r="D12" s="254" t="s">
        <v>889</v>
      </c>
      <c r="E12" s="252" t="s">
        <v>890</v>
      </c>
      <c r="F12" s="252" t="s">
        <v>843</v>
      </c>
      <c r="G12" s="252" t="s">
        <v>844</v>
      </c>
      <c r="H12" s="252" t="s">
        <v>403</v>
      </c>
      <c r="I12" s="255">
        <v>45575.780555555553</v>
      </c>
      <c r="J12" s="255">
        <v>45579.780555555553</v>
      </c>
      <c r="K12" s="252" t="s">
        <v>885</v>
      </c>
      <c r="L12" s="255">
        <v>45586.696527777778</v>
      </c>
      <c r="M12" s="252" t="s">
        <v>846</v>
      </c>
      <c r="N12" s="252" t="s">
        <v>891</v>
      </c>
      <c r="O12" s="252" t="s">
        <v>848</v>
      </c>
      <c r="P12" s="255">
        <v>45586.696527777778</v>
      </c>
      <c r="Q12" s="252" t="s">
        <v>795</v>
      </c>
      <c r="R12" s="255">
        <v>45583.679861111108</v>
      </c>
      <c r="S12" s="255">
        <v>45583.679861111108</v>
      </c>
      <c r="T12" s="255">
        <v>45576.488888888889</v>
      </c>
      <c r="U12" s="252" t="s">
        <v>885</v>
      </c>
      <c r="V12" s="256">
        <v>6000000000</v>
      </c>
      <c r="W12" s="252" t="s">
        <v>888</v>
      </c>
      <c r="X12" s="252" t="s">
        <v>793</v>
      </c>
      <c r="Y12" s="228" t="str">
        <f>VLOOKUP(HelpMe[[#This Row],[Technician]],Technicians[#All],3,FALSE)</f>
        <v>RAK Ceramics</v>
      </c>
      <c r="Z12" s="228" t="str">
        <f>VLOOKUP(HelpMe[[#This Row],[Technician]],Technicians[#All],2,FALSE)</f>
        <v>SAP Basis</v>
      </c>
      <c r="AA12" s="230" t="e">
        <f>IF((TEXT("Oct 28, 2024 00:00 AM","mmm dd, yyyy hh:mm") - TEXT(HelpMe[[#This Row],[Created Date]],"mmm dd, yyyy hh:mm"))&gt;0, "Yes","No")</f>
        <v>#VALUE!</v>
      </c>
      <c r="AB12" s="230">
        <f ca="1">IF(HelpMe[[#This Row],[Resolved Time]]="-",NOW()-TEXT(HelpMe[[#This Row],[Created Date]],"mmm dd, yyyy hh:mm"),HelpMe[[#This Row],[Resolved Time]]-HelpMe[[#This Row],[Created Date]])</f>
        <v>7.8993055555547471</v>
      </c>
      <c r="AC12" s="231" t="e">
        <f>YEAR(TEXT(HelpMe[[#This Row],[Created Date]],"mmm dd, yyyy hh:mm"))</f>
        <v>#VALUE!</v>
      </c>
      <c r="AD12" s="228" t="e">
        <f>WEEKNUM(TEXT(HelpMe[[#This Row],[Created Date]],"mmm dd, yyyy hh:mm"),2)</f>
        <v>#VALUE!</v>
      </c>
      <c r="AE12" s="228" t="e">
        <f>_xlfn.CONCAT(HelpMe[[#This Row],[Year]],"-W",HelpMe[[#This Row],[Week'#]])</f>
        <v>#VALUE!</v>
      </c>
      <c r="AF12" s="228" t="str">
        <f>IFERROR(VLOOKUP(HelpMe[[#This Row],[ID]],CGTracker[#All],11,FALSE),"No CG Status Found")</f>
        <v>No CG Status Found</v>
      </c>
      <c r="AG12" s="228" t="e">
        <f>MONTH(TEXT(HelpMe[[#This Row],[Created Date]],"mmm dd, yyyy hh:mm"))</f>
        <v>#VALUE!</v>
      </c>
      <c r="AH12" s="228" t="e">
        <f>_xlfn.CONCAT(HelpMe[[#This Row],[Year]],"-M",HelpMe[[#This Row],[Month]])</f>
        <v>#VALUE!</v>
      </c>
      <c r="AI12" s="228" t="str">
        <f ca="1">IF(HelpMe[[#This Row],[Age]]&lt;2,"Less than 2",IF(HelpMe[[#This Row],[Age]]&lt;5,"From 2 to 5",IF(HelpMe[[#This Row],[Age]]&lt;10,"From 5 to 10","More than 10")))</f>
        <v>From 5 to 10</v>
      </c>
      <c r="AJ12" s="233">
        <f>DATEVALUE(TEXT(HelpMe[[#This Row],[Created Date]],"mm/dd/yyyy hh:mm"))</f>
        <v>45575</v>
      </c>
      <c r="AK12" s="233">
        <f>IF(HelpMe[[#This Row],[Resolved Time]]="-","",DATEVALUE(TEXT(HelpMe[[#This Row],[Created Date]],"mm/dd/yyyy hh:mm")))</f>
        <v>45575</v>
      </c>
    </row>
    <row r="13" spans="1:37" ht="14.5">
      <c r="A13" s="252">
        <v>4000000580</v>
      </c>
      <c r="B13" s="252" t="s">
        <v>117</v>
      </c>
      <c r="C13" s="252" t="s">
        <v>881</v>
      </c>
      <c r="D13" s="254" t="s">
        <v>892</v>
      </c>
      <c r="E13" s="252" t="s">
        <v>893</v>
      </c>
      <c r="F13" s="252" t="s">
        <v>843</v>
      </c>
      <c r="G13" s="252" t="s">
        <v>844</v>
      </c>
      <c r="H13" s="252" t="s">
        <v>403</v>
      </c>
      <c r="I13" s="255">
        <v>45484.712500000001</v>
      </c>
      <c r="J13" s="255">
        <v>45491.712500000001</v>
      </c>
      <c r="K13" s="252" t="s">
        <v>845</v>
      </c>
      <c r="L13" s="255">
        <v>45496.794444444444</v>
      </c>
      <c r="M13" s="252" t="s">
        <v>894</v>
      </c>
      <c r="N13" s="252" t="s">
        <v>895</v>
      </c>
      <c r="O13" s="252" t="s">
        <v>848</v>
      </c>
      <c r="P13" s="255">
        <v>45496.794444444444</v>
      </c>
      <c r="Q13" s="252" t="s">
        <v>881</v>
      </c>
      <c r="R13" s="255">
        <v>45496.793749999997</v>
      </c>
      <c r="S13" s="255">
        <v>45484.780555555553</v>
      </c>
      <c r="T13" s="253" t="s">
        <v>849</v>
      </c>
      <c r="U13" s="252" t="s">
        <v>885</v>
      </c>
      <c r="V13" s="253" t="s">
        <v>849</v>
      </c>
      <c r="W13" s="252" t="s">
        <v>850</v>
      </c>
      <c r="X13" s="252" t="s">
        <v>793</v>
      </c>
      <c r="Y13" s="228" t="str">
        <f>VLOOKUP(HelpMe[[#This Row],[Technician]],Technicians[#All],3,FALSE)</f>
        <v>RAK Ceramics</v>
      </c>
      <c r="Z13" s="228" t="str">
        <f>VLOOKUP(HelpMe[[#This Row],[Technician]],Technicians[#All],2,FALSE)</f>
        <v>SAP Basis</v>
      </c>
      <c r="AA13" s="233" t="e">
        <f>IF((TEXT("Oct 28, 2024 00:00 AM","mmm dd, yyyy hh:mm") - TEXT(HelpMe[[#This Row],[Created Date]],"mmm dd, yyyy hh:mm"))&gt;0, "Yes","No")</f>
        <v>#VALUE!</v>
      </c>
      <c r="AB13" s="230">
        <f ca="1">IF(HelpMe[[#This Row],[Resolved Time]]="-",NOW()-TEXT(HelpMe[[#This Row],[Created Date]],"mmm dd, yyyy hh:mm"),HelpMe[[#This Row],[Resolved Time]]-HelpMe[[#This Row],[Created Date]])</f>
        <v>12.081249999995634</v>
      </c>
      <c r="AC13" s="231" t="e">
        <f>YEAR(TEXT(HelpMe[[#This Row],[Created Date]],"mmm dd, yyyy hh:mm"))</f>
        <v>#VALUE!</v>
      </c>
      <c r="AD13" s="228" t="e">
        <f>WEEKNUM(TEXT(HelpMe[[#This Row],[Created Date]],"mmm dd, yyyy hh:mm"),2)</f>
        <v>#VALUE!</v>
      </c>
      <c r="AE13" s="228" t="e">
        <f>_xlfn.CONCAT(HelpMe[[#This Row],[Year]],"-W",HelpMe[[#This Row],[Week'#]])</f>
        <v>#VALUE!</v>
      </c>
      <c r="AF13" s="228" t="str">
        <f>IFERROR(VLOOKUP(HelpMe[[#This Row],[ID]],CGTracker[#All],11,FALSE),"No CG Status Found")</f>
        <v>No CG Status Found</v>
      </c>
      <c r="AG13" s="228" t="e">
        <f>MONTH(TEXT(HelpMe[[#This Row],[Created Date]],"mmm dd, yyyy hh:mm"))</f>
        <v>#VALUE!</v>
      </c>
      <c r="AH13" s="228" t="e">
        <f>_xlfn.CONCAT(HelpMe[[#This Row],[Year]],"-M",HelpMe[[#This Row],[Month]])</f>
        <v>#VALUE!</v>
      </c>
      <c r="AI13" s="228" t="str">
        <f ca="1">IF(HelpMe[[#This Row],[Age]]&lt;2,"Less than 2",IF(HelpMe[[#This Row],[Age]]&lt;5,"From 2 to 5",IF(HelpMe[[#This Row],[Age]]&lt;10,"From 5 to 10","More than 10")))</f>
        <v>More than 10</v>
      </c>
      <c r="AJ13" s="233">
        <f>DATEVALUE(TEXT(HelpMe[[#This Row],[Created Date]],"mm/dd/yyyy hh:mm"))</f>
        <v>45603</v>
      </c>
      <c r="AK13" s="233">
        <f>IF(HelpMe[[#This Row],[Resolved Time]]="-","",DATEVALUE(TEXT(HelpMe[[#This Row],[Created Date]],"mm/dd/yyyy hh:mm")))</f>
        <v>45603</v>
      </c>
    </row>
    <row r="14" spans="1:37" ht="14.5">
      <c r="A14" s="252">
        <v>4000005984</v>
      </c>
      <c r="B14" s="252" t="s">
        <v>156</v>
      </c>
      <c r="C14" s="252" t="s">
        <v>795</v>
      </c>
      <c r="D14" s="254" t="s">
        <v>896</v>
      </c>
      <c r="E14" s="252" t="s">
        <v>897</v>
      </c>
      <c r="F14" s="252" t="s">
        <v>898</v>
      </c>
      <c r="G14" s="252" t="s">
        <v>899</v>
      </c>
      <c r="H14" s="252" t="s">
        <v>403</v>
      </c>
      <c r="I14" s="255">
        <v>45642.709722222222</v>
      </c>
      <c r="J14" s="255">
        <v>45644.709722222222</v>
      </c>
      <c r="K14" s="252" t="s">
        <v>845</v>
      </c>
      <c r="L14" s="255">
        <v>45645.800694444442</v>
      </c>
      <c r="M14" s="252" t="s">
        <v>846</v>
      </c>
      <c r="N14" s="252" t="s">
        <v>860</v>
      </c>
      <c r="O14" s="252" t="s">
        <v>848</v>
      </c>
      <c r="P14" s="255">
        <v>45645.800694444442</v>
      </c>
      <c r="Q14" s="252" t="s">
        <v>795</v>
      </c>
      <c r="R14" s="255">
        <v>45642.790972222225</v>
      </c>
      <c r="S14" s="255">
        <v>45642.790972222225</v>
      </c>
      <c r="T14" s="255">
        <v>45642.793055555558</v>
      </c>
      <c r="U14" s="253" t="s">
        <v>849</v>
      </c>
      <c r="V14" s="253" t="s">
        <v>849</v>
      </c>
      <c r="W14" s="252" t="s">
        <v>850</v>
      </c>
      <c r="X14" s="252" t="s">
        <v>793</v>
      </c>
      <c r="Y14" s="228" t="str">
        <f>VLOOKUP(HelpMe[[#This Row],[Technician]],Technicians[#All],3,FALSE)</f>
        <v>Capgemini</v>
      </c>
      <c r="Z14" s="228" t="str">
        <f>VLOOKUP(HelpMe[[#This Row],[Technician]],Technicians[#All],2,FALSE)</f>
        <v>SAP ABAP</v>
      </c>
      <c r="AA14" s="233" t="e">
        <f>IF((TEXT("Oct 28, 2024 00:00 AM","mmm dd, yyyy hh:mm") - TEXT(HelpMe[[#This Row],[Created Date]],"mmm dd, yyyy hh:mm"))&gt;0, "Yes","No")</f>
        <v>#VALUE!</v>
      </c>
      <c r="AB14" s="230">
        <f ca="1">IF(HelpMe[[#This Row],[Resolved Time]]="-",NOW()-TEXT(HelpMe[[#This Row],[Created Date]],"mmm dd, yyyy hh:mm"),HelpMe[[#This Row],[Resolved Time]]-HelpMe[[#This Row],[Created Date]])</f>
        <v>8.1250000002910383E-2</v>
      </c>
      <c r="AC14" s="231" t="e">
        <f>YEAR(TEXT(HelpMe[[#This Row],[Created Date]],"mmm dd, yyyy hh:mm"))</f>
        <v>#VALUE!</v>
      </c>
      <c r="AD14" s="228" t="e">
        <f>WEEKNUM(TEXT(HelpMe[[#This Row],[Created Date]],"mmm dd, yyyy hh:mm"),2)</f>
        <v>#VALUE!</v>
      </c>
      <c r="AE14" s="228" t="e">
        <f>_xlfn.CONCAT(HelpMe[[#This Row],[Year]],"-W",HelpMe[[#This Row],[Week'#]])</f>
        <v>#VALUE!</v>
      </c>
      <c r="AF14" s="228" t="str">
        <f>IFERROR(VLOOKUP(HelpMe[[#This Row],[ID]],CGTracker[#All],11,FALSE),"No CG Status Found")</f>
        <v>Closed</v>
      </c>
      <c r="AG14" s="228" t="e">
        <f>MONTH(TEXT(HelpMe[[#This Row],[Created Date]],"mmm dd, yyyy hh:mm"))</f>
        <v>#VALUE!</v>
      </c>
      <c r="AH14" s="228" t="e">
        <f>_xlfn.CONCAT(HelpMe[[#This Row],[Year]],"-M",HelpMe[[#This Row],[Month]])</f>
        <v>#VALUE!</v>
      </c>
      <c r="AI14" s="228" t="str">
        <f ca="1">IF(HelpMe[[#This Row],[Age]]&lt;2,"Less than 2",IF(HelpMe[[#This Row],[Age]]&lt;5,"From 2 to 5",IF(HelpMe[[#This Row],[Age]]&lt;10,"From 5 to 10","More than 10")))</f>
        <v>Less than 2</v>
      </c>
      <c r="AJ14" s="233" t="e">
        <f>DATEVALUE(TEXT(HelpMe[[#This Row],[Created Date]],"mm/dd/yyyy hh:mm"))</f>
        <v>#VALUE!</v>
      </c>
      <c r="AK14" s="233" t="e">
        <f>IF(HelpMe[[#This Row],[Resolved Time]]="-","",DATEVALUE(TEXT(HelpMe[[#This Row],[Created Date]],"mm/dd/yyyy hh:mm")))</f>
        <v>#VALUE!</v>
      </c>
    </row>
    <row r="15" spans="1:37" ht="14.5">
      <c r="A15" s="252">
        <v>4000005985</v>
      </c>
      <c r="B15" s="252" t="s">
        <v>156</v>
      </c>
      <c r="C15" s="252" t="s">
        <v>795</v>
      </c>
      <c r="D15" s="254" t="s">
        <v>900</v>
      </c>
      <c r="E15" s="252" t="s">
        <v>901</v>
      </c>
      <c r="F15" s="252" t="s">
        <v>898</v>
      </c>
      <c r="G15" s="252" t="s">
        <v>899</v>
      </c>
      <c r="H15" s="252" t="s">
        <v>403</v>
      </c>
      <c r="I15" s="255">
        <v>45642.711805555555</v>
      </c>
      <c r="J15" s="255">
        <v>45644.711805555555</v>
      </c>
      <c r="K15" s="252" t="s">
        <v>845</v>
      </c>
      <c r="L15" s="255">
        <v>45645.842361111114</v>
      </c>
      <c r="M15" s="252" t="s">
        <v>846</v>
      </c>
      <c r="N15" s="252" t="s">
        <v>902</v>
      </c>
      <c r="O15" s="252" t="s">
        <v>848</v>
      </c>
      <c r="P15" s="255">
        <v>45645.842361111114</v>
      </c>
      <c r="Q15" s="252" t="s">
        <v>795</v>
      </c>
      <c r="R15" s="255">
        <v>45642.824305555558</v>
      </c>
      <c r="S15" s="255">
        <v>45642.824305555558</v>
      </c>
      <c r="T15" s="255">
        <v>45643.440972222219</v>
      </c>
      <c r="U15" s="253" t="s">
        <v>849</v>
      </c>
      <c r="V15" s="253" t="s">
        <v>849</v>
      </c>
      <c r="W15" s="252" t="s">
        <v>850</v>
      </c>
      <c r="X15" s="252" t="s">
        <v>903</v>
      </c>
      <c r="Y15" s="228" t="str">
        <f>VLOOKUP(HelpMe[[#This Row],[Technician]],Technicians[#All],3,FALSE)</f>
        <v>Capgemini</v>
      </c>
      <c r="Z15" s="228" t="str">
        <f>VLOOKUP(HelpMe[[#This Row],[Technician]],Technicians[#All],2,FALSE)</f>
        <v>SAP ABAP</v>
      </c>
      <c r="AA15" s="233" t="e">
        <f>IF((TEXT("Oct 28, 2024 00:00 AM","mmm dd, yyyy hh:mm") - TEXT(HelpMe[[#This Row],[Created Date]],"mmm dd, yyyy hh:mm"))&gt;0, "Yes","No")</f>
        <v>#VALUE!</v>
      </c>
      <c r="AB15" s="230">
        <f ca="1">IF(HelpMe[[#This Row],[Resolved Time]]="-",NOW()-TEXT(HelpMe[[#This Row],[Created Date]],"mmm dd, yyyy hh:mm"),HelpMe[[#This Row],[Resolved Time]]-HelpMe[[#This Row],[Created Date]])</f>
        <v>0.11250000000291038</v>
      </c>
      <c r="AC15" s="231" t="e">
        <f>YEAR(TEXT(HelpMe[[#This Row],[Created Date]],"mmm dd, yyyy hh:mm"))</f>
        <v>#VALUE!</v>
      </c>
      <c r="AD15" s="228" t="e">
        <f>WEEKNUM(TEXT(HelpMe[[#This Row],[Created Date]],"mmm dd, yyyy hh:mm"),2)</f>
        <v>#VALUE!</v>
      </c>
      <c r="AE15" s="228" t="e">
        <f>_xlfn.CONCAT(HelpMe[[#This Row],[Year]],"-W",HelpMe[[#This Row],[Week'#]])</f>
        <v>#VALUE!</v>
      </c>
      <c r="AF15" s="228" t="str">
        <f>IFERROR(VLOOKUP(HelpMe[[#This Row],[ID]],CGTracker[#All],11,FALSE),"No CG Status Found")</f>
        <v>Closed</v>
      </c>
      <c r="AG15" s="228" t="e">
        <f>MONTH(TEXT(HelpMe[[#This Row],[Created Date]],"mmm dd, yyyy hh:mm"))</f>
        <v>#VALUE!</v>
      </c>
      <c r="AH15" s="228" t="e">
        <f>_xlfn.CONCAT(HelpMe[[#This Row],[Year]],"-M",HelpMe[[#This Row],[Month]])</f>
        <v>#VALUE!</v>
      </c>
      <c r="AI15" s="228" t="str">
        <f ca="1">IF(HelpMe[[#This Row],[Age]]&lt;2,"Less than 2",IF(HelpMe[[#This Row],[Age]]&lt;5,"From 2 to 5",IF(HelpMe[[#This Row],[Age]]&lt;10,"From 5 to 10","More than 10")))</f>
        <v>Less than 2</v>
      </c>
      <c r="AJ15" s="233" t="e">
        <f>DATEVALUE(TEXT(HelpMe[[#This Row],[Created Date]],"mm/dd/yyyy hh:mm"))</f>
        <v>#VALUE!</v>
      </c>
      <c r="AK15" s="233" t="e">
        <f>IF(HelpMe[[#This Row],[Resolved Time]]="-","",DATEVALUE(TEXT(HelpMe[[#This Row],[Created Date]],"mm/dd/yyyy hh:mm")))</f>
        <v>#VALUE!</v>
      </c>
    </row>
    <row r="16" spans="1:37" ht="14.5">
      <c r="A16" s="252">
        <v>4000000106</v>
      </c>
      <c r="B16" s="252" t="s">
        <v>117</v>
      </c>
      <c r="C16" s="252" t="s">
        <v>795</v>
      </c>
      <c r="D16" s="254" t="s">
        <v>904</v>
      </c>
      <c r="E16" s="252" t="s">
        <v>905</v>
      </c>
      <c r="F16" s="252" t="s">
        <v>843</v>
      </c>
      <c r="G16" s="252" t="s">
        <v>844</v>
      </c>
      <c r="H16" s="252" t="s">
        <v>131</v>
      </c>
      <c r="I16" s="255">
        <v>45474.792361111111</v>
      </c>
      <c r="J16" s="255">
        <v>45476.792361111111</v>
      </c>
      <c r="K16" s="252" t="s">
        <v>845</v>
      </c>
      <c r="L16" s="253" t="s">
        <v>849</v>
      </c>
      <c r="M16" s="252" t="s">
        <v>905</v>
      </c>
      <c r="N16" s="252" t="s">
        <v>860</v>
      </c>
      <c r="O16" s="252" t="s">
        <v>848</v>
      </c>
      <c r="P16" s="255">
        <v>45489.677083333336</v>
      </c>
      <c r="Q16" s="252" t="s">
        <v>795</v>
      </c>
      <c r="R16" s="253" t="s">
        <v>849</v>
      </c>
      <c r="S16" s="255">
        <v>45475.67083333333</v>
      </c>
      <c r="T16" s="255">
        <v>45475.500694444447</v>
      </c>
      <c r="U16" s="252" t="s">
        <v>845</v>
      </c>
      <c r="V16" s="253" t="s">
        <v>849</v>
      </c>
      <c r="W16" s="252" t="s">
        <v>850</v>
      </c>
      <c r="X16" s="252" t="s">
        <v>793</v>
      </c>
      <c r="Y16" s="228" t="str">
        <f>VLOOKUP(HelpMe[[#This Row],[Technician]],Technicians[#All],3,FALSE)</f>
        <v>RAK Ceramics</v>
      </c>
      <c r="Z16" s="228" t="str">
        <f>VLOOKUP(HelpMe[[#This Row],[Technician]],Technicians[#All],2,FALSE)</f>
        <v>SAP Basis</v>
      </c>
      <c r="AA16" s="233" t="e">
        <f>IF((TEXT("Oct 28, 2024 00:00 AM","mmm dd, yyyy hh:mm") - TEXT(HelpMe[[#This Row],[Created Date]],"mmm dd, yyyy hh:mm"))&gt;0, "Yes","No")</f>
        <v>#VALUE!</v>
      </c>
      <c r="AB16" s="230" t="e">
        <f ca="1">IF(HelpMe[[#This Row],[Resolved Time]]="-",NOW()-TEXT(HelpMe[[#This Row],[Created Date]],"mmm dd, yyyy hh:mm"),HelpMe[[#This Row],[Resolved Time]]-HelpMe[[#This Row],[Created Date]])</f>
        <v>#VALUE!</v>
      </c>
      <c r="AC16" s="231" t="e">
        <f>YEAR(TEXT(HelpMe[[#This Row],[Created Date]],"mmm dd, yyyy hh:mm"))</f>
        <v>#VALUE!</v>
      </c>
      <c r="AD16" s="228" t="e">
        <f>WEEKNUM(TEXT(HelpMe[[#This Row],[Created Date]],"mmm dd, yyyy hh:mm"),2)</f>
        <v>#VALUE!</v>
      </c>
      <c r="AE16" s="228" t="e">
        <f>_xlfn.CONCAT(HelpMe[[#This Row],[Year]],"-W",HelpMe[[#This Row],[Week'#]])</f>
        <v>#VALUE!</v>
      </c>
      <c r="AF16" s="228" t="str">
        <f>IFERROR(VLOOKUP(HelpMe[[#This Row],[ID]],CGTracker[#All],11,FALSE),"No CG Status Found")</f>
        <v>No CG Status Found</v>
      </c>
      <c r="AG16" s="228" t="e">
        <f>MONTH(TEXT(HelpMe[[#This Row],[Created Date]],"mmm dd, yyyy hh:mm"))</f>
        <v>#VALUE!</v>
      </c>
      <c r="AH16" s="228" t="e">
        <f>_xlfn.CONCAT(HelpMe[[#This Row],[Year]],"-M",HelpMe[[#This Row],[Month]])</f>
        <v>#VALUE!</v>
      </c>
      <c r="AI16" s="228" t="e">
        <f ca="1">IF(HelpMe[[#This Row],[Age]]&lt;2,"Less than 2",IF(HelpMe[[#This Row],[Age]]&lt;5,"From 2 to 5",IF(HelpMe[[#This Row],[Age]]&lt;10,"From 5 to 10","More than 10")))</f>
        <v>#VALUE!</v>
      </c>
      <c r="AJ16" s="233">
        <f>DATEVALUE(TEXT(HelpMe[[#This Row],[Created Date]],"mm/dd/yyyy hh:mm"))</f>
        <v>45298</v>
      </c>
      <c r="AK16" s="233" t="str">
        <f>IF(HelpMe[[#This Row],[Resolved Time]]="-","",DATEVALUE(TEXT(HelpMe[[#This Row],[Created Date]],"mm/dd/yyyy hh:mm")))</f>
        <v/>
      </c>
    </row>
    <row r="17" spans="1:37" ht="14.5">
      <c r="A17" s="252">
        <v>4000000182</v>
      </c>
      <c r="B17" s="252" t="s">
        <v>156</v>
      </c>
      <c r="C17" s="252" t="s">
        <v>906</v>
      </c>
      <c r="D17" s="254" t="s">
        <v>907</v>
      </c>
      <c r="E17" s="252" t="s">
        <v>908</v>
      </c>
      <c r="F17" s="252" t="s">
        <v>843</v>
      </c>
      <c r="G17" s="252" t="s">
        <v>844</v>
      </c>
      <c r="H17" s="252" t="s">
        <v>403</v>
      </c>
      <c r="I17" s="255">
        <v>45475.718055555553</v>
      </c>
      <c r="J17" s="255">
        <v>45476.681250000001</v>
      </c>
      <c r="K17" s="252" t="s">
        <v>845</v>
      </c>
      <c r="L17" s="255">
        <v>45479.531944444447</v>
      </c>
      <c r="M17" s="252" t="s">
        <v>908</v>
      </c>
      <c r="N17" s="252" t="s">
        <v>909</v>
      </c>
      <c r="O17" s="252" t="s">
        <v>848</v>
      </c>
      <c r="P17" s="255">
        <v>45479.531944444447</v>
      </c>
      <c r="Q17" s="252" t="s">
        <v>861</v>
      </c>
      <c r="R17" s="255">
        <v>45476.498611111114</v>
      </c>
      <c r="S17" s="255">
        <v>45476.46875</v>
      </c>
      <c r="T17" s="255">
        <v>45475.759722222225</v>
      </c>
      <c r="U17" s="253" t="s">
        <v>849</v>
      </c>
      <c r="V17" s="253" t="s">
        <v>849</v>
      </c>
      <c r="W17" s="252" t="s">
        <v>850</v>
      </c>
      <c r="X17" s="252" t="s">
        <v>793</v>
      </c>
      <c r="Y17" s="228" t="str">
        <f>VLOOKUP(HelpMe[[#This Row],[Technician]],Technicians[#All],3,FALSE)</f>
        <v>RAK Ceramics</v>
      </c>
      <c r="Z17" s="228" t="str">
        <f>VLOOKUP(HelpMe[[#This Row],[Technician]],Technicians[#All],2,FALSE)</f>
        <v>SAP Basis</v>
      </c>
      <c r="AA17" s="233" t="e">
        <f>IF((TEXT("Oct 28, 2024 00:00 AM","mmm dd, yyyy hh:mm") - TEXT(HelpMe[[#This Row],[Created Date]],"mmm dd, yyyy hh:mm"))&gt;0, "Yes","No")</f>
        <v>#VALUE!</v>
      </c>
      <c r="AB17" s="230">
        <f ca="1">IF(HelpMe[[#This Row],[Resolved Time]]="-",NOW()-TEXT(HelpMe[[#This Row],[Created Date]],"mmm dd, yyyy hh:mm"),HelpMe[[#This Row],[Resolved Time]]-HelpMe[[#This Row],[Created Date]])</f>
        <v>0.78055555556056788</v>
      </c>
      <c r="AC17" s="231" t="e">
        <f>YEAR(TEXT(HelpMe[[#This Row],[Created Date]],"mmm dd, yyyy hh:mm"))</f>
        <v>#VALUE!</v>
      </c>
      <c r="AD17" s="228" t="e">
        <f>WEEKNUM(TEXT(HelpMe[[#This Row],[Created Date]],"mmm dd, yyyy hh:mm"),2)</f>
        <v>#VALUE!</v>
      </c>
      <c r="AE17" s="228" t="e">
        <f>_xlfn.CONCAT(HelpMe[[#This Row],[Year]],"-W",HelpMe[[#This Row],[Week'#]])</f>
        <v>#VALUE!</v>
      </c>
      <c r="AF17" s="228" t="str">
        <f>IFERROR(VLOOKUP(HelpMe[[#This Row],[ID]],CGTracker[#All],11,FALSE),"No CG Status Found")</f>
        <v>No CG Status Found</v>
      </c>
      <c r="AG17" s="228" t="e">
        <f>MONTH(TEXT(HelpMe[[#This Row],[Created Date]],"mmm dd, yyyy hh:mm"))</f>
        <v>#VALUE!</v>
      </c>
      <c r="AH17" s="228" t="e">
        <f>_xlfn.CONCAT(HelpMe[[#This Row],[Year]],"-M",HelpMe[[#This Row],[Month]])</f>
        <v>#VALUE!</v>
      </c>
      <c r="AI17" s="228" t="str">
        <f ca="1">IF(HelpMe[[#This Row],[Age]]&lt;2,"Less than 2",IF(HelpMe[[#This Row],[Age]]&lt;5,"From 2 to 5",IF(HelpMe[[#This Row],[Age]]&lt;10,"From 5 to 10","More than 10")))</f>
        <v>Less than 2</v>
      </c>
      <c r="AJ17" s="233">
        <f>DATEVALUE(TEXT(HelpMe[[#This Row],[Created Date]],"mm/dd/yyyy hh:mm"))</f>
        <v>45329</v>
      </c>
      <c r="AK17" s="233">
        <f>IF(HelpMe[[#This Row],[Resolved Time]]="-","",DATEVALUE(TEXT(HelpMe[[#This Row],[Created Date]],"mm/dd/yyyy hh:mm")))</f>
        <v>45329</v>
      </c>
    </row>
    <row r="18" spans="1:37" ht="14.5">
      <c r="A18" s="252">
        <v>4000003079</v>
      </c>
      <c r="B18" s="252" t="s">
        <v>117</v>
      </c>
      <c r="C18" s="252" t="s">
        <v>795</v>
      </c>
      <c r="D18" s="254" t="s">
        <v>910</v>
      </c>
      <c r="E18" s="252" t="s">
        <v>911</v>
      </c>
      <c r="F18" s="252" t="s">
        <v>843</v>
      </c>
      <c r="G18" s="252" t="s">
        <v>844</v>
      </c>
      <c r="H18" s="252" t="s">
        <v>403</v>
      </c>
      <c r="I18" s="255">
        <v>45551.594444444447</v>
      </c>
      <c r="J18" s="255">
        <v>45553.594444444447</v>
      </c>
      <c r="K18" s="252" t="s">
        <v>845</v>
      </c>
      <c r="L18" s="255">
        <v>45555.684027777781</v>
      </c>
      <c r="M18" s="252" t="s">
        <v>911</v>
      </c>
      <c r="N18" s="252" t="s">
        <v>912</v>
      </c>
      <c r="O18" s="252" t="s">
        <v>848</v>
      </c>
      <c r="P18" s="255">
        <v>45555.684027777781</v>
      </c>
      <c r="Q18" s="252" t="s">
        <v>795</v>
      </c>
      <c r="R18" s="255">
        <v>45552.65902777778</v>
      </c>
      <c r="S18" s="255">
        <v>45552.65902777778</v>
      </c>
      <c r="T18" s="255">
        <v>45551.677777777775</v>
      </c>
      <c r="U18" s="252" t="s">
        <v>885</v>
      </c>
      <c r="V18" s="253" t="s">
        <v>849</v>
      </c>
      <c r="W18" s="252" t="s">
        <v>850</v>
      </c>
      <c r="X18" s="252" t="s">
        <v>913</v>
      </c>
      <c r="Y18" s="228" t="str">
        <f>VLOOKUP(HelpMe[[#This Row],[Technician]],Technicians[#All],3,FALSE)</f>
        <v>RAK Ceramics</v>
      </c>
      <c r="Z18" s="228" t="str">
        <f>VLOOKUP(HelpMe[[#This Row],[Technician]],Technicians[#All],2,FALSE)</f>
        <v>SAP Basis</v>
      </c>
      <c r="AA18" s="233" t="e">
        <f>IF((TEXT("Oct 28, 2024 00:00 AM","mmm dd, yyyy hh:mm") - TEXT(HelpMe[[#This Row],[Created Date]],"mmm dd, yyyy hh:mm"))&gt;0, "Yes","No")</f>
        <v>#VALUE!</v>
      </c>
      <c r="AB18" s="230">
        <f ca="1">IF(HelpMe[[#This Row],[Resolved Time]]="-",NOW()-TEXT(HelpMe[[#This Row],[Created Date]],"mmm dd, yyyy hh:mm"),HelpMe[[#This Row],[Resolved Time]]-HelpMe[[#This Row],[Created Date]])</f>
        <v>1.0645833333328483</v>
      </c>
      <c r="AC18" s="231" t="e">
        <f>YEAR(TEXT(HelpMe[[#This Row],[Created Date]],"mmm dd, yyyy hh:mm"))</f>
        <v>#VALUE!</v>
      </c>
      <c r="AD18" s="228" t="e">
        <f>WEEKNUM(TEXT(HelpMe[[#This Row],[Created Date]],"mmm dd, yyyy hh:mm"),2)</f>
        <v>#VALUE!</v>
      </c>
      <c r="AE18" s="228" t="e">
        <f>_xlfn.CONCAT(HelpMe[[#This Row],[Year]],"-W",HelpMe[[#This Row],[Week'#]])</f>
        <v>#VALUE!</v>
      </c>
      <c r="AF18" s="228" t="str">
        <f>IFERROR(VLOOKUP(HelpMe[[#This Row],[ID]],CGTracker[#All],11,FALSE),"No CG Status Found")</f>
        <v>No CG Status Found</v>
      </c>
      <c r="AG18" s="228" t="e">
        <f>MONTH(TEXT(HelpMe[[#This Row],[Created Date]],"mmm dd, yyyy hh:mm"))</f>
        <v>#VALUE!</v>
      </c>
      <c r="AH18" s="228" t="e">
        <f>_xlfn.CONCAT(HelpMe[[#This Row],[Year]],"-M",HelpMe[[#This Row],[Month]])</f>
        <v>#VALUE!</v>
      </c>
      <c r="AI18" s="228" t="str">
        <f ca="1">IF(HelpMe[[#This Row],[Age]]&lt;2,"Less than 2",IF(HelpMe[[#This Row],[Age]]&lt;5,"From 2 to 5",IF(HelpMe[[#This Row],[Age]]&lt;10,"From 5 to 10","More than 10")))</f>
        <v>Less than 2</v>
      </c>
      <c r="AJ18" s="233" t="e">
        <f>DATEVALUE(TEXT(HelpMe[[#This Row],[Created Date]],"mm/dd/yyyy hh:mm"))</f>
        <v>#VALUE!</v>
      </c>
      <c r="AK18" s="233" t="e">
        <f>IF(HelpMe[[#This Row],[Resolved Time]]="-","",DATEVALUE(TEXT(HelpMe[[#This Row],[Created Date]],"mm/dd/yyyy hh:mm")))</f>
        <v>#VALUE!</v>
      </c>
    </row>
    <row r="19" spans="1:37" ht="14.5">
      <c r="A19" s="252">
        <v>4000000815</v>
      </c>
      <c r="B19" s="252" t="s">
        <v>117</v>
      </c>
      <c r="C19" s="252" t="s">
        <v>795</v>
      </c>
      <c r="D19" s="254" t="s">
        <v>914</v>
      </c>
      <c r="E19" s="252" t="s">
        <v>915</v>
      </c>
      <c r="F19" s="252" t="s">
        <v>843</v>
      </c>
      <c r="G19" s="252" t="s">
        <v>844</v>
      </c>
      <c r="H19" s="252" t="s">
        <v>403</v>
      </c>
      <c r="I19" s="255">
        <v>45490.614583333336</v>
      </c>
      <c r="J19" s="255">
        <v>45494.614583333336</v>
      </c>
      <c r="K19" s="252" t="s">
        <v>845</v>
      </c>
      <c r="L19" s="255">
        <v>45498.746527777781</v>
      </c>
      <c r="M19" s="252" t="s">
        <v>915</v>
      </c>
      <c r="N19" s="252" t="s">
        <v>912</v>
      </c>
      <c r="O19" s="252" t="s">
        <v>848</v>
      </c>
      <c r="P19" s="255">
        <v>45498.746527777781</v>
      </c>
      <c r="Q19" s="252" t="s">
        <v>795</v>
      </c>
      <c r="R19" s="255">
        <v>45495.745138888888</v>
      </c>
      <c r="S19" s="255">
        <v>45495.745138888888</v>
      </c>
      <c r="T19" s="255">
        <v>45490.697916666664</v>
      </c>
      <c r="U19" s="252" t="s">
        <v>885</v>
      </c>
      <c r="V19" s="253" t="s">
        <v>849</v>
      </c>
      <c r="W19" s="252" t="s">
        <v>850</v>
      </c>
      <c r="X19" s="252" t="s">
        <v>851</v>
      </c>
      <c r="Y19" s="228" t="str">
        <f>VLOOKUP(HelpMe[[#This Row],[Technician]],Technicians[#All],3,FALSE)</f>
        <v>RAK Ceramics</v>
      </c>
      <c r="Z19" s="228" t="str">
        <f>VLOOKUP(HelpMe[[#This Row],[Technician]],Technicians[#All],2,FALSE)</f>
        <v>SAP Basis</v>
      </c>
      <c r="AA19" s="233" t="e">
        <f>IF((TEXT("Oct 28, 2024 00:00 AM","mmm dd, yyyy hh:mm") - TEXT(HelpMe[[#This Row],[Created Date]],"mmm dd, yyyy hh:mm"))&gt;0, "Yes","No")</f>
        <v>#VALUE!</v>
      </c>
      <c r="AB19" s="230">
        <f ca="1">IF(HelpMe[[#This Row],[Resolved Time]]="-",NOW()-TEXT(HelpMe[[#This Row],[Created Date]],"mmm dd, yyyy hh:mm"),HelpMe[[#This Row],[Resolved Time]]-HelpMe[[#This Row],[Created Date]])</f>
        <v>5.1305555555518367</v>
      </c>
      <c r="AC19" s="231" t="e">
        <f>YEAR(TEXT(HelpMe[[#This Row],[Created Date]],"mmm dd, yyyy hh:mm"))</f>
        <v>#VALUE!</v>
      </c>
      <c r="AD19" s="228" t="e">
        <f>WEEKNUM(TEXT(HelpMe[[#This Row],[Created Date]],"mmm dd, yyyy hh:mm"),2)</f>
        <v>#VALUE!</v>
      </c>
      <c r="AE19" s="228" t="e">
        <f>_xlfn.CONCAT(HelpMe[[#This Row],[Year]],"-W",HelpMe[[#This Row],[Week'#]])</f>
        <v>#VALUE!</v>
      </c>
      <c r="AF19" s="228" t="str">
        <f>IFERROR(VLOOKUP(HelpMe[[#This Row],[ID]],CGTracker[#All],11,FALSE),"No CG Status Found")</f>
        <v>No CG Status Found</v>
      </c>
      <c r="AG19" s="228" t="e">
        <f>MONTH(TEXT(HelpMe[[#This Row],[Created Date]],"mmm dd, yyyy hh:mm"))</f>
        <v>#VALUE!</v>
      </c>
      <c r="AH19" s="228" t="e">
        <f>_xlfn.CONCAT(HelpMe[[#This Row],[Year]],"-M",HelpMe[[#This Row],[Month]])</f>
        <v>#VALUE!</v>
      </c>
      <c r="AI19" s="228" t="str">
        <f ca="1">IF(HelpMe[[#This Row],[Age]]&lt;2,"Less than 2",IF(HelpMe[[#This Row],[Age]]&lt;5,"From 2 to 5",IF(HelpMe[[#This Row],[Age]]&lt;10,"From 5 to 10","More than 10")))</f>
        <v>From 5 to 10</v>
      </c>
      <c r="AJ19" s="233" t="e">
        <f>DATEVALUE(TEXT(HelpMe[[#This Row],[Created Date]],"mm/dd/yyyy hh:mm"))</f>
        <v>#VALUE!</v>
      </c>
      <c r="AK19" s="233" t="e">
        <f>IF(HelpMe[[#This Row],[Resolved Time]]="-","",DATEVALUE(TEXT(HelpMe[[#This Row],[Created Date]],"mm/dd/yyyy hh:mm")))</f>
        <v>#VALUE!</v>
      </c>
    </row>
    <row r="20" spans="1:37" ht="14.5">
      <c r="A20" s="252">
        <v>4000004378</v>
      </c>
      <c r="B20" s="252" t="s">
        <v>117</v>
      </c>
      <c r="C20" s="252" t="s">
        <v>795</v>
      </c>
      <c r="D20" s="254" t="s">
        <v>916</v>
      </c>
      <c r="E20" s="252" t="s">
        <v>917</v>
      </c>
      <c r="F20" s="252" t="s">
        <v>843</v>
      </c>
      <c r="G20" s="252" t="s">
        <v>844</v>
      </c>
      <c r="H20" s="252" t="s">
        <v>403</v>
      </c>
      <c r="I20" s="255">
        <v>45589.790972222225</v>
      </c>
      <c r="J20" s="255">
        <v>45593.791666666664</v>
      </c>
      <c r="K20" s="252" t="s">
        <v>885</v>
      </c>
      <c r="L20" s="255">
        <v>45603.827777777777</v>
      </c>
      <c r="M20" s="252" t="s">
        <v>917</v>
      </c>
      <c r="N20" s="252" t="s">
        <v>880</v>
      </c>
      <c r="O20" s="252" t="s">
        <v>848</v>
      </c>
      <c r="P20" s="255">
        <v>45603.827777777777</v>
      </c>
      <c r="Q20" s="252" t="s">
        <v>795</v>
      </c>
      <c r="R20" s="255">
        <v>45600.793749999997</v>
      </c>
      <c r="S20" s="255">
        <v>45590.459722222222</v>
      </c>
      <c r="T20" s="255">
        <v>45590.499305555553</v>
      </c>
      <c r="U20" s="252" t="s">
        <v>885</v>
      </c>
      <c r="V20" s="253" t="s">
        <v>849</v>
      </c>
      <c r="W20" s="252" t="s">
        <v>888</v>
      </c>
      <c r="X20" s="252" t="s">
        <v>793</v>
      </c>
      <c r="Y20" s="228" t="str">
        <f>VLOOKUP(HelpMe[[#This Row],[Technician]],Technicians[#All],3,FALSE)</f>
        <v>RAK Ceramics</v>
      </c>
      <c r="Z20" s="228" t="str">
        <f>VLOOKUP(HelpMe[[#This Row],[Technician]],Technicians[#All],2,FALSE)</f>
        <v>SAP Basis</v>
      </c>
      <c r="AA20" s="233" t="e">
        <f>IF((TEXT("Oct 28, 2024 00:00 AM","mmm dd, yyyy hh:mm") - TEXT(HelpMe[[#This Row],[Created Date]],"mmm dd, yyyy hh:mm"))&gt;0, "Yes","No")</f>
        <v>#VALUE!</v>
      </c>
      <c r="AB20" s="230">
        <f ca="1">IF(HelpMe[[#This Row],[Resolved Time]]="-",NOW()-TEXT(HelpMe[[#This Row],[Created Date]],"mmm dd, yyyy hh:mm"),HelpMe[[#This Row],[Resolved Time]]-HelpMe[[#This Row],[Created Date]])</f>
        <v>11.00277777777228</v>
      </c>
      <c r="AC20" s="231" t="e">
        <f>YEAR(TEXT(HelpMe[[#This Row],[Created Date]],"mmm dd, yyyy hh:mm"))</f>
        <v>#VALUE!</v>
      </c>
      <c r="AD20" s="228" t="e">
        <f>WEEKNUM(TEXT(HelpMe[[#This Row],[Created Date]],"mmm dd, yyyy hh:mm"),2)</f>
        <v>#VALUE!</v>
      </c>
      <c r="AE20" s="228" t="e">
        <f>_xlfn.CONCAT(HelpMe[[#This Row],[Year]],"-W",HelpMe[[#This Row],[Week'#]])</f>
        <v>#VALUE!</v>
      </c>
      <c r="AF20" s="228" t="str">
        <f>IFERROR(VLOOKUP(HelpMe[[#This Row],[ID]],CGTracker[#All],11,FALSE),"No CG Status Found")</f>
        <v>No CG Status Found</v>
      </c>
      <c r="AG20" s="228" t="e">
        <f>MONTH(TEXT(HelpMe[[#This Row],[Created Date]],"mmm dd, yyyy hh:mm"))</f>
        <v>#VALUE!</v>
      </c>
      <c r="AH20" s="228" t="e">
        <f>_xlfn.CONCAT(HelpMe[[#This Row],[Year]],"-M",HelpMe[[#This Row],[Month]])</f>
        <v>#VALUE!</v>
      </c>
      <c r="AI20" s="228" t="str">
        <f ca="1">IF(HelpMe[[#This Row],[Age]]&lt;2,"Less than 2",IF(HelpMe[[#This Row],[Age]]&lt;5,"From 2 to 5",IF(HelpMe[[#This Row],[Age]]&lt;10,"From 5 to 10","More than 10")))</f>
        <v>More than 10</v>
      </c>
      <c r="AJ20" s="233" t="e">
        <f>DATEVALUE(TEXT(HelpMe[[#This Row],[Created Date]],"mm/dd/yyyy hh:mm"))</f>
        <v>#VALUE!</v>
      </c>
      <c r="AK20" s="233" t="e">
        <f>IF(HelpMe[[#This Row],[Resolved Time]]="-","",DATEVALUE(TEXT(HelpMe[[#This Row],[Created Date]],"mm/dd/yyyy hh:mm")))</f>
        <v>#VALUE!</v>
      </c>
    </row>
    <row r="21" spans="1:37" ht="14.5">
      <c r="A21" s="252">
        <v>4000003065</v>
      </c>
      <c r="B21" s="252" t="s">
        <v>117</v>
      </c>
      <c r="C21" s="252" t="s">
        <v>906</v>
      </c>
      <c r="D21" s="254" t="s">
        <v>918</v>
      </c>
      <c r="E21" s="252" t="s">
        <v>919</v>
      </c>
      <c r="F21" s="252" t="s">
        <v>884</v>
      </c>
      <c r="G21" s="252" t="s">
        <v>844</v>
      </c>
      <c r="H21" s="252" t="s">
        <v>403</v>
      </c>
      <c r="I21" s="255">
        <v>45551.489583333336</v>
      </c>
      <c r="J21" s="255">
        <v>45552.447916666664</v>
      </c>
      <c r="K21" s="252" t="s">
        <v>845</v>
      </c>
      <c r="L21" s="255">
        <v>45558.560416666667</v>
      </c>
      <c r="M21" s="252" t="s">
        <v>919</v>
      </c>
      <c r="N21" s="252" t="s">
        <v>912</v>
      </c>
      <c r="O21" s="252" t="s">
        <v>920</v>
      </c>
      <c r="P21" s="255">
        <v>45558.560416666667</v>
      </c>
      <c r="Q21" s="252" t="s">
        <v>861</v>
      </c>
      <c r="R21" s="255">
        <v>45555.536805555559</v>
      </c>
      <c r="S21" s="255">
        <v>45555.536805555559</v>
      </c>
      <c r="T21" s="255">
        <v>45551.53125</v>
      </c>
      <c r="U21" s="252" t="s">
        <v>885</v>
      </c>
      <c r="V21" s="253" t="s">
        <v>849</v>
      </c>
      <c r="W21" s="252" t="s">
        <v>850</v>
      </c>
      <c r="X21" s="252" t="s">
        <v>793</v>
      </c>
      <c r="Y21" s="228" t="str">
        <f>VLOOKUP(HelpMe[[#This Row],[Technician]],Technicians[#All],3,FALSE)</f>
        <v>RAK Ceramics</v>
      </c>
      <c r="Z21" s="228" t="str">
        <f>VLOOKUP(HelpMe[[#This Row],[Technician]],Technicians[#All],2,FALSE)</f>
        <v>SAP Basis</v>
      </c>
      <c r="AA21" s="233" t="e">
        <f>IF((TEXT("Oct 28, 2024 00:00 AM","mmm dd, yyyy hh:mm") - TEXT(HelpMe[[#This Row],[Created Date]],"mmm dd, yyyy hh:mm"))&gt;0, "Yes","No")</f>
        <v>#VALUE!</v>
      </c>
      <c r="AB21" s="230">
        <f ca="1">IF(HelpMe[[#This Row],[Resolved Time]]="-",NOW()-TEXT(HelpMe[[#This Row],[Created Date]],"mmm dd, yyyy hh:mm"),HelpMe[[#This Row],[Resolved Time]]-HelpMe[[#This Row],[Created Date]])</f>
        <v>4.047222222223354</v>
      </c>
      <c r="AC21" s="231" t="e">
        <f>YEAR(TEXT(HelpMe[[#This Row],[Created Date]],"mmm dd, yyyy hh:mm"))</f>
        <v>#VALUE!</v>
      </c>
      <c r="AD21" s="228" t="e">
        <f>WEEKNUM(TEXT(HelpMe[[#This Row],[Created Date]],"mmm dd, yyyy hh:mm"),2)</f>
        <v>#VALUE!</v>
      </c>
      <c r="AE21" s="228" t="e">
        <f>_xlfn.CONCAT(HelpMe[[#This Row],[Year]],"-W",HelpMe[[#This Row],[Week'#]])</f>
        <v>#VALUE!</v>
      </c>
      <c r="AF21" s="228" t="str">
        <f>IFERROR(VLOOKUP(HelpMe[[#This Row],[ID]],CGTracker[#All],11,FALSE),"No CG Status Found")</f>
        <v>No CG Status Found</v>
      </c>
      <c r="AG21" s="228" t="e">
        <f>MONTH(TEXT(HelpMe[[#This Row],[Created Date]],"mmm dd, yyyy hh:mm"))</f>
        <v>#VALUE!</v>
      </c>
      <c r="AH21" s="228" t="e">
        <f>_xlfn.CONCAT(HelpMe[[#This Row],[Year]],"-M",HelpMe[[#This Row],[Month]])</f>
        <v>#VALUE!</v>
      </c>
      <c r="AI21" s="228" t="str">
        <f ca="1">IF(HelpMe[[#This Row],[Age]]&lt;2,"Less than 2",IF(HelpMe[[#This Row],[Age]]&lt;5,"From 2 to 5",IF(HelpMe[[#This Row],[Age]]&lt;10,"From 5 to 10","More than 10")))</f>
        <v>From 2 to 5</v>
      </c>
      <c r="AJ21" s="233" t="e">
        <f>DATEVALUE(TEXT(HelpMe[[#This Row],[Created Date]],"mm/dd/yyyy hh:mm"))</f>
        <v>#VALUE!</v>
      </c>
      <c r="AK21" s="233" t="e">
        <f>IF(HelpMe[[#This Row],[Resolved Time]]="-","",DATEVALUE(TEXT(HelpMe[[#This Row],[Created Date]],"mm/dd/yyyy hh:mm")))</f>
        <v>#VALUE!</v>
      </c>
    </row>
    <row r="22" spans="1:37" ht="14.5">
      <c r="A22" s="252">
        <v>4000003092</v>
      </c>
      <c r="B22" s="252" t="s">
        <v>117</v>
      </c>
      <c r="C22" s="252" t="s">
        <v>795</v>
      </c>
      <c r="D22" s="254" t="s">
        <v>921</v>
      </c>
      <c r="E22" s="252" t="s">
        <v>911</v>
      </c>
      <c r="F22" s="252" t="s">
        <v>843</v>
      </c>
      <c r="G22" s="252" t="s">
        <v>844</v>
      </c>
      <c r="H22" s="252" t="s">
        <v>403</v>
      </c>
      <c r="I22" s="255">
        <v>45551.709027777775</v>
      </c>
      <c r="J22" s="255">
        <v>45553.709027777775</v>
      </c>
      <c r="K22" s="252" t="s">
        <v>845</v>
      </c>
      <c r="L22" s="255">
        <v>45555.684027777781</v>
      </c>
      <c r="M22" s="252" t="s">
        <v>911</v>
      </c>
      <c r="N22" s="252" t="s">
        <v>912</v>
      </c>
      <c r="O22" s="252" t="s">
        <v>848</v>
      </c>
      <c r="P22" s="255">
        <v>45555.684027777781</v>
      </c>
      <c r="Q22" s="252" t="s">
        <v>795</v>
      </c>
      <c r="R22" s="255">
        <v>45552.657638888886</v>
      </c>
      <c r="S22" s="255">
        <v>45552.657638888886</v>
      </c>
      <c r="T22" s="255">
        <v>45551.792361111111</v>
      </c>
      <c r="U22" s="252" t="s">
        <v>885</v>
      </c>
      <c r="V22" s="253" t="s">
        <v>849</v>
      </c>
      <c r="W22" s="252" t="s">
        <v>850</v>
      </c>
      <c r="X22" s="252" t="s">
        <v>913</v>
      </c>
      <c r="Y22" s="228" t="str">
        <f>VLOOKUP(HelpMe[[#This Row],[Technician]],Technicians[#All],3,FALSE)</f>
        <v>RAK Ceramics</v>
      </c>
      <c r="Z22" s="228" t="str">
        <f>VLOOKUP(HelpMe[[#This Row],[Technician]],Technicians[#All],2,FALSE)</f>
        <v>SAP Basis</v>
      </c>
      <c r="AA22" s="233" t="e">
        <f>IF((TEXT("Oct 28, 2024 00:00 AM","mmm dd, yyyy hh:mm") - TEXT(HelpMe[[#This Row],[Created Date]],"mmm dd, yyyy hh:mm"))&gt;0, "Yes","No")</f>
        <v>#VALUE!</v>
      </c>
      <c r="AB22" s="230">
        <f ca="1">IF(HelpMe[[#This Row],[Resolved Time]]="-",NOW()-TEXT(HelpMe[[#This Row],[Created Date]],"mmm dd, yyyy hh:mm"),HelpMe[[#This Row],[Resolved Time]]-HelpMe[[#This Row],[Created Date]])</f>
        <v>0.94861111111094942</v>
      </c>
      <c r="AC22" s="231" t="e">
        <f>YEAR(TEXT(HelpMe[[#This Row],[Created Date]],"mmm dd, yyyy hh:mm"))</f>
        <v>#VALUE!</v>
      </c>
      <c r="AD22" s="228" t="e">
        <f>WEEKNUM(TEXT(HelpMe[[#This Row],[Created Date]],"mmm dd, yyyy hh:mm"),2)</f>
        <v>#VALUE!</v>
      </c>
      <c r="AE22" s="228" t="e">
        <f>_xlfn.CONCAT(HelpMe[[#This Row],[Year]],"-W",HelpMe[[#This Row],[Week'#]])</f>
        <v>#VALUE!</v>
      </c>
      <c r="AF22" s="228" t="str">
        <f>IFERROR(VLOOKUP(HelpMe[[#This Row],[ID]],CGTracker[#All],11,FALSE),"No CG Status Found")</f>
        <v>No CG Status Found</v>
      </c>
      <c r="AG22" s="228" t="e">
        <f>MONTH(TEXT(HelpMe[[#This Row],[Created Date]],"mmm dd, yyyy hh:mm"))</f>
        <v>#VALUE!</v>
      </c>
      <c r="AH22" s="228" t="e">
        <f>_xlfn.CONCAT(HelpMe[[#This Row],[Year]],"-M",HelpMe[[#This Row],[Month]])</f>
        <v>#VALUE!</v>
      </c>
      <c r="AI22" s="228" t="str">
        <f ca="1">IF(HelpMe[[#This Row],[Age]]&lt;2,"Less than 2",IF(HelpMe[[#This Row],[Age]]&lt;5,"From 2 to 5",IF(HelpMe[[#This Row],[Age]]&lt;10,"From 5 to 10","More than 10")))</f>
        <v>Less than 2</v>
      </c>
      <c r="AJ22" s="233" t="e">
        <f>DATEVALUE(TEXT(HelpMe[[#This Row],[Created Date]],"mm/dd/yyyy hh:mm"))</f>
        <v>#VALUE!</v>
      </c>
      <c r="AK22" s="233" t="e">
        <f>IF(HelpMe[[#This Row],[Resolved Time]]="-","",DATEVALUE(TEXT(HelpMe[[#This Row],[Created Date]],"mm/dd/yyyy hh:mm")))</f>
        <v>#VALUE!</v>
      </c>
    </row>
    <row r="23" spans="1:37" ht="14.5">
      <c r="A23" s="252">
        <v>4000002693</v>
      </c>
      <c r="B23" s="252" t="s">
        <v>117</v>
      </c>
      <c r="C23" s="252" t="s">
        <v>795</v>
      </c>
      <c r="D23" s="254" t="s">
        <v>922</v>
      </c>
      <c r="E23" s="252" t="s">
        <v>923</v>
      </c>
      <c r="F23" s="252" t="s">
        <v>843</v>
      </c>
      <c r="G23" s="252" t="s">
        <v>844</v>
      </c>
      <c r="H23" s="252" t="s">
        <v>403</v>
      </c>
      <c r="I23" s="255">
        <v>45539.834027777775</v>
      </c>
      <c r="J23" s="255">
        <v>45544.4375</v>
      </c>
      <c r="K23" s="252" t="s">
        <v>885</v>
      </c>
      <c r="L23" s="255">
        <v>45613.581250000003</v>
      </c>
      <c r="M23" s="252" t="s">
        <v>846</v>
      </c>
      <c r="N23" s="252" t="s">
        <v>924</v>
      </c>
      <c r="O23" s="252" t="s">
        <v>848</v>
      </c>
      <c r="P23" s="255">
        <v>45613.581250000003</v>
      </c>
      <c r="Q23" s="252" t="s">
        <v>795</v>
      </c>
      <c r="R23" s="255">
        <v>45610.567361111112</v>
      </c>
      <c r="S23" s="255">
        <v>45610.567361111112</v>
      </c>
      <c r="T23" s="255">
        <v>45540.520833333336</v>
      </c>
      <c r="U23" s="252" t="s">
        <v>885</v>
      </c>
      <c r="V23" s="253" t="s">
        <v>849</v>
      </c>
      <c r="W23" s="252" t="s">
        <v>888</v>
      </c>
      <c r="X23" s="252" t="s">
        <v>793</v>
      </c>
      <c r="Y23" s="228" t="str">
        <f>VLOOKUP(HelpMe[[#This Row],[Technician]],Technicians[#All],3,FALSE)</f>
        <v>RAK Ceramics</v>
      </c>
      <c r="Z23" s="228" t="str">
        <f>VLOOKUP(HelpMe[[#This Row],[Technician]],Technicians[#All],2,FALSE)</f>
        <v>SAP Basis</v>
      </c>
      <c r="AA23" s="233" t="e">
        <f>IF((TEXT("Oct 28, 2024 00:00 AM","mmm dd, yyyy hh:mm") - TEXT(HelpMe[[#This Row],[Created Date]],"mmm dd, yyyy hh:mm"))&gt;0, "Yes","No")</f>
        <v>#VALUE!</v>
      </c>
      <c r="AB23" s="230">
        <f ca="1">IF(HelpMe[[#This Row],[Resolved Time]]="-",NOW()-TEXT(HelpMe[[#This Row],[Created Date]],"mmm dd, yyyy hh:mm"),HelpMe[[#This Row],[Resolved Time]]-HelpMe[[#This Row],[Created Date]])</f>
        <v>70.733333333337214</v>
      </c>
      <c r="AC23" s="231" t="e">
        <f>YEAR(TEXT(HelpMe[[#This Row],[Created Date]],"mmm dd, yyyy hh:mm"))</f>
        <v>#VALUE!</v>
      </c>
      <c r="AD23" s="228" t="e">
        <f>WEEKNUM(TEXT(HelpMe[[#This Row],[Created Date]],"mmm dd, yyyy hh:mm"),2)</f>
        <v>#VALUE!</v>
      </c>
      <c r="AE23" s="228" t="e">
        <f>_xlfn.CONCAT(HelpMe[[#This Row],[Year]],"-W",HelpMe[[#This Row],[Week'#]])</f>
        <v>#VALUE!</v>
      </c>
      <c r="AF23" s="228" t="str">
        <f>IFERROR(VLOOKUP(HelpMe[[#This Row],[ID]],CGTracker[#All],11,FALSE),"No CG Status Found")</f>
        <v>No CG Status Found</v>
      </c>
      <c r="AG23" s="228" t="e">
        <f>MONTH(TEXT(HelpMe[[#This Row],[Created Date]],"mmm dd, yyyy hh:mm"))</f>
        <v>#VALUE!</v>
      </c>
      <c r="AH23" s="228" t="e">
        <f>_xlfn.CONCAT(HelpMe[[#This Row],[Year]],"-M",HelpMe[[#This Row],[Month]])</f>
        <v>#VALUE!</v>
      </c>
      <c r="AI23" s="228" t="str">
        <f ca="1">IF(HelpMe[[#This Row],[Age]]&lt;2,"Less than 2",IF(HelpMe[[#This Row],[Age]]&lt;5,"From 2 to 5",IF(HelpMe[[#This Row],[Age]]&lt;10,"From 5 to 10","More than 10")))</f>
        <v>More than 10</v>
      </c>
      <c r="AJ23" s="233">
        <f>DATEVALUE(TEXT(HelpMe[[#This Row],[Created Date]],"mm/dd/yyyy hh:mm"))</f>
        <v>45391</v>
      </c>
      <c r="AK23" s="233">
        <f>IF(HelpMe[[#This Row],[Resolved Time]]="-","",DATEVALUE(TEXT(HelpMe[[#This Row],[Created Date]],"mm/dd/yyyy hh:mm")))</f>
        <v>45391</v>
      </c>
    </row>
    <row r="24" spans="1:37" ht="14.5">
      <c r="A24" s="252">
        <v>4000005686</v>
      </c>
      <c r="B24" s="252" t="s">
        <v>117</v>
      </c>
      <c r="C24" s="252" t="s">
        <v>795</v>
      </c>
      <c r="D24" s="254" t="s">
        <v>925</v>
      </c>
      <c r="E24" s="252" t="s">
        <v>926</v>
      </c>
      <c r="F24" s="252" t="s">
        <v>843</v>
      </c>
      <c r="G24" s="252" t="s">
        <v>844</v>
      </c>
      <c r="H24" s="252" t="s">
        <v>40</v>
      </c>
      <c r="I24" s="255">
        <v>45632.506249999999</v>
      </c>
      <c r="J24" s="255">
        <v>45636.506249999999</v>
      </c>
      <c r="K24" s="252" t="s">
        <v>845</v>
      </c>
      <c r="L24" s="253" t="s">
        <v>849</v>
      </c>
      <c r="M24" s="252" t="s">
        <v>846</v>
      </c>
      <c r="N24" s="252" t="s">
        <v>927</v>
      </c>
      <c r="O24" s="252" t="s">
        <v>848</v>
      </c>
      <c r="P24" s="255">
        <v>45644.521527777775</v>
      </c>
      <c r="Q24" s="252" t="s">
        <v>795</v>
      </c>
      <c r="R24" s="255">
        <v>45644.521527777775</v>
      </c>
      <c r="S24" s="255">
        <v>45644.521527777775</v>
      </c>
      <c r="T24" s="255">
        <v>45632.589583333334</v>
      </c>
      <c r="U24" s="252" t="s">
        <v>885</v>
      </c>
      <c r="V24" s="253" t="s">
        <v>849</v>
      </c>
      <c r="W24" s="252" t="s">
        <v>850</v>
      </c>
      <c r="X24" s="252" t="s">
        <v>793</v>
      </c>
      <c r="Y24" s="228" t="str">
        <f>VLOOKUP(HelpMe[[#This Row],[Technician]],Technicians[#All],3,FALSE)</f>
        <v>RAK Ceramics</v>
      </c>
      <c r="Z24" s="228" t="str">
        <f>VLOOKUP(HelpMe[[#This Row],[Technician]],Technicians[#All],2,FALSE)</f>
        <v>SAP Basis</v>
      </c>
      <c r="AA24" s="233" t="e">
        <f>IF((TEXT("Oct 28, 2024 00:00 AM","mmm dd, yyyy hh:mm") - TEXT(HelpMe[[#This Row],[Created Date]],"mmm dd, yyyy hh:mm"))&gt;0, "Yes","No")</f>
        <v>#VALUE!</v>
      </c>
      <c r="AB24" s="230">
        <f ca="1">IF(HelpMe[[#This Row],[Resolved Time]]="-",NOW()-TEXT(HelpMe[[#This Row],[Created Date]],"mmm dd, yyyy hh:mm"),HelpMe[[#This Row],[Resolved Time]]-HelpMe[[#This Row],[Created Date]])</f>
        <v>12.015277777776646</v>
      </c>
      <c r="AC24" s="231" t="e">
        <f>YEAR(TEXT(HelpMe[[#This Row],[Created Date]],"mmm dd, yyyy hh:mm"))</f>
        <v>#VALUE!</v>
      </c>
      <c r="AD24" s="228" t="e">
        <f>WEEKNUM(TEXT(HelpMe[[#This Row],[Created Date]],"mmm dd, yyyy hh:mm"),2)</f>
        <v>#VALUE!</v>
      </c>
      <c r="AE24" s="228" t="e">
        <f>_xlfn.CONCAT(HelpMe[[#This Row],[Year]],"-W",HelpMe[[#This Row],[Week'#]])</f>
        <v>#VALUE!</v>
      </c>
      <c r="AF24" s="228" t="str">
        <f>IFERROR(VLOOKUP(HelpMe[[#This Row],[ID]],CGTracker[#All],11,FALSE),"No CG Status Found")</f>
        <v>No CG Status Found</v>
      </c>
      <c r="AG24" s="228" t="e">
        <f>MONTH(TEXT(HelpMe[[#This Row],[Created Date]],"mmm dd, yyyy hh:mm"))</f>
        <v>#VALUE!</v>
      </c>
      <c r="AH24" s="228" t="e">
        <f>_xlfn.CONCAT(HelpMe[[#This Row],[Year]],"-M",HelpMe[[#This Row],[Month]])</f>
        <v>#VALUE!</v>
      </c>
      <c r="AI24" s="228" t="str">
        <f ca="1">IF(HelpMe[[#This Row],[Age]]&lt;2,"Less than 2",IF(HelpMe[[#This Row],[Age]]&lt;5,"From 2 to 5",IF(HelpMe[[#This Row],[Age]]&lt;10,"From 5 to 10","More than 10")))</f>
        <v>More than 10</v>
      </c>
      <c r="AJ24" s="233">
        <f>DATEVALUE(TEXT(HelpMe[[#This Row],[Created Date]],"mm/dd/yyyy hh:mm"))</f>
        <v>45455</v>
      </c>
      <c r="AK24" s="233">
        <f>IF(HelpMe[[#This Row],[Resolved Time]]="-","",DATEVALUE(TEXT(HelpMe[[#This Row],[Created Date]],"mm/dd/yyyy hh:mm")))</f>
        <v>45455</v>
      </c>
    </row>
    <row r="25" spans="1:37" ht="14.5">
      <c r="A25" s="252">
        <v>4000005246</v>
      </c>
      <c r="B25" s="252" t="s">
        <v>117</v>
      </c>
      <c r="C25" s="252" t="s">
        <v>795</v>
      </c>
      <c r="D25" s="254" t="s">
        <v>928</v>
      </c>
      <c r="E25" s="252" t="s">
        <v>929</v>
      </c>
      <c r="F25" s="252" t="s">
        <v>843</v>
      </c>
      <c r="G25" s="252" t="s">
        <v>844</v>
      </c>
      <c r="H25" s="252" t="s">
        <v>403</v>
      </c>
      <c r="I25" s="255">
        <v>45617.715277777781</v>
      </c>
      <c r="J25" s="255">
        <v>45621.715277777781</v>
      </c>
      <c r="K25" s="252" t="s">
        <v>885</v>
      </c>
      <c r="L25" s="255">
        <v>45634.504861111112</v>
      </c>
      <c r="M25" s="252" t="s">
        <v>846</v>
      </c>
      <c r="N25" s="252" t="s">
        <v>871</v>
      </c>
      <c r="O25" s="252" t="s">
        <v>848</v>
      </c>
      <c r="P25" s="255">
        <v>45637.554861111108</v>
      </c>
      <c r="Q25" s="252" t="s">
        <v>795</v>
      </c>
      <c r="R25" s="255">
        <v>45631.493750000001</v>
      </c>
      <c r="S25" s="255">
        <v>45631.493750000001</v>
      </c>
      <c r="T25" s="255">
        <v>45617.798611111109</v>
      </c>
      <c r="U25" s="252" t="s">
        <v>885</v>
      </c>
      <c r="V25" s="253" t="s">
        <v>849</v>
      </c>
      <c r="W25" s="252" t="s">
        <v>888</v>
      </c>
      <c r="X25" s="252" t="s">
        <v>793</v>
      </c>
      <c r="Y25" s="228" t="str">
        <f>VLOOKUP(HelpMe[[#This Row],[Technician]],Technicians[#All],3,FALSE)</f>
        <v>RAK Ceramics</v>
      </c>
      <c r="Z25" s="228" t="str">
        <f>VLOOKUP(HelpMe[[#This Row],[Technician]],Technicians[#All],2,FALSE)</f>
        <v>SAP Basis</v>
      </c>
      <c r="AA25" s="233" t="e">
        <f>IF((TEXT("Oct 28, 2024 00:00 AM","mmm dd, yyyy hh:mm") - TEXT(HelpMe[[#This Row],[Created Date]],"mmm dd, yyyy hh:mm"))&gt;0, "Yes","No")</f>
        <v>#VALUE!</v>
      </c>
      <c r="AB25" s="230">
        <f ca="1">IF(HelpMe[[#This Row],[Resolved Time]]="-",NOW()-TEXT(HelpMe[[#This Row],[Created Date]],"mmm dd, yyyy hh:mm"),HelpMe[[#This Row],[Resolved Time]]-HelpMe[[#This Row],[Created Date]])</f>
        <v>13.778472222220444</v>
      </c>
      <c r="AC25" s="231" t="e">
        <f>YEAR(TEXT(HelpMe[[#This Row],[Created Date]],"mmm dd, yyyy hh:mm"))</f>
        <v>#VALUE!</v>
      </c>
      <c r="AD25" s="228" t="e">
        <f>WEEKNUM(TEXT(HelpMe[[#This Row],[Created Date]],"mmm dd, yyyy hh:mm"),2)</f>
        <v>#VALUE!</v>
      </c>
      <c r="AE25" s="228" t="e">
        <f>_xlfn.CONCAT(HelpMe[[#This Row],[Year]],"-W",HelpMe[[#This Row],[Week'#]])</f>
        <v>#VALUE!</v>
      </c>
      <c r="AF25" s="228" t="str">
        <f>IFERROR(VLOOKUP(HelpMe[[#This Row],[ID]],CGTracker[#All],11,FALSE),"No CG Status Found")</f>
        <v>No CG Status Found</v>
      </c>
      <c r="AG25" s="228" t="e">
        <f>MONTH(TEXT(HelpMe[[#This Row],[Created Date]],"mmm dd, yyyy hh:mm"))</f>
        <v>#VALUE!</v>
      </c>
      <c r="AH25" s="228" t="e">
        <f>_xlfn.CONCAT(HelpMe[[#This Row],[Year]],"-M",HelpMe[[#This Row],[Month]])</f>
        <v>#VALUE!</v>
      </c>
      <c r="AI25" s="228" t="str">
        <f ca="1">IF(HelpMe[[#This Row],[Age]]&lt;2,"Less than 2",IF(HelpMe[[#This Row],[Age]]&lt;5,"From 2 to 5",IF(HelpMe[[#This Row],[Age]]&lt;10,"From 5 to 10","More than 10")))</f>
        <v>More than 10</v>
      </c>
      <c r="AJ25" s="233" t="e">
        <f>DATEVALUE(TEXT(HelpMe[[#This Row],[Created Date]],"mm/dd/yyyy hh:mm"))</f>
        <v>#VALUE!</v>
      </c>
      <c r="AK25" s="233" t="e">
        <f>IF(HelpMe[[#This Row],[Resolved Time]]="-","",DATEVALUE(TEXT(HelpMe[[#This Row],[Created Date]],"mm/dd/yyyy hh:mm")))</f>
        <v>#VALUE!</v>
      </c>
    </row>
    <row r="26" spans="1:37" ht="14.5">
      <c r="A26" s="252">
        <v>4000002109</v>
      </c>
      <c r="B26" s="252" t="s">
        <v>117</v>
      </c>
      <c r="C26" s="252" t="s">
        <v>795</v>
      </c>
      <c r="D26" s="254" t="s">
        <v>930</v>
      </c>
      <c r="E26" s="252" t="s">
        <v>931</v>
      </c>
      <c r="F26" s="252" t="s">
        <v>843</v>
      </c>
      <c r="G26" s="252" t="s">
        <v>844</v>
      </c>
      <c r="H26" s="252" t="s">
        <v>403</v>
      </c>
      <c r="I26" s="255">
        <v>45523.518750000003</v>
      </c>
      <c r="J26" s="255">
        <v>45525.518750000003</v>
      </c>
      <c r="K26" s="252" t="s">
        <v>885</v>
      </c>
      <c r="L26" s="255">
        <v>45600.784722222219</v>
      </c>
      <c r="M26" s="252" t="s">
        <v>931</v>
      </c>
      <c r="N26" s="252" t="s">
        <v>895</v>
      </c>
      <c r="O26" s="252" t="s">
        <v>848</v>
      </c>
      <c r="P26" s="255">
        <v>45600.784722222219</v>
      </c>
      <c r="Q26" s="252" t="s">
        <v>795</v>
      </c>
      <c r="R26" s="255">
        <v>45597.777083333334</v>
      </c>
      <c r="S26" s="255">
        <v>45555.452777777777</v>
      </c>
      <c r="T26" s="255">
        <v>45523.602083333331</v>
      </c>
      <c r="U26" s="252" t="s">
        <v>885</v>
      </c>
      <c r="V26" s="253" t="s">
        <v>849</v>
      </c>
      <c r="W26" s="252" t="s">
        <v>888</v>
      </c>
      <c r="X26" s="252" t="s">
        <v>793</v>
      </c>
      <c r="Y26" s="228" t="str">
        <f>VLOOKUP(HelpMe[[#This Row],[Technician]],Technicians[#All],3,FALSE)</f>
        <v>RAK Ceramics</v>
      </c>
      <c r="Z26" s="228" t="str">
        <f>VLOOKUP(HelpMe[[#This Row],[Technician]],Technicians[#All],2,FALSE)</f>
        <v>SAP Basis</v>
      </c>
      <c r="AA26" s="230" t="e">
        <f>IF((TEXT("Oct 28, 2024 00:00 AM","mmm dd, yyyy hh:mm") - TEXT(HelpMe[[#This Row],[Created Date]],"mmm dd, yyyy hh:mm"))&gt;0, "Yes","No")</f>
        <v>#VALUE!</v>
      </c>
      <c r="AB26" s="230">
        <f ca="1">IF(HelpMe[[#This Row],[Resolved Time]]="-",NOW()-TEXT(HelpMe[[#This Row],[Created Date]],"mmm dd, yyyy hh:mm"),HelpMe[[#This Row],[Resolved Time]]-HelpMe[[#This Row],[Created Date]])</f>
        <v>74.258333333331393</v>
      </c>
      <c r="AC26" s="231" t="e">
        <f>YEAR(TEXT(HelpMe[[#This Row],[Created Date]],"mmm dd, yyyy hh:mm"))</f>
        <v>#VALUE!</v>
      </c>
      <c r="AD26" s="228" t="e">
        <f>WEEKNUM(TEXT(HelpMe[[#This Row],[Created Date]],"mmm dd, yyyy hh:mm"),2)</f>
        <v>#VALUE!</v>
      </c>
      <c r="AE26" s="228" t="e">
        <f>_xlfn.CONCAT(HelpMe[[#This Row],[Year]],"-W",HelpMe[[#This Row],[Week'#]])</f>
        <v>#VALUE!</v>
      </c>
      <c r="AF26" s="228" t="str">
        <f>IFERROR(VLOOKUP(HelpMe[[#This Row],[ID]],CGTracker[#All],11,FALSE),"No CG Status Found")</f>
        <v>No CG Status Found</v>
      </c>
      <c r="AG26" s="228" t="e">
        <f>MONTH(TEXT(HelpMe[[#This Row],[Created Date]],"mmm dd, yyyy hh:mm"))</f>
        <v>#VALUE!</v>
      </c>
      <c r="AH26" s="228" t="e">
        <f>_xlfn.CONCAT(HelpMe[[#This Row],[Year]],"-M",HelpMe[[#This Row],[Month]])</f>
        <v>#VALUE!</v>
      </c>
      <c r="AI26" s="228" t="str">
        <f ca="1">IF(HelpMe[[#This Row],[Age]]&lt;2,"Less than 2",IF(HelpMe[[#This Row],[Age]]&lt;5,"From 2 to 5",IF(HelpMe[[#This Row],[Age]]&lt;10,"From 5 to 10","More than 10")))</f>
        <v>More than 10</v>
      </c>
      <c r="AJ26" s="233" t="e">
        <f>DATEVALUE(TEXT(HelpMe[[#This Row],[Created Date]],"mm/dd/yyyy hh:mm"))</f>
        <v>#VALUE!</v>
      </c>
      <c r="AK26" s="233" t="e">
        <f>IF(HelpMe[[#This Row],[Resolved Time]]="-","",DATEVALUE(TEXT(HelpMe[[#This Row],[Created Date]],"mm/dd/yyyy hh:mm")))</f>
        <v>#VALUE!</v>
      </c>
    </row>
    <row r="27" spans="1:37" ht="14.5">
      <c r="A27" s="252">
        <v>4000000149</v>
      </c>
      <c r="B27" s="252" t="s">
        <v>117</v>
      </c>
      <c r="C27" s="252" t="s">
        <v>795</v>
      </c>
      <c r="D27" s="254" t="s">
        <v>932</v>
      </c>
      <c r="E27" s="252" t="s">
        <v>933</v>
      </c>
      <c r="F27" s="252" t="s">
        <v>843</v>
      </c>
      <c r="G27" s="252" t="s">
        <v>844</v>
      </c>
      <c r="H27" s="252" t="s">
        <v>131</v>
      </c>
      <c r="I27" s="255">
        <v>45475.542361111111</v>
      </c>
      <c r="J27" s="255">
        <v>45477.542361111111</v>
      </c>
      <c r="K27" s="252" t="s">
        <v>845</v>
      </c>
      <c r="L27" s="253" t="s">
        <v>849</v>
      </c>
      <c r="M27" s="252" t="s">
        <v>846</v>
      </c>
      <c r="N27" s="252" t="s">
        <v>934</v>
      </c>
      <c r="O27" s="252" t="s">
        <v>848</v>
      </c>
      <c r="P27" s="255">
        <v>45483.538194444445</v>
      </c>
      <c r="Q27" s="252" t="s">
        <v>795</v>
      </c>
      <c r="R27" s="253" t="s">
        <v>849</v>
      </c>
      <c r="S27" s="255">
        <v>45475.54791666667</v>
      </c>
      <c r="T27" s="255">
        <v>45475.625694444447</v>
      </c>
      <c r="U27" s="252" t="s">
        <v>885</v>
      </c>
      <c r="V27" s="253" t="s">
        <v>849</v>
      </c>
      <c r="W27" s="252" t="s">
        <v>850</v>
      </c>
      <c r="X27" s="252" t="s">
        <v>793</v>
      </c>
      <c r="Y27" s="228" t="str">
        <f>VLOOKUP(HelpMe[[#This Row],[Technician]],Technicians[#All],3,FALSE)</f>
        <v>RAK Ceramics</v>
      </c>
      <c r="Z27" s="228" t="str">
        <f>VLOOKUP(HelpMe[[#This Row],[Technician]],Technicians[#All],2,FALSE)</f>
        <v>SAP Basis</v>
      </c>
      <c r="AA27" s="233" t="e">
        <f>IF((TEXT("Oct 28, 2024 00:00 AM","mmm dd, yyyy hh:mm") - TEXT(HelpMe[[#This Row],[Created Date]],"mmm dd, yyyy hh:mm"))&gt;0, "Yes","No")</f>
        <v>#VALUE!</v>
      </c>
      <c r="AB27" s="230" t="e">
        <f ca="1">IF(HelpMe[[#This Row],[Resolved Time]]="-",NOW()-TEXT(HelpMe[[#This Row],[Created Date]],"mmm dd, yyyy hh:mm"),HelpMe[[#This Row],[Resolved Time]]-HelpMe[[#This Row],[Created Date]])</f>
        <v>#VALUE!</v>
      </c>
      <c r="AC27" s="231" t="e">
        <f>YEAR(TEXT(HelpMe[[#This Row],[Created Date]],"mmm dd, yyyy hh:mm"))</f>
        <v>#VALUE!</v>
      </c>
      <c r="AD27" s="228" t="e">
        <f>WEEKNUM(TEXT(HelpMe[[#This Row],[Created Date]],"mmm dd, yyyy hh:mm"),2)</f>
        <v>#VALUE!</v>
      </c>
      <c r="AE27" s="228" t="e">
        <f>_xlfn.CONCAT(HelpMe[[#This Row],[Year]],"-W",HelpMe[[#This Row],[Week'#]])</f>
        <v>#VALUE!</v>
      </c>
      <c r="AF27" s="228" t="str">
        <f>IFERROR(VLOOKUP(HelpMe[[#This Row],[ID]],CGTracker[#All],11,FALSE),"No CG Status Found")</f>
        <v>No CG Status Found</v>
      </c>
      <c r="AG27" s="228" t="e">
        <f>MONTH(TEXT(HelpMe[[#This Row],[Created Date]],"mmm dd, yyyy hh:mm"))</f>
        <v>#VALUE!</v>
      </c>
      <c r="AH27" s="228" t="e">
        <f>_xlfn.CONCAT(HelpMe[[#This Row],[Year]],"-M",HelpMe[[#This Row],[Month]])</f>
        <v>#VALUE!</v>
      </c>
      <c r="AI27" s="228" t="e">
        <f ca="1">IF(HelpMe[[#This Row],[Age]]&lt;2,"Less than 2",IF(HelpMe[[#This Row],[Age]]&lt;5,"From 2 to 5",IF(HelpMe[[#This Row],[Age]]&lt;10,"From 5 to 10","More than 10")))</f>
        <v>#VALUE!</v>
      </c>
      <c r="AJ27" s="233">
        <f>DATEVALUE(TEXT(HelpMe[[#This Row],[Created Date]],"mm/dd/yyyy hh:mm"))</f>
        <v>45329</v>
      </c>
      <c r="AK27" s="233" t="str">
        <f>IF(HelpMe[[#This Row],[Resolved Time]]="-","",DATEVALUE(TEXT(HelpMe[[#This Row],[Created Date]],"mm/dd/yyyy hh:mm")))</f>
        <v/>
      </c>
    </row>
    <row r="28" spans="1:37" ht="14.5">
      <c r="A28" s="252">
        <v>4000002659</v>
      </c>
      <c r="B28" s="252" t="s">
        <v>117</v>
      </c>
      <c r="C28" s="252" t="s">
        <v>906</v>
      </c>
      <c r="D28" s="254" t="s">
        <v>935</v>
      </c>
      <c r="E28" s="252" t="s">
        <v>936</v>
      </c>
      <c r="F28" s="252" t="s">
        <v>843</v>
      </c>
      <c r="G28" s="252" t="s">
        <v>844</v>
      </c>
      <c r="H28" s="252" t="s">
        <v>403</v>
      </c>
      <c r="I28" s="255">
        <v>45539.534722222219</v>
      </c>
      <c r="J28" s="255">
        <v>45540.493055555555</v>
      </c>
      <c r="K28" s="252" t="s">
        <v>845</v>
      </c>
      <c r="L28" s="255">
        <v>45579.777083333334</v>
      </c>
      <c r="M28" s="252" t="s">
        <v>936</v>
      </c>
      <c r="N28" s="252" t="s">
        <v>878</v>
      </c>
      <c r="O28" s="252" t="s">
        <v>848</v>
      </c>
      <c r="P28" s="255">
        <v>45579.777083333334</v>
      </c>
      <c r="Q28" s="252" t="s">
        <v>861</v>
      </c>
      <c r="R28" s="255">
        <v>45576.767361111109</v>
      </c>
      <c r="S28" s="255">
        <v>45576.767361111109</v>
      </c>
      <c r="T28" s="255">
        <v>45539.576388888891</v>
      </c>
      <c r="U28" s="252" t="s">
        <v>885</v>
      </c>
      <c r="V28" s="253" t="s">
        <v>849</v>
      </c>
      <c r="W28" s="252" t="s">
        <v>850</v>
      </c>
      <c r="X28" s="252" t="s">
        <v>793</v>
      </c>
      <c r="Y28" s="228" t="str">
        <f>VLOOKUP(HelpMe[[#This Row],[Technician]],Technicians[#All],3,FALSE)</f>
        <v>RAK Ceramics</v>
      </c>
      <c r="Z28" s="228" t="str">
        <f>VLOOKUP(HelpMe[[#This Row],[Technician]],Technicians[#All],2,FALSE)</f>
        <v>SAP Basis</v>
      </c>
      <c r="AA28" s="230" t="e">
        <f>IF((TEXT("Oct 28, 2024 00:00 AM","mmm dd, yyyy hh:mm") - TEXT(HelpMe[[#This Row],[Created Date]],"mmm dd, yyyy hh:mm"))&gt;0, "Yes","No")</f>
        <v>#VALUE!</v>
      </c>
      <c r="AB28" s="230">
        <f ca="1">IF(HelpMe[[#This Row],[Resolved Time]]="-",NOW()-TEXT(HelpMe[[#This Row],[Created Date]],"mmm dd, yyyy hh:mm"),HelpMe[[#This Row],[Resolved Time]]-HelpMe[[#This Row],[Created Date]])</f>
        <v>37.232638888890506</v>
      </c>
      <c r="AC28" s="231" t="e">
        <f>YEAR(TEXT(HelpMe[[#This Row],[Created Date]],"mmm dd, yyyy hh:mm"))</f>
        <v>#VALUE!</v>
      </c>
      <c r="AD28" s="228" t="e">
        <f>WEEKNUM(TEXT(HelpMe[[#This Row],[Created Date]],"mmm dd, yyyy hh:mm"),2)</f>
        <v>#VALUE!</v>
      </c>
      <c r="AE28" s="228" t="e">
        <f>_xlfn.CONCAT(HelpMe[[#This Row],[Year]],"-W",HelpMe[[#This Row],[Week'#]])</f>
        <v>#VALUE!</v>
      </c>
      <c r="AF28" s="228" t="str">
        <f>IFERROR(VLOOKUP(HelpMe[[#This Row],[ID]],CGTracker[#All],11,FALSE),"No CG Status Found")</f>
        <v>No CG Status Found</v>
      </c>
      <c r="AG28" s="228" t="e">
        <f>MONTH(TEXT(HelpMe[[#This Row],[Created Date]],"mmm dd, yyyy hh:mm"))</f>
        <v>#VALUE!</v>
      </c>
      <c r="AH28" s="228" t="e">
        <f>_xlfn.CONCAT(HelpMe[[#This Row],[Year]],"-M",HelpMe[[#This Row],[Month]])</f>
        <v>#VALUE!</v>
      </c>
      <c r="AI28" s="228" t="str">
        <f ca="1">IF(HelpMe[[#This Row],[Age]]&lt;2,"Less than 2",IF(HelpMe[[#This Row],[Age]]&lt;5,"From 2 to 5",IF(HelpMe[[#This Row],[Age]]&lt;10,"From 5 to 10","More than 10")))</f>
        <v>More than 10</v>
      </c>
      <c r="AJ28" s="233">
        <f>DATEVALUE(TEXT(HelpMe[[#This Row],[Created Date]],"mm/dd/yyyy hh:mm"))</f>
        <v>45391</v>
      </c>
      <c r="AK28" s="233">
        <f>IF(HelpMe[[#This Row],[Resolved Time]]="-","",DATEVALUE(TEXT(HelpMe[[#This Row],[Created Date]],"mm/dd/yyyy hh:mm")))</f>
        <v>45391</v>
      </c>
    </row>
    <row r="29" spans="1:37" ht="14.5">
      <c r="A29" s="252">
        <v>4000003910</v>
      </c>
      <c r="B29" s="252" t="s">
        <v>117</v>
      </c>
      <c r="C29" s="252" t="s">
        <v>795</v>
      </c>
      <c r="D29" s="254" t="s">
        <v>937</v>
      </c>
      <c r="E29" s="252" t="s">
        <v>938</v>
      </c>
      <c r="F29" s="252" t="s">
        <v>843</v>
      </c>
      <c r="G29" s="252" t="s">
        <v>844</v>
      </c>
      <c r="H29" s="252" t="s">
        <v>40</v>
      </c>
      <c r="I29" s="255">
        <v>45574.738888888889</v>
      </c>
      <c r="J29" s="255">
        <v>45576.738888888889</v>
      </c>
      <c r="K29" s="252" t="s">
        <v>885</v>
      </c>
      <c r="L29" s="253" t="s">
        <v>849</v>
      </c>
      <c r="M29" s="252" t="s">
        <v>846</v>
      </c>
      <c r="N29" s="252" t="s">
        <v>939</v>
      </c>
      <c r="O29" s="252" t="s">
        <v>848</v>
      </c>
      <c r="P29" s="255">
        <v>45646.576388888891</v>
      </c>
      <c r="Q29" s="252" t="s">
        <v>795</v>
      </c>
      <c r="R29" s="255">
        <v>45646.576388888891</v>
      </c>
      <c r="S29" s="255">
        <v>45586.720138888886</v>
      </c>
      <c r="T29" s="255">
        <v>45575.447222222225</v>
      </c>
      <c r="U29" s="252" t="s">
        <v>885</v>
      </c>
      <c r="V29" s="253" t="s">
        <v>849</v>
      </c>
      <c r="W29" s="252" t="s">
        <v>888</v>
      </c>
      <c r="X29" s="252" t="s">
        <v>793</v>
      </c>
      <c r="Y29" s="228" t="str">
        <f>VLOOKUP(HelpMe[[#This Row],[Technician]],Technicians[#All],3,FALSE)</f>
        <v>RAK Ceramics</v>
      </c>
      <c r="Z29" s="228" t="str">
        <f>VLOOKUP(HelpMe[[#This Row],[Technician]],Technicians[#All],2,FALSE)</f>
        <v>SAP Basis</v>
      </c>
      <c r="AA29" s="233" t="e">
        <f>IF((TEXT("Oct 28, 2024 00:00 AM","mmm dd, yyyy hh:mm") - TEXT(HelpMe[[#This Row],[Created Date]],"mmm dd, yyyy hh:mm"))&gt;0, "Yes","No")</f>
        <v>#VALUE!</v>
      </c>
      <c r="AB29" s="230">
        <f ca="1">IF(HelpMe[[#This Row],[Resolved Time]]="-",NOW()-TEXT(HelpMe[[#This Row],[Created Date]],"mmm dd, yyyy hh:mm"),HelpMe[[#This Row],[Resolved Time]]-HelpMe[[#This Row],[Created Date]])</f>
        <v>71.837500000001455</v>
      </c>
      <c r="AC29" s="231" t="e">
        <f>YEAR(TEXT(HelpMe[[#This Row],[Created Date]],"mmm dd, yyyy hh:mm"))</f>
        <v>#VALUE!</v>
      </c>
      <c r="AD29" s="228" t="e">
        <f>WEEKNUM(TEXT(HelpMe[[#This Row],[Created Date]],"mmm dd, yyyy hh:mm"),2)</f>
        <v>#VALUE!</v>
      </c>
      <c r="AE29" s="228" t="e">
        <f>_xlfn.CONCAT(HelpMe[[#This Row],[Year]],"-W",HelpMe[[#This Row],[Week'#]])</f>
        <v>#VALUE!</v>
      </c>
      <c r="AF29" s="228" t="str">
        <f>IFERROR(VLOOKUP(HelpMe[[#This Row],[ID]],CGTracker[#All],11,FALSE),"No CG Status Found")</f>
        <v>No CG Status Found</v>
      </c>
      <c r="AG29" s="228" t="e">
        <f>MONTH(TEXT(HelpMe[[#This Row],[Created Date]],"mmm dd, yyyy hh:mm"))</f>
        <v>#VALUE!</v>
      </c>
      <c r="AH29" s="228" t="e">
        <f>_xlfn.CONCAT(HelpMe[[#This Row],[Year]],"-M",HelpMe[[#This Row],[Month]])</f>
        <v>#VALUE!</v>
      </c>
      <c r="AI29" s="228" t="str">
        <f ca="1">IF(HelpMe[[#This Row],[Age]]&lt;2,"Less than 2",IF(HelpMe[[#This Row],[Age]]&lt;5,"From 2 to 5",IF(HelpMe[[#This Row],[Age]]&lt;10,"From 5 to 10","More than 10")))</f>
        <v>More than 10</v>
      </c>
      <c r="AJ29" s="233">
        <f>DATEVALUE(TEXT(HelpMe[[#This Row],[Created Date]],"mm/dd/yyyy hh:mm"))</f>
        <v>45545</v>
      </c>
      <c r="AK29" s="233">
        <f>IF(HelpMe[[#This Row],[Resolved Time]]="-","",DATEVALUE(TEXT(HelpMe[[#This Row],[Created Date]],"mm/dd/yyyy hh:mm")))</f>
        <v>45545</v>
      </c>
    </row>
    <row r="30" spans="1:37" ht="14.5">
      <c r="A30" s="252">
        <v>4000006055</v>
      </c>
      <c r="B30" s="252" t="s">
        <v>156</v>
      </c>
      <c r="C30" s="252" t="s">
        <v>881</v>
      </c>
      <c r="D30" s="254" t="s">
        <v>753</v>
      </c>
      <c r="E30" s="252" t="s">
        <v>940</v>
      </c>
      <c r="F30" s="252" t="s">
        <v>941</v>
      </c>
      <c r="G30" s="252" t="s">
        <v>942</v>
      </c>
      <c r="H30" s="252" t="s">
        <v>268</v>
      </c>
      <c r="I30" s="255">
        <v>45644.762499999997</v>
      </c>
      <c r="J30" s="255">
        <v>45651.762499999997</v>
      </c>
      <c r="K30" s="252" t="s">
        <v>845</v>
      </c>
      <c r="L30" s="253" t="s">
        <v>849</v>
      </c>
      <c r="M30" s="252" t="s">
        <v>846</v>
      </c>
      <c r="N30" s="252" t="s">
        <v>912</v>
      </c>
      <c r="O30" s="252" t="s">
        <v>848</v>
      </c>
      <c r="P30" s="255">
        <v>45646.457638888889</v>
      </c>
      <c r="Q30" s="252" t="s">
        <v>881</v>
      </c>
      <c r="R30" s="253" t="s">
        <v>849</v>
      </c>
      <c r="S30" s="253" t="s">
        <v>849</v>
      </c>
      <c r="T30" s="255">
        <v>45645.554166666669</v>
      </c>
      <c r="U30" s="253" t="s">
        <v>849</v>
      </c>
      <c r="V30" s="253" t="s">
        <v>849</v>
      </c>
      <c r="W30" s="252" t="s">
        <v>850</v>
      </c>
      <c r="X30" s="252" t="s">
        <v>793</v>
      </c>
      <c r="Y30" s="228" t="str">
        <f>VLOOKUP(HelpMe[[#This Row],[Technician]],Technicians[#All],3,FALSE)</f>
        <v>Capgemini</v>
      </c>
      <c r="Z30" s="228" t="str">
        <f>VLOOKUP(HelpMe[[#This Row],[Technician]],Technicians[#All],2,FALSE)</f>
        <v>SAP FICO</v>
      </c>
      <c r="AA30" s="233" t="e">
        <f>IF((TEXT("Oct 28, 2024 00:00 AM","mmm dd, yyyy hh:mm") - TEXT(HelpMe[[#This Row],[Created Date]],"mmm dd, yyyy hh:mm"))&gt;0, "Yes","No")</f>
        <v>#VALUE!</v>
      </c>
      <c r="AB30" s="230" t="e">
        <f ca="1">IF(HelpMe[[#This Row],[Resolved Time]]="-",NOW()-TEXT(HelpMe[[#This Row],[Created Date]],"mmm dd, yyyy hh:mm"),HelpMe[[#This Row],[Resolved Time]]-HelpMe[[#This Row],[Created Date]])</f>
        <v>#VALUE!</v>
      </c>
      <c r="AC30" s="231" t="e">
        <f>YEAR(TEXT(HelpMe[[#This Row],[Created Date]],"mmm dd, yyyy hh:mm"))</f>
        <v>#VALUE!</v>
      </c>
      <c r="AD30" s="228" t="e">
        <f>WEEKNUM(TEXT(HelpMe[[#This Row],[Created Date]],"mmm dd, yyyy hh:mm"),2)</f>
        <v>#VALUE!</v>
      </c>
      <c r="AE30" s="228" t="e">
        <f>_xlfn.CONCAT(HelpMe[[#This Row],[Year]],"-W",HelpMe[[#This Row],[Week'#]])</f>
        <v>#VALUE!</v>
      </c>
      <c r="AF30" s="228" t="str">
        <f>IFERROR(VLOOKUP(HelpMe[[#This Row],[ID]],CGTracker[#All],11,FALSE),"No CG Status Found")</f>
        <v>In Progress</v>
      </c>
      <c r="AG30" s="228" t="e">
        <f>MONTH(TEXT(HelpMe[[#This Row],[Created Date]],"mmm dd, yyyy hh:mm"))</f>
        <v>#VALUE!</v>
      </c>
      <c r="AH30" s="228" t="e">
        <f>_xlfn.CONCAT(HelpMe[[#This Row],[Year]],"-M",HelpMe[[#This Row],[Month]])</f>
        <v>#VALUE!</v>
      </c>
      <c r="AI30" s="228" t="e">
        <f ca="1">IF(HelpMe[[#This Row],[Age]]&lt;2,"Less than 2",IF(HelpMe[[#This Row],[Age]]&lt;5,"From 2 to 5",IF(HelpMe[[#This Row],[Age]]&lt;10,"From 5 to 10","More than 10")))</f>
        <v>#VALUE!</v>
      </c>
      <c r="AJ30" s="233" t="e">
        <f>DATEVALUE(TEXT(HelpMe[[#This Row],[Created Date]],"mm/dd/yyyy hh:mm"))</f>
        <v>#VALUE!</v>
      </c>
      <c r="AK30" s="233" t="str">
        <f>IF(HelpMe[[#This Row],[Resolved Time]]="-","",DATEVALUE(TEXT(HelpMe[[#This Row],[Created Date]],"mm/dd/yyyy hh:mm")))</f>
        <v/>
      </c>
    </row>
    <row r="31" spans="1:37" ht="14.5">
      <c r="A31" s="252">
        <v>4000001778</v>
      </c>
      <c r="B31" s="252" t="s">
        <v>117</v>
      </c>
      <c r="C31" s="252" t="s">
        <v>861</v>
      </c>
      <c r="D31" s="254" t="s">
        <v>943</v>
      </c>
      <c r="E31" s="252" t="s">
        <v>944</v>
      </c>
      <c r="F31" s="252" t="s">
        <v>603</v>
      </c>
      <c r="G31" s="252" t="s">
        <v>899</v>
      </c>
      <c r="H31" s="252" t="s">
        <v>268</v>
      </c>
      <c r="I31" s="255">
        <v>45511.78402777778</v>
      </c>
      <c r="J31" s="255">
        <v>45512.742361111108</v>
      </c>
      <c r="K31" s="252" t="s">
        <v>845</v>
      </c>
      <c r="L31" s="253" t="s">
        <v>849</v>
      </c>
      <c r="M31" s="252" t="s">
        <v>944</v>
      </c>
      <c r="N31" s="252" t="s">
        <v>880</v>
      </c>
      <c r="O31" s="252" t="s">
        <v>920</v>
      </c>
      <c r="P31" s="255">
        <v>45588.568749999999</v>
      </c>
      <c r="Q31" s="252" t="s">
        <v>861</v>
      </c>
      <c r="R31" s="253" t="s">
        <v>849</v>
      </c>
      <c r="S31" s="255">
        <v>45532.738888888889</v>
      </c>
      <c r="T31" s="255">
        <v>45512.450694444444</v>
      </c>
      <c r="U31" s="252" t="s">
        <v>845</v>
      </c>
      <c r="V31" s="256">
        <v>3000000000</v>
      </c>
      <c r="W31" s="252" t="s">
        <v>945</v>
      </c>
      <c r="X31" s="252" t="s">
        <v>793</v>
      </c>
      <c r="Y31" s="228" t="str">
        <f>VLOOKUP(HelpMe[[#This Row],[Technician]],Technicians[#All],3,FALSE)</f>
        <v>RAK Ceramics</v>
      </c>
      <c r="Z31" s="228" t="str">
        <f>VLOOKUP(HelpMe[[#This Row],[Technician]],Technicians[#All],2,FALSE)</f>
        <v>SAP ABAP</v>
      </c>
      <c r="AA31" s="233" t="e">
        <f>IF((TEXT("Oct 28, 2024 00:00 AM","mmm dd, yyyy hh:mm") - TEXT(HelpMe[[#This Row],[Created Date]],"mmm dd, yyyy hh:mm"))&gt;0, "Yes","No")</f>
        <v>#VALUE!</v>
      </c>
      <c r="AB31" s="230" t="e">
        <f ca="1">IF(HelpMe[[#This Row],[Resolved Time]]="-",NOW()-TEXT(HelpMe[[#This Row],[Created Date]],"mmm dd, yyyy hh:mm"),HelpMe[[#This Row],[Resolved Time]]-HelpMe[[#This Row],[Created Date]])</f>
        <v>#VALUE!</v>
      </c>
      <c r="AC31" s="231" t="e">
        <f>YEAR(TEXT(HelpMe[[#This Row],[Created Date]],"mmm dd, yyyy hh:mm"))</f>
        <v>#VALUE!</v>
      </c>
      <c r="AD31" s="228" t="e">
        <f>WEEKNUM(TEXT(HelpMe[[#This Row],[Created Date]],"mmm dd, yyyy hh:mm"),2)</f>
        <v>#VALUE!</v>
      </c>
      <c r="AE31" s="228" t="e">
        <f>_xlfn.CONCAT(HelpMe[[#This Row],[Year]],"-W",HelpMe[[#This Row],[Week'#]])</f>
        <v>#VALUE!</v>
      </c>
      <c r="AF31" s="228" t="str">
        <f>IFERROR(VLOOKUP(HelpMe[[#This Row],[ID]],CGTracker[#All],11,FALSE),"No CG Status Found")</f>
        <v>No CG Status Found</v>
      </c>
      <c r="AG31" s="228" t="e">
        <f>MONTH(TEXT(HelpMe[[#This Row],[Created Date]],"mmm dd, yyyy hh:mm"))</f>
        <v>#VALUE!</v>
      </c>
      <c r="AH31" s="228" t="e">
        <f>_xlfn.CONCAT(HelpMe[[#This Row],[Year]],"-M",HelpMe[[#This Row],[Month]])</f>
        <v>#VALUE!</v>
      </c>
      <c r="AI31" s="228" t="e">
        <f ca="1">IF(HelpMe[[#This Row],[Age]]&lt;2,"Less than 2",IF(HelpMe[[#This Row],[Age]]&lt;5,"From 2 to 5",IF(HelpMe[[#This Row],[Age]]&lt;10,"From 5 to 10","More than 10")))</f>
        <v>#VALUE!</v>
      </c>
      <c r="AJ31" s="233">
        <f>DATEVALUE(TEXT(HelpMe[[#This Row],[Created Date]],"mm/dd/yyyy hh:mm"))</f>
        <v>45481</v>
      </c>
      <c r="AK31" s="233" t="str">
        <f>IF(HelpMe[[#This Row],[Resolved Time]]="-","",DATEVALUE(TEXT(HelpMe[[#This Row],[Created Date]],"mm/dd/yyyy hh:mm")))</f>
        <v/>
      </c>
    </row>
    <row r="32" spans="1:37" ht="14.5">
      <c r="A32" s="252">
        <v>4000003305</v>
      </c>
      <c r="B32" s="252" t="s">
        <v>117</v>
      </c>
      <c r="C32" s="252" t="s">
        <v>795</v>
      </c>
      <c r="D32" s="254" t="s">
        <v>946</v>
      </c>
      <c r="E32" s="252" t="s">
        <v>947</v>
      </c>
      <c r="F32" s="252" t="s">
        <v>603</v>
      </c>
      <c r="G32" s="252" t="s">
        <v>899</v>
      </c>
      <c r="H32" s="252" t="s">
        <v>403</v>
      </c>
      <c r="I32" s="255">
        <v>45558.675000000003</v>
      </c>
      <c r="J32" s="255">
        <v>45560.675000000003</v>
      </c>
      <c r="K32" s="252" t="s">
        <v>845</v>
      </c>
      <c r="L32" s="255">
        <v>45571.565972222219</v>
      </c>
      <c r="M32" s="252" t="s">
        <v>948</v>
      </c>
      <c r="N32" s="252" t="s">
        <v>912</v>
      </c>
      <c r="O32" s="252" t="s">
        <v>920</v>
      </c>
      <c r="P32" s="255">
        <v>45571.565972222219</v>
      </c>
      <c r="Q32" s="252" t="s">
        <v>795</v>
      </c>
      <c r="R32" s="255">
        <v>45568.526388888888</v>
      </c>
      <c r="S32" s="255">
        <v>45560.272916666669</v>
      </c>
      <c r="T32" s="255">
        <v>45558.758333333331</v>
      </c>
      <c r="U32" s="252" t="s">
        <v>845</v>
      </c>
      <c r="V32" s="253" t="s">
        <v>849</v>
      </c>
      <c r="W32" s="252" t="s">
        <v>945</v>
      </c>
      <c r="X32" s="252" t="s">
        <v>793</v>
      </c>
      <c r="Y32" s="228" t="str">
        <f>VLOOKUP(HelpMe[[#This Row],[Technician]],Technicians[#All],3,FALSE)</f>
        <v>RAK Ceramics</v>
      </c>
      <c r="Z32" s="228" t="str">
        <f>VLOOKUP(HelpMe[[#This Row],[Technician]],Technicians[#All],2,FALSE)</f>
        <v>SAP ABAP</v>
      </c>
      <c r="AA32" s="233" t="e">
        <f>IF((TEXT("Oct 28, 2024 00:00 AM","mmm dd, yyyy hh:mm") - TEXT(HelpMe[[#This Row],[Created Date]],"mmm dd, yyyy hh:mm"))&gt;0, "Yes","No")</f>
        <v>#VALUE!</v>
      </c>
      <c r="AB32" s="230">
        <f ca="1">IF(HelpMe[[#This Row],[Resolved Time]]="-",NOW()-TEXT(HelpMe[[#This Row],[Created Date]],"mmm dd, yyyy hh:mm"),HelpMe[[#This Row],[Resolved Time]]-HelpMe[[#This Row],[Created Date]])</f>
        <v>9.851388888884685</v>
      </c>
      <c r="AC32" s="231" t="e">
        <f>YEAR(TEXT(HelpMe[[#This Row],[Created Date]],"mmm dd, yyyy hh:mm"))</f>
        <v>#VALUE!</v>
      </c>
      <c r="AD32" s="228" t="e">
        <f>WEEKNUM(TEXT(HelpMe[[#This Row],[Created Date]],"mmm dd, yyyy hh:mm"),2)</f>
        <v>#VALUE!</v>
      </c>
      <c r="AE32" s="228" t="e">
        <f>_xlfn.CONCAT(HelpMe[[#This Row],[Year]],"-W",HelpMe[[#This Row],[Week'#]])</f>
        <v>#VALUE!</v>
      </c>
      <c r="AF32" s="228" t="str">
        <f>IFERROR(VLOOKUP(HelpMe[[#This Row],[ID]],CGTracker[#All],11,FALSE),"No CG Status Found")</f>
        <v>No CG Status Found</v>
      </c>
      <c r="AG32" s="228" t="e">
        <f>MONTH(TEXT(HelpMe[[#This Row],[Created Date]],"mmm dd, yyyy hh:mm"))</f>
        <v>#VALUE!</v>
      </c>
      <c r="AH32" s="228" t="e">
        <f>_xlfn.CONCAT(HelpMe[[#This Row],[Year]],"-M",HelpMe[[#This Row],[Month]])</f>
        <v>#VALUE!</v>
      </c>
      <c r="AI32" s="228" t="str">
        <f ca="1">IF(HelpMe[[#This Row],[Age]]&lt;2,"Less than 2",IF(HelpMe[[#This Row],[Age]]&lt;5,"From 2 to 5",IF(HelpMe[[#This Row],[Age]]&lt;10,"From 5 to 10","More than 10")))</f>
        <v>From 5 to 10</v>
      </c>
      <c r="AJ32" s="233" t="e">
        <f>DATEVALUE(TEXT(HelpMe[[#This Row],[Created Date]],"mm/dd/yyyy hh:mm"))</f>
        <v>#VALUE!</v>
      </c>
      <c r="AK32" s="233" t="e">
        <f>IF(HelpMe[[#This Row],[Resolved Time]]="-","",DATEVALUE(TEXT(HelpMe[[#This Row],[Created Date]],"mm/dd/yyyy hh:mm")))</f>
        <v>#VALUE!</v>
      </c>
    </row>
    <row r="33" spans="1:37" ht="14.5">
      <c r="A33" s="252">
        <v>4000000289</v>
      </c>
      <c r="B33" s="252" t="s">
        <v>117</v>
      </c>
      <c r="C33" s="252" t="s">
        <v>795</v>
      </c>
      <c r="D33" s="254" t="s">
        <v>949</v>
      </c>
      <c r="E33" s="252" t="s">
        <v>950</v>
      </c>
      <c r="F33" s="252" t="s">
        <v>742</v>
      </c>
      <c r="G33" s="252" t="s">
        <v>516</v>
      </c>
      <c r="H33" s="252" t="s">
        <v>268</v>
      </c>
      <c r="I33" s="255">
        <v>45477.536111111112</v>
      </c>
      <c r="J33" s="255">
        <v>45481.536111111112</v>
      </c>
      <c r="K33" s="252" t="s">
        <v>845</v>
      </c>
      <c r="L33" s="253" t="s">
        <v>849</v>
      </c>
      <c r="M33" s="252" t="s">
        <v>846</v>
      </c>
      <c r="N33" s="252" t="s">
        <v>924</v>
      </c>
      <c r="O33" s="252" t="s">
        <v>920</v>
      </c>
      <c r="P33" s="255">
        <v>45581.718055555553</v>
      </c>
      <c r="Q33" s="252" t="s">
        <v>795</v>
      </c>
      <c r="R33" s="253" t="s">
        <v>849</v>
      </c>
      <c r="S33" s="255">
        <v>45477.576388888891</v>
      </c>
      <c r="T33" s="255">
        <v>45477.619444444441</v>
      </c>
      <c r="U33" s="252" t="s">
        <v>885</v>
      </c>
      <c r="V33" s="256">
        <v>3000000000</v>
      </c>
      <c r="W33" s="252" t="s">
        <v>850</v>
      </c>
      <c r="X33" s="252" t="s">
        <v>793</v>
      </c>
      <c r="Y33" s="228" t="str">
        <f>VLOOKUP(HelpMe[[#This Row],[Technician]],Technicians[#All],3,FALSE)</f>
        <v>RAK Ceramics</v>
      </c>
      <c r="Z33" s="228" t="str">
        <f>VLOOKUP(HelpMe[[#This Row],[Technician]],Technicians[#All],2,FALSE)</f>
        <v>SAP SD</v>
      </c>
      <c r="AA33" s="233" t="e">
        <f>IF((TEXT("Oct 28, 2024 00:00 AM","mmm dd, yyyy hh:mm") - TEXT(HelpMe[[#This Row],[Created Date]],"mmm dd, yyyy hh:mm"))&gt;0, "Yes","No")</f>
        <v>#VALUE!</v>
      </c>
      <c r="AB33" s="230" t="e">
        <f ca="1">IF(HelpMe[[#This Row],[Resolved Time]]="-",NOW()-TEXT(HelpMe[[#This Row],[Created Date]],"mmm dd, yyyy hh:mm"),HelpMe[[#This Row],[Resolved Time]]-HelpMe[[#This Row],[Created Date]])</f>
        <v>#VALUE!</v>
      </c>
      <c r="AC33" s="231" t="e">
        <f>YEAR(TEXT(HelpMe[[#This Row],[Created Date]],"mmm dd, yyyy hh:mm"))</f>
        <v>#VALUE!</v>
      </c>
      <c r="AD33" s="228" t="e">
        <f>WEEKNUM(TEXT(HelpMe[[#This Row],[Created Date]],"mmm dd, yyyy hh:mm"),2)</f>
        <v>#VALUE!</v>
      </c>
      <c r="AE33" s="228" t="e">
        <f>_xlfn.CONCAT(HelpMe[[#This Row],[Year]],"-W",HelpMe[[#This Row],[Week'#]])</f>
        <v>#VALUE!</v>
      </c>
      <c r="AF33" s="228" t="str">
        <f>IFERROR(VLOOKUP(HelpMe[[#This Row],[ID]],CGTracker[#All],11,FALSE),"No CG Status Found")</f>
        <v>No CG Status Found</v>
      </c>
      <c r="AG33" s="228" t="e">
        <f>MONTH(TEXT(HelpMe[[#This Row],[Created Date]],"mmm dd, yyyy hh:mm"))</f>
        <v>#VALUE!</v>
      </c>
      <c r="AH33" s="228" t="e">
        <f>_xlfn.CONCAT(HelpMe[[#This Row],[Year]],"-M",HelpMe[[#This Row],[Month]])</f>
        <v>#VALUE!</v>
      </c>
      <c r="AI33" s="228" t="e">
        <f ca="1">IF(HelpMe[[#This Row],[Age]]&lt;2,"Less than 2",IF(HelpMe[[#This Row],[Age]]&lt;5,"From 2 to 5",IF(HelpMe[[#This Row],[Age]]&lt;10,"From 5 to 10","More than 10")))</f>
        <v>#VALUE!</v>
      </c>
      <c r="AJ33" s="233">
        <f>DATEVALUE(TEXT(HelpMe[[#This Row],[Created Date]],"mm/dd/yyyy hh:mm"))</f>
        <v>45389</v>
      </c>
      <c r="AK33" s="233" t="str">
        <f>IF(HelpMe[[#This Row],[Resolved Time]]="-","",DATEVALUE(TEXT(HelpMe[[#This Row],[Created Date]],"mm/dd/yyyy hh:mm")))</f>
        <v/>
      </c>
    </row>
    <row r="34" spans="1:37" ht="14.5">
      <c r="A34" s="252">
        <v>4000003069</v>
      </c>
      <c r="B34" s="252" t="s">
        <v>117</v>
      </c>
      <c r="C34" s="252" t="s">
        <v>906</v>
      </c>
      <c r="D34" s="254" t="s">
        <v>951</v>
      </c>
      <c r="E34" s="252" t="s">
        <v>911</v>
      </c>
      <c r="F34" s="252" t="s">
        <v>742</v>
      </c>
      <c r="G34" s="252" t="s">
        <v>864</v>
      </c>
      <c r="H34" s="252" t="s">
        <v>403</v>
      </c>
      <c r="I34" s="255">
        <v>45551.508333333331</v>
      </c>
      <c r="J34" s="255">
        <v>45552.466666666667</v>
      </c>
      <c r="K34" s="252" t="s">
        <v>845</v>
      </c>
      <c r="L34" s="255">
        <v>45592.573611111111</v>
      </c>
      <c r="M34" s="252" t="s">
        <v>911</v>
      </c>
      <c r="N34" s="252" t="s">
        <v>912</v>
      </c>
      <c r="O34" s="252" t="s">
        <v>848</v>
      </c>
      <c r="P34" s="255">
        <v>45592.573611111111</v>
      </c>
      <c r="Q34" s="252" t="s">
        <v>861</v>
      </c>
      <c r="R34" s="255">
        <v>45589.548611111109</v>
      </c>
      <c r="S34" s="255">
        <v>45558.427083333336</v>
      </c>
      <c r="T34" s="255">
        <v>45551.55</v>
      </c>
      <c r="U34" s="252" t="s">
        <v>845</v>
      </c>
      <c r="V34" s="256">
        <v>3000000000</v>
      </c>
      <c r="W34" s="252" t="s">
        <v>850</v>
      </c>
      <c r="X34" s="252" t="s">
        <v>913</v>
      </c>
      <c r="Y34" s="228" t="str">
        <f>VLOOKUP(HelpMe[[#This Row],[Technician]],Technicians[#All],3,FALSE)</f>
        <v>RAK Ceramics</v>
      </c>
      <c r="Z34" s="228" t="str">
        <f>VLOOKUP(HelpMe[[#This Row],[Technician]],Technicians[#All],2,FALSE)</f>
        <v>SAP SD</v>
      </c>
      <c r="AA34" s="233" t="e">
        <f>IF((TEXT("Oct 28, 2024 00:00 AM","mmm dd, yyyy hh:mm") - TEXT(HelpMe[[#This Row],[Created Date]],"mmm dd, yyyy hh:mm"))&gt;0, "Yes","No")</f>
        <v>#VALUE!</v>
      </c>
      <c r="AB34" s="230">
        <f ca="1">IF(HelpMe[[#This Row],[Resolved Time]]="-",NOW()-TEXT(HelpMe[[#This Row],[Created Date]],"mmm dd, yyyy hh:mm"),HelpMe[[#This Row],[Resolved Time]]-HelpMe[[#This Row],[Created Date]])</f>
        <v>38.040277777778101</v>
      </c>
      <c r="AC34" s="231" t="e">
        <f>YEAR(TEXT(HelpMe[[#This Row],[Created Date]],"mmm dd, yyyy hh:mm"))</f>
        <v>#VALUE!</v>
      </c>
      <c r="AD34" s="228" t="e">
        <f>WEEKNUM(TEXT(HelpMe[[#This Row],[Created Date]],"mmm dd, yyyy hh:mm"),2)</f>
        <v>#VALUE!</v>
      </c>
      <c r="AE34" s="228" t="e">
        <f>_xlfn.CONCAT(HelpMe[[#This Row],[Year]],"-W",HelpMe[[#This Row],[Week'#]])</f>
        <v>#VALUE!</v>
      </c>
      <c r="AF34" s="228" t="str">
        <f>IFERROR(VLOOKUP(HelpMe[[#This Row],[ID]],CGTracker[#All],11,FALSE),"No CG Status Found")</f>
        <v>No CG Status Found</v>
      </c>
      <c r="AG34" s="228" t="e">
        <f>MONTH(TEXT(HelpMe[[#This Row],[Created Date]],"mmm dd, yyyy hh:mm"))</f>
        <v>#VALUE!</v>
      </c>
      <c r="AH34" s="228" t="e">
        <f>_xlfn.CONCAT(HelpMe[[#This Row],[Year]],"-M",HelpMe[[#This Row],[Month]])</f>
        <v>#VALUE!</v>
      </c>
      <c r="AI34" s="228" t="str">
        <f ca="1">IF(HelpMe[[#This Row],[Age]]&lt;2,"Less than 2",IF(HelpMe[[#This Row],[Age]]&lt;5,"From 2 to 5",IF(HelpMe[[#This Row],[Age]]&lt;10,"From 5 to 10","More than 10")))</f>
        <v>More than 10</v>
      </c>
      <c r="AJ34" s="233" t="e">
        <f>DATEVALUE(TEXT(HelpMe[[#This Row],[Created Date]],"mm/dd/yyyy hh:mm"))</f>
        <v>#VALUE!</v>
      </c>
      <c r="AK34" s="233" t="e">
        <f>IF(HelpMe[[#This Row],[Resolved Time]]="-","",DATEVALUE(TEXT(HelpMe[[#This Row],[Created Date]],"mm/dd/yyyy hh:mm")))</f>
        <v>#VALUE!</v>
      </c>
    </row>
    <row r="35" spans="1:37" ht="14.5">
      <c r="A35" s="252">
        <v>4000005533</v>
      </c>
      <c r="B35" s="252" t="s">
        <v>156</v>
      </c>
      <c r="C35" s="252" t="s">
        <v>795</v>
      </c>
      <c r="D35" s="254" t="s">
        <v>952</v>
      </c>
      <c r="E35" s="252" t="s">
        <v>953</v>
      </c>
      <c r="F35" s="252" t="s">
        <v>843</v>
      </c>
      <c r="G35" s="252" t="s">
        <v>844</v>
      </c>
      <c r="H35" s="252" t="s">
        <v>403</v>
      </c>
      <c r="I35" s="255">
        <v>45627.648611111108</v>
      </c>
      <c r="J35" s="255">
        <v>45629.648611111108</v>
      </c>
      <c r="K35" s="252" t="s">
        <v>845</v>
      </c>
      <c r="L35" s="255">
        <v>45634.504861111112</v>
      </c>
      <c r="M35" s="252" t="s">
        <v>846</v>
      </c>
      <c r="N35" s="252" t="s">
        <v>912</v>
      </c>
      <c r="O35" s="252" t="s">
        <v>848</v>
      </c>
      <c r="P35" s="255">
        <v>45634.504861111112</v>
      </c>
      <c r="Q35" s="252" t="s">
        <v>795</v>
      </c>
      <c r="R35" s="255">
        <v>45631.494444444441</v>
      </c>
      <c r="S35" s="255">
        <v>45631.494444444441</v>
      </c>
      <c r="T35" s="255">
        <v>45627.731944444444</v>
      </c>
      <c r="U35" s="253" t="s">
        <v>849</v>
      </c>
      <c r="V35" s="253" t="s">
        <v>849</v>
      </c>
      <c r="W35" s="252" t="s">
        <v>850</v>
      </c>
      <c r="X35" s="252" t="s">
        <v>851</v>
      </c>
      <c r="Y35" s="228" t="str">
        <f>VLOOKUP(HelpMe[[#This Row],[Technician]],Technicians[#All],3,FALSE)</f>
        <v>RAK Ceramics</v>
      </c>
      <c r="Z35" s="228" t="str">
        <f>VLOOKUP(HelpMe[[#This Row],[Technician]],Technicians[#All],2,FALSE)</f>
        <v>SAP Basis</v>
      </c>
      <c r="AA35" s="230" t="e">
        <f>IF((TEXT("Oct 28, 2024 00:00 AM","mmm dd, yyyy hh:mm") - TEXT(HelpMe[[#This Row],[Created Date]],"mmm dd, yyyy hh:mm"))&gt;0, "Yes","No")</f>
        <v>#VALUE!</v>
      </c>
      <c r="AB35" s="230">
        <f ca="1">IF(HelpMe[[#This Row],[Resolved Time]]="-",NOW()-TEXT(HelpMe[[#This Row],[Created Date]],"mmm dd, yyyy hh:mm"),HelpMe[[#This Row],[Resolved Time]]-HelpMe[[#This Row],[Created Date]])</f>
        <v>3.8458333333328483</v>
      </c>
      <c r="AC35" s="231" t="e">
        <f>YEAR(TEXT(HelpMe[[#This Row],[Created Date]],"mmm dd, yyyy hh:mm"))</f>
        <v>#VALUE!</v>
      </c>
      <c r="AD35" s="228" t="e">
        <f>WEEKNUM(TEXT(HelpMe[[#This Row],[Created Date]],"mmm dd, yyyy hh:mm"),2)</f>
        <v>#VALUE!</v>
      </c>
      <c r="AE35" s="228" t="e">
        <f>_xlfn.CONCAT(HelpMe[[#This Row],[Year]],"-W",HelpMe[[#This Row],[Week'#]])</f>
        <v>#VALUE!</v>
      </c>
      <c r="AF35" s="228" t="str">
        <f>IFERROR(VLOOKUP(HelpMe[[#This Row],[ID]],CGTracker[#All],11,FALSE),"No CG Status Found")</f>
        <v>No CG Status Found</v>
      </c>
      <c r="AG35" s="228" t="e">
        <f>MONTH(TEXT(HelpMe[[#This Row],[Created Date]],"mmm dd, yyyy hh:mm"))</f>
        <v>#VALUE!</v>
      </c>
      <c r="AH35" s="228" t="e">
        <f>_xlfn.CONCAT(HelpMe[[#This Row],[Year]],"-M",HelpMe[[#This Row],[Month]])</f>
        <v>#VALUE!</v>
      </c>
      <c r="AI35" s="228" t="str">
        <f ca="1">IF(HelpMe[[#This Row],[Age]]&lt;2,"Less than 2",IF(HelpMe[[#This Row],[Age]]&lt;5,"From 2 to 5",IF(HelpMe[[#This Row],[Age]]&lt;10,"From 5 to 10","More than 10")))</f>
        <v>From 2 to 5</v>
      </c>
      <c r="AJ35" s="233">
        <f>DATEVALUE(TEXT(HelpMe[[#This Row],[Created Date]],"mm/dd/yyyy hh:mm"))</f>
        <v>45303</v>
      </c>
      <c r="AK35" s="233">
        <f>IF(HelpMe[[#This Row],[Resolved Time]]="-","",DATEVALUE(TEXT(HelpMe[[#This Row],[Created Date]],"mm/dd/yyyy hh:mm")))</f>
        <v>45303</v>
      </c>
    </row>
    <row r="36" spans="1:37" ht="14.5">
      <c r="A36" s="252">
        <v>4000005713</v>
      </c>
      <c r="B36" s="252" t="s">
        <v>117</v>
      </c>
      <c r="C36" s="252" t="s">
        <v>906</v>
      </c>
      <c r="D36" s="254" t="s">
        <v>954</v>
      </c>
      <c r="E36" s="252" t="s">
        <v>955</v>
      </c>
      <c r="F36" s="252" t="s">
        <v>867</v>
      </c>
      <c r="G36" s="252" t="s">
        <v>855</v>
      </c>
      <c r="H36" s="252" t="s">
        <v>40</v>
      </c>
      <c r="I36" s="255">
        <v>45632.773611111108</v>
      </c>
      <c r="J36" s="255">
        <v>45635.731944444444</v>
      </c>
      <c r="K36" s="252" t="s">
        <v>845</v>
      </c>
      <c r="L36" s="253" t="s">
        <v>849</v>
      </c>
      <c r="M36" s="252" t="s">
        <v>955</v>
      </c>
      <c r="N36" s="252" t="s">
        <v>956</v>
      </c>
      <c r="O36" s="252" t="s">
        <v>848</v>
      </c>
      <c r="P36" s="255">
        <v>45646.494444444441</v>
      </c>
      <c r="Q36" s="252" t="s">
        <v>861</v>
      </c>
      <c r="R36" s="255">
        <v>45646.494444444441</v>
      </c>
      <c r="S36" s="255">
        <v>45646.494444444441</v>
      </c>
      <c r="T36" s="255">
        <v>45635.44027777778</v>
      </c>
      <c r="U36" s="252" t="s">
        <v>885</v>
      </c>
      <c r="V36" s="253" t="s">
        <v>849</v>
      </c>
      <c r="W36" s="252" t="s">
        <v>850</v>
      </c>
      <c r="X36" s="252" t="s">
        <v>793</v>
      </c>
      <c r="Y36" s="228" t="str">
        <f>VLOOKUP(HelpMe[[#This Row],[Technician]],Technicians[#All],3,FALSE)</f>
        <v>Capgemini</v>
      </c>
      <c r="Z36" s="228" t="str">
        <f>VLOOKUP(HelpMe[[#This Row],[Technician]],Technicians[#All],2,FALSE)</f>
        <v>SAP PP</v>
      </c>
      <c r="AA36" s="233" t="e">
        <f>IF((TEXT("Oct 28, 2024 00:00 AM","mmm dd, yyyy hh:mm") - TEXT(HelpMe[[#This Row],[Created Date]],"mmm dd, yyyy hh:mm"))&gt;0, "Yes","No")</f>
        <v>#VALUE!</v>
      </c>
      <c r="AB36" s="230">
        <f ca="1">IF(HelpMe[[#This Row],[Resolved Time]]="-",NOW()-TEXT(HelpMe[[#This Row],[Created Date]],"mmm dd, yyyy hh:mm"),HelpMe[[#This Row],[Resolved Time]]-HelpMe[[#This Row],[Created Date]])</f>
        <v>13.720833333332848</v>
      </c>
      <c r="AC36" s="231" t="e">
        <f>YEAR(TEXT(HelpMe[[#This Row],[Created Date]],"mmm dd, yyyy hh:mm"))</f>
        <v>#VALUE!</v>
      </c>
      <c r="AD36" s="228" t="e">
        <f>WEEKNUM(TEXT(HelpMe[[#This Row],[Created Date]],"mmm dd, yyyy hh:mm"),2)</f>
        <v>#VALUE!</v>
      </c>
      <c r="AE36" s="228" t="e">
        <f>_xlfn.CONCAT(HelpMe[[#This Row],[Year]],"-W",HelpMe[[#This Row],[Week'#]])</f>
        <v>#VALUE!</v>
      </c>
      <c r="AF36" s="228" t="str">
        <f>IFERROR(VLOOKUP(HelpMe[[#This Row],[ID]],CGTracker[#All],11,FALSE),"No CG Status Found")</f>
        <v>Resolved</v>
      </c>
      <c r="AG36" s="228" t="e">
        <f>MONTH(TEXT(HelpMe[[#This Row],[Created Date]],"mmm dd, yyyy hh:mm"))</f>
        <v>#VALUE!</v>
      </c>
      <c r="AH36" s="228" t="e">
        <f>_xlfn.CONCAT(HelpMe[[#This Row],[Year]],"-M",HelpMe[[#This Row],[Month]])</f>
        <v>#VALUE!</v>
      </c>
      <c r="AI36" s="228" t="str">
        <f ca="1">IF(HelpMe[[#This Row],[Age]]&lt;2,"Less than 2",IF(HelpMe[[#This Row],[Age]]&lt;5,"From 2 to 5",IF(HelpMe[[#This Row],[Age]]&lt;10,"From 5 to 10","More than 10")))</f>
        <v>More than 10</v>
      </c>
      <c r="AJ36" s="233">
        <f>DATEVALUE(TEXT(HelpMe[[#This Row],[Created Date]],"mm/dd/yyyy hh:mm"))</f>
        <v>45455</v>
      </c>
      <c r="AK36" s="233">
        <f>IF(HelpMe[[#This Row],[Resolved Time]]="-","",DATEVALUE(TEXT(HelpMe[[#This Row],[Created Date]],"mm/dd/yyyy hh:mm")))</f>
        <v>45455</v>
      </c>
    </row>
    <row r="37" spans="1:37" ht="14.5">
      <c r="A37" s="252">
        <v>4000002552</v>
      </c>
      <c r="B37" s="252" t="s">
        <v>117</v>
      </c>
      <c r="C37" s="252" t="s">
        <v>795</v>
      </c>
      <c r="D37" s="254" t="s">
        <v>957</v>
      </c>
      <c r="E37" s="252" t="s">
        <v>958</v>
      </c>
      <c r="F37" s="252" t="s">
        <v>843</v>
      </c>
      <c r="G37" s="252" t="s">
        <v>844</v>
      </c>
      <c r="H37" s="252" t="s">
        <v>403</v>
      </c>
      <c r="I37" s="255">
        <v>45537.612500000003</v>
      </c>
      <c r="J37" s="255">
        <v>45539.612500000003</v>
      </c>
      <c r="K37" s="252" t="s">
        <v>845</v>
      </c>
      <c r="L37" s="255">
        <v>45543.763194444444</v>
      </c>
      <c r="M37" s="252" t="s">
        <v>958</v>
      </c>
      <c r="N37" s="252" t="s">
        <v>959</v>
      </c>
      <c r="O37" s="252" t="s">
        <v>848</v>
      </c>
      <c r="P37" s="255">
        <v>45543.763194444444</v>
      </c>
      <c r="Q37" s="252" t="s">
        <v>795</v>
      </c>
      <c r="R37" s="255">
        <v>45540.726388888892</v>
      </c>
      <c r="S37" s="255">
        <v>45540.726388888892</v>
      </c>
      <c r="T37" s="255">
        <v>45537.695833333331</v>
      </c>
      <c r="U37" s="252" t="s">
        <v>885</v>
      </c>
      <c r="V37" s="253" t="s">
        <v>849</v>
      </c>
      <c r="W37" s="252" t="s">
        <v>850</v>
      </c>
      <c r="X37" s="252" t="s">
        <v>857</v>
      </c>
      <c r="Y37" s="228" t="str">
        <f>VLOOKUP(HelpMe[[#This Row],[Technician]],Technicians[#All],3,FALSE)</f>
        <v>RAK Ceramics</v>
      </c>
      <c r="Z37" s="228" t="str">
        <f>VLOOKUP(HelpMe[[#This Row],[Technician]],Technicians[#All],2,FALSE)</f>
        <v>SAP Basis</v>
      </c>
      <c r="AA37" s="233" t="e">
        <f>IF((TEXT("Oct 28, 2024 00:00 AM","mmm dd, yyyy hh:mm") - TEXT(HelpMe[[#This Row],[Created Date]],"mmm dd, yyyy hh:mm"))&gt;0, "Yes","No")</f>
        <v>#VALUE!</v>
      </c>
      <c r="AB37" s="230">
        <f ca="1">IF(HelpMe[[#This Row],[Resolved Time]]="-",NOW()-TEXT(HelpMe[[#This Row],[Created Date]],"mmm dd, yyyy hh:mm"),HelpMe[[#This Row],[Resolved Time]]-HelpMe[[#This Row],[Created Date]])</f>
        <v>3.1138888888890506</v>
      </c>
      <c r="AC37" s="231" t="e">
        <f>YEAR(TEXT(HelpMe[[#This Row],[Created Date]],"mmm dd, yyyy hh:mm"))</f>
        <v>#VALUE!</v>
      </c>
      <c r="AD37" s="228" t="e">
        <f>WEEKNUM(TEXT(HelpMe[[#This Row],[Created Date]],"mmm dd, yyyy hh:mm"),2)</f>
        <v>#VALUE!</v>
      </c>
      <c r="AE37" s="228" t="e">
        <f>_xlfn.CONCAT(HelpMe[[#This Row],[Year]],"-W",HelpMe[[#This Row],[Week'#]])</f>
        <v>#VALUE!</v>
      </c>
      <c r="AF37" s="228" t="str">
        <f>IFERROR(VLOOKUP(HelpMe[[#This Row],[ID]],CGTracker[#All],11,FALSE),"No CG Status Found")</f>
        <v>No CG Status Found</v>
      </c>
      <c r="AG37" s="228" t="e">
        <f>MONTH(TEXT(HelpMe[[#This Row],[Created Date]],"mmm dd, yyyy hh:mm"))</f>
        <v>#VALUE!</v>
      </c>
      <c r="AH37" s="228" t="e">
        <f>_xlfn.CONCAT(HelpMe[[#This Row],[Year]],"-M",HelpMe[[#This Row],[Month]])</f>
        <v>#VALUE!</v>
      </c>
      <c r="AI37" s="228" t="str">
        <f ca="1">IF(HelpMe[[#This Row],[Age]]&lt;2,"Less than 2",IF(HelpMe[[#This Row],[Age]]&lt;5,"From 2 to 5",IF(HelpMe[[#This Row],[Age]]&lt;10,"From 5 to 10","More than 10")))</f>
        <v>From 2 to 5</v>
      </c>
      <c r="AJ37" s="233">
        <f>DATEVALUE(TEXT(HelpMe[[#This Row],[Created Date]],"mm/dd/yyyy hh:mm"))</f>
        <v>45331</v>
      </c>
      <c r="AK37" s="233">
        <f>IF(HelpMe[[#This Row],[Resolved Time]]="-","",DATEVALUE(TEXT(HelpMe[[#This Row],[Created Date]],"mm/dd/yyyy hh:mm")))</f>
        <v>45331</v>
      </c>
    </row>
    <row r="38" spans="1:37" ht="14.5">
      <c r="A38" s="252">
        <v>4000001022</v>
      </c>
      <c r="B38" s="252" t="s">
        <v>117</v>
      </c>
      <c r="C38" s="252" t="s">
        <v>881</v>
      </c>
      <c r="D38" s="254" t="s">
        <v>960</v>
      </c>
      <c r="E38" s="252" t="s">
        <v>911</v>
      </c>
      <c r="F38" s="252" t="s">
        <v>742</v>
      </c>
      <c r="G38" s="252" t="s">
        <v>942</v>
      </c>
      <c r="H38" s="252" t="s">
        <v>403</v>
      </c>
      <c r="I38" s="255">
        <v>45496.59097222222</v>
      </c>
      <c r="J38" s="255">
        <v>45503.591666666667</v>
      </c>
      <c r="K38" s="252" t="s">
        <v>845</v>
      </c>
      <c r="L38" s="255">
        <v>45533.467361111114</v>
      </c>
      <c r="M38" s="252" t="s">
        <v>886</v>
      </c>
      <c r="N38" s="252" t="s">
        <v>912</v>
      </c>
      <c r="O38" s="252" t="s">
        <v>848</v>
      </c>
      <c r="P38" s="255">
        <v>45533.467361111114</v>
      </c>
      <c r="Q38" s="252" t="s">
        <v>881</v>
      </c>
      <c r="R38" s="255">
        <v>45530.460416666669</v>
      </c>
      <c r="S38" s="255">
        <v>45530.460416666669</v>
      </c>
      <c r="T38" s="255">
        <v>45496.757638888892</v>
      </c>
      <c r="U38" s="252" t="s">
        <v>845</v>
      </c>
      <c r="V38" s="256">
        <v>3000000000</v>
      </c>
      <c r="W38" s="252" t="s">
        <v>850</v>
      </c>
      <c r="X38" s="252" t="s">
        <v>913</v>
      </c>
      <c r="Y38" s="228" t="str">
        <f>VLOOKUP(HelpMe[[#This Row],[Technician]],Technicians[#All],3,FALSE)</f>
        <v>RAK Ceramics</v>
      </c>
      <c r="Z38" s="228" t="str">
        <f>VLOOKUP(HelpMe[[#This Row],[Technician]],Technicians[#All],2,FALSE)</f>
        <v>SAP SD</v>
      </c>
      <c r="AA38" s="233" t="e">
        <f>IF((TEXT("Oct 28, 2024 00:00 AM","mmm dd, yyyy hh:mm") - TEXT(HelpMe[[#This Row],[Created Date]],"mmm dd, yyyy hh:mm"))&gt;0, "Yes","No")</f>
        <v>#VALUE!</v>
      </c>
      <c r="AB38" s="230">
        <f ca="1">IF(HelpMe[[#This Row],[Resolved Time]]="-",NOW()-TEXT(HelpMe[[#This Row],[Created Date]],"mmm dd, yyyy hh:mm"),HelpMe[[#This Row],[Resolved Time]]-HelpMe[[#This Row],[Created Date]])</f>
        <v>33.869444444448163</v>
      </c>
      <c r="AC38" s="231" t="e">
        <f>YEAR(TEXT(HelpMe[[#This Row],[Created Date]],"mmm dd, yyyy hh:mm"))</f>
        <v>#VALUE!</v>
      </c>
      <c r="AD38" s="228" t="e">
        <f>WEEKNUM(TEXT(HelpMe[[#This Row],[Created Date]],"mmm dd, yyyy hh:mm"),2)</f>
        <v>#VALUE!</v>
      </c>
      <c r="AE38" s="228" t="e">
        <f>_xlfn.CONCAT(HelpMe[[#This Row],[Year]],"-W",HelpMe[[#This Row],[Week'#]])</f>
        <v>#VALUE!</v>
      </c>
      <c r="AF38" s="228" t="str">
        <f>IFERROR(VLOOKUP(HelpMe[[#This Row],[ID]],CGTracker[#All],11,FALSE),"No CG Status Found")</f>
        <v>No CG Status Found</v>
      </c>
      <c r="AG38" s="228" t="e">
        <f>MONTH(TEXT(HelpMe[[#This Row],[Created Date]],"mmm dd, yyyy hh:mm"))</f>
        <v>#VALUE!</v>
      </c>
      <c r="AH38" s="228" t="e">
        <f>_xlfn.CONCAT(HelpMe[[#This Row],[Year]],"-M",HelpMe[[#This Row],[Month]])</f>
        <v>#VALUE!</v>
      </c>
      <c r="AI38" s="228" t="str">
        <f ca="1">IF(HelpMe[[#This Row],[Age]]&lt;2,"Less than 2",IF(HelpMe[[#This Row],[Age]]&lt;5,"From 2 to 5",IF(HelpMe[[#This Row],[Age]]&lt;10,"From 5 to 10","More than 10")))</f>
        <v>More than 10</v>
      </c>
      <c r="AJ38" s="233" t="e">
        <f>DATEVALUE(TEXT(HelpMe[[#This Row],[Created Date]],"mm/dd/yyyy hh:mm"))</f>
        <v>#VALUE!</v>
      </c>
      <c r="AK38" s="233" t="e">
        <f>IF(HelpMe[[#This Row],[Resolved Time]]="-","",DATEVALUE(TEXT(HelpMe[[#This Row],[Created Date]],"mm/dd/yyyy hh:mm")))</f>
        <v>#VALUE!</v>
      </c>
    </row>
    <row r="39" spans="1:37" ht="14.5">
      <c r="A39" s="252">
        <v>4000000781</v>
      </c>
      <c r="B39" s="252" t="s">
        <v>117</v>
      </c>
      <c r="C39" s="252" t="s">
        <v>861</v>
      </c>
      <c r="D39" s="254" t="s">
        <v>961</v>
      </c>
      <c r="E39" s="252" t="s">
        <v>962</v>
      </c>
      <c r="F39" s="252" t="s">
        <v>742</v>
      </c>
      <c r="G39" s="252" t="s">
        <v>864</v>
      </c>
      <c r="H39" s="252" t="s">
        <v>131</v>
      </c>
      <c r="I39" s="255">
        <v>45490.401388888888</v>
      </c>
      <c r="J39" s="255">
        <v>45490.770833333336</v>
      </c>
      <c r="K39" s="252" t="s">
        <v>845</v>
      </c>
      <c r="L39" s="253" t="s">
        <v>849</v>
      </c>
      <c r="M39" s="252" t="s">
        <v>963</v>
      </c>
      <c r="N39" s="252" t="s">
        <v>860</v>
      </c>
      <c r="O39" s="252" t="s">
        <v>964</v>
      </c>
      <c r="P39" s="255">
        <v>45638.771527777775</v>
      </c>
      <c r="Q39" s="252" t="s">
        <v>861</v>
      </c>
      <c r="R39" s="253" t="s">
        <v>849</v>
      </c>
      <c r="S39" s="253" t="s">
        <v>849</v>
      </c>
      <c r="T39" s="255">
        <v>45490.479166666664</v>
      </c>
      <c r="U39" s="252" t="s">
        <v>845</v>
      </c>
      <c r="V39" s="253" t="s">
        <v>849</v>
      </c>
      <c r="W39" s="252" t="s">
        <v>850</v>
      </c>
      <c r="X39" s="252" t="s">
        <v>903</v>
      </c>
      <c r="Y39" s="228" t="str">
        <f>VLOOKUP(HelpMe[[#This Row],[Technician]],Technicians[#All],3,FALSE)</f>
        <v>RAK Ceramics</v>
      </c>
      <c r="Z39" s="228" t="str">
        <f>VLOOKUP(HelpMe[[#This Row],[Technician]],Technicians[#All],2,FALSE)</f>
        <v>SAP SD</v>
      </c>
      <c r="AA39" s="230" t="e">
        <f>IF((TEXT("Oct 28, 2024 00:00 AM","mmm dd, yyyy hh:mm") - TEXT(HelpMe[[#This Row],[Created Date]],"mmm dd, yyyy hh:mm"))&gt;0, "Yes","No")</f>
        <v>#VALUE!</v>
      </c>
      <c r="AB39" s="230" t="e">
        <f ca="1">IF(HelpMe[[#This Row],[Resolved Time]]="-",NOW()-TEXT(HelpMe[[#This Row],[Created Date]],"mmm dd, yyyy hh:mm"),HelpMe[[#This Row],[Resolved Time]]-HelpMe[[#This Row],[Created Date]])</f>
        <v>#VALUE!</v>
      </c>
      <c r="AC39" s="231" t="e">
        <f>YEAR(TEXT(HelpMe[[#This Row],[Created Date]],"mmm dd, yyyy hh:mm"))</f>
        <v>#VALUE!</v>
      </c>
      <c r="AD39" s="228" t="e">
        <f>WEEKNUM(TEXT(HelpMe[[#This Row],[Created Date]],"mmm dd, yyyy hh:mm"),2)</f>
        <v>#VALUE!</v>
      </c>
      <c r="AE39" s="228" t="e">
        <f>_xlfn.CONCAT(HelpMe[[#This Row],[Year]],"-W",HelpMe[[#This Row],[Week'#]])</f>
        <v>#VALUE!</v>
      </c>
      <c r="AF39" s="228" t="str">
        <f>IFERROR(VLOOKUP(HelpMe[[#This Row],[ID]],CGTracker[#All],11,FALSE),"No CG Status Found")</f>
        <v>No CG Status Found</v>
      </c>
      <c r="AG39" s="228" t="e">
        <f>MONTH(TEXT(HelpMe[[#This Row],[Created Date]],"mmm dd, yyyy hh:mm"))</f>
        <v>#VALUE!</v>
      </c>
      <c r="AH39" s="228" t="e">
        <f>_xlfn.CONCAT(HelpMe[[#This Row],[Year]],"-M",HelpMe[[#This Row],[Month]])</f>
        <v>#VALUE!</v>
      </c>
      <c r="AI39" s="228" t="e">
        <f ca="1">IF(HelpMe[[#This Row],[Age]]&lt;2,"Less than 2",IF(HelpMe[[#This Row],[Age]]&lt;5,"From 2 to 5",IF(HelpMe[[#This Row],[Age]]&lt;10,"From 5 to 10","More than 10")))</f>
        <v>#VALUE!</v>
      </c>
      <c r="AJ39" s="233" t="e">
        <f>DATEVALUE(TEXT(HelpMe[[#This Row],[Created Date]],"mm/dd/yyyy hh:mm"))</f>
        <v>#VALUE!</v>
      </c>
      <c r="AK39" s="233" t="str">
        <f>IF(HelpMe[[#This Row],[Resolved Time]]="-","",DATEVALUE(TEXT(HelpMe[[#This Row],[Created Date]],"mm/dd/yyyy hh:mm")))</f>
        <v/>
      </c>
    </row>
    <row r="40" spans="1:37" ht="14.5">
      <c r="A40" s="252">
        <v>4000004821</v>
      </c>
      <c r="B40" s="252" t="s">
        <v>117</v>
      </c>
      <c r="C40" s="252" t="s">
        <v>861</v>
      </c>
      <c r="D40" s="254" t="s">
        <v>965</v>
      </c>
      <c r="E40" s="252" t="s">
        <v>966</v>
      </c>
      <c r="F40" s="252" t="s">
        <v>870</v>
      </c>
      <c r="G40" s="252" t="s">
        <v>864</v>
      </c>
      <c r="H40" s="252" t="s">
        <v>967</v>
      </c>
      <c r="I40" s="255">
        <v>45604.579861111109</v>
      </c>
      <c r="J40" s="255">
        <v>45607.579861111109</v>
      </c>
      <c r="K40" s="252" t="s">
        <v>845</v>
      </c>
      <c r="L40" s="253" t="s">
        <v>849</v>
      </c>
      <c r="M40" s="252" t="s">
        <v>966</v>
      </c>
      <c r="N40" s="252" t="s">
        <v>968</v>
      </c>
      <c r="O40" s="252" t="s">
        <v>848</v>
      </c>
      <c r="P40" s="255">
        <v>45645.814583333333</v>
      </c>
      <c r="Q40" s="252" t="s">
        <v>795</v>
      </c>
      <c r="R40" s="253" t="s">
        <v>849</v>
      </c>
      <c r="S40" s="253" t="s">
        <v>849</v>
      </c>
      <c r="T40" s="255">
        <v>45604.663194444445</v>
      </c>
      <c r="U40" s="252" t="s">
        <v>845</v>
      </c>
      <c r="V40" s="253" t="s">
        <v>849</v>
      </c>
      <c r="W40" s="252" t="s">
        <v>850</v>
      </c>
      <c r="X40" s="252" t="s">
        <v>903</v>
      </c>
      <c r="Y40" s="228" t="str">
        <f>VLOOKUP(HelpMe[[#This Row],[Technician]],Technicians[#All],3,FALSE)</f>
        <v>Capgemini</v>
      </c>
      <c r="Z40" s="228" t="str">
        <f>VLOOKUP(HelpMe[[#This Row],[Technician]],Technicians[#All],2,FALSE)</f>
        <v>SAP MM</v>
      </c>
      <c r="AA40" s="233" t="e">
        <f>IF((TEXT("Oct 28, 2024 00:00 AM","mmm dd, yyyy hh:mm") - TEXT(HelpMe[[#This Row],[Created Date]],"mmm dd, yyyy hh:mm"))&gt;0, "Yes","No")</f>
        <v>#VALUE!</v>
      </c>
      <c r="AB40" s="230" t="e">
        <f ca="1">IF(HelpMe[[#This Row],[Resolved Time]]="-",NOW()-TEXT(HelpMe[[#This Row],[Created Date]],"mmm dd, yyyy hh:mm"),HelpMe[[#This Row],[Resolved Time]]-HelpMe[[#This Row],[Created Date]])</f>
        <v>#VALUE!</v>
      </c>
      <c r="AC40" s="231" t="e">
        <f>YEAR(TEXT(HelpMe[[#This Row],[Created Date]],"mmm dd, yyyy hh:mm"))</f>
        <v>#VALUE!</v>
      </c>
      <c r="AD40" s="228" t="e">
        <f>WEEKNUM(TEXT(HelpMe[[#This Row],[Created Date]],"mmm dd, yyyy hh:mm"),2)</f>
        <v>#VALUE!</v>
      </c>
      <c r="AE40" s="228" t="e">
        <f>_xlfn.CONCAT(HelpMe[[#This Row],[Year]],"-W",HelpMe[[#This Row],[Week'#]])</f>
        <v>#VALUE!</v>
      </c>
      <c r="AF40" s="228" t="str">
        <f>IFERROR(VLOOKUP(HelpMe[[#This Row],[ID]],CGTracker[#All],11,FALSE),"No CG Status Found")</f>
        <v>Pending User Info </v>
      </c>
      <c r="AG40" s="228" t="e">
        <f>MONTH(TEXT(HelpMe[[#This Row],[Created Date]],"mmm dd, yyyy hh:mm"))</f>
        <v>#VALUE!</v>
      </c>
      <c r="AH40" s="228" t="e">
        <f>_xlfn.CONCAT(HelpMe[[#This Row],[Year]],"-M",HelpMe[[#This Row],[Month]])</f>
        <v>#VALUE!</v>
      </c>
      <c r="AI40" s="228" t="e">
        <f ca="1">IF(HelpMe[[#This Row],[Age]]&lt;2,"Less than 2",IF(HelpMe[[#This Row],[Age]]&lt;5,"From 2 to 5",IF(HelpMe[[#This Row],[Age]]&lt;10,"From 5 to 10","More than 10")))</f>
        <v>#VALUE!</v>
      </c>
      <c r="AJ40" s="233">
        <f>DATEVALUE(TEXT(HelpMe[[#This Row],[Created Date]],"mm/dd/yyyy hh:mm"))</f>
        <v>45515</v>
      </c>
      <c r="AK40" s="233" t="str">
        <f>IF(HelpMe[[#This Row],[Resolved Time]]="-","",DATEVALUE(TEXT(HelpMe[[#This Row],[Created Date]],"mm/dd/yyyy hh:mm")))</f>
        <v/>
      </c>
    </row>
    <row r="41" spans="1:37" ht="14.5">
      <c r="A41" s="252">
        <v>4000005106</v>
      </c>
      <c r="B41" s="252" t="s">
        <v>117</v>
      </c>
      <c r="C41" s="252" t="s">
        <v>795</v>
      </c>
      <c r="D41" s="254" t="s">
        <v>969</v>
      </c>
      <c r="E41" s="252" t="s">
        <v>970</v>
      </c>
      <c r="F41" s="252" t="s">
        <v>518</v>
      </c>
      <c r="G41" s="252" t="s">
        <v>942</v>
      </c>
      <c r="H41" s="252" t="s">
        <v>746</v>
      </c>
      <c r="I41" s="255">
        <v>45614.499305555553</v>
      </c>
      <c r="J41" s="255">
        <v>45615.457638888889</v>
      </c>
      <c r="K41" s="252" t="s">
        <v>845</v>
      </c>
      <c r="L41" s="253" t="s">
        <v>849</v>
      </c>
      <c r="M41" s="252" t="s">
        <v>970</v>
      </c>
      <c r="N41" s="252" t="s">
        <v>971</v>
      </c>
      <c r="O41" s="252" t="s">
        <v>972</v>
      </c>
      <c r="P41" s="255">
        <v>45637.779861111114</v>
      </c>
      <c r="Q41" s="252" t="s">
        <v>861</v>
      </c>
      <c r="R41" s="253" t="s">
        <v>849</v>
      </c>
      <c r="S41" s="253" t="s">
        <v>849</v>
      </c>
      <c r="T41" s="255">
        <v>45614.540972222225</v>
      </c>
      <c r="U41" s="252" t="s">
        <v>845</v>
      </c>
      <c r="V41" s="253" t="s">
        <v>849</v>
      </c>
      <c r="W41" s="252" t="s">
        <v>850</v>
      </c>
      <c r="X41" s="252" t="s">
        <v>793</v>
      </c>
      <c r="Y41" s="228" t="str">
        <f>VLOOKUP(HelpMe[[#This Row],[Technician]],Technicians[#All],3,FALSE)</f>
        <v>Capgemini</v>
      </c>
      <c r="Z41" s="228" t="str">
        <f>VLOOKUP(HelpMe[[#This Row],[Technician]],Technicians[#All],2,FALSE)</f>
        <v>SAP SD</v>
      </c>
      <c r="AA41" s="233" t="e">
        <f>IF((TEXT("Oct 28, 2024 00:00 AM","mmm dd, yyyy hh:mm") - TEXT(HelpMe[[#This Row],[Created Date]],"mmm dd, yyyy hh:mm"))&gt;0, "Yes","No")</f>
        <v>#VALUE!</v>
      </c>
      <c r="AB41" s="230" t="e">
        <f ca="1">IF(HelpMe[[#This Row],[Resolved Time]]="-",NOW()-TEXT(HelpMe[[#This Row],[Created Date]],"mmm dd, yyyy hh:mm"),HelpMe[[#This Row],[Resolved Time]]-HelpMe[[#This Row],[Created Date]])</f>
        <v>#VALUE!</v>
      </c>
      <c r="AC41" s="231" t="e">
        <f>YEAR(TEXT(HelpMe[[#This Row],[Created Date]],"mmm dd, yyyy hh:mm"))</f>
        <v>#VALUE!</v>
      </c>
      <c r="AD41" s="228" t="e">
        <f>WEEKNUM(TEXT(HelpMe[[#This Row],[Created Date]],"mmm dd, yyyy hh:mm"),2)</f>
        <v>#VALUE!</v>
      </c>
      <c r="AE41" s="228" t="e">
        <f>_xlfn.CONCAT(HelpMe[[#This Row],[Year]],"-W",HelpMe[[#This Row],[Week'#]])</f>
        <v>#VALUE!</v>
      </c>
      <c r="AF41" s="228" t="str">
        <f>IFERROR(VLOOKUP(HelpMe[[#This Row],[ID]],CGTracker[#All],11,FALSE),"No CG Status Found")</f>
        <v>User acceptance</v>
      </c>
      <c r="AG41" s="228" t="e">
        <f>MONTH(TEXT(HelpMe[[#This Row],[Created Date]],"mmm dd, yyyy hh:mm"))</f>
        <v>#VALUE!</v>
      </c>
      <c r="AH41" s="228" t="e">
        <f>_xlfn.CONCAT(HelpMe[[#This Row],[Year]],"-M",HelpMe[[#This Row],[Month]])</f>
        <v>#VALUE!</v>
      </c>
      <c r="AI41" s="228" t="e">
        <f ca="1">IF(HelpMe[[#This Row],[Age]]&lt;2,"Less than 2",IF(HelpMe[[#This Row],[Age]]&lt;5,"From 2 to 5",IF(HelpMe[[#This Row],[Age]]&lt;10,"From 5 to 10","More than 10")))</f>
        <v>#VALUE!</v>
      </c>
      <c r="AJ41" s="233" t="e">
        <f>DATEVALUE(TEXT(HelpMe[[#This Row],[Created Date]],"mm/dd/yyyy hh:mm"))</f>
        <v>#VALUE!</v>
      </c>
      <c r="AK41" s="233" t="str">
        <f>IF(HelpMe[[#This Row],[Resolved Time]]="-","",DATEVALUE(TEXT(HelpMe[[#This Row],[Created Date]],"mm/dd/yyyy hh:mm")))</f>
        <v/>
      </c>
    </row>
    <row r="42" spans="1:37" ht="14.5">
      <c r="A42" s="252">
        <v>4000001857</v>
      </c>
      <c r="B42" s="252" t="s">
        <v>156</v>
      </c>
      <c r="C42" s="252" t="s">
        <v>861</v>
      </c>
      <c r="D42" s="254" t="s">
        <v>973</v>
      </c>
      <c r="E42" s="252" t="s">
        <v>974</v>
      </c>
      <c r="F42" s="252" t="s">
        <v>742</v>
      </c>
      <c r="G42" s="252" t="s">
        <v>864</v>
      </c>
      <c r="H42" s="252" t="s">
        <v>403</v>
      </c>
      <c r="I42" s="255">
        <v>45514.51666666667</v>
      </c>
      <c r="J42" s="255">
        <v>45517.51666666667</v>
      </c>
      <c r="K42" s="252" t="s">
        <v>845</v>
      </c>
      <c r="L42" s="255">
        <v>45520.713194444441</v>
      </c>
      <c r="M42" s="252" t="s">
        <v>974</v>
      </c>
      <c r="N42" s="252" t="s">
        <v>975</v>
      </c>
      <c r="O42" s="252" t="s">
        <v>848</v>
      </c>
      <c r="P42" s="255">
        <v>45520.713194444441</v>
      </c>
      <c r="Q42" s="252" t="s">
        <v>795</v>
      </c>
      <c r="R42" s="255">
        <v>45517.693055555559</v>
      </c>
      <c r="S42" s="255">
        <v>45517.693055555559</v>
      </c>
      <c r="T42" s="255">
        <v>45514.6</v>
      </c>
      <c r="U42" s="253" t="s">
        <v>849</v>
      </c>
      <c r="V42" s="252" t="s">
        <v>976</v>
      </c>
      <c r="W42" s="252" t="s">
        <v>850</v>
      </c>
      <c r="X42" s="252" t="s">
        <v>903</v>
      </c>
      <c r="Y42" s="228" t="str">
        <f>VLOOKUP(HelpMe[[#This Row],[Technician]],Technicians[#All],3,FALSE)</f>
        <v>RAK Ceramics</v>
      </c>
      <c r="Z42" s="228" t="str">
        <f>VLOOKUP(HelpMe[[#This Row],[Technician]],Technicians[#All],2,FALSE)</f>
        <v>SAP SD</v>
      </c>
      <c r="AA42" s="233" t="e">
        <f>IF((TEXT("Oct 28, 2024 00:00 AM","mmm dd, yyyy hh:mm") - TEXT(HelpMe[[#This Row],[Created Date]],"mmm dd, yyyy hh:mm"))&gt;0, "Yes","No")</f>
        <v>#VALUE!</v>
      </c>
      <c r="AB42" s="230">
        <f ca="1">IF(HelpMe[[#This Row],[Resolved Time]]="-",NOW()-TEXT(HelpMe[[#This Row],[Created Date]],"mmm dd, yyyy hh:mm"),HelpMe[[#This Row],[Resolved Time]]-HelpMe[[#This Row],[Created Date]])</f>
        <v>3.1763888888890506</v>
      </c>
      <c r="AC42" s="231" t="e">
        <f>YEAR(TEXT(HelpMe[[#This Row],[Created Date]],"mmm dd, yyyy hh:mm"))</f>
        <v>#VALUE!</v>
      </c>
      <c r="AD42" s="228" t="e">
        <f>WEEKNUM(TEXT(HelpMe[[#This Row],[Created Date]],"mmm dd, yyyy hh:mm"),2)</f>
        <v>#VALUE!</v>
      </c>
      <c r="AE42" s="228" t="e">
        <f>_xlfn.CONCAT(HelpMe[[#This Row],[Year]],"-W",HelpMe[[#This Row],[Week'#]])</f>
        <v>#VALUE!</v>
      </c>
      <c r="AF42" s="228" t="str">
        <f>IFERROR(VLOOKUP(HelpMe[[#This Row],[ID]],CGTracker[#All],11,FALSE),"No CG Status Found")</f>
        <v>No CG Status Found</v>
      </c>
      <c r="AG42" s="228" t="e">
        <f>MONTH(TEXT(HelpMe[[#This Row],[Created Date]],"mmm dd, yyyy hh:mm"))</f>
        <v>#VALUE!</v>
      </c>
      <c r="AH42" s="228" t="e">
        <f>_xlfn.CONCAT(HelpMe[[#This Row],[Year]],"-M",HelpMe[[#This Row],[Month]])</f>
        <v>#VALUE!</v>
      </c>
      <c r="AI42" s="228" t="str">
        <f ca="1">IF(HelpMe[[#This Row],[Age]]&lt;2,"Less than 2",IF(HelpMe[[#This Row],[Age]]&lt;5,"From 2 to 5",IF(HelpMe[[#This Row],[Age]]&lt;10,"From 5 to 10","More than 10")))</f>
        <v>From 2 to 5</v>
      </c>
      <c r="AJ42" s="233">
        <f>DATEVALUE(TEXT(HelpMe[[#This Row],[Created Date]],"mm/dd/yyyy hh:mm"))</f>
        <v>45573</v>
      </c>
      <c r="AK42" s="233">
        <f>IF(HelpMe[[#This Row],[Resolved Time]]="-","",DATEVALUE(TEXT(HelpMe[[#This Row],[Created Date]],"mm/dd/yyyy hh:mm")))</f>
        <v>45573</v>
      </c>
    </row>
    <row r="43" spans="1:37" ht="14.5">
      <c r="A43" s="252">
        <v>4000005763</v>
      </c>
      <c r="B43" s="252" t="s">
        <v>156</v>
      </c>
      <c r="C43" s="252" t="s">
        <v>795</v>
      </c>
      <c r="D43" s="254" t="s">
        <v>977</v>
      </c>
      <c r="E43" s="252" t="s">
        <v>978</v>
      </c>
      <c r="F43" s="252" t="s">
        <v>898</v>
      </c>
      <c r="G43" s="252" t="s">
        <v>899</v>
      </c>
      <c r="H43" s="252" t="s">
        <v>268</v>
      </c>
      <c r="I43" s="255">
        <v>45635.63958333333</v>
      </c>
      <c r="J43" s="255">
        <v>45637.63958333333</v>
      </c>
      <c r="K43" s="252" t="s">
        <v>845</v>
      </c>
      <c r="L43" s="253" t="s">
        <v>849</v>
      </c>
      <c r="M43" s="252" t="s">
        <v>846</v>
      </c>
      <c r="N43" s="252" t="s">
        <v>912</v>
      </c>
      <c r="O43" s="252" t="s">
        <v>848</v>
      </c>
      <c r="P43" s="255">
        <v>45645.618750000001</v>
      </c>
      <c r="Q43" s="252" t="s">
        <v>795</v>
      </c>
      <c r="R43" s="253" t="s">
        <v>849</v>
      </c>
      <c r="S43" s="253" t="s">
        <v>849</v>
      </c>
      <c r="T43" s="255">
        <v>45635.722916666666</v>
      </c>
      <c r="U43" s="253" t="s">
        <v>849</v>
      </c>
      <c r="V43" s="253" t="s">
        <v>849</v>
      </c>
      <c r="W43" s="252" t="s">
        <v>850</v>
      </c>
      <c r="X43" s="252" t="s">
        <v>793</v>
      </c>
      <c r="Y43" s="228" t="str">
        <f>VLOOKUP(HelpMe[[#This Row],[Technician]],Technicians[#All],3,FALSE)</f>
        <v>Capgemini</v>
      </c>
      <c r="Z43" s="228" t="str">
        <f>VLOOKUP(HelpMe[[#This Row],[Technician]],Technicians[#All],2,FALSE)</f>
        <v>SAP ABAP</v>
      </c>
      <c r="AA43" s="233" t="e">
        <f>IF((TEXT("Oct 28, 2024 00:00 AM","mmm dd, yyyy hh:mm") - TEXT(HelpMe[[#This Row],[Created Date]],"mmm dd, yyyy hh:mm"))&gt;0, "Yes","No")</f>
        <v>#VALUE!</v>
      </c>
      <c r="AB43" s="230" t="e">
        <f ca="1">IF(HelpMe[[#This Row],[Resolved Time]]="-",NOW()-TEXT(HelpMe[[#This Row],[Created Date]],"mmm dd, yyyy hh:mm"),HelpMe[[#This Row],[Resolved Time]]-HelpMe[[#This Row],[Created Date]])</f>
        <v>#VALUE!</v>
      </c>
      <c r="AC43" s="231" t="e">
        <f>YEAR(TEXT(HelpMe[[#This Row],[Created Date]],"mmm dd, yyyy hh:mm"))</f>
        <v>#VALUE!</v>
      </c>
      <c r="AD43" s="228" t="e">
        <f>WEEKNUM(TEXT(HelpMe[[#This Row],[Created Date]],"mmm dd, yyyy hh:mm"),2)</f>
        <v>#VALUE!</v>
      </c>
      <c r="AE43" s="228" t="e">
        <f>_xlfn.CONCAT(HelpMe[[#This Row],[Year]],"-W",HelpMe[[#This Row],[Week'#]])</f>
        <v>#VALUE!</v>
      </c>
      <c r="AF43" s="228" t="str">
        <f>IFERROR(VLOOKUP(HelpMe[[#This Row],[ID]],CGTracker[#All],11,FALSE),"No CG Status Found")</f>
        <v>In Progress</v>
      </c>
      <c r="AG43" s="228" t="e">
        <f>MONTH(TEXT(HelpMe[[#This Row],[Created Date]],"mmm dd, yyyy hh:mm"))</f>
        <v>#VALUE!</v>
      </c>
      <c r="AH43" s="228" t="e">
        <f>_xlfn.CONCAT(HelpMe[[#This Row],[Year]],"-M",HelpMe[[#This Row],[Month]])</f>
        <v>#VALUE!</v>
      </c>
      <c r="AI43" s="228" t="e">
        <f ca="1">IF(HelpMe[[#This Row],[Age]]&lt;2,"Less than 2",IF(HelpMe[[#This Row],[Age]]&lt;5,"From 2 to 5",IF(HelpMe[[#This Row],[Age]]&lt;10,"From 5 to 10","More than 10")))</f>
        <v>#VALUE!</v>
      </c>
      <c r="AJ43" s="233">
        <f>DATEVALUE(TEXT(HelpMe[[#This Row],[Created Date]],"mm/dd/yyyy hh:mm"))</f>
        <v>45547</v>
      </c>
      <c r="AK43" s="233" t="str">
        <f>IF(HelpMe[[#This Row],[Resolved Time]]="-","",DATEVALUE(TEXT(HelpMe[[#This Row],[Created Date]],"mm/dd/yyyy hh:mm")))</f>
        <v/>
      </c>
    </row>
    <row r="44" spans="1:37" ht="14.5">
      <c r="A44" s="252">
        <v>4000003636</v>
      </c>
      <c r="B44" s="252" t="s">
        <v>156</v>
      </c>
      <c r="C44" s="252" t="s">
        <v>795</v>
      </c>
      <c r="D44" s="254" t="s">
        <v>109</v>
      </c>
      <c r="E44" s="252" t="s">
        <v>979</v>
      </c>
      <c r="F44" s="252" t="s">
        <v>941</v>
      </c>
      <c r="G44" s="252" t="s">
        <v>980</v>
      </c>
      <c r="H44" s="252" t="s">
        <v>746</v>
      </c>
      <c r="I44" s="255">
        <v>45567.631944444445</v>
      </c>
      <c r="J44" s="255">
        <v>45570.631944444445</v>
      </c>
      <c r="K44" s="252" t="s">
        <v>845</v>
      </c>
      <c r="L44" s="253" t="s">
        <v>849</v>
      </c>
      <c r="M44" s="252" t="s">
        <v>979</v>
      </c>
      <c r="N44" s="252" t="s">
        <v>959</v>
      </c>
      <c r="O44" s="252" t="s">
        <v>848</v>
      </c>
      <c r="P44" s="255">
        <v>45646.602777777778</v>
      </c>
      <c r="Q44" s="252" t="s">
        <v>795</v>
      </c>
      <c r="R44" s="253" t="s">
        <v>849</v>
      </c>
      <c r="S44" s="255">
        <v>45573.70208333333</v>
      </c>
      <c r="T44" s="255">
        <v>45567.715277777781</v>
      </c>
      <c r="U44" s="253" t="s">
        <v>849</v>
      </c>
      <c r="V44" s="256">
        <v>2000000000</v>
      </c>
      <c r="W44" s="252" t="s">
        <v>850</v>
      </c>
      <c r="X44" s="252" t="s">
        <v>857</v>
      </c>
      <c r="Y44" s="228" t="str">
        <f>VLOOKUP(HelpMe[[#This Row],[Technician]],Technicians[#All],3,FALSE)</f>
        <v>Capgemini</v>
      </c>
      <c r="Z44" s="228" t="str">
        <f>VLOOKUP(HelpMe[[#This Row],[Technician]],Technicians[#All],2,FALSE)</f>
        <v>SAP FICO</v>
      </c>
      <c r="AA44" s="233" t="e">
        <f>IF((TEXT("Oct 28, 2024 00:00 AM","mmm dd, yyyy hh:mm") - TEXT(HelpMe[[#This Row],[Created Date]],"mmm dd, yyyy hh:mm"))&gt;0, "Yes","No")</f>
        <v>#VALUE!</v>
      </c>
      <c r="AB44" s="230" t="e">
        <f ca="1">IF(HelpMe[[#This Row],[Resolved Time]]="-",NOW()-TEXT(HelpMe[[#This Row],[Created Date]],"mmm dd, yyyy hh:mm"),HelpMe[[#This Row],[Resolved Time]]-HelpMe[[#This Row],[Created Date]])</f>
        <v>#VALUE!</v>
      </c>
      <c r="AC44" s="231" t="e">
        <f>YEAR(TEXT(HelpMe[[#This Row],[Created Date]],"mmm dd, yyyy hh:mm"))</f>
        <v>#VALUE!</v>
      </c>
      <c r="AD44" s="228" t="e">
        <f>WEEKNUM(TEXT(HelpMe[[#This Row],[Created Date]],"mmm dd, yyyy hh:mm"),2)</f>
        <v>#VALUE!</v>
      </c>
      <c r="AE44" s="228" t="e">
        <f>_xlfn.CONCAT(HelpMe[[#This Row],[Year]],"-W",HelpMe[[#This Row],[Week'#]])</f>
        <v>#VALUE!</v>
      </c>
      <c r="AF44" s="228" t="str">
        <f>IFERROR(VLOOKUP(HelpMe[[#This Row],[ID]],CGTracker[#All],11,FALSE),"No CG Status Found")</f>
        <v>User acceptance</v>
      </c>
      <c r="AG44" s="228" t="e">
        <f>MONTH(TEXT(HelpMe[[#This Row],[Created Date]],"mmm dd, yyyy hh:mm"))</f>
        <v>#VALUE!</v>
      </c>
      <c r="AH44" s="228" t="e">
        <f>_xlfn.CONCAT(HelpMe[[#This Row],[Year]],"-M",HelpMe[[#This Row],[Month]])</f>
        <v>#VALUE!</v>
      </c>
      <c r="AI44" s="228" t="e">
        <f ca="1">IF(HelpMe[[#This Row],[Age]]&lt;2,"Less than 2",IF(HelpMe[[#This Row],[Age]]&lt;5,"From 2 to 5",IF(HelpMe[[#This Row],[Age]]&lt;10,"From 5 to 10","More than 10")))</f>
        <v>#VALUE!</v>
      </c>
      <c r="AJ44" s="233">
        <f>DATEVALUE(TEXT(HelpMe[[#This Row],[Created Date]],"mm/dd/yyyy hh:mm"))</f>
        <v>45332</v>
      </c>
      <c r="AK44" s="233" t="str">
        <f>IF(HelpMe[[#This Row],[Resolved Time]]="-","",DATEVALUE(TEXT(HelpMe[[#This Row],[Created Date]],"mm/dd/yyyy hh:mm")))</f>
        <v/>
      </c>
    </row>
    <row r="45" spans="1:37" ht="14.5">
      <c r="A45" s="252">
        <v>4000000390</v>
      </c>
      <c r="B45" s="252" t="s">
        <v>156</v>
      </c>
      <c r="C45" s="252" t="s">
        <v>906</v>
      </c>
      <c r="D45" s="254" t="s">
        <v>981</v>
      </c>
      <c r="E45" s="252" t="s">
        <v>982</v>
      </c>
      <c r="F45" s="252" t="s">
        <v>742</v>
      </c>
      <c r="G45" s="252" t="s">
        <v>516</v>
      </c>
      <c r="H45" s="252" t="s">
        <v>403</v>
      </c>
      <c r="I45" s="255">
        <v>45481.447222222225</v>
      </c>
      <c r="J45" s="255">
        <v>45481.780555555553</v>
      </c>
      <c r="K45" s="252" t="s">
        <v>845</v>
      </c>
      <c r="L45" s="255">
        <v>45494.036805555559</v>
      </c>
      <c r="M45" s="252" t="s">
        <v>982</v>
      </c>
      <c r="N45" s="252" t="s">
        <v>983</v>
      </c>
      <c r="O45" s="252" t="s">
        <v>920</v>
      </c>
      <c r="P45" s="255">
        <v>45494.036805555559</v>
      </c>
      <c r="Q45" s="252" t="s">
        <v>861</v>
      </c>
      <c r="R45" s="255">
        <v>45491.034722222219</v>
      </c>
      <c r="S45" s="255">
        <v>45483.076388888891</v>
      </c>
      <c r="T45" s="255">
        <v>45481.488888888889</v>
      </c>
      <c r="U45" s="253" t="s">
        <v>849</v>
      </c>
      <c r="V45" s="253" t="s">
        <v>849</v>
      </c>
      <c r="W45" s="252" t="s">
        <v>850</v>
      </c>
      <c r="X45" s="252" t="s">
        <v>793</v>
      </c>
      <c r="Y45" s="228" t="str">
        <f>VLOOKUP(HelpMe[[#This Row],[Technician]],Technicians[#All],3,FALSE)</f>
        <v>RAK Ceramics</v>
      </c>
      <c r="Z45" s="228" t="str">
        <f>VLOOKUP(HelpMe[[#This Row],[Technician]],Technicians[#All],2,FALSE)</f>
        <v>SAP SD</v>
      </c>
      <c r="AA45" s="233" t="e">
        <f>IF((TEXT("Oct 28, 2024 00:00 AM","mmm dd, yyyy hh:mm") - TEXT(HelpMe[[#This Row],[Created Date]],"mmm dd, yyyy hh:mm"))&gt;0, "Yes","No")</f>
        <v>#VALUE!</v>
      </c>
      <c r="AB45" s="230">
        <f ca="1">IF(HelpMe[[#This Row],[Resolved Time]]="-",NOW()-TEXT(HelpMe[[#This Row],[Created Date]],"mmm dd, yyyy hh:mm"),HelpMe[[#This Row],[Resolved Time]]-HelpMe[[#This Row],[Created Date]])</f>
        <v>9.5874999999941792</v>
      </c>
      <c r="AC45" s="231" t="e">
        <f>YEAR(TEXT(HelpMe[[#This Row],[Created Date]],"mmm dd, yyyy hh:mm"))</f>
        <v>#VALUE!</v>
      </c>
      <c r="AD45" s="228" t="e">
        <f>WEEKNUM(TEXT(HelpMe[[#This Row],[Created Date]],"mmm dd, yyyy hh:mm"),2)</f>
        <v>#VALUE!</v>
      </c>
      <c r="AE45" s="228" t="e">
        <f>_xlfn.CONCAT(HelpMe[[#This Row],[Year]],"-W",HelpMe[[#This Row],[Week'#]])</f>
        <v>#VALUE!</v>
      </c>
      <c r="AF45" s="228" t="str">
        <f>IFERROR(VLOOKUP(HelpMe[[#This Row],[ID]],CGTracker[#All],11,FALSE),"No CG Status Found")</f>
        <v>No CG Status Found</v>
      </c>
      <c r="AG45" s="228" t="e">
        <f>MONTH(TEXT(HelpMe[[#This Row],[Created Date]],"mmm dd, yyyy hh:mm"))</f>
        <v>#VALUE!</v>
      </c>
      <c r="AH45" s="228" t="e">
        <f>_xlfn.CONCAT(HelpMe[[#This Row],[Year]],"-M",HelpMe[[#This Row],[Month]])</f>
        <v>#VALUE!</v>
      </c>
      <c r="AI45" s="228" t="str">
        <f ca="1">IF(HelpMe[[#This Row],[Age]]&lt;2,"Less than 2",IF(HelpMe[[#This Row],[Age]]&lt;5,"From 2 to 5",IF(HelpMe[[#This Row],[Age]]&lt;10,"From 5 to 10","More than 10")))</f>
        <v>From 5 to 10</v>
      </c>
      <c r="AJ45" s="233">
        <f>DATEVALUE(TEXT(HelpMe[[#This Row],[Created Date]],"mm/dd/yyyy hh:mm"))</f>
        <v>45511</v>
      </c>
      <c r="AK45" s="233">
        <f>IF(HelpMe[[#This Row],[Resolved Time]]="-","",DATEVALUE(TEXT(HelpMe[[#This Row],[Created Date]],"mm/dd/yyyy hh:mm")))</f>
        <v>45511</v>
      </c>
    </row>
    <row r="46" spans="1:37" ht="14.5">
      <c r="A46" s="252">
        <v>4000003174</v>
      </c>
      <c r="B46" s="252" t="s">
        <v>117</v>
      </c>
      <c r="C46" s="252" t="s">
        <v>861</v>
      </c>
      <c r="D46" s="254" t="s">
        <v>984</v>
      </c>
      <c r="E46" s="252" t="s">
        <v>985</v>
      </c>
      <c r="F46" s="252" t="s">
        <v>742</v>
      </c>
      <c r="G46" s="252" t="s">
        <v>942</v>
      </c>
      <c r="H46" s="252" t="s">
        <v>268</v>
      </c>
      <c r="I46" s="255">
        <v>45553.467361111114</v>
      </c>
      <c r="J46" s="255">
        <v>45553.800694444442</v>
      </c>
      <c r="K46" s="252" t="s">
        <v>845</v>
      </c>
      <c r="L46" s="253" t="s">
        <v>849</v>
      </c>
      <c r="M46" s="252" t="s">
        <v>846</v>
      </c>
      <c r="N46" s="252" t="s">
        <v>891</v>
      </c>
      <c r="O46" s="252" t="s">
        <v>920</v>
      </c>
      <c r="P46" s="255">
        <v>45561.715277777781</v>
      </c>
      <c r="Q46" s="252" t="s">
        <v>861</v>
      </c>
      <c r="R46" s="253" t="s">
        <v>849</v>
      </c>
      <c r="S46" s="253" t="s">
        <v>849</v>
      </c>
      <c r="T46" s="255">
        <v>45553.509027777778</v>
      </c>
      <c r="U46" s="252" t="s">
        <v>845</v>
      </c>
      <c r="V46" s="253" t="s">
        <v>849</v>
      </c>
      <c r="W46" s="252" t="s">
        <v>850</v>
      </c>
      <c r="X46" s="252" t="s">
        <v>793</v>
      </c>
      <c r="Y46" s="228" t="str">
        <f>VLOOKUP(HelpMe[[#This Row],[Technician]],Technicians[#All],3,FALSE)</f>
        <v>RAK Ceramics</v>
      </c>
      <c r="Z46" s="228" t="str">
        <f>VLOOKUP(HelpMe[[#This Row],[Technician]],Technicians[#All],2,FALSE)</f>
        <v>SAP SD</v>
      </c>
      <c r="AA46" s="233" t="e">
        <f>IF((TEXT("Oct 28, 2024 00:00 AM","mmm dd, yyyy hh:mm") - TEXT(HelpMe[[#This Row],[Created Date]],"mmm dd, yyyy hh:mm"))&gt;0, "Yes","No")</f>
        <v>#VALUE!</v>
      </c>
      <c r="AB46" s="230" t="e">
        <f ca="1">IF(HelpMe[[#This Row],[Resolved Time]]="-",NOW()-TEXT(HelpMe[[#This Row],[Created Date]],"mmm dd, yyyy hh:mm"),HelpMe[[#This Row],[Resolved Time]]-HelpMe[[#This Row],[Created Date]])</f>
        <v>#VALUE!</v>
      </c>
      <c r="AC46" s="231" t="e">
        <f>YEAR(TEXT(HelpMe[[#This Row],[Created Date]],"mmm dd, yyyy hh:mm"))</f>
        <v>#VALUE!</v>
      </c>
      <c r="AD46" s="228" t="e">
        <f>WEEKNUM(TEXT(HelpMe[[#This Row],[Created Date]],"mmm dd, yyyy hh:mm"),2)</f>
        <v>#VALUE!</v>
      </c>
      <c r="AE46" s="228" t="e">
        <f>_xlfn.CONCAT(HelpMe[[#This Row],[Year]],"-W",HelpMe[[#This Row],[Week'#]])</f>
        <v>#VALUE!</v>
      </c>
      <c r="AF46" s="228" t="str">
        <f>IFERROR(VLOOKUP(HelpMe[[#This Row],[ID]],CGTracker[#All],11,FALSE),"No CG Status Found")</f>
        <v>No CG Status Found</v>
      </c>
      <c r="AG46" s="228" t="e">
        <f>MONTH(TEXT(HelpMe[[#This Row],[Created Date]],"mmm dd, yyyy hh:mm"))</f>
        <v>#VALUE!</v>
      </c>
      <c r="AH46" s="228" t="e">
        <f>_xlfn.CONCAT(HelpMe[[#This Row],[Year]],"-M",HelpMe[[#This Row],[Month]])</f>
        <v>#VALUE!</v>
      </c>
      <c r="AI46" s="228" t="e">
        <f ca="1">IF(HelpMe[[#This Row],[Age]]&lt;2,"Less than 2",IF(HelpMe[[#This Row],[Age]]&lt;5,"From 2 to 5",IF(HelpMe[[#This Row],[Age]]&lt;10,"From 5 to 10","More than 10")))</f>
        <v>#VALUE!</v>
      </c>
      <c r="AJ46" s="233" t="e">
        <f>DATEVALUE(TEXT(HelpMe[[#This Row],[Created Date]],"mm/dd/yyyy hh:mm"))</f>
        <v>#VALUE!</v>
      </c>
      <c r="AK46" s="233" t="str">
        <f>IF(HelpMe[[#This Row],[Resolved Time]]="-","",DATEVALUE(TEXT(HelpMe[[#This Row],[Created Date]],"mm/dd/yyyy hh:mm")))</f>
        <v/>
      </c>
    </row>
    <row r="47" spans="1:37" ht="14.5">
      <c r="A47" s="252">
        <v>4000004977</v>
      </c>
      <c r="B47" s="252" t="s">
        <v>117</v>
      </c>
      <c r="C47" s="252" t="s">
        <v>861</v>
      </c>
      <c r="D47" s="254" t="s">
        <v>505</v>
      </c>
      <c r="E47" s="252" t="s">
        <v>986</v>
      </c>
      <c r="F47" s="252" t="s">
        <v>941</v>
      </c>
      <c r="G47" s="252" t="s">
        <v>980</v>
      </c>
      <c r="H47" s="252" t="s">
        <v>40</v>
      </c>
      <c r="I47" s="255">
        <v>45609.67291666667</v>
      </c>
      <c r="J47" s="255">
        <v>45611.67291666667</v>
      </c>
      <c r="K47" s="252" t="s">
        <v>845</v>
      </c>
      <c r="L47" s="253" t="s">
        <v>849</v>
      </c>
      <c r="M47" s="252" t="s">
        <v>986</v>
      </c>
      <c r="N47" s="252" t="s">
        <v>860</v>
      </c>
      <c r="O47" s="252" t="s">
        <v>848</v>
      </c>
      <c r="P47" s="255">
        <v>45644.640972222223</v>
      </c>
      <c r="Q47" s="252" t="s">
        <v>795</v>
      </c>
      <c r="R47" s="255">
        <v>45644.640972222223</v>
      </c>
      <c r="S47" s="255">
        <v>45637.784722222219</v>
      </c>
      <c r="T47" s="255">
        <v>45609.756249999999</v>
      </c>
      <c r="U47" s="252" t="s">
        <v>845</v>
      </c>
      <c r="V47" s="256">
        <v>3000000000</v>
      </c>
      <c r="W47" s="252" t="s">
        <v>850</v>
      </c>
      <c r="X47" s="252" t="s">
        <v>793</v>
      </c>
      <c r="Y47" s="228" t="str">
        <f>VLOOKUP(HelpMe[[#This Row],[Technician]],Technicians[#All],3,FALSE)</f>
        <v>Capgemini</v>
      </c>
      <c r="Z47" s="228" t="str">
        <f>VLOOKUP(HelpMe[[#This Row],[Technician]],Technicians[#All],2,FALSE)</f>
        <v>SAP FICO</v>
      </c>
      <c r="AA47" s="233" t="e">
        <f>IF((TEXT("Oct 28, 2024 00:00 AM","mmm dd, yyyy hh:mm") - TEXT(HelpMe[[#This Row],[Created Date]],"mmm dd, yyyy hh:mm"))&gt;0, "Yes","No")</f>
        <v>#VALUE!</v>
      </c>
      <c r="AB47" s="230">
        <f ca="1">IF(HelpMe[[#This Row],[Resolved Time]]="-",NOW()-TEXT(HelpMe[[#This Row],[Created Date]],"mmm dd, yyyy hh:mm"),HelpMe[[#This Row],[Resolved Time]]-HelpMe[[#This Row],[Created Date]])</f>
        <v>34.968055555553292</v>
      </c>
      <c r="AC47" s="231" t="e">
        <f>YEAR(TEXT(HelpMe[[#This Row],[Created Date]],"mmm dd, yyyy hh:mm"))</f>
        <v>#VALUE!</v>
      </c>
      <c r="AD47" s="228" t="e">
        <f>WEEKNUM(TEXT(HelpMe[[#This Row],[Created Date]],"mmm dd, yyyy hh:mm"),2)</f>
        <v>#VALUE!</v>
      </c>
      <c r="AE47" s="228" t="e">
        <f>_xlfn.CONCAT(HelpMe[[#This Row],[Year]],"-W",HelpMe[[#This Row],[Week'#]])</f>
        <v>#VALUE!</v>
      </c>
      <c r="AF47" s="228" t="str">
        <f>IFERROR(VLOOKUP(HelpMe[[#This Row],[ID]],CGTracker[#All],11,FALSE),"No CG Status Found")</f>
        <v>Resolved</v>
      </c>
      <c r="AG47" s="228" t="e">
        <f>MONTH(TEXT(HelpMe[[#This Row],[Created Date]],"mmm dd, yyyy hh:mm"))</f>
        <v>#VALUE!</v>
      </c>
      <c r="AH47" s="228" t="e">
        <f>_xlfn.CONCAT(HelpMe[[#This Row],[Year]],"-M",HelpMe[[#This Row],[Month]])</f>
        <v>#VALUE!</v>
      </c>
      <c r="AI47" s="228" t="str">
        <f ca="1">IF(HelpMe[[#This Row],[Age]]&lt;2,"Less than 2",IF(HelpMe[[#This Row],[Age]]&lt;5,"From 2 to 5",IF(HelpMe[[#This Row],[Age]]&lt;10,"From 5 to 10","More than 10")))</f>
        <v>More than 10</v>
      </c>
      <c r="AJ47" s="233" t="e">
        <f>DATEVALUE(TEXT(HelpMe[[#This Row],[Created Date]],"mm/dd/yyyy hh:mm"))</f>
        <v>#VALUE!</v>
      </c>
      <c r="AK47" s="233" t="e">
        <f>IF(HelpMe[[#This Row],[Resolved Time]]="-","",DATEVALUE(TEXT(HelpMe[[#This Row],[Created Date]],"mm/dd/yyyy hh:mm")))</f>
        <v>#VALUE!</v>
      </c>
    </row>
    <row r="48" spans="1:37" ht="14.5">
      <c r="A48" s="252">
        <v>4000005331</v>
      </c>
      <c r="B48" s="252" t="s">
        <v>156</v>
      </c>
      <c r="C48" s="252" t="s">
        <v>795</v>
      </c>
      <c r="D48" s="254" t="s">
        <v>987</v>
      </c>
      <c r="E48" s="252" t="s">
        <v>988</v>
      </c>
      <c r="F48" s="252" t="s">
        <v>843</v>
      </c>
      <c r="G48" s="252" t="s">
        <v>844</v>
      </c>
      <c r="H48" s="252" t="s">
        <v>403</v>
      </c>
      <c r="I48" s="255">
        <v>45621.486805555556</v>
      </c>
      <c r="J48" s="255">
        <v>45623.486805555556</v>
      </c>
      <c r="K48" s="252" t="s">
        <v>845</v>
      </c>
      <c r="L48" s="255">
        <v>45624.710416666669</v>
      </c>
      <c r="M48" s="252" t="s">
        <v>988</v>
      </c>
      <c r="N48" s="252" t="s">
        <v>989</v>
      </c>
      <c r="O48" s="252" t="s">
        <v>848</v>
      </c>
      <c r="P48" s="255">
        <v>45624.710416666669</v>
      </c>
      <c r="Q48" s="252" t="s">
        <v>795</v>
      </c>
      <c r="R48" s="255">
        <v>45621.67083333333</v>
      </c>
      <c r="S48" s="255">
        <v>45621.507638888892</v>
      </c>
      <c r="T48" s="255">
        <v>45621.570138888892</v>
      </c>
      <c r="U48" s="253" t="s">
        <v>849</v>
      </c>
      <c r="V48" s="253" t="s">
        <v>849</v>
      </c>
      <c r="W48" s="252" t="s">
        <v>850</v>
      </c>
      <c r="X48" s="252" t="s">
        <v>793</v>
      </c>
      <c r="Y48" s="228" t="str">
        <f>VLOOKUP(HelpMe[[#This Row],[Technician]],Technicians[#All],3,FALSE)</f>
        <v>RAK Ceramics</v>
      </c>
      <c r="Z48" s="228" t="str">
        <f>VLOOKUP(HelpMe[[#This Row],[Technician]],Technicians[#All],2,FALSE)</f>
        <v>SAP Basis</v>
      </c>
      <c r="AA48" s="233" t="e">
        <f>IF((TEXT("Oct 28, 2024 00:00 AM","mmm dd, yyyy hh:mm") - TEXT(HelpMe[[#This Row],[Created Date]],"mmm dd, yyyy hh:mm"))&gt;0, "Yes","No")</f>
        <v>#VALUE!</v>
      </c>
      <c r="AB48" s="230">
        <f ca="1">IF(HelpMe[[#This Row],[Resolved Time]]="-",NOW()-TEXT(HelpMe[[#This Row],[Created Date]],"mmm dd, yyyy hh:mm"),HelpMe[[#This Row],[Resolved Time]]-HelpMe[[#This Row],[Created Date]])</f>
        <v>0.18402777777373558</v>
      </c>
      <c r="AC48" s="231" t="e">
        <f>YEAR(TEXT(HelpMe[[#This Row],[Created Date]],"mmm dd, yyyy hh:mm"))</f>
        <v>#VALUE!</v>
      </c>
      <c r="AD48" s="228" t="e">
        <f>WEEKNUM(TEXT(HelpMe[[#This Row],[Created Date]],"mmm dd, yyyy hh:mm"),2)</f>
        <v>#VALUE!</v>
      </c>
      <c r="AE48" s="228" t="e">
        <f>_xlfn.CONCAT(HelpMe[[#This Row],[Year]],"-W",HelpMe[[#This Row],[Week'#]])</f>
        <v>#VALUE!</v>
      </c>
      <c r="AF48" s="228" t="str">
        <f>IFERROR(VLOOKUP(HelpMe[[#This Row],[ID]],CGTracker[#All],11,FALSE),"No CG Status Found")</f>
        <v>No CG Status Found</v>
      </c>
      <c r="AG48" s="228" t="e">
        <f>MONTH(TEXT(HelpMe[[#This Row],[Created Date]],"mmm dd, yyyy hh:mm"))</f>
        <v>#VALUE!</v>
      </c>
      <c r="AH48" s="228" t="e">
        <f>_xlfn.CONCAT(HelpMe[[#This Row],[Year]],"-M",HelpMe[[#This Row],[Month]])</f>
        <v>#VALUE!</v>
      </c>
      <c r="AI48" s="228" t="str">
        <f ca="1">IF(HelpMe[[#This Row],[Age]]&lt;2,"Less than 2",IF(HelpMe[[#This Row],[Age]]&lt;5,"From 2 to 5",IF(HelpMe[[#This Row],[Age]]&lt;10,"From 5 to 10","More than 10")))</f>
        <v>Less than 2</v>
      </c>
      <c r="AJ48" s="233" t="e">
        <f>DATEVALUE(TEXT(HelpMe[[#This Row],[Created Date]],"mm/dd/yyyy hh:mm"))</f>
        <v>#VALUE!</v>
      </c>
      <c r="AK48" s="233" t="e">
        <f>IF(HelpMe[[#This Row],[Resolved Time]]="-","",DATEVALUE(TEXT(HelpMe[[#This Row],[Created Date]],"mm/dd/yyyy hh:mm")))</f>
        <v>#VALUE!</v>
      </c>
    </row>
    <row r="49" spans="1:37" ht="14.5">
      <c r="A49" s="252">
        <v>4000003808</v>
      </c>
      <c r="B49" s="252" t="s">
        <v>117</v>
      </c>
      <c r="C49" s="252" t="s">
        <v>795</v>
      </c>
      <c r="D49" s="254" t="s">
        <v>990</v>
      </c>
      <c r="E49" s="252" t="s">
        <v>991</v>
      </c>
      <c r="F49" s="252" t="s">
        <v>843</v>
      </c>
      <c r="G49" s="252" t="s">
        <v>844</v>
      </c>
      <c r="H49" s="252" t="s">
        <v>403</v>
      </c>
      <c r="I49" s="255">
        <v>45572.661805555559</v>
      </c>
      <c r="J49" s="255">
        <v>45574.661805555559</v>
      </c>
      <c r="K49" s="252" t="s">
        <v>845</v>
      </c>
      <c r="L49" s="255">
        <v>45576.734722222223</v>
      </c>
      <c r="M49" s="252" t="s">
        <v>991</v>
      </c>
      <c r="N49" s="252" t="s">
        <v>895</v>
      </c>
      <c r="O49" s="252" t="s">
        <v>920</v>
      </c>
      <c r="P49" s="255">
        <v>45576.734722222223</v>
      </c>
      <c r="Q49" s="252" t="s">
        <v>795</v>
      </c>
      <c r="R49" s="255">
        <v>45573.710416666669</v>
      </c>
      <c r="S49" s="255">
        <v>45573.710416666669</v>
      </c>
      <c r="T49" s="255">
        <v>45572.745138888888</v>
      </c>
      <c r="U49" s="252" t="s">
        <v>885</v>
      </c>
      <c r="V49" s="253" t="s">
        <v>849</v>
      </c>
      <c r="W49" s="252" t="s">
        <v>850</v>
      </c>
      <c r="X49" s="252" t="s">
        <v>793</v>
      </c>
      <c r="Y49" s="228" t="str">
        <f>VLOOKUP(HelpMe[[#This Row],[Technician]],Technicians[#All],3,FALSE)</f>
        <v>RAK Ceramics</v>
      </c>
      <c r="Z49" s="228" t="str">
        <f>VLOOKUP(HelpMe[[#This Row],[Technician]],Technicians[#All],2,FALSE)</f>
        <v>SAP Basis</v>
      </c>
      <c r="AA49" s="233" t="e">
        <f>IF((TEXT("Oct 28, 2024 00:00 AM","mmm dd, yyyy hh:mm") - TEXT(HelpMe[[#This Row],[Created Date]],"mmm dd, yyyy hh:mm"))&gt;0, "Yes","No")</f>
        <v>#VALUE!</v>
      </c>
      <c r="AB49" s="230">
        <f ca="1">IF(HelpMe[[#This Row],[Resolved Time]]="-",NOW()-TEXT(HelpMe[[#This Row],[Created Date]],"mmm dd, yyyy hh:mm"),HelpMe[[#This Row],[Resolved Time]]-HelpMe[[#This Row],[Created Date]])</f>
        <v>1.0486111111094942</v>
      </c>
      <c r="AC49" s="231" t="e">
        <f>YEAR(TEXT(HelpMe[[#This Row],[Created Date]],"mmm dd, yyyy hh:mm"))</f>
        <v>#VALUE!</v>
      </c>
      <c r="AD49" s="228" t="e">
        <f>WEEKNUM(TEXT(HelpMe[[#This Row],[Created Date]],"mmm dd, yyyy hh:mm"),2)</f>
        <v>#VALUE!</v>
      </c>
      <c r="AE49" s="228" t="e">
        <f>_xlfn.CONCAT(HelpMe[[#This Row],[Year]],"-W",HelpMe[[#This Row],[Week'#]])</f>
        <v>#VALUE!</v>
      </c>
      <c r="AF49" s="228" t="str">
        <f>IFERROR(VLOOKUP(HelpMe[[#This Row],[ID]],CGTracker[#All],11,FALSE),"No CG Status Found")</f>
        <v>No CG Status Found</v>
      </c>
      <c r="AG49" s="228" t="e">
        <f>MONTH(TEXT(HelpMe[[#This Row],[Created Date]],"mmm dd, yyyy hh:mm"))</f>
        <v>#VALUE!</v>
      </c>
      <c r="AH49" s="228" t="e">
        <f>_xlfn.CONCAT(HelpMe[[#This Row],[Year]],"-M",HelpMe[[#This Row],[Month]])</f>
        <v>#VALUE!</v>
      </c>
      <c r="AI49" s="228" t="str">
        <f ca="1">IF(HelpMe[[#This Row],[Age]]&lt;2,"Less than 2",IF(HelpMe[[#This Row],[Age]]&lt;5,"From 2 to 5",IF(HelpMe[[#This Row],[Age]]&lt;10,"From 5 to 10","More than 10")))</f>
        <v>Less than 2</v>
      </c>
      <c r="AJ49" s="233">
        <f>DATEVALUE(TEXT(HelpMe[[#This Row],[Created Date]],"mm/dd/yyyy hh:mm"))</f>
        <v>45483</v>
      </c>
      <c r="AK49" s="233">
        <f>IF(HelpMe[[#This Row],[Resolved Time]]="-","",DATEVALUE(TEXT(HelpMe[[#This Row],[Created Date]],"mm/dd/yyyy hh:mm")))</f>
        <v>45483</v>
      </c>
    </row>
    <row r="50" spans="1:37" ht="14.5">
      <c r="A50" s="252">
        <v>4000005670</v>
      </c>
      <c r="B50" s="252" t="s">
        <v>117</v>
      </c>
      <c r="C50" s="252" t="s">
        <v>795</v>
      </c>
      <c r="D50" s="254" t="s">
        <v>992</v>
      </c>
      <c r="E50" s="252" t="s">
        <v>993</v>
      </c>
      <c r="F50" s="252" t="s">
        <v>843</v>
      </c>
      <c r="G50" s="252" t="s">
        <v>844</v>
      </c>
      <c r="H50" s="252" t="s">
        <v>403</v>
      </c>
      <c r="I50" s="255">
        <v>45631.832638888889</v>
      </c>
      <c r="J50" s="255">
        <v>45636.4375</v>
      </c>
      <c r="K50" s="252" t="s">
        <v>845</v>
      </c>
      <c r="L50" s="255">
        <v>45641.71597222222</v>
      </c>
      <c r="M50" s="252" t="s">
        <v>846</v>
      </c>
      <c r="N50" s="252" t="s">
        <v>847</v>
      </c>
      <c r="O50" s="252" t="s">
        <v>848</v>
      </c>
      <c r="P50" s="255">
        <v>45641.71597222222</v>
      </c>
      <c r="Q50" s="252" t="s">
        <v>795</v>
      </c>
      <c r="R50" s="255">
        <v>45638.715277777781</v>
      </c>
      <c r="S50" s="255">
        <v>45638.715277777781</v>
      </c>
      <c r="T50" s="255">
        <v>45632.520833333336</v>
      </c>
      <c r="U50" s="252" t="s">
        <v>885</v>
      </c>
      <c r="V50" s="253" t="s">
        <v>849</v>
      </c>
      <c r="W50" s="252" t="s">
        <v>850</v>
      </c>
      <c r="X50" s="252" t="s">
        <v>793</v>
      </c>
      <c r="Y50" s="228" t="str">
        <f>VLOOKUP(HelpMe[[#This Row],[Technician]],Technicians[#All],3,FALSE)</f>
        <v>RAK Ceramics</v>
      </c>
      <c r="Z50" s="228" t="str">
        <f>VLOOKUP(HelpMe[[#This Row],[Technician]],Technicians[#All],2,FALSE)</f>
        <v>SAP Basis</v>
      </c>
      <c r="AA50" s="233" t="e">
        <f>IF((TEXT("Oct 28, 2024 00:00 AM","mmm dd, yyyy hh:mm") - TEXT(HelpMe[[#This Row],[Created Date]],"mmm dd, yyyy hh:mm"))&gt;0, "Yes","No")</f>
        <v>#VALUE!</v>
      </c>
      <c r="AB50" s="230">
        <f ca="1">IF(HelpMe[[#This Row],[Resolved Time]]="-",NOW()-TEXT(HelpMe[[#This Row],[Created Date]],"mmm dd, yyyy hh:mm"),HelpMe[[#This Row],[Resolved Time]]-HelpMe[[#This Row],[Created Date]])</f>
        <v>6.882638888891961</v>
      </c>
      <c r="AC50" s="231" t="e">
        <f>YEAR(TEXT(HelpMe[[#This Row],[Created Date]],"mmm dd, yyyy hh:mm"))</f>
        <v>#VALUE!</v>
      </c>
      <c r="AD50" s="228" t="e">
        <f>WEEKNUM(TEXT(HelpMe[[#This Row],[Created Date]],"mmm dd, yyyy hh:mm"),2)</f>
        <v>#VALUE!</v>
      </c>
      <c r="AE50" s="228" t="e">
        <f>_xlfn.CONCAT(HelpMe[[#This Row],[Year]],"-W",HelpMe[[#This Row],[Week'#]])</f>
        <v>#VALUE!</v>
      </c>
      <c r="AF50" s="228" t="str">
        <f>IFERROR(VLOOKUP(HelpMe[[#This Row],[ID]],CGTracker[#All],11,FALSE),"No CG Status Found")</f>
        <v>No CG Status Found</v>
      </c>
      <c r="AG50" s="228" t="e">
        <f>MONTH(TEXT(HelpMe[[#This Row],[Created Date]],"mmm dd, yyyy hh:mm"))</f>
        <v>#VALUE!</v>
      </c>
      <c r="AH50" s="228" t="e">
        <f>_xlfn.CONCAT(HelpMe[[#This Row],[Year]],"-M",HelpMe[[#This Row],[Month]])</f>
        <v>#VALUE!</v>
      </c>
      <c r="AI50" s="228" t="str">
        <f ca="1">IF(HelpMe[[#This Row],[Age]]&lt;2,"Less than 2",IF(HelpMe[[#This Row],[Age]]&lt;5,"From 2 to 5",IF(HelpMe[[#This Row],[Age]]&lt;10,"From 5 to 10","More than 10")))</f>
        <v>From 5 to 10</v>
      </c>
      <c r="AJ50" s="233">
        <f>DATEVALUE(TEXT(HelpMe[[#This Row],[Created Date]],"mm/dd/yyyy hh:mm"))</f>
        <v>45424</v>
      </c>
      <c r="AK50" s="233">
        <f>IF(HelpMe[[#This Row],[Resolved Time]]="-","",DATEVALUE(TEXT(HelpMe[[#This Row],[Created Date]],"mm/dd/yyyy hh:mm")))</f>
        <v>45424</v>
      </c>
    </row>
    <row r="51" spans="1:37" ht="14.5">
      <c r="A51" s="252">
        <v>4000005711</v>
      </c>
      <c r="B51" s="252" t="s">
        <v>117</v>
      </c>
      <c r="C51" s="252" t="s">
        <v>795</v>
      </c>
      <c r="D51" s="254" t="s">
        <v>994</v>
      </c>
      <c r="E51" s="252" t="s">
        <v>936</v>
      </c>
      <c r="F51" s="252" t="s">
        <v>843</v>
      </c>
      <c r="G51" s="252" t="s">
        <v>844</v>
      </c>
      <c r="H51" s="252" t="s">
        <v>268</v>
      </c>
      <c r="I51" s="255">
        <v>45632.75277777778</v>
      </c>
      <c r="J51" s="255">
        <v>45636.75277777778</v>
      </c>
      <c r="K51" s="252" t="s">
        <v>845</v>
      </c>
      <c r="L51" s="253" t="s">
        <v>849</v>
      </c>
      <c r="M51" s="252" t="s">
        <v>846</v>
      </c>
      <c r="N51" s="253" t="s">
        <v>849</v>
      </c>
      <c r="O51" s="252" t="s">
        <v>848</v>
      </c>
      <c r="P51" s="255">
        <v>45646.711805555555</v>
      </c>
      <c r="Q51" s="252" t="s">
        <v>795</v>
      </c>
      <c r="R51" s="253" t="s">
        <v>849</v>
      </c>
      <c r="S51" s="255">
        <v>45635.552777777775</v>
      </c>
      <c r="T51" s="255">
        <v>45635.461111111108</v>
      </c>
      <c r="U51" s="252" t="s">
        <v>885</v>
      </c>
      <c r="V51" s="253" t="s">
        <v>849</v>
      </c>
      <c r="W51" s="252" t="s">
        <v>850</v>
      </c>
      <c r="X51" s="252" t="s">
        <v>793</v>
      </c>
      <c r="Y51" s="228" t="str">
        <f>VLOOKUP(HelpMe[[#This Row],[Technician]],Technicians[#All],3,FALSE)</f>
        <v>RAK Ceramics</v>
      </c>
      <c r="Z51" s="228" t="str">
        <f>VLOOKUP(HelpMe[[#This Row],[Technician]],Technicians[#All],2,FALSE)</f>
        <v>SAP Basis</v>
      </c>
      <c r="AA51" s="233" t="e">
        <f>IF((TEXT("Oct 28, 2024 00:00 AM","mmm dd, yyyy hh:mm") - TEXT(HelpMe[[#This Row],[Created Date]],"mmm dd, yyyy hh:mm"))&gt;0, "Yes","No")</f>
        <v>#VALUE!</v>
      </c>
      <c r="AB51" s="230" t="e">
        <f ca="1">IF(HelpMe[[#This Row],[Resolved Time]]="-",NOW()-TEXT(HelpMe[[#This Row],[Created Date]],"mmm dd, yyyy hh:mm"),HelpMe[[#This Row],[Resolved Time]]-HelpMe[[#This Row],[Created Date]])</f>
        <v>#VALUE!</v>
      </c>
      <c r="AC51" s="231" t="e">
        <f>YEAR(TEXT(HelpMe[[#This Row],[Created Date]],"mmm dd, yyyy hh:mm"))</f>
        <v>#VALUE!</v>
      </c>
      <c r="AD51" s="228" t="e">
        <f>WEEKNUM(TEXT(HelpMe[[#This Row],[Created Date]],"mmm dd, yyyy hh:mm"),2)</f>
        <v>#VALUE!</v>
      </c>
      <c r="AE51" s="228" t="e">
        <f>_xlfn.CONCAT(HelpMe[[#This Row],[Year]],"-W",HelpMe[[#This Row],[Week'#]])</f>
        <v>#VALUE!</v>
      </c>
      <c r="AF51" s="228" t="str">
        <f>IFERROR(VLOOKUP(HelpMe[[#This Row],[ID]],CGTracker[#All],11,FALSE),"No CG Status Found")</f>
        <v>No CG Status Found</v>
      </c>
      <c r="AG51" s="228" t="e">
        <f>MONTH(TEXT(HelpMe[[#This Row],[Created Date]],"mmm dd, yyyy hh:mm"))</f>
        <v>#VALUE!</v>
      </c>
      <c r="AH51" s="228" t="e">
        <f>_xlfn.CONCAT(HelpMe[[#This Row],[Year]],"-M",HelpMe[[#This Row],[Month]])</f>
        <v>#VALUE!</v>
      </c>
      <c r="AI51" s="228" t="e">
        <f ca="1">IF(HelpMe[[#This Row],[Age]]&lt;2,"Less than 2",IF(HelpMe[[#This Row],[Age]]&lt;5,"From 2 to 5",IF(HelpMe[[#This Row],[Age]]&lt;10,"From 5 to 10","More than 10")))</f>
        <v>#VALUE!</v>
      </c>
      <c r="AJ51" s="233">
        <f>DATEVALUE(TEXT(HelpMe[[#This Row],[Created Date]],"mm/dd/yyyy hh:mm"))</f>
        <v>45455</v>
      </c>
      <c r="AK51" s="233" t="str">
        <f>IF(HelpMe[[#This Row],[Resolved Time]]="-","",DATEVALUE(TEXT(HelpMe[[#This Row],[Created Date]],"mm/dd/yyyy hh:mm")))</f>
        <v/>
      </c>
    </row>
    <row r="52" spans="1:37" ht="14.5">
      <c r="A52" s="252">
        <v>4000001624</v>
      </c>
      <c r="B52" s="252" t="s">
        <v>156</v>
      </c>
      <c r="C52" s="252" t="s">
        <v>795</v>
      </c>
      <c r="D52" s="254" t="s">
        <v>995</v>
      </c>
      <c r="E52" s="252" t="s">
        <v>996</v>
      </c>
      <c r="F52" s="252" t="s">
        <v>843</v>
      </c>
      <c r="G52" s="252" t="s">
        <v>844</v>
      </c>
      <c r="H52" s="252" t="s">
        <v>403</v>
      </c>
      <c r="I52" s="255">
        <v>45506.563888888886</v>
      </c>
      <c r="J52" s="255">
        <v>45510.571527777778</v>
      </c>
      <c r="K52" s="252" t="s">
        <v>845</v>
      </c>
      <c r="L52" s="255">
        <v>45509.792361111111</v>
      </c>
      <c r="M52" s="252" t="s">
        <v>996</v>
      </c>
      <c r="N52" s="252" t="s">
        <v>997</v>
      </c>
      <c r="O52" s="252" t="s">
        <v>848</v>
      </c>
      <c r="P52" s="255">
        <v>45509.792361111111</v>
      </c>
      <c r="Q52" s="252" t="s">
        <v>795</v>
      </c>
      <c r="R52" s="255">
        <v>45506.77847222222</v>
      </c>
      <c r="S52" s="255">
        <v>45506.571527777778</v>
      </c>
      <c r="T52" s="255">
        <v>45506.654861111114</v>
      </c>
      <c r="U52" s="253" t="s">
        <v>849</v>
      </c>
      <c r="V52" s="253" t="s">
        <v>849</v>
      </c>
      <c r="W52" s="252" t="s">
        <v>850</v>
      </c>
      <c r="X52" s="252" t="s">
        <v>793</v>
      </c>
      <c r="Y52" s="228" t="str">
        <f>VLOOKUP(HelpMe[[#This Row],[Technician]],Technicians[#All],3,FALSE)</f>
        <v>RAK Ceramics</v>
      </c>
      <c r="Z52" s="228" t="str">
        <f>VLOOKUP(HelpMe[[#This Row],[Technician]],Technicians[#All],2,FALSE)</f>
        <v>SAP Basis</v>
      </c>
      <c r="AA52" s="233" t="e">
        <f>IF((TEXT("Oct 28, 2024 00:00 AM","mmm dd, yyyy hh:mm") - TEXT(HelpMe[[#This Row],[Created Date]],"mmm dd, yyyy hh:mm"))&gt;0, "Yes","No")</f>
        <v>#VALUE!</v>
      </c>
      <c r="AB52" s="230">
        <f ca="1">IF(HelpMe[[#This Row],[Resolved Time]]="-",NOW()-TEXT(HelpMe[[#This Row],[Created Date]],"mmm dd, yyyy hh:mm"),HelpMe[[#This Row],[Resolved Time]]-HelpMe[[#This Row],[Created Date]])</f>
        <v>0.21458333333430346</v>
      </c>
      <c r="AC52" s="231" t="e">
        <f>YEAR(TEXT(HelpMe[[#This Row],[Created Date]],"mmm dd, yyyy hh:mm"))</f>
        <v>#VALUE!</v>
      </c>
      <c r="AD52" s="228" t="e">
        <f>WEEKNUM(TEXT(HelpMe[[#This Row],[Created Date]],"mmm dd, yyyy hh:mm"),2)</f>
        <v>#VALUE!</v>
      </c>
      <c r="AE52" s="228" t="e">
        <f>_xlfn.CONCAT(HelpMe[[#This Row],[Year]],"-W",HelpMe[[#This Row],[Week'#]])</f>
        <v>#VALUE!</v>
      </c>
      <c r="AF52" s="228" t="str">
        <f>IFERROR(VLOOKUP(HelpMe[[#This Row],[ID]],CGTracker[#All],11,FALSE),"No CG Status Found")</f>
        <v>No CG Status Found</v>
      </c>
      <c r="AG52" s="228" t="e">
        <f>MONTH(TEXT(HelpMe[[#This Row],[Created Date]],"mmm dd, yyyy hh:mm"))</f>
        <v>#VALUE!</v>
      </c>
      <c r="AH52" s="228" t="e">
        <f>_xlfn.CONCAT(HelpMe[[#This Row],[Year]],"-M",HelpMe[[#This Row],[Month]])</f>
        <v>#VALUE!</v>
      </c>
      <c r="AI52" s="228" t="str">
        <f ca="1">IF(HelpMe[[#This Row],[Age]]&lt;2,"Less than 2",IF(HelpMe[[#This Row],[Age]]&lt;5,"From 2 to 5",IF(HelpMe[[#This Row],[Age]]&lt;10,"From 5 to 10","More than 10")))</f>
        <v>Less than 2</v>
      </c>
      <c r="AJ52" s="233">
        <f>DATEVALUE(TEXT(HelpMe[[#This Row],[Created Date]],"mm/dd/yyyy hh:mm"))</f>
        <v>45330</v>
      </c>
      <c r="AK52" s="233">
        <f>IF(HelpMe[[#This Row],[Resolved Time]]="-","",DATEVALUE(TEXT(HelpMe[[#This Row],[Created Date]],"mm/dd/yyyy hh:mm")))</f>
        <v>45330</v>
      </c>
    </row>
    <row r="53" spans="1:37" ht="14.5">
      <c r="A53" s="252">
        <v>4000004362</v>
      </c>
      <c r="B53" s="252" t="s">
        <v>156</v>
      </c>
      <c r="C53" s="252" t="s">
        <v>795</v>
      </c>
      <c r="D53" s="254" t="s">
        <v>998</v>
      </c>
      <c r="E53" s="252" t="s">
        <v>999</v>
      </c>
      <c r="F53" s="252" t="s">
        <v>843</v>
      </c>
      <c r="G53" s="252" t="s">
        <v>844</v>
      </c>
      <c r="H53" s="252" t="s">
        <v>403</v>
      </c>
      <c r="I53" s="255">
        <v>45589.623611111114</v>
      </c>
      <c r="J53" s="255">
        <v>45591.624305555553</v>
      </c>
      <c r="K53" s="252" t="s">
        <v>845</v>
      </c>
      <c r="L53" s="255">
        <v>45593.490972222222</v>
      </c>
      <c r="M53" s="252" t="s">
        <v>846</v>
      </c>
      <c r="N53" s="252" t="s">
        <v>1000</v>
      </c>
      <c r="O53" s="252" t="s">
        <v>848</v>
      </c>
      <c r="P53" s="255">
        <v>45593.490972222222</v>
      </c>
      <c r="Q53" s="252" t="s">
        <v>795</v>
      </c>
      <c r="R53" s="255">
        <v>45590.473611111112</v>
      </c>
      <c r="S53" s="255">
        <v>45590.473611111112</v>
      </c>
      <c r="T53" s="255">
        <v>45589.706944444442</v>
      </c>
      <c r="U53" s="253" t="s">
        <v>849</v>
      </c>
      <c r="V53" s="253" t="s">
        <v>849</v>
      </c>
      <c r="W53" s="252" t="s">
        <v>850</v>
      </c>
      <c r="X53" s="252" t="s">
        <v>903</v>
      </c>
      <c r="Y53" s="228" t="str">
        <f>VLOOKUP(HelpMe[[#This Row],[Technician]],Technicians[#All],3,FALSE)</f>
        <v>RAK Ceramics</v>
      </c>
      <c r="Z53" s="228" t="str">
        <f>VLOOKUP(HelpMe[[#This Row],[Technician]],Technicians[#All],2,FALSE)</f>
        <v>SAP Basis</v>
      </c>
      <c r="AA53" s="233" t="e">
        <f>IF((TEXT("Oct 28, 2024 00:00 AM","mmm dd, yyyy hh:mm") - TEXT(HelpMe[[#This Row],[Created Date]],"mmm dd, yyyy hh:mm"))&gt;0, "Yes","No")</f>
        <v>#VALUE!</v>
      </c>
      <c r="AB53" s="230">
        <f ca="1">IF(HelpMe[[#This Row],[Resolved Time]]="-",NOW()-TEXT(HelpMe[[#This Row],[Created Date]],"mmm dd, yyyy hh:mm"),HelpMe[[#This Row],[Resolved Time]]-HelpMe[[#This Row],[Created Date]])</f>
        <v>0.84999999999854481</v>
      </c>
      <c r="AC53" s="231" t="e">
        <f>YEAR(TEXT(HelpMe[[#This Row],[Created Date]],"mmm dd, yyyy hh:mm"))</f>
        <v>#VALUE!</v>
      </c>
      <c r="AD53" s="228" t="e">
        <f>WEEKNUM(TEXT(HelpMe[[#This Row],[Created Date]],"mmm dd, yyyy hh:mm"),2)</f>
        <v>#VALUE!</v>
      </c>
      <c r="AE53" s="228" t="e">
        <f>_xlfn.CONCAT(HelpMe[[#This Row],[Year]],"-W",HelpMe[[#This Row],[Week'#]])</f>
        <v>#VALUE!</v>
      </c>
      <c r="AF53" s="228" t="str">
        <f>IFERROR(VLOOKUP(HelpMe[[#This Row],[ID]],CGTracker[#All],11,FALSE),"No CG Status Found")</f>
        <v>No CG Status Found</v>
      </c>
      <c r="AG53" s="228" t="e">
        <f>MONTH(TEXT(HelpMe[[#This Row],[Created Date]],"mmm dd, yyyy hh:mm"))</f>
        <v>#VALUE!</v>
      </c>
      <c r="AH53" s="228" t="e">
        <f>_xlfn.CONCAT(HelpMe[[#This Row],[Year]],"-M",HelpMe[[#This Row],[Month]])</f>
        <v>#VALUE!</v>
      </c>
      <c r="AI53" s="228" t="str">
        <f ca="1">IF(HelpMe[[#This Row],[Age]]&lt;2,"Less than 2",IF(HelpMe[[#This Row],[Age]]&lt;5,"From 2 to 5",IF(HelpMe[[#This Row],[Age]]&lt;10,"From 5 to 10","More than 10")))</f>
        <v>Less than 2</v>
      </c>
      <c r="AJ53" s="233" t="e">
        <f>DATEVALUE(TEXT(HelpMe[[#This Row],[Created Date]],"mm/dd/yyyy hh:mm"))</f>
        <v>#VALUE!</v>
      </c>
      <c r="AK53" s="233" t="e">
        <f>IF(HelpMe[[#This Row],[Resolved Time]]="-","",DATEVALUE(TEXT(HelpMe[[#This Row],[Created Date]],"mm/dd/yyyy hh:mm")))</f>
        <v>#VALUE!</v>
      </c>
    </row>
    <row r="54" spans="1:37" ht="14.5">
      <c r="A54" s="252">
        <v>4000005542</v>
      </c>
      <c r="B54" s="252" t="s">
        <v>156</v>
      </c>
      <c r="C54" s="252" t="s">
        <v>795</v>
      </c>
      <c r="D54" s="254" t="s">
        <v>1001</v>
      </c>
      <c r="E54" s="252" t="s">
        <v>1002</v>
      </c>
      <c r="F54" s="252" t="s">
        <v>843</v>
      </c>
      <c r="G54" s="252" t="s">
        <v>844</v>
      </c>
      <c r="H54" s="252" t="s">
        <v>403</v>
      </c>
      <c r="I54" s="255">
        <v>45628.481944444444</v>
      </c>
      <c r="J54" s="255">
        <v>45630.481944444444</v>
      </c>
      <c r="K54" s="252" t="s">
        <v>885</v>
      </c>
      <c r="L54" s="255">
        <v>45634.504861111112</v>
      </c>
      <c r="M54" s="252" t="s">
        <v>846</v>
      </c>
      <c r="N54" s="252" t="s">
        <v>959</v>
      </c>
      <c r="O54" s="252" t="s">
        <v>848</v>
      </c>
      <c r="P54" s="255">
        <v>45634.504861111112</v>
      </c>
      <c r="Q54" s="252" t="s">
        <v>795</v>
      </c>
      <c r="R54" s="255">
        <v>45631.496527777781</v>
      </c>
      <c r="S54" s="255">
        <v>45631.496527777781</v>
      </c>
      <c r="T54" s="255">
        <v>45628.56527777778</v>
      </c>
      <c r="U54" s="253" t="s">
        <v>849</v>
      </c>
      <c r="V54" s="253" t="s">
        <v>849</v>
      </c>
      <c r="W54" s="252" t="s">
        <v>888</v>
      </c>
      <c r="X54" s="252" t="s">
        <v>857</v>
      </c>
      <c r="Y54" s="228" t="str">
        <f>VLOOKUP(HelpMe[[#This Row],[Technician]],Technicians[#All],3,FALSE)</f>
        <v>RAK Ceramics</v>
      </c>
      <c r="Z54" s="228" t="str">
        <f>VLOOKUP(HelpMe[[#This Row],[Technician]],Technicians[#All],2,FALSE)</f>
        <v>SAP Basis</v>
      </c>
      <c r="AA54" s="233" t="e">
        <f>IF((TEXT("Oct 28, 2024 00:00 AM","mmm dd, yyyy hh:mm") - TEXT(HelpMe[[#This Row],[Created Date]],"mmm dd, yyyy hh:mm"))&gt;0, "Yes","No")</f>
        <v>#VALUE!</v>
      </c>
      <c r="AB54" s="230">
        <f ca="1">IF(HelpMe[[#This Row],[Resolved Time]]="-",NOW()-TEXT(HelpMe[[#This Row],[Created Date]],"mmm dd, yyyy hh:mm"),HelpMe[[#This Row],[Resolved Time]]-HelpMe[[#This Row],[Created Date]])</f>
        <v>3.0145833333372138</v>
      </c>
      <c r="AC54" s="231" t="e">
        <f>YEAR(TEXT(HelpMe[[#This Row],[Created Date]],"mmm dd, yyyy hh:mm"))</f>
        <v>#VALUE!</v>
      </c>
      <c r="AD54" s="228" t="e">
        <f>WEEKNUM(TEXT(HelpMe[[#This Row],[Created Date]],"mmm dd, yyyy hh:mm"),2)</f>
        <v>#VALUE!</v>
      </c>
      <c r="AE54" s="228" t="e">
        <f>_xlfn.CONCAT(HelpMe[[#This Row],[Year]],"-W",HelpMe[[#This Row],[Week'#]])</f>
        <v>#VALUE!</v>
      </c>
      <c r="AF54" s="228" t="str">
        <f>IFERROR(VLOOKUP(HelpMe[[#This Row],[ID]],CGTracker[#All],11,FALSE),"No CG Status Found")</f>
        <v>No CG Status Found</v>
      </c>
      <c r="AG54" s="228" t="e">
        <f>MONTH(TEXT(HelpMe[[#This Row],[Created Date]],"mmm dd, yyyy hh:mm"))</f>
        <v>#VALUE!</v>
      </c>
      <c r="AH54" s="228" t="e">
        <f>_xlfn.CONCAT(HelpMe[[#This Row],[Year]],"-M",HelpMe[[#This Row],[Month]])</f>
        <v>#VALUE!</v>
      </c>
      <c r="AI54" s="228" t="str">
        <f ca="1">IF(HelpMe[[#This Row],[Age]]&lt;2,"Less than 2",IF(HelpMe[[#This Row],[Age]]&lt;5,"From 2 to 5",IF(HelpMe[[#This Row],[Age]]&lt;10,"From 5 to 10","More than 10")))</f>
        <v>From 2 to 5</v>
      </c>
      <c r="AJ54" s="233">
        <f>DATEVALUE(TEXT(HelpMe[[#This Row],[Created Date]],"mm/dd/yyyy hh:mm"))</f>
        <v>45334</v>
      </c>
      <c r="AK54" s="233">
        <f>IF(HelpMe[[#This Row],[Resolved Time]]="-","",DATEVALUE(TEXT(HelpMe[[#This Row],[Created Date]],"mm/dd/yyyy hh:mm")))</f>
        <v>45334</v>
      </c>
    </row>
    <row r="55" spans="1:37" ht="14.5">
      <c r="A55" s="252">
        <v>4000003906</v>
      </c>
      <c r="B55" s="252" t="s">
        <v>117</v>
      </c>
      <c r="C55" s="252" t="s">
        <v>795</v>
      </c>
      <c r="D55" s="254" t="s">
        <v>1003</v>
      </c>
      <c r="E55" s="252" t="s">
        <v>1004</v>
      </c>
      <c r="F55" s="252" t="s">
        <v>843</v>
      </c>
      <c r="G55" s="252" t="s">
        <v>844</v>
      </c>
      <c r="H55" s="252" t="s">
        <v>403</v>
      </c>
      <c r="I55" s="255">
        <v>45574.701388888891</v>
      </c>
      <c r="J55" s="255">
        <v>45576.701388888891</v>
      </c>
      <c r="K55" s="252" t="s">
        <v>845</v>
      </c>
      <c r="L55" s="255">
        <v>45627.836111111108</v>
      </c>
      <c r="M55" s="252" t="s">
        <v>846</v>
      </c>
      <c r="N55" s="252" t="s">
        <v>1005</v>
      </c>
      <c r="O55" s="252" t="s">
        <v>848</v>
      </c>
      <c r="P55" s="255">
        <v>45627.836111111108</v>
      </c>
      <c r="Q55" s="252" t="s">
        <v>795</v>
      </c>
      <c r="R55" s="255">
        <v>45624.811111111114</v>
      </c>
      <c r="S55" s="255">
        <v>45624.811111111114</v>
      </c>
      <c r="T55" s="255">
        <v>45574.784722222219</v>
      </c>
      <c r="U55" s="252" t="s">
        <v>885</v>
      </c>
      <c r="V55" s="253" t="s">
        <v>849</v>
      </c>
      <c r="W55" s="252" t="s">
        <v>850</v>
      </c>
      <c r="X55" s="252" t="s">
        <v>1006</v>
      </c>
      <c r="Y55" s="228" t="str">
        <f>VLOOKUP(HelpMe[[#This Row],[Technician]],Technicians[#All],3,FALSE)</f>
        <v>RAK Ceramics</v>
      </c>
      <c r="Z55" s="228" t="str">
        <f>VLOOKUP(HelpMe[[#This Row],[Technician]],Technicians[#All],2,FALSE)</f>
        <v>SAP Basis</v>
      </c>
      <c r="AA55" s="233" t="e">
        <f>IF((TEXT("Oct 28, 2024 00:00 AM","mmm dd, yyyy hh:mm") - TEXT(HelpMe[[#This Row],[Created Date]],"mmm dd, yyyy hh:mm"))&gt;0, "Yes","No")</f>
        <v>#VALUE!</v>
      </c>
      <c r="AB55" s="230">
        <f ca="1">IF(HelpMe[[#This Row],[Resolved Time]]="-",NOW()-TEXT(HelpMe[[#This Row],[Created Date]],"mmm dd, yyyy hh:mm"),HelpMe[[#This Row],[Resolved Time]]-HelpMe[[#This Row],[Created Date]])</f>
        <v>50.109722222223354</v>
      </c>
      <c r="AC55" s="231" t="e">
        <f>YEAR(TEXT(HelpMe[[#This Row],[Created Date]],"mmm dd, yyyy hh:mm"))</f>
        <v>#VALUE!</v>
      </c>
      <c r="AD55" s="228" t="e">
        <f>WEEKNUM(TEXT(HelpMe[[#This Row],[Created Date]],"mmm dd, yyyy hh:mm"),2)</f>
        <v>#VALUE!</v>
      </c>
      <c r="AE55" s="228" t="e">
        <f>_xlfn.CONCAT(HelpMe[[#This Row],[Year]],"-W",HelpMe[[#This Row],[Week'#]])</f>
        <v>#VALUE!</v>
      </c>
      <c r="AF55" s="228" t="str">
        <f>IFERROR(VLOOKUP(HelpMe[[#This Row],[ID]],CGTracker[#All],11,FALSE),"No CG Status Found")</f>
        <v>No CG Status Found</v>
      </c>
      <c r="AG55" s="228" t="e">
        <f>MONTH(TEXT(HelpMe[[#This Row],[Created Date]],"mmm dd, yyyy hh:mm"))</f>
        <v>#VALUE!</v>
      </c>
      <c r="AH55" s="228" t="e">
        <f>_xlfn.CONCAT(HelpMe[[#This Row],[Year]],"-M",HelpMe[[#This Row],[Month]])</f>
        <v>#VALUE!</v>
      </c>
      <c r="AI55" s="228" t="str">
        <f ca="1">IF(HelpMe[[#This Row],[Age]]&lt;2,"Less than 2",IF(HelpMe[[#This Row],[Age]]&lt;5,"From 2 to 5",IF(HelpMe[[#This Row],[Age]]&lt;10,"From 5 to 10","More than 10")))</f>
        <v>More than 10</v>
      </c>
      <c r="AJ55" s="233">
        <f>DATEVALUE(TEXT(HelpMe[[#This Row],[Created Date]],"mm/dd/yyyy hh:mm"))</f>
        <v>45545</v>
      </c>
      <c r="AK55" s="233">
        <f>IF(HelpMe[[#This Row],[Resolved Time]]="-","",DATEVALUE(TEXT(HelpMe[[#This Row],[Created Date]],"mm/dd/yyyy hh:mm")))</f>
        <v>45545</v>
      </c>
    </row>
    <row r="56" spans="1:37" ht="14.5">
      <c r="A56" s="252">
        <v>4000002663</v>
      </c>
      <c r="B56" s="252" t="s">
        <v>117</v>
      </c>
      <c r="C56" s="252" t="s">
        <v>795</v>
      </c>
      <c r="D56" s="254" t="s">
        <v>1007</v>
      </c>
      <c r="E56" s="252" t="s">
        <v>1008</v>
      </c>
      <c r="F56" s="252" t="s">
        <v>843</v>
      </c>
      <c r="G56" s="252" t="s">
        <v>844</v>
      </c>
      <c r="H56" s="252" t="s">
        <v>403</v>
      </c>
      <c r="I56" s="255">
        <v>45539.574305555558</v>
      </c>
      <c r="J56" s="255">
        <v>45541.574305555558</v>
      </c>
      <c r="K56" s="252" t="s">
        <v>845</v>
      </c>
      <c r="L56" s="255">
        <v>45542.679166666669</v>
      </c>
      <c r="M56" s="252" t="s">
        <v>846</v>
      </c>
      <c r="N56" s="252" t="s">
        <v>860</v>
      </c>
      <c r="O56" s="252" t="s">
        <v>848</v>
      </c>
      <c r="P56" s="255">
        <v>45542.679166666669</v>
      </c>
      <c r="Q56" s="252" t="s">
        <v>795</v>
      </c>
      <c r="R56" s="255">
        <v>45539.676388888889</v>
      </c>
      <c r="S56" s="255">
        <v>45539.676388888889</v>
      </c>
      <c r="T56" s="255">
        <v>45539.657638888886</v>
      </c>
      <c r="U56" s="252" t="s">
        <v>885</v>
      </c>
      <c r="V56" s="253" t="s">
        <v>849</v>
      </c>
      <c r="W56" s="252" t="s">
        <v>850</v>
      </c>
      <c r="X56" s="252" t="s">
        <v>793</v>
      </c>
      <c r="Y56" s="228" t="str">
        <f>VLOOKUP(HelpMe[[#This Row],[Technician]],Technicians[#All],3,FALSE)</f>
        <v>RAK Ceramics</v>
      </c>
      <c r="Z56" s="228" t="str">
        <f>VLOOKUP(HelpMe[[#This Row],[Technician]],Technicians[#All],2,FALSE)</f>
        <v>SAP Basis</v>
      </c>
      <c r="AA56" s="233" t="e">
        <f>IF((TEXT("Oct 28, 2024 00:00 AM","mmm dd, yyyy hh:mm") - TEXT(HelpMe[[#This Row],[Created Date]],"mmm dd, yyyy hh:mm"))&gt;0, "Yes","No")</f>
        <v>#VALUE!</v>
      </c>
      <c r="AB56" s="230">
        <f ca="1">IF(HelpMe[[#This Row],[Resolved Time]]="-",NOW()-TEXT(HelpMe[[#This Row],[Created Date]],"mmm dd, yyyy hh:mm"),HelpMe[[#This Row],[Resolved Time]]-HelpMe[[#This Row],[Created Date]])</f>
        <v>0.10208333333139308</v>
      </c>
      <c r="AC56" s="231" t="e">
        <f>YEAR(TEXT(HelpMe[[#This Row],[Created Date]],"mmm dd, yyyy hh:mm"))</f>
        <v>#VALUE!</v>
      </c>
      <c r="AD56" s="228" t="e">
        <f>WEEKNUM(TEXT(HelpMe[[#This Row],[Created Date]],"mmm dd, yyyy hh:mm"),2)</f>
        <v>#VALUE!</v>
      </c>
      <c r="AE56" s="228" t="e">
        <f>_xlfn.CONCAT(HelpMe[[#This Row],[Year]],"-W",HelpMe[[#This Row],[Week'#]])</f>
        <v>#VALUE!</v>
      </c>
      <c r="AF56" s="228" t="str">
        <f>IFERROR(VLOOKUP(HelpMe[[#This Row],[ID]],CGTracker[#All],11,FALSE),"No CG Status Found")</f>
        <v>No CG Status Found</v>
      </c>
      <c r="AG56" s="228" t="e">
        <f>MONTH(TEXT(HelpMe[[#This Row],[Created Date]],"mmm dd, yyyy hh:mm"))</f>
        <v>#VALUE!</v>
      </c>
      <c r="AH56" s="228" t="e">
        <f>_xlfn.CONCAT(HelpMe[[#This Row],[Year]],"-M",HelpMe[[#This Row],[Month]])</f>
        <v>#VALUE!</v>
      </c>
      <c r="AI56" s="228" t="str">
        <f ca="1">IF(HelpMe[[#This Row],[Age]]&lt;2,"Less than 2",IF(HelpMe[[#This Row],[Age]]&lt;5,"From 2 to 5",IF(HelpMe[[#This Row],[Age]]&lt;10,"From 5 to 10","More than 10")))</f>
        <v>Less than 2</v>
      </c>
      <c r="AJ56" s="233">
        <f>DATEVALUE(TEXT(HelpMe[[#This Row],[Created Date]],"mm/dd/yyyy hh:mm"))</f>
        <v>45391</v>
      </c>
      <c r="AK56" s="233">
        <f>IF(HelpMe[[#This Row],[Resolved Time]]="-","",DATEVALUE(TEXT(HelpMe[[#This Row],[Created Date]],"mm/dd/yyyy hh:mm")))</f>
        <v>45391</v>
      </c>
    </row>
    <row r="57" spans="1:37" ht="14.5">
      <c r="A57" s="252">
        <v>4000001925</v>
      </c>
      <c r="B57" s="252" t="s">
        <v>117</v>
      </c>
      <c r="C57" s="252" t="s">
        <v>906</v>
      </c>
      <c r="D57" s="254" t="s">
        <v>1009</v>
      </c>
      <c r="E57" s="252" t="s">
        <v>1010</v>
      </c>
      <c r="F57" s="252" t="s">
        <v>843</v>
      </c>
      <c r="G57" s="252" t="s">
        <v>844</v>
      </c>
      <c r="H57" s="252" t="s">
        <v>403</v>
      </c>
      <c r="I57" s="255">
        <v>45517.48333333333</v>
      </c>
      <c r="J57" s="255">
        <v>45518.441666666666</v>
      </c>
      <c r="K57" s="252" t="s">
        <v>845</v>
      </c>
      <c r="L57" s="255">
        <v>45590.739583333336</v>
      </c>
      <c r="M57" s="252" t="s">
        <v>1010</v>
      </c>
      <c r="N57" s="252" t="s">
        <v>934</v>
      </c>
      <c r="O57" s="252" t="s">
        <v>848</v>
      </c>
      <c r="P57" s="255">
        <v>45590.739583333336</v>
      </c>
      <c r="Q57" s="252" t="s">
        <v>861</v>
      </c>
      <c r="R57" s="255">
        <v>45587.727777777778</v>
      </c>
      <c r="S57" s="255">
        <v>45567.67083333333</v>
      </c>
      <c r="T57" s="255">
        <v>45517.525000000001</v>
      </c>
      <c r="U57" s="252" t="s">
        <v>885</v>
      </c>
      <c r="V57" s="253" t="s">
        <v>849</v>
      </c>
      <c r="W57" s="252" t="s">
        <v>850</v>
      </c>
      <c r="X57" s="252" t="s">
        <v>793</v>
      </c>
      <c r="Y57" s="228" t="str">
        <f>VLOOKUP(HelpMe[[#This Row],[Technician]],Technicians[#All],3,FALSE)</f>
        <v>RAK Ceramics</v>
      </c>
      <c r="Z57" s="228" t="str">
        <f>VLOOKUP(HelpMe[[#This Row],[Technician]],Technicians[#All],2,FALSE)</f>
        <v>SAP Basis</v>
      </c>
      <c r="AA57" s="233" t="e">
        <f>IF((TEXT("Oct 28, 2024 00:00 AM","mmm dd, yyyy hh:mm") - TEXT(HelpMe[[#This Row],[Created Date]],"mmm dd, yyyy hh:mm"))&gt;0, "Yes","No")</f>
        <v>#VALUE!</v>
      </c>
      <c r="AB57" s="230">
        <f ca="1">IF(HelpMe[[#This Row],[Resolved Time]]="-",NOW()-TEXT(HelpMe[[#This Row],[Created Date]],"mmm dd, yyyy hh:mm"),HelpMe[[#This Row],[Resolved Time]]-HelpMe[[#This Row],[Created Date]])</f>
        <v>70.244444444448163</v>
      </c>
      <c r="AC57" s="231" t="e">
        <f>YEAR(TEXT(HelpMe[[#This Row],[Created Date]],"mmm dd, yyyy hh:mm"))</f>
        <v>#VALUE!</v>
      </c>
      <c r="AD57" s="228" t="e">
        <f>WEEKNUM(TEXT(HelpMe[[#This Row],[Created Date]],"mmm dd, yyyy hh:mm"),2)</f>
        <v>#VALUE!</v>
      </c>
      <c r="AE57" s="228" t="e">
        <f>_xlfn.CONCAT(HelpMe[[#This Row],[Year]],"-W",HelpMe[[#This Row],[Week'#]])</f>
        <v>#VALUE!</v>
      </c>
      <c r="AF57" s="228" t="str">
        <f>IFERROR(VLOOKUP(HelpMe[[#This Row],[ID]],CGTracker[#All],11,FALSE),"No CG Status Found")</f>
        <v>No CG Status Found</v>
      </c>
      <c r="AG57" s="228" t="e">
        <f>MONTH(TEXT(HelpMe[[#This Row],[Created Date]],"mmm dd, yyyy hh:mm"))</f>
        <v>#VALUE!</v>
      </c>
      <c r="AH57" s="228" t="e">
        <f>_xlfn.CONCAT(HelpMe[[#This Row],[Year]],"-M",HelpMe[[#This Row],[Month]])</f>
        <v>#VALUE!</v>
      </c>
      <c r="AI57" s="228" t="str">
        <f ca="1">IF(HelpMe[[#This Row],[Age]]&lt;2,"Less than 2",IF(HelpMe[[#This Row],[Age]]&lt;5,"From 2 to 5",IF(HelpMe[[#This Row],[Age]]&lt;10,"From 5 to 10","More than 10")))</f>
        <v>More than 10</v>
      </c>
      <c r="AJ57" s="233" t="e">
        <f>DATEVALUE(TEXT(HelpMe[[#This Row],[Created Date]],"mm/dd/yyyy hh:mm"))</f>
        <v>#VALUE!</v>
      </c>
      <c r="AK57" s="233" t="e">
        <f>IF(HelpMe[[#This Row],[Resolved Time]]="-","",DATEVALUE(TEXT(HelpMe[[#This Row],[Created Date]],"mm/dd/yyyy hh:mm")))</f>
        <v>#VALUE!</v>
      </c>
    </row>
    <row r="58" spans="1:37" ht="14.5">
      <c r="A58" s="252">
        <v>4000002387</v>
      </c>
      <c r="B58" s="252" t="s">
        <v>117</v>
      </c>
      <c r="C58" s="252" t="s">
        <v>906</v>
      </c>
      <c r="D58" s="254" t="s">
        <v>1011</v>
      </c>
      <c r="E58" s="252" t="s">
        <v>1012</v>
      </c>
      <c r="F58" s="252" t="s">
        <v>843</v>
      </c>
      <c r="G58" s="252" t="s">
        <v>844</v>
      </c>
      <c r="H58" s="252" t="s">
        <v>403</v>
      </c>
      <c r="I58" s="255">
        <v>45531.649305555555</v>
      </c>
      <c r="J58" s="255">
        <v>45532.628472222219</v>
      </c>
      <c r="K58" s="252" t="s">
        <v>885</v>
      </c>
      <c r="L58" s="255">
        <v>45547.806250000001</v>
      </c>
      <c r="M58" s="252" t="s">
        <v>1013</v>
      </c>
      <c r="N58" s="252" t="s">
        <v>1014</v>
      </c>
      <c r="O58" s="252" t="s">
        <v>848</v>
      </c>
      <c r="P58" s="255">
        <v>45600.780555555553</v>
      </c>
      <c r="Q58" s="252" t="s">
        <v>861</v>
      </c>
      <c r="R58" s="255">
        <v>45544.771527777775</v>
      </c>
      <c r="S58" s="255">
        <v>45544.771527777775</v>
      </c>
      <c r="T58" s="255">
        <v>45531.690972222219</v>
      </c>
      <c r="U58" s="252" t="s">
        <v>885</v>
      </c>
      <c r="V58" s="253" t="s">
        <v>849</v>
      </c>
      <c r="W58" s="252" t="s">
        <v>888</v>
      </c>
      <c r="X58" s="252" t="s">
        <v>903</v>
      </c>
      <c r="Y58" s="228" t="str">
        <f>VLOOKUP(HelpMe[[#This Row],[Technician]],Technicians[#All],3,FALSE)</f>
        <v>RAK Ceramics</v>
      </c>
      <c r="Z58" s="228" t="str">
        <f>VLOOKUP(HelpMe[[#This Row],[Technician]],Technicians[#All],2,FALSE)</f>
        <v>SAP Basis</v>
      </c>
      <c r="AA58" s="233" t="e">
        <f>IF((TEXT("Oct 28, 2024 00:00 AM","mmm dd, yyyy hh:mm") - TEXT(HelpMe[[#This Row],[Created Date]],"mmm dd, yyyy hh:mm"))&gt;0, "Yes","No")</f>
        <v>#VALUE!</v>
      </c>
      <c r="AB58" s="230">
        <f ca="1">IF(HelpMe[[#This Row],[Resolved Time]]="-",NOW()-TEXT(HelpMe[[#This Row],[Created Date]],"mmm dd, yyyy hh:mm"),HelpMe[[#This Row],[Resolved Time]]-HelpMe[[#This Row],[Created Date]])</f>
        <v>13.122222222220444</v>
      </c>
      <c r="AC58" s="231" t="e">
        <f>YEAR(TEXT(HelpMe[[#This Row],[Created Date]],"mmm dd, yyyy hh:mm"))</f>
        <v>#VALUE!</v>
      </c>
      <c r="AD58" s="228" t="e">
        <f>WEEKNUM(TEXT(HelpMe[[#This Row],[Created Date]],"mmm dd, yyyy hh:mm"),2)</f>
        <v>#VALUE!</v>
      </c>
      <c r="AE58" s="228" t="e">
        <f>_xlfn.CONCAT(HelpMe[[#This Row],[Year]],"-W",HelpMe[[#This Row],[Week'#]])</f>
        <v>#VALUE!</v>
      </c>
      <c r="AF58" s="228" t="str">
        <f>IFERROR(VLOOKUP(HelpMe[[#This Row],[ID]],CGTracker[#All],11,FALSE),"No CG Status Found")</f>
        <v>No CG Status Found</v>
      </c>
      <c r="AG58" s="228" t="e">
        <f>MONTH(TEXT(HelpMe[[#This Row],[Created Date]],"mmm dd, yyyy hh:mm"))</f>
        <v>#VALUE!</v>
      </c>
      <c r="AH58" s="228" t="e">
        <f>_xlfn.CONCAT(HelpMe[[#This Row],[Year]],"-M",HelpMe[[#This Row],[Month]])</f>
        <v>#VALUE!</v>
      </c>
      <c r="AI58" s="228" t="str">
        <f ca="1">IF(HelpMe[[#This Row],[Age]]&lt;2,"Less than 2",IF(HelpMe[[#This Row],[Age]]&lt;5,"From 2 to 5",IF(HelpMe[[#This Row],[Age]]&lt;10,"From 5 to 10","More than 10")))</f>
        <v>More than 10</v>
      </c>
      <c r="AJ58" s="233" t="e">
        <f>DATEVALUE(TEXT(HelpMe[[#This Row],[Created Date]],"mm/dd/yyyy hh:mm"))</f>
        <v>#VALUE!</v>
      </c>
      <c r="AK58" s="233" t="e">
        <f>IF(HelpMe[[#This Row],[Resolved Time]]="-","",DATEVALUE(TEXT(HelpMe[[#This Row],[Created Date]],"mm/dd/yyyy hh:mm")))</f>
        <v>#VALUE!</v>
      </c>
    </row>
    <row r="59" spans="1:37" ht="14.5">
      <c r="A59" s="252">
        <v>4000002083</v>
      </c>
      <c r="B59" s="252" t="s">
        <v>117</v>
      </c>
      <c r="C59" s="252" t="s">
        <v>795</v>
      </c>
      <c r="D59" s="254" t="s">
        <v>1015</v>
      </c>
      <c r="E59" s="252" t="s">
        <v>1016</v>
      </c>
      <c r="F59" s="252" t="s">
        <v>884</v>
      </c>
      <c r="G59" s="252" t="s">
        <v>844</v>
      </c>
      <c r="H59" s="252" t="s">
        <v>403</v>
      </c>
      <c r="I59" s="255">
        <v>45520.793055555558</v>
      </c>
      <c r="J59" s="255">
        <v>45524.793055555558</v>
      </c>
      <c r="K59" s="252" t="s">
        <v>845</v>
      </c>
      <c r="L59" s="255">
        <v>45578.527083333334</v>
      </c>
      <c r="M59" s="252" t="s">
        <v>1016</v>
      </c>
      <c r="N59" s="252" t="s">
        <v>912</v>
      </c>
      <c r="O59" s="252" t="s">
        <v>848</v>
      </c>
      <c r="P59" s="255">
        <v>45578.527083333334</v>
      </c>
      <c r="Q59" s="252" t="s">
        <v>795</v>
      </c>
      <c r="R59" s="255">
        <v>45575.502083333333</v>
      </c>
      <c r="S59" s="255">
        <v>45525.445833333331</v>
      </c>
      <c r="T59" s="255">
        <v>45523.501388888886</v>
      </c>
      <c r="U59" s="252" t="s">
        <v>885</v>
      </c>
      <c r="V59" s="253" t="s">
        <v>849</v>
      </c>
      <c r="W59" s="252" t="s">
        <v>850</v>
      </c>
      <c r="X59" s="252" t="s">
        <v>793</v>
      </c>
      <c r="Y59" s="228" t="str">
        <f>VLOOKUP(HelpMe[[#This Row],[Technician]],Technicians[#All],3,FALSE)</f>
        <v>RAK Ceramics</v>
      </c>
      <c r="Z59" s="228" t="str">
        <f>VLOOKUP(HelpMe[[#This Row],[Technician]],Technicians[#All],2,FALSE)</f>
        <v>SAP Basis</v>
      </c>
      <c r="AA59" s="233" t="e">
        <f>IF((TEXT("Oct 28, 2024 00:00 AM","mmm dd, yyyy hh:mm") - TEXT(HelpMe[[#This Row],[Created Date]],"mmm dd, yyyy hh:mm"))&gt;0, "Yes","No")</f>
        <v>#VALUE!</v>
      </c>
      <c r="AB59" s="230">
        <f ca="1">IF(HelpMe[[#This Row],[Resolved Time]]="-",NOW()-TEXT(HelpMe[[#This Row],[Created Date]],"mmm dd, yyyy hh:mm"),HelpMe[[#This Row],[Resolved Time]]-HelpMe[[#This Row],[Created Date]])</f>
        <v>54.709027777775191</v>
      </c>
      <c r="AC59" s="231" t="e">
        <f>YEAR(TEXT(HelpMe[[#This Row],[Created Date]],"mmm dd, yyyy hh:mm"))</f>
        <v>#VALUE!</v>
      </c>
      <c r="AD59" s="228" t="e">
        <f>WEEKNUM(TEXT(HelpMe[[#This Row],[Created Date]],"mmm dd, yyyy hh:mm"),2)</f>
        <v>#VALUE!</v>
      </c>
      <c r="AE59" s="228" t="e">
        <f>_xlfn.CONCAT(HelpMe[[#This Row],[Year]],"-W",HelpMe[[#This Row],[Week'#]])</f>
        <v>#VALUE!</v>
      </c>
      <c r="AF59" s="228" t="str">
        <f>IFERROR(VLOOKUP(HelpMe[[#This Row],[ID]],CGTracker[#All],11,FALSE),"No CG Status Found")</f>
        <v>No CG Status Found</v>
      </c>
      <c r="AG59" s="228" t="e">
        <f>MONTH(TEXT(HelpMe[[#This Row],[Created Date]],"mmm dd, yyyy hh:mm"))</f>
        <v>#VALUE!</v>
      </c>
      <c r="AH59" s="228" t="e">
        <f>_xlfn.CONCAT(HelpMe[[#This Row],[Year]],"-M",HelpMe[[#This Row],[Month]])</f>
        <v>#VALUE!</v>
      </c>
      <c r="AI59" s="228" t="str">
        <f ca="1">IF(HelpMe[[#This Row],[Age]]&lt;2,"Less than 2",IF(HelpMe[[#This Row],[Age]]&lt;5,"From 2 to 5",IF(HelpMe[[#This Row],[Age]]&lt;10,"From 5 to 10","More than 10")))</f>
        <v>More than 10</v>
      </c>
      <c r="AJ59" s="233" t="e">
        <f>DATEVALUE(TEXT(HelpMe[[#This Row],[Created Date]],"mm/dd/yyyy hh:mm"))</f>
        <v>#VALUE!</v>
      </c>
      <c r="AK59" s="233" t="e">
        <f>IF(HelpMe[[#This Row],[Resolved Time]]="-","",DATEVALUE(TEXT(HelpMe[[#This Row],[Created Date]],"mm/dd/yyyy hh:mm")))</f>
        <v>#VALUE!</v>
      </c>
    </row>
    <row r="60" spans="1:37" ht="14.5">
      <c r="A60" s="252">
        <v>4000002590</v>
      </c>
      <c r="B60" s="252" t="s">
        <v>117</v>
      </c>
      <c r="C60" s="252" t="s">
        <v>795</v>
      </c>
      <c r="D60" s="254" t="s">
        <v>1017</v>
      </c>
      <c r="E60" s="252" t="s">
        <v>1018</v>
      </c>
      <c r="F60" s="252" t="s">
        <v>843</v>
      </c>
      <c r="G60" s="252" t="s">
        <v>844</v>
      </c>
      <c r="H60" s="252" t="s">
        <v>403</v>
      </c>
      <c r="I60" s="255">
        <v>45538.501388888886</v>
      </c>
      <c r="J60" s="255">
        <v>45540.501388888886</v>
      </c>
      <c r="K60" s="252" t="s">
        <v>845</v>
      </c>
      <c r="L60" s="255">
        <v>45543.804861111108</v>
      </c>
      <c r="M60" s="252" t="s">
        <v>846</v>
      </c>
      <c r="N60" s="252" t="s">
        <v>860</v>
      </c>
      <c r="O60" s="252" t="s">
        <v>848</v>
      </c>
      <c r="P60" s="255">
        <v>45543.804861111108</v>
      </c>
      <c r="Q60" s="252" t="s">
        <v>795</v>
      </c>
      <c r="R60" s="255">
        <v>45540.777083333334</v>
      </c>
      <c r="S60" s="255">
        <v>45540.777083333334</v>
      </c>
      <c r="T60" s="255">
        <v>45538.584722222222</v>
      </c>
      <c r="U60" s="252" t="s">
        <v>885</v>
      </c>
      <c r="V60" s="253" t="s">
        <v>849</v>
      </c>
      <c r="W60" s="252" t="s">
        <v>850</v>
      </c>
      <c r="X60" s="252" t="s">
        <v>793</v>
      </c>
      <c r="Y60" s="228" t="str">
        <f>VLOOKUP(HelpMe[[#This Row],[Technician]],Technicians[#All],3,FALSE)</f>
        <v>RAK Ceramics</v>
      </c>
      <c r="Z60" s="228" t="str">
        <f>VLOOKUP(HelpMe[[#This Row],[Technician]],Technicians[#All],2,FALSE)</f>
        <v>SAP Basis</v>
      </c>
      <c r="AA60" s="233" t="e">
        <f>IF((TEXT("Oct 28, 2024 00:00 AM","mmm dd, yyyy hh:mm") - TEXT(HelpMe[[#This Row],[Created Date]],"mmm dd, yyyy hh:mm"))&gt;0, "Yes","No")</f>
        <v>#VALUE!</v>
      </c>
      <c r="AB60" s="230">
        <f ca="1">IF(HelpMe[[#This Row],[Resolved Time]]="-",NOW()-TEXT(HelpMe[[#This Row],[Created Date]],"mmm dd, yyyy hh:mm"),HelpMe[[#This Row],[Resolved Time]]-HelpMe[[#This Row],[Created Date]])</f>
        <v>2.2756944444481633</v>
      </c>
      <c r="AC60" s="231" t="e">
        <f>YEAR(TEXT(HelpMe[[#This Row],[Created Date]],"mmm dd, yyyy hh:mm"))</f>
        <v>#VALUE!</v>
      </c>
      <c r="AD60" s="228" t="e">
        <f>WEEKNUM(TEXT(HelpMe[[#This Row],[Created Date]],"mmm dd, yyyy hh:mm"),2)</f>
        <v>#VALUE!</v>
      </c>
      <c r="AE60" s="228" t="e">
        <f>_xlfn.CONCAT(HelpMe[[#This Row],[Year]],"-W",HelpMe[[#This Row],[Week'#]])</f>
        <v>#VALUE!</v>
      </c>
      <c r="AF60" s="228" t="str">
        <f>IFERROR(VLOOKUP(HelpMe[[#This Row],[ID]],CGTracker[#All],11,FALSE),"No CG Status Found")</f>
        <v>No CG Status Found</v>
      </c>
      <c r="AG60" s="228" t="e">
        <f>MONTH(TEXT(HelpMe[[#This Row],[Created Date]],"mmm dd, yyyy hh:mm"))</f>
        <v>#VALUE!</v>
      </c>
      <c r="AH60" s="228" t="e">
        <f>_xlfn.CONCAT(HelpMe[[#This Row],[Year]],"-M",HelpMe[[#This Row],[Month]])</f>
        <v>#VALUE!</v>
      </c>
      <c r="AI60" s="228" t="str">
        <f ca="1">IF(HelpMe[[#This Row],[Age]]&lt;2,"Less than 2",IF(HelpMe[[#This Row],[Age]]&lt;5,"From 2 to 5",IF(HelpMe[[#This Row],[Age]]&lt;10,"From 5 to 10","More than 10")))</f>
        <v>From 2 to 5</v>
      </c>
      <c r="AJ60" s="233">
        <f>DATEVALUE(TEXT(HelpMe[[#This Row],[Created Date]],"mm/dd/yyyy hh:mm"))</f>
        <v>45360</v>
      </c>
      <c r="AK60" s="233">
        <f>IF(HelpMe[[#This Row],[Resolved Time]]="-","",DATEVALUE(TEXT(HelpMe[[#This Row],[Created Date]],"mm/dd/yyyy hh:mm")))</f>
        <v>45360</v>
      </c>
    </row>
    <row r="61" spans="1:37" ht="14.5">
      <c r="A61" s="252">
        <v>4000004609</v>
      </c>
      <c r="B61" s="252" t="s">
        <v>156</v>
      </c>
      <c r="C61" s="252" t="s">
        <v>861</v>
      </c>
      <c r="D61" s="254" t="s">
        <v>1019</v>
      </c>
      <c r="E61" s="252" t="s">
        <v>853</v>
      </c>
      <c r="F61" s="252" t="s">
        <v>867</v>
      </c>
      <c r="G61" s="252" t="s">
        <v>942</v>
      </c>
      <c r="H61" s="252" t="s">
        <v>268</v>
      </c>
      <c r="I61" s="255">
        <v>45599.597916666666</v>
      </c>
      <c r="J61" s="255">
        <v>45599.931250000001</v>
      </c>
      <c r="K61" s="252" t="s">
        <v>845</v>
      </c>
      <c r="L61" s="253" t="s">
        <v>849</v>
      </c>
      <c r="M61" s="252" t="s">
        <v>853</v>
      </c>
      <c r="N61" s="252" t="s">
        <v>1020</v>
      </c>
      <c r="O61" s="252" t="s">
        <v>964</v>
      </c>
      <c r="P61" s="255">
        <v>45644.744444444441</v>
      </c>
      <c r="Q61" s="252" t="s">
        <v>861</v>
      </c>
      <c r="R61" s="253" t="s">
        <v>849</v>
      </c>
      <c r="S61" s="255">
        <v>45600.791666666664</v>
      </c>
      <c r="T61" s="255">
        <v>45599.63958333333</v>
      </c>
      <c r="U61" s="253" t="s">
        <v>849</v>
      </c>
      <c r="V61" s="253" t="s">
        <v>849</v>
      </c>
      <c r="W61" s="252" t="s">
        <v>850</v>
      </c>
      <c r="X61" s="252" t="s">
        <v>857</v>
      </c>
      <c r="Y61" s="228" t="str">
        <f>VLOOKUP(HelpMe[[#This Row],[Technician]],Technicians[#All],3,FALSE)</f>
        <v>Capgemini</v>
      </c>
      <c r="Z61" s="228" t="str">
        <f>VLOOKUP(HelpMe[[#This Row],[Technician]],Technicians[#All],2,FALSE)</f>
        <v>SAP PP</v>
      </c>
      <c r="AA61" s="233" t="e">
        <f>IF((TEXT("Oct 28, 2024 00:00 AM","mmm dd, yyyy hh:mm") - TEXT(HelpMe[[#This Row],[Created Date]],"mmm dd, yyyy hh:mm"))&gt;0, "Yes","No")</f>
        <v>#VALUE!</v>
      </c>
      <c r="AB61" s="230" t="e">
        <f ca="1">IF(HelpMe[[#This Row],[Resolved Time]]="-",NOW()-TEXT(HelpMe[[#This Row],[Created Date]],"mmm dd, yyyy hh:mm"),HelpMe[[#This Row],[Resolved Time]]-HelpMe[[#This Row],[Created Date]])</f>
        <v>#VALUE!</v>
      </c>
      <c r="AC61" s="231" t="e">
        <f>YEAR(TEXT(HelpMe[[#This Row],[Created Date]],"mmm dd, yyyy hh:mm"))</f>
        <v>#VALUE!</v>
      </c>
      <c r="AD61" s="228" t="e">
        <f>WEEKNUM(TEXT(HelpMe[[#This Row],[Created Date]],"mmm dd, yyyy hh:mm"),2)</f>
        <v>#VALUE!</v>
      </c>
      <c r="AE61" s="228" t="e">
        <f>_xlfn.CONCAT(HelpMe[[#This Row],[Year]],"-W",HelpMe[[#This Row],[Week'#]])</f>
        <v>#VALUE!</v>
      </c>
      <c r="AF61" s="228" t="str">
        <f>IFERROR(VLOOKUP(HelpMe[[#This Row],[ID]],CGTracker[#All],11,FALSE),"No CG Status Found")</f>
        <v>In Progress</v>
      </c>
      <c r="AG61" s="228" t="e">
        <f>MONTH(TEXT(HelpMe[[#This Row],[Created Date]],"mmm dd, yyyy hh:mm"))</f>
        <v>#VALUE!</v>
      </c>
      <c r="AH61" s="228" t="e">
        <f>_xlfn.CONCAT(HelpMe[[#This Row],[Year]],"-M",HelpMe[[#This Row],[Month]])</f>
        <v>#VALUE!</v>
      </c>
      <c r="AI61" s="228" t="e">
        <f ca="1">IF(HelpMe[[#This Row],[Age]]&lt;2,"Less than 2",IF(HelpMe[[#This Row],[Age]]&lt;5,"From 2 to 5",IF(HelpMe[[#This Row],[Age]]&lt;10,"From 5 to 10","More than 10")))</f>
        <v>#VALUE!</v>
      </c>
      <c r="AJ61" s="233">
        <f>DATEVALUE(TEXT(HelpMe[[#This Row],[Created Date]],"mm/dd/yyyy hh:mm"))</f>
        <v>45362</v>
      </c>
      <c r="AK61" s="233" t="str">
        <f>IF(HelpMe[[#This Row],[Resolved Time]]="-","",DATEVALUE(TEXT(HelpMe[[#This Row],[Created Date]],"mm/dd/yyyy hh:mm")))</f>
        <v/>
      </c>
    </row>
    <row r="62" spans="1:37" ht="14.5">
      <c r="A62" s="252">
        <v>4000004406</v>
      </c>
      <c r="B62" s="252" t="s">
        <v>156</v>
      </c>
      <c r="C62" s="252" t="s">
        <v>861</v>
      </c>
      <c r="D62" s="254" t="s">
        <v>1021</v>
      </c>
      <c r="E62" s="252" t="s">
        <v>1022</v>
      </c>
      <c r="F62" s="252" t="s">
        <v>603</v>
      </c>
      <c r="G62" s="252" t="s">
        <v>942</v>
      </c>
      <c r="H62" s="252" t="s">
        <v>403</v>
      </c>
      <c r="I62" s="255">
        <v>45590.688888888886</v>
      </c>
      <c r="J62" s="255">
        <v>45593.647222222222</v>
      </c>
      <c r="K62" s="252" t="s">
        <v>845</v>
      </c>
      <c r="L62" s="255">
        <v>45597.53402777778</v>
      </c>
      <c r="M62" s="252" t="s">
        <v>603</v>
      </c>
      <c r="N62" s="252" t="s">
        <v>971</v>
      </c>
      <c r="O62" s="252" t="s">
        <v>920</v>
      </c>
      <c r="P62" s="255">
        <v>45602.74722222222</v>
      </c>
      <c r="Q62" s="252" t="s">
        <v>861</v>
      </c>
      <c r="R62" s="255">
        <v>45594.497916666667</v>
      </c>
      <c r="S62" s="255">
        <v>45594.497916666667</v>
      </c>
      <c r="T62" s="255">
        <v>45590.730555555558</v>
      </c>
      <c r="U62" s="253" t="s">
        <v>849</v>
      </c>
      <c r="V62" s="253" t="s">
        <v>849</v>
      </c>
      <c r="W62" s="252" t="s">
        <v>850</v>
      </c>
      <c r="X62" s="252" t="s">
        <v>793</v>
      </c>
      <c r="Y62" s="228" t="str">
        <f>VLOOKUP(HelpMe[[#This Row],[Technician]],Technicians[#All],3,FALSE)</f>
        <v>RAK Ceramics</v>
      </c>
      <c r="Z62" s="228" t="str">
        <f>VLOOKUP(HelpMe[[#This Row],[Technician]],Technicians[#All],2,FALSE)</f>
        <v>SAP ABAP</v>
      </c>
      <c r="AA62" s="230" t="e">
        <f>IF((TEXT("Oct 28, 2024 00:00 AM","mmm dd, yyyy hh:mm") - TEXT(HelpMe[[#This Row],[Created Date]],"mmm dd, yyyy hh:mm"))&gt;0, "Yes","No")</f>
        <v>#VALUE!</v>
      </c>
      <c r="AB62" s="230">
        <f ca="1">IF(HelpMe[[#This Row],[Resolved Time]]="-",NOW()-TEXT(HelpMe[[#This Row],[Created Date]],"mmm dd, yyyy hh:mm"),HelpMe[[#This Row],[Resolved Time]]-HelpMe[[#This Row],[Created Date]])</f>
        <v>3.8090277777810115</v>
      </c>
      <c r="AC62" s="231" t="e">
        <f>YEAR(TEXT(HelpMe[[#This Row],[Created Date]],"mmm dd, yyyy hh:mm"))</f>
        <v>#VALUE!</v>
      </c>
      <c r="AD62" s="228" t="e">
        <f>WEEKNUM(TEXT(HelpMe[[#This Row],[Created Date]],"mmm dd, yyyy hh:mm"),2)</f>
        <v>#VALUE!</v>
      </c>
      <c r="AE62" s="228" t="e">
        <f>_xlfn.CONCAT(HelpMe[[#This Row],[Year]],"-W",HelpMe[[#This Row],[Week'#]])</f>
        <v>#VALUE!</v>
      </c>
      <c r="AF62" s="228" t="str">
        <f>IFERROR(VLOOKUP(HelpMe[[#This Row],[ID]],CGTracker[#All],11,FALSE),"No CG Status Found")</f>
        <v>No CG Status Found</v>
      </c>
      <c r="AG62" s="228" t="e">
        <f>MONTH(TEXT(HelpMe[[#This Row],[Created Date]],"mmm dd, yyyy hh:mm"))</f>
        <v>#VALUE!</v>
      </c>
      <c r="AH62" s="228" t="e">
        <f>_xlfn.CONCAT(HelpMe[[#This Row],[Year]],"-M",HelpMe[[#This Row],[Month]])</f>
        <v>#VALUE!</v>
      </c>
      <c r="AI62" s="228" t="str">
        <f ca="1">IF(HelpMe[[#This Row],[Age]]&lt;2,"Less than 2",IF(HelpMe[[#This Row],[Age]]&lt;5,"From 2 to 5",IF(HelpMe[[#This Row],[Age]]&lt;10,"From 5 to 10","More than 10")))</f>
        <v>From 2 to 5</v>
      </c>
      <c r="AJ62" s="233" t="e">
        <f>DATEVALUE(TEXT(HelpMe[[#This Row],[Created Date]],"mm/dd/yyyy hh:mm"))</f>
        <v>#VALUE!</v>
      </c>
      <c r="AK62" s="233" t="e">
        <f>IF(HelpMe[[#This Row],[Resolved Time]]="-","",DATEVALUE(TEXT(HelpMe[[#This Row],[Created Date]],"mm/dd/yyyy hh:mm")))</f>
        <v>#VALUE!</v>
      </c>
    </row>
    <row r="63" spans="1:37" ht="14.5">
      <c r="A63" s="252">
        <v>4000003035</v>
      </c>
      <c r="B63" s="252" t="s">
        <v>117</v>
      </c>
      <c r="C63" s="252" t="s">
        <v>795</v>
      </c>
      <c r="D63" s="254" t="s">
        <v>1023</v>
      </c>
      <c r="E63" s="252" t="s">
        <v>1024</v>
      </c>
      <c r="F63" s="252" t="s">
        <v>518</v>
      </c>
      <c r="G63" s="252" t="s">
        <v>516</v>
      </c>
      <c r="H63" s="252" t="s">
        <v>746</v>
      </c>
      <c r="I63" s="255">
        <v>45548.7</v>
      </c>
      <c r="J63" s="255">
        <v>45551.7</v>
      </c>
      <c r="K63" s="252" t="s">
        <v>845</v>
      </c>
      <c r="L63" s="253" t="s">
        <v>849</v>
      </c>
      <c r="M63" s="252" t="s">
        <v>1024</v>
      </c>
      <c r="N63" s="252" t="s">
        <v>860</v>
      </c>
      <c r="O63" s="252" t="s">
        <v>848</v>
      </c>
      <c r="P63" s="255">
        <v>45615.491666666669</v>
      </c>
      <c r="Q63" s="252" t="s">
        <v>795</v>
      </c>
      <c r="R63" s="253" t="s">
        <v>849</v>
      </c>
      <c r="S63" s="255">
        <v>45548.80972222222</v>
      </c>
      <c r="T63" s="255">
        <v>45548.783333333333</v>
      </c>
      <c r="U63" s="252" t="s">
        <v>845</v>
      </c>
      <c r="V63" s="253" t="s">
        <v>849</v>
      </c>
      <c r="W63" s="252" t="s">
        <v>850</v>
      </c>
      <c r="X63" s="252" t="s">
        <v>903</v>
      </c>
      <c r="Y63" s="228" t="str">
        <f>VLOOKUP(HelpMe[[#This Row],[Technician]],Technicians[#All],3,FALSE)</f>
        <v>Capgemini</v>
      </c>
      <c r="Z63" s="228" t="str">
        <f>VLOOKUP(HelpMe[[#This Row],[Technician]],Technicians[#All],2,FALSE)</f>
        <v>SAP SD</v>
      </c>
      <c r="AA63" s="233" t="e">
        <f>IF((TEXT("Oct 28, 2024 00:00 AM","mmm dd, yyyy hh:mm") - TEXT(HelpMe[[#This Row],[Created Date]],"mmm dd, yyyy hh:mm"))&gt;0, "Yes","No")</f>
        <v>#VALUE!</v>
      </c>
      <c r="AB63" s="230" t="e">
        <f ca="1">IF(HelpMe[[#This Row],[Resolved Time]]="-",NOW()-TEXT(HelpMe[[#This Row],[Created Date]],"mmm dd, yyyy hh:mm"),HelpMe[[#This Row],[Resolved Time]]-HelpMe[[#This Row],[Created Date]])</f>
        <v>#VALUE!</v>
      </c>
      <c r="AC63" s="231" t="e">
        <f>YEAR(TEXT(HelpMe[[#This Row],[Created Date]],"mmm dd, yyyy hh:mm"))</f>
        <v>#VALUE!</v>
      </c>
      <c r="AD63" s="228" t="e">
        <f>WEEKNUM(TEXT(HelpMe[[#This Row],[Created Date]],"mmm dd, yyyy hh:mm"),2)</f>
        <v>#VALUE!</v>
      </c>
      <c r="AE63" s="228" t="e">
        <f>_xlfn.CONCAT(HelpMe[[#This Row],[Year]],"-W",HelpMe[[#This Row],[Week'#]])</f>
        <v>#VALUE!</v>
      </c>
      <c r="AF63" s="228" t="str">
        <f>IFERROR(VLOOKUP(HelpMe[[#This Row],[ID]],CGTracker[#All],11,FALSE),"No CG Status Found")</f>
        <v>User acceptance</v>
      </c>
      <c r="AG63" s="228" t="e">
        <f>MONTH(TEXT(HelpMe[[#This Row],[Created Date]],"mmm dd, yyyy hh:mm"))</f>
        <v>#VALUE!</v>
      </c>
      <c r="AH63" s="228" t="e">
        <f>_xlfn.CONCAT(HelpMe[[#This Row],[Year]],"-M",HelpMe[[#This Row],[Month]])</f>
        <v>#VALUE!</v>
      </c>
      <c r="AI63" s="228" t="e">
        <f ca="1">IF(HelpMe[[#This Row],[Age]]&lt;2,"Less than 2",IF(HelpMe[[#This Row],[Age]]&lt;5,"From 2 to 5",IF(HelpMe[[#This Row],[Age]]&lt;10,"From 5 to 10","More than 10")))</f>
        <v>#VALUE!</v>
      </c>
      <c r="AJ63" s="233" t="e">
        <f>DATEVALUE(TEXT(HelpMe[[#This Row],[Created Date]],"mm/dd/yyyy hh:mm"))</f>
        <v>#VALUE!</v>
      </c>
      <c r="AK63" s="233" t="str">
        <f>IF(HelpMe[[#This Row],[Resolved Time]]="-","",DATEVALUE(TEXT(HelpMe[[#This Row],[Created Date]],"mm/dd/yyyy hh:mm")))</f>
        <v/>
      </c>
    </row>
    <row r="64" spans="1:37" ht="14.5">
      <c r="A64" s="252">
        <v>4000002645</v>
      </c>
      <c r="B64" s="252" t="s">
        <v>117</v>
      </c>
      <c r="C64" s="252" t="s">
        <v>795</v>
      </c>
      <c r="D64" s="254" t="s">
        <v>1025</v>
      </c>
      <c r="E64" s="252" t="s">
        <v>1026</v>
      </c>
      <c r="F64" s="252" t="s">
        <v>843</v>
      </c>
      <c r="G64" s="252" t="s">
        <v>844</v>
      </c>
      <c r="H64" s="252" t="s">
        <v>403</v>
      </c>
      <c r="I64" s="255">
        <v>45538.912499999999</v>
      </c>
      <c r="J64" s="255">
        <v>45541.4375</v>
      </c>
      <c r="K64" s="252" t="s">
        <v>845</v>
      </c>
      <c r="L64" s="255">
        <v>45543.763194444444</v>
      </c>
      <c r="M64" s="252" t="s">
        <v>846</v>
      </c>
      <c r="N64" s="252" t="s">
        <v>1027</v>
      </c>
      <c r="O64" s="252" t="s">
        <v>848</v>
      </c>
      <c r="P64" s="255">
        <v>45543.763194444444</v>
      </c>
      <c r="Q64" s="252" t="s">
        <v>795</v>
      </c>
      <c r="R64" s="255">
        <v>45540.727777777778</v>
      </c>
      <c r="S64" s="255">
        <v>45540.727777777778</v>
      </c>
      <c r="T64" s="255">
        <v>45539.520833333336</v>
      </c>
      <c r="U64" s="252" t="s">
        <v>885</v>
      </c>
      <c r="V64" s="253" t="s">
        <v>849</v>
      </c>
      <c r="W64" s="252" t="s">
        <v>850</v>
      </c>
      <c r="X64" s="252" t="s">
        <v>793</v>
      </c>
      <c r="Y64" s="228" t="str">
        <f>VLOOKUP(HelpMe[[#This Row],[Technician]],Technicians[#All],3,FALSE)</f>
        <v>RAK Ceramics</v>
      </c>
      <c r="Z64" s="228" t="str">
        <f>VLOOKUP(HelpMe[[#This Row],[Technician]],Technicians[#All],2,FALSE)</f>
        <v>SAP Basis</v>
      </c>
      <c r="AA64" s="233" t="e">
        <f>IF((TEXT("Oct 28, 2024 00:00 AM","mmm dd, yyyy hh:mm") - TEXT(HelpMe[[#This Row],[Created Date]],"mmm dd, yyyy hh:mm"))&gt;0, "Yes","No")</f>
        <v>#VALUE!</v>
      </c>
      <c r="AB64" s="230">
        <f ca="1">IF(HelpMe[[#This Row],[Resolved Time]]="-",NOW()-TEXT(HelpMe[[#This Row],[Created Date]],"mmm dd, yyyy hh:mm"),HelpMe[[#This Row],[Resolved Time]]-HelpMe[[#This Row],[Created Date]])</f>
        <v>1.8152777777795563</v>
      </c>
      <c r="AC64" s="231" t="e">
        <f>YEAR(TEXT(HelpMe[[#This Row],[Created Date]],"mmm dd, yyyy hh:mm"))</f>
        <v>#VALUE!</v>
      </c>
      <c r="AD64" s="228" t="e">
        <f>WEEKNUM(TEXT(HelpMe[[#This Row],[Created Date]],"mmm dd, yyyy hh:mm"),2)</f>
        <v>#VALUE!</v>
      </c>
      <c r="AE64" s="228" t="e">
        <f>_xlfn.CONCAT(HelpMe[[#This Row],[Year]],"-W",HelpMe[[#This Row],[Week'#]])</f>
        <v>#VALUE!</v>
      </c>
      <c r="AF64" s="228" t="str">
        <f>IFERROR(VLOOKUP(HelpMe[[#This Row],[ID]],CGTracker[#All],11,FALSE),"No CG Status Found")</f>
        <v>No CG Status Found</v>
      </c>
      <c r="AG64" s="228" t="e">
        <f>MONTH(TEXT(HelpMe[[#This Row],[Created Date]],"mmm dd, yyyy hh:mm"))</f>
        <v>#VALUE!</v>
      </c>
      <c r="AH64" s="228" t="e">
        <f>_xlfn.CONCAT(HelpMe[[#This Row],[Year]],"-M",HelpMe[[#This Row],[Month]])</f>
        <v>#VALUE!</v>
      </c>
      <c r="AI64" s="228" t="str">
        <f ca="1">IF(HelpMe[[#This Row],[Age]]&lt;2,"Less than 2",IF(HelpMe[[#This Row],[Age]]&lt;5,"From 2 to 5",IF(HelpMe[[#This Row],[Age]]&lt;10,"From 5 to 10","More than 10")))</f>
        <v>Less than 2</v>
      </c>
      <c r="AJ64" s="233">
        <f>DATEVALUE(TEXT(HelpMe[[#This Row],[Created Date]],"mm/dd/yyyy hh:mm"))</f>
        <v>45360</v>
      </c>
      <c r="AK64" s="233">
        <f>IF(HelpMe[[#This Row],[Resolved Time]]="-","",DATEVALUE(TEXT(HelpMe[[#This Row],[Created Date]],"mm/dd/yyyy hh:mm")))</f>
        <v>45360</v>
      </c>
    </row>
    <row r="65" spans="1:37" ht="14.5">
      <c r="A65" s="252">
        <v>4000002163</v>
      </c>
      <c r="B65" s="252" t="s">
        <v>156</v>
      </c>
      <c r="C65" s="252" t="s">
        <v>906</v>
      </c>
      <c r="D65" s="254" t="s">
        <v>1028</v>
      </c>
      <c r="E65" s="252" t="s">
        <v>1029</v>
      </c>
      <c r="F65" s="252" t="s">
        <v>854</v>
      </c>
      <c r="G65" s="252" t="s">
        <v>855</v>
      </c>
      <c r="H65" s="252" t="s">
        <v>403</v>
      </c>
      <c r="I65" s="255">
        <v>45524.681944444441</v>
      </c>
      <c r="J65" s="255">
        <v>45525.640277777777</v>
      </c>
      <c r="K65" s="252" t="s">
        <v>845</v>
      </c>
      <c r="L65" s="255">
        <v>45534.468055555553</v>
      </c>
      <c r="M65" s="252" t="s">
        <v>1029</v>
      </c>
      <c r="N65" s="252" t="s">
        <v>895</v>
      </c>
      <c r="O65" s="252" t="s">
        <v>848</v>
      </c>
      <c r="P65" s="255">
        <v>45534.468055555553</v>
      </c>
      <c r="Q65" s="252" t="s">
        <v>861</v>
      </c>
      <c r="R65" s="255">
        <v>45531.461111111108</v>
      </c>
      <c r="S65" s="255">
        <v>45531.460416666669</v>
      </c>
      <c r="T65" s="255">
        <v>45524.723611111112</v>
      </c>
      <c r="U65" s="253" t="s">
        <v>849</v>
      </c>
      <c r="V65" s="256">
        <v>2000000000</v>
      </c>
      <c r="W65" s="252" t="s">
        <v>850</v>
      </c>
      <c r="X65" s="252" t="s">
        <v>793</v>
      </c>
      <c r="Y65" s="228" t="str">
        <f>VLOOKUP(HelpMe[[#This Row],[Technician]],Technicians[#All],3,FALSE)</f>
        <v>RAK Ceramics</v>
      </c>
      <c r="Z65" s="228" t="str">
        <f>VLOOKUP(HelpMe[[#This Row],[Technician]],Technicians[#All],2,FALSE)</f>
        <v>SAP PP</v>
      </c>
      <c r="AA65" s="233" t="e">
        <f>IF((TEXT("Oct 28, 2024 00:00 AM","mmm dd, yyyy hh:mm") - TEXT(HelpMe[[#This Row],[Created Date]],"mmm dd, yyyy hh:mm"))&gt;0, "Yes","No")</f>
        <v>#VALUE!</v>
      </c>
      <c r="AB65" s="230">
        <f ca="1">IF(HelpMe[[#This Row],[Resolved Time]]="-",NOW()-TEXT(HelpMe[[#This Row],[Created Date]],"mmm dd, yyyy hh:mm"),HelpMe[[#This Row],[Resolved Time]]-HelpMe[[#This Row],[Created Date]])</f>
        <v>6.7791666666671517</v>
      </c>
      <c r="AC65" s="231" t="e">
        <f>YEAR(TEXT(HelpMe[[#This Row],[Created Date]],"mmm dd, yyyy hh:mm"))</f>
        <v>#VALUE!</v>
      </c>
      <c r="AD65" s="228" t="e">
        <f>WEEKNUM(TEXT(HelpMe[[#This Row],[Created Date]],"mmm dd, yyyy hh:mm"),2)</f>
        <v>#VALUE!</v>
      </c>
      <c r="AE65" s="228" t="e">
        <f>_xlfn.CONCAT(HelpMe[[#This Row],[Year]],"-W",HelpMe[[#This Row],[Week'#]])</f>
        <v>#VALUE!</v>
      </c>
      <c r="AF65" s="228" t="str">
        <f>IFERROR(VLOOKUP(HelpMe[[#This Row],[ID]],CGTracker[#All],11,FALSE),"No CG Status Found")</f>
        <v>No CG Status Found</v>
      </c>
      <c r="AG65" s="228" t="e">
        <f>MONTH(TEXT(HelpMe[[#This Row],[Created Date]],"mmm dd, yyyy hh:mm"))</f>
        <v>#VALUE!</v>
      </c>
      <c r="AH65" s="228" t="e">
        <f>_xlfn.CONCAT(HelpMe[[#This Row],[Year]],"-M",HelpMe[[#This Row],[Month]])</f>
        <v>#VALUE!</v>
      </c>
      <c r="AI65" s="228" t="str">
        <f ca="1">IF(HelpMe[[#This Row],[Age]]&lt;2,"Less than 2",IF(HelpMe[[#This Row],[Age]]&lt;5,"From 2 to 5",IF(HelpMe[[#This Row],[Age]]&lt;10,"From 5 to 10","More than 10")))</f>
        <v>From 5 to 10</v>
      </c>
      <c r="AJ65" s="233" t="e">
        <f>DATEVALUE(TEXT(HelpMe[[#This Row],[Created Date]],"mm/dd/yyyy hh:mm"))</f>
        <v>#VALUE!</v>
      </c>
      <c r="AK65" s="233" t="e">
        <f>IF(HelpMe[[#This Row],[Resolved Time]]="-","",DATEVALUE(TEXT(HelpMe[[#This Row],[Created Date]],"mm/dd/yyyy hh:mm")))</f>
        <v>#VALUE!</v>
      </c>
    </row>
    <row r="66" spans="1:37" ht="14.5">
      <c r="A66" s="252">
        <v>4000000040</v>
      </c>
      <c r="B66" s="252" t="s">
        <v>156</v>
      </c>
      <c r="C66" s="252" t="s">
        <v>881</v>
      </c>
      <c r="D66" s="254" t="s">
        <v>1030</v>
      </c>
      <c r="E66" s="252" t="s">
        <v>1031</v>
      </c>
      <c r="F66" s="252" t="s">
        <v>742</v>
      </c>
      <c r="G66" s="252" t="s">
        <v>516</v>
      </c>
      <c r="H66" s="252" t="s">
        <v>403</v>
      </c>
      <c r="I66" s="255">
        <v>45474.601388888892</v>
      </c>
      <c r="J66" s="255">
        <v>45481.601388888892</v>
      </c>
      <c r="K66" s="252" t="s">
        <v>845</v>
      </c>
      <c r="L66" s="255">
        <v>45484.695833333331</v>
      </c>
      <c r="M66" s="252" t="s">
        <v>1032</v>
      </c>
      <c r="N66" s="252" t="s">
        <v>934</v>
      </c>
      <c r="O66" s="252" t="s">
        <v>848</v>
      </c>
      <c r="P66" s="255">
        <v>45519.479166666664</v>
      </c>
      <c r="Q66" s="252" t="s">
        <v>881</v>
      </c>
      <c r="R66" s="255">
        <v>45482.654166666667</v>
      </c>
      <c r="S66" s="255">
        <v>45474.790972222225</v>
      </c>
      <c r="T66" s="255">
        <v>45474.768055555556</v>
      </c>
      <c r="U66" s="253" t="s">
        <v>849</v>
      </c>
      <c r="V66" s="256">
        <v>2000000000</v>
      </c>
      <c r="W66" s="252" t="s">
        <v>1033</v>
      </c>
      <c r="X66" s="252" t="s">
        <v>793</v>
      </c>
      <c r="Y66" s="228" t="str">
        <f>VLOOKUP(HelpMe[[#This Row],[Technician]],Technicians[#All],3,FALSE)</f>
        <v>RAK Ceramics</v>
      </c>
      <c r="Z66" s="228" t="str">
        <f>VLOOKUP(HelpMe[[#This Row],[Technician]],Technicians[#All],2,FALSE)</f>
        <v>SAP SD</v>
      </c>
      <c r="AA66" s="233" t="e">
        <f>IF((TEXT("Oct 28, 2024 00:00 AM","mmm dd, yyyy hh:mm") - TEXT(HelpMe[[#This Row],[Created Date]],"mmm dd, yyyy hh:mm"))&gt;0, "Yes","No")</f>
        <v>#VALUE!</v>
      </c>
      <c r="AB66" s="230">
        <f ca="1">IF(HelpMe[[#This Row],[Resolved Time]]="-",NOW()-TEXT(HelpMe[[#This Row],[Created Date]],"mmm dd, yyyy hh:mm"),HelpMe[[#This Row],[Resolved Time]]-HelpMe[[#This Row],[Created Date]])</f>
        <v>8.0527777777751908</v>
      </c>
      <c r="AC66" s="231" t="e">
        <f>YEAR(TEXT(HelpMe[[#This Row],[Created Date]],"mmm dd, yyyy hh:mm"))</f>
        <v>#VALUE!</v>
      </c>
      <c r="AD66" s="228" t="e">
        <f>WEEKNUM(TEXT(HelpMe[[#This Row],[Created Date]],"mmm dd, yyyy hh:mm"),2)</f>
        <v>#VALUE!</v>
      </c>
      <c r="AE66" s="228" t="e">
        <f>_xlfn.CONCAT(HelpMe[[#This Row],[Year]],"-W",HelpMe[[#This Row],[Week'#]])</f>
        <v>#VALUE!</v>
      </c>
      <c r="AF66" s="228" t="str">
        <f>IFERROR(VLOOKUP(HelpMe[[#This Row],[ID]],CGTracker[#All],11,FALSE),"No CG Status Found")</f>
        <v>No CG Status Found</v>
      </c>
      <c r="AG66" s="228" t="e">
        <f>MONTH(TEXT(HelpMe[[#This Row],[Created Date]],"mmm dd, yyyy hh:mm"))</f>
        <v>#VALUE!</v>
      </c>
      <c r="AH66" s="228" t="e">
        <f>_xlfn.CONCAT(HelpMe[[#This Row],[Year]],"-M",HelpMe[[#This Row],[Month]])</f>
        <v>#VALUE!</v>
      </c>
      <c r="AI66" s="228" t="str">
        <f ca="1">IF(HelpMe[[#This Row],[Age]]&lt;2,"Less than 2",IF(HelpMe[[#This Row],[Age]]&lt;5,"From 2 to 5",IF(HelpMe[[#This Row],[Age]]&lt;10,"From 5 to 10","More than 10")))</f>
        <v>From 5 to 10</v>
      </c>
      <c r="AJ66" s="233">
        <f>DATEVALUE(TEXT(HelpMe[[#This Row],[Created Date]],"mm/dd/yyyy hh:mm"))</f>
        <v>45298</v>
      </c>
      <c r="AK66" s="233">
        <f>IF(HelpMe[[#This Row],[Resolved Time]]="-","",DATEVALUE(TEXT(HelpMe[[#This Row],[Created Date]],"mm/dd/yyyy hh:mm")))</f>
        <v>45298</v>
      </c>
    </row>
    <row r="67" spans="1:37" ht="14.5">
      <c r="A67" s="252">
        <v>4000004584</v>
      </c>
      <c r="B67" s="252" t="s">
        <v>156</v>
      </c>
      <c r="C67" s="252" t="s">
        <v>881</v>
      </c>
      <c r="D67" s="254" t="s">
        <v>139</v>
      </c>
      <c r="E67" s="252" t="s">
        <v>1004</v>
      </c>
      <c r="F67" s="252" t="s">
        <v>518</v>
      </c>
      <c r="G67" s="252" t="s">
        <v>516</v>
      </c>
      <c r="H67" s="252" t="s">
        <v>40</v>
      </c>
      <c r="I67" s="255">
        <v>45597.675694444442</v>
      </c>
      <c r="J67" s="255">
        <v>45604.696527777778</v>
      </c>
      <c r="K67" s="252" t="s">
        <v>845</v>
      </c>
      <c r="L67" s="253" t="s">
        <v>849</v>
      </c>
      <c r="M67" s="252" t="s">
        <v>1034</v>
      </c>
      <c r="N67" s="252" t="s">
        <v>1005</v>
      </c>
      <c r="O67" s="252" t="s">
        <v>848</v>
      </c>
      <c r="P67" s="255">
        <v>45645.482638888891</v>
      </c>
      <c r="Q67" s="252" t="s">
        <v>881</v>
      </c>
      <c r="R67" s="255">
        <v>45645.482638888891</v>
      </c>
      <c r="S67" s="255">
        <v>45638.523611111108</v>
      </c>
      <c r="T67" s="255">
        <v>45597.842361111114</v>
      </c>
      <c r="U67" s="253" t="s">
        <v>849</v>
      </c>
      <c r="V67" s="253" t="s">
        <v>849</v>
      </c>
      <c r="W67" s="252" t="s">
        <v>850</v>
      </c>
      <c r="X67" s="252" t="s">
        <v>1006</v>
      </c>
      <c r="Y67" s="228" t="str">
        <f>VLOOKUP(HelpMe[[#This Row],[Technician]],Technicians[#All],3,FALSE)</f>
        <v>Capgemini</v>
      </c>
      <c r="Z67" s="228" t="str">
        <f>VLOOKUP(HelpMe[[#This Row],[Technician]],Technicians[#All],2,FALSE)</f>
        <v>SAP SD</v>
      </c>
      <c r="AA67" s="233" t="e">
        <f>IF((TEXT("Oct 28, 2024 00:00 AM","mmm dd, yyyy hh:mm") - TEXT(HelpMe[[#This Row],[Created Date]],"mmm dd, yyyy hh:mm"))&gt;0, "Yes","No")</f>
        <v>#VALUE!</v>
      </c>
      <c r="AB67" s="230">
        <f ca="1">IF(HelpMe[[#This Row],[Resolved Time]]="-",NOW()-TEXT(HelpMe[[#This Row],[Created Date]],"mmm dd, yyyy hh:mm"),HelpMe[[#This Row],[Resolved Time]]-HelpMe[[#This Row],[Created Date]])</f>
        <v>47.806944444448163</v>
      </c>
      <c r="AC67" s="231" t="e">
        <f>YEAR(TEXT(HelpMe[[#This Row],[Created Date]],"mmm dd, yyyy hh:mm"))</f>
        <v>#VALUE!</v>
      </c>
      <c r="AD67" s="228" t="e">
        <f>WEEKNUM(TEXT(HelpMe[[#This Row],[Created Date]],"mmm dd, yyyy hh:mm"),2)</f>
        <v>#VALUE!</v>
      </c>
      <c r="AE67" s="228" t="e">
        <f>_xlfn.CONCAT(HelpMe[[#This Row],[Year]],"-W",HelpMe[[#This Row],[Week'#]])</f>
        <v>#VALUE!</v>
      </c>
      <c r="AF67" s="228" t="str">
        <f>IFERROR(VLOOKUP(HelpMe[[#This Row],[ID]],CGTracker[#All],11,FALSE),"No CG Status Found")</f>
        <v>Resolved</v>
      </c>
      <c r="AG67" s="228" t="e">
        <f>MONTH(TEXT(HelpMe[[#This Row],[Created Date]],"mmm dd, yyyy hh:mm"))</f>
        <v>#VALUE!</v>
      </c>
      <c r="AH67" s="228" t="e">
        <f>_xlfn.CONCAT(HelpMe[[#This Row],[Year]],"-M",HelpMe[[#This Row],[Month]])</f>
        <v>#VALUE!</v>
      </c>
      <c r="AI67" s="228" t="str">
        <f ca="1">IF(HelpMe[[#This Row],[Age]]&lt;2,"Less than 2",IF(HelpMe[[#This Row],[Age]]&lt;5,"From 2 to 5",IF(HelpMe[[#This Row],[Age]]&lt;10,"From 5 to 10","More than 10")))</f>
        <v>More than 10</v>
      </c>
      <c r="AJ67" s="233">
        <f>DATEVALUE(TEXT(HelpMe[[#This Row],[Created Date]],"mm/dd/yyyy hh:mm"))</f>
        <v>45302</v>
      </c>
      <c r="AK67" s="233">
        <f>IF(HelpMe[[#This Row],[Resolved Time]]="-","",DATEVALUE(TEXT(HelpMe[[#This Row],[Created Date]],"mm/dd/yyyy hh:mm")))</f>
        <v>45302</v>
      </c>
    </row>
    <row r="68" spans="1:37" ht="14.5">
      <c r="A68" s="252">
        <v>4000000935</v>
      </c>
      <c r="B68" s="252" t="s">
        <v>156</v>
      </c>
      <c r="C68" s="252" t="s">
        <v>795</v>
      </c>
      <c r="D68" s="254" t="s">
        <v>1035</v>
      </c>
      <c r="E68" s="252" t="s">
        <v>1036</v>
      </c>
      <c r="F68" s="252" t="s">
        <v>843</v>
      </c>
      <c r="G68" s="252" t="s">
        <v>844</v>
      </c>
      <c r="H68" s="252" t="s">
        <v>403</v>
      </c>
      <c r="I68" s="255">
        <v>45495.537499999999</v>
      </c>
      <c r="J68" s="255">
        <v>45497.703472222223</v>
      </c>
      <c r="K68" s="252" t="s">
        <v>845</v>
      </c>
      <c r="L68" s="255">
        <v>45500.706250000003</v>
      </c>
      <c r="M68" s="252" t="s">
        <v>846</v>
      </c>
      <c r="N68" s="252" t="s">
        <v>1037</v>
      </c>
      <c r="O68" s="252" t="s">
        <v>848</v>
      </c>
      <c r="P68" s="255">
        <v>45500.706250000003</v>
      </c>
      <c r="Q68" s="252" t="s">
        <v>795</v>
      </c>
      <c r="R68" s="255">
        <v>45497.68472222222</v>
      </c>
      <c r="S68" s="255">
        <v>45496.725694444445</v>
      </c>
      <c r="T68" s="255">
        <v>45495.620833333334</v>
      </c>
      <c r="U68" s="253" t="s">
        <v>849</v>
      </c>
      <c r="V68" s="253" t="s">
        <v>849</v>
      </c>
      <c r="W68" s="252" t="s">
        <v>850</v>
      </c>
      <c r="X68" s="252" t="s">
        <v>793</v>
      </c>
      <c r="Y68" s="228" t="str">
        <f>VLOOKUP(HelpMe[[#This Row],[Technician]],Technicians[#All],3,FALSE)</f>
        <v>RAK Ceramics</v>
      </c>
      <c r="Z68" s="228" t="str">
        <f>VLOOKUP(HelpMe[[#This Row],[Technician]],Technicians[#All],2,FALSE)</f>
        <v>SAP Basis</v>
      </c>
      <c r="AA68" s="230" t="e">
        <f>IF((TEXT("Oct 28, 2024 00:00 AM","mmm dd, yyyy hh:mm") - TEXT(HelpMe[[#This Row],[Created Date]],"mmm dd, yyyy hh:mm"))&gt;0, "Yes","No")</f>
        <v>#VALUE!</v>
      </c>
      <c r="AB68" s="230">
        <f ca="1">IF(HelpMe[[#This Row],[Resolved Time]]="-",NOW()-TEXT(HelpMe[[#This Row],[Created Date]],"mmm dd, yyyy hh:mm"),HelpMe[[#This Row],[Resolved Time]]-HelpMe[[#This Row],[Created Date]])</f>
        <v>2.1472222222218988</v>
      </c>
      <c r="AC68" s="231" t="e">
        <f>YEAR(TEXT(HelpMe[[#This Row],[Created Date]],"mmm dd, yyyy hh:mm"))</f>
        <v>#VALUE!</v>
      </c>
      <c r="AD68" s="228" t="e">
        <f>WEEKNUM(TEXT(HelpMe[[#This Row],[Created Date]],"mmm dd, yyyy hh:mm"),2)</f>
        <v>#VALUE!</v>
      </c>
      <c r="AE68" s="228" t="e">
        <f>_xlfn.CONCAT(HelpMe[[#This Row],[Year]],"-W",HelpMe[[#This Row],[Week'#]])</f>
        <v>#VALUE!</v>
      </c>
      <c r="AF68" s="228" t="str">
        <f>IFERROR(VLOOKUP(HelpMe[[#This Row],[ID]],CGTracker[#All],11,FALSE),"No CG Status Found")</f>
        <v>No CG Status Found</v>
      </c>
      <c r="AG68" s="228" t="e">
        <f>MONTH(TEXT(HelpMe[[#This Row],[Created Date]],"mmm dd, yyyy hh:mm"))</f>
        <v>#VALUE!</v>
      </c>
      <c r="AH68" s="228" t="e">
        <f>_xlfn.CONCAT(HelpMe[[#This Row],[Year]],"-M",HelpMe[[#This Row],[Month]])</f>
        <v>#VALUE!</v>
      </c>
      <c r="AI68" s="228" t="str">
        <f ca="1">IF(HelpMe[[#This Row],[Age]]&lt;2,"Less than 2",IF(HelpMe[[#This Row],[Age]]&lt;5,"From 2 to 5",IF(HelpMe[[#This Row],[Age]]&lt;10,"From 5 to 10","More than 10")))</f>
        <v>From 2 to 5</v>
      </c>
      <c r="AJ68" s="233" t="e">
        <f>DATEVALUE(TEXT(HelpMe[[#This Row],[Created Date]],"mm/dd/yyyy hh:mm"))</f>
        <v>#VALUE!</v>
      </c>
      <c r="AK68" s="233" t="e">
        <f>IF(HelpMe[[#This Row],[Resolved Time]]="-","",DATEVALUE(TEXT(HelpMe[[#This Row],[Created Date]],"mm/dd/yyyy hh:mm")))</f>
        <v>#VALUE!</v>
      </c>
    </row>
    <row r="69" spans="1:37" ht="14.5">
      <c r="A69" s="252">
        <v>4000002913</v>
      </c>
      <c r="B69" s="252" t="s">
        <v>156</v>
      </c>
      <c r="C69" s="252" t="s">
        <v>795</v>
      </c>
      <c r="D69" s="254" t="s">
        <v>1038</v>
      </c>
      <c r="E69" s="252" t="s">
        <v>1039</v>
      </c>
      <c r="F69" s="252" t="s">
        <v>742</v>
      </c>
      <c r="G69" s="252" t="s">
        <v>942</v>
      </c>
      <c r="H69" s="252" t="s">
        <v>403</v>
      </c>
      <c r="I69" s="255">
        <v>45546.478472222225</v>
      </c>
      <c r="J69" s="255">
        <v>45548.478472222225</v>
      </c>
      <c r="K69" s="252" t="s">
        <v>845</v>
      </c>
      <c r="L69" s="255">
        <v>45568.814583333333</v>
      </c>
      <c r="M69" s="252" t="s">
        <v>1039</v>
      </c>
      <c r="N69" s="252" t="s">
        <v>934</v>
      </c>
      <c r="O69" s="252" t="s">
        <v>848</v>
      </c>
      <c r="P69" s="255">
        <v>45568.814583333333</v>
      </c>
      <c r="Q69" s="252" t="s">
        <v>795</v>
      </c>
      <c r="R69" s="255">
        <v>45565.813888888886</v>
      </c>
      <c r="S69" s="255">
        <v>45558.784722222219</v>
      </c>
      <c r="T69" s="255">
        <v>45546.561805555553</v>
      </c>
      <c r="U69" s="253" t="s">
        <v>849</v>
      </c>
      <c r="V69" s="253" t="s">
        <v>849</v>
      </c>
      <c r="W69" s="252" t="s">
        <v>850</v>
      </c>
      <c r="X69" s="252" t="s">
        <v>793</v>
      </c>
      <c r="Y69" s="228" t="str">
        <f>VLOOKUP(HelpMe[[#This Row],[Technician]],Technicians[#All],3,FALSE)</f>
        <v>RAK Ceramics</v>
      </c>
      <c r="Z69" s="228" t="str">
        <f>VLOOKUP(HelpMe[[#This Row],[Technician]],Technicians[#All],2,FALSE)</f>
        <v>SAP SD</v>
      </c>
      <c r="AA69" s="233" t="e">
        <f>IF((TEXT("Oct 28, 2024 00:00 AM","mmm dd, yyyy hh:mm") - TEXT(HelpMe[[#This Row],[Created Date]],"mmm dd, yyyy hh:mm"))&gt;0, "Yes","No")</f>
        <v>#VALUE!</v>
      </c>
      <c r="AB69" s="230">
        <f ca="1">IF(HelpMe[[#This Row],[Resolved Time]]="-",NOW()-TEXT(HelpMe[[#This Row],[Created Date]],"mmm dd, yyyy hh:mm"),HelpMe[[#This Row],[Resolved Time]]-HelpMe[[#This Row],[Created Date]])</f>
        <v>19.335416666661331</v>
      </c>
      <c r="AC69" s="231" t="e">
        <f>YEAR(TEXT(HelpMe[[#This Row],[Created Date]],"mmm dd, yyyy hh:mm"))</f>
        <v>#VALUE!</v>
      </c>
      <c r="AD69" s="228" t="e">
        <f>WEEKNUM(TEXT(HelpMe[[#This Row],[Created Date]],"mmm dd, yyyy hh:mm"),2)</f>
        <v>#VALUE!</v>
      </c>
      <c r="AE69" s="228" t="e">
        <f>_xlfn.CONCAT(HelpMe[[#This Row],[Year]],"-W",HelpMe[[#This Row],[Week'#]])</f>
        <v>#VALUE!</v>
      </c>
      <c r="AF69" s="228" t="str">
        <f>IFERROR(VLOOKUP(HelpMe[[#This Row],[ID]],CGTracker[#All],11,FALSE),"No CG Status Found")</f>
        <v>No CG Status Found</v>
      </c>
      <c r="AG69" s="228" t="e">
        <f>MONTH(TEXT(HelpMe[[#This Row],[Created Date]],"mmm dd, yyyy hh:mm"))</f>
        <v>#VALUE!</v>
      </c>
      <c r="AH69" s="228" t="e">
        <f>_xlfn.CONCAT(HelpMe[[#This Row],[Year]],"-M",HelpMe[[#This Row],[Month]])</f>
        <v>#VALUE!</v>
      </c>
      <c r="AI69" s="228" t="str">
        <f ca="1">IF(HelpMe[[#This Row],[Age]]&lt;2,"Less than 2",IF(HelpMe[[#This Row],[Age]]&lt;5,"From 2 to 5",IF(HelpMe[[#This Row],[Age]]&lt;10,"From 5 to 10","More than 10")))</f>
        <v>More than 10</v>
      </c>
      <c r="AJ69" s="233">
        <f>DATEVALUE(TEXT(HelpMe[[#This Row],[Created Date]],"mm/dd/yyyy hh:mm"))</f>
        <v>45605</v>
      </c>
      <c r="AK69" s="233">
        <f>IF(HelpMe[[#This Row],[Resolved Time]]="-","",DATEVALUE(TEXT(HelpMe[[#This Row],[Created Date]],"mm/dd/yyyy hh:mm")))</f>
        <v>45605</v>
      </c>
    </row>
    <row r="70" spans="1:37" ht="14.5">
      <c r="A70" s="252">
        <v>4000002481</v>
      </c>
      <c r="B70" s="252" t="s">
        <v>117</v>
      </c>
      <c r="C70" s="252" t="s">
        <v>906</v>
      </c>
      <c r="D70" s="254" t="s">
        <v>1040</v>
      </c>
      <c r="E70" s="252" t="s">
        <v>1041</v>
      </c>
      <c r="F70" s="252" t="s">
        <v>843</v>
      </c>
      <c r="G70" s="252" t="s">
        <v>844</v>
      </c>
      <c r="H70" s="252" t="s">
        <v>403</v>
      </c>
      <c r="I70" s="255">
        <v>45534.461805555555</v>
      </c>
      <c r="J70" s="255">
        <v>45534.795138888891</v>
      </c>
      <c r="K70" s="252" t="s">
        <v>845</v>
      </c>
      <c r="L70" s="255">
        <v>45583.695138888892</v>
      </c>
      <c r="M70" s="252" t="s">
        <v>1042</v>
      </c>
      <c r="N70" s="252" t="s">
        <v>1043</v>
      </c>
      <c r="O70" s="252" t="s">
        <v>848</v>
      </c>
      <c r="P70" s="255">
        <v>45583.695138888892</v>
      </c>
      <c r="Q70" s="252" t="s">
        <v>861</v>
      </c>
      <c r="R70" s="255">
        <v>45580.660416666666</v>
      </c>
      <c r="S70" s="255">
        <v>45580.660416666666</v>
      </c>
      <c r="T70" s="255">
        <v>45534.503472222219</v>
      </c>
      <c r="U70" s="252" t="s">
        <v>885</v>
      </c>
      <c r="V70" s="253" t="s">
        <v>849</v>
      </c>
      <c r="W70" s="252" t="s">
        <v>850</v>
      </c>
      <c r="X70" s="252" t="s">
        <v>793</v>
      </c>
      <c r="Y70" s="228" t="str">
        <f>VLOOKUP(HelpMe[[#This Row],[Technician]],Technicians[#All],3,FALSE)</f>
        <v>RAK Ceramics</v>
      </c>
      <c r="Z70" s="228" t="str">
        <f>VLOOKUP(HelpMe[[#This Row],[Technician]],Technicians[#All],2,FALSE)</f>
        <v>SAP Basis</v>
      </c>
      <c r="AA70" s="233" t="e">
        <f>IF((TEXT("Oct 28, 2024 00:00 AM","mmm dd, yyyy hh:mm") - TEXT(HelpMe[[#This Row],[Created Date]],"mmm dd, yyyy hh:mm"))&gt;0, "Yes","No")</f>
        <v>#VALUE!</v>
      </c>
      <c r="AB70" s="230">
        <f ca="1">IF(HelpMe[[#This Row],[Resolved Time]]="-",NOW()-TEXT(HelpMe[[#This Row],[Created Date]],"mmm dd, yyyy hh:mm"),HelpMe[[#This Row],[Resolved Time]]-HelpMe[[#This Row],[Created Date]])</f>
        <v>46.198611111110949</v>
      </c>
      <c r="AC70" s="231" t="e">
        <f>YEAR(TEXT(HelpMe[[#This Row],[Created Date]],"mmm dd, yyyy hh:mm"))</f>
        <v>#VALUE!</v>
      </c>
      <c r="AD70" s="228" t="e">
        <f>WEEKNUM(TEXT(HelpMe[[#This Row],[Created Date]],"mmm dd, yyyy hh:mm"),2)</f>
        <v>#VALUE!</v>
      </c>
      <c r="AE70" s="228" t="e">
        <f>_xlfn.CONCAT(HelpMe[[#This Row],[Year]],"-W",HelpMe[[#This Row],[Week'#]])</f>
        <v>#VALUE!</v>
      </c>
      <c r="AF70" s="228" t="str">
        <f>IFERROR(VLOOKUP(HelpMe[[#This Row],[ID]],CGTracker[#All],11,FALSE),"No CG Status Found")</f>
        <v>No CG Status Found</v>
      </c>
      <c r="AG70" s="228" t="e">
        <f>MONTH(TEXT(HelpMe[[#This Row],[Created Date]],"mmm dd, yyyy hh:mm"))</f>
        <v>#VALUE!</v>
      </c>
      <c r="AH70" s="228" t="e">
        <f>_xlfn.CONCAT(HelpMe[[#This Row],[Year]],"-M",HelpMe[[#This Row],[Month]])</f>
        <v>#VALUE!</v>
      </c>
      <c r="AI70" s="228" t="str">
        <f ca="1">IF(HelpMe[[#This Row],[Age]]&lt;2,"Less than 2",IF(HelpMe[[#This Row],[Age]]&lt;5,"From 2 to 5",IF(HelpMe[[#This Row],[Age]]&lt;10,"From 5 to 10","More than 10")))</f>
        <v>More than 10</v>
      </c>
      <c r="AJ70" s="233" t="e">
        <f>DATEVALUE(TEXT(HelpMe[[#This Row],[Created Date]],"mm/dd/yyyy hh:mm"))</f>
        <v>#VALUE!</v>
      </c>
      <c r="AK70" s="233" t="e">
        <f>IF(HelpMe[[#This Row],[Resolved Time]]="-","",DATEVALUE(TEXT(HelpMe[[#This Row],[Created Date]],"mm/dd/yyyy hh:mm")))</f>
        <v>#VALUE!</v>
      </c>
    </row>
    <row r="71" spans="1:37" ht="14.5">
      <c r="A71" s="252">
        <v>4000004280</v>
      </c>
      <c r="B71" s="252" t="s">
        <v>117</v>
      </c>
      <c r="C71" s="252" t="s">
        <v>795</v>
      </c>
      <c r="D71" s="254" t="s">
        <v>683</v>
      </c>
      <c r="E71" s="252" t="s">
        <v>1044</v>
      </c>
      <c r="F71" s="252" t="s">
        <v>742</v>
      </c>
      <c r="G71" s="252" t="s">
        <v>516</v>
      </c>
      <c r="H71" s="252" t="s">
        <v>268</v>
      </c>
      <c r="I71" s="255">
        <v>45587.529861111114</v>
      </c>
      <c r="J71" s="253" t="s">
        <v>849</v>
      </c>
      <c r="K71" s="252" t="s">
        <v>845</v>
      </c>
      <c r="L71" s="253" t="s">
        <v>849</v>
      </c>
      <c r="M71" s="252" t="s">
        <v>846</v>
      </c>
      <c r="N71" s="252" t="s">
        <v>997</v>
      </c>
      <c r="O71" s="253" t="s">
        <v>849</v>
      </c>
      <c r="P71" s="255">
        <v>45645.488888888889</v>
      </c>
      <c r="Q71" s="253" t="s">
        <v>849</v>
      </c>
      <c r="R71" s="253" t="s">
        <v>849</v>
      </c>
      <c r="S71" s="255">
        <v>45611.71875</v>
      </c>
      <c r="T71" s="253" t="s">
        <v>849</v>
      </c>
      <c r="U71" s="252" t="s">
        <v>845</v>
      </c>
      <c r="V71" s="253" t="s">
        <v>849</v>
      </c>
      <c r="W71" s="252" t="s">
        <v>1033</v>
      </c>
      <c r="X71" s="252" t="s">
        <v>793</v>
      </c>
      <c r="Y71" s="228" t="str">
        <f>VLOOKUP(HelpMe[[#This Row],[Technician]],Technicians[#All],3,FALSE)</f>
        <v>RAK Ceramics</v>
      </c>
      <c r="Z71" s="228" t="str">
        <f>VLOOKUP(HelpMe[[#This Row],[Technician]],Technicians[#All],2,FALSE)</f>
        <v>SAP SD</v>
      </c>
      <c r="AA71" s="233" t="e">
        <f>IF((TEXT("Oct 28, 2024 00:00 AM","mmm dd, yyyy hh:mm") - TEXT(HelpMe[[#This Row],[Created Date]],"mmm dd, yyyy hh:mm"))&gt;0, "Yes","No")</f>
        <v>#VALUE!</v>
      </c>
      <c r="AB71" s="230" t="e">
        <f ca="1">IF(HelpMe[[#This Row],[Resolved Time]]="-",NOW()-TEXT(HelpMe[[#This Row],[Created Date]],"mmm dd, yyyy hh:mm"),HelpMe[[#This Row],[Resolved Time]]-HelpMe[[#This Row],[Created Date]])</f>
        <v>#VALUE!</v>
      </c>
      <c r="AC71" s="231" t="e">
        <f>YEAR(TEXT(HelpMe[[#This Row],[Created Date]],"mmm dd, yyyy hh:mm"))</f>
        <v>#VALUE!</v>
      </c>
      <c r="AD71" s="228" t="e">
        <f>WEEKNUM(TEXT(HelpMe[[#This Row],[Created Date]],"mmm dd, yyyy hh:mm"),2)</f>
        <v>#VALUE!</v>
      </c>
      <c r="AE71" s="228" t="e">
        <f>_xlfn.CONCAT(HelpMe[[#This Row],[Year]],"-W",HelpMe[[#This Row],[Week'#]])</f>
        <v>#VALUE!</v>
      </c>
      <c r="AF71" s="228" t="str">
        <f>IFERROR(VLOOKUP(HelpMe[[#This Row],[ID]],CGTracker[#All],11,FALSE),"No CG Status Found")</f>
        <v>In Progress</v>
      </c>
      <c r="AG71" s="228" t="e">
        <f>MONTH(TEXT(HelpMe[[#This Row],[Created Date]],"mmm dd, yyyy hh:mm"))</f>
        <v>#VALUE!</v>
      </c>
      <c r="AH71" s="228" t="e">
        <f>_xlfn.CONCAT(HelpMe[[#This Row],[Year]],"-M",HelpMe[[#This Row],[Month]])</f>
        <v>#VALUE!</v>
      </c>
      <c r="AI71" s="228" t="e">
        <f ca="1">IF(HelpMe[[#This Row],[Age]]&lt;2,"Less than 2",IF(HelpMe[[#This Row],[Age]]&lt;5,"From 2 to 5",IF(HelpMe[[#This Row],[Age]]&lt;10,"From 5 to 10","More than 10")))</f>
        <v>#VALUE!</v>
      </c>
      <c r="AJ71" s="233" t="e">
        <f>DATEVALUE(TEXT(HelpMe[[#This Row],[Created Date]],"mm/dd/yyyy hh:mm"))</f>
        <v>#VALUE!</v>
      </c>
      <c r="AK71" s="233" t="str">
        <f>IF(HelpMe[[#This Row],[Resolved Time]]="-","",DATEVALUE(TEXT(HelpMe[[#This Row],[Created Date]],"mm/dd/yyyy hh:mm")))</f>
        <v/>
      </c>
    </row>
    <row r="72" spans="1:37" ht="14.5">
      <c r="A72" s="252">
        <v>4000003384</v>
      </c>
      <c r="B72" s="252" t="s">
        <v>156</v>
      </c>
      <c r="C72" s="252" t="s">
        <v>795</v>
      </c>
      <c r="D72" s="254" t="s">
        <v>1045</v>
      </c>
      <c r="E72" s="252" t="s">
        <v>1046</v>
      </c>
      <c r="F72" s="252" t="s">
        <v>843</v>
      </c>
      <c r="G72" s="252" t="s">
        <v>844</v>
      </c>
      <c r="H72" s="252" t="s">
        <v>403</v>
      </c>
      <c r="I72" s="255">
        <v>45560.638194444444</v>
      </c>
      <c r="J72" s="255">
        <v>45562.638194444444</v>
      </c>
      <c r="K72" s="252" t="s">
        <v>885</v>
      </c>
      <c r="L72" s="255">
        <v>45568.772916666669</v>
      </c>
      <c r="M72" s="252" t="s">
        <v>846</v>
      </c>
      <c r="N72" s="252" t="s">
        <v>880</v>
      </c>
      <c r="O72" s="252" t="s">
        <v>848</v>
      </c>
      <c r="P72" s="255">
        <v>45568.772916666669</v>
      </c>
      <c r="Q72" s="252" t="s">
        <v>795</v>
      </c>
      <c r="R72" s="255">
        <v>45565.734722222223</v>
      </c>
      <c r="S72" s="255">
        <v>45562.8</v>
      </c>
      <c r="T72" s="255">
        <v>45560.72152777778</v>
      </c>
      <c r="U72" s="253" t="s">
        <v>849</v>
      </c>
      <c r="V72" s="253" t="s">
        <v>849</v>
      </c>
      <c r="W72" s="252" t="s">
        <v>888</v>
      </c>
      <c r="X72" s="252" t="s">
        <v>793</v>
      </c>
      <c r="Y72" s="228" t="str">
        <f>VLOOKUP(HelpMe[[#This Row],[Technician]],Technicians[#All],3,FALSE)</f>
        <v>RAK Ceramics</v>
      </c>
      <c r="Z72" s="228" t="str">
        <f>VLOOKUP(HelpMe[[#This Row],[Technician]],Technicians[#All],2,FALSE)</f>
        <v>SAP Basis</v>
      </c>
      <c r="AA72" s="233" t="e">
        <f>IF((TEXT("Oct 28, 2024 00:00 AM","mmm dd, yyyy hh:mm") - TEXT(HelpMe[[#This Row],[Created Date]],"mmm dd, yyyy hh:mm"))&gt;0, "Yes","No")</f>
        <v>#VALUE!</v>
      </c>
      <c r="AB72" s="230">
        <f ca="1">IF(HelpMe[[#This Row],[Resolved Time]]="-",NOW()-TEXT(HelpMe[[#This Row],[Created Date]],"mmm dd, yyyy hh:mm"),HelpMe[[#This Row],[Resolved Time]]-HelpMe[[#This Row],[Created Date]])</f>
        <v>5.0965277777795563</v>
      </c>
      <c r="AC72" s="231" t="e">
        <f>YEAR(TEXT(HelpMe[[#This Row],[Created Date]],"mmm dd, yyyy hh:mm"))</f>
        <v>#VALUE!</v>
      </c>
      <c r="AD72" s="228" t="e">
        <f>WEEKNUM(TEXT(HelpMe[[#This Row],[Created Date]],"mmm dd, yyyy hh:mm"),2)</f>
        <v>#VALUE!</v>
      </c>
      <c r="AE72" s="228" t="e">
        <f>_xlfn.CONCAT(HelpMe[[#This Row],[Year]],"-W",HelpMe[[#This Row],[Week'#]])</f>
        <v>#VALUE!</v>
      </c>
      <c r="AF72" s="228" t="str">
        <f>IFERROR(VLOOKUP(HelpMe[[#This Row],[ID]],CGTracker[#All],11,FALSE),"No CG Status Found")</f>
        <v>No CG Status Found</v>
      </c>
      <c r="AG72" s="228" t="e">
        <f>MONTH(TEXT(HelpMe[[#This Row],[Created Date]],"mmm dd, yyyy hh:mm"))</f>
        <v>#VALUE!</v>
      </c>
      <c r="AH72" s="228" t="e">
        <f>_xlfn.CONCAT(HelpMe[[#This Row],[Year]],"-M",HelpMe[[#This Row],[Month]])</f>
        <v>#VALUE!</v>
      </c>
      <c r="AI72" s="228" t="str">
        <f ca="1">IF(HelpMe[[#This Row],[Age]]&lt;2,"Less than 2",IF(HelpMe[[#This Row],[Age]]&lt;5,"From 2 to 5",IF(HelpMe[[#This Row],[Age]]&lt;10,"From 5 to 10","More than 10")))</f>
        <v>From 5 to 10</v>
      </c>
      <c r="AJ72" s="233" t="e">
        <f>DATEVALUE(TEXT(HelpMe[[#This Row],[Created Date]],"mm/dd/yyyy hh:mm"))</f>
        <v>#VALUE!</v>
      </c>
      <c r="AK72" s="233" t="e">
        <f>IF(HelpMe[[#This Row],[Resolved Time]]="-","",DATEVALUE(TEXT(HelpMe[[#This Row],[Created Date]],"mm/dd/yyyy hh:mm")))</f>
        <v>#VALUE!</v>
      </c>
    </row>
    <row r="73" spans="1:37" ht="14.5">
      <c r="A73" s="252">
        <v>4000000835</v>
      </c>
      <c r="B73" s="252" t="s">
        <v>156</v>
      </c>
      <c r="C73" s="252" t="s">
        <v>795</v>
      </c>
      <c r="D73" s="254" t="s">
        <v>1047</v>
      </c>
      <c r="E73" s="252" t="s">
        <v>923</v>
      </c>
      <c r="F73" s="252" t="s">
        <v>843</v>
      </c>
      <c r="G73" s="252" t="s">
        <v>844</v>
      </c>
      <c r="H73" s="252" t="s">
        <v>403</v>
      </c>
      <c r="I73" s="255">
        <v>45490.765277777777</v>
      </c>
      <c r="J73" s="255">
        <v>45492.765277777777</v>
      </c>
      <c r="K73" s="252" t="s">
        <v>845</v>
      </c>
      <c r="L73" s="255">
        <v>45493.828472222223</v>
      </c>
      <c r="M73" s="252" t="s">
        <v>846</v>
      </c>
      <c r="N73" s="252" t="s">
        <v>1048</v>
      </c>
      <c r="O73" s="252" t="s">
        <v>848</v>
      </c>
      <c r="P73" s="255">
        <v>45493.828472222223</v>
      </c>
      <c r="Q73" s="252" t="s">
        <v>795</v>
      </c>
      <c r="R73" s="255">
        <v>45490.793055555558</v>
      </c>
      <c r="S73" s="255">
        <v>45490.793055555558</v>
      </c>
      <c r="T73" s="255">
        <v>45491.473611111112</v>
      </c>
      <c r="U73" s="253" t="s">
        <v>849</v>
      </c>
      <c r="V73" s="253" t="s">
        <v>849</v>
      </c>
      <c r="W73" s="252" t="s">
        <v>850</v>
      </c>
      <c r="X73" s="252" t="s">
        <v>793</v>
      </c>
      <c r="Y73" s="228" t="str">
        <f>VLOOKUP(HelpMe[[#This Row],[Technician]],Technicians[#All],3,FALSE)</f>
        <v>RAK Ceramics</v>
      </c>
      <c r="Z73" s="228" t="str">
        <f>VLOOKUP(HelpMe[[#This Row],[Technician]],Technicians[#All],2,FALSE)</f>
        <v>SAP Basis</v>
      </c>
      <c r="AA73" s="233" t="e">
        <f>IF((TEXT("Oct 28, 2024 00:00 AM","mmm dd, yyyy hh:mm") - TEXT(HelpMe[[#This Row],[Created Date]],"mmm dd, yyyy hh:mm"))&gt;0, "Yes","No")</f>
        <v>#VALUE!</v>
      </c>
      <c r="AB73" s="230">
        <f ca="1">IF(HelpMe[[#This Row],[Resolved Time]]="-",NOW()-TEXT(HelpMe[[#This Row],[Created Date]],"mmm dd, yyyy hh:mm"),HelpMe[[#This Row],[Resolved Time]]-HelpMe[[#This Row],[Created Date]])</f>
        <v>2.7777777781011537E-2</v>
      </c>
      <c r="AC73" s="231" t="e">
        <f>YEAR(TEXT(HelpMe[[#This Row],[Created Date]],"mmm dd, yyyy hh:mm"))</f>
        <v>#VALUE!</v>
      </c>
      <c r="AD73" s="228" t="e">
        <f>WEEKNUM(TEXT(HelpMe[[#This Row],[Created Date]],"mmm dd, yyyy hh:mm"),2)</f>
        <v>#VALUE!</v>
      </c>
      <c r="AE73" s="228" t="e">
        <f>_xlfn.CONCAT(HelpMe[[#This Row],[Year]],"-W",HelpMe[[#This Row],[Week'#]])</f>
        <v>#VALUE!</v>
      </c>
      <c r="AF73" s="228" t="str">
        <f>IFERROR(VLOOKUP(HelpMe[[#This Row],[ID]],CGTracker[#All],11,FALSE),"No CG Status Found")</f>
        <v>No CG Status Found</v>
      </c>
      <c r="AG73" s="228" t="e">
        <f>MONTH(TEXT(HelpMe[[#This Row],[Created Date]],"mmm dd, yyyy hh:mm"))</f>
        <v>#VALUE!</v>
      </c>
      <c r="AH73" s="228" t="e">
        <f>_xlfn.CONCAT(HelpMe[[#This Row],[Year]],"-M",HelpMe[[#This Row],[Month]])</f>
        <v>#VALUE!</v>
      </c>
      <c r="AI73" s="228" t="str">
        <f ca="1">IF(HelpMe[[#This Row],[Age]]&lt;2,"Less than 2",IF(HelpMe[[#This Row],[Age]]&lt;5,"From 2 to 5",IF(HelpMe[[#This Row],[Age]]&lt;10,"From 5 to 10","More than 10")))</f>
        <v>Less than 2</v>
      </c>
      <c r="AJ73" s="233" t="e">
        <f>DATEVALUE(TEXT(HelpMe[[#This Row],[Created Date]],"mm/dd/yyyy hh:mm"))</f>
        <v>#VALUE!</v>
      </c>
      <c r="AK73" s="233" t="e">
        <f>IF(HelpMe[[#This Row],[Resolved Time]]="-","",DATEVALUE(TEXT(HelpMe[[#This Row],[Created Date]],"mm/dd/yyyy hh:mm")))</f>
        <v>#VALUE!</v>
      </c>
    </row>
    <row r="74" spans="1:37" ht="14.5">
      <c r="A74" s="252">
        <v>4000005979</v>
      </c>
      <c r="B74" s="252" t="s">
        <v>156</v>
      </c>
      <c r="C74" s="252" t="s">
        <v>861</v>
      </c>
      <c r="D74" s="254" t="s">
        <v>706</v>
      </c>
      <c r="E74" s="252" t="s">
        <v>1049</v>
      </c>
      <c r="F74" s="252" t="s">
        <v>518</v>
      </c>
      <c r="G74" s="252" t="s">
        <v>844</v>
      </c>
      <c r="H74" s="252" t="s">
        <v>40</v>
      </c>
      <c r="I74" s="255">
        <v>45642.681250000001</v>
      </c>
      <c r="J74" s="255">
        <v>45644.681250000001</v>
      </c>
      <c r="K74" s="252" t="s">
        <v>845</v>
      </c>
      <c r="L74" s="253" t="s">
        <v>849</v>
      </c>
      <c r="M74" s="252" t="s">
        <v>1050</v>
      </c>
      <c r="N74" s="252" t="s">
        <v>871</v>
      </c>
      <c r="O74" s="252" t="s">
        <v>848</v>
      </c>
      <c r="P74" s="255">
        <v>45644.625694444447</v>
      </c>
      <c r="Q74" s="252" t="s">
        <v>795</v>
      </c>
      <c r="R74" s="255">
        <v>45644.625694444447</v>
      </c>
      <c r="S74" s="255">
        <v>45644.625694444447</v>
      </c>
      <c r="T74" s="255">
        <v>45642.76458333333</v>
      </c>
      <c r="U74" s="253" t="s">
        <v>849</v>
      </c>
      <c r="V74" s="253" t="s">
        <v>849</v>
      </c>
      <c r="W74" s="252" t="s">
        <v>850</v>
      </c>
      <c r="X74" s="252" t="s">
        <v>793</v>
      </c>
      <c r="Y74" s="228" t="str">
        <f>VLOOKUP(HelpMe[[#This Row],[Technician]],Technicians[#All],3,FALSE)</f>
        <v>Capgemini</v>
      </c>
      <c r="Z74" s="228" t="str">
        <f>VLOOKUP(HelpMe[[#This Row],[Technician]],Technicians[#All],2,FALSE)</f>
        <v>SAP SD</v>
      </c>
      <c r="AA74" s="233" t="e">
        <f>IF((TEXT("Oct 28, 2024 00:00 AM","mmm dd, yyyy hh:mm") - TEXT(HelpMe[[#This Row],[Created Date]],"mmm dd, yyyy hh:mm"))&gt;0, "Yes","No")</f>
        <v>#VALUE!</v>
      </c>
      <c r="AB74" s="230">
        <f ca="1">IF(HelpMe[[#This Row],[Resolved Time]]="-",NOW()-TEXT(HelpMe[[#This Row],[Created Date]],"mmm dd, yyyy hh:mm"),HelpMe[[#This Row],[Resolved Time]]-HelpMe[[#This Row],[Created Date]])</f>
        <v>1.9444444444452529</v>
      </c>
      <c r="AC74" s="231" t="e">
        <f>YEAR(TEXT(HelpMe[[#This Row],[Created Date]],"mmm dd, yyyy hh:mm"))</f>
        <v>#VALUE!</v>
      </c>
      <c r="AD74" s="228" t="e">
        <f>WEEKNUM(TEXT(HelpMe[[#This Row],[Created Date]],"mmm dd, yyyy hh:mm"),2)</f>
        <v>#VALUE!</v>
      </c>
      <c r="AE74" s="228" t="e">
        <f>_xlfn.CONCAT(HelpMe[[#This Row],[Year]],"-W",HelpMe[[#This Row],[Week'#]])</f>
        <v>#VALUE!</v>
      </c>
      <c r="AF74" s="228" t="str">
        <f>IFERROR(VLOOKUP(HelpMe[[#This Row],[ID]],CGTracker[#All],11,FALSE),"No CG Status Found")</f>
        <v>Resolved</v>
      </c>
      <c r="AG74" s="228" t="e">
        <f>MONTH(TEXT(HelpMe[[#This Row],[Created Date]],"mmm dd, yyyy hh:mm"))</f>
        <v>#VALUE!</v>
      </c>
      <c r="AH74" s="228" t="e">
        <f>_xlfn.CONCAT(HelpMe[[#This Row],[Year]],"-M",HelpMe[[#This Row],[Month]])</f>
        <v>#VALUE!</v>
      </c>
      <c r="AI74" s="228" t="str">
        <f ca="1">IF(HelpMe[[#This Row],[Age]]&lt;2,"Less than 2",IF(HelpMe[[#This Row],[Age]]&lt;5,"From 2 to 5",IF(HelpMe[[#This Row],[Age]]&lt;10,"From 5 to 10","More than 10")))</f>
        <v>Less than 2</v>
      </c>
      <c r="AJ74" s="233" t="e">
        <f>DATEVALUE(TEXT(HelpMe[[#This Row],[Created Date]],"mm/dd/yyyy hh:mm"))</f>
        <v>#VALUE!</v>
      </c>
      <c r="AK74" s="233" t="e">
        <f>IF(HelpMe[[#This Row],[Resolved Time]]="-","",DATEVALUE(TEXT(HelpMe[[#This Row],[Created Date]],"mm/dd/yyyy hh:mm")))</f>
        <v>#VALUE!</v>
      </c>
    </row>
    <row r="75" spans="1:37" ht="14.5">
      <c r="A75" s="252">
        <v>4000005969</v>
      </c>
      <c r="B75" s="252" t="s">
        <v>156</v>
      </c>
      <c r="C75" s="252" t="s">
        <v>795</v>
      </c>
      <c r="D75" s="254" t="s">
        <v>703</v>
      </c>
      <c r="E75" s="252" t="s">
        <v>1051</v>
      </c>
      <c r="F75" s="252" t="s">
        <v>518</v>
      </c>
      <c r="G75" s="252" t="s">
        <v>1052</v>
      </c>
      <c r="H75" s="252" t="s">
        <v>40</v>
      </c>
      <c r="I75" s="255">
        <v>45642.568055555559</v>
      </c>
      <c r="J75" s="255">
        <v>45643.526388888888</v>
      </c>
      <c r="K75" s="252" t="s">
        <v>845</v>
      </c>
      <c r="L75" s="253" t="s">
        <v>849</v>
      </c>
      <c r="M75" s="252" t="s">
        <v>846</v>
      </c>
      <c r="N75" s="252" t="s">
        <v>934</v>
      </c>
      <c r="O75" s="252" t="s">
        <v>972</v>
      </c>
      <c r="P75" s="255">
        <v>45645.495833333334</v>
      </c>
      <c r="Q75" s="252" t="s">
        <v>861</v>
      </c>
      <c r="R75" s="255">
        <v>45645.495833333334</v>
      </c>
      <c r="S75" s="255">
        <v>45645.495833333334</v>
      </c>
      <c r="T75" s="255">
        <v>45642.609722222223</v>
      </c>
      <c r="U75" s="253" t="s">
        <v>849</v>
      </c>
      <c r="V75" s="253" t="s">
        <v>849</v>
      </c>
      <c r="W75" s="252" t="s">
        <v>850</v>
      </c>
      <c r="X75" s="252" t="s">
        <v>793</v>
      </c>
      <c r="Y75" s="228" t="str">
        <f>VLOOKUP(HelpMe[[#This Row],[Technician]],Technicians[#All],3,FALSE)</f>
        <v>Capgemini</v>
      </c>
      <c r="Z75" s="228" t="str">
        <f>VLOOKUP(HelpMe[[#This Row],[Technician]],Technicians[#All],2,FALSE)</f>
        <v>SAP SD</v>
      </c>
      <c r="AA75" s="233" t="e">
        <f>IF((TEXT("Oct 28, 2024 00:00 AM","mmm dd, yyyy hh:mm") - TEXT(HelpMe[[#This Row],[Created Date]],"mmm dd, yyyy hh:mm"))&gt;0, "Yes","No")</f>
        <v>#VALUE!</v>
      </c>
      <c r="AB75" s="230">
        <f ca="1">IF(HelpMe[[#This Row],[Resolved Time]]="-",NOW()-TEXT(HelpMe[[#This Row],[Created Date]],"mmm dd, yyyy hh:mm"),HelpMe[[#This Row],[Resolved Time]]-HelpMe[[#This Row],[Created Date]])</f>
        <v>2.9277777777751908</v>
      </c>
      <c r="AC75" s="231" t="e">
        <f>YEAR(TEXT(HelpMe[[#This Row],[Created Date]],"mmm dd, yyyy hh:mm"))</f>
        <v>#VALUE!</v>
      </c>
      <c r="AD75" s="228" t="e">
        <f>WEEKNUM(TEXT(HelpMe[[#This Row],[Created Date]],"mmm dd, yyyy hh:mm"),2)</f>
        <v>#VALUE!</v>
      </c>
      <c r="AE75" s="228" t="e">
        <f>_xlfn.CONCAT(HelpMe[[#This Row],[Year]],"-W",HelpMe[[#This Row],[Week'#]])</f>
        <v>#VALUE!</v>
      </c>
      <c r="AF75" s="228" t="str">
        <f>IFERROR(VLOOKUP(HelpMe[[#This Row],[ID]],CGTracker[#All],11,FALSE),"No CG Status Found")</f>
        <v>Resolved</v>
      </c>
      <c r="AG75" s="228" t="e">
        <f>MONTH(TEXT(HelpMe[[#This Row],[Created Date]],"mmm dd, yyyy hh:mm"))</f>
        <v>#VALUE!</v>
      </c>
      <c r="AH75" s="228" t="e">
        <f>_xlfn.CONCAT(HelpMe[[#This Row],[Year]],"-M",HelpMe[[#This Row],[Month]])</f>
        <v>#VALUE!</v>
      </c>
      <c r="AI75" s="228" t="str">
        <f ca="1">IF(HelpMe[[#This Row],[Age]]&lt;2,"Less than 2",IF(HelpMe[[#This Row],[Age]]&lt;5,"From 2 to 5",IF(HelpMe[[#This Row],[Age]]&lt;10,"From 5 to 10","More than 10")))</f>
        <v>From 2 to 5</v>
      </c>
      <c r="AJ75" s="233" t="e">
        <f>DATEVALUE(TEXT(HelpMe[[#This Row],[Created Date]],"mm/dd/yyyy hh:mm"))</f>
        <v>#VALUE!</v>
      </c>
      <c r="AK75" s="233" t="e">
        <f>IF(HelpMe[[#This Row],[Resolved Time]]="-","",DATEVALUE(TEXT(HelpMe[[#This Row],[Created Date]],"mm/dd/yyyy hh:mm")))</f>
        <v>#VALUE!</v>
      </c>
    </row>
    <row r="76" spans="1:37" ht="14.5">
      <c r="A76" s="252">
        <v>4000000440</v>
      </c>
      <c r="B76" s="252" t="s">
        <v>156</v>
      </c>
      <c r="C76" s="252" t="s">
        <v>795</v>
      </c>
      <c r="D76" s="254" t="s">
        <v>1053</v>
      </c>
      <c r="E76" s="252" t="s">
        <v>1054</v>
      </c>
      <c r="F76" s="252" t="s">
        <v>843</v>
      </c>
      <c r="G76" s="252" t="s">
        <v>844</v>
      </c>
      <c r="H76" s="252" t="s">
        <v>403</v>
      </c>
      <c r="I76" s="255">
        <v>45482.595138888886</v>
      </c>
      <c r="J76" s="255">
        <v>45484.595138888886</v>
      </c>
      <c r="K76" s="252" t="s">
        <v>845</v>
      </c>
      <c r="L76" s="255">
        <v>45488.701388888891</v>
      </c>
      <c r="M76" s="252" t="s">
        <v>1054</v>
      </c>
      <c r="N76" s="252" t="s">
        <v>934</v>
      </c>
      <c r="O76" s="252" t="s">
        <v>848</v>
      </c>
      <c r="P76" s="255">
        <v>45488.701388888891</v>
      </c>
      <c r="Q76" s="252" t="s">
        <v>795</v>
      </c>
      <c r="R76" s="255">
        <v>45485.680555555555</v>
      </c>
      <c r="S76" s="255">
        <v>45482.734027777777</v>
      </c>
      <c r="T76" s="255">
        <v>45482.678472222222</v>
      </c>
      <c r="U76" s="253" t="s">
        <v>849</v>
      </c>
      <c r="V76" s="253" t="s">
        <v>849</v>
      </c>
      <c r="W76" s="252" t="s">
        <v>850</v>
      </c>
      <c r="X76" s="252" t="s">
        <v>793</v>
      </c>
      <c r="Y76" s="228" t="str">
        <f>VLOOKUP(HelpMe[[#This Row],[Technician]],Technicians[#All],3,FALSE)</f>
        <v>RAK Ceramics</v>
      </c>
      <c r="Z76" s="228" t="str">
        <f>VLOOKUP(HelpMe[[#This Row],[Technician]],Technicians[#All],2,FALSE)</f>
        <v>SAP Basis</v>
      </c>
      <c r="AA76" s="233" t="e">
        <f>IF((TEXT("Oct 28, 2024 00:00 AM","mmm dd, yyyy hh:mm") - TEXT(HelpMe[[#This Row],[Created Date]],"mmm dd, yyyy hh:mm"))&gt;0, "Yes","No")</f>
        <v>#VALUE!</v>
      </c>
      <c r="AB76" s="230">
        <f ca="1">IF(HelpMe[[#This Row],[Resolved Time]]="-",NOW()-TEXT(HelpMe[[#This Row],[Created Date]],"mmm dd, yyyy hh:mm"),HelpMe[[#This Row],[Resolved Time]]-HelpMe[[#This Row],[Created Date]])</f>
        <v>3.0854166666686069</v>
      </c>
      <c r="AC76" s="231" t="e">
        <f>YEAR(TEXT(HelpMe[[#This Row],[Created Date]],"mmm dd, yyyy hh:mm"))</f>
        <v>#VALUE!</v>
      </c>
      <c r="AD76" s="228" t="e">
        <f>WEEKNUM(TEXT(HelpMe[[#This Row],[Created Date]],"mmm dd, yyyy hh:mm"),2)</f>
        <v>#VALUE!</v>
      </c>
      <c r="AE76" s="228" t="e">
        <f>_xlfn.CONCAT(HelpMe[[#This Row],[Year]],"-W",HelpMe[[#This Row],[Week'#]])</f>
        <v>#VALUE!</v>
      </c>
      <c r="AF76" s="228" t="str">
        <f>IFERROR(VLOOKUP(HelpMe[[#This Row],[ID]],CGTracker[#All],11,FALSE),"No CG Status Found")</f>
        <v>No CG Status Found</v>
      </c>
      <c r="AG76" s="228" t="e">
        <f>MONTH(TEXT(HelpMe[[#This Row],[Created Date]],"mmm dd, yyyy hh:mm"))</f>
        <v>#VALUE!</v>
      </c>
      <c r="AH76" s="228" t="e">
        <f>_xlfn.CONCAT(HelpMe[[#This Row],[Year]],"-M",HelpMe[[#This Row],[Month]])</f>
        <v>#VALUE!</v>
      </c>
      <c r="AI76" s="228" t="str">
        <f ca="1">IF(HelpMe[[#This Row],[Age]]&lt;2,"Less than 2",IF(HelpMe[[#This Row],[Age]]&lt;5,"From 2 to 5",IF(HelpMe[[#This Row],[Age]]&lt;10,"From 5 to 10","More than 10")))</f>
        <v>From 2 to 5</v>
      </c>
      <c r="AJ76" s="233">
        <f>DATEVALUE(TEXT(HelpMe[[#This Row],[Created Date]],"mm/dd/yyyy hh:mm"))</f>
        <v>45542</v>
      </c>
      <c r="AK76" s="233">
        <f>IF(HelpMe[[#This Row],[Resolved Time]]="-","",DATEVALUE(TEXT(HelpMe[[#This Row],[Created Date]],"mm/dd/yyyy hh:mm")))</f>
        <v>45542</v>
      </c>
    </row>
    <row r="77" spans="1:37" ht="14.5">
      <c r="A77" s="252">
        <v>4000005844</v>
      </c>
      <c r="B77" s="252" t="s">
        <v>156</v>
      </c>
      <c r="C77" s="252" t="s">
        <v>795</v>
      </c>
      <c r="D77" s="254" t="s">
        <v>733</v>
      </c>
      <c r="E77" s="252" t="s">
        <v>99</v>
      </c>
      <c r="F77" s="252" t="s">
        <v>518</v>
      </c>
      <c r="G77" s="252" t="s">
        <v>516</v>
      </c>
      <c r="H77" s="252" t="s">
        <v>40</v>
      </c>
      <c r="I77" s="255">
        <v>45637.593055555553</v>
      </c>
      <c r="J77" s="255">
        <v>45639.593055555553</v>
      </c>
      <c r="K77" s="252" t="s">
        <v>845</v>
      </c>
      <c r="L77" s="253" t="s">
        <v>849</v>
      </c>
      <c r="M77" s="252" t="s">
        <v>846</v>
      </c>
      <c r="N77" s="252" t="s">
        <v>912</v>
      </c>
      <c r="O77" s="252" t="s">
        <v>848</v>
      </c>
      <c r="P77" s="255">
        <v>45645.496527777781</v>
      </c>
      <c r="Q77" s="252" t="s">
        <v>795</v>
      </c>
      <c r="R77" s="255">
        <v>45645.496527777781</v>
      </c>
      <c r="S77" s="255">
        <v>45645.496527777781</v>
      </c>
      <c r="T77" s="255">
        <v>45637.676388888889</v>
      </c>
      <c r="U77" s="253" t="s">
        <v>849</v>
      </c>
      <c r="V77" s="253" t="s">
        <v>849</v>
      </c>
      <c r="W77" s="252" t="s">
        <v>850</v>
      </c>
      <c r="X77" s="252" t="s">
        <v>793</v>
      </c>
      <c r="Y77" s="228" t="str">
        <f>VLOOKUP(HelpMe[[#This Row],[Technician]],Technicians[#All],3,FALSE)</f>
        <v>Capgemini</v>
      </c>
      <c r="Z77" s="228" t="str">
        <f>VLOOKUP(HelpMe[[#This Row],[Technician]],Technicians[#All],2,FALSE)</f>
        <v>SAP SD</v>
      </c>
      <c r="AA77" s="233" t="e">
        <f>IF((TEXT("Oct 28, 2024 00:00 AM","mmm dd, yyyy hh:mm") - TEXT(HelpMe[[#This Row],[Created Date]],"mmm dd, yyyy hh:mm"))&gt;0, "Yes","No")</f>
        <v>#VALUE!</v>
      </c>
      <c r="AB77" s="230">
        <f ca="1">IF(HelpMe[[#This Row],[Resolved Time]]="-",NOW()-TEXT(HelpMe[[#This Row],[Created Date]],"mmm dd, yyyy hh:mm"),HelpMe[[#This Row],[Resolved Time]]-HelpMe[[#This Row],[Created Date]])</f>
        <v>7.9034722222277196</v>
      </c>
      <c r="AC77" s="231" t="e">
        <f>YEAR(TEXT(HelpMe[[#This Row],[Created Date]],"mmm dd, yyyy hh:mm"))</f>
        <v>#VALUE!</v>
      </c>
      <c r="AD77" s="228" t="e">
        <f>WEEKNUM(TEXT(HelpMe[[#This Row],[Created Date]],"mmm dd, yyyy hh:mm"),2)</f>
        <v>#VALUE!</v>
      </c>
      <c r="AE77" s="228" t="e">
        <f>_xlfn.CONCAT(HelpMe[[#This Row],[Year]],"-W",HelpMe[[#This Row],[Week'#]])</f>
        <v>#VALUE!</v>
      </c>
      <c r="AF77" s="228" t="str">
        <f>IFERROR(VLOOKUP(HelpMe[[#This Row],[ID]],CGTracker[#All],11,FALSE),"No CG Status Found")</f>
        <v>Resolved</v>
      </c>
      <c r="AG77" s="228" t="e">
        <f>MONTH(TEXT(HelpMe[[#This Row],[Created Date]],"mmm dd, yyyy hh:mm"))</f>
        <v>#VALUE!</v>
      </c>
      <c r="AH77" s="228" t="e">
        <f>_xlfn.CONCAT(HelpMe[[#This Row],[Year]],"-M",HelpMe[[#This Row],[Month]])</f>
        <v>#VALUE!</v>
      </c>
      <c r="AI77" s="228" t="str">
        <f ca="1">IF(HelpMe[[#This Row],[Age]]&lt;2,"Less than 2",IF(HelpMe[[#This Row],[Age]]&lt;5,"From 2 to 5",IF(HelpMe[[#This Row],[Age]]&lt;10,"From 5 to 10","More than 10")))</f>
        <v>From 5 to 10</v>
      </c>
      <c r="AJ77" s="233">
        <f>DATEVALUE(TEXT(HelpMe[[#This Row],[Created Date]],"mm/dd/yyyy hh:mm"))</f>
        <v>45608</v>
      </c>
      <c r="AK77" s="233">
        <f>IF(HelpMe[[#This Row],[Resolved Time]]="-","",DATEVALUE(TEXT(HelpMe[[#This Row],[Created Date]],"mm/dd/yyyy hh:mm")))</f>
        <v>45608</v>
      </c>
    </row>
    <row r="78" spans="1:37" ht="14.5">
      <c r="A78" s="252">
        <v>4000003241</v>
      </c>
      <c r="B78" s="252" t="s">
        <v>156</v>
      </c>
      <c r="C78" s="252" t="s">
        <v>906</v>
      </c>
      <c r="D78" s="254" t="s">
        <v>1055</v>
      </c>
      <c r="E78" s="252" t="s">
        <v>1056</v>
      </c>
      <c r="F78" s="252" t="s">
        <v>603</v>
      </c>
      <c r="G78" s="252" t="s">
        <v>942</v>
      </c>
      <c r="H78" s="252" t="s">
        <v>403</v>
      </c>
      <c r="I78" s="255">
        <v>45555.406944444447</v>
      </c>
      <c r="J78" s="255">
        <v>45555.770833333336</v>
      </c>
      <c r="K78" s="252" t="s">
        <v>845</v>
      </c>
      <c r="L78" s="255">
        <v>45570.523611111108</v>
      </c>
      <c r="M78" s="252" t="s">
        <v>1056</v>
      </c>
      <c r="N78" s="252" t="s">
        <v>880</v>
      </c>
      <c r="O78" s="252" t="s">
        <v>920</v>
      </c>
      <c r="P78" s="255">
        <v>45570.523611111108</v>
      </c>
      <c r="Q78" s="252" t="s">
        <v>861</v>
      </c>
      <c r="R78" s="255">
        <v>45567.504166666666</v>
      </c>
      <c r="S78" s="255">
        <v>45558.55</v>
      </c>
      <c r="T78" s="255">
        <v>45555.479166666664</v>
      </c>
      <c r="U78" s="253" t="s">
        <v>849</v>
      </c>
      <c r="V78" s="253" t="s">
        <v>849</v>
      </c>
      <c r="W78" s="252" t="s">
        <v>945</v>
      </c>
      <c r="X78" s="252" t="s">
        <v>793</v>
      </c>
      <c r="Y78" s="228" t="str">
        <f>VLOOKUP(HelpMe[[#This Row],[Technician]],Technicians[#All],3,FALSE)</f>
        <v>RAK Ceramics</v>
      </c>
      <c r="Z78" s="228" t="str">
        <f>VLOOKUP(HelpMe[[#This Row],[Technician]],Technicians[#All],2,FALSE)</f>
        <v>SAP ABAP</v>
      </c>
      <c r="AA78" s="233" t="e">
        <f>IF((TEXT("Oct 28, 2024 00:00 AM","mmm dd, yyyy hh:mm") - TEXT(HelpMe[[#This Row],[Created Date]],"mmm dd, yyyy hh:mm"))&gt;0, "Yes","No")</f>
        <v>#VALUE!</v>
      </c>
      <c r="AB78" s="230">
        <f ca="1">IF(HelpMe[[#This Row],[Resolved Time]]="-",NOW()-TEXT(HelpMe[[#This Row],[Created Date]],"mmm dd, yyyy hh:mm"),HelpMe[[#This Row],[Resolved Time]]-HelpMe[[#This Row],[Created Date]])</f>
        <v>12.097222222218988</v>
      </c>
      <c r="AC78" s="231" t="e">
        <f>YEAR(TEXT(HelpMe[[#This Row],[Created Date]],"mmm dd, yyyy hh:mm"))</f>
        <v>#VALUE!</v>
      </c>
      <c r="AD78" s="228" t="e">
        <f>WEEKNUM(TEXT(HelpMe[[#This Row],[Created Date]],"mmm dd, yyyy hh:mm"),2)</f>
        <v>#VALUE!</v>
      </c>
      <c r="AE78" s="228" t="e">
        <f>_xlfn.CONCAT(HelpMe[[#This Row],[Year]],"-W",HelpMe[[#This Row],[Week'#]])</f>
        <v>#VALUE!</v>
      </c>
      <c r="AF78" s="228" t="str">
        <f>IFERROR(VLOOKUP(HelpMe[[#This Row],[ID]],CGTracker[#All],11,FALSE),"No CG Status Found")</f>
        <v>No CG Status Found</v>
      </c>
      <c r="AG78" s="228" t="e">
        <f>MONTH(TEXT(HelpMe[[#This Row],[Created Date]],"mmm dd, yyyy hh:mm"))</f>
        <v>#VALUE!</v>
      </c>
      <c r="AH78" s="228" t="e">
        <f>_xlfn.CONCAT(HelpMe[[#This Row],[Year]],"-M",HelpMe[[#This Row],[Month]])</f>
        <v>#VALUE!</v>
      </c>
      <c r="AI78" s="228" t="str">
        <f ca="1">IF(HelpMe[[#This Row],[Age]]&lt;2,"Less than 2",IF(HelpMe[[#This Row],[Age]]&lt;5,"From 2 to 5",IF(HelpMe[[#This Row],[Age]]&lt;10,"From 5 to 10","More than 10")))</f>
        <v>More than 10</v>
      </c>
      <c r="AJ78" s="233" t="e">
        <f>DATEVALUE(TEXT(HelpMe[[#This Row],[Created Date]],"mm/dd/yyyy hh:mm"))</f>
        <v>#VALUE!</v>
      </c>
      <c r="AK78" s="233" t="e">
        <f>IF(HelpMe[[#This Row],[Resolved Time]]="-","",DATEVALUE(TEXT(HelpMe[[#This Row],[Created Date]],"mm/dd/yyyy hh:mm")))</f>
        <v>#VALUE!</v>
      </c>
    </row>
    <row r="79" spans="1:37" ht="14.5">
      <c r="A79" s="252">
        <v>4000005247</v>
      </c>
      <c r="B79" s="252" t="s">
        <v>117</v>
      </c>
      <c r="C79" s="252" t="s">
        <v>861</v>
      </c>
      <c r="D79" s="254" t="s">
        <v>635</v>
      </c>
      <c r="E79" s="252" t="s">
        <v>911</v>
      </c>
      <c r="F79" s="252" t="s">
        <v>870</v>
      </c>
      <c r="G79" s="252" t="s">
        <v>864</v>
      </c>
      <c r="H79" s="252" t="s">
        <v>403</v>
      </c>
      <c r="I79" s="255">
        <v>45617.738888888889</v>
      </c>
      <c r="J79" s="255">
        <v>45618.697222222225</v>
      </c>
      <c r="K79" s="252" t="s">
        <v>845</v>
      </c>
      <c r="L79" s="255">
        <v>45642.591666666667</v>
      </c>
      <c r="M79" s="252" t="s">
        <v>911</v>
      </c>
      <c r="N79" s="252" t="s">
        <v>912</v>
      </c>
      <c r="O79" s="252" t="s">
        <v>920</v>
      </c>
      <c r="P79" s="255">
        <v>45642.591666666667</v>
      </c>
      <c r="Q79" s="252" t="s">
        <v>861</v>
      </c>
      <c r="R79" s="255">
        <v>45639.569444444445</v>
      </c>
      <c r="S79" s="255">
        <v>45639.569444444445</v>
      </c>
      <c r="T79" s="255">
        <v>45617.780555555553</v>
      </c>
      <c r="U79" s="252" t="s">
        <v>845</v>
      </c>
      <c r="V79" s="253" t="s">
        <v>849</v>
      </c>
      <c r="W79" s="252" t="s">
        <v>850</v>
      </c>
      <c r="X79" s="252" t="s">
        <v>913</v>
      </c>
      <c r="Y79" s="228" t="str">
        <f>VLOOKUP(HelpMe[[#This Row],[Technician]],Technicians[#All],3,FALSE)</f>
        <v>Capgemini</v>
      </c>
      <c r="Z79" s="228" t="str">
        <f>VLOOKUP(HelpMe[[#This Row],[Technician]],Technicians[#All],2,FALSE)</f>
        <v>SAP MM</v>
      </c>
      <c r="AA79" s="233" t="e">
        <f>IF((TEXT("Oct 28, 2024 00:00 AM","mmm dd, yyyy hh:mm") - TEXT(HelpMe[[#This Row],[Created Date]],"mmm dd, yyyy hh:mm"))&gt;0, "Yes","No")</f>
        <v>#VALUE!</v>
      </c>
      <c r="AB79" s="230">
        <f ca="1">IF(HelpMe[[#This Row],[Resolved Time]]="-",NOW()-TEXT(HelpMe[[#This Row],[Created Date]],"mmm dd, yyyy hh:mm"),HelpMe[[#This Row],[Resolved Time]]-HelpMe[[#This Row],[Created Date]])</f>
        <v>21.830555555556202</v>
      </c>
      <c r="AC79" s="231" t="e">
        <f>YEAR(TEXT(HelpMe[[#This Row],[Created Date]],"mmm dd, yyyy hh:mm"))</f>
        <v>#VALUE!</v>
      </c>
      <c r="AD79" s="228" t="e">
        <f>WEEKNUM(TEXT(HelpMe[[#This Row],[Created Date]],"mmm dd, yyyy hh:mm"),2)</f>
        <v>#VALUE!</v>
      </c>
      <c r="AE79" s="228" t="e">
        <f>_xlfn.CONCAT(HelpMe[[#This Row],[Year]],"-W",HelpMe[[#This Row],[Week'#]])</f>
        <v>#VALUE!</v>
      </c>
      <c r="AF79" s="228" t="str">
        <f>IFERROR(VLOOKUP(HelpMe[[#This Row],[ID]],CGTracker[#All],11,FALSE),"No CG Status Found")</f>
        <v>Closed</v>
      </c>
      <c r="AG79" s="228" t="e">
        <f>MONTH(TEXT(HelpMe[[#This Row],[Created Date]],"mmm dd, yyyy hh:mm"))</f>
        <v>#VALUE!</v>
      </c>
      <c r="AH79" s="228" t="e">
        <f>_xlfn.CONCAT(HelpMe[[#This Row],[Year]],"-M",HelpMe[[#This Row],[Month]])</f>
        <v>#VALUE!</v>
      </c>
      <c r="AI79" s="228" t="str">
        <f ca="1">IF(HelpMe[[#This Row],[Age]]&lt;2,"Less than 2",IF(HelpMe[[#This Row],[Age]]&lt;5,"From 2 to 5",IF(HelpMe[[#This Row],[Age]]&lt;10,"From 5 to 10","More than 10")))</f>
        <v>More than 10</v>
      </c>
      <c r="AJ79" s="233" t="e">
        <f>DATEVALUE(TEXT(HelpMe[[#This Row],[Created Date]],"mm/dd/yyyy hh:mm"))</f>
        <v>#VALUE!</v>
      </c>
      <c r="AK79" s="233" t="e">
        <f>IF(HelpMe[[#This Row],[Resolved Time]]="-","",DATEVALUE(TEXT(HelpMe[[#This Row],[Created Date]],"mm/dd/yyyy hh:mm")))</f>
        <v>#VALUE!</v>
      </c>
    </row>
    <row r="80" spans="1:37" ht="14.5">
      <c r="A80" s="252">
        <v>4000001021</v>
      </c>
      <c r="B80" s="252" t="s">
        <v>117</v>
      </c>
      <c r="C80" s="252" t="s">
        <v>881</v>
      </c>
      <c r="D80" s="254" t="s">
        <v>1057</v>
      </c>
      <c r="E80" s="252" t="s">
        <v>911</v>
      </c>
      <c r="F80" s="252" t="s">
        <v>742</v>
      </c>
      <c r="G80" s="252" t="s">
        <v>942</v>
      </c>
      <c r="H80" s="252" t="s">
        <v>403</v>
      </c>
      <c r="I80" s="255">
        <v>45496.580555555556</v>
      </c>
      <c r="J80" s="255">
        <v>45503.580555555556</v>
      </c>
      <c r="K80" s="252" t="s">
        <v>845</v>
      </c>
      <c r="L80" s="255">
        <v>45598.617361111108</v>
      </c>
      <c r="M80" s="252" t="s">
        <v>886</v>
      </c>
      <c r="N80" s="252" t="s">
        <v>912</v>
      </c>
      <c r="O80" s="252" t="s">
        <v>848</v>
      </c>
      <c r="P80" s="255">
        <v>45598.617361111108</v>
      </c>
      <c r="Q80" s="252" t="s">
        <v>881</v>
      </c>
      <c r="R80" s="255">
        <v>45595.593055555553</v>
      </c>
      <c r="S80" s="255">
        <v>45496.665972222225</v>
      </c>
      <c r="T80" s="255">
        <v>45496.74722222222</v>
      </c>
      <c r="U80" s="252" t="s">
        <v>845</v>
      </c>
      <c r="V80" s="256">
        <v>3000000000</v>
      </c>
      <c r="W80" s="252" t="s">
        <v>850</v>
      </c>
      <c r="X80" s="252" t="s">
        <v>913</v>
      </c>
      <c r="Y80" s="228" t="str">
        <f>VLOOKUP(HelpMe[[#This Row],[Technician]],Technicians[#All],3,FALSE)</f>
        <v>RAK Ceramics</v>
      </c>
      <c r="Z80" s="228" t="str">
        <f>VLOOKUP(HelpMe[[#This Row],[Technician]],Technicians[#All],2,FALSE)</f>
        <v>SAP SD</v>
      </c>
      <c r="AA80" s="233" t="e">
        <f>IF((TEXT("Oct 28, 2024 00:00 AM","mmm dd, yyyy hh:mm") - TEXT(HelpMe[[#This Row],[Created Date]],"mmm dd, yyyy hh:mm"))&gt;0, "Yes","No")</f>
        <v>#VALUE!</v>
      </c>
      <c r="AB80" s="230">
        <f ca="1">IF(HelpMe[[#This Row],[Resolved Time]]="-",NOW()-TEXT(HelpMe[[#This Row],[Created Date]],"mmm dd, yyyy hh:mm"),HelpMe[[#This Row],[Resolved Time]]-HelpMe[[#This Row],[Created Date]])</f>
        <v>99.01249999999709</v>
      </c>
      <c r="AC80" s="231" t="e">
        <f>YEAR(TEXT(HelpMe[[#This Row],[Created Date]],"mmm dd, yyyy hh:mm"))</f>
        <v>#VALUE!</v>
      </c>
      <c r="AD80" s="228" t="e">
        <f>WEEKNUM(TEXT(HelpMe[[#This Row],[Created Date]],"mmm dd, yyyy hh:mm"),2)</f>
        <v>#VALUE!</v>
      </c>
      <c r="AE80" s="228" t="e">
        <f>_xlfn.CONCAT(HelpMe[[#This Row],[Year]],"-W",HelpMe[[#This Row],[Week'#]])</f>
        <v>#VALUE!</v>
      </c>
      <c r="AF80" s="228" t="str">
        <f>IFERROR(VLOOKUP(HelpMe[[#This Row],[ID]],CGTracker[#All],11,FALSE),"No CG Status Found")</f>
        <v>No CG Status Found</v>
      </c>
      <c r="AG80" s="228" t="e">
        <f>MONTH(TEXT(HelpMe[[#This Row],[Created Date]],"mmm dd, yyyy hh:mm"))</f>
        <v>#VALUE!</v>
      </c>
      <c r="AH80" s="228" t="e">
        <f>_xlfn.CONCAT(HelpMe[[#This Row],[Year]],"-M",HelpMe[[#This Row],[Month]])</f>
        <v>#VALUE!</v>
      </c>
      <c r="AI80" s="228" t="str">
        <f ca="1">IF(HelpMe[[#This Row],[Age]]&lt;2,"Less than 2",IF(HelpMe[[#This Row],[Age]]&lt;5,"From 2 to 5",IF(HelpMe[[#This Row],[Age]]&lt;10,"From 5 to 10","More than 10")))</f>
        <v>More than 10</v>
      </c>
      <c r="AJ80" s="233" t="e">
        <f>DATEVALUE(TEXT(HelpMe[[#This Row],[Created Date]],"mm/dd/yyyy hh:mm"))</f>
        <v>#VALUE!</v>
      </c>
      <c r="AK80" s="233" t="e">
        <f>IF(HelpMe[[#This Row],[Resolved Time]]="-","",DATEVALUE(TEXT(HelpMe[[#This Row],[Created Date]],"mm/dd/yyyy hh:mm")))</f>
        <v>#VALUE!</v>
      </c>
    </row>
    <row r="81" spans="1:37" ht="14.5">
      <c r="A81" s="252">
        <v>4000005137</v>
      </c>
      <c r="B81" s="252" t="s">
        <v>156</v>
      </c>
      <c r="C81" s="252" t="s">
        <v>795</v>
      </c>
      <c r="D81" s="254" t="s">
        <v>1058</v>
      </c>
      <c r="E81" s="252" t="s">
        <v>1059</v>
      </c>
      <c r="F81" s="252" t="s">
        <v>941</v>
      </c>
      <c r="G81" s="252" t="s">
        <v>980</v>
      </c>
      <c r="H81" s="252" t="s">
        <v>403</v>
      </c>
      <c r="I81" s="255">
        <v>45614.802777777775</v>
      </c>
      <c r="J81" s="255">
        <v>45616.802777777775</v>
      </c>
      <c r="K81" s="252" t="s">
        <v>845</v>
      </c>
      <c r="L81" s="255">
        <v>45640.799305555556</v>
      </c>
      <c r="M81" s="252" t="s">
        <v>846</v>
      </c>
      <c r="N81" s="252" t="s">
        <v>912</v>
      </c>
      <c r="O81" s="252" t="s">
        <v>848</v>
      </c>
      <c r="P81" s="255">
        <v>45640.799305555556</v>
      </c>
      <c r="Q81" s="252" t="s">
        <v>795</v>
      </c>
      <c r="R81" s="255">
        <v>45637.79791666667</v>
      </c>
      <c r="S81" s="255">
        <v>45637.79791666667</v>
      </c>
      <c r="T81" s="255">
        <v>45615.511111111111</v>
      </c>
      <c r="U81" s="253" t="s">
        <v>849</v>
      </c>
      <c r="V81" s="253" t="s">
        <v>849</v>
      </c>
      <c r="W81" s="252" t="s">
        <v>850</v>
      </c>
      <c r="X81" s="252" t="s">
        <v>793</v>
      </c>
      <c r="Y81" s="228" t="str">
        <f>VLOOKUP(HelpMe[[#This Row],[Technician]],Technicians[#All],3,FALSE)</f>
        <v>Capgemini</v>
      </c>
      <c r="Z81" s="228" t="str">
        <f>VLOOKUP(HelpMe[[#This Row],[Technician]],Technicians[#All],2,FALSE)</f>
        <v>SAP FICO</v>
      </c>
      <c r="AA81" s="233" t="e">
        <f>IF((TEXT("Oct 28, 2024 00:00 AM","mmm dd, yyyy hh:mm") - TEXT(HelpMe[[#This Row],[Created Date]],"mmm dd, yyyy hh:mm"))&gt;0, "Yes","No")</f>
        <v>#VALUE!</v>
      </c>
      <c r="AB81" s="230">
        <f ca="1">IF(HelpMe[[#This Row],[Resolved Time]]="-",NOW()-TEXT(HelpMe[[#This Row],[Created Date]],"mmm dd, yyyy hh:mm"),HelpMe[[#This Row],[Resolved Time]]-HelpMe[[#This Row],[Created Date]])</f>
        <v>22.995138888894871</v>
      </c>
      <c r="AC81" s="231" t="e">
        <f>YEAR(TEXT(HelpMe[[#This Row],[Created Date]],"mmm dd, yyyy hh:mm"))</f>
        <v>#VALUE!</v>
      </c>
      <c r="AD81" s="228" t="e">
        <f>WEEKNUM(TEXT(HelpMe[[#This Row],[Created Date]],"mmm dd, yyyy hh:mm"),2)</f>
        <v>#VALUE!</v>
      </c>
      <c r="AE81" s="228" t="e">
        <f>_xlfn.CONCAT(HelpMe[[#This Row],[Year]],"-W",HelpMe[[#This Row],[Week'#]])</f>
        <v>#VALUE!</v>
      </c>
      <c r="AF81" s="228" t="str">
        <f>IFERROR(VLOOKUP(HelpMe[[#This Row],[ID]],CGTracker[#All],11,FALSE),"No CG Status Found")</f>
        <v>Closed</v>
      </c>
      <c r="AG81" s="228" t="e">
        <f>MONTH(TEXT(HelpMe[[#This Row],[Created Date]],"mmm dd, yyyy hh:mm"))</f>
        <v>#VALUE!</v>
      </c>
      <c r="AH81" s="228" t="e">
        <f>_xlfn.CONCAT(HelpMe[[#This Row],[Year]],"-M",HelpMe[[#This Row],[Month]])</f>
        <v>#VALUE!</v>
      </c>
      <c r="AI81" s="228" t="str">
        <f ca="1">IF(HelpMe[[#This Row],[Age]]&lt;2,"Less than 2",IF(HelpMe[[#This Row],[Age]]&lt;5,"From 2 to 5",IF(HelpMe[[#This Row],[Age]]&lt;10,"From 5 to 10","More than 10")))</f>
        <v>More than 10</v>
      </c>
      <c r="AJ81" s="233" t="e">
        <f>DATEVALUE(TEXT(HelpMe[[#This Row],[Created Date]],"mm/dd/yyyy hh:mm"))</f>
        <v>#VALUE!</v>
      </c>
      <c r="AK81" s="233" t="e">
        <f>IF(HelpMe[[#This Row],[Resolved Time]]="-","",DATEVALUE(TEXT(HelpMe[[#This Row],[Created Date]],"mm/dd/yyyy hh:mm")))</f>
        <v>#VALUE!</v>
      </c>
    </row>
    <row r="82" spans="1:37" ht="14.5">
      <c r="A82" s="252">
        <v>4000004866</v>
      </c>
      <c r="B82" s="252" t="s">
        <v>117</v>
      </c>
      <c r="C82" s="252" t="s">
        <v>795</v>
      </c>
      <c r="D82" s="254" t="s">
        <v>1060</v>
      </c>
      <c r="E82" s="252" t="s">
        <v>1061</v>
      </c>
      <c r="F82" s="252" t="s">
        <v>1062</v>
      </c>
      <c r="G82" s="252" t="s">
        <v>864</v>
      </c>
      <c r="H82" s="252" t="s">
        <v>268</v>
      </c>
      <c r="I82" s="255">
        <v>45607.459722222222</v>
      </c>
      <c r="J82" s="255">
        <v>45609.459722222222</v>
      </c>
      <c r="K82" s="252" t="s">
        <v>845</v>
      </c>
      <c r="L82" s="253" t="s">
        <v>849</v>
      </c>
      <c r="M82" s="252" t="s">
        <v>948</v>
      </c>
      <c r="N82" s="252" t="s">
        <v>1063</v>
      </c>
      <c r="O82" s="252" t="s">
        <v>848</v>
      </c>
      <c r="P82" s="255">
        <v>45609.45208333333</v>
      </c>
      <c r="Q82" s="252" t="s">
        <v>795</v>
      </c>
      <c r="R82" s="253" t="s">
        <v>849</v>
      </c>
      <c r="S82" s="253" t="s">
        <v>849</v>
      </c>
      <c r="T82" s="255">
        <v>45607.543055555558</v>
      </c>
      <c r="U82" s="252" t="s">
        <v>845</v>
      </c>
      <c r="V82" s="256">
        <v>3000000000</v>
      </c>
      <c r="W82" s="252" t="s">
        <v>850</v>
      </c>
      <c r="X82" s="252" t="s">
        <v>793</v>
      </c>
      <c r="Y82" s="228" t="str">
        <f>VLOOKUP(HelpMe[[#This Row],[Technician]],Technicians[#All],3,FALSE)</f>
        <v>RAK Ceramics</v>
      </c>
      <c r="Z82" s="228" t="str">
        <f>VLOOKUP(HelpMe[[#This Row],[Technician]],Technicians[#All],2,FALSE)</f>
        <v>SAP MM</v>
      </c>
      <c r="AA82" s="233" t="e">
        <f>IF((TEXT("Oct 28, 2024 00:00 AM","mmm dd, yyyy hh:mm") - TEXT(HelpMe[[#This Row],[Created Date]],"mmm dd, yyyy hh:mm"))&gt;0, "Yes","No")</f>
        <v>#VALUE!</v>
      </c>
      <c r="AB82" s="230" t="e">
        <f ca="1">IF(HelpMe[[#This Row],[Resolved Time]]="-",NOW()-TEXT(HelpMe[[#This Row],[Created Date]],"mmm dd, yyyy hh:mm"),HelpMe[[#This Row],[Resolved Time]]-HelpMe[[#This Row],[Created Date]])</f>
        <v>#VALUE!</v>
      </c>
      <c r="AC82" s="231" t="e">
        <f>YEAR(TEXT(HelpMe[[#This Row],[Created Date]],"mmm dd, yyyy hh:mm"))</f>
        <v>#VALUE!</v>
      </c>
      <c r="AD82" s="228" t="e">
        <f>WEEKNUM(TEXT(HelpMe[[#This Row],[Created Date]],"mmm dd, yyyy hh:mm"),2)</f>
        <v>#VALUE!</v>
      </c>
      <c r="AE82" s="228" t="e">
        <f>_xlfn.CONCAT(HelpMe[[#This Row],[Year]],"-W",HelpMe[[#This Row],[Week'#]])</f>
        <v>#VALUE!</v>
      </c>
      <c r="AF82" s="228" t="str">
        <f>IFERROR(VLOOKUP(HelpMe[[#This Row],[ID]],CGTracker[#All],11,FALSE),"No CG Status Found")</f>
        <v>No CG Status Found</v>
      </c>
      <c r="AG82" s="228" t="e">
        <f>MONTH(TEXT(HelpMe[[#This Row],[Created Date]],"mmm dd, yyyy hh:mm"))</f>
        <v>#VALUE!</v>
      </c>
      <c r="AH82" s="228" t="e">
        <f>_xlfn.CONCAT(HelpMe[[#This Row],[Year]],"-M",HelpMe[[#This Row],[Month]])</f>
        <v>#VALUE!</v>
      </c>
      <c r="AI82" s="228" t="e">
        <f ca="1">IF(HelpMe[[#This Row],[Age]]&lt;2,"Less than 2",IF(HelpMe[[#This Row],[Age]]&lt;5,"From 2 to 5",IF(HelpMe[[#This Row],[Age]]&lt;10,"From 5 to 10","More than 10")))</f>
        <v>#VALUE!</v>
      </c>
      <c r="AJ82" s="233">
        <f>DATEVALUE(TEXT(HelpMe[[#This Row],[Created Date]],"mm/dd/yyyy hh:mm"))</f>
        <v>45607</v>
      </c>
      <c r="AK82" s="233" t="str">
        <f>IF(HelpMe[[#This Row],[Resolved Time]]="-","",DATEVALUE(TEXT(HelpMe[[#This Row],[Created Date]],"mm/dd/yyyy hh:mm")))</f>
        <v/>
      </c>
    </row>
    <row r="83" spans="1:37" ht="14.5">
      <c r="A83" s="252">
        <v>4000003259</v>
      </c>
      <c r="B83" s="252" t="s">
        <v>117</v>
      </c>
      <c r="C83" s="252" t="s">
        <v>795</v>
      </c>
      <c r="D83" s="254" t="s">
        <v>1064</v>
      </c>
      <c r="E83" s="252" t="s">
        <v>1065</v>
      </c>
      <c r="F83" s="252" t="s">
        <v>742</v>
      </c>
      <c r="G83" s="252" t="s">
        <v>516</v>
      </c>
      <c r="H83" s="252" t="s">
        <v>403</v>
      </c>
      <c r="I83" s="255">
        <v>45555.556250000001</v>
      </c>
      <c r="J83" s="255">
        <v>45558.51458333333</v>
      </c>
      <c r="K83" s="252" t="s">
        <v>845</v>
      </c>
      <c r="L83" s="255">
        <v>45586.779861111114</v>
      </c>
      <c r="M83" s="252" t="s">
        <v>1065</v>
      </c>
      <c r="N83" s="252" t="s">
        <v>924</v>
      </c>
      <c r="O83" s="252" t="s">
        <v>972</v>
      </c>
      <c r="P83" s="255">
        <v>45586.779861111114</v>
      </c>
      <c r="Q83" s="252" t="s">
        <v>861</v>
      </c>
      <c r="R83" s="255">
        <v>45583.76666666667</v>
      </c>
      <c r="S83" s="255">
        <v>45583.76666666667</v>
      </c>
      <c r="T83" s="255">
        <v>45555.597916666666</v>
      </c>
      <c r="U83" s="252" t="s">
        <v>845</v>
      </c>
      <c r="V83" s="253" t="s">
        <v>849</v>
      </c>
      <c r="W83" s="252" t="s">
        <v>1033</v>
      </c>
      <c r="X83" s="252" t="s">
        <v>793</v>
      </c>
      <c r="Y83" s="228" t="str">
        <f>VLOOKUP(HelpMe[[#This Row],[Technician]],Technicians[#All],3,FALSE)</f>
        <v>RAK Ceramics</v>
      </c>
      <c r="Z83" s="228" t="str">
        <f>VLOOKUP(HelpMe[[#This Row],[Technician]],Technicians[#All],2,FALSE)</f>
        <v>SAP SD</v>
      </c>
      <c r="AA83" s="230" t="e">
        <f>IF((TEXT("Oct 28, 2024 00:00 AM","mmm dd, yyyy hh:mm") - TEXT(HelpMe[[#This Row],[Created Date]],"mmm dd, yyyy hh:mm"))&gt;0, "Yes","No")</f>
        <v>#VALUE!</v>
      </c>
      <c r="AB83" s="230">
        <f ca="1">IF(HelpMe[[#This Row],[Resolved Time]]="-",NOW()-TEXT(HelpMe[[#This Row],[Created Date]],"mmm dd, yyyy hh:mm"),HelpMe[[#This Row],[Resolved Time]]-HelpMe[[#This Row],[Created Date]])</f>
        <v>28.210416666668607</v>
      </c>
      <c r="AC83" s="231" t="e">
        <f>YEAR(TEXT(HelpMe[[#This Row],[Created Date]],"mmm dd, yyyy hh:mm"))</f>
        <v>#VALUE!</v>
      </c>
      <c r="AD83" s="228" t="e">
        <f>WEEKNUM(TEXT(HelpMe[[#This Row],[Created Date]],"mmm dd, yyyy hh:mm"),2)</f>
        <v>#VALUE!</v>
      </c>
      <c r="AE83" s="228" t="e">
        <f>_xlfn.CONCAT(HelpMe[[#This Row],[Year]],"-W",HelpMe[[#This Row],[Week'#]])</f>
        <v>#VALUE!</v>
      </c>
      <c r="AF83" s="228" t="str">
        <f>IFERROR(VLOOKUP(HelpMe[[#This Row],[ID]],CGTracker[#All],11,FALSE),"No CG Status Found")</f>
        <v>No CG Status Found</v>
      </c>
      <c r="AG83" s="228" t="e">
        <f>MONTH(TEXT(HelpMe[[#This Row],[Created Date]],"mmm dd, yyyy hh:mm"))</f>
        <v>#VALUE!</v>
      </c>
      <c r="AH83" s="228" t="e">
        <f>_xlfn.CONCAT(HelpMe[[#This Row],[Year]],"-M",HelpMe[[#This Row],[Month]])</f>
        <v>#VALUE!</v>
      </c>
      <c r="AI83" s="228" t="str">
        <f ca="1">IF(HelpMe[[#This Row],[Age]]&lt;2,"Less than 2",IF(HelpMe[[#This Row],[Age]]&lt;5,"From 2 to 5",IF(HelpMe[[#This Row],[Age]]&lt;10,"From 5 to 10","More than 10")))</f>
        <v>More than 10</v>
      </c>
      <c r="AJ83" s="233" t="e">
        <f>DATEVALUE(TEXT(HelpMe[[#This Row],[Created Date]],"mm/dd/yyyy hh:mm"))</f>
        <v>#VALUE!</v>
      </c>
      <c r="AK83" s="233" t="e">
        <f>IF(HelpMe[[#This Row],[Resolved Time]]="-","",DATEVALUE(TEXT(HelpMe[[#This Row],[Created Date]],"mm/dd/yyyy hh:mm")))</f>
        <v>#VALUE!</v>
      </c>
    </row>
    <row r="84" spans="1:37" ht="14.5">
      <c r="A84" s="252">
        <v>4000004144</v>
      </c>
      <c r="B84" s="252" t="s">
        <v>117</v>
      </c>
      <c r="C84" s="252" t="s">
        <v>861</v>
      </c>
      <c r="D84" s="254" t="s">
        <v>1066</v>
      </c>
      <c r="E84" s="252" t="s">
        <v>1065</v>
      </c>
      <c r="F84" s="252" t="s">
        <v>742</v>
      </c>
      <c r="G84" s="252" t="s">
        <v>942</v>
      </c>
      <c r="H84" s="252" t="s">
        <v>268</v>
      </c>
      <c r="I84" s="255">
        <v>45581.672222222223</v>
      </c>
      <c r="J84" s="255">
        <v>45583.672222222223</v>
      </c>
      <c r="K84" s="252" t="s">
        <v>845</v>
      </c>
      <c r="L84" s="253" t="s">
        <v>849</v>
      </c>
      <c r="M84" s="252" t="s">
        <v>1065</v>
      </c>
      <c r="N84" s="252" t="s">
        <v>924</v>
      </c>
      <c r="O84" s="252" t="s">
        <v>848</v>
      </c>
      <c r="P84" s="255">
        <v>45593.526388888888</v>
      </c>
      <c r="Q84" s="252" t="s">
        <v>795</v>
      </c>
      <c r="R84" s="253" t="s">
        <v>849</v>
      </c>
      <c r="S84" s="253" t="s">
        <v>849</v>
      </c>
      <c r="T84" s="255">
        <v>45581.755555555559</v>
      </c>
      <c r="U84" s="252" t="s">
        <v>845</v>
      </c>
      <c r="V84" s="253" t="s">
        <v>849</v>
      </c>
      <c r="W84" s="252" t="s">
        <v>1033</v>
      </c>
      <c r="X84" s="252" t="s">
        <v>793</v>
      </c>
      <c r="Y84" s="228" t="str">
        <f>VLOOKUP(HelpMe[[#This Row],[Technician]],Technicians[#All],3,FALSE)</f>
        <v>RAK Ceramics</v>
      </c>
      <c r="Z84" s="228" t="str">
        <f>VLOOKUP(HelpMe[[#This Row],[Technician]],Technicians[#All],2,FALSE)</f>
        <v>SAP SD</v>
      </c>
      <c r="AA84" s="233" t="e">
        <f>IF((TEXT("Oct 28, 2024 00:00 AM","mmm dd, yyyy hh:mm") - TEXT(HelpMe[[#This Row],[Created Date]],"mmm dd, yyyy hh:mm"))&gt;0, "Yes","No")</f>
        <v>#VALUE!</v>
      </c>
      <c r="AB84" s="230" t="e">
        <f ca="1">IF(HelpMe[[#This Row],[Resolved Time]]="-",NOW()-TEXT(HelpMe[[#This Row],[Created Date]],"mmm dd, yyyy hh:mm"),HelpMe[[#This Row],[Resolved Time]]-HelpMe[[#This Row],[Created Date]])</f>
        <v>#VALUE!</v>
      </c>
      <c r="AC84" s="231" t="e">
        <f>YEAR(TEXT(HelpMe[[#This Row],[Created Date]],"mmm dd, yyyy hh:mm"))</f>
        <v>#VALUE!</v>
      </c>
      <c r="AD84" s="228" t="e">
        <f>WEEKNUM(TEXT(HelpMe[[#This Row],[Created Date]],"mmm dd, yyyy hh:mm"),2)</f>
        <v>#VALUE!</v>
      </c>
      <c r="AE84" s="228" t="e">
        <f>_xlfn.CONCAT(HelpMe[[#This Row],[Year]],"-W",HelpMe[[#This Row],[Week'#]])</f>
        <v>#VALUE!</v>
      </c>
      <c r="AF84" s="228" t="str">
        <f>IFERROR(VLOOKUP(HelpMe[[#This Row],[ID]],CGTracker[#All],11,FALSE),"No CG Status Found")</f>
        <v>No CG Status Found</v>
      </c>
      <c r="AG84" s="228" t="e">
        <f>MONTH(TEXT(HelpMe[[#This Row],[Created Date]],"mmm dd, yyyy hh:mm"))</f>
        <v>#VALUE!</v>
      </c>
      <c r="AH84" s="228" t="e">
        <f>_xlfn.CONCAT(HelpMe[[#This Row],[Year]],"-M",HelpMe[[#This Row],[Month]])</f>
        <v>#VALUE!</v>
      </c>
      <c r="AI84" s="228" t="e">
        <f ca="1">IF(HelpMe[[#This Row],[Age]]&lt;2,"Less than 2",IF(HelpMe[[#This Row],[Age]]&lt;5,"From 2 to 5",IF(HelpMe[[#This Row],[Age]]&lt;10,"From 5 to 10","More than 10")))</f>
        <v>#VALUE!</v>
      </c>
      <c r="AJ84" s="233" t="e">
        <f>DATEVALUE(TEXT(HelpMe[[#This Row],[Created Date]],"mm/dd/yyyy hh:mm"))</f>
        <v>#VALUE!</v>
      </c>
      <c r="AK84" s="233" t="str">
        <f>IF(HelpMe[[#This Row],[Resolved Time]]="-","",DATEVALUE(TEXT(HelpMe[[#This Row],[Created Date]],"mm/dd/yyyy hh:mm")))</f>
        <v/>
      </c>
    </row>
    <row r="85" spans="1:37" ht="14.5">
      <c r="A85" s="252">
        <v>4000003285</v>
      </c>
      <c r="B85" s="252" t="s">
        <v>117</v>
      </c>
      <c r="C85" s="252" t="s">
        <v>861</v>
      </c>
      <c r="D85" s="254" t="s">
        <v>1067</v>
      </c>
      <c r="E85" s="252" t="s">
        <v>1068</v>
      </c>
      <c r="F85" s="252" t="s">
        <v>742</v>
      </c>
      <c r="G85" s="252" t="s">
        <v>942</v>
      </c>
      <c r="H85" s="252" t="s">
        <v>268</v>
      </c>
      <c r="I85" s="255">
        <v>45557.438194444447</v>
      </c>
      <c r="J85" s="255">
        <v>45560.4375</v>
      </c>
      <c r="K85" s="252" t="s">
        <v>845</v>
      </c>
      <c r="L85" s="253" t="s">
        <v>849</v>
      </c>
      <c r="M85" s="252" t="s">
        <v>1068</v>
      </c>
      <c r="N85" s="252" t="s">
        <v>1005</v>
      </c>
      <c r="O85" s="252" t="s">
        <v>848</v>
      </c>
      <c r="P85" s="255">
        <v>45595.462500000001</v>
      </c>
      <c r="Q85" s="252" t="s">
        <v>795</v>
      </c>
      <c r="R85" s="253" t="s">
        <v>849</v>
      </c>
      <c r="S85" s="255">
        <v>45557.445833333331</v>
      </c>
      <c r="T85" s="255">
        <v>45558.520833333336</v>
      </c>
      <c r="U85" s="252" t="s">
        <v>845</v>
      </c>
      <c r="V85" s="253" t="s">
        <v>849</v>
      </c>
      <c r="W85" s="252" t="s">
        <v>1069</v>
      </c>
      <c r="X85" s="252" t="s">
        <v>793</v>
      </c>
      <c r="Y85" s="228" t="str">
        <f>VLOOKUP(HelpMe[[#This Row],[Technician]],Technicians[#All],3,FALSE)</f>
        <v>RAK Ceramics</v>
      </c>
      <c r="Z85" s="228" t="str">
        <f>VLOOKUP(HelpMe[[#This Row],[Technician]],Technicians[#All],2,FALSE)</f>
        <v>SAP SD</v>
      </c>
      <c r="AA85" s="233" t="e">
        <f>IF((TEXT("Oct 28, 2024 00:00 AM","mmm dd, yyyy hh:mm") - TEXT(HelpMe[[#This Row],[Created Date]],"mmm dd, yyyy hh:mm"))&gt;0, "Yes","No")</f>
        <v>#VALUE!</v>
      </c>
      <c r="AB85" s="230" t="e">
        <f ca="1">IF(HelpMe[[#This Row],[Resolved Time]]="-",NOW()-TEXT(HelpMe[[#This Row],[Created Date]],"mmm dd, yyyy hh:mm"),HelpMe[[#This Row],[Resolved Time]]-HelpMe[[#This Row],[Created Date]])</f>
        <v>#VALUE!</v>
      </c>
      <c r="AC85" s="231" t="e">
        <f>YEAR(TEXT(HelpMe[[#This Row],[Created Date]],"mmm dd, yyyy hh:mm"))</f>
        <v>#VALUE!</v>
      </c>
      <c r="AD85" s="228" t="e">
        <f>WEEKNUM(TEXT(HelpMe[[#This Row],[Created Date]],"mmm dd, yyyy hh:mm"),2)</f>
        <v>#VALUE!</v>
      </c>
      <c r="AE85" s="228" t="e">
        <f>_xlfn.CONCAT(HelpMe[[#This Row],[Year]],"-W",HelpMe[[#This Row],[Week'#]])</f>
        <v>#VALUE!</v>
      </c>
      <c r="AF85" s="228" t="str">
        <f>IFERROR(VLOOKUP(HelpMe[[#This Row],[ID]],CGTracker[#All],11,FALSE),"No CG Status Found")</f>
        <v>No CG Status Found</v>
      </c>
      <c r="AG85" s="228" t="e">
        <f>MONTH(TEXT(HelpMe[[#This Row],[Created Date]],"mmm dd, yyyy hh:mm"))</f>
        <v>#VALUE!</v>
      </c>
      <c r="AH85" s="228" t="e">
        <f>_xlfn.CONCAT(HelpMe[[#This Row],[Year]],"-M",HelpMe[[#This Row],[Month]])</f>
        <v>#VALUE!</v>
      </c>
      <c r="AI85" s="228" t="e">
        <f ca="1">IF(HelpMe[[#This Row],[Age]]&lt;2,"Less than 2",IF(HelpMe[[#This Row],[Age]]&lt;5,"From 2 to 5",IF(HelpMe[[#This Row],[Age]]&lt;10,"From 5 to 10","More than 10")))</f>
        <v>#VALUE!</v>
      </c>
      <c r="AJ85" s="233" t="e">
        <f>DATEVALUE(TEXT(HelpMe[[#This Row],[Created Date]],"mm/dd/yyyy hh:mm"))</f>
        <v>#VALUE!</v>
      </c>
      <c r="AK85" s="233" t="str">
        <f>IF(HelpMe[[#This Row],[Resolved Time]]="-","",DATEVALUE(TEXT(HelpMe[[#This Row],[Created Date]],"mm/dd/yyyy hh:mm")))</f>
        <v/>
      </c>
    </row>
    <row r="86" spans="1:37" ht="14.5">
      <c r="A86" s="252">
        <v>4000000777</v>
      </c>
      <c r="B86" s="252" t="s">
        <v>117</v>
      </c>
      <c r="C86" s="252" t="s">
        <v>795</v>
      </c>
      <c r="D86" s="254" t="s">
        <v>489</v>
      </c>
      <c r="E86" s="252" t="s">
        <v>1070</v>
      </c>
      <c r="F86" s="252" t="s">
        <v>742</v>
      </c>
      <c r="G86" s="252" t="s">
        <v>516</v>
      </c>
      <c r="H86" s="252" t="s">
        <v>131</v>
      </c>
      <c r="I86" s="255">
        <v>45490.394444444442</v>
      </c>
      <c r="J86" s="255">
        <v>45490.770833333336</v>
      </c>
      <c r="K86" s="252" t="s">
        <v>845</v>
      </c>
      <c r="L86" s="253" t="s">
        <v>849</v>
      </c>
      <c r="M86" s="252" t="s">
        <v>963</v>
      </c>
      <c r="N86" s="252" t="s">
        <v>1071</v>
      </c>
      <c r="O86" s="252" t="s">
        <v>972</v>
      </c>
      <c r="P86" s="255">
        <v>45625.654861111114</v>
      </c>
      <c r="Q86" s="252" t="s">
        <v>861</v>
      </c>
      <c r="R86" s="253" t="s">
        <v>849</v>
      </c>
      <c r="S86" s="253" t="s">
        <v>849</v>
      </c>
      <c r="T86" s="255">
        <v>45490.479166666664</v>
      </c>
      <c r="U86" s="252" t="s">
        <v>845</v>
      </c>
      <c r="V86" s="256">
        <v>3000000000</v>
      </c>
      <c r="W86" s="252" t="s">
        <v>850</v>
      </c>
      <c r="X86" s="252" t="s">
        <v>903</v>
      </c>
      <c r="Y86" s="228" t="str">
        <f>VLOOKUP(HelpMe[[#This Row],[Technician]],Technicians[#All],3,FALSE)</f>
        <v>RAK Ceramics</v>
      </c>
      <c r="Z86" s="228" t="str">
        <f>VLOOKUP(HelpMe[[#This Row],[Technician]],Technicians[#All],2,FALSE)</f>
        <v>SAP SD</v>
      </c>
      <c r="AA86" s="233" t="e">
        <f>IF((TEXT("Oct 28, 2024 00:00 AM","mmm dd, yyyy hh:mm") - TEXT(HelpMe[[#This Row],[Created Date]],"mmm dd, yyyy hh:mm"))&gt;0, "Yes","No")</f>
        <v>#VALUE!</v>
      </c>
      <c r="AB86" s="230" t="e">
        <f ca="1">IF(HelpMe[[#This Row],[Resolved Time]]="-",NOW()-TEXT(HelpMe[[#This Row],[Created Date]],"mmm dd, yyyy hh:mm"),HelpMe[[#This Row],[Resolved Time]]-HelpMe[[#This Row],[Created Date]])</f>
        <v>#VALUE!</v>
      </c>
      <c r="AC86" s="231" t="e">
        <f>YEAR(TEXT(HelpMe[[#This Row],[Created Date]],"mmm dd, yyyy hh:mm"))</f>
        <v>#VALUE!</v>
      </c>
      <c r="AD86" s="228" t="e">
        <f>WEEKNUM(TEXT(HelpMe[[#This Row],[Created Date]],"mmm dd, yyyy hh:mm"),2)</f>
        <v>#VALUE!</v>
      </c>
      <c r="AE86" s="228" t="e">
        <f>_xlfn.CONCAT(HelpMe[[#This Row],[Year]],"-W",HelpMe[[#This Row],[Week'#]])</f>
        <v>#VALUE!</v>
      </c>
      <c r="AF86" s="228" t="str">
        <f>IFERROR(VLOOKUP(HelpMe[[#This Row],[ID]],CGTracker[#All],11,FALSE),"No CG Status Found")</f>
        <v>Cancelled</v>
      </c>
      <c r="AG86" s="228" t="e">
        <f>MONTH(TEXT(HelpMe[[#This Row],[Created Date]],"mmm dd, yyyy hh:mm"))</f>
        <v>#VALUE!</v>
      </c>
      <c r="AH86" s="228" t="e">
        <f>_xlfn.CONCAT(HelpMe[[#This Row],[Year]],"-M",HelpMe[[#This Row],[Month]])</f>
        <v>#VALUE!</v>
      </c>
      <c r="AI86" s="228" t="e">
        <f ca="1">IF(HelpMe[[#This Row],[Age]]&lt;2,"Less than 2",IF(HelpMe[[#This Row],[Age]]&lt;5,"From 2 to 5",IF(HelpMe[[#This Row],[Age]]&lt;10,"From 5 to 10","More than 10")))</f>
        <v>#VALUE!</v>
      </c>
      <c r="AJ86" s="233" t="e">
        <f>DATEVALUE(TEXT(HelpMe[[#This Row],[Created Date]],"mm/dd/yyyy hh:mm"))</f>
        <v>#VALUE!</v>
      </c>
      <c r="AK86" s="233" t="str">
        <f>IF(HelpMe[[#This Row],[Resolved Time]]="-","",DATEVALUE(TEXT(HelpMe[[#This Row],[Created Date]],"mm/dd/yyyy hh:mm")))</f>
        <v/>
      </c>
    </row>
    <row r="87" spans="1:37" ht="14.5">
      <c r="A87" s="252">
        <v>4000001090</v>
      </c>
      <c r="B87" s="252" t="s">
        <v>117</v>
      </c>
      <c r="C87" s="252" t="s">
        <v>795</v>
      </c>
      <c r="D87" s="254" t="s">
        <v>1072</v>
      </c>
      <c r="E87" s="252" t="s">
        <v>911</v>
      </c>
      <c r="F87" s="252" t="s">
        <v>742</v>
      </c>
      <c r="G87" s="252" t="s">
        <v>942</v>
      </c>
      <c r="H87" s="252" t="s">
        <v>746</v>
      </c>
      <c r="I87" s="255">
        <v>45498.768055555556</v>
      </c>
      <c r="J87" s="255">
        <v>45502.768055555556</v>
      </c>
      <c r="K87" s="252" t="s">
        <v>845</v>
      </c>
      <c r="L87" s="253" t="s">
        <v>849</v>
      </c>
      <c r="M87" s="252" t="s">
        <v>911</v>
      </c>
      <c r="N87" s="252" t="s">
        <v>912</v>
      </c>
      <c r="O87" s="252" t="s">
        <v>848</v>
      </c>
      <c r="P87" s="255">
        <v>45562.675694444442</v>
      </c>
      <c r="Q87" s="252" t="s">
        <v>795</v>
      </c>
      <c r="R87" s="253" t="s">
        <v>849</v>
      </c>
      <c r="S87" s="255">
        <v>45512.542361111111</v>
      </c>
      <c r="T87" s="255">
        <v>45499.476388888892</v>
      </c>
      <c r="U87" s="252" t="s">
        <v>845</v>
      </c>
      <c r="V87" s="253" t="s">
        <v>849</v>
      </c>
      <c r="W87" s="252" t="s">
        <v>850</v>
      </c>
      <c r="X87" s="252" t="s">
        <v>913</v>
      </c>
      <c r="Y87" s="228" t="str">
        <f>VLOOKUP(HelpMe[[#This Row],[Technician]],Technicians[#All],3,FALSE)</f>
        <v>RAK Ceramics</v>
      </c>
      <c r="Z87" s="228" t="str">
        <f>VLOOKUP(HelpMe[[#This Row],[Technician]],Technicians[#All],2,FALSE)</f>
        <v>SAP SD</v>
      </c>
      <c r="AA87" s="233" t="e">
        <f>IF((TEXT("Oct 28, 2024 00:00 AM","mmm dd, yyyy hh:mm") - TEXT(HelpMe[[#This Row],[Created Date]],"mmm dd, yyyy hh:mm"))&gt;0, "Yes","No")</f>
        <v>#VALUE!</v>
      </c>
      <c r="AB87" s="230" t="e">
        <f ca="1">IF(HelpMe[[#This Row],[Resolved Time]]="-",NOW()-TEXT(HelpMe[[#This Row],[Created Date]],"mmm dd, yyyy hh:mm"),HelpMe[[#This Row],[Resolved Time]]-HelpMe[[#This Row],[Created Date]])</f>
        <v>#VALUE!</v>
      </c>
      <c r="AC87" s="231" t="e">
        <f>YEAR(TEXT(HelpMe[[#This Row],[Created Date]],"mmm dd, yyyy hh:mm"))</f>
        <v>#VALUE!</v>
      </c>
      <c r="AD87" s="228" t="e">
        <f>WEEKNUM(TEXT(HelpMe[[#This Row],[Created Date]],"mmm dd, yyyy hh:mm"),2)</f>
        <v>#VALUE!</v>
      </c>
      <c r="AE87" s="228" t="e">
        <f>_xlfn.CONCAT(HelpMe[[#This Row],[Year]],"-W",HelpMe[[#This Row],[Week'#]])</f>
        <v>#VALUE!</v>
      </c>
      <c r="AF87" s="228" t="str">
        <f>IFERROR(VLOOKUP(HelpMe[[#This Row],[ID]],CGTracker[#All],11,FALSE),"No CG Status Found")</f>
        <v>No CG Status Found</v>
      </c>
      <c r="AG87" s="228" t="e">
        <f>MONTH(TEXT(HelpMe[[#This Row],[Created Date]],"mmm dd, yyyy hh:mm"))</f>
        <v>#VALUE!</v>
      </c>
      <c r="AH87" s="228" t="e">
        <f>_xlfn.CONCAT(HelpMe[[#This Row],[Year]],"-M",HelpMe[[#This Row],[Month]])</f>
        <v>#VALUE!</v>
      </c>
      <c r="AI87" s="228" t="e">
        <f ca="1">IF(HelpMe[[#This Row],[Age]]&lt;2,"Less than 2",IF(HelpMe[[#This Row],[Age]]&lt;5,"From 2 to 5",IF(HelpMe[[#This Row],[Age]]&lt;10,"From 5 to 10","More than 10")))</f>
        <v>#VALUE!</v>
      </c>
      <c r="AJ87" s="233" t="e">
        <f>DATEVALUE(TEXT(HelpMe[[#This Row],[Created Date]],"mm/dd/yyyy hh:mm"))</f>
        <v>#VALUE!</v>
      </c>
      <c r="AK87" s="233" t="str">
        <f>IF(HelpMe[[#This Row],[Resolved Time]]="-","",DATEVALUE(TEXT(HelpMe[[#This Row],[Created Date]],"mm/dd/yyyy hh:mm")))</f>
        <v/>
      </c>
    </row>
    <row r="88" spans="1:37" ht="14.5">
      <c r="A88" s="252">
        <v>4000002280</v>
      </c>
      <c r="B88" s="252" t="s">
        <v>156</v>
      </c>
      <c r="C88" s="252" t="s">
        <v>795</v>
      </c>
      <c r="D88" s="254" t="s">
        <v>1073</v>
      </c>
      <c r="E88" s="252" t="s">
        <v>1074</v>
      </c>
      <c r="F88" s="252" t="s">
        <v>742</v>
      </c>
      <c r="G88" s="252" t="s">
        <v>864</v>
      </c>
      <c r="H88" s="252" t="s">
        <v>403</v>
      </c>
      <c r="I88" s="255">
        <v>45527.511805555558</v>
      </c>
      <c r="J88" s="255">
        <v>45531.511805555558</v>
      </c>
      <c r="K88" s="252" t="s">
        <v>845</v>
      </c>
      <c r="L88" s="255">
        <v>45537.594444444447</v>
      </c>
      <c r="M88" s="252" t="s">
        <v>1075</v>
      </c>
      <c r="N88" s="252" t="s">
        <v>968</v>
      </c>
      <c r="O88" s="252" t="s">
        <v>848</v>
      </c>
      <c r="P88" s="255">
        <v>45537.594444444447</v>
      </c>
      <c r="Q88" s="252" t="s">
        <v>795</v>
      </c>
      <c r="R88" s="255">
        <v>45534.5625</v>
      </c>
      <c r="S88" s="255">
        <v>45534.515277777777</v>
      </c>
      <c r="T88" s="255">
        <v>45527.595138888886</v>
      </c>
      <c r="U88" s="253" t="s">
        <v>849</v>
      </c>
      <c r="V88" s="256">
        <v>2000000000</v>
      </c>
      <c r="W88" s="252" t="s">
        <v>850</v>
      </c>
      <c r="X88" s="252" t="s">
        <v>793</v>
      </c>
      <c r="Y88" s="228" t="str">
        <f>VLOOKUP(HelpMe[[#This Row],[Technician]],Technicians[#All],3,FALSE)</f>
        <v>RAK Ceramics</v>
      </c>
      <c r="Z88" s="228" t="str">
        <f>VLOOKUP(HelpMe[[#This Row],[Technician]],Technicians[#All],2,FALSE)</f>
        <v>SAP SD</v>
      </c>
      <c r="AA88" s="233" t="e">
        <f>IF((TEXT("Oct 28, 2024 00:00 AM","mmm dd, yyyy hh:mm") - TEXT(HelpMe[[#This Row],[Created Date]],"mmm dd, yyyy hh:mm"))&gt;0, "Yes","No")</f>
        <v>#VALUE!</v>
      </c>
      <c r="AB88" s="230">
        <f ca="1">IF(HelpMe[[#This Row],[Resolved Time]]="-",NOW()-TEXT(HelpMe[[#This Row],[Created Date]],"mmm dd, yyyy hh:mm"),HelpMe[[#This Row],[Resolved Time]]-HelpMe[[#This Row],[Created Date]])</f>
        <v>7.0506944444423425</v>
      </c>
      <c r="AC88" s="231" t="e">
        <f>YEAR(TEXT(HelpMe[[#This Row],[Created Date]],"mmm dd, yyyy hh:mm"))</f>
        <v>#VALUE!</v>
      </c>
      <c r="AD88" s="228" t="e">
        <f>WEEKNUM(TEXT(HelpMe[[#This Row],[Created Date]],"mmm dd, yyyy hh:mm"),2)</f>
        <v>#VALUE!</v>
      </c>
      <c r="AE88" s="228" t="e">
        <f>_xlfn.CONCAT(HelpMe[[#This Row],[Year]],"-W",HelpMe[[#This Row],[Week'#]])</f>
        <v>#VALUE!</v>
      </c>
      <c r="AF88" s="228" t="str">
        <f>IFERROR(VLOOKUP(HelpMe[[#This Row],[ID]],CGTracker[#All],11,FALSE),"No CG Status Found")</f>
        <v>No CG Status Found</v>
      </c>
      <c r="AG88" s="228" t="e">
        <f>MONTH(TEXT(HelpMe[[#This Row],[Created Date]],"mmm dd, yyyy hh:mm"))</f>
        <v>#VALUE!</v>
      </c>
      <c r="AH88" s="228" t="e">
        <f>_xlfn.CONCAT(HelpMe[[#This Row],[Year]],"-M",HelpMe[[#This Row],[Month]])</f>
        <v>#VALUE!</v>
      </c>
      <c r="AI88" s="228" t="str">
        <f ca="1">IF(HelpMe[[#This Row],[Age]]&lt;2,"Less than 2",IF(HelpMe[[#This Row],[Age]]&lt;5,"From 2 to 5",IF(HelpMe[[#This Row],[Age]]&lt;10,"From 5 to 10","More than 10")))</f>
        <v>From 5 to 10</v>
      </c>
      <c r="AJ88" s="233" t="e">
        <f>DATEVALUE(TEXT(HelpMe[[#This Row],[Created Date]],"mm/dd/yyyy hh:mm"))</f>
        <v>#VALUE!</v>
      </c>
      <c r="AK88" s="233" t="e">
        <f>IF(HelpMe[[#This Row],[Resolved Time]]="-","",DATEVALUE(TEXT(HelpMe[[#This Row],[Created Date]],"mm/dd/yyyy hh:mm")))</f>
        <v>#VALUE!</v>
      </c>
    </row>
    <row r="89" spans="1:37" ht="14.5">
      <c r="A89" s="252">
        <v>4000002476</v>
      </c>
      <c r="B89" s="252" t="s">
        <v>156</v>
      </c>
      <c r="C89" s="252" t="s">
        <v>795</v>
      </c>
      <c r="D89" s="254" t="s">
        <v>1076</v>
      </c>
      <c r="E89" s="252" t="s">
        <v>1074</v>
      </c>
      <c r="F89" s="252" t="s">
        <v>742</v>
      </c>
      <c r="G89" s="252" t="s">
        <v>864</v>
      </c>
      <c r="H89" s="252" t="s">
        <v>403</v>
      </c>
      <c r="I89" s="255">
        <v>45534.448611111111</v>
      </c>
      <c r="J89" s="255">
        <v>45538.448611111111</v>
      </c>
      <c r="K89" s="252" t="s">
        <v>845</v>
      </c>
      <c r="L89" s="255">
        <v>45549.806944444441</v>
      </c>
      <c r="M89" s="252" t="s">
        <v>1075</v>
      </c>
      <c r="N89" s="252" t="s">
        <v>968</v>
      </c>
      <c r="O89" s="252" t="s">
        <v>848</v>
      </c>
      <c r="P89" s="255">
        <v>45549.806944444441</v>
      </c>
      <c r="Q89" s="252" t="s">
        <v>795</v>
      </c>
      <c r="R89" s="255">
        <v>45546.800694444442</v>
      </c>
      <c r="S89" s="255">
        <v>45539.722916666666</v>
      </c>
      <c r="T89" s="255">
        <v>45534.531944444447</v>
      </c>
      <c r="U89" s="253" t="s">
        <v>849</v>
      </c>
      <c r="V89" s="256">
        <v>2000000000</v>
      </c>
      <c r="W89" s="252" t="s">
        <v>850</v>
      </c>
      <c r="X89" s="252" t="s">
        <v>793</v>
      </c>
      <c r="Y89" s="228" t="str">
        <f>VLOOKUP(HelpMe[[#This Row],[Technician]],Technicians[#All],3,FALSE)</f>
        <v>RAK Ceramics</v>
      </c>
      <c r="Z89" s="228" t="str">
        <f>VLOOKUP(HelpMe[[#This Row],[Technician]],Technicians[#All],2,FALSE)</f>
        <v>SAP SD</v>
      </c>
      <c r="AA89" s="233" t="e">
        <f>IF((TEXT("Oct 28, 2024 00:00 AM","mmm dd, yyyy hh:mm") - TEXT(HelpMe[[#This Row],[Created Date]],"mmm dd, yyyy hh:mm"))&gt;0, "Yes","No")</f>
        <v>#VALUE!</v>
      </c>
      <c r="AB89" s="230">
        <f ca="1">IF(HelpMe[[#This Row],[Resolved Time]]="-",NOW()-TEXT(HelpMe[[#This Row],[Created Date]],"mmm dd, yyyy hh:mm"),HelpMe[[#This Row],[Resolved Time]]-HelpMe[[#This Row],[Created Date]])</f>
        <v>12.352083333331393</v>
      </c>
      <c r="AC89" s="231" t="e">
        <f>YEAR(TEXT(HelpMe[[#This Row],[Created Date]],"mmm dd, yyyy hh:mm"))</f>
        <v>#VALUE!</v>
      </c>
      <c r="AD89" s="228" t="e">
        <f>WEEKNUM(TEXT(HelpMe[[#This Row],[Created Date]],"mmm dd, yyyy hh:mm"),2)</f>
        <v>#VALUE!</v>
      </c>
      <c r="AE89" s="228" t="e">
        <f>_xlfn.CONCAT(HelpMe[[#This Row],[Year]],"-W",HelpMe[[#This Row],[Week'#]])</f>
        <v>#VALUE!</v>
      </c>
      <c r="AF89" s="228" t="str">
        <f>IFERROR(VLOOKUP(HelpMe[[#This Row],[ID]],CGTracker[#All],11,FALSE),"No CG Status Found")</f>
        <v>No CG Status Found</v>
      </c>
      <c r="AG89" s="228" t="e">
        <f>MONTH(TEXT(HelpMe[[#This Row],[Created Date]],"mmm dd, yyyy hh:mm"))</f>
        <v>#VALUE!</v>
      </c>
      <c r="AH89" s="228" t="e">
        <f>_xlfn.CONCAT(HelpMe[[#This Row],[Year]],"-M",HelpMe[[#This Row],[Month]])</f>
        <v>#VALUE!</v>
      </c>
      <c r="AI89" s="228" t="str">
        <f ca="1">IF(HelpMe[[#This Row],[Age]]&lt;2,"Less than 2",IF(HelpMe[[#This Row],[Age]]&lt;5,"From 2 to 5",IF(HelpMe[[#This Row],[Age]]&lt;10,"From 5 to 10","More than 10")))</f>
        <v>More than 10</v>
      </c>
      <c r="AJ89" s="233" t="e">
        <f>DATEVALUE(TEXT(HelpMe[[#This Row],[Created Date]],"mm/dd/yyyy hh:mm"))</f>
        <v>#VALUE!</v>
      </c>
      <c r="AK89" s="233" t="e">
        <f>IF(HelpMe[[#This Row],[Resolved Time]]="-","",DATEVALUE(TEXT(HelpMe[[#This Row],[Created Date]],"mm/dd/yyyy hh:mm")))</f>
        <v>#VALUE!</v>
      </c>
    </row>
    <row r="90" spans="1:37" ht="14.5">
      <c r="A90" s="252">
        <v>4000003180</v>
      </c>
      <c r="B90" s="252" t="s">
        <v>156</v>
      </c>
      <c r="C90" s="252" t="s">
        <v>795</v>
      </c>
      <c r="D90" s="254" t="s">
        <v>1077</v>
      </c>
      <c r="E90" s="252" t="s">
        <v>1074</v>
      </c>
      <c r="F90" s="252" t="s">
        <v>742</v>
      </c>
      <c r="G90" s="252" t="s">
        <v>864</v>
      </c>
      <c r="H90" s="252" t="s">
        <v>403</v>
      </c>
      <c r="I90" s="255">
        <v>45553.506944444445</v>
      </c>
      <c r="J90" s="255">
        <v>45555.506944444445</v>
      </c>
      <c r="K90" s="252" t="s">
        <v>845</v>
      </c>
      <c r="L90" s="255">
        <v>45563.520138888889</v>
      </c>
      <c r="M90" s="252" t="s">
        <v>1075</v>
      </c>
      <c r="N90" s="252" t="s">
        <v>968</v>
      </c>
      <c r="O90" s="252" t="s">
        <v>848</v>
      </c>
      <c r="P90" s="255">
        <v>45563.520138888889</v>
      </c>
      <c r="Q90" s="252" t="s">
        <v>795</v>
      </c>
      <c r="R90" s="255">
        <v>45560.490277777775</v>
      </c>
      <c r="S90" s="255">
        <v>45554.686111111114</v>
      </c>
      <c r="T90" s="255">
        <v>45553.590277777781</v>
      </c>
      <c r="U90" s="253" t="s">
        <v>849</v>
      </c>
      <c r="V90" s="253" t="s">
        <v>849</v>
      </c>
      <c r="W90" s="252" t="s">
        <v>850</v>
      </c>
      <c r="X90" s="252" t="s">
        <v>793</v>
      </c>
      <c r="Y90" s="228" t="str">
        <f>VLOOKUP(HelpMe[[#This Row],[Technician]],Technicians[#All],3,FALSE)</f>
        <v>RAK Ceramics</v>
      </c>
      <c r="Z90" s="228" t="str">
        <f>VLOOKUP(HelpMe[[#This Row],[Technician]],Technicians[#All],2,FALSE)</f>
        <v>SAP SD</v>
      </c>
      <c r="AA90" s="233" t="e">
        <f>IF((TEXT("Oct 28, 2024 00:00 AM","mmm dd, yyyy hh:mm") - TEXT(HelpMe[[#This Row],[Created Date]],"mmm dd, yyyy hh:mm"))&gt;0, "Yes","No")</f>
        <v>#VALUE!</v>
      </c>
      <c r="AB90" s="230">
        <f ca="1">IF(HelpMe[[#This Row],[Resolved Time]]="-",NOW()-TEXT(HelpMe[[#This Row],[Created Date]],"mmm dd, yyyy hh:mm"),HelpMe[[#This Row],[Resolved Time]]-HelpMe[[#This Row],[Created Date]])</f>
        <v>6.9833333333299379</v>
      </c>
      <c r="AC90" s="231" t="e">
        <f>YEAR(TEXT(HelpMe[[#This Row],[Created Date]],"mmm dd, yyyy hh:mm"))</f>
        <v>#VALUE!</v>
      </c>
      <c r="AD90" s="228" t="e">
        <f>WEEKNUM(TEXT(HelpMe[[#This Row],[Created Date]],"mmm dd, yyyy hh:mm"),2)</f>
        <v>#VALUE!</v>
      </c>
      <c r="AE90" s="228" t="e">
        <f>_xlfn.CONCAT(HelpMe[[#This Row],[Year]],"-W",HelpMe[[#This Row],[Week'#]])</f>
        <v>#VALUE!</v>
      </c>
      <c r="AF90" s="228" t="str">
        <f>IFERROR(VLOOKUP(HelpMe[[#This Row],[ID]],CGTracker[#All],11,FALSE),"No CG Status Found")</f>
        <v>No CG Status Found</v>
      </c>
      <c r="AG90" s="228" t="e">
        <f>MONTH(TEXT(HelpMe[[#This Row],[Created Date]],"mmm dd, yyyy hh:mm"))</f>
        <v>#VALUE!</v>
      </c>
      <c r="AH90" s="228" t="e">
        <f>_xlfn.CONCAT(HelpMe[[#This Row],[Year]],"-M",HelpMe[[#This Row],[Month]])</f>
        <v>#VALUE!</v>
      </c>
      <c r="AI90" s="228" t="str">
        <f ca="1">IF(HelpMe[[#This Row],[Age]]&lt;2,"Less than 2",IF(HelpMe[[#This Row],[Age]]&lt;5,"From 2 to 5",IF(HelpMe[[#This Row],[Age]]&lt;10,"From 5 to 10","More than 10")))</f>
        <v>From 5 to 10</v>
      </c>
      <c r="AJ90" s="233" t="e">
        <f>DATEVALUE(TEXT(HelpMe[[#This Row],[Created Date]],"mm/dd/yyyy hh:mm"))</f>
        <v>#VALUE!</v>
      </c>
      <c r="AK90" s="233" t="e">
        <f>IF(HelpMe[[#This Row],[Resolved Time]]="-","",DATEVALUE(TEXT(HelpMe[[#This Row],[Created Date]],"mm/dd/yyyy hh:mm")))</f>
        <v>#VALUE!</v>
      </c>
    </row>
    <row r="91" spans="1:37" ht="14.5">
      <c r="A91" s="252">
        <v>4000004601</v>
      </c>
      <c r="B91" s="252" t="s">
        <v>156</v>
      </c>
      <c r="C91" s="252" t="s">
        <v>795</v>
      </c>
      <c r="D91" s="254" t="s">
        <v>1078</v>
      </c>
      <c r="E91" s="252" t="s">
        <v>853</v>
      </c>
      <c r="F91" s="252" t="s">
        <v>867</v>
      </c>
      <c r="G91" s="252" t="s">
        <v>864</v>
      </c>
      <c r="H91" s="252" t="s">
        <v>403</v>
      </c>
      <c r="I91" s="255">
        <v>45598.425000000003</v>
      </c>
      <c r="J91" s="255">
        <v>45600.425000000003</v>
      </c>
      <c r="K91" s="252" t="s">
        <v>845</v>
      </c>
      <c r="L91" s="255">
        <v>45605.578472222223</v>
      </c>
      <c r="M91" s="252" t="s">
        <v>853</v>
      </c>
      <c r="N91" s="252" t="s">
        <v>1020</v>
      </c>
      <c r="O91" s="252" t="s">
        <v>848</v>
      </c>
      <c r="P91" s="255">
        <v>45609.527083333334</v>
      </c>
      <c r="Q91" s="252" t="s">
        <v>795</v>
      </c>
      <c r="R91" s="255">
        <v>45602.571527777778</v>
      </c>
      <c r="S91" s="255">
        <v>45602.571527777778</v>
      </c>
      <c r="T91" s="255">
        <v>45598.508333333331</v>
      </c>
      <c r="U91" s="253" t="s">
        <v>849</v>
      </c>
      <c r="V91" s="253" t="s">
        <v>849</v>
      </c>
      <c r="W91" s="252" t="s">
        <v>850</v>
      </c>
      <c r="X91" s="252" t="s">
        <v>857</v>
      </c>
      <c r="Y91" s="228" t="str">
        <f>VLOOKUP(HelpMe[[#This Row],[Technician]],Technicians[#All],3,FALSE)</f>
        <v>Capgemini</v>
      </c>
      <c r="Z91" s="228" t="str">
        <f>VLOOKUP(HelpMe[[#This Row],[Technician]],Technicians[#All],2,FALSE)</f>
        <v>SAP PP</v>
      </c>
      <c r="AA91" s="233" t="e">
        <f>IF((TEXT("Oct 28, 2024 00:00 AM","mmm dd, yyyy hh:mm") - TEXT(HelpMe[[#This Row],[Created Date]],"mmm dd, yyyy hh:mm"))&gt;0, "Yes","No")</f>
        <v>#VALUE!</v>
      </c>
      <c r="AB91" s="230">
        <f ca="1">IF(HelpMe[[#This Row],[Resolved Time]]="-",NOW()-TEXT(HelpMe[[#This Row],[Created Date]],"mmm dd, yyyy hh:mm"),HelpMe[[#This Row],[Resolved Time]]-HelpMe[[#This Row],[Created Date]])</f>
        <v>4.1465277777751908</v>
      </c>
      <c r="AC91" s="231" t="e">
        <f>YEAR(TEXT(HelpMe[[#This Row],[Created Date]],"mmm dd, yyyy hh:mm"))</f>
        <v>#VALUE!</v>
      </c>
      <c r="AD91" s="228" t="e">
        <f>WEEKNUM(TEXT(HelpMe[[#This Row],[Created Date]],"mmm dd, yyyy hh:mm"),2)</f>
        <v>#VALUE!</v>
      </c>
      <c r="AE91" s="228" t="e">
        <f>_xlfn.CONCAT(HelpMe[[#This Row],[Year]],"-W",HelpMe[[#This Row],[Week'#]])</f>
        <v>#VALUE!</v>
      </c>
      <c r="AF91" s="228" t="str">
        <f>IFERROR(VLOOKUP(HelpMe[[#This Row],[ID]],CGTracker[#All],11,FALSE),"No CG Status Found")</f>
        <v>Closed</v>
      </c>
      <c r="AG91" s="228" t="e">
        <f>MONTH(TEXT(HelpMe[[#This Row],[Created Date]],"mmm dd, yyyy hh:mm"))</f>
        <v>#VALUE!</v>
      </c>
      <c r="AH91" s="228" t="e">
        <f>_xlfn.CONCAT(HelpMe[[#This Row],[Year]],"-M",HelpMe[[#This Row],[Month]])</f>
        <v>#VALUE!</v>
      </c>
      <c r="AI91" s="228" t="str">
        <f ca="1">IF(HelpMe[[#This Row],[Age]]&lt;2,"Less than 2",IF(HelpMe[[#This Row],[Age]]&lt;5,"From 2 to 5",IF(HelpMe[[#This Row],[Age]]&lt;10,"From 5 to 10","More than 10")))</f>
        <v>From 2 to 5</v>
      </c>
      <c r="AJ91" s="233">
        <f>DATEVALUE(TEXT(HelpMe[[#This Row],[Created Date]],"mm/dd/yyyy hh:mm"))</f>
        <v>45333</v>
      </c>
      <c r="AK91" s="233">
        <f>IF(HelpMe[[#This Row],[Resolved Time]]="-","",DATEVALUE(TEXT(HelpMe[[#This Row],[Created Date]],"mm/dd/yyyy hh:mm")))</f>
        <v>45333</v>
      </c>
    </row>
    <row r="92" spans="1:37" ht="14.5">
      <c r="A92" s="252">
        <v>4000003598</v>
      </c>
      <c r="B92" s="252" t="s">
        <v>117</v>
      </c>
      <c r="C92" s="252" t="s">
        <v>861</v>
      </c>
      <c r="D92" s="254" t="s">
        <v>1079</v>
      </c>
      <c r="E92" s="252" t="s">
        <v>1080</v>
      </c>
      <c r="F92" s="252" t="s">
        <v>518</v>
      </c>
      <c r="G92" s="252" t="s">
        <v>516</v>
      </c>
      <c r="H92" s="252" t="s">
        <v>746</v>
      </c>
      <c r="I92" s="255">
        <v>45566.788888888892</v>
      </c>
      <c r="J92" s="255">
        <v>45567.74722222222</v>
      </c>
      <c r="K92" s="252" t="s">
        <v>845</v>
      </c>
      <c r="L92" s="253" t="s">
        <v>849</v>
      </c>
      <c r="M92" s="252" t="s">
        <v>1080</v>
      </c>
      <c r="N92" s="252" t="s">
        <v>983</v>
      </c>
      <c r="O92" s="252" t="s">
        <v>920</v>
      </c>
      <c r="P92" s="255">
        <v>45637.826388888891</v>
      </c>
      <c r="Q92" s="252" t="s">
        <v>861</v>
      </c>
      <c r="R92" s="253" t="s">
        <v>849</v>
      </c>
      <c r="S92" s="255">
        <v>45603.505555555559</v>
      </c>
      <c r="T92" s="255">
        <v>45567.455555555556</v>
      </c>
      <c r="U92" s="252" t="s">
        <v>845</v>
      </c>
      <c r="V92" s="256">
        <v>3000000000</v>
      </c>
      <c r="W92" s="252" t="s">
        <v>850</v>
      </c>
      <c r="X92" s="252" t="s">
        <v>793</v>
      </c>
      <c r="Y92" s="228" t="str">
        <f>VLOOKUP(HelpMe[[#This Row],[Technician]],Technicians[#All],3,FALSE)</f>
        <v>Capgemini</v>
      </c>
      <c r="Z92" s="228" t="str">
        <f>VLOOKUP(HelpMe[[#This Row],[Technician]],Technicians[#All],2,FALSE)</f>
        <v>SAP SD</v>
      </c>
      <c r="AA92" s="233" t="e">
        <f>IF((TEXT("Oct 28, 2024 00:00 AM","mmm dd, yyyy hh:mm") - TEXT(HelpMe[[#This Row],[Created Date]],"mmm dd, yyyy hh:mm"))&gt;0, "Yes","No")</f>
        <v>#VALUE!</v>
      </c>
      <c r="AB92" s="230" t="e">
        <f ca="1">IF(HelpMe[[#This Row],[Resolved Time]]="-",NOW()-TEXT(HelpMe[[#This Row],[Created Date]],"mmm dd, yyyy hh:mm"),HelpMe[[#This Row],[Resolved Time]]-HelpMe[[#This Row],[Created Date]])</f>
        <v>#VALUE!</v>
      </c>
      <c r="AC92" s="231" t="e">
        <f>YEAR(TEXT(HelpMe[[#This Row],[Created Date]],"mmm dd, yyyy hh:mm"))</f>
        <v>#VALUE!</v>
      </c>
      <c r="AD92" s="228" t="e">
        <f>WEEKNUM(TEXT(HelpMe[[#This Row],[Created Date]],"mmm dd, yyyy hh:mm"),2)</f>
        <v>#VALUE!</v>
      </c>
      <c r="AE92" s="228" t="e">
        <f>_xlfn.CONCAT(HelpMe[[#This Row],[Year]],"-W",HelpMe[[#This Row],[Week'#]])</f>
        <v>#VALUE!</v>
      </c>
      <c r="AF92" s="228" t="str">
        <f>IFERROR(VLOOKUP(HelpMe[[#This Row],[ID]],CGTracker[#All],11,FALSE),"No CG Status Found")</f>
        <v>User acceptance</v>
      </c>
      <c r="AG92" s="228" t="e">
        <f>MONTH(TEXT(HelpMe[[#This Row],[Created Date]],"mmm dd, yyyy hh:mm"))</f>
        <v>#VALUE!</v>
      </c>
      <c r="AH92" s="228" t="e">
        <f>_xlfn.CONCAT(HelpMe[[#This Row],[Year]],"-M",HelpMe[[#This Row],[Month]])</f>
        <v>#VALUE!</v>
      </c>
      <c r="AI92" s="228" t="e">
        <f ca="1">IF(HelpMe[[#This Row],[Age]]&lt;2,"Less than 2",IF(HelpMe[[#This Row],[Age]]&lt;5,"From 2 to 5",IF(HelpMe[[#This Row],[Age]]&lt;10,"From 5 to 10","More than 10")))</f>
        <v>#VALUE!</v>
      </c>
      <c r="AJ92" s="233">
        <f>DATEVALUE(TEXT(HelpMe[[#This Row],[Created Date]],"mm/dd/yyyy hh:mm"))</f>
        <v>45301</v>
      </c>
      <c r="AK92" s="233" t="str">
        <f>IF(HelpMe[[#This Row],[Resolved Time]]="-","",DATEVALUE(TEXT(HelpMe[[#This Row],[Created Date]],"mm/dd/yyyy hh:mm")))</f>
        <v/>
      </c>
    </row>
    <row r="93" spans="1:37" ht="14.5">
      <c r="A93" s="252">
        <v>4000004898</v>
      </c>
      <c r="B93" s="252" t="s">
        <v>156</v>
      </c>
      <c r="C93" s="252" t="s">
        <v>795</v>
      </c>
      <c r="D93" s="254" t="s">
        <v>332</v>
      </c>
      <c r="E93" s="252" t="s">
        <v>1074</v>
      </c>
      <c r="F93" s="252" t="s">
        <v>1062</v>
      </c>
      <c r="G93" s="252" t="s">
        <v>864</v>
      </c>
      <c r="H93" s="252" t="s">
        <v>403</v>
      </c>
      <c r="I93" s="255">
        <v>45607.707638888889</v>
      </c>
      <c r="J93" s="255">
        <v>45609.707638888889</v>
      </c>
      <c r="K93" s="252" t="s">
        <v>845</v>
      </c>
      <c r="L93" s="255">
        <v>45619.708333333336</v>
      </c>
      <c r="M93" s="252" t="s">
        <v>1075</v>
      </c>
      <c r="N93" s="252" t="s">
        <v>968</v>
      </c>
      <c r="O93" s="252" t="s">
        <v>848</v>
      </c>
      <c r="P93" s="255">
        <v>45619.708333333336</v>
      </c>
      <c r="Q93" s="252" t="s">
        <v>795</v>
      </c>
      <c r="R93" s="255">
        <v>45616.697222222225</v>
      </c>
      <c r="S93" s="255">
        <v>45616.697222222225</v>
      </c>
      <c r="T93" s="255">
        <v>45607.790972222225</v>
      </c>
      <c r="U93" s="253" t="s">
        <v>849</v>
      </c>
      <c r="V93" s="253" t="s">
        <v>849</v>
      </c>
      <c r="W93" s="252" t="s">
        <v>850</v>
      </c>
      <c r="X93" s="252" t="s">
        <v>793</v>
      </c>
      <c r="Y93" s="228" t="str">
        <f>VLOOKUP(HelpMe[[#This Row],[Technician]],Technicians[#All],3,FALSE)</f>
        <v>RAK Ceramics</v>
      </c>
      <c r="Z93" s="228" t="str">
        <f>VLOOKUP(HelpMe[[#This Row],[Technician]],Technicians[#All],2,FALSE)</f>
        <v>SAP MM</v>
      </c>
      <c r="AA93" s="233" t="e">
        <f>IF((TEXT("Oct 28, 2024 00:00 AM","mmm dd, yyyy hh:mm") - TEXT(HelpMe[[#This Row],[Created Date]],"mmm dd, yyyy hh:mm"))&gt;0, "Yes","No")</f>
        <v>#VALUE!</v>
      </c>
      <c r="AB93" s="230">
        <f ca="1">IF(HelpMe[[#This Row],[Resolved Time]]="-",NOW()-TEXT(HelpMe[[#This Row],[Created Date]],"mmm dd, yyyy hh:mm"),HelpMe[[#This Row],[Resolved Time]]-HelpMe[[#This Row],[Created Date]])</f>
        <v>8.9895833333357587</v>
      </c>
      <c r="AC93" s="231" t="e">
        <f>YEAR(TEXT(HelpMe[[#This Row],[Created Date]],"mmm dd, yyyy hh:mm"))</f>
        <v>#VALUE!</v>
      </c>
      <c r="AD93" s="228" t="e">
        <f>WEEKNUM(TEXT(HelpMe[[#This Row],[Created Date]],"mmm dd, yyyy hh:mm"),2)</f>
        <v>#VALUE!</v>
      </c>
      <c r="AE93" s="228" t="e">
        <f>_xlfn.CONCAT(HelpMe[[#This Row],[Year]],"-W",HelpMe[[#This Row],[Week'#]])</f>
        <v>#VALUE!</v>
      </c>
      <c r="AF93" s="228" t="str">
        <f>IFERROR(VLOOKUP(HelpMe[[#This Row],[ID]],CGTracker[#All],11,FALSE),"No CG Status Found")</f>
        <v>Closed</v>
      </c>
      <c r="AG93" s="228" t="e">
        <f>MONTH(TEXT(HelpMe[[#This Row],[Created Date]],"mmm dd, yyyy hh:mm"))</f>
        <v>#VALUE!</v>
      </c>
      <c r="AH93" s="228" t="e">
        <f>_xlfn.CONCAT(HelpMe[[#This Row],[Year]],"-M",HelpMe[[#This Row],[Month]])</f>
        <v>#VALUE!</v>
      </c>
      <c r="AI93" s="228" t="str">
        <f ca="1">IF(HelpMe[[#This Row],[Age]]&lt;2,"Less than 2",IF(HelpMe[[#This Row],[Age]]&lt;5,"From 2 to 5",IF(HelpMe[[#This Row],[Age]]&lt;10,"From 5 to 10","More than 10")))</f>
        <v>From 5 to 10</v>
      </c>
      <c r="AJ93" s="233">
        <f>DATEVALUE(TEXT(HelpMe[[#This Row],[Created Date]],"mm/dd/yyyy hh:mm"))</f>
        <v>45607</v>
      </c>
      <c r="AK93" s="233">
        <f>IF(HelpMe[[#This Row],[Resolved Time]]="-","",DATEVALUE(TEXT(HelpMe[[#This Row],[Created Date]],"mm/dd/yyyy hh:mm")))</f>
        <v>45607</v>
      </c>
    </row>
    <row r="94" spans="1:37" ht="14.5">
      <c r="A94" s="252">
        <v>4000000776</v>
      </c>
      <c r="B94" s="252" t="s">
        <v>117</v>
      </c>
      <c r="C94" s="252" t="s">
        <v>795</v>
      </c>
      <c r="D94" s="254" t="s">
        <v>1081</v>
      </c>
      <c r="E94" s="252" t="s">
        <v>1024</v>
      </c>
      <c r="F94" s="252" t="s">
        <v>742</v>
      </c>
      <c r="G94" s="252" t="s">
        <v>864</v>
      </c>
      <c r="H94" s="252" t="s">
        <v>268</v>
      </c>
      <c r="I94" s="255">
        <v>45490.393055555556</v>
      </c>
      <c r="J94" s="255">
        <v>45490.770833333336</v>
      </c>
      <c r="K94" s="252" t="s">
        <v>845</v>
      </c>
      <c r="L94" s="253" t="s">
        <v>849</v>
      </c>
      <c r="M94" s="252" t="s">
        <v>963</v>
      </c>
      <c r="N94" s="252" t="s">
        <v>860</v>
      </c>
      <c r="O94" s="252" t="s">
        <v>964</v>
      </c>
      <c r="P94" s="255">
        <v>45593.479861111111</v>
      </c>
      <c r="Q94" s="252" t="s">
        <v>861</v>
      </c>
      <c r="R94" s="253" t="s">
        <v>849</v>
      </c>
      <c r="S94" s="255">
        <v>45525.547222222223</v>
      </c>
      <c r="T94" s="255">
        <v>45490.479166666664</v>
      </c>
      <c r="U94" s="252" t="s">
        <v>845</v>
      </c>
      <c r="V94" s="256">
        <v>3000000000</v>
      </c>
      <c r="W94" s="252" t="s">
        <v>850</v>
      </c>
      <c r="X94" s="252" t="s">
        <v>903</v>
      </c>
      <c r="Y94" s="228" t="str">
        <f>VLOOKUP(HelpMe[[#This Row],[Technician]],Technicians[#All],3,FALSE)</f>
        <v>RAK Ceramics</v>
      </c>
      <c r="Z94" s="228" t="str">
        <f>VLOOKUP(HelpMe[[#This Row],[Technician]],Technicians[#All],2,FALSE)</f>
        <v>SAP SD</v>
      </c>
      <c r="AA94" s="233" t="e">
        <f>IF((TEXT("Oct 28, 2024 00:00 AM","mmm dd, yyyy hh:mm") - TEXT(HelpMe[[#This Row],[Created Date]],"mmm dd, yyyy hh:mm"))&gt;0, "Yes","No")</f>
        <v>#VALUE!</v>
      </c>
      <c r="AB94" s="230" t="e">
        <f ca="1">IF(HelpMe[[#This Row],[Resolved Time]]="-",NOW()-TEXT(HelpMe[[#This Row],[Created Date]],"mmm dd, yyyy hh:mm"),HelpMe[[#This Row],[Resolved Time]]-HelpMe[[#This Row],[Created Date]])</f>
        <v>#VALUE!</v>
      </c>
      <c r="AC94" s="231" t="e">
        <f>YEAR(TEXT(HelpMe[[#This Row],[Created Date]],"mmm dd, yyyy hh:mm"))</f>
        <v>#VALUE!</v>
      </c>
      <c r="AD94" s="228" t="e">
        <f>WEEKNUM(TEXT(HelpMe[[#This Row],[Created Date]],"mmm dd, yyyy hh:mm"),2)</f>
        <v>#VALUE!</v>
      </c>
      <c r="AE94" s="228" t="e">
        <f>_xlfn.CONCAT(HelpMe[[#This Row],[Year]],"-W",HelpMe[[#This Row],[Week'#]])</f>
        <v>#VALUE!</v>
      </c>
      <c r="AF94" s="228" t="str">
        <f>IFERROR(VLOOKUP(HelpMe[[#This Row],[ID]],CGTracker[#All],11,FALSE),"No CG Status Found")</f>
        <v>No CG Status Found</v>
      </c>
      <c r="AG94" s="228" t="e">
        <f>MONTH(TEXT(HelpMe[[#This Row],[Created Date]],"mmm dd, yyyy hh:mm"))</f>
        <v>#VALUE!</v>
      </c>
      <c r="AH94" s="228" t="e">
        <f>_xlfn.CONCAT(HelpMe[[#This Row],[Year]],"-M",HelpMe[[#This Row],[Month]])</f>
        <v>#VALUE!</v>
      </c>
      <c r="AI94" s="228" t="e">
        <f ca="1">IF(HelpMe[[#This Row],[Age]]&lt;2,"Less than 2",IF(HelpMe[[#This Row],[Age]]&lt;5,"From 2 to 5",IF(HelpMe[[#This Row],[Age]]&lt;10,"From 5 to 10","More than 10")))</f>
        <v>#VALUE!</v>
      </c>
      <c r="AJ94" s="233" t="e">
        <f>DATEVALUE(TEXT(HelpMe[[#This Row],[Created Date]],"mm/dd/yyyy hh:mm"))</f>
        <v>#VALUE!</v>
      </c>
      <c r="AK94" s="233" t="str">
        <f>IF(HelpMe[[#This Row],[Resolved Time]]="-","",DATEVALUE(TEXT(HelpMe[[#This Row],[Created Date]],"mm/dd/yyyy hh:mm")))</f>
        <v/>
      </c>
    </row>
    <row r="95" spans="1:37" ht="14.5">
      <c r="A95" s="252">
        <v>4000000689</v>
      </c>
      <c r="B95" s="252" t="s">
        <v>117</v>
      </c>
      <c r="C95" s="252" t="s">
        <v>795</v>
      </c>
      <c r="D95" s="254" t="s">
        <v>1082</v>
      </c>
      <c r="E95" s="252" t="s">
        <v>1083</v>
      </c>
      <c r="F95" s="252" t="s">
        <v>742</v>
      </c>
      <c r="G95" s="252" t="s">
        <v>942</v>
      </c>
      <c r="H95" s="252" t="s">
        <v>131</v>
      </c>
      <c r="I95" s="255">
        <v>45488.463888888888</v>
      </c>
      <c r="J95" s="255">
        <v>45490.463888888888</v>
      </c>
      <c r="K95" s="252" t="s">
        <v>845</v>
      </c>
      <c r="L95" s="253" t="s">
        <v>849</v>
      </c>
      <c r="M95" s="252" t="s">
        <v>1083</v>
      </c>
      <c r="N95" s="252" t="s">
        <v>1084</v>
      </c>
      <c r="O95" s="252" t="s">
        <v>848</v>
      </c>
      <c r="P95" s="255">
        <v>45534.757638888892</v>
      </c>
      <c r="Q95" s="252" t="s">
        <v>795</v>
      </c>
      <c r="R95" s="253" t="s">
        <v>849</v>
      </c>
      <c r="S95" s="253" t="s">
        <v>849</v>
      </c>
      <c r="T95" s="255">
        <v>45488.547222222223</v>
      </c>
      <c r="U95" s="252" t="s">
        <v>845</v>
      </c>
      <c r="V95" s="253" t="s">
        <v>849</v>
      </c>
      <c r="W95" s="252" t="s">
        <v>850</v>
      </c>
      <c r="X95" s="252" t="s">
        <v>903</v>
      </c>
      <c r="Y95" s="228" t="str">
        <f>VLOOKUP(HelpMe[[#This Row],[Technician]],Technicians[#All],3,FALSE)</f>
        <v>RAK Ceramics</v>
      </c>
      <c r="Z95" s="228" t="str">
        <f>VLOOKUP(HelpMe[[#This Row],[Technician]],Technicians[#All],2,FALSE)</f>
        <v>SAP SD</v>
      </c>
      <c r="AA95" s="233" t="e">
        <f>IF((TEXT("Oct 28, 2024 00:00 AM","mmm dd, yyyy hh:mm") - TEXT(HelpMe[[#This Row],[Created Date]],"mmm dd, yyyy hh:mm"))&gt;0, "Yes","No")</f>
        <v>#VALUE!</v>
      </c>
      <c r="AB95" s="230" t="e">
        <f ca="1">IF(HelpMe[[#This Row],[Resolved Time]]="-",NOW()-TEXT(HelpMe[[#This Row],[Created Date]],"mmm dd, yyyy hh:mm"),HelpMe[[#This Row],[Resolved Time]]-HelpMe[[#This Row],[Created Date]])</f>
        <v>#VALUE!</v>
      </c>
      <c r="AC95" s="231" t="e">
        <f>YEAR(TEXT(HelpMe[[#This Row],[Created Date]],"mmm dd, yyyy hh:mm"))</f>
        <v>#VALUE!</v>
      </c>
      <c r="AD95" s="228" t="e">
        <f>WEEKNUM(TEXT(HelpMe[[#This Row],[Created Date]],"mmm dd, yyyy hh:mm"),2)</f>
        <v>#VALUE!</v>
      </c>
      <c r="AE95" s="228" t="e">
        <f>_xlfn.CONCAT(HelpMe[[#This Row],[Year]],"-W",HelpMe[[#This Row],[Week'#]])</f>
        <v>#VALUE!</v>
      </c>
      <c r="AF95" s="228" t="str">
        <f>IFERROR(VLOOKUP(HelpMe[[#This Row],[ID]],CGTracker[#All],11,FALSE),"No CG Status Found")</f>
        <v>No CG Status Found</v>
      </c>
      <c r="AG95" s="228" t="e">
        <f>MONTH(TEXT(HelpMe[[#This Row],[Created Date]],"mmm dd, yyyy hh:mm"))</f>
        <v>#VALUE!</v>
      </c>
      <c r="AH95" s="228" t="e">
        <f>_xlfn.CONCAT(HelpMe[[#This Row],[Year]],"-M",HelpMe[[#This Row],[Month]])</f>
        <v>#VALUE!</v>
      </c>
      <c r="AI95" s="228" t="e">
        <f ca="1">IF(HelpMe[[#This Row],[Age]]&lt;2,"Less than 2",IF(HelpMe[[#This Row],[Age]]&lt;5,"From 2 to 5",IF(HelpMe[[#This Row],[Age]]&lt;10,"From 5 to 10","More than 10")))</f>
        <v>#VALUE!</v>
      </c>
      <c r="AJ95" s="233" t="e">
        <f>DATEVALUE(TEXT(HelpMe[[#This Row],[Created Date]],"mm/dd/yyyy hh:mm"))</f>
        <v>#VALUE!</v>
      </c>
      <c r="AK95" s="233" t="str">
        <f>IF(HelpMe[[#This Row],[Resolved Time]]="-","",DATEVALUE(TEXT(HelpMe[[#This Row],[Created Date]],"mm/dd/yyyy hh:mm")))</f>
        <v/>
      </c>
    </row>
    <row r="96" spans="1:37" ht="14.5">
      <c r="A96" s="252">
        <v>4000004253</v>
      </c>
      <c r="B96" s="252" t="s">
        <v>156</v>
      </c>
      <c r="C96" s="252" t="s">
        <v>795</v>
      </c>
      <c r="D96" s="254" t="s">
        <v>1085</v>
      </c>
      <c r="E96" s="252" t="s">
        <v>1086</v>
      </c>
      <c r="F96" s="252" t="s">
        <v>742</v>
      </c>
      <c r="G96" s="252" t="s">
        <v>864</v>
      </c>
      <c r="H96" s="252" t="s">
        <v>403</v>
      </c>
      <c r="I96" s="255">
        <v>45586.688194444447</v>
      </c>
      <c r="J96" s="255">
        <v>45588.688194444447</v>
      </c>
      <c r="K96" s="252" t="s">
        <v>845</v>
      </c>
      <c r="L96" s="255">
        <v>45590.697916666664</v>
      </c>
      <c r="M96" s="252" t="s">
        <v>1086</v>
      </c>
      <c r="N96" s="252" t="s">
        <v>860</v>
      </c>
      <c r="O96" s="252" t="s">
        <v>848</v>
      </c>
      <c r="P96" s="255">
        <v>45590.697916666664</v>
      </c>
      <c r="Q96" s="252" t="s">
        <v>795</v>
      </c>
      <c r="R96" s="255">
        <v>45587.678472222222</v>
      </c>
      <c r="S96" s="255">
        <v>45587.678472222222</v>
      </c>
      <c r="T96" s="255">
        <v>45586.771527777775</v>
      </c>
      <c r="U96" s="253" t="s">
        <v>849</v>
      </c>
      <c r="V96" s="253" t="s">
        <v>849</v>
      </c>
      <c r="W96" s="252" t="s">
        <v>850</v>
      </c>
      <c r="X96" s="252" t="s">
        <v>793</v>
      </c>
      <c r="Y96" s="228" t="str">
        <f>VLOOKUP(HelpMe[[#This Row],[Technician]],Technicians[#All],3,FALSE)</f>
        <v>RAK Ceramics</v>
      </c>
      <c r="Z96" s="228" t="str">
        <f>VLOOKUP(HelpMe[[#This Row],[Technician]],Technicians[#All],2,FALSE)</f>
        <v>SAP SD</v>
      </c>
      <c r="AA96" s="233" t="e">
        <f>IF((TEXT("Oct 28, 2024 00:00 AM","mmm dd, yyyy hh:mm") - TEXT(HelpMe[[#This Row],[Created Date]],"mmm dd, yyyy hh:mm"))&gt;0, "Yes","No")</f>
        <v>#VALUE!</v>
      </c>
      <c r="AB96" s="230">
        <f ca="1">IF(HelpMe[[#This Row],[Resolved Time]]="-",NOW()-TEXT(HelpMe[[#This Row],[Created Date]],"mmm dd, yyyy hh:mm"),HelpMe[[#This Row],[Resolved Time]]-HelpMe[[#This Row],[Created Date]])</f>
        <v>0.99027777777519077</v>
      </c>
      <c r="AC96" s="231" t="e">
        <f>YEAR(TEXT(HelpMe[[#This Row],[Created Date]],"mmm dd, yyyy hh:mm"))</f>
        <v>#VALUE!</v>
      </c>
      <c r="AD96" s="228" t="e">
        <f>WEEKNUM(TEXT(HelpMe[[#This Row],[Created Date]],"mmm dd, yyyy hh:mm"),2)</f>
        <v>#VALUE!</v>
      </c>
      <c r="AE96" s="228" t="e">
        <f>_xlfn.CONCAT(HelpMe[[#This Row],[Year]],"-W",HelpMe[[#This Row],[Week'#]])</f>
        <v>#VALUE!</v>
      </c>
      <c r="AF96" s="228" t="str">
        <f>IFERROR(VLOOKUP(HelpMe[[#This Row],[ID]],CGTracker[#All],11,FALSE),"No CG Status Found")</f>
        <v>No CG Status Found</v>
      </c>
      <c r="AG96" s="228" t="e">
        <f>MONTH(TEXT(HelpMe[[#This Row],[Created Date]],"mmm dd, yyyy hh:mm"))</f>
        <v>#VALUE!</v>
      </c>
      <c r="AH96" s="228" t="e">
        <f>_xlfn.CONCAT(HelpMe[[#This Row],[Year]],"-M",HelpMe[[#This Row],[Month]])</f>
        <v>#VALUE!</v>
      </c>
      <c r="AI96" s="228" t="str">
        <f ca="1">IF(HelpMe[[#This Row],[Age]]&lt;2,"Less than 2",IF(HelpMe[[#This Row],[Age]]&lt;5,"From 2 to 5",IF(HelpMe[[#This Row],[Age]]&lt;10,"From 5 to 10","More than 10")))</f>
        <v>Less than 2</v>
      </c>
      <c r="AJ96" s="233" t="e">
        <f>DATEVALUE(TEXT(HelpMe[[#This Row],[Created Date]],"mm/dd/yyyy hh:mm"))</f>
        <v>#VALUE!</v>
      </c>
      <c r="AK96" s="233" t="e">
        <f>IF(HelpMe[[#This Row],[Resolved Time]]="-","",DATEVALUE(TEXT(HelpMe[[#This Row],[Created Date]],"mm/dd/yyyy hh:mm")))</f>
        <v>#VALUE!</v>
      </c>
    </row>
    <row r="97" spans="1:37" ht="14.5">
      <c r="A97" s="252">
        <v>4000002430</v>
      </c>
      <c r="B97" s="252" t="s">
        <v>117</v>
      </c>
      <c r="C97" s="252" t="s">
        <v>861</v>
      </c>
      <c r="D97" s="254" t="s">
        <v>580</v>
      </c>
      <c r="E97" s="252" t="s">
        <v>905</v>
      </c>
      <c r="F97" s="252" t="s">
        <v>941</v>
      </c>
      <c r="G97" s="252" t="s">
        <v>980</v>
      </c>
      <c r="H97" s="252" t="s">
        <v>268</v>
      </c>
      <c r="I97" s="255">
        <v>45532.768055555556</v>
      </c>
      <c r="J97" s="255">
        <v>45533.726388888892</v>
      </c>
      <c r="K97" s="252" t="s">
        <v>845</v>
      </c>
      <c r="L97" s="253" t="s">
        <v>849</v>
      </c>
      <c r="M97" s="252" t="s">
        <v>905</v>
      </c>
      <c r="N97" s="252" t="s">
        <v>860</v>
      </c>
      <c r="O97" s="253" t="s">
        <v>849</v>
      </c>
      <c r="P97" s="255">
        <v>45644.671527777777</v>
      </c>
      <c r="Q97" s="252" t="s">
        <v>861</v>
      </c>
      <c r="R97" s="253" t="s">
        <v>849</v>
      </c>
      <c r="S97" s="255">
        <v>45544.573611111111</v>
      </c>
      <c r="T97" s="255">
        <v>45532.80972222222</v>
      </c>
      <c r="U97" s="252" t="s">
        <v>845</v>
      </c>
      <c r="V97" s="256">
        <v>2000000000</v>
      </c>
      <c r="W97" s="252" t="s">
        <v>850</v>
      </c>
      <c r="X97" s="252" t="s">
        <v>793</v>
      </c>
      <c r="Y97" s="228" t="str">
        <f>VLOOKUP(HelpMe[[#This Row],[Technician]],Technicians[#All],3,FALSE)</f>
        <v>Capgemini</v>
      </c>
      <c r="Z97" s="228" t="str">
        <f>VLOOKUP(HelpMe[[#This Row],[Technician]],Technicians[#All],2,FALSE)</f>
        <v>SAP FICO</v>
      </c>
      <c r="AA97" s="233" t="e">
        <f>IF((TEXT("Oct 28, 2024 00:00 AM","mmm dd, yyyy hh:mm") - TEXT(HelpMe[[#This Row],[Created Date]],"mmm dd, yyyy hh:mm"))&gt;0, "Yes","No")</f>
        <v>#VALUE!</v>
      </c>
      <c r="AB97" s="230" t="e">
        <f ca="1">IF(HelpMe[[#This Row],[Resolved Time]]="-",NOW()-TEXT(HelpMe[[#This Row],[Created Date]],"mmm dd, yyyy hh:mm"),HelpMe[[#This Row],[Resolved Time]]-HelpMe[[#This Row],[Created Date]])</f>
        <v>#VALUE!</v>
      </c>
      <c r="AC97" s="231" t="e">
        <f>YEAR(TEXT(HelpMe[[#This Row],[Created Date]],"mmm dd, yyyy hh:mm"))</f>
        <v>#VALUE!</v>
      </c>
      <c r="AD97" s="228" t="e">
        <f>WEEKNUM(TEXT(HelpMe[[#This Row],[Created Date]],"mmm dd, yyyy hh:mm"),2)</f>
        <v>#VALUE!</v>
      </c>
      <c r="AE97" s="228" t="e">
        <f>_xlfn.CONCAT(HelpMe[[#This Row],[Year]],"-W",HelpMe[[#This Row],[Week'#]])</f>
        <v>#VALUE!</v>
      </c>
      <c r="AF97" s="228" t="str">
        <f>IFERROR(VLOOKUP(HelpMe[[#This Row],[ID]],CGTracker[#All],11,FALSE),"No CG Status Found")</f>
        <v>In Progress</v>
      </c>
      <c r="AG97" s="228" t="e">
        <f>MONTH(TEXT(HelpMe[[#This Row],[Created Date]],"mmm dd, yyyy hh:mm"))</f>
        <v>#VALUE!</v>
      </c>
      <c r="AH97" s="228" t="e">
        <f>_xlfn.CONCAT(HelpMe[[#This Row],[Year]],"-M",HelpMe[[#This Row],[Month]])</f>
        <v>#VALUE!</v>
      </c>
      <c r="AI97" s="228" t="e">
        <f ca="1">IF(HelpMe[[#This Row],[Age]]&lt;2,"Less than 2",IF(HelpMe[[#This Row],[Age]]&lt;5,"From 2 to 5",IF(HelpMe[[#This Row],[Age]]&lt;10,"From 5 to 10","More than 10")))</f>
        <v>#VALUE!</v>
      </c>
      <c r="AJ97" s="233" t="e">
        <f>DATEVALUE(TEXT(HelpMe[[#This Row],[Created Date]],"mm/dd/yyyy hh:mm"))</f>
        <v>#VALUE!</v>
      </c>
      <c r="AK97" s="233" t="str">
        <f>IF(HelpMe[[#This Row],[Resolved Time]]="-","",DATEVALUE(TEXT(HelpMe[[#This Row],[Created Date]],"mm/dd/yyyy hh:mm")))</f>
        <v/>
      </c>
    </row>
    <row r="98" spans="1:37" ht="14.5">
      <c r="A98" s="252">
        <v>4000003980</v>
      </c>
      <c r="B98" s="252" t="s">
        <v>117</v>
      </c>
      <c r="C98" s="252" t="s">
        <v>795</v>
      </c>
      <c r="D98" s="254" t="s">
        <v>1087</v>
      </c>
      <c r="E98" s="252" t="s">
        <v>911</v>
      </c>
      <c r="F98" s="252" t="s">
        <v>843</v>
      </c>
      <c r="G98" s="252" t="s">
        <v>844</v>
      </c>
      <c r="H98" s="252" t="s">
        <v>403</v>
      </c>
      <c r="I98" s="255">
        <v>45576.595138888886</v>
      </c>
      <c r="J98" s="255">
        <v>45580.595138888886</v>
      </c>
      <c r="K98" s="252" t="s">
        <v>845</v>
      </c>
      <c r="L98" s="255">
        <v>45583.695138888892</v>
      </c>
      <c r="M98" s="252" t="s">
        <v>911</v>
      </c>
      <c r="N98" s="252" t="s">
        <v>912</v>
      </c>
      <c r="O98" s="252" t="s">
        <v>848</v>
      </c>
      <c r="P98" s="255">
        <v>45595.466666666667</v>
      </c>
      <c r="Q98" s="252" t="s">
        <v>795</v>
      </c>
      <c r="R98" s="255">
        <v>45580.669444444444</v>
      </c>
      <c r="S98" s="255">
        <v>45580.669444444444</v>
      </c>
      <c r="T98" s="255">
        <v>45576.678472222222</v>
      </c>
      <c r="U98" s="252" t="s">
        <v>885</v>
      </c>
      <c r="V98" s="253" t="s">
        <v>849</v>
      </c>
      <c r="W98" s="252" t="s">
        <v>850</v>
      </c>
      <c r="X98" s="252" t="s">
        <v>913</v>
      </c>
      <c r="Y98" s="228" t="str">
        <f>VLOOKUP(HelpMe[[#This Row],[Technician]],Technicians[#All],3,FALSE)</f>
        <v>RAK Ceramics</v>
      </c>
      <c r="Z98" s="228" t="str">
        <f>VLOOKUP(HelpMe[[#This Row],[Technician]],Technicians[#All],2,FALSE)</f>
        <v>SAP Basis</v>
      </c>
      <c r="AA98" s="233" t="e">
        <f>IF((TEXT("Oct 28, 2024 00:00 AM","mmm dd, yyyy hh:mm") - TEXT(HelpMe[[#This Row],[Created Date]],"mmm dd, yyyy hh:mm"))&gt;0, "Yes","No")</f>
        <v>#VALUE!</v>
      </c>
      <c r="AB98" s="230">
        <f ca="1">IF(HelpMe[[#This Row],[Resolved Time]]="-",NOW()-TEXT(HelpMe[[#This Row],[Created Date]],"mmm dd, yyyy hh:mm"),HelpMe[[#This Row],[Resolved Time]]-HelpMe[[#This Row],[Created Date]])</f>
        <v>4.0743055555576575</v>
      </c>
      <c r="AC98" s="231" t="e">
        <f>YEAR(TEXT(HelpMe[[#This Row],[Created Date]],"mmm dd, yyyy hh:mm"))</f>
        <v>#VALUE!</v>
      </c>
      <c r="AD98" s="228" t="e">
        <f>WEEKNUM(TEXT(HelpMe[[#This Row],[Created Date]],"mmm dd, yyyy hh:mm"),2)</f>
        <v>#VALUE!</v>
      </c>
      <c r="AE98" s="228" t="e">
        <f>_xlfn.CONCAT(HelpMe[[#This Row],[Year]],"-W",HelpMe[[#This Row],[Week'#]])</f>
        <v>#VALUE!</v>
      </c>
      <c r="AF98" s="228" t="str">
        <f>IFERROR(VLOOKUP(HelpMe[[#This Row],[ID]],CGTracker[#All],11,FALSE),"No CG Status Found")</f>
        <v>No CG Status Found</v>
      </c>
      <c r="AG98" s="228" t="e">
        <f>MONTH(TEXT(HelpMe[[#This Row],[Created Date]],"mmm dd, yyyy hh:mm"))</f>
        <v>#VALUE!</v>
      </c>
      <c r="AH98" s="228" t="e">
        <f>_xlfn.CONCAT(HelpMe[[#This Row],[Year]],"-M",HelpMe[[#This Row],[Month]])</f>
        <v>#VALUE!</v>
      </c>
      <c r="AI98" s="228" t="str">
        <f ca="1">IF(HelpMe[[#This Row],[Age]]&lt;2,"Less than 2",IF(HelpMe[[#This Row],[Age]]&lt;5,"From 2 to 5",IF(HelpMe[[#This Row],[Age]]&lt;10,"From 5 to 10","More than 10")))</f>
        <v>From 2 to 5</v>
      </c>
      <c r="AJ98" s="233">
        <f>DATEVALUE(TEXT(HelpMe[[#This Row],[Created Date]],"mm/dd/yyyy hh:mm"))</f>
        <v>45606</v>
      </c>
      <c r="AK98" s="233">
        <f>IF(HelpMe[[#This Row],[Resolved Time]]="-","",DATEVALUE(TEXT(HelpMe[[#This Row],[Created Date]],"mm/dd/yyyy hh:mm")))</f>
        <v>45606</v>
      </c>
    </row>
    <row r="99" spans="1:37" ht="14.5">
      <c r="A99" s="252">
        <v>4000001679</v>
      </c>
      <c r="B99" s="252" t="s">
        <v>117</v>
      </c>
      <c r="C99" s="252" t="s">
        <v>906</v>
      </c>
      <c r="D99" s="254" t="s">
        <v>1088</v>
      </c>
      <c r="E99" s="252" t="s">
        <v>1089</v>
      </c>
      <c r="F99" s="252" t="s">
        <v>884</v>
      </c>
      <c r="G99" s="252" t="s">
        <v>844</v>
      </c>
      <c r="H99" s="252" t="s">
        <v>403</v>
      </c>
      <c r="I99" s="255">
        <v>45509.500694444447</v>
      </c>
      <c r="J99" s="255">
        <v>45510.459027777775</v>
      </c>
      <c r="K99" s="252" t="s">
        <v>845</v>
      </c>
      <c r="L99" s="255">
        <v>45519.42083333333</v>
      </c>
      <c r="M99" s="252" t="s">
        <v>1089</v>
      </c>
      <c r="N99" s="252" t="s">
        <v>1090</v>
      </c>
      <c r="O99" s="252" t="s">
        <v>848</v>
      </c>
      <c r="P99" s="255">
        <v>45519.42083333333</v>
      </c>
      <c r="Q99" s="252" t="s">
        <v>861</v>
      </c>
      <c r="R99" s="255">
        <v>45516.416666666664</v>
      </c>
      <c r="S99" s="255">
        <v>45516.416666666664</v>
      </c>
      <c r="T99" s="255">
        <v>45509.542361111111</v>
      </c>
      <c r="U99" s="252" t="s">
        <v>885</v>
      </c>
      <c r="V99" s="253" t="s">
        <v>849</v>
      </c>
      <c r="W99" s="252" t="s">
        <v>850</v>
      </c>
      <c r="X99" s="252" t="s">
        <v>793</v>
      </c>
      <c r="Y99" s="228" t="str">
        <f>VLOOKUP(HelpMe[[#This Row],[Technician]],Technicians[#All],3,FALSE)</f>
        <v>RAK Ceramics</v>
      </c>
      <c r="Z99" s="228" t="str">
        <f>VLOOKUP(HelpMe[[#This Row],[Technician]],Technicians[#All],2,FALSE)</f>
        <v>SAP Basis</v>
      </c>
      <c r="AA99" s="233" t="e">
        <f>IF((TEXT("Oct 28, 2024 00:00 AM","mmm dd, yyyy hh:mm") - TEXT(HelpMe[[#This Row],[Created Date]],"mmm dd, yyyy hh:mm"))&gt;0, "Yes","No")</f>
        <v>#VALUE!</v>
      </c>
      <c r="AB99" s="230">
        <f ca="1">IF(HelpMe[[#This Row],[Resolved Time]]="-",NOW()-TEXT(HelpMe[[#This Row],[Created Date]],"mmm dd, yyyy hh:mm"),HelpMe[[#This Row],[Resolved Time]]-HelpMe[[#This Row],[Created Date]])</f>
        <v>6.9159722222175333</v>
      </c>
      <c r="AC99" s="231" t="e">
        <f>YEAR(TEXT(HelpMe[[#This Row],[Created Date]],"mmm dd, yyyy hh:mm"))</f>
        <v>#VALUE!</v>
      </c>
      <c r="AD99" s="228" t="e">
        <f>WEEKNUM(TEXT(HelpMe[[#This Row],[Created Date]],"mmm dd, yyyy hh:mm"),2)</f>
        <v>#VALUE!</v>
      </c>
      <c r="AE99" s="228" t="e">
        <f>_xlfn.CONCAT(HelpMe[[#This Row],[Year]],"-W",HelpMe[[#This Row],[Week'#]])</f>
        <v>#VALUE!</v>
      </c>
      <c r="AF99" s="228" t="str">
        <f>IFERROR(VLOOKUP(HelpMe[[#This Row],[ID]],CGTracker[#All],11,FALSE),"No CG Status Found")</f>
        <v>No CG Status Found</v>
      </c>
      <c r="AG99" s="228" t="e">
        <f>MONTH(TEXT(HelpMe[[#This Row],[Created Date]],"mmm dd, yyyy hh:mm"))</f>
        <v>#VALUE!</v>
      </c>
      <c r="AH99" s="228" t="e">
        <f>_xlfn.CONCAT(HelpMe[[#This Row],[Year]],"-M",HelpMe[[#This Row],[Month]])</f>
        <v>#VALUE!</v>
      </c>
      <c r="AI99" s="228" t="str">
        <f ca="1">IF(HelpMe[[#This Row],[Age]]&lt;2,"Less than 2",IF(HelpMe[[#This Row],[Age]]&lt;5,"From 2 to 5",IF(HelpMe[[#This Row],[Age]]&lt;10,"From 5 to 10","More than 10")))</f>
        <v>From 5 to 10</v>
      </c>
      <c r="AJ99" s="233">
        <f>DATEVALUE(TEXT(HelpMe[[#This Row],[Created Date]],"mm/dd/yyyy hh:mm"))</f>
        <v>45420</v>
      </c>
      <c r="AK99" s="233">
        <f>IF(HelpMe[[#This Row],[Resolved Time]]="-","",DATEVALUE(TEXT(HelpMe[[#This Row],[Created Date]],"mm/dd/yyyy hh:mm")))</f>
        <v>45420</v>
      </c>
    </row>
    <row r="100" spans="1:37" ht="14.5">
      <c r="A100" s="252">
        <v>4000005119</v>
      </c>
      <c r="B100" s="252" t="s">
        <v>117</v>
      </c>
      <c r="C100" s="252" t="s">
        <v>795</v>
      </c>
      <c r="D100" s="254" t="s">
        <v>1091</v>
      </c>
      <c r="E100" s="252" t="s">
        <v>911</v>
      </c>
      <c r="F100" s="252" t="s">
        <v>843</v>
      </c>
      <c r="G100" s="252" t="s">
        <v>844</v>
      </c>
      <c r="H100" s="252" t="s">
        <v>403</v>
      </c>
      <c r="I100" s="255">
        <v>45614.597222222219</v>
      </c>
      <c r="J100" s="255">
        <v>45616.597222222219</v>
      </c>
      <c r="K100" s="252" t="s">
        <v>885</v>
      </c>
      <c r="L100" s="255">
        <v>45618.583333333336</v>
      </c>
      <c r="M100" s="252" t="s">
        <v>911</v>
      </c>
      <c r="N100" s="252" t="s">
        <v>912</v>
      </c>
      <c r="O100" s="252" t="s">
        <v>848</v>
      </c>
      <c r="P100" s="255">
        <v>45618.583333333336</v>
      </c>
      <c r="Q100" s="252" t="s">
        <v>795</v>
      </c>
      <c r="R100" s="255">
        <v>45615.542361111111</v>
      </c>
      <c r="S100" s="255">
        <v>45615.542361111111</v>
      </c>
      <c r="T100" s="255">
        <v>45614.680555555555</v>
      </c>
      <c r="U100" s="252" t="s">
        <v>885</v>
      </c>
      <c r="V100" s="253" t="s">
        <v>849</v>
      </c>
      <c r="W100" s="252" t="s">
        <v>888</v>
      </c>
      <c r="X100" s="252" t="s">
        <v>913</v>
      </c>
      <c r="Y100" s="228" t="str">
        <f>VLOOKUP(HelpMe[[#This Row],[Technician]],Technicians[#All],3,FALSE)</f>
        <v>RAK Ceramics</v>
      </c>
      <c r="Z100" s="228" t="str">
        <f>VLOOKUP(HelpMe[[#This Row],[Technician]],Technicians[#All],2,FALSE)</f>
        <v>SAP Basis</v>
      </c>
      <c r="AA100" s="230" t="e">
        <f>IF((TEXT("Oct 28, 2024 00:00 AM","mmm dd, yyyy hh:mm") - TEXT(HelpMe[[#This Row],[Created Date]],"mmm dd, yyyy hh:mm"))&gt;0, "Yes","No")</f>
        <v>#VALUE!</v>
      </c>
      <c r="AB100" s="230">
        <f ca="1">IF(HelpMe[[#This Row],[Resolved Time]]="-",NOW()-TEXT(HelpMe[[#This Row],[Created Date]],"mmm dd, yyyy hh:mm"),HelpMe[[#This Row],[Resolved Time]]-HelpMe[[#This Row],[Created Date]])</f>
        <v>0.94513888889196096</v>
      </c>
      <c r="AC100" s="231" t="e">
        <f>YEAR(TEXT(HelpMe[[#This Row],[Created Date]],"mmm dd, yyyy hh:mm"))</f>
        <v>#VALUE!</v>
      </c>
      <c r="AD100" s="228" t="e">
        <f>WEEKNUM(TEXT(HelpMe[[#This Row],[Created Date]],"mmm dd, yyyy hh:mm"),2)</f>
        <v>#VALUE!</v>
      </c>
      <c r="AE100" s="228" t="e">
        <f>_xlfn.CONCAT(HelpMe[[#This Row],[Year]],"-W",HelpMe[[#This Row],[Week'#]])</f>
        <v>#VALUE!</v>
      </c>
      <c r="AF100" s="228" t="str">
        <f>IFERROR(VLOOKUP(HelpMe[[#This Row],[ID]],CGTracker[#All],11,FALSE),"No CG Status Found")</f>
        <v>No CG Status Found</v>
      </c>
      <c r="AG100" s="228" t="e">
        <f>MONTH(TEXT(HelpMe[[#This Row],[Created Date]],"mmm dd, yyyy hh:mm"))</f>
        <v>#VALUE!</v>
      </c>
      <c r="AH100" s="228" t="e">
        <f>_xlfn.CONCAT(HelpMe[[#This Row],[Year]],"-M",HelpMe[[#This Row],[Month]])</f>
        <v>#VALUE!</v>
      </c>
      <c r="AI100" s="228" t="str">
        <f ca="1">IF(HelpMe[[#This Row],[Age]]&lt;2,"Less than 2",IF(HelpMe[[#This Row],[Age]]&lt;5,"From 2 to 5",IF(HelpMe[[#This Row],[Age]]&lt;10,"From 5 to 10","More than 10")))</f>
        <v>Less than 2</v>
      </c>
      <c r="AJ100" s="233" t="e">
        <f>DATEVALUE(TEXT(HelpMe[[#This Row],[Created Date]],"mm/dd/yyyy hh:mm"))</f>
        <v>#VALUE!</v>
      </c>
      <c r="AK100" s="233" t="e">
        <f>IF(HelpMe[[#This Row],[Resolved Time]]="-","",DATEVALUE(TEXT(HelpMe[[#This Row],[Created Date]],"mm/dd/yyyy hh:mm")))</f>
        <v>#VALUE!</v>
      </c>
    </row>
    <row r="101" spans="1:37" ht="14.5">
      <c r="A101" s="252">
        <v>4000003304</v>
      </c>
      <c r="B101" s="252" t="s">
        <v>117</v>
      </c>
      <c r="C101" s="252" t="s">
        <v>795</v>
      </c>
      <c r="D101" s="254" t="s">
        <v>1092</v>
      </c>
      <c r="E101" s="252" t="s">
        <v>1059</v>
      </c>
      <c r="F101" s="252" t="s">
        <v>1059</v>
      </c>
      <c r="G101" s="252" t="s">
        <v>864</v>
      </c>
      <c r="H101" s="252" t="s">
        <v>403</v>
      </c>
      <c r="I101" s="255">
        <v>45558.67083333333</v>
      </c>
      <c r="J101" s="255">
        <v>45559.629166666666</v>
      </c>
      <c r="K101" s="252" t="s">
        <v>845</v>
      </c>
      <c r="L101" s="255">
        <v>45613.706250000003</v>
      </c>
      <c r="M101" s="252" t="s">
        <v>1059</v>
      </c>
      <c r="N101" s="252" t="s">
        <v>912</v>
      </c>
      <c r="O101" s="252" t="s">
        <v>972</v>
      </c>
      <c r="P101" s="255">
        <v>45613.706250000003</v>
      </c>
      <c r="Q101" s="252" t="s">
        <v>861</v>
      </c>
      <c r="R101" s="255">
        <v>45610.697222222225</v>
      </c>
      <c r="S101" s="255">
        <v>45565.480555555558</v>
      </c>
      <c r="T101" s="255">
        <v>45558.712500000001</v>
      </c>
      <c r="U101" s="252" t="s">
        <v>845</v>
      </c>
      <c r="V101" s="253" t="s">
        <v>849</v>
      </c>
      <c r="W101" s="252" t="s">
        <v>850</v>
      </c>
      <c r="X101" s="252" t="s">
        <v>793</v>
      </c>
      <c r="Y101" s="228" t="str">
        <f>VLOOKUP(HelpMe[[#This Row],[Technician]],Technicians[#All],3,FALSE)</f>
        <v>RAK Ceramics</v>
      </c>
      <c r="Z101" s="228" t="str">
        <f>VLOOKUP(HelpMe[[#This Row],[Technician]],Technicians[#All],2,FALSE)</f>
        <v>SAP Kludi</v>
      </c>
      <c r="AA101" s="233" t="e">
        <f>IF((TEXT("Oct 28, 2024 00:00 AM","mmm dd, yyyy hh:mm") - TEXT(HelpMe[[#This Row],[Created Date]],"mmm dd, yyyy hh:mm"))&gt;0, "Yes","No")</f>
        <v>#VALUE!</v>
      </c>
      <c r="AB101" s="230">
        <f ca="1">IF(HelpMe[[#This Row],[Resolved Time]]="-",NOW()-TEXT(HelpMe[[#This Row],[Created Date]],"mmm dd, yyyy hh:mm"),HelpMe[[#This Row],[Resolved Time]]-HelpMe[[#This Row],[Created Date]])</f>
        <v>52.026388888894871</v>
      </c>
      <c r="AC101" s="231" t="e">
        <f>YEAR(TEXT(HelpMe[[#This Row],[Created Date]],"mmm dd, yyyy hh:mm"))</f>
        <v>#VALUE!</v>
      </c>
      <c r="AD101" s="228" t="e">
        <f>WEEKNUM(TEXT(HelpMe[[#This Row],[Created Date]],"mmm dd, yyyy hh:mm"),2)</f>
        <v>#VALUE!</v>
      </c>
      <c r="AE101" s="228" t="e">
        <f>_xlfn.CONCAT(HelpMe[[#This Row],[Year]],"-W",HelpMe[[#This Row],[Week'#]])</f>
        <v>#VALUE!</v>
      </c>
      <c r="AF101" s="228" t="str">
        <f>IFERROR(VLOOKUP(HelpMe[[#This Row],[ID]],CGTracker[#All],11,FALSE),"No CG Status Found")</f>
        <v>No CG Status Found</v>
      </c>
      <c r="AG101" s="228" t="e">
        <f>MONTH(TEXT(HelpMe[[#This Row],[Created Date]],"mmm dd, yyyy hh:mm"))</f>
        <v>#VALUE!</v>
      </c>
      <c r="AH101" s="228" t="e">
        <f>_xlfn.CONCAT(HelpMe[[#This Row],[Year]],"-M",HelpMe[[#This Row],[Month]])</f>
        <v>#VALUE!</v>
      </c>
      <c r="AI101" s="228" t="str">
        <f ca="1">IF(HelpMe[[#This Row],[Age]]&lt;2,"Less than 2",IF(HelpMe[[#This Row],[Age]]&lt;5,"From 2 to 5",IF(HelpMe[[#This Row],[Age]]&lt;10,"From 5 to 10","More than 10")))</f>
        <v>More than 10</v>
      </c>
      <c r="AJ101" s="233" t="e">
        <f>DATEVALUE(TEXT(HelpMe[[#This Row],[Created Date]],"mm/dd/yyyy hh:mm"))</f>
        <v>#VALUE!</v>
      </c>
      <c r="AK101" s="233" t="e">
        <f>IF(HelpMe[[#This Row],[Resolved Time]]="-","",DATEVALUE(TEXT(HelpMe[[#This Row],[Created Date]],"mm/dd/yyyy hh:mm")))</f>
        <v>#VALUE!</v>
      </c>
    </row>
    <row r="102" spans="1:37" ht="14.5">
      <c r="A102" s="252">
        <v>4000001760</v>
      </c>
      <c r="B102" s="252" t="s">
        <v>117</v>
      </c>
      <c r="C102" s="252" t="s">
        <v>881</v>
      </c>
      <c r="D102" s="254" t="s">
        <v>1093</v>
      </c>
      <c r="E102" s="252" t="s">
        <v>1094</v>
      </c>
      <c r="F102" s="252" t="s">
        <v>884</v>
      </c>
      <c r="G102" s="252" t="s">
        <v>844</v>
      </c>
      <c r="H102" s="252" t="s">
        <v>403</v>
      </c>
      <c r="I102" s="255">
        <v>45511.578472222223</v>
      </c>
      <c r="J102" s="255">
        <v>45518.578472222223</v>
      </c>
      <c r="K102" s="252" t="s">
        <v>885</v>
      </c>
      <c r="L102" s="255">
        <v>45528.549305555556</v>
      </c>
      <c r="M102" s="252" t="s">
        <v>846</v>
      </c>
      <c r="N102" s="252" t="s">
        <v>895</v>
      </c>
      <c r="O102" s="252" t="s">
        <v>848</v>
      </c>
      <c r="P102" s="255">
        <v>45528.549305555556</v>
      </c>
      <c r="Q102" s="252" t="s">
        <v>881</v>
      </c>
      <c r="R102" s="255">
        <v>45525.515972222223</v>
      </c>
      <c r="S102" s="255">
        <v>45525.515972222223</v>
      </c>
      <c r="T102" s="255">
        <v>45511.745138888888</v>
      </c>
      <c r="U102" s="252" t="s">
        <v>885</v>
      </c>
      <c r="V102" s="253" t="s">
        <v>849</v>
      </c>
      <c r="W102" s="252" t="s">
        <v>888</v>
      </c>
      <c r="X102" s="252" t="s">
        <v>793</v>
      </c>
      <c r="Y102" s="228" t="str">
        <f>VLOOKUP(HelpMe[[#This Row],[Technician]],Technicians[#All],3,FALSE)</f>
        <v>RAK Ceramics</v>
      </c>
      <c r="Z102" s="228" t="str">
        <f>VLOOKUP(HelpMe[[#This Row],[Technician]],Technicians[#All],2,FALSE)</f>
        <v>SAP Basis</v>
      </c>
      <c r="AA102" s="233" t="e">
        <f>IF((TEXT("Oct 28, 2024 00:00 AM","mmm dd, yyyy hh:mm") - TEXT(HelpMe[[#This Row],[Created Date]],"mmm dd, yyyy hh:mm"))&gt;0, "Yes","No")</f>
        <v>#VALUE!</v>
      </c>
      <c r="AB102" s="230">
        <f ca="1">IF(HelpMe[[#This Row],[Resolved Time]]="-",NOW()-TEXT(HelpMe[[#This Row],[Created Date]],"mmm dd, yyyy hh:mm"),HelpMe[[#This Row],[Resolved Time]]-HelpMe[[#This Row],[Created Date]])</f>
        <v>13.9375</v>
      </c>
      <c r="AC102" s="231" t="e">
        <f>YEAR(TEXT(HelpMe[[#This Row],[Created Date]],"mmm dd, yyyy hh:mm"))</f>
        <v>#VALUE!</v>
      </c>
      <c r="AD102" s="228" t="e">
        <f>WEEKNUM(TEXT(HelpMe[[#This Row],[Created Date]],"mmm dd, yyyy hh:mm"),2)</f>
        <v>#VALUE!</v>
      </c>
      <c r="AE102" s="228" t="e">
        <f>_xlfn.CONCAT(HelpMe[[#This Row],[Year]],"-W",HelpMe[[#This Row],[Week'#]])</f>
        <v>#VALUE!</v>
      </c>
      <c r="AF102" s="228" t="str">
        <f>IFERROR(VLOOKUP(HelpMe[[#This Row],[ID]],CGTracker[#All],11,FALSE),"No CG Status Found")</f>
        <v>No CG Status Found</v>
      </c>
      <c r="AG102" s="228" t="e">
        <f>MONTH(TEXT(HelpMe[[#This Row],[Created Date]],"mmm dd, yyyy hh:mm"))</f>
        <v>#VALUE!</v>
      </c>
      <c r="AH102" s="228" t="e">
        <f>_xlfn.CONCAT(HelpMe[[#This Row],[Year]],"-M",HelpMe[[#This Row],[Month]])</f>
        <v>#VALUE!</v>
      </c>
      <c r="AI102" s="228" t="str">
        <f ca="1">IF(HelpMe[[#This Row],[Age]]&lt;2,"Less than 2",IF(HelpMe[[#This Row],[Age]]&lt;5,"From 2 to 5",IF(HelpMe[[#This Row],[Age]]&lt;10,"From 5 to 10","More than 10")))</f>
        <v>More than 10</v>
      </c>
      <c r="AJ102" s="233">
        <f>DATEVALUE(TEXT(HelpMe[[#This Row],[Created Date]],"mm/dd/yyyy hh:mm"))</f>
        <v>45481</v>
      </c>
      <c r="AK102" s="233">
        <f>IF(HelpMe[[#This Row],[Resolved Time]]="-","",DATEVALUE(TEXT(HelpMe[[#This Row],[Created Date]],"mm/dd/yyyy hh:mm")))</f>
        <v>45481</v>
      </c>
    </row>
    <row r="103" spans="1:37" ht="14.5">
      <c r="A103" s="252">
        <v>4000000585</v>
      </c>
      <c r="B103" s="252" t="s">
        <v>117</v>
      </c>
      <c r="C103" s="252" t="s">
        <v>881</v>
      </c>
      <c r="D103" s="254" t="s">
        <v>1095</v>
      </c>
      <c r="E103" s="252" t="s">
        <v>1096</v>
      </c>
      <c r="F103" s="252" t="s">
        <v>843</v>
      </c>
      <c r="G103" s="252" t="s">
        <v>844</v>
      </c>
      <c r="H103" s="252" t="s">
        <v>403</v>
      </c>
      <c r="I103" s="255">
        <v>45484.736111111109</v>
      </c>
      <c r="J103" s="255">
        <v>45491.736111111109</v>
      </c>
      <c r="K103" s="252" t="s">
        <v>845</v>
      </c>
      <c r="L103" s="255">
        <v>45491.744444444441</v>
      </c>
      <c r="M103" s="252" t="s">
        <v>846</v>
      </c>
      <c r="N103" s="252" t="s">
        <v>997</v>
      </c>
      <c r="O103" s="252" t="s">
        <v>848</v>
      </c>
      <c r="P103" s="255">
        <v>45491.744444444441</v>
      </c>
      <c r="Q103" s="252" t="s">
        <v>881</v>
      </c>
      <c r="R103" s="255">
        <v>45488.722916666666</v>
      </c>
      <c r="S103" s="255">
        <v>45485.454861111109</v>
      </c>
      <c r="T103" s="255">
        <v>45485.527777777781</v>
      </c>
      <c r="U103" s="252" t="s">
        <v>885</v>
      </c>
      <c r="V103" s="253" t="s">
        <v>849</v>
      </c>
      <c r="W103" s="252" t="s">
        <v>850</v>
      </c>
      <c r="X103" s="252" t="s">
        <v>793</v>
      </c>
      <c r="Y103" s="228" t="str">
        <f>VLOOKUP(HelpMe[[#This Row],[Technician]],Technicians[#All],3,FALSE)</f>
        <v>RAK Ceramics</v>
      </c>
      <c r="Z103" s="228" t="str">
        <f>VLOOKUP(HelpMe[[#This Row],[Technician]],Technicians[#All],2,FALSE)</f>
        <v>SAP Basis</v>
      </c>
      <c r="AA103" s="233" t="e">
        <f>IF((TEXT("Oct 28, 2024 00:00 AM","mmm dd, yyyy hh:mm") - TEXT(HelpMe[[#This Row],[Created Date]],"mmm dd, yyyy hh:mm"))&gt;0, "Yes","No")</f>
        <v>#VALUE!</v>
      </c>
      <c r="AB103" s="230">
        <f ca="1">IF(HelpMe[[#This Row],[Resolved Time]]="-",NOW()-TEXT(HelpMe[[#This Row],[Created Date]],"mmm dd, yyyy hh:mm"),HelpMe[[#This Row],[Resolved Time]]-HelpMe[[#This Row],[Created Date]])</f>
        <v>3.9868055555562023</v>
      </c>
      <c r="AC103" s="231" t="e">
        <f>YEAR(TEXT(HelpMe[[#This Row],[Created Date]],"mmm dd, yyyy hh:mm"))</f>
        <v>#VALUE!</v>
      </c>
      <c r="AD103" s="228" t="e">
        <f>WEEKNUM(TEXT(HelpMe[[#This Row],[Created Date]],"mmm dd, yyyy hh:mm"),2)</f>
        <v>#VALUE!</v>
      </c>
      <c r="AE103" s="228" t="e">
        <f>_xlfn.CONCAT(HelpMe[[#This Row],[Year]],"-W",HelpMe[[#This Row],[Week'#]])</f>
        <v>#VALUE!</v>
      </c>
      <c r="AF103" s="228" t="str">
        <f>IFERROR(VLOOKUP(HelpMe[[#This Row],[ID]],CGTracker[#All],11,FALSE),"No CG Status Found")</f>
        <v>No CG Status Found</v>
      </c>
      <c r="AG103" s="228" t="e">
        <f>MONTH(TEXT(HelpMe[[#This Row],[Created Date]],"mmm dd, yyyy hh:mm"))</f>
        <v>#VALUE!</v>
      </c>
      <c r="AH103" s="228" t="e">
        <f>_xlfn.CONCAT(HelpMe[[#This Row],[Year]],"-M",HelpMe[[#This Row],[Month]])</f>
        <v>#VALUE!</v>
      </c>
      <c r="AI103" s="228" t="str">
        <f ca="1">IF(HelpMe[[#This Row],[Age]]&lt;2,"Less than 2",IF(HelpMe[[#This Row],[Age]]&lt;5,"From 2 to 5",IF(HelpMe[[#This Row],[Age]]&lt;10,"From 5 to 10","More than 10")))</f>
        <v>From 2 to 5</v>
      </c>
      <c r="AJ103" s="233">
        <f>DATEVALUE(TEXT(HelpMe[[#This Row],[Created Date]],"mm/dd/yyyy hh:mm"))</f>
        <v>45603</v>
      </c>
      <c r="AK103" s="233">
        <f>IF(HelpMe[[#This Row],[Resolved Time]]="-","",DATEVALUE(TEXT(HelpMe[[#This Row],[Created Date]],"mm/dd/yyyy hh:mm")))</f>
        <v>45603</v>
      </c>
    </row>
    <row r="104" spans="1:37" ht="14.5">
      <c r="A104" s="252">
        <v>4000003860</v>
      </c>
      <c r="B104" s="252" t="s">
        <v>117</v>
      </c>
      <c r="C104" s="252" t="s">
        <v>795</v>
      </c>
      <c r="D104" s="254" t="s">
        <v>1097</v>
      </c>
      <c r="E104" s="252" t="s">
        <v>911</v>
      </c>
      <c r="F104" s="252" t="s">
        <v>843</v>
      </c>
      <c r="G104" s="252" t="s">
        <v>844</v>
      </c>
      <c r="H104" s="252" t="s">
        <v>403</v>
      </c>
      <c r="I104" s="255">
        <v>45573.654166666667</v>
      </c>
      <c r="J104" s="255">
        <v>45575.654166666667</v>
      </c>
      <c r="K104" s="252" t="s">
        <v>845</v>
      </c>
      <c r="L104" s="255">
        <v>45579.777083333334</v>
      </c>
      <c r="M104" s="252" t="s">
        <v>911</v>
      </c>
      <c r="N104" s="252" t="s">
        <v>912</v>
      </c>
      <c r="O104" s="252" t="s">
        <v>848</v>
      </c>
      <c r="P104" s="255">
        <v>45579.777083333334</v>
      </c>
      <c r="Q104" s="252" t="s">
        <v>795</v>
      </c>
      <c r="R104" s="255">
        <v>45576.76666666667</v>
      </c>
      <c r="S104" s="255">
        <v>45576.76666666667</v>
      </c>
      <c r="T104" s="255">
        <v>45573.737500000003</v>
      </c>
      <c r="U104" s="252" t="s">
        <v>885</v>
      </c>
      <c r="V104" s="253" t="s">
        <v>849</v>
      </c>
      <c r="W104" s="252" t="s">
        <v>850</v>
      </c>
      <c r="X104" s="252" t="s">
        <v>913</v>
      </c>
      <c r="Y104" s="228" t="str">
        <f>VLOOKUP(HelpMe[[#This Row],[Technician]],Technicians[#All],3,FALSE)</f>
        <v>RAK Ceramics</v>
      </c>
      <c r="Z104" s="228" t="str">
        <f>VLOOKUP(HelpMe[[#This Row],[Technician]],Technicians[#All],2,FALSE)</f>
        <v>SAP Basis</v>
      </c>
      <c r="AA104" s="233" t="e">
        <f>IF((TEXT("Oct 28, 2024 00:00 AM","mmm dd, yyyy hh:mm") - TEXT(HelpMe[[#This Row],[Created Date]],"mmm dd, yyyy hh:mm"))&gt;0, "Yes","No")</f>
        <v>#VALUE!</v>
      </c>
      <c r="AB104" s="230">
        <f ca="1">IF(HelpMe[[#This Row],[Resolved Time]]="-",NOW()-TEXT(HelpMe[[#This Row],[Created Date]],"mmm dd, yyyy hh:mm"),HelpMe[[#This Row],[Resolved Time]]-HelpMe[[#This Row],[Created Date]])</f>
        <v>3.1125000000029104</v>
      </c>
      <c r="AC104" s="231" t="e">
        <f>YEAR(TEXT(HelpMe[[#This Row],[Created Date]],"mmm dd, yyyy hh:mm"))</f>
        <v>#VALUE!</v>
      </c>
      <c r="AD104" s="228" t="e">
        <f>WEEKNUM(TEXT(HelpMe[[#This Row],[Created Date]],"mmm dd, yyyy hh:mm"),2)</f>
        <v>#VALUE!</v>
      </c>
      <c r="AE104" s="228" t="e">
        <f>_xlfn.CONCAT(HelpMe[[#This Row],[Year]],"-W",HelpMe[[#This Row],[Week'#]])</f>
        <v>#VALUE!</v>
      </c>
      <c r="AF104" s="228" t="str">
        <f>IFERROR(VLOOKUP(HelpMe[[#This Row],[ID]],CGTracker[#All],11,FALSE),"No CG Status Found")</f>
        <v>No CG Status Found</v>
      </c>
      <c r="AG104" s="228" t="e">
        <f>MONTH(TEXT(HelpMe[[#This Row],[Created Date]],"mmm dd, yyyy hh:mm"))</f>
        <v>#VALUE!</v>
      </c>
      <c r="AH104" s="228" t="e">
        <f>_xlfn.CONCAT(HelpMe[[#This Row],[Year]],"-M",HelpMe[[#This Row],[Month]])</f>
        <v>#VALUE!</v>
      </c>
      <c r="AI104" s="228" t="str">
        <f ca="1">IF(HelpMe[[#This Row],[Age]]&lt;2,"Less than 2",IF(HelpMe[[#This Row],[Age]]&lt;5,"From 2 to 5",IF(HelpMe[[#This Row],[Age]]&lt;10,"From 5 to 10","More than 10")))</f>
        <v>From 2 to 5</v>
      </c>
      <c r="AJ104" s="233">
        <f>DATEVALUE(TEXT(HelpMe[[#This Row],[Created Date]],"mm/dd/yyyy hh:mm"))</f>
        <v>45514</v>
      </c>
      <c r="AK104" s="233">
        <f>IF(HelpMe[[#This Row],[Resolved Time]]="-","",DATEVALUE(TEXT(HelpMe[[#This Row],[Created Date]],"mm/dd/yyyy hh:mm")))</f>
        <v>45514</v>
      </c>
    </row>
    <row r="105" spans="1:37" ht="14.5">
      <c r="A105" s="252">
        <v>4000000876</v>
      </c>
      <c r="B105" s="252" t="s">
        <v>117</v>
      </c>
      <c r="C105" s="252" t="s">
        <v>861</v>
      </c>
      <c r="D105" s="254" t="s">
        <v>1098</v>
      </c>
      <c r="E105" s="252" t="s">
        <v>911</v>
      </c>
      <c r="F105" s="252" t="s">
        <v>843</v>
      </c>
      <c r="G105" s="252" t="s">
        <v>844</v>
      </c>
      <c r="H105" s="252" t="s">
        <v>403</v>
      </c>
      <c r="I105" s="255">
        <v>45491.53402777778</v>
      </c>
      <c r="J105" s="255">
        <v>45495.53402777778</v>
      </c>
      <c r="K105" s="252" t="s">
        <v>845</v>
      </c>
      <c r="L105" s="255">
        <v>45494.578472222223</v>
      </c>
      <c r="M105" s="252" t="s">
        <v>911</v>
      </c>
      <c r="N105" s="252" t="s">
        <v>912</v>
      </c>
      <c r="O105" s="252" t="s">
        <v>848</v>
      </c>
      <c r="P105" s="255">
        <v>45494.578472222223</v>
      </c>
      <c r="Q105" s="252" t="s">
        <v>795</v>
      </c>
      <c r="R105" s="255">
        <v>45491.574305555558</v>
      </c>
      <c r="S105" s="255">
        <v>45491.574305555558</v>
      </c>
      <c r="T105" s="255">
        <v>45491.617361111108</v>
      </c>
      <c r="U105" s="252" t="s">
        <v>885</v>
      </c>
      <c r="V105" s="253" t="s">
        <v>849</v>
      </c>
      <c r="W105" s="252" t="s">
        <v>850</v>
      </c>
      <c r="X105" s="252" t="s">
        <v>913</v>
      </c>
      <c r="Y105" s="228" t="str">
        <f>VLOOKUP(HelpMe[[#This Row],[Technician]],Technicians[#All],3,FALSE)</f>
        <v>RAK Ceramics</v>
      </c>
      <c r="Z105" s="228" t="str">
        <f>VLOOKUP(HelpMe[[#This Row],[Technician]],Technicians[#All],2,FALSE)</f>
        <v>SAP Basis</v>
      </c>
      <c r="AA105" s="230" t="e">
        <f>IF((TEXT("Oct 28, 2024 00:00 AM","mmm dd, yyyy hh:mm") - TEXT(HelpMe[[#This Row],[Created Date]],"mmm dd, yyyy hh:mm"))&gt;0, "Yes","No")</f>
        <v>#VALUE!</v>
      </c>
      <c r="AB105" s="230">
        <f ca="1">IF(HelpMe[[#This Row],[Resolved Time]]="-",NOW()-TEXT(HelpMe[[#This Row],[Created Date]],"mmm dd, yyyy hh:mm"),HelpMe[[#This Row],[Resolved Time]]-HelpMe[[#This Row],[Created Date]])</f>
        <v>4.0277777778101154E-2</v>
      </c>
      <c r="AC105" s="231" t="e">
        <f>YEAR(TEXT(HelpMe[[#This Row],[Created Date]],"mmm dd, yyyy hh:mm"))</f>
        <v>#VALUE!</v>
      </c>
      <c r="AD105" s="228" t="e">
        <f>WEEKNUM(TEXT(HelpMe[[#This Row],[Created Date]],"mmm dd, yyyy hh:mm"),2)</f>
        <v>#VALUE!</v>
      </c>
      <c r="AE105" s="228" t="e">
        <f>_xlfn.CONCAT(HelpMe[[#This Row],[Year]],"-W",HelpMe[[#This Row],[Week'#]])</f>
        <v>#VALUE!</v>
      </c>
      <c r="AF105" s="228" t="str">
        <f>IFERROR(VLOOKUP(HelpMe[[#This Row],[ID]],CGTracker[#All],11,FALSE),"No CG Status Found")</f>
        <v>No CG Status Found</v>
      </c>
      <c r="AG105" s="228" t="e">
        <f>MONTH(TEXT(HelpMe[[#This Row],[Created Date]],"mmm dd, yyyy hh:mm"))</f>
        <v>#VALUE!</v>
      </c>
      <c r="AH105" s="228" t="e">
        <f>_xlfn.CONCAT(HelpMe[[#This Row],[Year]],"-M",HelpMe[[#This Row],[Month]])</f>
        <v>#VALUE!</v>
      </c>
      <c r="AI105" s="228" t="str">
        <f ca="1">IF(HelpMe[[#This Row],[Age]]&lt;2,"Less than 2",IF(HelpMe[[#This Row],[Age]]&lt;5,"From 2 to 5",IF(HelpMe[[#This Row],[Age]]&lt;10,"From 5 to 10","More than 10")))</f>
        <v>Less than 2</v>
      </c>
      <c r="AJ105" s="233" t="e">
        <f>DATEVALUE(TEXT(HelpMe[[#This Row],[Created Date]],"mm/dd/yyyy hh:mm"))</f>
        <v>#VALUE!</v>
      </c>
      <c r="AK105" s="233" t="e">
        <f>IF(HelpMe[[#This Row],[Resolved Time]]="-","",DATEVALUE(TEXT(HelpMe[[#This Row],[Created Date]],"mm/dd/yyyy hh:mm")))</f>
        <v>#VALUE!</v>
      </c>
    </row>
    <row r="106" spans="1:37" ht="14.5">
      <c r="A106" s="252">
        <v>4000002744</v>
      </c>
      <c r="B106" s="252" t="s">
        <v>117</v>
      </c>
      <c r="C106" s="252" t="s">
        <v>795</v>
      </c>
      <c r="D106" s="254" t="s">
        <v>1099</v>
      </c>
      <c r="E106" s="252" t="s">
        <v>1018</v>
      </c>
      <c r="F106" s="252" t="s">
        <v>941</v>
      </c>
      <c r="G106" s="252" t="s">
        <v>980</v>
      </c>
      <c r="H106" s="252" t="s">
        <v>40</v>
      </c>
      <c r="I106" s="255">
        <v>45541.482638888891</v>
      </c>
      <c r="J106" s="255">
        <v>45544.440972222219</v>
      </c>
      <c r="K106" s="252" t="s">
        <v>845</v>
      </c>
      <c r="L106" s="253" t="s">
        <v>849</v>
      </c>
      <c r="M106" s="252" t="s">
        <v>846</v>
      </c>
      <c r="N106" s="252" t="s">
        <v>1005</v>
      </c>
      <c r="O106" s="252" t="s">
        <v>972</v>
      </c>
      <c r="P106" s="255">
        <v>45644.487500000003</v>
      </c>
      <c r="Q106" s="252" t="s">
        <v>861</v>
      </c>
      <c r="R106" s="255">
        <v>45644.487500000003</v>
      </c>
      <c r="S106" s="255">
        <v>45644.487500000003</v>
      </c>
      <c r="T106" s="255">
        <v>45541.524305555555</v>
      </c>
      <c r="U106" s="252" t="s">
        <v>845</v>
      </c>
      <c r="V106" s="253" t="s">
        <v>849</v>
      </c>
      <c r="W106" s="252" t="s">
        <v>850</v>
      </c>
      <c r="X106" s="252" t="s">
        <v>793</v>
      </c>
      <c r="Y106" s="228" t="str">
        <f>VLOOKUP(HelpMe[[#This Row],[Technician]],Technicians[#All],3,FALSE)</f>
        <v>Capgemini</v>
      </c>
      <c r="Z106" s="228" t="str">
        <f>VLOOKUP(HelpMe[[#This Row],[Technician]],Technicians[#All],2,FALSE)</f>
        <v>SAP FICO</v>
      </c>
      <c r="AA106" s="233" t="e">
        <f>IF((TEXT("Oct 28, 2024 00:00 AM","mmm dd, yyyy hh:mm") - TEXT(HelpMe[[#This Row],[Created Date]],"mmm dd, yyyy hh:mm"))&gt;0, "Yes","No")</f>
        <v>#VALUE!</v>
      </c>
      <c r="AB106" s="230">
        <f ca="1">IF(HelpMe[[#This Row],[Resolved Time]]="-",NOW()-TEXT(HelpMe[[#This Row],[Created Date]],"mmm dd, yyyy hh:mm"),HelpMe[[#This Row],[Resolved Time]]-HelpMe[[#This Row],[Created Date]])</f>
        <v>103.0048611111124</v>
      </c>
      <c r="AC106" s="231" t="e">
        <f>YEAR(TEXT(HelpMe[[#This Row],[Created Date]],"mmm dd, yyyy hh:mm"))</f>
        <v>#VALUE!</v>
      </c>
      <c r="AD106" s="228" t="e">
        <f>WEEKNUM(TEXT(HelpMe[[#This Row],[Created Date]],"mmm dd, yyyy hh:mm"),2)</f>
        <v>#VALUE!</v>
      </c>
      <c r="AE106" s="228" t="e">
        <f>_xlfn.CONCAT(HelpMe[[#This Row],[Year]],"-W",HelpMe[[#This Row],[Week'#]])</f>
        <v>#VALUE!</v>
      </c>
      <c r="AF106" s="228" t="str">
        <f>IFERROR(VLOOKUP(HelpMe[[#This Row],[ID]],CGTracker[#All],11,FALSE),"No CG Status Found")</f>
        <v>Resolved</v>
      </c>
      <c r="AG106" s="228" t="e">
        <f>MONTH(TEXT(HelpMe[[#This Row],[Created Date]],"mmm dd, yyyy hh:mm"))</f>
        <v>#VALUE!</v>
      </c>
      <c r="AH106" s="228" t="e">
        <f>_xlfn.CONCAT(HelpMe[[#This Row],[Year]],"-M",HelpMe[[#This Row],[Month]])</f>
        <v>#VALUE!</v>
      </c>
      <c r="AI106" s="228" t="str">
        <f ca="1">IF(HelpMe[[#This Row],[Age]]&lt;2,"Less than 2",IF(HelpMe[[#This Row],[Age]]&lt;5,"From 2 to 5",IF(HelpMe[[#This Row],[Age]]&lt;10,"From 5 to 10","More than 10")))</f>
        <v>More than 10</v>
      </c>
      <c r="AJ106" s="233">
        <f>DATEVALUE(TEXT(HelpMe[[#This Row],[Created Date]],"mm/dd/yyyy hh:mm"))</f>
        <v>45452</v>
      </c>
      <c r="AK106" s="233">
        <f>IF(HelpMe[[#This Row],[Resolved Time]]="-","",DATEVALUE(TEXT(HelpMe[[#This Row],[Created Date]],"mm/dd/yyyy hh:mm")))</f>
        <v>45452</v>
      </c>
    </row>
    <row r="107" spans="1:37" ht="14.5">
      <c r="A107" s="252">
        <v>4000002384</v>
      </c>
      <c r="B107" s="252" t="s">
        <v>117</v>
      </c>
      <c r="C107" s="252" t="s">
        <v>795</v>
      </c>
      <c r="D107" s="254" t="s">
        <v>1100</v>
      </c>
      <c r="E107" s="252" t="s">
        <v>1018</v>
      </c>
      <c r="F107" s="252" t="s">
        <v>867</v>
      </c>
      <c r="G107" s="252" t="s">
        <v>855</v>
      </c>
      <c r="H107" s="252" t="s">
        <v>268</v>
      </c>
      <c r="I107" s="255">
        <v>45531.546527777777</v>
      </c>
      <c r="J107" s="255">
        <v>45532.504861111112</v>
      </c>
      <c r="K107" s="252" t="s">
        <v>845</v>
      </c>
      <c r="L107" s="253" t="s">
        <v>849</v>
      </c>
      <c r="M107" s="252" t="s">
        <v>846</v>
      </c>
      <c r="N107" s="252" t="s">
        <v>860</v>
      </c>
      <c r="O107" s="252" t="s">
        <v>972</v>
      </c>
      <c r="P107" s="255">
        <v>45603.566666666666</v>
      </c>
      <c r="Q107" s="252" t="s">
        <v>861</v>
      </c>
      <c r="R107" s="253" t="s">
        <v>849</v>
      </c>
      <c r="S107" s="255">
        <v>45539.77847222222</v>
      </c>
      <c r="T107" s="255">
        <v>45531.588194444441</v>
      </c>
      <c r="U107" s="252" t="s">
        <v>845</v>
      </c>
      <c r="V107" s="256">
        <v>3000000000</v>
      </c>
      <c r="W107" s="252" t="s">
        <v>850</v>
      </c>
      <c r="X107" s="252" t="s">
        <v>793</v>
      </c>
      <c r="Y107" s="228" t="str">
        <f>VLOOKUP(HelpMe[[#This Row],[Technician]],Technicians[#All],3,FALSE)</f>
        <v>Capgemini</v>
      </c>
      <c r="Z107" s="228" t="str">
        <f>VLOOKUP(HelpMe[[#This Row],[Technician]],Technicians[#All],2,FALSE)</f>
        <v>SAP PP</v>
      </c>
      <c r="AA107" s="233" t="e">
        <f>IF((TEXT("Oct 28, 2024 00:00 AM","mmm dd, yyyy hh:mm") - TEXT(HelpMe[[#This Row],[Created Date]],"mmm dd, yyyy hh:mm"))&gt;0, "Yes","No")</f>
        <v>#VALUE!</v>
      </c>
      <c r="AB107" s="230" t="e">
        <f ca="1">IF(HelpMe[[#This Row],[Resolved Time]]="-",NOW()-TEXT(HelpMe[[#This Row],[Created Date]],"mmm dd, yyyy hh:mm"),HelpMe[[#This Row],[Resolved Time]]-HelpMe[[#This Row],[Created Date]])</f>
        <v>#VALUE!</v>
      </c>
      <c r="AC107" s="231" t="e">
        <f>YEAR(TEXT(HelpMe[[#This Row],[Created Date]],"mmm dd, yyyy hh:mm"))</f>
        <v>#VALUE!</v>
      </c>
      <c r="AD107" s="228" t="e">
        <f>WEEKNUM(TEXT(HelpMe[[#This Row],[Created Date]],"mmm dd, yyyy hh:mm"),2)</f>
        <v>#VALUE!</v>
      </c>
      <c r="AE107" s="228" t="e">
        <f>_xlfn.CONCAT(HelpMe[[#This Row],[Year]],"-W",HelpMe[[#This Row],[Week'#]])</f>
        <v>#VALUE!</v>
      </c>
      <c r="AF107" s="228" t="str">
        <f>IFERROR(VLOOKUP(HelpMe[[#This Row],[ID]],CGTracker[#All],11,FALSE),"No CG Status Found")</f>
        <v>In Progress</v>
      </c>
      <c r="AG107" s="228" t="e">
        <f>MONTH(TEXT(HelpMe[[#This Row],[Created Date]],"mmm dd, yyyy hh:mm"))</f>
        <v>#VALUE!</v>
      </c>
      <c r="AH107" s="228" t="e">
        <f>_xlfn.CONCAT(HelpMe[[#This Row],[Year]],"-M",HelpMe[[#This Row],[Month]])</f>
        <v>#VALUE!</v>
      </c>
      <c r="AI107" s="228" t="e">
        <f ca="1">IF(HelpMe[[#This Row],[Age]]&lt;2,"Less than 2",IF(HelpMe[[#This Row],[Age]]&lt;5,"From 2 to 5",IF(HelpMe[[#This Row],[Age]]&lt;10,"From 5 to 10","More than 10")))</f>
        <v>#VALUE!</v>
      </c>
      <c r="AJ107" s="233" t="e">
        <f>DATEVALUE(TEXT(HelpMe[[#This Row],[Created Date]],"mm/dd/yyyy hh:mm"))</f>
        <v>#VALUE!</v>
      </c>
      <c r="AK107" s="233" t="str">
        <f>IF(HelpMe[[#This Row],[Resolved Time]]="-","",DATEVALUE(TEXT(HelpMe[[#This Row],[Created Date]],"mm/dd/yyyy hh:mm")))</f>
        <v/>
      </c>
    </row>
    <row r="108" spans="1:37" ht="14.5">
      <c r="A108" s="252">
        <v>4000005823</v>
      </c>
      <c r="B108" s="252" t="s">
        <v>117</v>
      </c>
      <c r="C108" s="252" t="s">
        <v>861</v>
      </c>
      <c r="D108" s="254" t="s">
        <v>719</v>
      </c>
      <c r="E108" s="252" t="s">
        <v>1101</v>
      </c>
      <c r="F108" s="252" t="s">
        <v>870</v>
      </c>
      <c r="G108" s="252" t="s">
        <v>864</v>
      </c>
      <c r="H108" s="252" t="s">
        <v>746</v>
      </c>
      <c r="I108" s="255">
        <v>45636.820833333331</v>
      </c>
      <c r="J108" s="255">
        <v>45637.770833333336</v>
      </c>
      <c r="K108" s="252" t="s">
        <v>845</v>
      </c>
      <c r="L108" s="253" t="s">
        <v>849</v>
      </c>
      <c r="M108" s="252" t="s">
        <v>1102</v>
      </c>
      <c r="N108" s="252" t="s">
        <v>971</v>
      </c>
      <c r="O108" s="252" t="s">
        <v>920</v>
      </c>
      <c r="P108" s="255">
        <v>45639.809027777781</v>
      </c>
      <c r="Q108" s="252" t="s">
        <v>861</v>
      </c>
      <c r="R108" s="253" t="s">
        <v>849</v>
      </c>
      <c r="S108" s="253" t="s">
        <v>849</v>
      </c>
      <c r="T108" s="255">
        <v>45637.479166666664</v>
      </c>
      <c r="U108" s="252" t="s">
        <v>845</v>
      </c>
      <c r="V108" s="256">
        <v>3000000000</v>
      </c>
      <c r="W108" s="252" t="s">
        <v>850</v>
      </c>
      <c r="X108" s="252" t="s">
        <v>793</v>
      </c>
      <c r="Y108" s="228" t="str">
        <f>VLOOKUP(HelpMe[[#This Row],[Technician]],Technicians[#All],3,FALSE)</f>
        <v>Capgemini</v>
      </c>
      <c r="Z108" s="228" t="str">
        <f>VLOOKUP(HelpMe[[#This Row],[Technician]],Technicians[#All],2,FALSE)</f>
        <v>SAP MM</v>
      </c>
      <c r="AA108" s="233" t="e">
        <f>IF((TEXT("Oct 28, 2024 00:00 AM","mmm dd, yyyy hh:mm") - TEXT(HelpMe[[#This Row],[Created Date]],"mmm dd, yyyy hh:mm"))&gt;0, "Yes","No")</f>
        <v>#VALUE!</v>
      </c>
      <c r="AB108" s="230" t="e">
        <f ca="1">IF(HelpMe[[#This Row],[Resolved Time]]="-",NOW()-TEXT(HelpMe[[#This Row],[Created Date]],"mmm dd, yyyy hh:mm"),HelpMe[[#This Row],[Resolved Time]]-HelpMe[[#This Row],[Created Date]])</f>
        <v>#VALUE!</v>
      </c>
      <c r="AC108" s="231" t="e">
        <f>YEAR(TEXT(HelpMe[[#This Row],[Created Date]],"mmm dd, yyyy hh:mm"))</f>
        <v>#VALUE!</v>
      </c>
      <c r="AD108" s="228" t="e">
        <f>WEEKNUM(TEXT(HelpMe[[#This Row],[Created Date]],"mmm dd, yyyy hh:mm"),2)</f>
        <v>#VALUE!</v>
      </c>
      <c r="AE108" s="228" t="e">
        <f>_xlfn.CONCAT(HelpMe[[#This Row],[Year]],"-W",HelpMe[[#This Row],[Week'#]])</f>
        <v>#VALUE!</v>
      </c>
      <c r="AF108" s="228" t="str">
        <f>IFERROR(VLOOKUP(HelpMe[[#This Row],[ID]],CGTracker[#All],11,FALSE),"No CG Status Found")</f>
        <v>User acceptance</v>
      </c>
      <c r="AG108" s="228" t="e">
        <f>MONTH(TEXT(HelpMe[[#This Row],[Created Date]],"mmm dd, yyyy hh:mm"))</f>
        <v>#VALUE!</v>
      </c>
      <c r="AH108" s="228" t="e">
        <f>_xlfn.CONCAT(HelpMe[[#This Row],[Year]],"-M",HelpMe[[#This Row],[Month]])</f>
        <v>#VALUE!</v>
      </c>
      <c r="AI108" s="228" t="e">
        <f ca="1">IF(HelpMe[[#This Row],[Age]]&lt;2,"Less than 2",IF(HelpMe[[#This Row],[Age]]&lt;5,"From 2 to 5",IF(HelpMe[[#This Row],[Age]]&lt;10,"From 5 to 10","More than 10")))</f>
        <v>#VALUE!</v>
      </c>
      <c r="AJ108" s="233">
        <f>DATEVALUE(TEXT(HelpMe[[#This Row],[Created Date]],"mm/dd/yyyy hh:mm"))</f>
        <v>45577</v>
      </c>
      <c r="AK108" s="233" t="str">
        <f>IF(HelpMe[[#This Row],[Resolved Time]]="-","",DATEVALUE(TEXT(HelpMe[[#This Row],[Created Date]],"mm/dd/yyyy hh:mm")))</f>
        <v/>
      </c>
    </row>
    <row r="109" spans="1:37" ht="14.5">
      <c r="A109" s="252">
        <v>4000003883</v>
      </c>
      <c r="B109" s="252" t="s">
        <v>117</v>
      </c>
      <c r="C109" s="252" t="s">
        <v>795</v>
      </c>
      <c r="D109" s="254" t="s">
        <v>1103</v>
      </c>
      <c r="E109" s="252" t="s">
        <v>1104</v>
      </c>
      <c r="F109" s="252" t="s">
        <v>941</v>
      </c>
      <c r="G109" s="252" t="s">
        <v>864</v>
      </c>
      <c r="H109" s="252" t="s">
        <v>40</v>
      </c>
      <c r="I109" s="255">
        <v>45574.460416666669</v>
      </c>
      <c r="J109" s="255">
        <v>45576.460416666669</v>
      </c>
      <c r="K109" s="252" t="s">
        <v>845</v>
      </c>
      <c r="L109" s="253" t="s">
        <v>849</v>
      </c>
      <c r="M109" s="252" t="s">
        <v>846</v>
      </c>
      <c r="N109" s="252" t="s">
        <v>860</v>
      </c>
      <c r="O109" s="252" t="s">
        <v>848</v>
      </c>
      <c r="P109" s="255">
        <v>45644.620138888888</v>
      </c>
      <c r="Q109" s="252" t="s">
        <v>795</v>
      </c>
      <c r="R109" s="255">
        <v>45644.620138888888</v>
      </c>
      <c r="S109" s="255">
        <v>45581.492361111108</v>
      </c>
      <c r="T109" s="255">
        <v>45574.543749999997</v>
      </c>
      <c r="U109" s="252" t="s">
        <v>845</v>
      </c>
      <c r="V109" s="253" t="s">
        <v>849</v>
      </c>
      <c r="W109" s="252" t="s">
        <v>850</v>
      </c>
      <c r="X109" s="252" t="s">
        <v>903</v>
      </c>
      <c r="Y109" s="228" t="str">
        <f>VLOOKUP(HelpMe[[#This Row],[Technician]],Technicians[#All],3,FALSE)</f>
        <v>Capgemini</v>
      </c>
      <c r="Z109" s="228" t="str">
        <f>VLOOKUP(HelpMe[[#This Row],[Technician]],Technicians[#All],2,FALSE)</f>
        <v>SAP FICO</v>
      </c>
      <c r="AA109" s="230" t="e">
        <f>IF((TEXT("Oct 28, 2024 00:00 AM","mmm dd, yyyy hh:mm") - TEXT(HelpMe[[#This Row],[Created Date]],"mmm dd, yyyy hh:mm"))&gt;0, "Yes","No")</f>
        <v>#VALUE!</v>
      </c>
      <c r="AB109" s="230">
        <f ca="1">IF(HelpMe[[#This Row],[Resolved Time]]="-",NOW()-TEXT(HelpMe[[#This Row],[Created Date]],"mmm dd, yyyy hh:mm"),HelpMe[[#This Row],[Resolved Time]]-HelpMe[[#This Row],[Created Date]])</f>
        <v>70.159722222218988</v>
      </c>
      <c r="AC109" s="231" t="e">
        <f>YEAR(TEXT(HelpMe[[#This Row],[Created Date]],"mmm dd, yyyy hh:mm"))</f>
        <v>#VALUE!</v>
      </c>
      <c r="AD109" s="228" t="e">
        <f>WEEKNUM(TEXT(HelpMe[[#This Row],[Created Date]],"mmm dd, yyyy hh:mm"),2)</f>
        <v>#VALUE!</v>
      </c>
      <c r="AE109" s="228" t="e">
        <f>_xlfn.CONCAT(HelpMe[[#This Row],[Year]],"-W",HelpMe[[#This Row],[Week'#]])</f>
        <v>#VALUE!</v>
      </c>
      <c r="AF109" s="228" t="str">
        <f>IFERROR(VLOOKUP(HelpMe[[#This Row],[ID]],CGTracker[#All],11,FALSE),"No CG Status Found")</f>
        <v>Resolved</v>
      </c>
      <c r="AG109" s="228" t="e">
        <f>MONTH(TEXT(HelpMe[[#This Row],[Created Date]],"mmm dd, yyyy hh:mm"))</f>
        <v>#VALUE!</v>
      </c>
      <c r="AH109" s="228" t="e">
        <f>_xlfn.CONCAT(HelpMe[[#This Row],[Year]],"-M",HelpMe[[#This Row],[Month]])</f>
        <v>#VALUE!</v>
      </c>
      <c r="AI109" s="228" t="str">
        <f ca="1">IF(HelpMe[[#This Row],[Age]]&lt;2,"Less than 2",IF(HelpMe[[#This Row],[Age]]&lt;5,"From 2 to 5",IF(HelpMe[[#This Row],[Age]]&lt;10,"From 5 to 10","More than 10")))</f>
        <v>More than 10</v>
      </c>
      <c r="AJ109" s="233">
        <f>DATEVALUE(TEXT(HelpMe[[#This Row],[Created Date]],"mm/dd/yyyy hh:mm"))</f>
        <v>45545</v>
      </c>
      <c r="AK109" s="233">
        <f>IF(HelpMe[[#This Row],[Resolved Time]]="-","",DATEVALUE(TEXT(HelpMe[[#This Row],[Created Date]],"mm/dd/yyyy hh:mm")))</f>
        <v>45545</v>
      </c>
    </row>
    <row r="110" spans="1:37" ht="14.5">
      <c r="A110" s="252">
        <v>4000005011</v>
      </c>
      <c r="B110" s="252" t="s">
        <v>156</v>
      </c>
      <c r="C110" s="252" t="s">
        <v>795</v>
      </c>
      <c r="D110" s="254" t="s">
        <v>1105</v>
      </c>
      <c r="E110" s="252" t="s">
        <v>1106</v>
      </c>
      <c r="F110" s="252" t="s">
        <v>518</v>
      </c>
      <c r="G110" s="252" t="s">
        <v>516</v>
      </c>
      <c r="H110" s="252" t="s">
        <v>403</v>
      </c>
      <c r="I110" s="255">
        <v>45610.569444444445</v>
      </c>
      <c r="J110" s="255">
        <v>45614.569444444445</v>
      </c>
      <c r="K110" s="252" t="s">
        <v>845</v>
      </c>
      <c r="L110" s="255">
        <v>45625.668749999997</v>
      </c>
      <c r="M110" s="252" t="s">
        <v>846</v>
      </c>
      <c r="N110" s="252" t="s">
        <v>847</v>
      </c>
      <c r="O110" s="252" t="s">
        <v>848</v>
      </c>
      <c r="P110" s="255">
        <v>45625.668749999997</v>
      </c>
      <c r="Q110" s="252" t="s">
        <v>795</v>
      </c>
      <c r="R110" s="255">
        <v>45622.634027777778</v>
      </c>
      <c r="S110" s="255">
        <v>45611.693749999999</v>
      </c>
      <c r="T110" s="255">
        <v>45610.652777777781</v>
      </c>
      <c r="U110" s="253" t="s">
        <v>849</v>
      </c>
      <c r="V110" s="256">
        <v>2000000000</v>
      </c>
      <c r="W110" s="252" t="s">
        <v>850</v>
      </c>
      <c r="X110" s="252" t="s">
        <v>793</v>
      </c>
      <c r="Y110" s="228" t="str">
        <f>VLOOKUP(HelpMe[[#This Row],[Technician]],Technicians[#All],3,FALSE)</f>
        <v>Capgemini</v>
      </c>
      <c r="Z110" s="228" t="str">
        <f>VLOOKUP(HelpMe[[#This Row],[Technician]],Technicians[#All],2,FALSE)</f>
        <v>SAP SD</v>
      </c>
      <c r="AA110" s="233" t="e">
        <f>IF((TEXT("Oct 28, 2024 00:00 AM","mmm dd, yyyy hh:mm") - TEXT(HelpMe[[#This Row],[Created Date]],"mmm dd, yyyy hh:mm"))&gt;0, "Yes","No")</f>
        <v>#VALUE!</v>
      </c>
      <c r="AB110" s="230">
        <f ca="1">IF(HelpMe[[#This Row],[Resolved Time]]="-",NOW()-TEXT(HelpMe[[#This Row],[Created Date]],"mmm dd, yyyy hh:mm"),HelpMe[[#This Row],[Resolved Time]]-HelpMe[[#This Row],[Created Date]])</f>
        <v>12.064583333332848</v>
      </c>
      <c r="AC110" s="231" t="e">
        <f>YEAR(TEXT(HelpMe[[#This Row],[Created Date]],"mmm dd, yyyy hh:mm"))</f>
        <v>#VALUE!</v>
      </c>
      <c r="AD110" s="228" t="e">
        <f>WEEKNUM(TEXT(HelpMe[[#This Row],[Created Date]],"mmm dd, yyyy hh:mm"),2)</f>
        <v>#VALUE!</v>
      </c>
      <c r="AE110" s="228" t="e">
        <f>_xlfn.CONCAT(HelpMe[[#This Row],[Year]],"-W",HelpMe[[#This Row],[Week'#]])</f>
        <v>#VALUE!</v>
      </c>
      <c r="AF110" s="228" t="str">
        <f>IFERROR(VLOOKUP(HelpMe[[#This Row],[ID]],CGTracker[#All],11,FALSE),"No CG Status Found")</f>
        <v>Closed</v>
      </c>
      <c r="AG110" s="228" t="e">
        <f>MONTH(TEXT(HelpMe[[#This Row],[Created Date]],"mmm dd, yyyy hh:mm"))</f>
        <v>#VALUE!</v>
      </c>
      <c r="AH110" s="228" t="e">
        <f>_xlfn.CONCAT(HelpMe[[#This Row],[Year]],"-M",HelpMe[[#This Row],[Month]])</f>
        <v>#VALUE!</v>
      </c>
      <c r="AI110" s="228" t="str">
        <f ca="1">IF(HelpMe[[#This Row],[Age]]&lt;2,"Less than 2",IF(HelpMe[[#This Row],[Age]]&lt;5,"From 2 to 5",IF(HelpMe[[#This Row],[Age]]&lt;10,"From 5 to 10","More than 10")))</f>
        <v>More than 10</v>
      </c>
      <c r="AJ110" s="233" t="e">
        <f>DATEVALUE(TEXT(HelpMe[[#This Row],[Created Date]],"mm/dd/yyyy hh:mm"))</f>
        <v>#VALUE!</v>
      </c>
      <c r="AK110" s="233" t="e">
        <f>IF(HelpMe[[#This Row],[Resolved Time]]="-","",DATEVALUE(TEXT(HelpMe[[#This Row],[Created Date]],"mm/dd/yyyy hh:mm")))</f>
        <v>#VALUE!</v>
      </c>
    </row>
    <row r="111" spans="1:37" ht="14.5">
      <c r="A111" s="252">
        <v>4000001741</v>
      </c>
      <c r="B111" s="252" t="s">
        <v>156</v>
      </c>
      <c r="C111" s="252" t="s">
        <v>861</v>
      </c>
      <c r="D111" s="254" t="s">
        <v>1107</v>
      </c>
      <c r="E111" s="252" t="s">
        <v>1108</v>
      </c>
      <c r="F111" s="252" t="s">
        <v>742</v>
      </c>
      <c r="G111" s="252" t="s">
        <v>942</v>
      </c>
      <c r="H111" s="252" t="s">
        <v>403</v>
      </c>
      <c r="I111" s="255">
        <v>45510.777777777781</v>
      </c>
      <c r="J111" s="255">
        <v>45512.777777777781</v>
      </c>
      <c r="K111" s="252" t="s">
        <v>845</v>
      </c>
      <c r="L111" s="255">
        <v>45534.468055555553</v>
      </c>
      <c r="M111" s="252" t="s">
        <v>1109</v>
      </c>
      <c r="N111" s="252" t="s">
        <v>924</v>
      </c>
      <c r="O111" s="252" t="s">
        <v>848</v>
      </c>
      <c r="P111" s="255">
        <v>45534.468055555553</v>
      </c>
      <c r="Q111" s="252" t="s">
        <v>795</v>
      </c>
      <c r="R111" s="255">
        <v>45531.453472222223</v>
      </c>
      <c r="S111" s="255">
        <v>45519.464583333334</v>
      </c>
      <c r="T111" s="255">
        <v>45511.486111111109</v>
      </c>
      <c r="U111" s="253" t="s">
        <v>849</v>
      </c>
      <c r="V111" s="256">
        <v>2000000000</v>
      </c>
      <c r="W111" s="252" t="s">
        <v>850</v>
      </c>
      <c r="X111" s="252" t="s">
        <v>793</v>
      </c>
      <c r="Y111" s="228" t="str">
        <f>VLOOKUP(HelpMe[[#This Row],[Technician]],Technicians[#All],3,FALSE)</f>
        <v>RAK Ceramics</v>
      </c>
      <c r="Z111" s="228" t="str">
        <f>VLOOKUP(HelpMe[[#This Row],[Technician]],Technicians[#All],2,FALSE)</f>
        <v>SAP SD</v>
      </c>
      <c r="AA111" s="230" t="e">
        <f>IF((TEXT("Oct 28, 2024 00:00 AM","mmm dd, yyyy hh:mm") - TEXT(HelpMe[[#This Row],[Created Date]],"mmm dd, yyyy hh:mm"))&gt;0, "Yes","No")</f>
        <v>#VALUE!</v>
      </c>
      <c r="AB111" s="230">
        <f ca="1">IF(HelpMe[[#This Row],[Resolved Time]]="-",NOW()-TEXT(HelpMe[[#This Row],[Created Date]],"mmm dd, yyyy hh:mm"),HelpMe[[#This Row],[Resolved Time]]-HelpMe[[#This Row],[Created Date]])</f>
        <v>20.675694444442343</v>
      </c>
      <c r="AC111" s="231" t="e">
        <f>YEAR(TEXT(HelpMe[[#This Row],[Created Date]],"mmm dd, yyyy hh:mm"))</f>
        <v>#VALUE!</v>
      </c>
      <c r="AD111" s="228" t="e">
        <f>WEEKNUM(TEXT(HelpMe[[#This Row],[Created Date]],"mmm dd, yyyy hh:mm"),2)</f>
        <v>#VALUE!</v>
      </c>
      <c r="AE111" s="228" t="e">
        <f>_xlfn.CONCAT(HelpMe[[#This Row],[Year]],"-W",HelpMe[[#This Row],[Week'#]])</f>
        <v>#VALUE!</v>
      </c>
      <c r="AF111" s="228" t="str">
        <f>IFERROR(VLOOKUP(HelpMe[[#This Row],[ID]],CGTracker[#All],11,FALSE),"No CG Status Found")</f>
        <v>No CG Status Found</v>
      </c>
      <c r="AG111" s="228" t="e">
        <f>MONTH(TEXT(HelpMe[[#This Row],[Created Date]],"mmm dd, yyyy hh:mm"))</f>
        <v>#VALUE!</v>
      </c>
      <c r="AH111" s="228" t="e">
        <f>_xlfn.CONCAT(HelpMe[[#This Row],[Year]],"-M",HelpMe[[#This Row],[Month]])</f>
        <v>#VALUE!</v>
      </c>
      <c r="AI111" s="228" t="str">
        <f ca="1">IF(HelpMe[[#This Row],[Age]]&lt;2,"Less than 2",IF(HelpMe[[#This Row],[Age]]&lt;5,"From 2 to 5",IF(HelpMe[[#This Row],[Age]]&lt;10,"From 5 to 10","More than 10")))</f>
        <v>More than 10</v>
      </c>
      <c r="AJ111" s="233">
        <f>DATEVALUE(TEXT(HelpMe[[#This Row],[Created Date]],"mm/dd/yyyy hh:mm"))</f>
        <v>45451</v>
      </c>
      <c r="AK111" s="233">
        <f>IF(HelpMe[[#This Row],[Resolved Time]]="-","",DATEVALUE(TEXT(HelpMe[[#This Row],[Created Date]],"mm/dd/yyyy hh:mm")))</f>
        <v>45451</v>
      </c>
    </row>
    <row r="112" spans="1:37" ht="14.5">
      <c r="A112" s="252">
        <v>4000005589</v>
      </c>
      <c r="B112" s="252" t="s">
        <v>156</v>
      </c>
      <c r="C112" s="252" t="s">
        <v>795</v>
      </c>
      <c r="D112" s="254" t="s">
        <v>1110</v>
      </c>
      <c r="E112" s="252" t="s">
        <v>1111</v>
      </c>
      <c r="F112" s="252" t="s">
        <v>843</v>
      </c>
      <c r="G112" s="252" t="s">
        <v>844</v>
      </c>
      <c r="H112" s="252" t="s">
        <v>403</v>
      </c>
      <c r="I112" s="255">
        <v>45630.501388888886</v>
      </c>
      <c r="J112" s="255">
        <v>45632.501388888886</v>
      </c>
      <c r="K112" s="252" t="s">
        <v>845</v>
      </c>
      <c r="L112" s="255">
        <v>45634.504861111112</v>
      </c>
      <c r="M112" s="252" t="s">
        <v>1111</v>
      </c>
      <c r="N112" s="252" t="s">
        <v>997</v>
      </c>
      <c r="O112" s="252" t="s">
        <v>848</v>
      </c>
      <c r="P112" s="255">
        <v>45634.504861111112</v>
      </c>
      <c r="Q112" s="252" t="s">
        <v>795</v>
      </c>
      <c r="R112" s="255">
        <v>45631.49722222222</v>
      </c>
      <c r="S112" s="255">
        <v>45630.531944444447</v>
      </c>
      <c r="T112" s="255">
        <v>45630.584722222222</v>
      </c>
      <c r="U112" s="253" t="s">
        <v>849</v>
      </c>
      <c r="V112" s="253" t="s">
        <v>849</v>
      </c>
      <c r="W112" s="252" t="s">
        <v>850</v>
      </c>
      <c r="X112" s="252" t="s">
        <v>793</v>
      </c>
      <c r="Y112" s="228" t="str">
        <f>VLOOKUP(HelpMe[[#This Row],[Technician]],Technicians[#All],3,FALSE)</f>
        <v>RAK Ceramics</v>
      </c>
      <c r="Z112" s="228" t="str">
        <f>VLOOKUP(HelpMe[[#This Row],[Technician]],Technicians[#All],2,FALSE)</f>
        <v>SAP Basis</v>
      </c>
      <c r="AA112" s="230" t="e">
        <f>IF((TEXT("Oct 28, 2024 00:00 AM","mmm dd, yyyy hh:mm") - TEXT(HelpMe[[#This Row],[Created Date]],"mmm dd, yyyy hh:mm"))&gt;0, "Yes","No")</f>
        <v>#VALUE!</v>
      </c>
      <c r="AB112" s="230">
        <f ca="1">IF(HelpMe[[#This Row],[Resolved Time]]="-",NOW()-TEXT(HelpMe[[#This Row],[Created Date]],"mmm dd, yyyy hh:mm"),HelpMe[[#This Row],[Resolved Time]]-HelpMe[[#This Row],[Created Date]])</f>
        <v>0.99583333333430346</v>
      </c>
      <c r="AC112" s="231" t="e">
        <f>YEAR(TEXT(HelpMe[[#This Row],[Created Date]],"mmm dd, yyyy hh:mm"))</f>
        <v>#VALUE!</v>
      </c>
      <c r="AD112" s="228" t="e">
        <f>WEEKNUM(TEXT(HelpMe[[#This Row],[Created Date]],"mmm dd, yyyy hh:mm"),2)</f>
        <v>#VALUE!</v>
      </c>
      <c r="AE112" s="228" t="e">
        <f>_xlfn.CONCAT(HelpMe[[#This Row],[Year]],"-W",HelpMe[[#This Row],[Week'#]])</f>
        <v>#VALUE!</v>
      </c>
      <c r="AF112" s="228" t="str">
        <f>IFERROR(VLOOKUP(HelpMe[[#This Row],[ID]],CGTracker[#All],11,FALSE),"No CG Status Found")</f>
        <v>No CG Status Found</v>
      </c>
      <c r="AG112" s="228" t="e">
        <f>MONTH(TEXT(HelpMe[[#This Row],[Created Date]],"mmm dd, yyyy hh:mm"))</f>
        <v>#VALUE!</v>
      </c>
      <c r="AH112" s="228" t="e">
        <f>_xlfn.CONCAT(HelpMe[[#This Row],[Year]],"-M",HelpMe[[#This Row],[Month]])</f>
        <v>#VALUE!</v>
      </c>
      <c r="AI112" s="228" t="str">
        <f ca="1">IF(HelpMe[[#This Row],[Age]]&lt;2,"Less than 2",IF(HelpMe[[#This Row],[Age]]&lt;5,"From 2 to 5",IF(HelpMe[[#This Row],[Age]]&lt;10,"From 5 to 10","More than 10")))</f>
        <v>Less than 2</v>
      </c>
      <c r="AJ112" s="233">
        <f>DATEVALUE(TEXT(HelpMe[[#This Row],[Created Date]],"mm/dd/yyyy hh:mm"))</f>
        <v>45394</v>
      </c>
      <c r="AK112" s="233">
        <f>IF(HelpMe[[#This Row],[Resolved Time]]="-","",DATEVALUE(TEXT(HelpMe[[#This Row],[Created Date]],"mm/dd/yyyy hh:mm")))</f>
        <v>45394</v>
      </c>
    </row>
    <row r="113" spans="1:37" ht="14.5">
      <c r="A113" s="252">
        <v>4000000236</v>
      </c>
      <c r="B113" s="252" t="s">
        <v>117</v>
      </c>
      <c r="C113" s="252" t="s">
        <v>795</v>
      </c>
      <c r="D113" s="254" t="s">
        <v>1112</v>
      </c>
      <c r="E113" s="252" t="s">
        <v>1018</v>
      </c>
      <c r="F113" s="252" t="s">
        <v>854</v>
      </c>
      <c r="G113" s="252" t="s">
        <v>855</v>
      </c>
      <c r="H113" s="252" t="s">
        <v>403</v>
      </c>
      <c r="I113" s="255">
        <v>45476.677083333336</v>
      </c>
      <c r="J113" s="255">
        <v>45478.677083333336</v>
      </c>
      <c r="K113" s="252" t="s">
        <v>845</v>
      </c>
      <c r="L113" s="255">
        <v>45540.595138888886</v>
      </c>
      <c r="M113" s="252" t="s">
        <v>846</v>
      </c>
      <c r="N113" s="252" t="s">
        <v>860</v>
      </c>
      <c r="O113" s="252" t="s">
        <v>848</v>
      </c>
      <c r="P113" s="255">
        <v>45540.595138888886</v>
      </c>
      <c r="Q113" s="252" t="s">
        <v>795</v>
      </c>
      <c r="R113" s="255">
        <v>45537.575694444444</v>
      </c>
      <c r="S113" s="255">
        <v>45524.568055555559</v>
      </c>
      <c r="T113" s="255">
        <v>45476.760416666664</v>
      </c>
      <c r="U113" s="252" t="s">
        <v>885</v>
      </c>
      <c r="V113" s="256">
        <v>3000000000</v>
      </c>
      <c r="W113" s="252" t="s">
        <v>850</v>
      </c>
      <c r="X113" s="252" t="s">
        <v>793</v>
      </c>
      <c r="Y113" s="228" t="str">
        <f>VLOOKUP(HelpMe[[#This Row],[Technician]],Technicians[#All],3,FALSE)</f>
        <v>RAK Ceramics</v>
      </c>
      <c r="Z113" s="228" t="str">
        <f>VLOOKUP(HelpMe[[#This Row],[Technician]],Technicians[#All],2,FALSE)</f>
        <v>SAP PP</v>
      </c>
      <c r="AA113" s="230" t="e">
        <f>IF((TEXT("Oct 28, 2024 00:00 AM","mmm dd, yyyy hh:mm") - TEXT(HelpMe[[#This Row],[Created Date]],"mmm dd, yyyy hh:mm"))&gt;0, "Yes","No")</f>
        <v>#VALUE!</v>
      </c>
      <c r="AB113" s="230">
        <f ca="1">IF(HelpMe[[#This Row],[Resolved Time]]="-",NOW()-TEXT(HelpMe[[#This Row],[Created Date]],"mmm dd, yyyy hh:mm"),HelpMe[[#This Row],[Resolved Time]]-HelpMe[[#This Row],[Created Date]])</f>
        <v>60.898611111108039</v>
      </c>
      <c r="AC113" s="231" t="e">
        <f>YEAR(TEXT(HelpMe[[#This Row],[Created Date]],"mmm dd, yyyy hh:mm"))</f>
        <v>#VALUE!</v>
      </c>
      <c r="AD113" s="228" t="e">
        <f>WEEKNUM(TEXT(HelpMe[[#This Row],[Created Date]],"mmm dd, yyyy hh:mm"),2)</f>
        <v>#VALUE!</v>
      </c>
      <c r="AE113" s="228" t="e">
        <f>_xlfn.CONCAT(HelpMe[[#This Row],[Year]],"-W",HelpMe[[#This Row],[Week'#]])</f>
        <v>#VALUE!</v>
      </c>
      <c r="AF113" s="228" t="str">
        <f>IFERROR(VLOOKUP(HelpMe[[#This Row],[ID]],CGTracker[#All],11,FALSE),"No CG Status Found")</f>
        <v>No CG Status Found</v>
      </c>
      <c r="AG113" s="228" t="e">
        <f>MONTH(TEXT(HelpMe[[#This Row],[Created Date]],"mmm dd, yyyy hh:mm"))</f>
        <v>#VALUE!</v>
      </c>
      <c r="AH113" s="228" t="e">
        <f>_xlfn.CONCAT(HelpMe[[#This Row],[Year]],"-M",HelpMe[[#This Row],[Month]])</f>
        <v>#VALUE!</v>
      </c>
      <c r="AI113" s="228" t="str">
        <f ca="1">IF(HelpMe[[#This Row],[Age]]&lt;2,"Less than 2",IF(HelpMe[[#This Row],[Age]]&lt;5,"From 2 to 5",IF(HelpMe[[#This Row],[Age]]&lt;10,"From 5 to 10","More than 10")))</f>
        <v>More than 10</v>
      </c>
      <c r="AJ113" s="233">
        <f>DATEVALUE(TEXT(HelpMe[[#This Row],[Created Date]],"mm/dd/yyyy hh:mm"))</f>
        <v>45358</v>
      </c>
      <c r="AK113" s="233">
        <f>IF(HelpMe[[#This Row],[Resolved Time]]="-","",DATEVALUE(TEXT(HelpMe[[#This Row],[Created Date]],"mm/dd/yyyy hh:mm")))</f>
        <v>45358</v>
      </c>
    </row>
    <row r="114" spans="1:37" ht="14.5">
      <c r="A114" s="252">
        <v>4000004725</v>
      </c>
      <c r="B114" s="252" t="s">
        <v>156</v>
      </c>
      <c r="C114" s="252" t="s">
        <v>795</v>
      </c>
      <c r="D114" s="254" t="s">
        <v>1113</v>
      </c>
      <c r="E114" s="252" t="s">
        <v>1114</v>
      </c>
      <c r="F114" s="252" t="s">
        <v>518</v>
      </c>
      <c r="G114" s="252" t="s">
        <v>516</v>
      </c>
      <c r="H114" s="252" t="s">
        <v>403</v>
      </c>
      <c r="I114" s="255">
        <v>45602.543749999997</v>
      </c>
      <c r="J114" s="255">
        <v>45604.543749999997</v>
      </c>
      <c r="K114" s="252" t="s">
        <v>845</v>
      </c>
      <c r="L114" s="255">
        <v>45607.662499999999</v>
      </c>
      <c r="M114" s="252" t="s">
        <v>846</v>
      </c>
      <c r="N114" s="252" t="s">
        <v>983</v>
      </c>
      <c r="O114" s="252" t="s">
        <v>848</v>
      </c>
      <c r="P114" s="255">
        <v>45607.662499999999</v>
      </c>
      <c r="Q114" s="252" t="s">
        <v>795</v>
      </c>
      <c r="R114" s="255">
        <v>45604.649305555555</v>
      </c>
      <c r="S114" s="255">
        <v>45604.559027777781</v>
      </c>
      <c r="T114" s="255">
        <v>45602.627083333333</v>
      </c>
      <c r="U114" s="253" t="s">
        <v>849</v>
      </c>
      <c r="V114" s="253" t="s">
        <v>849</v>
      </c>
      <c r="W114" s="252" t="s">
        <v>850</v>
      </c>
      <c r="X114" s="252" t="s">
        <v>793</v>
      </c>
      <c r="Y114" s="228" t="str">
        <f>VLOOKUP(HelpMe[[#This Row],[Technician]],Technicians[#All],3,FALSE)</f>
        <v>Capgemini</v>
      </c>
      <c r="Z114" s="228" t="str">
        <f>VLOOKUP(HelpMe[[#This Row],[Technician]],Technicians[#All],2,FALSE)</f>
        <v>SAP SD</v>
      </c>
      <c r="AA114" s="233" t="e">
        <f>IF((TEXT("Oct 28, 2024 00:00 AM","mmm dd, yyyy hh:mm") - TEXT(HelpMe[[#This Row],[Created Date]],"mmm dd, yyyy hh:mm"))&gt;0, "Yes","No")</f>
        <v>#VALUE!</v>
      </c>
      <c r="AB114" s="230">
        <f ca="1">IF(HelpMe[[#This Row],[Resolved Time]]="-",NOW()-TEXT(HelpMe[[#This Row],[Created Date]],"mmm dd, yyyy hh:mm"),HelpMe[[#This Row],[Resolved Time]]-HelpMe[[#This Row],[Created Date]])</f>
        <v>2.1055555555576575</v>
      </c>
      <c r="AC114" s="231" t="e">
        <f>YEAR(TEXT(HelpMe[[#This Row],[Created Date]],"mmm dd, yyyy hh:mm"))</f>
        <v>#VALUE!</v>
      </c>
      <c r="AD114" s="228" t="e">
        <f>WEEKNUM(TEXT(HelpMe[[#This Row],[Created Date]],"mmm dd, yyyy hh:mm"),2)</f>
        <v>#VALUE!</v>
      </c>
      <c r="AE114" s="228" t="e">
        <f>_xlfn.CONCAT(HelpMe[[#This Row],[Year]],"-W",HelpMe[[#This Row],[Week'#]])</f>
        <v>#VALUE!</v>
      </c>
      <c r="AF114" s="228" t="str">
        <f>IFERROR(VLOOKUP(HelpMe[[#This Row],[ID]],CGTracker[#All],11,FALSE),"No CG Status Found")</f>
        <v>Closed</v>
      </c>
      <c r="AG114" s="228" t="e">
        <f>MONTH(TEXT(HelpMe[[#This Row],[Created Date]],"mmm dd, yyyy hh:mm"))</f>
        <v>#VALUE!</v>
      </c>
      <c r="AH114" s="228" t="e">
        <f>_xlfn.CONCAT(HelpMe[[#This Row],[Year]],"-M",HelpMe[[#This Row],[Month]])</f>
        <v>#VALUE!</v>
      </c>
      <c r="AI114" s="228" t="str">
        <f ca="1">IF(HelpMe[[#This Row],[Age]]&lt;2,"Less than 2",IF(HelpMe[[#This Row],[Age]]&lt;5,"From 2 to 5",IF(HelpMe[[#This Row],[Age]]&lt;10,"From 5 to 10","More than 10")))</f>
        <v>From 2 to 5</v>
      </c>
      <c r="AJ114" s="233">
        <f>DATEVALUE(TEXT(HelpMe[[#This Row],[Created Date]],"mm/dd/yyyy hh:mm"))</f>
        <v>45454</v>
      </c>
      <c r="AK114" s="233">
        <f>IF(HelpMe[[#This Row],[Resolved Time]]="-","",DATEVALUE(TEXT(HelpMe[[#This Row],[Created Date]],"mm/dd/yyyy hh:mm")))</f>
        <v>45454</v>
      </c>
    </row>
    <row r="115" spans="1:37" ht="14.5">
      <c r="A115" s="252">
        <v>4000005727</v>
      </c>
      <c r="B115" s="252" t="s">
        <v>156</v>
      </c>
      <c r="C115" s="252" t="s">
        <v>795</v>
      </c>
      <c r="D115" s="254" t="s">
        <v>607</v>
      </c>
      <c r="E115" s="252" t="s">
        <v>1115</v>
      </c>
      <c r="F115" s="252" t="s">
        <v>518</v>
      </c>
      <c r="G115" s="252" t="s">
        <v>516</v>
      </c>
      <c r="H115" s="252" t="s">
        <v>40</v>
      </c>
      <c r="I115" s="255">
        <v>45633.743055555555</v>
      </c>
      <c r="J115" s="255">
        <v>45636.743055555555</v>
      </c>
      <c r="K115" s="252" t="s">
        <v>845</v>
      </c>
      <c r="L115" s="253" t="s">
        <v>849</v>
      </c>
      <c r="M115" s="252" t="s">
        <v>1115</v>
      </c>
      <c r="N115" s="252" t="s">
        <v>968</v>
      </c>
      <c r="O115" s="252" t="s">
        <v>848</v>
      </c>
      <c r="P115" s="255">
        <v>45645.593055555553</v>
      </c>
      <c r="Q115" s="252" t="s">
        <v>795</v>
      </c>
      <c r="R115" s="255">
        <v>45645.593055555553</v>
      </c>
      <c r="S115" s="255">
        <v>45645.593055555553</v>
      </c>
      <c r="T115" s="255">
        <v>45635.472222222219</v>
      </c>
      <c r="U115" s="253" t="s">
        <v>849</v>
      </c>
      <c r="V115" s="253" t="s">
        <v>849</v>
      </c>
      <c r="W115" s="252" t="s">
        <v>850</v>
      </c>
      <c r="X115" s="252" t="s">
        <v>903</v>
      </c>
      <c r="Y115" s="228" t="str">
        <f>VLOOKUP(HelpMe[[#This Row],[Technician]],Technicians[#All],3,FALSE)</f>
        <v>Capgemini</v>
      </c>
      <c r="Z115" s="228" t="str">
        <f>VLOOKUP(HelpMe[[#This Row],[Technician]],Technicians[#All],2,FALSE)</f>
        <v>SAP SD</v>
      </c>
      <c r="AA115" s="230" t="e">
        <f>IF((TEXT("Oct 28, 2024 00:00 AM","mmm dd, yyyy hh:mm") - TEXT(HelpMe[[#This Row],[Created Date]],"mmm dd, yyyy hh:mm"))&gt;0, "Yes","No")</f>
        <v>#VALUE!</v>
      </c>
      <c r="AB115" s="230">
        <f ca="1">IF(HelpMe[[#This Row],[Resolved Time]]="-",NOW()-TEXT(HelpMe[[#This Row],[Created Date]],"mmm dd, yyyy hh:mm"),HelpMe[[#This Row],[Resolved Time]]-HelpMe[[#This Row],[Created Date]])</f>
        <v>11.849999999998545</v>
      </c>
      <c r="AC115" s="231" t="e">
        <f>YEAR(TEXT(HelpMe[[#This Row],[Created Date]],"mmm dd, yyyy hh:mm"))</f>
        <v>#VALUE!</v>
      </c>
      <c r="AD115" s="228" t="e">
        <f>WEEKNUM(TEXT(HelpMe[[#This Row],[Created Date]],"mmm dd, yyyy hh:mm"),2)</f>
        <v>#VALUE!</v>
      </c>
      <c r="AE115" s="228" t="e">
        <f>_xlfn.CONCAT(HelpMe[[#This Row],[Year]],"-W",HelpMe[[#This Row],[Week'#]])</f>
        <v>#VALUE!</v>
      </c>
      <c r="AF115" s="228" t="str">
        <f>IFERROR(VLOOKUP(HelpMe[[#This Row],[ID]],CGTracker[#All],11,FALSE),"No CG Status Found")</f>
        <v>Resolved</v>
      </c>
      <c r="AG115" s="228" t="e">
        <f>MONTH(TEXT(HelpMe[[#This Row],[Created Date]],"mmm dd, yyyy hh:mm"))</f>
        <v>#VALUE!</v>
      </c>
      <c r="AH115" s="228" t="e">
        <f>_xlfn.CONCAT(HelpMe[[#This Row],[Year]],"-M",HelpMe[[#This Row],[Month]])</f>
        <v>#VALUE!</v>
      </c>
      <c r="AI115" s="228" t="str">
        <f ca="1">IF(HelpMe[[#This Row],[Age]]&lt;2,"Less than 2",IF(HelpMe[[#This Row],[Age]]&lt;5,"From 2 to 5",IF(HelpMe[[#This Row],[Age]]&lt;10,"From 5 to 10","More than 10")))</f>
        <v>More than 10</v>
      </c>
      <c r="AJ115" s="233">
        <f>DATEVALUE(TEXT(HelpMe[[#This Row],[Created Date]],"mm/dd/yyyy hh:mm"))</f>
        <v>45485</v>
      </c>
      <c r="AK115" s="233">
        <f>IF(HelpMe[[#This Row],[Resolved Time]]="-","",DATEVALUE(TEXT(HelpMe[[#This Row],[Created Date]],"mm/dd/yyyy hh:mm")))</f>
        <v>45485</v>
      </c>
    </row>
    <row r="116" spans="1:37" ht="14.5">
      <c r="A116" s="252">
        <v>4000000775</v>
      </c>
      <c r="B116" s="252" t="s">
        <v>117</v>
      </c>
      <c r="C116" s="252" t="s">
        <v>861</v>
      </c>
      <c r="D116" s="254" t="s">
        <v>1116</v>
      </c>
      <c r="E116" s="252" t="s">
        <v>1070</v>
      </c>
      <c r="F116" s="252" t="s">
        <v>742</v>
      </c>
      <c r="G116" s="252" t="s">
        <v>516</v>
      </c>
      <c r="H116" s="252" t="s">
        <v>131</v>
      </c>
      <c r="I116" s="255">
        <v>45490.39166666667</v>
      </c>
      <c r="J116" s="255">
        <v>45490.770833333336</v>
      </c>
      <c r="K116" s="252" t="s">
        <v>845</v>
      </c>
      <c r="L116" s="253" t="s">
        <v>849</v>
      </c>
      <c r="M116" s="252" t="s">
        <v>963</v>
      </c>
      <c r="N116" s="252" t="s">
        <v>1071</v>
      </c>
      <c r="O116" s="252" t="s">
        <v>964</v>
      </c>
      <c r="P116" s="255">
        <v>45562.520138888889</v>
      </c>
      <c r="Q116" s="252" t="s">
        <v>861</v>
      </c>
      <c r="R116" s="253" t="s">
        <v>849</v>
      </c>
      <c r="S116" s="255">
        <v>45497.537499999999</v>
      </c>
      <c r="T116" s="255">
        <v>45490.479166666664</v>
      </c>
      <c r="U116" s="252" t="s">
        <v>845</v>
      </c>
      <c r="V116" s="253" t="s">
        <v>849</v>
      </c>
      <c r="W116" s="252" t="s">
        <v>1117</v>
      </c>
      <c r="X116" s="252" t="s">
        <v>903</v>
      </c>
      <c r="Y116" s="228" t="str">
        <f>VLOOKUP(HelpMe[[#This Row],[Technician]],Technicians[#All],3,FALSE)</f>
        <v>RAK Ceramics</v>
      </c>
      <c r="Z116" s="228" t="str">
        <f>VLOOKUP(HelpMe[[#This Row],[Technician]],Technicians[#All],2,FALSE)</f>
        <v>SAP SD</v>
      </c>
      <c r="AA116" s="230" t="e">
        <f>IF((TEXT("Oct 28, 2024 00:00 AM","mmm dd, yyyy hh:mm") - TEXT(HelpMe[[#This Row],[Created Date]],"mmm dd, yyyy hh:mm"))&gt;0, "Yes","No")</f>
        <v>#VALUE!</v>
      </c>
      <c r="AB116" s="230" t="e">
        <f ca="1">IF(HelpMe[[#This Row],[Resolved Time]]="-",NOW()-TEXT(HelpMe[[#This Row],[Created Date]],"mmm dd, yyyy hh:mm"),HelpMe[[#This Row],[Resolved Time]]-HelpMe[[#This Row],[Created Date]])</f>
        <v>#VALUE!</v>
      </c>
      <c r="AC116" s="231" t="e">
        <f>YEAR(TEXT(HelpMe[[#This Row],[Created Date]],"mmm dd, yyyy hh:mm"))</f>
        <v>#VALUE!</v>
      </c>
      <c r="AD116" s="228" t="e">
        <f>WEEKNUM(TEXT(HelpMe[[#This Row],[Created Date]],"mmm dd, yyyy hh:mm"),2)</f>
        <v>#VALUE!</v>
      </c>
      <c r="AE116" s="228" t="e">
        <f>_xlfn.CONCAT(HelpMe[[#This Row],[Year]],"-W",HelpMe[[#This Row],[Week'#]])</f>
        <v>#VALUE!</v>
      </c>
      <c r="AF116" s="228" t="str">
        <f>IFERROR(VLOOKUP(HelpMe[[#This Row],[ID]],CGTracker[#All],11,FALSE),"No CG Status Found")</f>
        <v>No CG Status Found</v>
      </c>
      <c r="AG116" s="228" t="e">
        <f>MONTH(TEXT(HelpMe[[#This Row],[Created Date]],"mmm dd, yyyy hh:mm"))</f>
        <v>#VALUE!</v>
      </c>
      <c r="AH116" s="228" t="e">
        <f>_xlfn.CONCAT(HelpMe[[#This Row],[Year]],"-M",HelpMe[[#This Row],[Month]])</f>
        <v>#VALUE!</v>
      </c>
      <c r="AI116" s="228" t="e">
        <f ca="1">IF(HelpMe[[#This Row],[Age]]&lt;2,"Less than 2",IF(HelpMe[[#This Row],[Age]]&lt;5,"From 2 to 5",IF(HelpMe[[#This Row],[Age]]&lt;10,"From 5 to 10","More than 10")))</f>
        <v>#VALUE!</v>
      </c>
      <c r="AJ116" s="233" t="e">
        <f>DATEVALUE(TEXT(HelpMe[[#This Row],[Created Date]],"mm/dd/yyyy hh:mm"))</f>
        <v>#VALUE!</v>
      </c>
      <c r="AK116" s="233" t="str">
        <f>IF(HelpMe[[#This Row],[Resolved Time]]="-","",DATEVALUE(TEXT(HelpMe[[#This Row],[Created Date]],"mm/dd/yyyy hh:mm")))</f>
        <v/>
      </c>
    </row>
    <row r="117" spans="1:37" ht="14.5">
      <c r="A117" s="252">
        <v>4000005239</v>
      </c>
      <c r="B117" s="252" t="s">
        <v>156</v>
      </c>
      <c r="C117" s="252" t="s">
        <v>795</v>
      </c>
      <c r="D117" s="254" t="s">
        <v>1118</v>
      </c>
      <c r="E117" s="252" t="s">
        <v>1061</v>
      </c>
      <c r="F117" s="252" t="s">
        <v>843</v>
      </c>
      <c r="G117" s="252" t="s">
        <v>844</v>
      </c>
      <c r="H117" s="252" t="s">
        <v>403</v>
      </c>
      <c r="I117" s="255">
        <v>45617.638888888891</v>
      </c>
      <c r="J117" s="255">
        <v>45621.638888888891</v>
      </c>
      <c r="K117" s="252" t="s">
        <v>845</v>
      </c>
      <c r="L117" s="255">
        <v>45625.793749999997</v>
      </c>
      <c r="M117" s="252" t="s">
        <v>846</v>
      </c>
      <c r="N117" s="252" t="s">
        <v>1063</v>
      </c>
      <c r="O117" s="252" t="s">
        <v>848</v>
      </c>
      <c r="P117" s="255">
        <v>45625.793749999997</v>
      </c>
      <c r="Q117" s="252" t="s">
        <v>795</v>
      </c>
      <c r="R117" s="255">
        <v>45622.787499999999</v>
      </c>
      <c r="S117" s="255">
        <v>45622.787499999999</v>
      </c>
      <c r="T117" s="255">
        <v>45617.722222222219</v>
      </c>
      <c r="U117" s="253" t="s">
        <v>849</v>
      </c>
      <c r="V117" s="253" t="s">
        <v>849</v>
      </c>
      <c r="W117" s="252" t="s">
        <v>850</v>
      </c>
      <c r="X117" s="252" t="s">
        <v>793</v>
      </c>
      <c r="Y117" s="228" t="str">
        <f>VLOOKUP(HelpMe[[#This Row],[Technician]],Technicians[#All],3,FALSE)</f>
        <v>RAK Ceramics</v>
      </c>
      <c r="Z117" s="228" t="str">
        <f>VLOOKUP(HelpMe[[#This Row],[Technician]],Technicians[#All],2,FALSE)</f>
        <v>SAP Basis</v>
      </c>
      <c r="AA117" s="230" t="e">
        <f>IF((TEXT("Oct 28, 2024 00:00 AM","mmm dd, yyyy hh:mm") - TEXT(HelpMe[[#This Row],[Created Date]],"mmm dd, yyyy hh:mm"))&gt;0, "Yes","No")</f>
        <v>#VALUE!</v>
      </c>
      <c r="AB117" s="230">
        <f ca="1">IF(HelpMe[[#This Row],[Resolved Time]]="-",NOW()-TEXT(HelpMe[[#This Row],[Created Date]],"mmm dd, yyyy hh:mm"),HelpMe[[#This Row],[Resolved Time]]-HelpMe[[#This Row],[Created Date]])</f>
        <v>5.148611111108039</v>
      </c>
      <c r="AC117" s="231" t="e">
        <f>YEAR(TEXT(HelpMe[[#This Row],[Created Date]],"mmm dd, yyyy hh:mm"))</f>
        <v>#VALUE!</v>
      </c>
      <c r="AD117" s="228" t="e">
        <f>WEEKNUM(TEXT(HelpMe[[#This Row],[Created Date]],"mmm dd, yyyy hh:mm"),2)</f>
        <v>#VALUE!</v>
      </c>
      <c r="AE117" s="228" t="e">
        <f>_xlfn.CONCAT(HelpMe[[#This Row],[Year]],"-W",HelpMe[[#This Row],[Week'#]])</f>
        <v>#VALUE!</v>
      </c>
      <c r="AF117" s="228" t="str">
        <f>IFERROR(VLOOKUP(HelpMe[[#This Row],[ID]],CGTracker[#All],11,FALSE),"No CG Status Found")</f>
        <v>No CG Status Found</v>
      </c>
      <c r="AG117" s="228" t="e">
        <f>MONTH(TEXT(HelpMe[[#This Row],[Created Date]],"mmm dd, yyyy hh:mm"))</f>
        <v>#VALUE!</v>
      </c>
      <c r="AH117" s="228" t="e">
        <f>_xlfn.CONCAT(HelpMe[[#This Row],[Year]],"-M",HelpMe[[#This Row],[Month]])</f>
        <v>#VALUE!</v>
      </c>
      <c r="AI117" s="228" t="str">
        <f ca="1">IF(HelpMe[[#This Row],[Age]]&lt;2,"Less than 2",IF(HelpMe[[#This Row],[Age]]&lt;5,"From 2 to 5",IF(HelpMe[[#This Row],[Age]]&lt;10,"From 5 to 10","More than 10")))</f>
        <v>From 5 to 10</v>
      </c>
      <c r="AJ117" s="233" t="e">
        <f>DATEVALUE(TEXT(HelpMe[[#This Row],[Created Date]],"mm/dd/yyyy hh:mm"))</f>
        <v>#VALUE!</v>
      </c>
      <c r="AK117" s="233" t="e">
        <f>IF(HelpMe[[#This Row],[Resolved Time]]="-","",DATEVALUE(TEXT(HelpMe[[#This Row],[Created Date]],"mm/dd/yyyy hh:mm")))</f>
        <v>#VALUE!</v>
      </c>
    </row>
    <row r="118" spans="1:37" ht="14.5">
      <c r="A118" s="252">
        <v>4000002909</v>
      </c>
      <c r="B118" s="252" t="s">
        <v>117</v>
      </c>
      <c r="C118" s="252" t="s">
        <v>795</v>
      </c>
      <c r="D118" s="254" t="s">
        <v>1119</v>
      </c>
      <c r="E118" s="252" t="s">
        <v>1120</v>
      </c>
      <c r="F118" s="252" t="s">
        <v>1120</v>
      </c>
      <c r="G118" s="252" t="s">
        <v>942</v>
      </c>
      <c r="H118" s="252" t="s">
        <v>268</v>
      </c>
      <c r="I118" s="255">
        <v>45545.511111111111</v>
      </c>
      <c r="J118" s="255">
        <v>45547.511111111111</v>
      </c>
      <c r="K118" s="252" t="s">
        <v>845</v>
      </c>
      <c r="L118" s="253" t="s">
        <v>849</v>
      </c>
      <c r="M118" s="252" t="s">
        <v>846</v>
      </c>
      <c r="N118" s="252" t="s">
        <v>912</v>
      </c>
      <c r="O118" s="252" t="s">
        <v>920</v>
      </c>
      <c r="P118" s="255">
        <v>45638.581250000003</v>
      </c>
      <c r="Q118" s="252" t="s">
        <v>795</v>
      </c>
      <c r="R118" s="253" t="s">
        <v>849</v>
      </c>
      <c r="S118" s="253" t="s">
        <v>849</v>
      </c>
      <c r="T118" s="255">
        <v>45545.594444444447</v>
      </c>
      <c r="U118" s="252" t="s">
        <v>845</v>
      </c>
      <c r="V118" s="253" t="s">
        <v>849</v>
      </c>
      <c r="W118" s="252" t="s">
        <v>1121</v>
      </c>
      <c r="X118" s="252" t="s">
        <v>793</v>
      </c>
      <c r="Y118" s="228" t="str">
        <f>VLOOKUP(HelpMe[[#This Row],[Technician]],Technicians[#All],3,FALSE)</f>
        <v>RAK Ceramics</v>
      </c>
      <c r="Z118" s="228" t="str">
        <f>VLOOKUP(HelpMe[[#This Row],[Technician]],Technicians[#All],2,FALSE)</f>
        <v>SAP Integration</v>
      </c>
      <c r="AA118" s="230" t="e">
        <f>IF((TEXT("Oct 28, 2024 00:00 AM","mmm dd, yyyy hh:mm") - TEXT(HelpMe[[#This Row],[Created Date]],"mmm dd, yyyy hh:mm"))&gt;0, "Yes","No")</f>
        <v>#VALUE!</v>
      </c>
      <c r="AB118" s="230" t="e">
        <f ca="1">IF(HelpMe[[#This Row],[Resolved Time]]="-",NOW()-TEXT(HelpMe[[#This Row],[Created Date]],"mmm dd, yyyy hh:mm"),HelpMe[[#This Row],[Resolved Time]]-HelpMe[[#This Row],[Created Date]])</f>
        <v>#VALUE!</v>
      </c>
      <c r="AC118" s="231" t="e">
        <f>YEAR(TEXT(HelpMe[[#This Row],[Created Date]],"mmm dd, yyyy hh:mm"))</f>
        <v>#VALUE!</v>
      </c>
      <c r="AD118" s="228" t="e">
        <f>WEEKNUM(TEXT(HelpMe[[#This Row],[Created Date]],"mmm dd, yyyy hh:mm"),2)</f>
        <v>#VALUE!</v>
      </c>
      <c r="AE118" s="228" t="e">
        <f>_xlfn.CONCAT(HelpMe[[#This Row],[Year]],"-W",HelpMe[[#This Row],[Week'#]])</f>
        <v>#VALUE!</v>
      </c>
      <c r="AF118" s="228" t="str">
        <f>IFERROR(VLOOKUP(HelpMe[[#This Row],[ID]],CGTracker[#All],11,FALSE),"No CG Status Found")</f>
        <v>No CG Status Found</v>
      </c>
      <c r="AG118" s="228" t="e">
        <f>MONTH(TEXT(HelpMe[[#This Row],[Created Date]],"mmm dd, yyyy hh:mm"))</f>
        <v>#VALUE!</v>
      </c>
      <c r="AH118" s="228" t="e">
        <f>_xlfn.CONCAT(HelpMe[[#This Row],[Year]],"-M",HelpMe[[#This Row],[Month]])</f>
        <v>#VALUE!</v>
      </c>
      <c r="AI118" s="228" t="e">
        <f ca="1">IF(HelpMe[[#This Row],[Age]]&lt;2,"Less than 2",IF(HelpMe[[#This Row],[Age]]&lt;5,"From 2 to 5",IF(HelpMe[[#This Row],[Age]]&lt;10,"From 5 to 10","More than 10")))</f>
        <v>#VALUE!</v>
      </c>
      <c r="AJ118" s="233">
        <f>DATEVALUE(TEXT(HelpMe[[#This Row],[Created Date]],"mm/dd/yyyy hh:mm"))</f>
        <v>45574</v>
      </c>
      <c r="AK118" s="233" t="str">
        <f>IF(HelpMe[[#This Row],[Resolved Time]]="-","",DATEVALUE(TEXT(HelpMe[[#This Row],[Created Date]],"mm/dd/yyyy hh:mm")))</f>
        <v/>
      </c>
    </row>
    <row r="119" spans="1:37" ht="14.5">
      <c r="A119" s="252">
        <v>4000002906</v>
      </c>
      <c r="B119" s="252" t="s">
        <v>117</v>
      </c>
      <c r="C119" s="252" t="s">
        <v>795</v>
      </c>
      <c r="D119" s="254" t="s">
        <v>757</v>
      </c>
      <c r="E119" s="252" t="s">
        <v>1120</v>
      </c>
      <c r="F119" s="252" t="s">
        <v>941</v>
      </c>
      <c r="G119" s="252" t="s">
        <v>980</v>
      </c>
      <c r="H119" s="252" t="s">
        <v>268</v>
      </c>
      <c r="I119" s="255">
        <v>45545.51666666667</v>
      </c>
      <c r="J119" s="253" t="s">
        <v>849</v>
      </c>
      <c r="K119" s="252" t="s">
        <v>845</v>
      </c>
      <c r="L119" s="253" t="s">
        <v>849</v>
      </c>
      <c r="M119" s="252" t="s">
        <v>846</v>
      </c>
      <c r="N119" s="252" t="s">
        <v>912</v>
      </c>
      <c r="O119" s="253" t="s">
        <v>849</v>
      </c>
      <c r="P119" s="255">
        <v>45646.695833333331</v>
      </c>
      <c r="Q119" s="253" t="s">
        <v>849</v>
      </c>
      <c r="R119" s="253" t="s">
        <v>849</v>
      </c>
      <c r="S119" s="255">
        <v>45623.464583333334</v>
      </c>
      <c r="T119" s="253" t="s">
        <v>849</v>
      </c>
      <c r="U119" s="252" t="s">
        <v>845</v>
      </c>
      <c r="V119" s="253" t="s">
        <v>849</v>
      </c>
      <c r="W119" s="252" t="s">
        <v>1121</v>
      </c>
      <c r="X119" s="252" t="s">
        <v>1122</v>
      </c>
      <c r="Y119" s="228" t="str">
        <f>VLOOKUP(HelpMe[[#This Row],[Technician]],Technicians[#All],3,FALSE)</f>
        <v>Capgemini</v>
      </c>
      <c r="Z119" s="228" t="str">
        <f>VLOOKUP(HelpMe[[#This Row],[Technician]],Technicians[#All],2,FALSE)</f>
        <v>SAP FICO</v>
      </c>
      <c r="AA119" s="233" t="e">
        <f>IF((TEXT("Oct 28, 2024 00:00 AM","mmm dd, yyyy hh:mm") - TEXT(HelpMe[[#This Row],[Created Date]],"mmm dd, yyyy hh:mm"))&gt;0, "Yes","No")</f>
        <v>#VALUE!</v>
      </c>
      <c r="AB119" s="230" t="e">
        <f ca="1">IF(HelpMe[[#This Row],[Resolved Time]]="-",NOW()-TEXT(HelpMe[[#This Row],[Created Date]],"mmm dd, yyyy hh:mm"),HelpMe[[#This Row],[Resolved Time]]-HelpMe[[#This Row],[Created Date]])</f>
        <v>#VALUE!</v>
      </c>
      <c r="AC119" s="231" t="e">
        <f>YEAR(TEXT(HelpMe[[#This Row],[Created Date]],"mmm dd, yyyy hh:mm"))</f>
        <v>#VALUE!</v>
      </c>
      <c r="AD119" s="228" t="e">
        <f>WEEKNUM(TEXT(HelpMe[[#This Row],[Created Date]],"mmm dd, yyyy hh:mm"),2)</f>
        <v>#VALUE!</v>
      </c>
      <c r="AE119" s="228" t="e">
        <f>_xlfn.CONCAT(HelpMe[[#This Row],[Year]],"-W",HelpMe[[#This Row],[Week'#]])</f>
        <v>#VALUE!</v>
      </c>
      <c r="AF119" s="228" t="str">
        <f>IFERROR(VLOOKUP(HelpMe[[#This Row],[ID]],CGTracker[#All],11,FALSE),"No CG Status Found")</f>
        <v>In Progress</v>
      </c>
      <c r="AG119" s="228" t="e">
        <f>MONTH(TEXT(HelpMe[[#This Row],[Created Date]],"mmm dd, yyyy hh:mm"))</f>
        <v>#VALUE!</v>
      </c>
      <c r="AH119" s="228" t="e">
        <f>_xlfn.CONCAT(HelpMe[[#This Row],[Year]],"-M",HelpMe[[#This Row],[Month]])</f>
        <v>#VALUE!</v>
      </c>
      <c r="AI119" s="228" t="e">
        <f ca="1">IF(HelpMe[[#This Row],[Age]]&lt;2,"Less than 2",IF(HelpMe[[#This Row],[Age]]&lt;5,"From 2 to 5",IF(HelpMe[[#This Row],[Age]]&lt;10,"From 5 to 10","More than 10")))</f>
        <v>#VALUE!</v>
      </c>
      <c r="AJ119" s="233">
        <f>DATEVALUE(TEXT(HelpMe[[#This Row],[Created Date]],"mm/dd/yyyy hh:mm"))</f>
        <v>45574</v>
      </c>
      <c r="AK119" s="233" t="str">
        <f>IF(HelpMe[[#This Row],[Resolved Time]]="-","",DATEVALUE(TEXT(HelpMe[[#This Row],[Created Date]],"mm/dd/yyyy hh:mm")))</f>
        <v/>
      </c>
    </row>
    <row r="120" spans="1:37" ht="14.5">
      <c r="A120" s="252">
        <v>4000003324</v>
      </c>
      <c r="B120" s="252" t="s">
        <v>156</v>
      </c>
      <c r="C120" s="252" t="s">
        <v>861</v>
      </c>
      <c r="D120" s="254" t="s">
        <v>1123</v>
      </c>
      <c r="E120" s="252" t="s">
        <v>1124</v>
      </c>
      <c r="F120" s="252" t="s">
        <v>742</v>
      </c>
      <c r="G120" s="252" t="s">
        <v>942</v>
      </c>
      <c r="H120" s="252" t="s">
        <v>403</v>
      </c>
      <c r="I120" s="255">
        <v>45558.768055555556</v>
      </c>
      <c r="J120" s="255">
        <v>45560.768055555556</v>
      </c>
      <c r="K120" s="252" t="s">
        <v>845</v>
      </c>
      <c r="L120" s="255">
        <v>45597.617361111108</v>
      </c>
      <c r="M120" s="252" t="s">
        <v>1124</v>
      </c>
      <c r="N120" s="252" t="s">
        <v>871</v>
      </c>
      <c r="O120" s="252" t="s">
        <v>848</v>
      </c>
      <c r="P120" s="255">
        <v>45597.617361111108</v>
      </c>
      <c r="Q120" s="252" t="s">
        <v>795</v>
      </c>
      <c r="R120" s="255">
        <v>45594.592361111114</v>
      </c>
      <c r="S120" s="255">
        <v>45573.782638888886</v>
      </c>
      <c r="T120" s="255">
        <v>45559.476388888892</v>
      </c>
      <c r="U120" s="253" t="s">
        <v>849</v>
      </c>
      <c r="V120" s="253" t="s">
        <v>849</v>
      </c>
      <c r="W120" s="252" t="s">
        <v>850</v>
      </c>
      <c r="X120" s="252" t="s">
        <v>793</v>
      </c>
      <c r="Y120" s="228" t="str">
        <f>VLOOKUP(HelpMe[[#This Row],[Technician]],Technicians[#All],3,FALSE)</f>
        <v>RAK Ceramics</v>
      </c>
      <c r="Z120" s="228" t="str">
        <f>VLOOKUP(HelpMe[[#This Row],[Technician]],Technicians[#All],2,FALSE)</f>
        <v>SAP SD</v>
      </c>
      <c r="AA120" s="233" t="e">
        <f>IF((TEXT("Oct 28, 2024 00:00 AM","mmm dd, yyyy hh:mm") - TEXT(HelpMe[[#This Row],[Created Date]],"mmm dd, yyyy hh:mm"))&gt;0, "Yes","No")</f>
        <v>#VALUE!</v>
      </c>
      <c r="AB120" s="230">
        <f ca="1">IF(HelpMe[[#This Row],[Resolved Time]]="-",NOW()-TEXT(HelpMe[[#This Row],[Created Date]],"mmm dd, yyyy hh:mm"),HelpMe[[#This Row],[Resolved Time]]-HelpMe[[#This Row],[Created Date]])</f>
        <v>35.824305555557657</v>
      </c>
      <c r="AC120" s="231" t="e">
        <f>YEAR(TEXT(HelpMe[[#This Row],[Created Date]],"mmm dd, yyyy hh:mm"))</f>
        <v>#VALUE!</v>
      </c>
      <c r="AD120" s="228" t="e">
        <f>WEEKNUM(TEXT(HelpMe[[#This Row],[Created Date]],"mmm dd, yyyy hh:mm"),2)</f>
        <v>#VALUE!</v>
      </c>
      <c r="AE120" s="228" t="e">
        <f>_xlfn.CONCAT(HelpMe[[#This Row],[Year]],"-W",HelpMe[[#This Row],[Week'#]])</f>
        <v>#VALUE!</v>
      </c>
      <c r="AF120" s="228" t="str">
        <f>IFERROR(VLOOKUP(HelpMe[[#This Row],[ID]],CGTracker[#All],11,FALSE),"No CG Status Found")</f>
        <v>No CG Status Found</v>
      </c>
      <c r="AG120" s="228" t="e">
        <f>MONTH(TEXT(HelpMe[[#This Row],[Created Date]],"mmm dd, yyyy hh:mm"))</f>
        <v>#VALUE!</v>
      </c>
      <c r="AH120" s="228" t="e">
        <f>_xlfn.CONCAT(HelpMe[[#This Row],[Year]],"-M",HelpMe[[#This Row],[Month]])</f>
        <v>#VALUE!</v>
      </c>
      <c r="AI120" s="228" t="str">
        <f ca="1">IF(HelpMe[[#This Row],[Age]]&lt;2,"Less than 2",IF(HelpMe[[#This Row],[Age]]&lt;5,"From 2 to 5",IF(HelpMe[[#This Row],[Age]]&lt;10,"From 5 to 10","More than 10")))</f>
        <v>More than 10</v>
      </c>
      <c r="AJ120" s="233" t="e">
        <f>DATEVALUE(TEXT(HelpMe[[#This Row],[Created Date]],"mm/dd/yyyy hh:mm"))</f>
        <v>#VALUE!</v>
      </c>
      <c r="AK120" s="233" t="e">
        <f>IF(HelpMe[[#This Row],[Resolved Time]]="-","",DATEVALUE(TEXT(HelpMe[[#This Row],[Created Date]],"mm/dd/yyyy hh:mm")))</f>
        <v>#VALUE!</v>
      </c>
    </row>
    <row r="121" spans="1:37" ht="14.5">
      <c r="A121" s="252">
        <v>4000001440</v>
      </c>
      <c r="B121" s="252" t="s">
        <v>117</v>
      </c>
      <c r="C121" s="252" t="s">
        <v>795</v>
      </c>
      <c r="D121" s="254" t="s">
        <v>1125</v>
      </c>
      <c r="E121" s="252" t="s">
        <v>1126</v>
      </c>
      <c r="F121" s="252" t="s">
        <v>518</v>
      </c>
      <c r="G121" s="252" t="s">
        <v>516</v>
      </c>
      <c r="H121" s="252" t="s">
        <v>268</v>
      </c>
      <c r="I121" s="255">
        <v>45504.584027777775</v>
      </c>
      <c r="J121" s="255">
        <v>45506.584027777775</v>
      </c>
      <c r="K121" s="252" t="s">
        <v>845</v>
      </c>
      <c r="L121" s="253" t="s">
        <v>849</v>
      </c>
      <c r="M121" s="252" t="s">
        <v>1126</v>
      </c>
      <c r="N121" s="252" t="s">
        <v>1127</v>
      </c>
      <c r="O121" s="252" t="s">
        <v>848</v>
      </c>
      <c r="P121" s="255">
        <v>45636.799305555556</v>
      </c>
      <c r="Q121" s="252" t="s">
        <v>795</v>
      </c>
      <c r="R121" s="253" t="s">
        <v>849</v>
      </c>
      <c r="S121" s="255">
        <v>45596.493055555555</v>
      </c>
      <c r="T121" s="255">
        <v>45504.667361111111</v>
      </c>
      <c r="U121" s="252" t="s">
        <v>845</v>
      </c>
      <c r="V121" s="256">
        <v>3000000000</v>
      </c>
      <c r="W121" s="252" t="s">
        <v>850</v>
      </c>
      <c r="X121" s="252" t="s">
        <v>793</v>
      </c>
      <c r="Y121" s="228" t="str">
        <f>VLOOKUP(HelpMe[[#This Row],[Technician]],Technicians[#All],3,FALSE)</f>
        <v>Capgemini</v>
      </c>
      <c r="Z121" s="228" t="str">
        <f>VLOOKUP(HelpMe[[#This Row],[Technician]],Technicians[#All],2,FALSE)</f>
        <v>SAP SD</v>
      </c>
      <c r="AA121" s="233" t="e">
        <f>IF((TEXT("Oct 28, 2024 00:00 AM","mmm dd, yyyy hh:mm") - TEXT(HelpMe[[#This Row],[Created Date]],"mmm dd, yyyy hh:mm"))&gt;0, "Yes","No")</f>
        <v>#VALUE!</v>
      </c>
      <c r="AB121" s="230" t="e">
        <f ca="1">IF(HelpMe[[#This Row],[Resolved Time]]="-",NOW()-TEXT(HelpMe[[#This Row],[Created Date]],"mmm dd, yyyy hh:mm"),HelpMe[[#This Row],[Resolved Time]]-HelpMe[[#This Row],[Created Date]])</f>
        <v>#VALUE!</v>
      </c>
      <c r="AC121" s="231" t="e">
        <f>YEAR(TEXT(HelpMe[[#This Row],[Created Date]],"mmm dd, yyyy hh:mm"))</f>
        <v>#VALUE!</v>
      </c>
      <c r="AD121" s="228" t="e">
        <f>WEEKNUM(TEXT(HelpMe[[#This Row],[Created Date]],"mmm dd, yyyy hh:mm"),2)</f>
        <v>#VALUE!</v>
      </c>
      <c r="AE121" s="228" t="e">
        <f>_xlfn.CONCAT(HelpMe[[#This Row],[Year]],"-W",HelpMe[[#This Row],[Week'#]])</f>
        <v>#VALUE!</v>
      </c>
      <c r="AF121" s="228" t="str">
        <f>IFERROR(VLOOKUP(HelpMe[[#This Row],[ID]],CGTracker[#All],11,FALSE),"No CG Status Found")</f>
        <v>In Progress</v>
      </c>
      <c r="AG121" s="228" t="e">
        <f>MONTH(TEXT(HelpMe[[#This Row],[Created Date]],"mmm dd, yyyy hh:mm"))</f>
        <v>#VALUE!</v>
      </c>
      <c r="AH121" s="228" t="e">
        <f>_xlfn.CONCAT(HelpMe[[#This Row],[Year]],"-M",HelpMe[[#This Row],[Month]])</f>
        <v>#VALUE!</v>
      </c>
      <c r="AI121" s="228" t="e">
        <f ca="1">IF(HelpMe[[#This Row],[Age]]&lt;2,"Less than 2",IF(HelpMe[[#This Row],[Age]]&lt;5,"From 2 to 5",IF(HelpMe[[#This Row],[Age]]&lt;10,"From 5 to 10","More than 10")))</f>
        <v>#VALUE!</v>
      </c>
      <c r="AJ121" s="233" t="e">
        <f>DATEVALUE(TEXT(HelpMe[[#This Row],[Created Date]],"mm/dd/yyyy hh:mm"))</f>
        <v>#VALUE!</v>
      </c>
      <c r="AK121" s="233" t="str">
        <f>IF(HelpMe[[#This Row],[Resolved Time]]="-","",DATEVALUE(TEXT(HelpMe[[#This Row],[Created Date]],"mm/dd/yyyy hh:mm")))</f>
        <v/>
      </c>
    </row>
    <row r="122" spans="1:37" ht="14.5">
      <c r="A122" s="252">
        <v>4000004173</v>
      </c>
      <c r="B122" s="252" t="s">
        <v>156</v>
      </c>
      <c r="C122" s="252" t="s">
        <v>795</v>
      </c>
      <c r="D122" s="254" t="s">
        <v>1128</v>
      </c>
      <c r="E122" s="252" t="s">
        <v>1129</v>
      </c>
      <c r="F122" s="252" t="s">
        <v>603</v>
      </c>
      <c r="G122" s="252" t="s">
        <v>899</v>
      </c>
      <c r="H122" s="252" t="s">
        <v>403</v>
      </c>
      <c r="I122" s="255">
        <v>45582.659722222219</v>
      </c>
      <c r="J122" s="255">
        <v>45586.659722222219</v>
      </c>
      <c r="K122" s="252" t="s">
        <v>845</v>
      </c>
      <c r="L122" s="255">
        <v>45586.738194444442</v>
      </c>
      <c r="M122" s="252" t="s">
        <v>846</v>
      </c>
      <c r="N122" s="252" t="s">
        <v>880</v>
      </c>
      <c r="O122" s="252" t="s">
        <v>848</v>
      </c>
      <c r="P122" s="255">
        <v>45586.738194444442</v>
      </c>
      <c r="Q122" s="252" t="s">
        <v>795</v>
      </c>
      <c r="R122" s="255">
        <v>45583.731249999997</v>
      </c>
      <c r="S122" s="255">
        <v>45583.524305555555</v>
      </c>
      <c r="T122" s="255">
        <v>45582.743055555555</v>
      </c>
      <c r="U122" s="253" t="s">
        <v>849</v>
      </c>
      <c r="V122" s="253" t="s">
        <v>849</v>
      </c>
      <c r="W122" s="252" t="s">
        <v>850</v>
      </c>
      <c r="X122" s="252" t="s">
        <v>793</v>
      </c>
      <c r="Y122" s="228" t="str">
        <f>VLOOKUP(HelpMe[[#This Row],[Technician]],Technicians[#All],3,FALSE)</f>
        <v>RAK Ceramics</v>
      </c>
      <c r="Z122" s="228" t="str">
        <f>VLOOKUP(HelpMe[[#This Row],[Technician]],Technicians[#All],2,FALSE)</f>
        <v>SAP ABAP</v>
      </c>
      <c r="AA122" s="233" t="e">
        <f>IF((TEXT("Oct 28, 2024 00:00 AM","mmm dd, yyyy hh:mm") - TEXT(HelpMe[[#This Row],[Created Date]],"mmm dd, yyyy hh:mm"))&gt;0, "Yes","No")</f>
        <v>#VALUE!</v>
      </c>
      <c r="AB122" s="230">
        <f ca="1">IF(HelpMe[[#This Row],[Resolved Time]]="-",NOW()-TEXT(HelpMe[[#This Row],[Created Date]],"mmm dd, yyyy hh:mm"),HelpMe[[#This Row],[Resolved Time]]-HelpMe[[#This Row],[Created Date]])</f>
        <v>1.0715277777781012</v>
      </c>
      <c r="AC122" s="231" t="e">
        <f>YEAR(TEXT(HelpMe[[#This Row],[Created Date]],"mmm dd, yyyy hh:mm"))</f>
        <v>#VALUE!</v>
      </c>
      <c r="AD122" s="228" t="e">
        <f>WEEKNUM(TEXT(HelpMe[[#This Row],[Created Date]],"mmm dd, yyyy hh:mm"),2)</f>
        <v>#VALUE!</v>
      </c>
      <c r="AE122" s="228" t="e">
        <f>_xlfn.CONCAT(HelpMe[[#This Row],[Year]],"-W",HelpMe[[#This Row],[Week'#]])</f>
        <v>#VALUE!</v>
      </c>
      <c r="AF122" s="228" t="str">
        <f>IFERROR(VLOOKUP(HelpMe[[#This Row],[ID]],CGTracker[#All],11,FALSE),"No CG Status Found")</f>
        <v>No CG Status Found</v>
      </c>
      <c r="AG122" s="228" t="e">
        <f>MONTH(TEXT(HelpMe[[#This Row],[Created Date]],"mmm dd, yyyy hh:mm"))</f>
        <v>#VALUE!</v>
      </c>
      <c r="AH122" s="228" t="e">
        <f>_xlfn.CONCAT(HelpMe[[#This Row],[Year]],"-M",HelpMe[[#This Row],[Month]])</f>
        <v>#VALUE!</v>
      </c>
      <c r="AI122" s="228" t="str">
        <f ca="1">IF(HelpMe[[#This Row],[Age]]&lt;2,"Less than 2",IF(HelpMe[[#This Row],[Age]]&lt;5,"From 2 to 5",IF(HelpMe[[#This Row],[Age]]&lt;10,"From 5 to 10","More than 10")))</f>
        <v>Less than 2</v>
      </c>
      <c r="AJ122" s="233" t="e">
        <f>DATEVALUE(TEXT(HelpMe[[#This Row],[Created Date]],"mm/dd/yyyy hh:mm"))</f>
        <v>#VALUE!</v>
      </c>
      <c r="AK122" s="233" t="e">
        <f>IF(HelpMe[[#This Row],[Resolved Time]]="-","",DATEVALUE(TEXT(HelpMe[[#This Row],[Created Date]],"mm/dd/yyyy hh:mm")))</f>
        <v>#VALUE!</v>
      </c>
    </row>
    <row r="123" spans="1:37" ht="14.5">
      <c r="A123" s="252">
        <v>4000003522</v>
      </c>
      <c r="B123" s="252" t="s">
        <v>156</v>
      </c>
      <c r="C123" s="252" t="s">
        <v>861</v>
      </c>
      <c r="D123" s="254" t="s">
        <v>66</v>
      </c>
      <c r="E123" s="252" t="s">
        <v>1109</v>
      </c>
      <c r="F123" s="252" t="s">
        <v>518</v>
      </c>
      <c r="G123" s="252" t="s">
        <v>516</v>
      </c>
      <c r="H123" s="252" t="s">
        <v>746</v>
      </c>
      <c r="I123" s="255">
        <v>45565.508333333331</v>
      </c>
      <c r="J123" s="255">
        <v>45567.508333333331</v>
      </c>
      <c r="K123" s="252" t="s">
        <v>845</v>
      </c>
      <c r="L123" s="253" t="s">
        <v>849</v>
      </c>
      <c r="M123" s="252" t="s">
        <v>1109</v>
      </c>
      <c r="N123" s="252" t="s">
        <v>924</v>
      </c>
      <c r="O123" s="252" t="s">
        <v>848</v>
      </c>
      <c r="P123" s="255">
        <v>45643.586805555555</v>
      </c>
      <c r="Q123" s="252" t="s">
        <v>795</v>
      </c>
      <c r="R123" s="253" t="s">
        <v>849</v>
      </c>
      <c r="S123" s="255">
        <v>45573.57916666667</v>
      </c>
      <c r="T123" s="255">
        <v>45565.591666666667</v>
      </c>
      <c r="U123" s="253" t="s">
        <v>849</v>
      </c>
      <c r="V123" s="253" t="s">
        <v>849</v>
      </c>
      <c r="W123" s="252" t="s">
        <v>1033</v>
      </c>
      <c r="X123" s="252" t="s">
        <v>793</v>
      </c>
      <c r="Y123" s="228" t="str">
        <f>VLOOKUP(HelpMe[[#This Row],[Technician]],Technicians[#All],3,FALSE)</f>
        <v>Capgemini</v>
      </c>
      <c r="Z123" s="228" t="str">
        <f>VLOOKUP(HelpMe[[#This Row],[Technician]],Technicians[#All],2,FALSE)</f>
        <v>SAP SD</v>
      </c>
      <c r="AA123" s="233" t="e">
        <f>IF((TEXT("Oct 28, 2024 00:00 AM","mmm dd, yyyy hh:mm") - TEXT(HelpMe[[#This Row],[Created Date]],"mmm dd, yyyy hh:mm"))&gt;0, "Yes","No")</f>
        <v>#VALUE!</v>
      </c>
      <c r="AB123" s="230" t="e">
        <f ca="1">IF(HelpMe[[#This Row],[Resolved Time]]="-",NOW()-TEXT(HelpMe[[#This Row],[Created Date]],"mmm dd, yyyy hh:mm"),HelpMe[[#This Row],[Resolved Time]]-HelpMe[[#This Row],[Created Date]])</f>
        <v>#VALUE!</v>
      </c>
      <c r="AC123" s="231" t="e">
        <f>YEAR(TEXT(HelpMe[[#This Row],[Created Date]],"mmm dd, yyyy hh:mm"))</f>
        <v>#VALUE!</v>
      </c>
      <c r="AD123" s="228" t="e">
        <f>WEEKNUM(TEXT(HelpMe[[#This Row],[Created Date]],"mmm dd, yyyy hh:mm"),2)</f>
        <v>#VALUE!</v>
      </c>
      <c r="AE123" s="228" t="e">
        <f>_xlfn.CONCAT(HelpMe[[#This Row],[Year]],"-W",HelpMe[[#This Row],[Week'#]])</f>
        <v>#VALUE!</v>
      </c>
      <c r="AF123" s="228" t="str">
        <f>IFERROR(VLOOKUP(HelpMe[[#This Row],[ID]],CGTracker[#All],11,FALSE),"No CG Status Found")</f>
        <v>User acceptance</v>
      </c>
      <c r="AG123" s="228" t="e">
        <f>MONTH(TEXT(HelpMe[[#This Row],[Created Date]],"mmm dd, yyyy hh:mm"))</f>
        <v>#VALUE!</v>
      </c>
      <c r="AH123" s="228" t="e">
        <f>_xlfn.CONCAT(HelpMe[[#This Row],[Year]],"-M",HelpMe[[#This Row],[Month]])</f>
        <v>#VALUE!</v>
      </c>
      <c r="AI123" s="228" t="e">
        <f ca="1">IF(HelpMe[[#This Row],[Age]]&lt;2,"Less than 2",IF(HelpMe[[#This Row],[Age]]&lt;5,"From 2 to 5",IF(HelpMe[[#This Row],[Age]]&lt;10,"From 5 to 10","More than 10")))</f>
        <v>#VALUE!</v>
      </c>
      <c r="AJ123" s="233" t="e">
        <f>DATEVALUE(TEXT(HelpMe[[#This Row],[Created Date]],"mm/dd/yyyy hh:mm"))</f>
        <v>#VALUE!</v>
      </c>
      <c r="AK123" s="233" t="str">
        <f>IF(HelpMe[[#This Row],[Resolved Time]]="-","",DATEVALUE(TEXT(HelpMe[[#This Row],[Created Date]],"mm/dd/yyyy hh:mm")))</f>
        <v/>
      </c>
    </row>
    <row r="124" spans="1:37" ht="14.5">
      <c r="A124" s="252">
        <v>4000001571</v>
      </c>
      <c r="B124" s="252" t="s">
        <v>156</v>
      </c>
      <c r="C124" s="252" t="s">
        <v>861</v>
      </c>
      <c r="D124" s="254" t="s">
        <v>1130</v>
      </c>
      <c r="E124" s="252" t="s">
        <v>944</v>
      </c>
      <c r="F124" s="252" t="s">
        <v>742</v>
      </c>
      <c r="G124" s="252" t="s">
        <v>516</v>
      </c>
      <c r="H124" s="252" t="s">
        <v>403</v>
      </c>
      <c r="I124" s="255">
        <v>45505.556944444441</v>
      </c>
      <c r="J124" s="255">
        <v>45509.556944444441</v>
      </c>
      <c r="K124" s="252" t="s">
        <v>845</v>
      </c>
      <c r="L124" s="255">
        <v>45520.796527777777</v>
      </c>
      <c r="M124" s="252" t="s">
        <v>944</v>
      </c>
      <c r="N124" s="252" t="s">
        <v>880</v>
      </c>
      <c r="O124" s="252" t="s">
        <v>848</v>
      </c>
      <c r="P124" s="255">
        <v>45520.796527777777</v>
      </c>
      <c r="Q124" s="252" t="s">
        <v>795</v>
      </c>
      <c r="R124" s="255">
        <v>45517.779861111114</v>
      </c>
      <c r="S124" s="255">
        <v>45516.739583333336</v>
      </c>
      <c r="T124" s="255">
        <v>45505.640277777777</v>
      </c>
      <c r="U124" s="253" t="s">
        <v>849</v>
      </c>
      <c r="V124" s="256">
        <v>2000000000</v>
      </c>
      <c r="W124" s="252" t="s">
        <v>850</v>
      </c>
      <c r="X124" s="252" t="s">
        <v>793</v>
      </c>
      <c r="Y124" s="228" t="str">
        <f>VLOOKUP(HelpMe[[#This Row],[Technician]],Technicians[#All],3,FALSE)</f>
        <v>RAK Ceramics</v>
      </c>
      <c r="Z124" s="228" t="str">
        <f>VLOOKUP(HelpMe[[#This Row],[Technician]],Technicians[#All],2,FALSE)</f>
        <v>SAP SD</v>
      </c>
      <c r="AA124" s="233" t="e">
        <f>IF((TEXT("Oct 28, 2024 00:00 AM","mmm dd, yyyy hh:mm") - TEXT(HelpMe[[#This Row],[Created Date]],"mmm dd, yyyy hh:mm"))&gt;0, "Yes","No")</f>
        <v>#VALUE!</v>
      </c>
      <c r="AB124" s="230">
        <f ca="1">IF(HelpMe[[#This Row],[Resolved Time]]="-",NOW()-TEXT(HelpMe[[#This Row],[Created Date]],"mmm dd, yyyy hh:mm"),HelpMe[[#This Row],[Resolved Time]]-HelpMe[[#This Row],[Created Date]])</f>
        <v>12.222916666672972</v>
      </c>
      <c r="AC124" s="231" t="e">
        <f>YEAR(TEXT(HelpMe[[#This Row],[Created Date]],"mmm dd, yyyy hh:mm"))</f>
        <v>#VALUE!</v>
      </c>
      <c r="AD124" s="228" t="e">
        <f>WEEKNUM(TEXT(HelpMe[[#This Row],[Created Date]],"mmm dd, yyyy hh:mm"),2)</f>
        <v>#VALUE!</v>
      </c>
      <c r="AE124" s="228" t="e">
        <f>_xlfn.CONCAT(HelpMe[[#This Row],[Year]],"-W",HelpMe[[#This Row],[Week'#]])</f>
        <v>#VALUE!</v>
      </c>
      <c r="AF124" s="228" t="str">
        <f>IFERROR(VLOOKUP(HelpMe[[#This Row],[ID]],CGTracker[#All],11,FALSE),"No CG Status Found")</f>
        <v>No CG Status Found</v>
      </c>
      <c r="AG124" s="228" t="e">
        <f>MONTH(TEXT(HelpMe[[#This Row],[Created Date]],"mmm dd, yyyy hh:mm"))</f>
        <v>#VALUE!</v>
      </c>
      <c r="AH124" s="228" t="e">
        <f>_xlfn.CONCAT(HelpMe[[#This Row],[Year]],"-M",HelpMe[[#This Row],[Month]])</f>
        <v>#VALUE!</v>
      </c>
      <c r="AI124" s="228" t="str">
        <f ca="1">IF(HelpMe[[#This Row],[Age]]&lt;2,"Less than 2",IF(HelpMe[[#This Row],[Age]]&lt;5,"From 2 to 5",IF(HelpMe[[#This Row],[Age]]&lt;10,"From 5 to 10","More than 10")))</f>
        <v>More than 10</v>
      </c>
      <c r="AJ124" s="233">
        <f>DATEVALUE(TEXT(HelpMe[[#This Row],[Created Date]],"mm/dd/yyyy hh:mm"))</f>
        <v>45299</v>
      </c>
      <c r="AK124" s="233">
        <f>IF(HelpMe[[#This Row],[Resolved Time]]="-","",DATEVALUE(TEXT(HelpMe[[#This Row],[Created Date]],"mm/dd/yyyy hh:mm")))</f>
        <v>45299</v>
      </c>
    </row>
    <row r="125" spans="1:37" ht="14.5">
      <c r="A125" s="252">
        <v>4000004936</v>
      </c>
      <c r="B125" s="252" t="s">
        <v>117</v>
      </c>
      <c r="C125" s="252" t="s">
        <v>861</v>
      </c>
      <c r="D125" s="254" t="s">
        <v>1131</v>
      </c>
      <c r="E125" s="252" t="s">
        <v>1132</v>
      </c>
      <c r="F125" s="252" t="s">
        <v>518</v>
      </c>
      <c r="G125" s="252" t="s">
        <v>516</v>
      </c>
      <c r="H125" s="252" t="s">
        <v>403</v>
      </c>
      <c r="I125" s="255">
        <v>45608.743055555555</v>
      </c>
      <c r="J125" s="255">
        <v>45609.701388888891</v>
      </c>
      <c r="K125" s="252" t="s">
        <v>845</v>
      </c>
      <c r="L125" s="255">
        <v>45632.54583333333</v>
      </c>
      <c r="M125" s="252" t="s">
        <v>1132</v>
      </c>
      <c r="N125" s="252" t="s">
        <v>1133</v>
      </c>
      <c r="O125" s="252" t="s">
        <v>964</v>
      </c>
      <c r="P125" s="255">
        <v>45632.54583333333</v>
      </c>
      <c r="Q125" s="252" t="s">
        <v>861</v>
      </c>
      <c r="R125" s="255">
        <v>45629.518055555556</v>
      </c>
      <c r="S125" s="255">
        <v>45629.518055555556</v>
      </c>
      <c r="T125" s="255">
        <v>45608.784722222219</v>
      </c>
      <c r="U125" s="252" t="s">
        <v>845</v>
      </c>
      <c r="V125" s="256">
        <v>3000000000</v>
      </c>
      <c r="W125" s="252" t="s">
        <v>945</v>
      </c>
      <c r="X125" s="252" t="s">
        <v>793</v>
      </c>
      <c r="Y125" s="228" t="str">
        <f>VLOOKUP(HelpMe[[#This Row],[Technician]],Technicians[#All],3,FALSE)</f>
        <v>Capgemini</v>
      </c>
      <c r="Z125" s="228" t="str">
        <f>VLOOKUP(HelpMe[[#This Row],[Technician]],Technicians[#All],2,FALSE)</f>
        <v>SAP SD</v>
      </c>
      <c r="AA125" s="233" t="e">
        <f>IF((TEXT("Oct 28, 2024 00:00 AM","mmm dd, yyyy hh:mm") - TEXT(HelpMe[[#This Row],[Created Date]],"mmm dd, yyyy hh:mm"))&gt;0, "Yes","No")</f>
        <v>#VALUE!</v>
      </c>
      <c r="AB125" s="230">
        <f ca="1">IF(HelpMe[[#This Row],[Resolved Time]]="-",NOW()-TEXT(HelpMe[[#This Row],[Created Date]],"mmm dd, yyyy hh:mm"),HelpMe[[#This Row],[Resolved Time]]-HelpMe[[#This Row],[Created Date]])</f>
        <v>20.775000000001455</v>
      </c>
      <c r="AC125" s="231" t="e">
        <f>YEAR(TEXT(HelpMe[[#This Row],[Created Date]],"mmm dd, yyyy hh:mm"))</f>
        <v>#VALUE!</v>
      </c>
      <c r="AD125" s="228" t="e">
        <f>WEEKNUM(TEXT(HelpMe[[#This Row],[Created Date]],"mmm dd, yyyy hh:mm"),2)</f>
        <v>#VALUE!</v>
      </c>
      <c r="AE125" s="228" t="e">
        <f>_xlfn.CONCAT(HelpMe[[#This Row],[Year]],"-W",HelpMe[[#This Row],[Week'#]])</f>
        <v>#VALUE!</v>
      </c>
      <c r="AF125" s="228" t="str">
        <f>IFERROR(VLOOKUP(HelpMe[[#This Row],[ID]],CGTracker[#All],11,FALSE),"No CG Status Found")</f>
        <v>Closed</v>
      </c>
      <c r="AG125" s="228" t="e">
        <f>MONTH(TEXT(HelpMe[[#This Row],[Created Date]],"mmm dd, yyyy hh:mm"))</f>
        <v>#VALUE!</v>
      </c>
      <c r="AH125" s="228" t="e">
        <f>_xlfn.CONCAT(HelpMe[[#This Row],[Year]],"-M",HelpMe[[#This Row],[Month]])</f>
        <v>#VALUE!</v>
      </c>
      <c r="AI125" s="228" t="str">
        <f ca="1">IF(HelpMe[[#This Row],[Age]]&lt;2,"Less than 2",IF(HelpMe[[#This Row],[Age]]&lt;5,"From 2 to 5",IF(HelpMe[[#This Row],[Age]]&lt;10,"From 5 to 10","More than 10")))</f>
        <v>More than 10</v>
      </c>
      <c r="AJ125" s="233">
        <f>DATEVALUE(TEXT(HelpMe[[#This Row],[Created Date]],"mm/dd/yyyy hh:mm"))</f>
        <v>45637</v>
      </c>
      <c r="AK125" s="233">
        <f>IF(HelpMe[[#This Row],[Resolved Time]]="-","",DATEVALUE(TEXT(HelpMe[[#This Row],[Created Date]],"mm/dd/yyyy hh:mm")))</f>
        <v>45637</v>
      </c>
    </row>
    <row r="126" spans="1:37" ht="14.5">
      <c r="A126" s="252">
        <v>4000004756</v>
      </c>
      <c r="B126" s="252" t="s">
        <v>156</v>
      </c>
      <c r="C126" s="252" t="s">
        <v>795</v>
      </c>
      <c r="D126" s="254" t="s">
        <v>1134</v>
      </c>
      <c r="E126" s="252" t="s">
        <v>1135</v>
      </c>
      <c r="F126" s="252" t="s">
        <v>518</v>
      </c>
      <c r="G126" s="252" t="s">
        <v>516</v>
      </c>
      <c r="H126" s="252" t="s">
        <v>746</v>
      </c>
      <c r="I126" s="255">
        <v>45603.46597222222</v>
      </c>
      <c r="J126" s="255">
        <v>45607.46597222222</v>
      </c>
      <c r="K126" s="252" t="s">
        <v>845</v>
      </c>
      <c r="L126" s="253" t="s">
        <v>849</v>
      </c>
      <c r="M126" s="252" t="s">
        <v>846</v>
      </c>
      <c r="N126" s="252" t="s">
        <v>1136</v>
      </c>
      <c r="O126" s="252" t="s">
        <v>920</v>
      </c>
      <c r="P126" s="255">
        <v>45638.65902777778</v>
      </c>
      <c r="Q126" s="252" t="s">
        <v>795</v>
      </c>
      <c r="R126" s="253" t="s">
        <v>849</v>
      </c>
      <c r="S126" s="255">
        <v>45607.507638888892</v>
      </c>
      <c r="T126" s="255">
        <v>45603.549305555556</v>
      </c>
      <c r="U126" s="253" t="s">
        <v>849</v>
      </c>
      <c r="V126" s="253" t="s">
        <v>849</v>
      </c>
      <c r="W126" s="252" t="s">
        <v>850</v>
      </c>
      <c r="X126" s="252" t="s">
        <v>793</v>
      </c>
      <c r="Y126" s="228" t="str">
        <f>VLOOKUP(HelpMe[[#This Row],[Technician]],Technicians[#All],3,FALSE)</f>
        <v>Capgemini</v>
      </c>
      <c r="Z126" s="228" t="str">
        <f>VLOOKUP(HelpMe[[#This Row],[Technician]],Technicians[#All],2,FALSE)</f>
        <v>SAP SD</v>
      </c>
      <c r="AA126" s="233" t="e">
        <f>IF((TEXT("Oct 28, 2024 00:00 AM","mmm dd, yyyy hh:mm") - TEXT(HelpMe[[#This Row],[Created Date]],"mmm dd, yyyy hh:mm"))&gt;0, "Yes","No")</f>
        <v>#VALUE!</v>
      </c>
      <c r="AB126" s="230" t="e">
        <f ca="1">IF(HelpMe[[#This Row],[Resolved Time]]="-",NOW()-TEXT(HelpMe[[#This Row],[Created Date]],"mmm dd, yyyy hh:mm"),HelpMe[[#This Row],[Resolved Time]]-HelpMe[[#This Row],[Created Date]])</f>
        <v>#VALUE!</v>
      </c>
      <c r="AC126" s="231" t="e">
        <f>YEAR(TEXT(HelpMe[[#This Row],[Created Date]],"mmm dd, yyyy hh:mm"))</f>
        <v>#VALUE!</v>
      </c>
      <c r="AD126" s="228" t="e">
        <f>WEEKNUM(TEXT(HelpMe[[#This Row],[Created Date]],"mmm dd, yyyy hh:mm"),2)</f>
        <v>#VALUE!</v>
      </c>
      <c r="AE126" s="228" t="e">
        <f>_xlfn.CONCAT(HelpMe[[#This Row],[Year]],"-W",HelpMe[[#This Row],[Week'#]])</f>
        <v>#VALUE!</v>
      </c>
      <c r="AF126" s="228" t="str">
        <f>IFERROR(VLOOKUP(HelpMe[[#This Row],[ID]],CGTracker[#All],11,FALSE),"No CG Status Found")</f>
        <v>User acceptance</v>
      </c>
      <c r="AG126" s="228" t="e">
        <f>MONTH(TEXT(HelpMe[[#This Row],[Created Date]],"mmm dd, yyyy hh:mm"))</f>
        <v>#VALUE!</v>
      </c>
      <c r="AH126" s="228" t="e">
        <f>_xlfn.CONCAT(HelpMe[[#This Row],[Year]],"-M",HelpMe[[#This Row],[Month]])</f>
        <v>#VALUE!</v>
      </c>
      <c r="AI126" s="228" t="e">
        <f ca="1">IF(HelpMe[[#This Row],[Age]]&lt;2,"Less than 2",IF(HelpMe[[#This Row],[Age]]&lt;5,"From 2 to 5",IF(HelpMe[[#This Row],[Age]]&lt;10,"From 5 to 10","More than 10")))</f>
        <v>#VALUE!</v>
      </c>
      <c r="AJ126" s="233">
        <f>DATEVALUE(TEXT(HelpMe[[#This Row],[Created Date]],"mm/dd/yyyy hh:mm"))</f>
        <v>45484</v>
      </c>
      <c r="AK126" s="233" t="str">
        <f>IF(HelpMe[[#This Row],[Resolved Time]]="-","",DATEVALUE(TEXT(HelpMe[[#This Row],[Created Date]],"mm/dd/yyyy hh:mm")))</f>
        <v/>
      </c>
    </row>
    <row r="127" spans="1:37" ht="14.5">
      <c r="A127" s="252">
        <v>4000002303</v>
      </c>
      <c r="B127" s="252" t="s">
        <v>117</v>
      </c>
      <c r="C127" s="252" t="s">
        <v>881</v>
      </c>
      <c r="D127" s="254" t="s">
        <v>1137</v>
      </c>
      <c r="E127" s="252" t="s">
        <v>1138</v>
      </c>
      <c r="F127" s="252" t="s">
        <v>518</v>
      </c>
      <c r="G127" s="252" t="s">
        <v>516</v>
      </c>
      <c r="H127" s="252" t="s">
        <v>403</v>
      </c>
      <c r="I127" s="255">
        <v>45527.708333333336</v>
      </c>
      <c r="J127" s="255">
        <v>45533.416666666664</v>
      </c>
      <c r="K127" s="252" t="s">
        <v>845</v>
      </c>
      <c r="L127" s="255">
        <v>45626.836111111108</v>
      </c>
      <c r="M127" s="252" t="s">
        <v>886</v>
      </c>
      <c r="N127" s="252" t="s">
        <v>1139</v>
      </c>
      <c r="O127" s="252" t="s">
        <v>848</v>
      </c>
      <c r="P127" s="255">
        <v>45626.836111111108</v>
      </c>
      <c r="Q127" s="252" t="s">
        <v>881</v>
      </c>
      <c r="R127" s="255">
        <v>45623.806944444441</v>
      </c>
      <c r="S127" s="255">
        <v>45552.463888888888</v>
      </c>
      <c r="T127" s="255">
        <v>45528.583333333336</v>
      </c>
      <c r="U127" s="252" t="s">
        <v>845</v>
      </c>
      <c r="V127" s="256">
        <v>3000000000</v>
      </c>
      <c r="W127" s="252" t="s">
        <v>850</v>
      </c>
      <c r="X127" s="252" t="s">
        <v>857</v>
      </c>
      <c r="Y127" s="228" t="str">
        <f>VLOOKUP(HelpMe[[#This Row],[Technician]],Technicians[#All],3,FALSE)</f>
        <v>Capgemini</v>
      </c>
      <c r="Z127" s="228" t="str">
        <f>VLOOKUP(HelpMe[[#This Row],[Technician]],Technicians[#All],2,FALSE)</f>
        <v>SAP SD</v>
      </c>
      <c r="AA127" s="233" t="e">
        <f>IF((TEXT("Oct 28, 2024 00:00 AM","mmm dd, yyyy hh:mm") - TEXT(HelpMe[[#This Row],[Created Date]],"mmm dd, yyyy hh:mm"))&gt;0, "Yes","No")</f>
        <v>#VALUE!</v>
      </c>
      <c r="AB127" s="230">
        <f ca="1">IF(HelpMe[[#This Row],[Resolved Time]]="-",NOW()-TEXT(HelpMe[[#This Row],[Created Date]],"mmm dd, yyyy hh:mm"),HelpMe[[#This Row],[Resolved Time]]-HelpMe[[#This Row],[Created Date]])</f>
        <v>96.098611111105129</v>
      </c>
      <c r="AC127" s="231" t="e">
        <f>YEAR(TEXT(HelpMe[[#This Row],[Created Date]],"mmm dd, yyyy hh:mm"))</f>
        <v>#VALUE!</v>
      </c>
      <c r="AD127" s="228" t="e">
        <f>WEEKNUM(TEXT(HelpMe[[#This Row],[Created Date]],"mmm dd, yyyy hh:mm"),2)</f>
        <v>#VALUE!</v>
      </c>
      <c r="AE127" s="228" t="e">
        <f>_xlfn.CONCAT(HelpMe[[#This Row],[Year]],"-W",HelpMe[[#This Row],[Week'#]])</f>
        <v>#VALUE!</v>
      </c>
      <c r="AF127" s="228" t="str">
        <f>IFERROR(VLOOKUP(HelpMe[[#This Row],[ID]],CGTracker[#All],11,FALSE),"No CG Status Found")</f>
        <v>Closed</v>
      </c>
      <c r="AG127" s="228" t="e">
        <f>MONTH(TEXT(HelpMe[[#This Row],[Created Date]],"mmm dd, yyyy hh:mm"))</f>
        <v>#VALUE!</v>
      </c>
      <c r="AH127" s="228" t="e">
        <f>_xlfn.CONCAT(HelpMe[[#This Row],[Year]],"-M",HelpMe[[#This Row],[Month]])</f>
        <v>#VALUE!</v>
      </c>
      <c r="AI127" s="228" t="str">
        <f ca="1">IF(HelpMe[[#This Row],[Age]]&lt;2,"Less than 2",IF(HelpMe[[#This Row],[Age]]&lt;5,"From 2 to 5",IF(HelpMe[[#This Row],[Age]]&lt;10,"From 5 to 10","More than 10")))</f>
        <v>More than 10</v>
      </c>
      <c r="AJ127" s="233" t="e">
        <f>DATEVALUE(TEXT(HelpMe[[#This Row],[Created Date]],"mm/dd/yyyy hh:mm"))</f>
        <v>#VALUE!</v>
      </c>
      <c r="AK127" s="233" t="e">
        <f>IF(HelpMe[[#This Row],[Resolved Time]]="-","",DATEVALUE(TEXT(HelpMe[[#This Row],[Created Date]],"mm/dd/yyyy hh:mm")))</f>
        <v>#VALUE!</v>
      </c>
    </row>
    <row r="128" spans="1:37" ht="14.5">
      <c r="A128" s="252">
        <v>4000005782</v>
      </c>
      <c r="B128" s="252" t="s">
        <v>156</v>
      </c>
      <c r="C128" s="252" t="s">
        <v>795</v>
      </c>
      <c r="D128" s="254" t="s">
        <v>731</v>
      </c>
      <c r="E128" s="252" t="s">
        <v>970</v>
      </c>
      <c r="F128" s="252" t="s">
        <v>854</v>
      </c>
      <c r="G128" s="252" t="s">
        <v>855</v>
      </c>
      <c r="H128" s="252" t="s">
        <v>268</v>
      </c>
      <c r="I128" s="255">
        <v>45636.446527777778</v>
      </c>
      <c r="J128" s="255">
        <v>45636.779861111114</v>
      </c>
      <c r="K128" s="252" t="s">
        <v>845</v>
      </c>
      <c r="L128" s="253" t="s">
        <v>849</v>
      </c>
      <c r="M128" s="252" t="s">
        <v>846</v>
      </c>
      <c r="N128" s="252" t="s">
        <v>971</v>
      </c>
      <c r="O128" s="252" t="s">
        <v>972</v>
      </c>
      <c r="P128" s="255">
        <v>45637.038888888892</v>
      </c>
      <c r="Q128" s="252" t="s">
        <v>861</v>
      </c>
      <c r="R128" s="253" t="s">
        <v>849</v>
      </c>
      <c r="S128" s="253" t="s">
        <v>849</v>
      </c>
      <c r="T128" s="255">
        <v>45636.488194444442</v>
      </c>
      <c r="U128" s="253" t="s">
        <v>849</v>
      </c>
      <c r="V128" s="253" t="s">
        <v>849</v>
      </c>
      <c r="W128" s="252" t="s">
        <v>850</v>
      </c>
      <c r="X128" s="252" t="s">
        <v>793</v>
      </c>
      <c r="Y128" s="228" t="str">
        <f>VLOOKUP(HelpMe[[#This Row],[Technician]],Technicians[#All],3,FALSE)</f>
        <v>RAK Ceramics</v>
      </c>
      <c r="Z128" s="228" t="str">
        <f>VLOOKUP(HelpMe[[#This Row],[Technician]],Technicians[#All],2,FALSE)</f>
        <v>SAP PP</v>
      </c>
      <c r="AA128" s="233" t="e">
        <f>IF((TEXT("Oct 28, 2024 00:00 AM","mmm dd, yyyy hh:mm") - TEXT(HelpMe[[#This Row],[Created Date]],"mmm dd, yyyy hh:mm"))&gt;0, "Yes","No")</f>
        <v>#VALUE!</v>
      </c>
      <c r="AB128" s="230" t="e">
        <f ca="1">IF(HelpMe[[#This Row],[Resolved Time]]="-",NOW()-TEXT(HelpMe[[#This Row],[Created Date]],"mmm dd, yyyy hh:mm"),HelpMe[[#This Row],[Resolved Time]]-HelpMe[[#This Row],[Created Date]])</f>
        <v>#VALUE!</v>
      </c>
      <c r="AC128" s="231" t="e">
        <f>YEAR(TEXT(HelpMe[[#This Row],[Created Date]],"mmm dd, yyyy hh:mm"))</f>
        <v>#VALUE!</v>
      </c>
      <c r="AD128" s="228" t="e">
        <f>WEEKNUM(TEXT(HelpMe[[#This Row],[Created Date]],"mmm dd, yyyy hh:mm"),2)</f>
        <v>#VALUE!</v>
      </c>
      <c r="AE128" s="228" t="e">
        <f>_xlfn.CONCAT(HelpMe[[#This Row],[Year]],"-W",HelpMe[[#This Row],[Week'#]])</f>
        <v>#VALUE!</v>
      </c>
      <c r="AF128" s="228" t="str">
        <f>IFERROR(VLOOKUP(HelpMe[[#This Row],[ID]],CGTracker[#All],11,FALSE),"No CG Status Found")</f>
        <v>No CG Status Found</v>
      </c>
      <c r="AG128" s="228" t="e">
        <f>MONTH(TEXT(HelpMe[[#This Row],[Created Date]],"mmm dd, yyyy hh:mm"))</f>
        <v>#VALUE!</v>
      </c>
      <c r="AH128" s="228" t="e">
        <f>_xlfn.CONCAT(HelpMe[[#This Row],[Year]],"-M",HelpMe[[#This Row],[Month]])</f>
        <v>#VALUE!</v>
      </c>
      <c r="AI128" s="228" t="e">
        <f ca="1">IF(HelpMe[[#This Row],[Age]]&lt;2,"Less than 2",IF(HelpMe[[#This Row],[Age]]&lt;5,"From 2 to 5",IF(HelpMe[[#This Row],[Age]]&lt;10,"From 5 to 10","More than 10")))</f>
        <v>#VALUE!</v>
      </c>
      <c r="AJ128" s="233">
        <f>DATEVALUE(TEXT(HelpMe[[#This Row],[Created Date]],"mm/dd/yyyy hh:mm"))</f>
        <v>45577</v>
      </c>
      <c r="AK128" s="233" t="str">
        <f>IF(HelpMe[[#This Row],[Resolved Time]]="-","",DATEVALUE(TEXT(HelpMe[[#This Row],[Created Date]],"mm/dd/yyyy hh:mm")))</f>
        <v/>
      </c>
    </row>
    <row r="129" spans="1:37" ht="14.5">
      <c r="A129" s="252">
        <v>4000005814</v>
      </c>
      <c r="B129" s="252" t="s">
        <v>156</v>
      </c>
      <c r="C129" s="252" t="s">
        <v>795</v>
      </c>
      <c r="D129" s="254" t="s">
        <v>731</v>
      </c>
      <c r="E129" s="252" t="s">
        <v>970</v>
      </c>
      <c r="F129" s="252" t="s">
        <v>518</v>
      </c>
      <c r="G129" s="252" t="s">
        <v>516</v>
      </c>
      <c r="H129" s="252" t="s">
        <v>403</v>
      </c>
      <c r="I129" s="255">
        <v>45636.724999999999</v>
      </c>
      <c r="J129" s="255">
        <v>45638.724999999999</v>
      </c>
      <c r="K129" s="252" t="s">
        <v>845</v>
      </c>
      <c r="L129" s="255">
        <v>45642.8</v>
      </c>
      <c r="M129" s="252" t="s">
        <v>846</v>
      </c>
      <c r="N129" s="252" t="s">
        <v>971</v>
      </c>
      <c r="O129" s="252" t="s">
        <v>848</v>
      </c>
      <c r="P129" s="255">
        <v>45642.8</v>
      </c>
      <c r="Q129" s="252" t="s">
        <v>795</v>
      </c>
      <c r="R129" s="255">
        <v>45639.762499999997</v>
      </c>
      <c r="S129" s="255">
        <v>45639.762499999997</v>
      </c>
      <c r="T129" s="255">
        <v>45636.808333333334</v>
      </c>
      <c r="U129" s="253" t="s">
        <v>849</v>
      </c>
      <c r="V129" s="253" t="s">
        <v>849</v>
      </c>
      <c r="W129" s="252" t="s">
        <v>850</v>
      </c>
      <c r="X129" s="252" t="s">
        <v>793</v>
      </c>
      <c r="Y129" s="228" t="str">
        <f>VLOOKUP(HelpMe[[#This Row],[Technician]],Technicians[#All],3,FALSE)</f>
        <v>Capgemini</v>
      </c>
      <c r="Z129" s="228" t="str">
        <f>VLOOKUP(HelpMe[[#This Row],[Technician]],Technicians[#All],2,FALSE)</f>
        <v>SAP SD</v>
      </c>
      <c r="AA129" s="233" t="e">
        <f>IF((TEXT("Oct 28, 2024 00:00 AM","mmm dd, yyyy hh:mm") - TEXT(HelpMe[[#This Row],[Created Date]],"mmm dd, yyyy hh:mm"))&gt;0, "Yes","No")</f>
        <v>#VALUE!</v>
      </c>
      <c r="AB129" s="230">
        <f ca="1">IF(HelpMe[[#This Row],[Resolved Time]]="-",NOW()-TEXT(HelpMe[[#This Row],[Created Date]],"mmm dd, yyyy hh:mm"),HelpMe[[#This Row],[Resolved Time]]-HelpMe[[#This Row],[Created Date]])</f>
        <v>3.0374999999985448</v>
      </c>
      <c r="AC129" s="231" t="e">
        <f>YEAR(TEXT(HelpMe[[#This Row],[Created Date]],"mmm dd, yyyy hh:mm"))</f>
        <v>#VALUE!</v>
      </c>
      <c r="AD129" s="228" t="e">
        <f>WEEKNUM(TEXT(HelpMe[[#This Row],[Created Date]],"mmm dd, yyyy hh:mm"),2)</f>
        <v>#VALUE!</v>
      </c>
      <c r="AE129" s="228" t="e">
        <f>_xlfn.CONCAT(HelpMe[[#This Row],[Year]],"-W",HelpMe[[#This Row],[Week'#]])</f>
        <v>#VALUE!</v>
      </c>
      <c r="AF129" s="228" t="str">
        <f>IFERROR(VLOOKUP(HelpMe[[#This Row],[ID]],CGTracker[#All],11,FALSE),"No CG Status Found")</f>
        <v>Closed</v>
      </c>
      <c r="AG129" s="228" t="e">
        <f>MONTH(TEXT(HelpMe[[#This Row],[Created Date]],"mmm dd, yyyy hh:mm"))</f>
        <v>#VALUE!</v>
      </c>
      <c r="AH129" s="228" t="e">
        <f>_xlfn.CONCAT(HelpMe[[#This Row],[Year]],"-M",HelpMe[[#This Row],[Month]])</f>
        <v>#VALUE!</v>
      </c>
      <c r="AI129" s="228" t="str">
        <f ca="1">IF(HelpMe[[#This Row],[Age]]&lt;2,"Less than 2",IF(HelpMe[[#This Row],[Age]]&lt;5,"From 2 to 5",IF(HelpMe[[#This Row],[Age]]&lt;10,"From 5 to 10","More than 10")))</f>
        <v>From 2 to 5</v>
      </c>
      <c r="AJ129" s="233">
        <f>DATEVALUE(TEXT(HelpMe[[#This Row],[Created Date]],"mm/dd/yyyy hh:mm"))</f>
        <v>45577</v>
      </c>
      <c r="AK129" s="233">
        <f>IF(HelpMe[[#This Row],[Resolved Time]]="-","",DATEVALUE(TEXT(HelpMe[[#This Row],[Created Date]],"mm/dd/yyyy hh:mm")))</f>
        <v>45577</v>
      </c>
    </row>
    <row r="130" spans="1:37" ht="14.5">
      <c r="A130" s="252">
        <v>4000002777</v>
      </c>
      <c r="B130" s="252" t="s">
        <v>156</v>
      </c>
      <c r="C130" s="252" t="s">
        <v>795</v>
      </c>
      <c r="D130" s="254" t="s">
        <v>1140</v>
      </c>
      <c r="E130" s="252" t="s">
        <v>1141</v>
      </c>
      <c r="F130" s="252" t="s">
        <v>742</v>
      </c>
      <c r="G130" s="252" t="s">
        <v>864</v>
      </c>
      <c r="H130" s="252" t="s">
        <v>131</v>
      </c>
      <c r="I130" s="255">
        <v>45541.704861111109</v>
      </c>
      <c r="J130" s="255">
        <v>45545.704861111109</v>
      </c>
      <c r="K130" s="252" t="s">
        <v>845</v>
      </c>
      <c r="L130" s="253" t="s">
        <v>849</v>
      </c>
      <c r="M130" s="252" t="s">
        <v>846</v>
      </c>
      <c r="N130" s="252" t="s">
        <v>912</v>
      </c>
      <c r="O130" s="252" t="s">
        <v>848</v>
      </c>
      <c r="P130" s="255">
        <v>45544.539583333331</v>
      </c>
      <c r="Q130" s="252" t="s">
        <v>795</v>
      </c>
      <c r="R130" s="253" t="s">
        <v>849</v>
      </c>
      <c r="S130" s="253" t="s">
        <v>849</v>
      </c>
      <c r="T130" s="255">
        <v>45541.788194444445</v>
      </c>
      <c r="U130" s="253" t="s">
        <v>849</v>
      </c>
      <c r="V130" s="253" t="s">
        <v>849</v>
      </c>
      <c r="W130" s="252" t="s">
        <v>850</v>
      </c>
      <c r="X130" s="252" t="s">
        <v>793</v>
      </c>
      <c r="Y130" s="228" t="str">
        <f>VLOOKUP(HelpMe[[#This Row],[Technician]],Technicians[#All],3,FALSE)</f>
        <v>RAK Ceramics</v>
      </c>
      <c r="Z130" s="228" t="str">
        <f>VLOOKUP(HelpMe[[#This Row],[Technician]],Technicians[#All],2,FALSE)</f>
        <v>SAP SD</v>
      </c>
      <c r="AA130" s="233" t="e">
        <f>IF((TEXT("Oct 28, 2024 00:00 AM","mmm dd, yyyy hh:mm") - TEXT(HelpMe[[#This Row],[Created Date]],"mmm dd, yyyy hh:mm"))&gt;0, "Yes","No")</f>
        <v>#VALUE!</v>
      </c>
      <c r="AB130" s="230" t="e">
        <f ca="1">IF(HelpMe[[#This Row],[Resolved Time]]="-",NOW()-TEXT(HelpMe[[#This Row],[Created Date]],"mmm dd, yyyy hh:mm"),HelpMe[[#This Row],[Resolved Time]]-HelpMe[[#This Row],[Created Date]])</f>
        <v>#VALUE!</v>
      </c>
      <c r="AC130" s="231" t="e">
        <f>YEAR(TEXT(HelpMe[[#This Row],[Created Date]],"mmm dd, yyyy hh:mm"))</f>
        <v>#VALUE!</v>
      </c>
      <c r="AD130" s="228" t="e">
        <f>WEEKNUM(TEXT(HelpMe[[#This Row],[Created Date]],"mmm dd, yyyy hh:mm"),2)</f>
        <v>#VALUE!</v>
      </c>
      <c r="AE130" s="228" t="e">
        <f>_xlfn.CONCAT(HelpMe[[#This Row],[Year]],"-W",HelpMe[[#This Row],[Week'#]])</f>
        <v>#VALUE!</v>
      </c>
      <c r="AF130" s="228" t="str">
        <f>IFERROR(VLOOKUP(HelpMe[[#This Row],[ID]],CGTracker[#All],11,FALSE),"No CG Status Found")</f>
        <v>No CG Status Found</v>
      </c>
      <c r="AG130" s="228" t="e">
        <f>MONTH(TEXT(HelpMe[[#This Row],[Created Date]],"mmm dd, yyyy hh:mm"))</f>
        <v>#VALUE!</v>
      </c>
      <c r="AH130" s="228" t="e">
        <f>_xlfn.CONCAT(HelpMe[[#This Row],[Year]],"-M",HelpMe[[#This Row],[Month]])</f>
        <v>#VALUE!</v>
      </c>
      <c r="AI130" s="228" t="e">
        <f ca="1">IF(HelpMe[[#This Row],[Age]]&lt;2,"Less than 2",IF(HelpMe[[#This Row],[Age]]&lt;5,"From 2 to 5",IF(HelpMe[[#This Row],[Age]]&lt;10,"From 5 to 10","More than 10")))</f>
        <v>#VALUE!</v>
      </c>
      <c r="AJ130" s="233">
        <f>DATEVALUE(TEXT(HelpMe[[#This Row],[Created Date]],"mm/dd/yyyy hh:mm"))</f>
        <v>45452</v>
      </c>
      <c r="AK130" s="233" t="str">
        <f>IF(HelpMe[[#This Row],[Resolved Time]]="-","",DATEVALUE(TEXT(HelpMe[[#This Row],[Created Date]],"mm/dd/yyyy hh:mm")))</f>
        <v/>
      </c>
    </row>
    <row r="131" spans="1:37" ht="14.5">
      <c r="A131" s="252">
        <v>4000005621</v>
      </c>
      <c r="B131" s="252" t="s">
        <v>156</v>
      </c>
      <c r="C131" s="252" t="s">
        <v>861</v>
      </c>
      <c r="D131" s="254" t="s">
        <v>726</v>
      </c>
      <c r="E131" s="252" t="s">
        <v>966</v>
      </c>
      <c r="F131" s="252" t="s">
        <v>870</v>
      </c>
      <c r="G131" s="252" t="s">
        <v>864</v>
      </c>
      <c r="H131" s="252" t="s">
        <v>403</v>
      </c>
      <c r="I131" s="255">
        <v>45630.712500000001</v>
      </c>
      <c r="J131" s="255">
        <v>45632.712500000001</v>
      </c>
      <c r="K131" s="252" t="s">
        <v>845</v>
      </c>
      <c r="L131" s="255">
        <v>45638.589583333334</v>
      </c>
      <c r="M131" s="252" t="s">
        <v>966</v>
      </c>
      <c r="N131" s="252" t="s">
        <v>968</v>
      </c>
      <c r="O131" s="252" t="s">
        <v>848</v>
      </c>
      <c r="P131" s="255">
        <v>45638.589583333334</v>
      </c>
      <c r="Q131" s="252" t="s">
        <v>795</v>
      </c>
      <c r="R131" s="255">
        <v>45635.580555555556</v>
      </c>
      <c r="S131" s="255">
        <v>45635.580555555556</v>
      </c>
      <c r="T131" s="255">
        <v>45631.441666666666</v>
      </c>
      <c r="U131" s="253" t="s">
        <v>849</v>
      </c>
      <c r="V131" s="253" t="s">
        <v>849</v>
      </c>
      <c r="W131" s="252" t="s">
        <v>850</v>
      </c>
      <c r="X131" s="252" t="s">
        <v>903</v>
      </c>
      <c r="Y131" s="228" t="str">
        <f>VLOOKUP(HelpMe[[#This Row],[Technician]],Technicians[#All],3,FALSE)</f>
        <v>Capgemini</v>
      </c>
      <c r="Z131" s="228" t="str">
        <f>VLOOKUP(HelpMe[[#This Row],[Technician]],Technicians[#All],2,FALSE)</f>
        <v>SAP MM</v>
      </c>
      <c r="AA131" s="233" t="e">
        <f>IF((TEXT("Oct 28, 2024 00:00 AM","mmm dd, yyyy hh:mm") - TEXT(HelpMe[[#This Row],[Created Date]],"mmm dd, yyyy hh:mm"))&gt;0, "Yes","No")</f>
        <v>#VALUE!</v>
      </c>
      <c r="AB131" s="230">
        <f ca="1">IF(HelpMe[[#This Row],[Resolved Time]]="-",NOW()-TEXT(HelpMe[[#This Row],[Created Date]],"mmm dd, yyyy hh:mm"),HelpMe[[#This Row],[Resolved Time]]-HelpMe[[#This Row],[Created Date]])</f>
        <v>4.8680555555547471</v>
      </c>
      <c r="AC131" s="231" t="e">
        <f>YEAR(TEXT(HelpMe[[#This Row],[Created Date]],"mmm dd, yyyy hh:mm"))</f>
        <v>#VALUE!</v>
      </c>
      <c r="AD131" s="228" t="e">
        <f>WEEKNUM(TEXT(HelpMe[[#This Row],[Created Date]],"mmm dd, yyyy hh:mm"),2)</f>
        <v>#VALUE!</v>
      </c>
      <c r="AE131" s="228" t="e">
        <f>_xlfn.CONCAT(HelpMe[[#This Row],[Year]],"-W",HelpMe[[#This Row],[Week'#]])</f>
        <v>#VALUE!</v>
      </c>
      <c r="AF131" s="228" t="str">
        <f>IFERROR(VLOOKUP(HelpMe[[#This Row],[ID]],CGTracker[#All],11,FALSE),"No CG Status Found")</f>
        <v>Closed</v>
      </c>
      <c r="AG131" s="228" t="e">
        <f>MONTH(TEXT(HelpMe[[#This Row],[Created Date]],"mmm dd, yyyy hh:mm"))</f>
        <v>#VALUE!</v>
      </c>
      <c r="AH131" s="228" t="e">
        <f>_xlfn.CONCAT(HelpMe[[#This Row],[Year]],"-M",HelpMe[[#This Row],[Month]])</f>
        <v>#VALUE!</v>
      </c>
      <c r="AI131" s="228" t="str">
        <f ca="1">IF(HelpMe[[#This Row],[Age]]&lt;2,"Less than 2",IF(HelpMe[[#This Row],[Age]]&lt;5,"From 2 to 5",IF(HelpMe[[#This Row],[Age]]&lt;10,"From 5 to 10","More than 10")))</f>
        <v>From 2 to 5</v>
      </c>
      <c r="AJ131" s="233">
        <f>DATEVALUE(TEXT(HelpMe[[#This Row],[Created Date]],"mm/dd/yyyy hh:mm"))</f>
        <v>45394</v>
      </c>
      <c r="AK131" s="233">
        <f>IF(HelpMe[[#This Row],[Resolved Time]]="-","",DATEVALUE(TEXT(HelpMe[[#This Row],[Created Date]],"mm/dd/yyyy hh:mm")))</f>
        <v>45394</v>
      </c>
    </row>
    <row r="132" spans="1:37" ht="14.5">
      <c r="A132" s="252">
        <v>4000003805</v>
      </c>
      <c r="B132" s="252" t="s">
        <v>117</v>
      </c>
      <c r="C132" s="252" t="s">
        <v>861</v>
      </c>
      <c r="D132" s="254" t="s">
        <v>1142</v>
      </c>
      <c r="E132" s="252" t="s">
        <v>1143</v>
      </c>
      <c r="F132" s="252" t="s">
        <v>1062</v>
      </c>
      <c r="G132" s="252" t="s">
        <v>864</v>
      </c>
      <c r="H132" s="252" t="s">
        <v>268</v>
      </c>
      <c r="I132" s="255">
        <v>45572.650694444441</v>
      </c>
      <c r="J132" s="253" t="s">
        <v>849</v>
      </c>
      <c r="K132" s="252" t="s">
        <v>845</v>
      </c>
      <c r="L132" s="253" t="s">
        <v>849</v>
      </c>
      <c r="M132" s="252" t="s">
        <v>1143</v>
      </c>
      <c r="N132" s="252" t="s">
        <v>1144</v>
      </c>
      <c r="O132" s="253" t="s">
        <v>849</v>
      </c>
      <c r="P132" s="255">
        <v>45594.520138888889</v>
      </c>
      <c r="Q132" s="253" t="s">
        <v>849</v>
      </c>
      <c r="R132" s="253" t="s">
        <v>849</v>
      </c>
      <c r="S132" s="255">
        <v>45579.494444444441</v>
      </c>
      <c r="T132" s="253" t="s">
        <v>849</v>
      </c>
      <c r="U132" s="252" t="s">
        <v>885</v>
      </c>
      <c r="V132" s="256">
        <v>3000000000</v>
      </c>
      <c r="W132" s="252" t="s">
        <v>850</v>
      </c>
      <c r="X132" s="252" t="s">
        <v>793</v>
      </c>
      <c r="Y132" s="228" t="str">
        <f>VLOOKUP(HelpMe[[#This Row],[Technician]],Technicians[#All],3,FALSE)</f>
        <v>RAK Ceramics</v>
      </c>
      <c r="Z132" s="228" t="str">
        <f>VLOOKUP(HelpMe[[#This Row],[Technician]],Technicians[#All],2,FALSE)</f>
        <v>SAP MM</v>
      </c>
      <c r="AA132" s="233" t="e">
        <f>IF((TEXT("Oct 28, 2024 00:00 AM","mmm dd, yyyy hh:mm") - TEXT(HelpMe[[#This Row],[Created Date]],"mmm dd, yyyy hh:mm"))&gt;0, "Yes","No")</f>
        <v>#VALUE!</v>
      </c>
      <c r="AB132" s="230" t="e">
        <f ca="1">IF(HelpMe[[#This Row],[Resolved Time]]="-",NOW()-TEXT(HelpMe[[#This Row],[Created Date]],"mmm dd, yyyy hh:mm"),HelpMe[[#This Row],[Resolved Time]]-HelpMe[[#This Row],[Created Date]])</f>
        <v>#VALUE!</v>
      </c>
      <c r="AC132" s="231" t="e">
        <f>YEAR(TEXT(HelpMe[[#This Row],[Created Date]],"mmm dd, yyyy hh:mm"))</f>
        <v>#VALUE!</v>
      </c>
      <c r="AD132" s="228" t="e">
        <f>WEEKNUM(TEXT(HelpMe[[#This Row],[Created Date]],"mmm dd, yyyy hh:mm"),2)</f>
        <v>#VALUE!</v>
      </c>
      <c r="AE132" s="228" t="e">
        <f>_xlfn.CONCAT(HelpMe[[#This Row],[Year]],"-W",HelpMe[[#This Row],[Week'#]])</f>
        <v>#VALUE!</v>
      </c>
      <c r="AF132" s="228" t="str">
        <f>IFERROR(VLOOKUP(HelpMe[[#This Row],[ID]],CGTracker[#All],11,FALSE),"No CG Status Found")</f>
        <v>No CG Status Found</v>
      </c>
      <c r="AG132" s="228" t="e">
        <f>MONTH(TEXT(HelpMe[[#This Row],[Created Date]],"mmm dd, yyyy hh:mm"))</f>
        <v>#VALUE!</v>
      </c>
      <c r="AH132" s="228" t="e">
        <f>_xlfn.CONCAT(HelpMe[[#This Row],[Year]],"-M",HelpMe[[#This Row],[Month]])</f>
        <v>#VALUE!</v>
      </c>
      <c r="AI132" s="228" t="e">
        <f ca="1">IF(HelpMe[[#This Row],[Age]]&lt;2,"Less than 2",IF(HelpMe[[#This Row],[Age]]&lt;5,"From 2 to 5",IF(HelpMe[[#This Row],[Age]]&lt;10,"From 5 to 10","More than 10")))</f>
        <v>#VALUE!</v>
      </c>
      <c r="AJ132" s="233">
        <f>DATEVALUE(TEXT(HelpMe[[#This Row],[Created Date]],"mm/dd/yyyy hh:mm"))</f>
        <v>45483</v>
      </c>
      <c r="AK132" s="233" t="str">
        <f>IF(HelpMe[[#This Row],[Resolved Time]]="-","",DATEVALUE(TEXT(HelpMe[[#This Row],[Created Date]],"mm/dd/yyyy hh:mm")))</f>
        <v/>
      </c>
    </row>
    <row r="133" spans="1:37" ht="14.5">
      <c r="A133" s="252">
        <v>4000002576</v>
      </c>
      <c r="B133" s="252" t="s">
        <v>117</v>
      </c>
      <c r="C133" s="252" t="s">
        <v>795</v>
      </c>
      <c r="D133" s="254" t="s">
        <v>1145</v>
      </c>
      <c r="E133" s="252" t="s">
        <v>1146</v>
      </c>
      <c r="F133" s="252" t="s">
        <v>603</v>
      </c>
      <c r="G133" s="252" t="s">
        <v>942</v>
      </c>
      <c r="H133" s="252" t="s">
        <v>403</v>
      </c>
      <c r="I133" s="255">
        <v>45537.798611111109</v>
      </c>
      <c r="J133" s="255">
        <v>45538.756944444445</v>
      </c>
      <c r="K133" s="252" t="s">
        <v>845</v>
      </c>
      <c r="L133" s="255">
        <v>45571.565972222219</v>
      </c>
      <c r="M133" s="252" t="s">
        <v>846</v>
      </c>
      <c r="N133" s="252" t="s">
        <v>880</v>
      </c>
      <c r="O133" s="252" t="s">
        <v>972</v>
      </c>
      <c r="P133" s="255">
        <v>45571.565972222219</v>
      </c>
      <c r="Q133" s="252" t="s">
        <v>861</v>
      </c>
      <c r="R133" s="255">
        <v>45568.526388888888</v>
      </c>
      <c r="S133" s="255">
        <v>45558.459722222222</v>
      </c>
      <c r="T133" s="255">
        <v>45538.465277777781</v>
      </c>
      <c r="U133" s="252" t="s">
        <v>845</v>
      </c>
      <c r="V133" s="256">
        <v>3000000000</v>
      </c>
      <c r="W133" s="252" t="s">
        <v>850</v>
      </c>
      <c r="X133" s="252" t="s">
        <v>793</v>
      </c>
      <c r="Y133" s="228" t="str">
        <f>VLOOKUP(HelpMe[[#This Row],[Technician]],Technicians[#All],3,FALSE)</f>
        <v>RAK Ceramics</v>
      </c>
      <c r="Z133" s="228" t="str">
        <f>VLOOKUP(HelpMe[[#This Row],[Technician]],Technicians[#All],2,FALSE)</f>
        <v>SAP ABAP</v>
      </c>
      <c r="AA133" s="233" t="e">
        <f>IF((TEXT("Oct 28, 2024 00:00 AM","mmm dd, yyyy hh:mm") - TEXT(HelpMe[[#This Row],[Created Date]],"mmm dd, yyyy hh:mm"))&gt;0, "Yes","No")</f>
        <v>#VALUE!</v>
      </c>
      <c r="AB133" s="230">
        <f ca="1">IF(HelpMe[[#This Row],[Resolved Time]]="-",NOW()-TEXT(HelpMe[[#This Row],[Created Date]],"mmm dd, yyyy hh:mm"),HelpMe[[#This Row],[Resolved Time]]-HelpMe[[#This Row],[Created Date]])</f>
        <v>30.727777777778101</v>
      </c>
      <c r="AC133" s="231" t="e">
        <f>YEAR(TEXT(HelpMe[[#This Row],[Created Date]],"mmm dd, yyyy hh:mm"))</f>
        <v>#VALUE!</v>
      </c>
      <c r="AD133" s="228" t="e">
        <f>WEEKNUM(TEXT(HelpMe[[#This Row],[Created Date]],"mmm dd, yyyy hh:mm"),2)</f>
        <v>#VALUE!</v>
      </c>
      <c r="AE133" s="228" t="e">
        <f>_xlfn.CONCAT(HelpMe[[#This Row],[Year]],"-W",HelpMe[[#This Row],[Week'#]])</f>
        <v>#VALUE!</v>
      </c>
      <c r="AF133" s="228" t="str">
        <f>IFERROR(VLOOKUP(HelpMe[[#This Row],[ID]],CGTracker[#All],11,FALSE),"No CG Status Found")</f>
        <v>No CG Status Found</v>
      </c>
      <c r="AG133" s="228" t="e">
        <f>MONTH(TEXT(HelpMe[[#This Row],[Created Date]],"mmm dd, yyyy hh:mm"))</f>
        <v>#VALUE!</v>
      </c>
      <c r="AH133" s="228" t="e">
        <f>_xlfn.CONCAT(HelpMe[[#This Row],[Year]],"-M",HelpMe[[#This Row],[Month]])</f>
        <v>#VALUE!</v>
      </c>
      <c r="AI133" s="228" t="str">
        <f ca="1">IF(HelpMe[[#This Row],[Age]]&lt;2,"Less than 2",IF(HelpMe[[#This Row],[Age]]&lt;5,"From 2 to 5",IF(HelpMe[[#This Row],[Age]]&lt;10,"From 5 to 10","More than 10")))</f>
        <v>More than 10</v>
      </c>
      <c r="AJ133" s="233">
        <f>DATEVALUE(TEXT(HelpMe[[#This Row],[Created Date]],"mm/dd/yyyy hh:mm"))</f>
        <v>45331</v>
      </c>
      <c r="AK133" s="233">
        <f>IF(HelpMe[[#This Row],[Resolved Time]]="-","",DATEVALUE(TEXT(HelpMe[[#This Row],[Created Date]],"mm/dd/yyyy hh:mm")))</f>
        <v>45331</v>
      </c>
    </row>
    <row r="134" spans="1:37" ht="14.5">
      <c r="A134" s="252">
        <v>4000005336</v>
      </c>
      <c r="B134" s="252" t="s">
        <v>156</v>
      </c>
      <c r="C134" s="252" t="s">
        <v>795</v>
      </c>
      <c r="D134" s="254" t="s">
        <v>597</v>
      </c>
      <c r="E134" s="252" t="s">
        <v>1147</v>
      </c>
      <c r="F134" s="252" t="s">
        <v>518</v>
      </c>
      <c r="G134" s="252" t="s">
        <v>864</v>
      </c>
      <c r="H134" s="252" t="s">
        <v>746</v>
      </c>
      <c r="I134" s="255">
        <v>45621.520138888889</v>
      </c>
      <c r="J134" s="255">
        <v>45623.520138888889</v>
      </c>
      <c r="K134" s="252" t="s">
        <v>845</v>
      </c>
      <c r="L134" s="253" t="s">
        <v>849</v>
      </c>
      <c r="M134" s="252" t="s">
        <v>1147</v>
      </c>
      <c r="N134" s="252" t="s">
        <v>847</v>
      </c>
      <c r="O134" s="252" t="s">
        <v>848</v>
      </c>
      <c r="P134" s="255">
        <v>45644.827777777777</v>
      </c>
      <c r="Q134" s="252" t="s">
        <v>795</v>
      </c>
      <c r="R134" s="253" t="s">
        <v>849</v>
      </c>
      <c r="S134" s="253" t="s">
        <v>849</v>
      </c>
      <c r="T134" s="255">
        <v>45621.603472222225</v>
      </c>
      <c r="U134" s="253" t="s">
        <v>849</v>
      </c>
      <c r="V134" s="253" t="s">
        <v>849</v>
      </c>
      <c r="W134" s="252" t="s">
        <v>850</v>
      </c>
      <c r="X134" s="252" t="s">
        <v>793</v>
      </c>
      <c r="Y134" s="228" t="str">
        <f>VLOOKUP(HelpMe[[#This Row],[Technician]],Technicians[#All],3,FALSE)</f>
        <v>Capgemini</v>
      </c>
      <c r="Z134" s="228" t="str">
        <f>VLOOKUP(HelpMe[[#This Row],[Technician]],Technicians[#All],2,FALSE)</f>
        <v>SAP SD</v>
      </c>
      <c r="AA134" s="233" t="e">
        <f>IF((TEXT("Oct 28, 2024 00:00 AM","mmm dd, yyyy hh:mm") - TEXT(HelpMe[[#This Row],[Created Date]],"mmm dd, yyyy hh:mm"))&gt;0, "Yes","No")</f>
        <v>#VALUE!</v>
      </c>
      <c r="AB134" s="230" t="e">
        <f ca="1">IF(HelpMe[[#This Row],[Resolved Time]]="-",NOW()-TEXT(HelpMe[[#This Row],[Created Date]],"mmm dd, yyyy hh:mm"),HelpMe[[#This Row],[Resolved Time]]-HelpMe[[#This Row],[Created Date]])</f>
        <v>#VALUE!</v>
      </c>
      <c r="AC134" s="231" t="e">
        <f>YEAR(TEXT(HelpMe[[#This Row],[Created Date]],"mmm dd, yyyy hh:mm"))</f>
        <v>#VALUE!</v>
      </c>
      <c r="AD134" s="228" t="e">
        <f>WEEKNUM(TEXT(HelpMe[[#This Row],[Created Date]],"mmm dd, yyyy hh:mm"),2)</f>
        <v>#VALUE!</v>
      </c>
      <c r="AE134" s="228" t="e">
        <f>_xlfn.CONCAT(HelpMe[[#This Row],[Year]],"-W",HelpMe[[#This Row],[Week'#]])</f>
        <v>#VALUE!</v>
      </c>
      <c r="AF134" s="228" t="str">
        <f>IFERROR(VLOOKUP(HelpMe[[#This Row],[ID]],CGTracker[#All],11,FALSE),"No CG Status Found")</f>
        <v>Resolved</v>
      </c>
      <c r="AG134" s="228" t="e">
        <f>MONTH(TEXT(HelpMe[[#This Row],[Created Date]],"mmm dd, yyyy hh:mm"))</f>
        <v>#VALUE!</v>
      </c>
      <c r="AH134" s="228" t="e">
        <f>_xlfn.CONCAT(HelpMe[[#This Row],[Year]],"-M",HelpMe[[#This Row],[Month]])</f>
        <v>#VALUE!</v>
      </c>
      <c r="AI134" s="228" t="e">
        <f ca="1">IF(HelpMe[[#This Row],[Age]]&lt;2,"Less than 2",IF(HelpMe[[#This Row],[Age]]&lt;5,"From 2 to 5",IF(HelpMe[[#This Row],[Age]]&lt;10,"From 5 to 10","More than 10")))</f>
        <v>#VALUE!</v>
      </c>
      <c r="AJ134" s="233" t="e">
        <f>DATEVALUE(TEXT(HelpMe[[#This Row],[Created Date]],"mm/dd/yyyy hh:mm"))</f>
        <v>#VALUE!</v>
      </c>
      <c r="AK134" s="233" t="str">
        <f>IF(HelpMe[[#This Row],[Resolved Time]]="-","",DATEVALUE(TEXT(HelpMe[[#This Row],[Created Date]],"mm/dd/yyyy hh:mm")))</f>
        <v/>
      </c>
    </row>
    <row r="135" spans="1:37" ht="14.5">
      <c r="A135" s="252">
        <v>4000003565</v>
      </c>
      <c r="B135" s="252" t="s">
        <v>117</v>
      </c>
      <c r="C135" s="252" t="s">
        <v>795</v>
      </c>
      <c r="D135" s="254" t="s">
        <v>1148</v>
      </c>
      <c r="E135" s="252" t="s">
        <v>1149</v>
      </c>
      <c r="F135" s="252" t="s">
        <v>843</v>
      </c>
      <c r="G135" s="252" t="s">
        <v>844</v>
      </c>
      <c r="H135" s="252" t="s">
        <v>403</v>
      </c>
      <c r="I135" s="255">
        <v>45566.457638888889</v>
      </c>
      <c r="J135" s="255">
        <v>45568.457638888889</v>
      </c>
      <c r="K135" s="252" t="s">
        <v>845</v>
      </c>
      <c r="L135" s="255">
        <v>45570.69027777778</v>
      </c>
      <c r="M135" s="252" t="s">
        <v>846</v>
      </c>
      <c r="N135" s="252" t="s">
        <v>959</v>
      </c>
      <c r="O135" s="252" t="s">
        <v>848</v>
      </c>
      <c r="P135" s="255">
        <v>45570.69027777778</v>
      </c>
      <c r="Q135" s="252" t="s">
        <v>795</v>
      </c>
      <c r="R135" s="255">
        <v>45567.663888888892</v>
      </c>
      <c r="S135" s="255">
        <v>45567.663888888892</v>
      </c>
      <c r="T135" s="255">
        <v>45566.540972222225</v>
      </c>
      <c r="U135" s="252" t="s">
        <v>885</v>
      </c>
      <c r="V135" s="253" t="s">
        <v>849</v>
      </c>
      <c r="W135" s="252" t="s">
        <v>850</v>
      </c>
      <c r="X135" s="252" t="s">
        <v>857</v>
      </c>
      <c r="Y135" s="228" t="str">
        <f>VLOOKUP(HelpMe[[#This Row],[Technician]],Technicians[#All],3,FALSE)</f>
        <v>RAK Ceramics</v>
      </c>
      <c r="Z135" s="228" t="str">
        <f>VLOOKUP(HelpMe[[#This Row],[Technician]],Technicians[#All],2,FALSE)</f>
        <v>SAP Basis</v>
      </c>
      <c r="AA135" s="230" t="e">
        <f>IF((TEXT("Oct 28, 2024 00:00 AM","mmm dd, yyyy hh:mm") - TEXT(HelpMe[[#This Row],[Created Date]],"mmm dd, yyyy hh:mm"))&gt;0, "Yes","No")</f>
        <v>#VALUE!</v>
      </c>
      <c r="AB135" s="230">
        <f ca="1">IF(HelpMe[[#This Row],[Resolved Time]]="-",NOW()-TEXT(HelpMe[[#This Row],[Created Date]],"mmm dd, yyyy hh:mm"),HelpMe[[#This Row],[Resolved Time]]-HelpMe[[#This Row],[Created Date]])</f>
        <v>1.2062500000029104</v>
      </c>
      <c r="AC135" s="231" t="e">
        <f>YEAR(TEXT(HelpMe[[#This Row],[Created Date]],"mmm dd, yyyy hh:mm"))</f>
        <v>#VALUE!</v>
      </c>
      <c r="AD135" s="228" t="e">
        <f>WEEKNUM(TEXT(HelpMe[[#This Row],[Created Date]],"mmm dd, yyyy hh:mm"),2)</f>
        <v>#VALUE!</v>
      </c>
      <c r="AE135" s="228" t="e">
        <f>_xlfn.CONCAT(HelpMe[[#This Row],[Year]],"-W",HelpMe[[#This Row],[Week'#]])</f>
        <v>#VALUE!</v>
      </c>
      <c r="AF135" s="228" t="str">
        <f>IFERROR(VLOOKUP(HelpMe[[#This Row],[ID]],CGTracker[#All],11,FALSE),"No CG Status Found")</f>
        <v>No CG Status Found</v>
      </c>
      <c r="AG135" s="228" t="e">
        <f>MONTH(TEXT(HelpMe[[#This Row],[Created Date]],"mmm dd, yyyy hh:mm"))</f>
        <v>#VALUE!</v>
      </c>
      <c r="AH135" s="228" t="e">
        <f>_xlfn.CONCAT(HelpMe[[#This Row],[Year]],"-M",HelpMe[[#This Row],[Month]])</f>
        <v>#VALUE!</v>
      </c>
      <c r="AI135" s="228" t="str">
        <f ca="1">IF(HelpMe[[#This Row],[Age]]&lt;2,"Less than 2",IF(HelpMe[[#This Row],[Age]]&lt;5,"From 2 to 5",IF(HelpMe[[#This Row],[Age]]&lt;10,"From 5 to 10","More than 10")))</f>
        <v>Less than 2</v>
      </c>
      <c r="AJ135" s="233">
        <f>DATEVALUE(TEXT(HelpMe[[#This Row],[Created Date]],"mm/dd/yyyy hh:mm"))</f>
        <v>45301</v>
      </c>
      <c r="AK135" s="233">
        <f>IF(HelpMe[[#This Row],[Resolved Time]]="-","",DATEVALUE(TEXT(HelpMe[[#This Row],[Created Date]],"mm/dd/yyyy hh:mm")))</f>
        <v>45301</v>
      </c>
    </row>
    <row r="136" spans="1:37" ht="14.5">
      <c r="A136" s="252">
        <v>4000003582</v>
      </c>
      <c r="B136" s="252" t="s">
        <v>117</v>
      </c>
      <c r="C136" s="252" t="s">
        <v>906</v>
      </c>
      <c r="D136" s="254" t="s">
        <v>1150</v>
      </c>
      <c r="E136" s="252" t="s">
        <v>1151</v>
      </c>
      <c r="F136" s="252" t="s">
        <v>843</v>
      </c>
      <c r="G136" s="252" t="s">
        <v>844</v>
      </c>
      <c r="H136" s="252" t="s">
        <v>403</v>
      </c>
      <c r="I136" s="255">
        <v>45566.577777777777</v>
      </c>
      <c r="J136" s="255">
        <v>45566.911111111112</v>
      </c>
      <c r="K136" s="252" t="s">
        <v>885</v>
      </c>
      <c r="L136" s="255">
        <v>45569.606944444444</v>
      </c>
      <c r="M136" s="252" t="s">
        <v>1151</v>
      </c>
      <c r="N136" s="252" t="s">
        <v>1152</v>
      </c>
      <c r="O136" s="252" t="s">
        <v>848</v>
      </c>
      <c r="P136" s="255">
        <v>45569.606944444444</v>
      </c>
      <c r="Q136" s="252" t="s">
        <v>861</v>
      </c>
      <c r="R136" s="255">
        <v>45566.599305555559</v>
      </c>
      <c r="S136" s="255">
        <v>45566.599305555559</v>
      </c>
      <c r="T136" s="255">
        <v>45566.619444444441</v>
      </c>
      <c r="U136" s="252" t="s">
        <v>885</v>
      </c>
      <c r="V136" s="253" t="s">
        <v>849</v>
      </c>
      <c r="W136" s="252" t="s">
        <v>888</v>
      </c>
      <c r="X136" s="252" t="s">
        <v>857</v>
      </c>
      <c r="Y136" s="228" t="str">
        <f>VLOOKUP(HelpMe[[#This Row],[Technician]],Technicians[#All],3,FALSE)</f>
        <v>RAK Ceramics</v>
      </c>
      <c r="Z136" s="228" t="str">
        <f>VLOOKUP(HelpMe[[#This Row],[Technician]],Technicians[#All],2,FALSE)</f>
        <v>SAP Basis</v>
      </c>
      <c r="AA136" s="233" t="e">
        <f>IF((TEXT("Oct 28, 2024 00:00 AM","mmm dd, yyyy hh:mm") - TEXT(HelpMe[[#This Row],[Created Date]],"mmm dd, yyyy hh:mm"))&gt;0, "Yes","No")</f>
        <v>#VALUE!</v>
      </c>
      <c r="AB136" s="230">
        <f ca="1">IF(HelpMe[[#This Row],[Resolved Time]]="-",NOW()-TEXT(HelpMe[[#This Row],[Created Date]],"mmm dd, yyyy hh:mm"),HelpMe[[#This Row],[Resolved Time]]-HelpMe[[#This Row],[Created Date]])</f>
        <v>2.1527777782466728E-2</v>
      </c>
      <c r="AC136" s="231" t="e">
        <f>YEAR(TEXT(HelpMe[[#This Row],[Created Date]],"mmm dd, yyyy hh:mm"))</f>
        <v>#VALUE!</v>
      </c>
      <c r="AD136" s="228" t="e">
        <f>WEEKNUM(TEXT(HelpMe[[#This Row],[Created Date]],"mmm dd, yyyy hh:mm"),2)</f>
        <v>#VALUE!</v>
      </c>
      <c r="AE136" s="228" t="e">
        <f>_xlfn.CONCAT(HelpMe[[#This Row],[Year]],"-W",HelpMe[[#This Row],[Week'#]])</f>
        <v>#VALUE!</v>
      </c>
      <c r="AF136" s="228" t="str">
        <f>IFERROR(VLOOKUP(HelpMe[[#This Row],[ID]],CGTracker[#All],11,FALSE),"No CG Status Found")</f>
        <v>No CG Status Found</v>
      </c>
      <c r="AG136" s="228" t="e">
        <f>MONTH(TEXT(HelpMe[[#This Row],[Created Date]],"mmm dd, yyyy hh:mm"))</f>
        <v>#VALUE!</v>
      </c>
      <c r="AH136" s="228" t="e">
        <f>_xlfn.CONCAT(HelpMe[[#This Row],[Year]],"-M",HelpMe[[#This Row],[Month]])</f>
        <v>#VALUE!</v>
      </c>
      <c r="AI136" s="228" t="str">
        <f ca="1">IF(HelpMe[[#This Row],[Age]]&lt;2,"Less than 2",IF(HelpMe[[#This Row],[Age]]&lt;5,"From 2 to 5",IF(HelpMe[[#This Row],[Age]]&lt;10,"From 5 to 10","More than 10")))</f>
        <v>Less than 2</v>
      </c>
      <c r="AJ136" s="233">
        <f>DATEVALUE(TEXT(HelpMe[[#This Row],[Created Date]],"mm/dd/yyyy hh:mm"))</f>
        <v>45301</v>
      </c>
      <c r="AK136" s="233">
        <f>IF(HelpMe[[#This Row],[Resolved Time]]="-","",DATEVALUE(TEXT(HelpMe[[#This Row],[Created Date]],"mm/dd/yyyy hh:mm")))</f>
        <v>45301</v>
      </c>
    </row>
    <row r="137" spans="1:37" ht="14.5">
      <c r="A137" s="252">
        <v>4000004994</v>
      </c>
      <c r="B137" s="252" t="s">
        <v>117</v>
      </c>
      <c r="C137" s="252" t="s">
        <v>795</v>
      </c>
      <c r="D137" s="254" t="s">
        <v>1153</v>
      </c>
      <c r="E137" s="252" t="s">
        <v>1154</v>
      </c>
      <c r="F137" s="252" t="s">
        <v>843</v>
      </c>
      <c r="G137" s="252" t="s">
        <v>844</v>
      </c>
      <c r="H137" s="252" t="s">
        <v>403</v>
      </c>
      <c r="I137" s="255">
        <v>45610.47152777778</v>
      </c>
      <c r="J137" s="255">
        <v>45614.47152777778</v>
      </c>
      <c r="K137" s="252" t="s">
        <v>885</v>
      </c>
      <c r="L137" s="255">
        <v>45613.581250000003</v>
      </c>
      <c r="M137" s="252" t="s">
        <v>846</v>
      </c>
      <c r="N137" s="252" t="s">
        <v>939</v>
      </c>
      <c r="O137" s="252" t="s">
        <v>848</v>
      </c>
      <c r="P137" s="255">
        <v>45613.581250000003</v>
      </c>
      <c r="Q137" s="252" t="s">
        <v>795</v>
      </c>
      <c r="R137" s="255">
        <v>45610.565972222219</v>
      </c>
      <c r="S137" s="255">
        <v>45610.565972222219</v>
      </c>
      <c r="T137" s="255">
        <v>45610.554861111108</v>
      </c>
      <c r="U137" s="252" t="s">
        <v>885</v>
      </c>
      <c r="V137" s="253" t="s">
        <v>849</v>
      </c>
      <c r="W137" s="252" t="s">
        <v>888</v>
      </c>
      <c r="X137" s="252" t="s">
        <v>793</v>
      </c>
      <c r="Y137" s="228" t="str">
        <f>VLOOKUP(HelpMe[[#This Row],[Technician]],Technicians[#All],3,FALSE)</f>
        <v>RAK Ceramics</v>
      </c>
      <c r="Z137" s="228" t="str">
        <f>VLOOKUP(HelpMe[[#This Row],[Technician]],Technicians[#All],2,FALSE)</f>
        <v>SAP Basis</v>
      </c>
      <c r="AA137" s="230" t="e">
        <f>IF((TEXT("Oct 28, 2024 00:00 AM","mmm dd, yyyy hh:mm") - TEXT(HelpMe[[#This Row],[Created Date]],"mmm dd, yyyy hh:mm"))&gt;0, "Yes","No")</f>
        <v>#VALUE!</v>
      </c>
      <c r="AB137" s="230">
        <f ca="1">IF(HelpMe[[#This Row],[Resolved Time]]="-",NOW()-TEXT(HelpMe[[#This Row],[Created Date]],"mmm dd, yyyy hh:mm"),HelpMe[[#This Row],[Resolved Time]]-HelpMe[[#This Row],[Created Date]])</f>
        <v>9.4444444439432118E-2</v>
      </c>
      <c r="AC137" s="231" t="e">
        <f>YEAR(TEXT(HelpMe[[#This Row],[Created Date]],"mmm dd, yyyy hh:mm"))</f>
        <v>#VALUE!</v>
      </c>
      <c r="AD137" s="228" t="e">
        <f>WEEKNUM(TEXT(HelpMe[[#This Row],[Created Date]],"mmm dd, yyyy hh:mm"),2)</f>
        <v>#VALUE!</v>
      </c>
      <c r="AE137" s="228" t="e">
        <f>_xlfn.CONCAT(HelpMe[[#This Row],[Year]],"-W",HelpMe[[#This Row],[Week'#]])</f>
        <v>#VALUE!</v>
      </c>
      <c r="AF137" s="228" t="str">
        <f>IFERROR(VLOOKUP(HelpMe[[#This Row],[ID]],CGTracker[#All],11,FALSE),"No CG Status Found")</f>
        <v>No CG Status Found</v>
      </c>
      <c r="AG137" s="228" t="e">
        <f>MONTH(TEXT(HelpMe[[#This Row],[Created Date]],"mmm dd, yyyy hh:mm"))</f>
        <v>#VALUE!</v>
      </c>
      <c r="AH137" s="228" t="e">
        <f>_xlfn.CONCAT(HelpMe[[#This Row],[Year]],"-M",HelpMe[[#This Row],[Month]])</f>
        <v>#VALUE!</v>
      </c>
      <c r="AI137" s="228" t="str">
        <f ca="1">IF(HelpMe[[#This Row],[Age]]&lt;2,"Less than 2",IF(HelpMe[[#This Row],[Age]]&lt;5,"From 2 to 5",IF(HelpMe[[#This Row],[Age]]&lt;10,"From 5 to 10","More than 10")))</f>
        <v>Less than 2</v>
      </c>
      <c r="AJ137" s="233" t="e">
        <f>DATEVALUE(TEXT(HelpMe[[#This Row],[Created Date]],"mm/dd/yyyy hh:mm"))</f>
        <v>#VALUE!</v>
      </c>
      <c r="AK137" s="233" t="e">
        <f>IF(HelpMe[[#This Row],[Resolved Time]]="-","",DATEVALUE(TEXT(HelpMe[[#This Row],[Created Date]],"mm/dd/yyyy hh:mm")))</f>
        <v>#VALUE!</v>
      </c>
    </row>
    <row r="138" spans="1:37" ht="14.5">
      <c r="A138" s="252">
        <v>4000000428</v>
      </c>
      <c r="B138" s="252" t="s">
        <v>117</v>
      </c>
      <c r="C138" s="252" t="s">
        <v>795</v>
      </c>
      <c r="D138" s="254" t="s">
        <v>1155</v>
      </c>
      <c r="E138" s="252" t="s">
        <v>1156</v>
      </c>
      <c r="F138" s="252" t="s">
        <v>843</v>
      </c>
      <c r="G138" s="252" t="s">
        <v>844</v>
      </c>
      <c r="H138" s="252" t="s">
        <v>403</v>
      </c>
      <c r="I138" s="255">
        <v>45482.470833333333</v>
      </c>
      <c r="J138" s="255">
        <v>45484.470833333333</v>
      </c>
      <c r="K138" s="252" t="s">
        <v>845</v>
      </c>
      <c r="L138" s="255">
        <v>45485.700694444444</v>
      </c>
      <c r="M138" s="252" t="s">
        <v>1156</v>
      </c>
      <c r="N138" s="252" t="s">
        <v>959</v>
      </c>
      <c r="O138" s="252" t="s">
        <v>848</v>
      </c>
      <c r="P138" s="255">
        <v>45485.700694444444</v>
      </c>
      <c r="Q138" s="252" t="s">
        <v>795</v>
      </c>
      <c r="R138" s="255">
        <v>45482.698611111111</v>
      </c>
      <c r="S138" s="255">
        <v>45482.698611111111</v>
      </c>
      <c r="T138" s="255">
        <v>45482.554166666669</v>
      </c>
      <c r="U138" s="252" t="s">
        <v>885</v>
      </c>
      <c r="V138" s="253" t="s">
        <v>849</v>
      </c>
      <c r="W138" s="252" t="s">
        <v>850</v>
      </c>
      <c r="X138" s="252" t="s">
        <v>857</v>
      </c>
      <c r="Y138" s="228" t="str">
        <f>VLOOKUP(HelpMe[[#This Row],[Technician]],Technicians[#All],3,FALSE)</f>
        <v>RAK Ceramics</v>
      </c>
      <c r="Z138" s="228" t="str">
        <f>VLOOKUP(HelpMe[[#This Row],[Technician]],Technicians[#All],2,FALSE)</f>
        <v>SAP Basis</v>
      </c>
      <c r="AA138" s="233" t="e">
        <f>IF((TEXT("Oct 28, 2024 00:00 AM","mmm dd, yyyy hh:mm") - TEXT(HelpMe[[#This Row],[Created Date]],"mmm dd, yyyy hh:mm"))&gt;0, "Yes","No")</f>
        <v>#VALUE!</v>
      </c>
      <c r="AB138" s="230">
        <f ca="1">IF(HelpMe[[#This Row],[Resolved Time]]="-",NOW()-TEXT(HelpMe[[#This Row],[Created Date]],"mmm dd, yyyy hh:mm"),HelpMe[[#This Row],[Resolved Time]]-HelpMe[[#This Row],[Created Date]])</f>
        <v>0.22777777777810115</v>
      </c>
      <c r="AC138" s="231" t="e">
        <f>YEAR(TEXT(HelpMe[[#This Row],[Created Date]],"mmm dd, yyyy hh:mm"))</f>
        <v>#VALUE!</v>
      </c>
      <c r="AD138" s="228" t="e">
        <f>WEEKNUM(TEXT(HelpMe[[#This Row],[Created Date]],"mmm dd, yyyy hh:mm"),2)</f>
        <v>#VALUE!</v>
      </c>
      <c r="AE138" s="228" t="e">
        <f>_xlfn.CONCAT(HelpMe[[#This Row],[Year]],"-W",HelpMe[[#This Row],[Week'#]])</f>
        <v>#VALUE!</v>
      </c>
      <c r="AF138" s="228" t="str">
        <f>IFERROR(VLOOKUP(HelpMe[[#This Row],[ID]],CGTracker[#All],11,FALSE),"No CG Status Found")</f>
        <v>No CG Status Found</v>
      </c>
      <c r="AG138" s="228" t="e">
        <f>MONTH(TEXT(HelpMe[[#This Row],[Created Date]],"mmm dd, yyyy hh:mm"))</f>
        <v>#VALUE!</v>
      </c>
      <c r="AH138" s="228" t="e">
        <f>_xlfn.CONCAT(HelpMe[[#This Row],[Year]],"-M",HelpMe[[#This Row],[Month]])</f>
        <v>#VALUE!</v>
      </c>
      <c r="AI138" s="228" t="str">
        <f ca="1">IF(HelpMe[[#This Row],[Age]]&lt;2,"Less than 2",IF(HelpMe[[#This Row],[Age]]&lt;5,"From 2 to 5",IF(HelpMe[[#This Row],[Age]]&lt;10,"From 5 to 10","More than 10")))</f>
        <v>Less than 2</v>
      </c>
      <c r="AJ138" s="233">
        <f>DATEVALUE(TEXT(HelpMe[[#This Row],[Created Date]],"mm/dd/yyyy hh:mm"))</f>
        <v>45542</v>
      </c>
      <c r="AK138" s="233">
        <f>IF(HelpMe[[#This Row],[Resolved Time]]="-","",DATEVALUE(TEXT(HelpMe[[#This Row],[Created Date]],"mm/dd/yyyy hh:mm")))</f>
        <v>45542</v>
      </c>
    </row>
    <row r="139" spans="1:37" ht="14.5">
      <c r="A139" s="252">
        <v>4000002015</v>
      </c>
      <c r="B139" s="252" t="s">
        <v>156</v>
      </c>
      <c r="C139" s="252" t="s">
        <v>906</v>
      </c>
      <c r="D139" s="254" t="s">
        <v>1157</v>
      </c>
      <c r="E139" s="252" t="s">
        <v>853</v>
      </c>
      <c r="F139" s="252" t="s">
        <v>854</v>
      </c>
      <c r="G139" s="252" t="s">
        <v>855</v>
      </c>
      <c r="H139" s="252" t="s">
        <v>403</v>
      </c>
      <c r="I139" s="255">
        <v>45519.538194444445</v>
      </c>
      <c r="J139" s="255">
        <v>45519.871527777781</v>
      </c>
      <c r="K139" s="252" t="s">
        <v>845</v>
      </c>
      <c r="L139" s="255">
        <v>45528.549305555556</v>
      </c>
      <c r="M139" s="252" t="s">
        <v>853</v>
      </c>
      <c r="N139" s="252" t="s">
        <v>856</v>
      </c>
      <c r="O139" s="252" t="s">
        <v>848</v>
      </c>
      <c r="P139" s="255">
        <v>45528.549305555556</v>
      </c>
      <c r="Q139" s="252" t="s">
        <v>861</v>
      </c>
      <c r="R139" s="255">
        <v>45525.520138888889</v>
      </c>
      <c r="S139" s="255">
        <v>45525.520138888889</v>
      </c>
      <c r="T139" s="255">
        <v>45519.579861111109</v>
      </c>
      <c r="U139" s="253" t="s">
        <v>849</v>
      </c>
      <c r="V139" s="256">
        <v>2000000000</v>
      </c>
      <c r="W139" s="252" t="s">
        <v>850</v>
      </c>
      <c r="X139" s="252" t="s">
        <v>857</v>
      </c>
      <c r="Y139" s="228" t="str">
        <f>VLOOKUP(HelpMe[[#This Row],[Technician]],Technicians[#All],3,FALSE)</f>
        <v>RAK Ceramics</v>
      </c>
      <c r="Z139" s="228" t="str">
        <f>VLOOKUP(HelpMe[[#This Row],[Technician]],Technicians[#All],2,FALSE)</f>
        <v>SAP PP</v>
      </c>
      <c r="AA139" s="233" t="e">
        <f>IF((TEXT("Oct 28, 2024 00:00 AM","mmm dd, yyyy hh:mm") - TEXT(HelpMe[[#This Row],[Created Date]],"mmm dd, yyyy hh:mm"))&gt;0, "Yes","No")</f>
        <v>#VALUE!</v>
      </c>
      <c r="AB139" s="230">
        <f ca="1">IF(HelpMe[[#This Row],[Resolved Time]]="-",NOW()-TEXT(HelpMe[[#This Row],[Created Date]],"mmm dd, yyyy hh:mm"),HelpMe[[#This Row],[Resolved Time]]-HelpMe[[#This Row],[Created Date]])</f>
        <v>5.9819444444437977</v>
      </c>
      <c r="AC139" s="231" t="e">
        <f>YEAR(TEXT(HelpMe[[#This Row],[Created Date]],"mmm dd, yyyy hh:mm"))</f>
        <v>#VALUE!</v>
      </c>
      <c r="AD139" s="228" t="e">
        <f>WEEKNUM(TEXT(HelpMe[[#This Row],[Created Date]],"mmm dd, yyyy hh:mm"),2)</f>
        <v>#VALUE!</v>
      </c>
      <c r="AE139" s="228" t="e">
        <f>_xlfn.CONCAT(HelpMe[[#This Row],[Year]],"-W",HelpMe[[#This Row],[Week'#]])</f>
        <v>#VALUE!</v>
      </c>
      <c r="AF139" s="228" t="str">
        <f>IFERROR(VLOOKUP(HelpMe[[#This Row],[ID]],CGTracker[#All],11,FALSE),"No CG Status Found")</f>
        <v>No CG Status Found</v>
      </c>
      <c r="AG139" s="228" t="e">
        <f>MONTH(TEXT(HelpMe[[#This Row],[Created Date]],"mmm dd, yyyy hh:mm"))</f>
        <v>#VALUE!</v>
      </c>
      <c r="AH139" s="228" t="e">
        <f>_xlfn.CONCAT(HelpMe[[#This Row],[Year]],"-M",HelpMe[[#This Row],[Month]])</f>
        <v>#VALUE!</v>
      </c>
      <c r="AI139" s="228" t="str">
        <f ca="1">IF(HelpMe[[#This Row],[Age]]&lt;2,"Less than 2",IF(HelpMe[[#This Row],[Age]]&lt;5,"From 2 to 5",IF(HelpMe[[#This Row],[Age]]&lt;10,"From 5 to 10","More than 10")))</f>
        <v>From 5 to 10</v>
      </c>
      <c r="AJ139" s="233" t="e">
        <f>DATEVALUE(TEXT(HelpMe[[#This Row],[Created Date]],"mm/dd/yyyy hh:mm"))</f>
        <v>#VALUE!</v>
      </c>
      <c r="AK139" s="233" t="e">
        <f>IF(HelpMe[[#This Row],[Resolved Time]]="-","",DATEVALUE(TEXT(HelpMe[[#This Row],[Created Date]],"mm/dd/yyyy hh:mm")))</f>
        <v>#VALUE!</v>
      </c>
    </row>
    <row r="140" spans="1:37" ht="14.5">
      <c r="A140" s="252">
        <v>4000000999</v>
      </c>
      <c r="B140" s="252" t="s">
        <v>156</v>
      </c>
      <c r="C140" s="252" t="s">
        <v>795</v>
      </c>
      <c r="D140" s="254" t="s">
        <v>1158</v>
      </c>
      <c r="E140" s="252" t="s">
        <v>1159</v>
      </c>
      <c r="F140" s="252" t="s">
        <v>843</v>
      </c>
      <c r="G140" s="252" t="s">
        <v>844</v>
      </c>
      <c r="H140" s="252" t="s">
        <v>403</v>
      </c>
      <c r="I140" s="255">
        <v>45496.504166666666</v>
      </c>
      <c r="J140" s="255">
        <v>45498.506249999999</v>
      </c>
      <c r="K140" s="252" t="s">
        <v>845</v>
      </c>
      <c r="L140" s="255">
        <v>45499.538888888892</v>
      </c>
      <c r="M140" s="252" t="s">
        <v>846</v>
      </c>
      <c r="N140" s="252" t="s">
        <v>1160</v>
      </c>
      <c r="O140" s="252" t="s">
        <v>848</v>
      </c>
      <c r="P140" s="255">
        <v>45499.538888888892</v>
      </c>
      <c r="Q140" s="252" t="s">
        <v>795</v>
      </c>
      <c r="R140" s="255">
        <v>45496.533333333333</v>
      </c>
      <c r="S140" s="255">
        <v>45496.526388888888</v>
      </c>
      <c r="T140" s="255">
        <v>45496.589583333334</v>
      </c>
      <c r="U140" s="253" t="s">
        <v>849</v>
      </c>
      <c r="V140" s="253" t="s">
        <v>849</v>
      </c>
      <c r="W140" s="252" t="s">
        <v>850</v>
      </c>
      <c r="X140" s="252" t="s">
        <v>851</v>
      </c>
      <c r="Y140" s="228" t="str">
        <f>VLOOKUP(HelpMe[[#This Row],[Technician]],Technicians[#All],3,FALSE)</f>
        <v>RAK Ceramics</v>
      </c>
      <c r="Z140" s="228" t="str">
        <f>VLOOKUP(HelpMe[[#This Row],[Technician]],Technicians[#All],2,FALSE)</f>
        <v>SAP Basis</v>
      </c>
      <c r="AA140" s="233" t="e">
        <f>IF((TEXT("Oct 28, 2024 00:00 AM","mmm dd, yyyy hh:mm") - TEXT(HelpMe[[#This Row],[Created Date]],"mmm dd, yyyy hh:mm"))&gt;0, "Yes","No")</f>
        <v>#VALUE!</v>
      </c>
      <c r="AB140" s="230">
        <f ca="1">IF(HelpMe[[#This Row],[Resolved Time]]="-",NOW()-TEXT(HelpMe[[#This Row],[Created Date]],"mmm dd, yyyy hh:mm"),HelpMe[[#This Row],[Resolved Time]]-HelpMe[[#This Row],[Created Date]])</f>
        <v>2.9166666667151731E-2</v>
      </c>
      <c r="AC140" s="231" t="e">
        <f>YEAR(TEXT(HelpMe[[#This Row],[Created Date]],"mmm dd, yyyy hh:mm"))</f>
        <v>#VALUE!</v>
      </c>
      <c r="AD140" s="228" t="e">
        <f>WEEKNUM(TEXT(HelpMe[[#This Row],[Created Date]],"mmm dd, yyyy hh:mm"),2)</f>
        <v>#VALUE!</v>
      </c>
      <c r="AE140" s="228" t="e">
        <f>_xlfn.CONCAT(HelpMe[[#This Row],[Year]],"-W",HelpMe[[#This Row],[Week'#]])</f>
        <v>#VALUE!</v>
      </c>
      <c r="AF140" s="228" t="str">
        <f>IFERROR(VLOOKUP(HelpMe[[#This Row],[ID]],CGTracker[#All],11,FALSE),"No CG Status Found")</f>
        <v>No CG Status Found</v>
      </c>
      <c r="AG140" s="228" t="e">
        <f>MONTH(TEXT(HelpMe[[#This Row],[Created Date]],"mmm dd, yyyy hh:mm"))</f>
        <v>#VALUE!</v>
      </c>
      <c r="AH140" s="228" t="e">
        <f>_xlfn.CONCAT(HelpMe[[#This Row],[Year]],"-M",HelpMe[[#This Row],[Month]])</f>
        <v>#VALUE!</v>
      </c>
      <c r="AI140" s="228" t="str">
        <f ca="1">IF(HelpMe[[#This Row],[Age]]&lt;2,"Less than 2",IF(HelpMe[[#This Row],[Age]]&lt;5,"From 2 to 5",IF(HelpMe[[#This Row],[Age]]&lt;10,"From 5 to 10","More than 10")))</f>
        <v>Less than 2</v>
      </c>
      <c r="AJ140" s="233" t="e">
        <f>DATEVALUE(TEXT(HelpMe[[#This Row],[Created Date]],"mm/dd/yyyy hh:mm"))</f>
        <v>#VALUE!</v>
      </c>
      <c r="AK140" s="233" t="e">
        <f>IF(HelpMe[[#This Row],[Resolved Time]]="-","",DATEVALUE(TEXT(HelpMe[[#This Row],[Created Date]],"mm/dd/yyyy hh:mm")))</f>
        <v>#VALUE!</v>
      </c>
    </row>
    <row r="141" spans="1:37" ht="14.5">
      <c r="A141" s="252">
        <v>4000005123</v>
      </c>
      <c r="B141" s="252" t="s">
        <v>156</v>
      </c>
      <c r="C141" s="252" t="s">
        <v>795</v>
      </c>
      <c r="D141" s="254" t="s">
        <v>433</v>
      </c>
      <c r="E141" s="252" t="s">
        <v>1161</v>
      </c>
      <c r="F141" s="252" t="s">
        <v>518</v>
      </c>
      <c r="G141" s="252" t="s">
        <v>516</v>
      </c>
      <c r="H141" s="252" t="s">
        <v>403</v>
      </c>
      <c r="I141" s="255">
        <v>45614.681250000001</v>
      </c>
      <c r="J141" s="255">
        <v>45616.681250000001</v>
      </c>
      <c r="K141" s="252" t="s">
        <v>845</v>
      </c>
      <c r="L141" s="255">
        <v>45624.877083333333</v>
      </c>
      <c r="M141" s="252" t="s">
        <v>1162</v>
      </c>
      <c r="N141" s="252" t="s">
        <v>847</v>
      </c>
      <c r="O141" s="252" t="s">
        <v>848</v>
      </c>
      <c r="P141" s="255">
        <v>45624.877083333333</v>
      </c>
      <c r="Q141" s="252" t="s">
        <v>795</v>
      </c>
      <c r="R141" s="255">
        <v>45621.841666666667</v>
      </c>
      <c r="S141" s="255">
        <v>45621.841666666667</v>
      </c>
      <c r="T141" s="255">
        <v>45614.76458333333</v>
      </c>
      <c r="U141" s="253" t="s">
        <v>849</v>
      </c>
      <c r="V141" s="253" t="s">
        <v>849</v>
      </c>
      <c r="W141" s="252" t="s">
        <v>850</v>
      </c>
      <c r="X141" s="252" t="s">
        <v>793</v>
      </c>
      <c r="Y141" s="228" t="str">
        <f>VLOOKUP(HelpMe[[#This Row],[Technician]],Technicians[#All],3,FALSE)</f>
        <v>Capgemini</v>
      </c>
      <c r="Z141" s="228" t="str">
        <f>VLOOKUP(HelpMe[[#This Row],[Technician]],Technicians[#All],2,FALSE)</f>
        <v>SAP SD</v>
      </c>
      <c r="AA141" s="233" t="e">
        <f>IF((TEXT("Oct 28, 2024 00:00 AM","mmm dd, yyyy hh:mm") - TEXT(HelpMe[[#This Row],[Created Date]],"mmm dd, yyyy hh:mm"))&gt;0, "Yes","No")</f>
        <v>#VALUE!</v>
      </c>
      <c r="AB141" s="230">
        <f ca="1">IF(HelpMe[[#This Row],[Resolved Time]]="-",NOW()-TEXT(HelpMe[[#This Row],[Created Date]],"mmm dd, yyyy hh:mm"),HelpMe[[#This Row],[Resolved Time]]-HelpMe[[#This Row],[Created Date]])</f>
        <v>7.1604166666656965</v>
      </c>
      <c r="AC141" s="231" t="e">
        <f>YEAR(TEXT(HelpMe[[#This Row],[Created Date]],"mmm dd, yyyy hh:mm"))</f>
        <v>#VALUE!</v>
      </c>
      <c r="AD141" s="228" t="e">
        <f>WEEKNUM(TEXT(HelpMe[[#This Row],[Created Date]],"mmm dd, yyyy hh:mm"),2)</f>
        <v>#VALUE!</v>
      </c>
      <c r="AE141" s="228" t="e">
        <f>_xlfn.CONCAT(HelpMe[[#This Row],[Year]],"-W",HelpMe[[#This Row],[Week'#]])</f>
        <v>#VALUE!</v>
      </c>
      <c r="AF141" s="228" t="str">
        <f>IFERROR(VLOOKUP(HelpMe[[#This Row],[ID]],CGTracker[#All],11,FALSE),"No CG Status Found")</f>
        <v>Closed</v>
      </c>
      <c r="AG141" s="228" t="e">
        <f>MONTH(TEXT(HelpMe[[#This Row],[Created Date]],"mmm dd, yyyy hh:mm"))</f>
        <v>#VALUE!</v>
      </c>
      <c r="AH141" s="228" t="e">
        <f>_xlfn.CONCAT(HelpMe[[#This Row],[Year]],"-M",HelpMe[[#This Row],[Month]])</f>
        <v>#VALUE!</v>
      </c>
      <c r="AI141" s="228" t="str">
        <f ca="1">IF(HelpMe[[#This Row],[Age]]&lt;2,"Less than 2",IF(HelpMe[[#This Row],[Age]]&lt;5,"From 2 to 5",IF(HelpMe[[#This Row],[Age]]&lt;10,"From 5 to 10","More than 10")))</f>
        <v>From 5 to 10</v>
      </c>
      <c r="AJ141" s="233" t="e">
        <f>DATEVALUE(TEXT(HelpMe[[#This Row],[Created Date]],"mm/dd/yyyy hh:mm"))</f>
        <v>#VALUE!</v>
      </c>
      <c r="AK141" s="233" t="e">
        <f>IF(HelpMe[[#This Row],[Resolved Time]]="-","",DATEVALUE(TEXT(HelpMe[[#This Row],[Created Date]],"mm/dd/yyyy hh:mm")))</f>
        <v>#VALUE!</v>
      </c>
    </row>
    <row r="142" spans="1:37" ht="14.5">
      <c r="A142" s="252">
        <v>4000003550</v>
      </c>
      <c r="B142" s="252" t="s">
        <v>156</v>
      </c>
      <c r="C142" s="252" t="s">
        <v>861</v>
      </c>
      <c r="D142" s="254" t="s">
        <v>1163</v>
      </c>
      <c r="E142" s="252" t="s">
        <v>1164</v>
      </c>
      <c r="F142" s="252" t="s">
        <v>742</v>
      </c>
      <c r="G142" s="252" t="s">
        <v>864</v>
      </c>
      <c r="H142" s="252" t="s">
        <v>403</v>
      </c>
      <c r="I142" s="255">
        <v>45565.761111111111</v>
      </c>
      <c r="J142" s="255">
        <v>45567.761111111111</v>
      </c>
      <c r="K142" s="252" t="s">
        <v>845</v>
      </c>
      <c r="L142" s="255">
        <v>45586.571527777778</v>
      </c>
      <c r="M142" s="252" t="s">
        <v>1164</v>
      </c>
      <c r="N142" s="252" t="s">
        <v>983</v>
      </c>
      <c r="O142" s="252" t="s">
        <v>848</v>
      </c>
      <c r="P142" s="255">
        <v>45586.571527777778</v>
      </c>
      <c r="Q142" s="252" t="s">
        <v>795</v>
      </c>
      <c r="R142" s="255">
        <v>45583.554861111108</v>
      </c>
      <c r="S142" s="255">
        <v>45573.586111111108</v>
      </c>
      <c r="T142" s="255">
        <v>45566.469444444447</v>
      </c>
      <c r="U142" s="253" t="s">
        <v>849</v>
      </c>
      <c r="V142" s="253" t="s">
        <v>849</v>
      </c>
      <c r="W142" s="252" t="s">
        <v>850</v>
      </c>
      <c r="X142" s="252" t="s">
        <v>793</v>
      </c>
      <c r="Y142" s="228" t="str">
        <f>VLOOKUP(HelpMe[[#This Row],[Technician]],Technicians[#All],3,FALSE)</f>
        <v>RAK Ceramics</v>
      </c>
      <c r="Z142" s="228" t="str">
        <f>VLOOKUP(HelpMe[[#This Row],[Technician]],Technicians[#All],2,FALSE)</f>
        <v>SAP SD</v>
      </c>
      <c r="AA142" s="233" t="e">
        <f>IF((TEXT("Oct 28, 2024 00:00 AM","mmm dd, yyyy hh:mm") - TEXT(HelpMe[[#This Row],[Created Date]],"mmm dd, yyyy hh:mm"))&gt;0, "Yes","No")</f>
        <v>#VALUE!</v>
      </c>
      <c r="AB142" s="230">
        <f ca="1">IF(HelpMe[[#This Row],[Resolved Time]]="-",NOW()-TEXT(HelpMe[[#This Row],[Created Date]],"mmm dd, yyyy hh:mm"),HelpMe[[#This Row],[Resolved Time]]-HelpMe[[#This Row],[Created Date]])</f>
        <v>17.79374999999709</v>
      </c>
      <c r="AC142" s="231" t="e">
        <f>YEAR(TEXT(HelpMe[[#This Row],[Created Date]],"mmm dd, yyyy hh:mm"))</f>
        <v>#VALUE!</v>
      </c>
      <c r="AD142" s="228" t="e">
        <f>WEEKNUM(TEXT(HelpMe[[#This Row],[Created Date]],"mmm dd, yyyy hh:mm"),2)</f>
        <v>#VALUE!</v>
      </c>
      <c r="AE142" s="228" t="e">
        <f>_xlfn.CONCAT(HelpMe[[#This Row],[Year]],"-W",HelpMe[[#This Row],[Week'#]])</f>
        <v>#VALUE!</v>
      </c>
      <c r="AF142" s="228" t="str">
        <f>IFERROR(VLOOKUP(HelpMe[[#This Row],[ID]],CGTracker[#All],11,FALSE),"No CG Status Found")</f>
        <v>No CG Status Found</v>
      </c>
      <c r="AG142" s="228" t="e">
        <f>MONTH(TEXT(HelpMe[[#This Row],[Created Date]],"mmm dd, yyyy hh:mm"))</f>
        <v>#VALUE!</v>
      </c>
      <c r="AH142" s="228" t="e">
        <f>_xlfn.CONCAT(HelpMe[[#This Row],[Year]],"-M",HelpMe[[#This Row],[Month]])</f>
        <v>#VALUE!</v>
      </c>
      <c r="AI142" s="228" t="str">
        <f ca="1">IF(HelpMe[[#This Row],[Age]]&lt;2,"Less than 2",IF(HelpMe[[#This Row],[Age]]&lt;5,"From 2 to 5",IF(HelpMe[[#This Row],[Age]]&lt;10,"From 5 to 10","More than 10")))</f>
        <v>More than 10</v>
      </c>
      <c r="AJ142" s="233" t="e">
        <f>DATEVALUE(TEXT(HelpMe[[#This Row],[Created Date]],"mm/dd/yyyy hh:mm"))</f>
        <v>#VALUE!</v>
      </c>
      <c r="AK142" s="233" t="e">
        <f>IF(HelpMe[[#This Row],[Resolved Time]]="-","",DATEVALUE(TEXT(HelpMe[[#This Row],[Created Date]],"mm/dd/yyyy hh:mm")))</f>
        <v>#VALUE!</v>
      </c>
    </row>
    <row r="143" spans="1:37" ht="14.5">
      <c r="A143" s="252">
        <v>4000002940</v>
      </c>
      <c r="B143" s="252" t="s">
        <v>156</v>
      </c>
      <c r="C143" s="252" t="s">
        <v>795</v>
      </c>
      <c r="D143" s="254" t="s">
        <v>1165</v>
      </c>
      <c r="E143" s="252" t="s">
        <v>1166</v>
      </c>
      <c r="F143" s="252" t="s">
        <v>742</v>
      </c>
      <c r="G143" s="252" t="s">
        <v>516</v>
      </c>
      <c r="H143" s="252" t="s">
        <v>403</v>
      </c>
      <c r="I143" s="255">
        <v>45546.772222222222</v>
      </c>
      <c r="J143" s="255">
        <v>45548.772222222222</v>
      </c>
      <c r="K143" s="252" t="s">
        <v>845</v>
      </c>
      <c r="L143" s="255">
        <v>45597.533333333333</v>
      </c>
      <c r="M143" s="252" t="s">
        <v>846</v>
      </c>
      <c r="N143" s="253" t="s">
        <v>849</v>
      </c>
      <c r="O143" s="252" t="s">
        <v>848</v>
      </c>
      <c r="P143" s="255">
        <v>45597.533333333333</v>
      </c>
      <c r="Q143" s="252" t="s">
        <v>795</v>
      </c>
      <c r="R143" s="255">
        <v>45594.5</v>
      </c>
      <c r="S143" s="255">
        <v>45552.509722222225</v>
      </c>
      <c r="T143" s="255">
        <v>45547.480555555558</v>
      </c>
      <c r="U143" s="253" t="s">
        <v>849</v>
      </c>
      <c r="V143" s="253" t="s">
        <v>849</v>
      </c>
      <c r="W143" s="252" t="s">
        <v>850</v>
      </c>
      <c r="X143" s="252" t="s">
        <v>793</v>
      </c>
      <c r="Y143" s="228" t="str">
        <f>VLOOKUP(HelpMe[[#This Row],[Technician]],Technicians[#All],3,FALSE)</f>
        <v>RAK Ceramics</v>
      </c>
      <c r="Z143" s="228" t="str">
        <f>VLOOKUP(HelpMe[[#This Row],[Technician]],Technicians[#All],2,FALSE)</f>
        <v>SAP SD</v>
      </c>
      <c r="AA143" s="233" t="e">
        <f>IF((TEXT("Oct 28, 2024 00:00 AM","mmm dd, yyyy hh:mm") - TEXT(HelpMe[[#This Row],[Created Date]],"mmm dd, yyyy hh:mm"))&gt;0, "Yes","No")</f>
        <v>#VALUE!</v>
      </c>
      <c r="AB143" s="230">
        <f ca="1">IF(HelpMe[[#This Row],[Resolved Time]]="-",NOW()-TEXT(HelpMe[[#This Row],[Created Date]],"mmm dd, yyyy hh:mm"),HelpMe[[#This Row],[Resolved Time]]-HelpMe[[#This Row],[Created Date]])</f>
        <v>47.727777777778101</v>
      </c>
      <c r="AC143" s="231" t="e">
        <f>YEAR(TEXT(HelpMe[[#This Row],[Created Date]],"mmm dd, yyyy hh:mm"))</f>
        <v>#VALUE!</v>
      </c>
      <c r="AD143" s="228" t="e">
        <f>WEEKNUM(TEXT(HelpMe[[#This Row],[Created Date]],"mmm dd, yyyy hh:mm"),2)</f>
        <v>#VALUE!</v>
      </c>
      <c r="AE143" s="228" t="e">
        <f>_xlfn.CONCAT(HelpMe[[#This Row],[Year]],"-W",HelpMe[[#This Row],[Week'#]])</f>
        <v>#VALUE!</v>
      </c>
      <c r="AF143" s="228" t="str">
        <f>IFERROR(VLOOKUP(HelpMe[[#This Row],[ID]],CGTracker[#All],11,FALSE),"No CG Status Found")</f>
        <v>No CG Status Found</v>
      </c>
      <c r="AG143" s="228" t="e">
        <f>MONTH(TEXT(HelpMe[[#This Row],[Created Date]],"mmm dd, yyyy hh:mm"))</f>
        <v>#VALUE!</v>
      </c>
      <c r="AH143" s="228" t="e">
        <f>_xlfn.CONCAT(HelpMe[[#This Row],[Year]],"-M",HelpMe[[#This Row],[Month]])</f>
        <v>#VALUE!</v>
      </c>
      <c r="AI143" s="228" t="str">
        <f ca="1">IF(HelpMe[[#This Row],[Age]]&lt;2,"Less than 2",IF(HelpMe[[#This Row],[Age]]&lt;5,"From 2 to 5",IF(HelpMe[[#This Row],[Age]]&lt;10,"From 5 to 10","More than 10")))</f>
        <v>More than 10</v>
      </c>
      <c r="AJ143" s="233">
        <f>DATEVALUE(TEXT(HelpMe[[#This Row],[Created Date]],"mm/dd/yyyy hh:mm"))</f>
        <v>45605</v>
      </c>
      <c r="AK143" s="233">
        <f>IF(HelpMe[[#This Row],[Resolved Time]]="-","",DATEVALUE(TEXT(HelpMe[[#This Row],[Created Date]],"mm/dd/yyyy hh:mm")))</f>
        <v>45605</v>
      </c>
    </row>
    <row r="144" spans="1:37" ht="14.5">
      <c r="A144" s="252">
        <v>4000004871</v>
      </c>
      <c r="B144" s="252" t="s">
        <v>156</v>
      </c>
      <c r="C144" s="252" t="s">
        <v>795</v>
      </c>
      <c r="D144" s="254" t="s">
        <v>319</v>
      </c>
      <c r="E144" s="252" t="s">
        <v>1074</v>
      </c>
      <c r="F144" s="252" t="s">
        <v>870</v>
      </c>
      <c r="G144" s="252" t="s">
        <v>864</v>
      </c>
      <c r="H144" s="252" t="s">
        <v>403</v>
      </c>
      <c r="I144" s="255">
        <v>45607.481944444444</v>
      </c>
      <c r="J144" s="255">
        <v>45609.481944444444</v>
      </c>
      <c r="K144" s="252" t="s">
        <v>845</v>
      </c>
      <c r="L144" s="255">
        <v>45612.74722222222</v>
      </c>
      <c r="M144" s="252" t="s">
        <v>1075</v>
      </c>
      <c r="N144" s="252" t="s">
        <v>968</v>
      </c>
      <c r="O144" s="252" t="s">
        <v>848</v>
      </c>
      <c r="P144" s="255">
        <v>45612.74722222222</v>
      </c>
      <c r="Q144" s="252" t="s">
        <v>795</v>
      </c>
      <c r="R144" s="255">
        <v>45609.73541666667</v>
      </c>
      <c r="S144" s="255">
        <v>45609.73541666667</v>
      </c>
      <c r="T144" s="255">
        <v>45607.56527777778</v>
      </c>
      <c r="U144" s="253" t="s">
        <v>849</v>
      </c>
      <c r="V144" s="253" t="s">
        <v>849</v>
      </c>
      <c r="W144" s="252" t="s">
        <v>850</v>
      </c>
      <c r="X144" s="252" t="s">
        <v>793</v>
      </c>
      <c r="Y144" s="228" t="str">
        <f>VLOOKUP(HelpMe[[#This Row],[Technician]],Technicians[#All],3,FALSE)</f>
        <v>Capgemini</v>
      </c>
      <c r="Z144" s="228" t="str">
        <f>VLOOKUP(HelpMe[[#This Row],[Technician]],Technicians[#All],2,FALSE)</f>
        <v>SAP MM</v>
      </c>
      <c r="AA144" s="233" t="e">
        <f>IF((TEXT("Oct 28, 2024 00:00 AM","mmm dd, yyyy hh:mm") - TEXT(HelpMe[[#This Row],[Created Date]],"mmm dd, yyyy hh:mm"))&gt;0, "Yes","No")</f>
        <v>#VALUE!</v>
      </c>
      <c r="AB144" s="230">
        <f ca="1">IF(HelpMe[[#This Row],[Resolved Time]]="-",NOW()-TEXT(HelpMe[[#This Row],[Created Date]],"mmm dd, yyyy hh:mm"),HelpMe[[#This Row],[Resolved Time]]-HelpMe[[#This Row],[Created Date]])</f>
        <v>2.2534722222262644</v>
      </c>
      <c r="AC144" s="231" t="e">
        <f>YEAR(TEXT(HelpMe[[#This Row],[Created Date]],"mmm dd, yyyy hh:mm"))</f>
        <v>#VALUE!</v>
      </c>
      <c r="AD144" s="228" t="e">
        <f>WEEKNUM(TEXT(HelpMe[[#This Row],[Created Date]],"mmm dd, yyyy hh:mm"),2)</f>
        <v>#VALUE!</v>
      </c>
      <c r="AE144" s="228" t="e">
        <f>_xlfn.CONCAT(HelpMe[[#This Row],[Year]],"-W",HelpMe[[#This Row],[Week'#]])</f>
        <v>#VALUE!</v>
      </c>
      <c r="AF144" s="228" t="str">
        <f>IFERROR(VLOOKUP(HelpMe[[#This Row],[ID]],CGTracker[#All],11,FALSE),"No CG Status Found")</f>
        <v>Closed</v>
      </c>
      <c r="AG144" s="228" t="e">
        <f>MONTH(TEXT(HelpMe[[#This Row],[Created Date]],"mmm dd, yyyy hh:mm"))</f>
        <v>#VALUE!</v>
      </c>
      <c r="AH144" s="228" t="e">
        <f>_xlfn.CONCAT(HelpMe[[#This Row],[Year]],"-M",HelpMe[[#This Row],[Month]])</f>
        <v>#VALUE!</v>
      </c>
      <c r="AI144" s="228" t="str">
        <f ca="1">IF(HelpMe[[#This Row],[Age]]&lt;2,"Less than 2",IF(HelpMe[[#This Row],[Age]]&lt;5,"From 2 to 5",IF(HelpMe[[#This Row],[Age]]&lt;10,"From 5 to 10","More than 10")))</f>
        <v>From 2 to 5</v>
      </c>
      <c r="AJ144" s="233">
        <f>DATEVALUE(TEXT(HelpMe[[#This Row],[Created Date]],"mm/dd/yyyy hh:mm"))</f>
        <v>45607</v>
      </c>
      <c r="AK144" s="233">
        <f>IF(HelpMe[[#This Row],[Resolved Time]]="-","",DATEVALUE(TEXT(HelpMe[[#This Row],[Created Date]],"mm/dd/yyyy hh:mm")))</f>
        <v>45607</v>
      </c>
    </row>
    <row r="145" spans="1:37" ht="14.5">
      <c r="A145" s="252">
        <v>4000005759</v>
      </c>
      <c r="B145" s="252" t="s">
        <v>156</v>
      </c>
      <c r="C145" s="252" t="s">
        <v>795</v>
      </c>
      <c r="D145" s="254" t="s">
        <v>648</v>
      </c>
      <c r="E145" s="252" t="s">
        <v>603</v>
      </c>
      <c r="F145" s="252" t="s">
        <v>518</v>
      </c>
      <c r="G145" s="252" t="s">
        <v>516</v>
      </c>
      <c r="H145" s="252" t="s">
        <v>268</v>
      </c>
      <c r="I145" s="255">
        <v>45635.580555555556</v>
      </c>
      <c r="J145" s="255">
        <v>45637.580555555556</v>
      </c>
      <c r="K145" s="252" t="s">
        <v>845</v>
      </c>
      <c r="L145" s="253" t="s">
        <v>849</v>
      </c>
      <c r="M145" s="252" t="s">
        <v>846</v>
      </c>
      <c r="N145" s="252" t="s">
        <v>1167</v>
      </c>
      <c r="O145" s="252" t="s">
        <v>848</v>
      </c>
      <c r="P145" s="255">
        <v>45646.760416666664</v>
      </c>
      <c r="Q145" s="252" t="s">
        <v>795</v>
      </c>
      <c r="R145" s="253" t="s">
        <v>849</v>
      </c>
      <c r="S145" s="253" t="s">
        <v>849</v>
      </c>
      <c r="T145" s="255">
        <v>45635.663888888892</v>
      </c>
      <c r="U145" s="253" t="s">
        <v>849</v>
      </c>
      <c r="V145" s="253" t="s">
        <v>849</v>
      </c>
      <c r="W145" s="253" t="s">
        <v>849</v>
      </c>
      <c r="X145" s="253" t="s">
        <v>793</v>
      </c>
      <c r="Y145" s="228" t="str">
        <f>VLOOKUP(HelpMe[[#This Row],[Technician]],Technicians[#All],3,FALSE)</f>
        <v>Capgemini</v>
      </c>
      <c r="Z145" s="228" t="str">
        <f>VLOOKUP(HelpMe[[#This Row],[Technician]],Technicians[#All],2,FALSE)</f>
        <v>SAP SD</v>
      </c>
      <c r="AA145" s="233" t="e">
        <f>IF((TEXT("Oct 28, 2024 00:00 AM","mmm dd, yyyy hh:mm") - TEXT(HelpMe[[#This Row],[Created Date]],"mmm dd, yyyy hh:mm"))&gt;0, "Yes","No")</f>
        <v>#VALUE!</v>
      </c>
      <c r="AB145" s="230" t="e">
        <f ca="1">IF(HelpMe[[#This Row],[Resolved Time]]="-",NOW()-TEXT(HelpMe[[#This Row],[Created Date]],"mmm dd, yyyy hh:mm"),HelpMe[[#This Row],[Resolved Time]]-HelpMe[[#This Row],[Created Date]])</f>
        <v>#VALUE!</v>
      </c>
      <c r="AC145" s="231" t="e">
        <f>YEAR(TEXT(HelpMe[[#This Row],[Created Date]],"mmm dd, yyyy hh:mm"))</f>
        <v>#VALUE!</v>
      </c>
      <c r="AD145" s="228" t="e">
        <f>WEEKNUM(TEXT(HelpMe[[#This Row],[Created Date]],"mmm dd, yyyy hh:mm"),2)</f>
        <v>#VALUE!</v>
      </c>
      <c r="AE145" s="228" t="e">
        <f>_xlfn.CONCAT(HelpMe[[#This Row],[Year]],"-W",HelpMe[[#This Row],[Week'#]])</f>
        <v>#VALUE!</v>
      </c>
      <c r="AF145" s="228" t="str">
        <f>IFERROR(VLOOKUP(HelpMe[[#This Row],[ID]],CGTracker[#All],11,FALSE),"No CG Status Found")</f>
        <v>In Progress</v>
      </c>
      <c r="AG145" s="228" t="e">
        <f>MONTH(TEXT(HelpMe[[#This Row],[Created Date]],"mmm dd, yyyy hh:mm"))</f>
        <v>#VALUE!</v>
      </c>
      <c r="AH145" s="228" t="e">
        <f>_xlfn.CONCAT(HelpMe[[#This Row],[Year]],"-M",HelpMe[[#This Row],[Month]])</f>
        <v>#VALUE!</v>
      </c>
      <c r="AI145" s="228" t="e">
        <f ca="1">IF(HelpMe[[#This Row],[Age]]&lt;2,"Less than 2",IF(HelpMe[[#This Row],[Age]]&lt;5,"From 2 to 5",IF(HelpMe[[#This Row],[Age]]&lt;10,"From 5 to 10","More than 10")))</f>
        <v>#VALUE!</v>
      </c>
      <c r="AJ145" s="233">
        <f>DATEVALUE(TEXT(HelpMe[[#This Row],[Created Date]],"mm/dd/yyyy hh:mm"))</f>
        <v>45547</v>
      </c>
      <c r="AK145" s="233" t="str">
        <f>IF(HelpMe[[#This Row],[Resolved Time]]="-","",DATEVALUE(TEXT(HelpMe[[#This Row],[Created Date]],"mm/dd/yyyy hh:mm")))</f>
        <v/>
      </c>
    </row>
    <row r="146" spans="1:37" ht="14.5">
      <c r="A146" s="252">
        <v>4000005802</v>
      </c>
      <c r="B146" s="252" t="s">
        <v>156</v>
      </c>
      <c r="C146" s="252" t="s">
        <v>795</v>
      </c>
      <c r="D146" s="254" t="s">
        <v>648</v>
      </c>
      <c r="E146" s="252" t="s">
        <v>1168</v>
      </c>
      <c r="F146" s="252" t="s">
        <v>518</v>
      </c>
      <c r="G146" s="252" t="s">
        <v>516</v>
      </c>
      <c r="H146" s="252" t="s">
        <v>403</v>
      </c>
      <c r="I146" s="255">
        <v>45636.635416666664</v>
      </c>
      <c r="J146" s="255">
        <v>45638.635416666664</v>
      </c>
      <c r="K146" s="252" t="s">
        <v>845</v>
      </c>
      <c r="L146" s="255">
        <v>45642.8</v>
      </c>
      <c r="M146" s="252" t="s">
        <v>846</v>
      </c>
      <c r="N146" s="252" t="s">
        <v>880</v>
      </c>
      <c r="O146" s="252" t="s">
        <v>848</v>
      </c>
      <c r="P146" s="255">
        <v>45642.8</v>
      </c>
      <c r="Q146" s="252" t="s">
        <v>795</v>
      </c>
      <c r="R146" s="255">
        <v>45639.761111111111</v>
      </c>
      <c r="S146" s="255">
        <v>45639.761111111111</v>
      </c>
      <c r="T146" s="255">
        <v>45636.71875</v>
      </c>
      <c r="U146" s="253" t="s">
        <v>849</v>
      </c>
      <c r="V146" s="253" t="s">
        <v>849</v>
      </c>
      <c r="W146" s="252" t="s">
        <v>850</v>
      </c>
      <c r="X146" s="252" t="s">
        <v>793</v>
      </c>
      <c r="Y146" s="228" t="str">
        <f>VLOOKUP(HelpMe[[#This Row],[Technician]],Technicians[#All],3,FALSE)</f>
        <v>Capgemini</v>
      </c>
      <c r="Z146" s="228" t="str">
        <f>VLOOKUP(HelpMe[[#This Row],[Technician]],Technicians[#All],2,FALSE)</f>
        <v>SAP SD</v>
      </c>
      <c r="AA146" s="233" t="e">
        <f>IF((TEXT("Oct 28, 2024 00:00 AM","mmm dd, yyyy hh:mm") - TEXT(HelpMe[[#This Row],[Created Date]],"mmm dd, yyyy hh:mm"))&gt;0, "Yes","No")</f>
        <v>#VALUE!</v>
      </c>
      <c r="AB146" s="230">
        <f ca="1">IF(HelpMe[[#This Row],[Resolved Time]]="-",NOW()-TEXT(HelpMe[[#This Row],[Created Date]],"mmm dd, yyyy hh:mm"),HelpMe[[#This Row],[Resolved Time]]-HelpMe[[#This Row],[Created Date]])</f>
        <v>3.1256944444467081</v>
      </c>
      <c r="AC146" s="231" t="e">
        <f>YEAR(TEXT(HelpMe[[#This Row],[Created Date]],"mmm dd, yyyy hh:mm"))</f>
        <v>#VALUE!</v>
      </c>
      <c r="AD146" s="228" t="e">
        <f>WEEKNUM(TEXT(HelpMe[[#This Row],[Created Date]],"mmm dd, yyyy hh:mm"),2)</f>
        <v>#VALUE!</v>
      </c>
      <c r="AE146" s="228" t="e">
        <f>_xlfn.CONCAT(HelpMe[[#This Row],[Year]],"-W",HelpMe[[#This Row],[Week'#]])</f>
        <v>#VALUE!</v>
      </c>
      <c r="AF146" s="228" t="str">
        <f>IFERROR(VLOOKUP(HelpMe[[#This Row],[ID]],CGTracker[#All],11,FALSE),"No CG Status Found")</f>
        <v>Closed</v>
      </c>
      <c r="AG146" s="228" t="e">
        <f>MONTH(TEXT(HelpMe[[#This Row],[Created Date]],"mmm dd, yyyy hh:mm"))</f>
        <v>#VALUE!</v>
      </c>
      <c r="AH146" s="228" t="e">
        <f>_xlfn.CONCAT(HelpMe[[#This Row],[Year]],"-M",HelpMe[[#This Row],[Month]])</f>
        <v>#VALUE!</v>
      </c>
      <c r="AI146" s="228" t="str">
        <f ca="1">IF(HelpMe[[#This Row],[Age]]&lt;2,"Less than 2",IF(HelpMe[[#This Row],[Age]]&lt;5,"From 2 to 5",IF(HelpMe[[#This Row],[Age]]&lt;10,"From 5 to 10","More than 10")))</f>
        <v>From 2 to 5</v>
      </c>
      <c r="AJ146" s="233">
        <f>DATEVALUE(TEXT(HelpMe[[#This Row],[Created Date]],"mm/dd/yyyy hh:mm"))</f>
        <v>45577</v>
      </c>
      <c r="AK146" s="233">
        <f>IF(HelpMe[[#This Row],[Resolved Time]]="-","",DATEVALUE(TEXT(HelpMe[[#This Row],[Created Date]],"mm/dd/yyyy hh:mm")))</f>
        <v>45577</v>
      </c>
    </row>
    <row r="147" spans="1:37" ht="14.5">
      <c r="A147" s="252">
        <v>4000002954</v>
      </c>
      <c r="B147" s="252" t="s">
        <v>156</v>
      </c>
      <c r="C147" s="252" t="s">
        <v>795</v>
      </c>
      <c r="D147" s="254" t="s">
        <v>30</v>
      </c>
      <c r="E147" s="252" t="s">
        <v>1018</v>
      </c>
      <c r="F147" s="252" t="s">
        <v>941</v>
      </c>
      <c r="G147" s="252" t="s">
        <v>980</v>
      </c>
      <c r="H147" s="252" t="s">
        <v>746</v>
      </c>
      <c r="I147" s="255">
        <v>45547.478472222225</v>
      </c>
      <c r="J147" s="255">
        <v>45551.478472222225</v>
      </c>
      <c r="K147" s="252" t="s">
        <v>845</v>
      </c>
      <c r="L147" s="253" t="s">
        <v>849</v>
      </c>
      <c r="M147" s="252" t="s">
        <v>846</v>
      </c>
      <c r="N147" s="252" t="s">
        <v>1005</v>
      </c>
      <c r="O147" s="252" t="s">
        <v>848</v>
      </c>
      <c r="P147" s="255">
        <v>45646.6</v>
      </c>
      <c r="Q147" s="252" t="s">
        <v>795</v>
      </c>
      <c r="R147" s="253" t="s">
        <v>849</v>
      </c>
      <c r="S147" s="255">
        <v>45547.519444444442</v>
      </c>
      <c r="T147" s="255">
        <v>45547.561805555553</v>
      </c>
      <c r="U147" s="253" t="s">
        <v>849</v>
      </c>
      <c r="V147" s="256">
        <v>2000000000</v>
      </c>
      <c r="W147" s="252" t="s">
        <v>850</v>
      </c>
      <c r="X147" s="252" t="s">
        <v>793</v>
      </c>
      <c r="Y147" s="228" t="str">
        <f>VLOOKUP(HelpMe[[#This Row],[Technician]],Technicians[#All],3,FALSE)</f>
        <v>Capgemini</v>
      </c>
      <c r="Z147" s="228" t="str">
        <f>VLOOKUP(HelpMe[[#This Row],[Technician]],Technicians[#All],2,FALSE)</f>
        <v>SAP FICO</v>
      </c>
      <c r="AA147" s="233" t="e">
        <f>IF((TEXT("Oct 28, 2024 00:00 AM","mmm dd, yyyy hh:mm") - TEXT(HelpMe[[#This Row],[Created Date]],"mmm dd, yyyy hh:mm"))&gt;0, "Yes","No")</f>
        <v>#VALUE!</v>
      </c>
      <c r="AB147" s="230" t="e">
        <f ca="1">IF(HelpMe[[#This Row],[Resolved Time]]="-",NOW()-TEXT(HelpMe[[#This Row],[Created Date]],"mmm dd, yyyy hh:mm"),HelpMe[[#This Row],[Resolved Time]]-HelpMe[[#This Row],[Created Date]])</f>
        <v>#VALUE!</v>
      </c>
      <c r="AC147" s="231" t="e">
        <f>YEAR(TEXT(HelpMe[[#This Row],[Created Date]],"mmm dd, yyyy hh:mm"))</f>
        <v>#VALUE!</v>
      </c>
      <c r="AD147" s="228" t="e">
        <f>WEEKNUM(TEXT(HelpMe[[#This Row],[Created Date]],"mmm dd, yyyy hh:mm"),2)</f>
        <v>#VALUE!</v>
      </c>
      <c r="AE147" s="228" t="e">
        <f>_xlfn.CONCAT(HelpMe[[#This Row],[Year]],"-W",HelpMe[[#This Row],[Week'#]])</f>
        <v>#VALUE!</v>
      </c>
      <c r="AF147" s="228" t="str">
        <f>IFERROR(VLOOKUP(HelpMe[[#This Row],[ID]],CGTracker[#All],11,FALSE),"No CG Status Found")</f>
        <v>User acceptance</v>
      </c>
      <c r="AG147" s="228" t="e">
        <f>MONTH(TEXT(HelpMe[[#This Row],[Created Date]],"mmm dd, yyyy hh:mm"))</f>
        <v>#VALUE!</v>
      </c>
      <c r="AH147" s="228" t="e">
        <f>_xlfn.CONCAT(HelpMe[[#This Row],[Year]],"-M",HelpMe[[#This Row],[Month]])</f>
        <v>#VALUE!</v>
      </c>
      <c r="AI147" s="228" t="e">
        <f ca="1">IF(HelpMe[[#This Row],[Age]]&lt;2,"Less than 2",IF(HelpMe[[#This Row],[Age]]&lt;5,"From 2 to 5",IF(HelpMe[[#This Row],[Age]]&lt;10,"From 5 to 10","More than 10")))</f>
        <v>#VALUE!</v>
      </c>
      <c r="AJ147" s="233">
        <f>DATEVALUE(TEXT(HelpMe[[#This Row],[Created Date]],"mm/dd/yyyy hh:mm"))</f>
        <v>45635</v>
      </c>
      <c r="AK147" s="233" t="str">
        <f>IF(HelpMe[[#This Row],[Resolved Time]]="-","",DATEVALUE(TEXT(HelpMe[[#This Row],[Created Date]],"mm/dd/yyyy hh:mm")))</f>
        <v/>
      </c>
    </row>
    <row r="148" spans="1:37" ht="14.5">
      <c r="A148" s="252">
        <v>4000002619</v>
      </c>
      <c r="B148" s="252" t="s">
        <v>156</v>
      </c>
      <c r="C148" s="252" t="s">
        <v>795</v>
      </c>
      <c r="D148" s="254" t="s">
        <v>1169</v>
      </c>
      <c r="E148" s="252" t="s">
        <v>1075</v>
      </c>
      <c r="F148" s="252" t="s">
        <v>742</v>
      </c>
      <c r="G148" s="252" t="s">
        <v>864</v>
      </c>
      <c r="H148" s="252" t="s">
        <v>403</v>
      </c>
      <c r="I148" s="255">
        <v>45538.663888888892</v>
      </c>
      <c r="J148" s="255">
        <v>45540.663888888892</v>
      </c>
      <c r="K148" s="252" t="s">
        <v>845</v>
      </c>
      <c r="L148" s="255">
        <v>45562.478472222225</v>
      </c>
      <c r="M148" s="252" t="s">
        <v>1075</v>
      </c>
      <c r="N148" s="252" t="s">
        <v>968</v>
      </c>
      <c r="O148" s="252" t="s">
        <v>848</v>
      </c>
      <c r="P148" s="255">
        <v>45562.478472222225</v>
      </c>
      <c r="Q148" s="252" t="s">
        <v>795</v>
      </c>
      <c r="R148" s="255">
        <v>45559.466666666667</v>
      </c>
      <c r="S148" s="255">
        <v>45544.582638888889</v>
      </c>
      <c r="T148" s="255">
        <v>45538.74722222222</v>
      </c>
      <c r="U148" s="253" t="s">
        <v>849</v>
      </c>
      <c r="V148" s="256">
        <v>2000000000</v>
      </c>
      <c r="W148" s="252" t="s">
        <v>850</v>
      </c>
      <c r="X148" s="252" t="s">
        <v>793</v>
      </c>
      <c r="Y148" s="228" t="str">
        <f>VLOOKUP(HelpMe[[#This Row],[Technician]],Technicians[#All],3,FALSE)</f>
        <v>RAK Ceramics</v>
      </c>
      <c r="Z148" s="228" t="str">
        <f>VLOOKUP(HelpMe[[#This Row],[Technician]],Technicians[#All],2,FALSE)</f>
        <v>SAP SD</v>
      </c>
      <c r="AA148" s="233" t="e">
        <f>IF((TEXT("Oct 28, 2024 00:00 AM","mmm dd, yyyy hh:mm") - TEXT(HelpMe[[#This Row],[Created Date]],"mmm dd, yyyy hh:mm"))&gt;0, "Yes","No")</f>
        <v>#VALUE!</v>
      </c>
      <c r="AB148" s="230">
        <f ca="1">IF(HelpMe[[#This Row],[Resolved Time]]="-",NOW()-TEXT(HelpMe[[#This Row],[Created Date]],"mmm dd, yyyy hh:mm"),HelpMe[[#This Row],[Resolved Time]]-HelpMe[[#This Row],[Created Date]])</f>
        <v>20.802777777775191</v>
      </c>
      <c r="AC148" s="231" t="e">
        <f>YEAR(TEXT(HelpMe[[#This Row],[Created Date]],"mmm dd, yyyy hh:mm"))</f>
        <v>#VALUE!</v>
      </c>
      <c r="AD148" s="228" t="e">
        <f>WEEKNUM(TEXT(HelpMe[[#This Row],[Created Date]],"mmm dd, yyyy hh:mm"),2)</f>
        <v>#VALUE!</v>
      </c>
      <c r="AE148" s="228" t="e">
        <f>_xlfn.CONCAT(HelpMe[[#This Row],[Year]],"-W",HelpMe[[#This Row],[Week'#]])</f>
        <v>#VALUE!</v>
      </c>
      <c r="AF148" s="228" t="str">
        <f>IFERROR(VLOOKUP(HelpMe[[#This Row],[ID]],CGTracker[#All],11,FALSE),"No CG Status Found")</f>
        <v>No CG Status Found</v>
      </c>
      <c r="AG148" s="228" t="e">
        <f>MONTH(TEXT(HelpMe[[#This Row],[Created Date]],"mmm dd, yyyy hh:mm"))</f>
        <v>#VALUE!</v>
      </c>
      <c r="AH148" s="228" t="e">
        <f>_xlfn.CONCAT(HelpMe[[#This Row],[Year]],"-M",HelpMe[[#This Row],[Month]])</f>
        <v>#VALUE!</v>
      </c>
      <c r="AI148" s="228" t="str">
        <f ca="1">IF(HelpMe[[#This Row],[Age]]&lt;2,"Less than 2",IF(HelpMe[[#This Row],[Age]]&lt;5,"From 2 to 5",IF(HelpMe[[#This Row],[Age]]&lt;10,"From 5 to 10","More than 10")))</f>
        <v>More than 10</v>
      </c>
      <c r="AJ148" s="233">
        <f>DATEVALUE(TEXT(HelpMe[[#This Row],[Created Date]],"mm/dd/yyyy hh:mm"))</f>
        <v>45360</v>
      </c>
      <c r="AK148" s="233">
        <f>IF(HelpMe[[#This Row],[Resolved Time]]="-","",DATEVALUE(TEXT(HelpMe[[#This Row],[Created Date]],"mm/dd/yyyy hh:mm")))</f>
        <v>45360</v>
      </c>
    </row>
    <row r="149" spans="1:37" ht="14.5">
      <c r="A149" s="252">
        <v>4000004647</v>
      </c>
      <c r="B149" s="252" t="s">
        <v>156</v>
      </c>
      <c r="C149" s="252" t="s">
        <v>795</v>
      </c>
      <c r="D149" s="254" t="s">
        <v>1170</v>
      </c>
      <c r="E149" s="252" t="s">
        <v>905</v>
      </c>
      <c r="F149" s="252" t="s">
        <v>603</v>
      </c>
      <c r="G149" s="252" t="s">
        <v>899</v>
      </c>
      <c r="H149" s="252" t="s">
        <v>746</v>
      </c>
      <c r="I149" s="255">
        <v>45600.698611111111</v>
      </c>
      <c r="J149" s="255">
        <v>45602.698611111111</v>
      </c>
      <c r="K149" s="252" t="s">
        <v>845</v>
      </c>
      <c r="L149" s="253" t="s">
        <v>849</v>
      </c>
      <c r="M149" s="252" t="s">
        <v>846</v>
      </c>
      <c r="N149" s="252" t="s">
        <v>860</v>
      </c>
      <c r="O149" s="252" t="s">
        <v>848</v>
      </c>
      <c r="P149" s="255">
        <v>45643.600694444445</v>
      </c>
      <c r="Q149" s="252" t="s">
        <v>795</v>
      </c>
      <c r="R149" s="253" t="s">
        <v>849</v>
      </c>
      <c r="S149" s="255">
        <v>45607.509027777778</v>
      </c>
      <c r="T149" s="255">
        <v>45600.781944444447</v>
      </c>
      <c r="U149" s="253" t="s">
        <v>849</v>
      </c>
      <c r="V149" s="253" t="s">
        <v>849</v>
      </c>
      <c r="W149" s="252" t="s">
        <v>850</v>
      </c>
      <c r="X149" s="252" t="s">
        <v>793</v>
      </c>
      <c r="Y149" s="228" t="str">
        <f>VLOOKUP(HelpMe[[#This Row],[Technician]],Technicians[#All],3,FALSE)</f>
        <v>RAK Ceramics</v>
      </c>
      <c r="Z149" s="228" t="str">
        <f>VLOOKUP(HelpMe[[#This Row],[Technician]],Technicians[#All],2,FALSE)</f>
        <v>SAP ABAP</v>
      </c>
      <c r="AA149" s="233" t="e">
        <f>IF((TEXT("Oct 28, 2024 00:00 AM","mmm dd, yyyy hh:mm") - TEXT(HelpMe[[#This Row],[Created Date]],"mmm dd, yyyy hh:mm"))&gt;0, "Yes","No")</f>
        <v>#VALUE!</v>
      </c>
      <c r="AB149" s="230" t="e">
        <f ca="1">IF(HelpMe[[#This Row],[Resolved Time]]="-",NOW()-TEXT(HelpMe[[#This Row],[Created Date]],"mmm dd, yyyy hh:mm"),HelpMe[[#This Row],[Resolved Time]]-HelpMe[[#This Row],[Created Date]])</f>
        <v>#VALUE!</v>
      </c>
      <c r="AC149" s="231" t="e">
        <f>YEAR(TEXT(HelpMe[[#This Row],[Created Date]],"mmm dd, yyyy hh:mm"))</f>
        <v>#VALUE!</v>
      </c>
      <c r="AD149" s="228" t="e">
        <f>WEEKNUM(TEXT(HelpMe[[#This Row],[Created Date]],"mmm dd, yyyy hh:mm"),2)</f>
        <v>#VALUE!</v>
      </c>
      <c r="AE149" s="228" t="e">
        <f>_xlfn.CONCAT(HelpMe[[#This Row],[Year]],"-W",HelpMe[[#This Row],[Week'#]])</f>
        <v>#VALUE!</v>
      </c>
      <c r="AF149" s="228" t="str">
        <f>IFERROR(VLOOKUP(HelpMe[[#This Row],[ID]],CGTracker[#All],11,FALSE),"No CG Status Found")</f>
        <v>User acceptance</v>
      </c>
      <c r="AG149" s="228" t="e">
        <f>MONTH(TEXT(HelpMe[[#This Row],[Created Date]],"mmm dd, yyyy hh:mm"))</f>
        <v>#VALUE!</v>
      </c>
      <c r="AH149" s="228" t="e">
        <f>_xlfn.CONCAT(HelpMe[[#This Row],[Year]],"-M",HelpMe[[#This Row],[Month]])</f>
        <v>#VALUE!</v>
      </c>
      <c r="AI149" s="228" t="e">
        <f ca="1">IF(HelpMe[[#This Row],[Age]]&lt;2,"Less than 2",IF(HelpMe[[#This Row],[Age]]&lt;5,"From 2 to 5",IF(HelpMe[[#This Row],[Age]]&lt;10,"From 5 to 10","More than 10")))</f>
        <v>#VALUE!</v>
      </c>
      <c r="AJ149" s="233">
        <f>DATEVALUE(TEXT(HelpMe[[#This Row],[Created Date]],"mm/dd/yyyy hh:mm"))</f>
        <v>45393</v>
      </c>
      <c r="AK149" s="233" t="str">
        <f>IF(HelpMe[[#This Row],[Resolved Time]]="-","",DATEVALUE(TEXT(HelpMe[[#This Row],[Created Date]],"mm/dd/yyyy hh:mm")))</f>
        <v/>
      </c>
    </row>
    <row r="150" spans="1:37" ht="14.5">
      <c r="A150" s="252">
        <v>4000004668</v>
      </c>
      <c r="B150" s="252" t="s">
        <v>156</v>
      </c>
      <c r="C150" s="252" t="s">
        <v>795</v>
      </c>
      <c r="D150" s="254" t="s">
        <v>1171</v>
      </c>
      <c r="E150" s="252" t="s">
        <v>1172</v>
      </c>
      <c r="F150" s="252" t="s">
        <v>870</v>
      </c>
      <c r="G150" s="252" t="s">
        <v>864</v>
      </c>
      <c r="H150" s="252" t="s">
        <v>403</v>
      </c>
      <c r="I150" s="255">
        <v>45601.526388888888</v>
      </c>
      <c r="J150" s="255">
        <v>45603.526388888888</v>
      </c>
      <c r="K150" s="252" t="s">
        <v>845</v>
      </c>
      <c r="L150" s="255">
        <v>45612.789583333331</v>
      </c>
      <c r="M150" s="252" t="s">
        <v>846</v>
      </c>
      <c r="N150" s="252" t="s">
        <v>1133</v>
      </c>
      <c r="O150" s="252" t="s">
        <v>848</v>
      </c>
      <c r="P150" s="255">
        <v>45612.789583333331</v>
      </c>
      <c r="Q150" s="252" t="s">
        <v>795</v>
      </c>
      <c r="R150" s="255">
        <v>45609.773611111108</v>
      </c>
      <c r="S150" s="255">
        <v>45607.59097222222</v>
      </c>
      <c r="T150" s="255">
        <v>45601.609722222223</v>
      </c>
      <c r="U150" s="253" t="s">
        <v>849</v>
      </c>
      <c r="V150" s="253" t="s">
        <v>849</v>
      </c>
      <c r="W150" s="252" t="s">
        <v>850</v>
      </c>
      <c r="X150" s="252" t="s">
        <v>793</v>
      </c>
      <c r="Y150" s="228" t="str">
        <f>VLOOKUP(HelpMe[[#This Row],[Technician]],Technicians[#All],3,FALSE)</f>
        <v>Capgemini</v>
      </c>
      <c r="Z150" s="228" t="str">
        <f>VLOOKUP(HelpMe[[#This Row],[Technician]],Technicians[#All],2,FALSE)</f>
        <v>SAP MM</v>
      </c>
      <c r="AA150" s="233" t="e">
        <f>IF((TEXT("Oct 28, 2024 00:00 AM","mmm dd, yyyy hh:mm") - TEXT(HelpMe[[#This Row],[Created Date]],"mmm dd, yyyy hh:mm"))&gt;0, "Yes","No")</f>
        <v>#VALUE!</v>
      </c>
      <c r="AB150" s="230">
        <f ca="1">IF(HelpMe[[#This Row],[Resolved Time]]="-",NOW()-TEXT(HelpMe[[#This Row],[Created Date]],"mmm dd, yyyy hh:mm"),HelpMe[[#This Row],[Resolved Time]]-HelpMe[[#This Row],[Created Date]])</f>
        <v>8.2472222222204437</v>
      </c>
      <c r="AC150" s="231" t="e">
        <f>YEAR(TEXT(HelpMe[[#This Row],[Created Date]],"mmm dd, yyyy hh:mm"))</f>
        <v>#VALUE!</v>
      </c>
      <c r="AD150" s="228" t="e">
        <f>WEEKNUM(TEXT(HelpMe[[#This Row],[Created Date]],"mmm dd, yyyy hh:mm"),2)</f>
        <v>#VALUE!</v>
      </c>
      <c r="AE150" s="228" t="e">
        <f>_xlfn.CONCAT(HelpMe[[#This Row],[Year]],"-W",HelpMe[[#This Row],[Week'#]])</f>
        <v>#VALUE!</v>
      </c>
      <c r="AF150" s="228" t="str">
        <f>IFERROR(VLOOKUP(HelpMe[[#This Row],[ID]],CGTracker[#All],11,FALSE),"No CG Status Found")</f>
        <v>Closed</v>
      </c>
      <c r="AG150" s="228" t="e">
        <f>MONTH(TEXT(HelpMe[[#This Row],[Created Date]],"mmm dd, yyyy hh:mm"))</f>
        <v>#VALUE!</v>
      </c>
      <c r="AH150" s="228" t="e">
        <f>_xlfn.CONCAT(HelpMe[[#This Row],[Year]],"-M",HelpMe[[#This Row],[Month]])</f>
        <v>#VALUE!</v>
      </c>
      <c r="AI150" s="228" t="str">
        <f ca="1">IF(HelpMe[[#This Row],[Age]]&lt;2,"Less than 2",IF(HelpMe[[#This Row],[Age]]&lt;5,"From 2 to 5",IF(HelpMe[[#This Row],[Age]]&lt;10,"From 5 to 10","More than 10")))</f>
        <v>From 5 to 10</v>
      </c>
      <c r="AJ150" s="233">
        <f>DATEVALUE(TEXT(HelpMe[[#This Row],[Created Date]],"mm/dd/yyyy hh:mm"))</f>
        <v>45423</v>
      </c>
      <c r="AK150" s="233">
        <f>IF(HelpMe[[#This Row],[Resolved Time]]="-","",DATEVALUE(TEXT(HelpMe[[#This Row],[Created Date]],"mm/dd/yyyy hh:mm")))</f>
        <v>45423</v>
      </c>
    </row>
    <row r="151" spans="1:37" ht="14.5">
      <c r="A151" s="252">
        <v>4000003117</v>
      </c>
      <c r="B151" s="252" t="s">
        <v>156</v>
      </c>
      <c r="C151" s="252" t="s">
        <v>795</v>
      </c>
      <c r="D151" s="254" t="s">
        <v>1173</v>
      </c>
      <c r="E151" s="252" t="s">
        <v>1174</v>
      </c>
      <c r="F151" s="252" t="s">
        <v>742</v>
      </c>
      <c r="G151" s="252" t="s">
        <v>516</v>
      </c>
      <c r="H151" s="252" t="s">
        <v>403</v>
      </c>
      <c r="I151" s="255">
        <v>45552.503472222219</v>
      </c>
      <c r="J151" s="255">
        <v>45554.504166666666</v>
      </c>
      <c r="K151" s="252" t="s">
        <v>845</v>
      </c>
      <c r="L151" s="255">
        <v>45570.731944444444</v>
      </c>
      <c r="M151" s="252" t="s">
        <v>846</v>
      </c>
      <c r="N151" s="252" t="s">
        <v>878</v>
      </c>
      <c r="O151" s="252" t="s">
        <v>848</v>
      </c>
      <c r="P151" s="255">
        <v>45570.731944444444</v>
      </c>
      <c r="Q151" s="252" t="s">
        <v>795</v>
      </c>
      <c r="R151" s="255">
        <v>45567.724999999999</v>
      </c>
      <c r="S151" s="255">
        <v>45553.576388888891</v>
      </c>
      <c r="T151" s="255">
        <v>45552.586805555555</v>
      </c>
      <c r="U151" s="253" t="s">
        <v>849</v>
      </c>
      <c r="V151" s="253" t="s">
        <v>849</v>
      </c>
      <c r="W151" s="252" t="s">
        <v>850</v>
      </c>
      <c r="X151" s="252" t="s">
        <v>793</v>
      </c>
      <c r="Y151" s="228" t="str">
        <f>VLOOKUP(HelpMe[[#This Row],[Technician]],Technicians[#All],3,FALSE)</f>
        <v>RAK Ceramics</v>
      </c>
      <c r="Z151" s="228" t="str">
        <f>VLOOKUP(HelpMe[[#This Row],[Technician]],Technicians[#All],2,FALSE)</f>
        <v>SAP SD</v>
      </c>
      <c r="AA151" s="233" t="e">
        <f>IF((TEXT("Oct 28, 2024 00:00 AM","mmm dd, yyyy hh:mm") - TEXT(HelpMe[[#This Row],[Created Date]],"mmm dd, yyyy hh:mm"))&gt;0, "Yes","No")</f>
        <v>#VALUE!</v>
      </c>
      <c r="AB151" s="230">
        <f ca="1">IF(HelpMe[[#This Row],[Resolved Time]]="-",NOW()-TEXT(HelpMe[[#This Row],[Created Date]],"mmm dd, yyyy hh:mm"),HelpMe[[#This Row],[Resolved Time]]-HelpMe[[#This Row],[Created Date]])</f>
        <v>15.221527777779556</v>
      </c>
      <c r="AC151" s="231" t="e">
        <f>YEAR(TEXT(HelpMe[[#This Row],[Created Date]],"mmm dd, yyyy hh:mm"))</f>
        <v>#VALUE!</v>
      </c>
      <c r="AD151" s="228" t="e">
        <f>WEEKNUM(TEXT(HelpMe[[#This Row],[Created Date]],"mmm dd, yyyy hh:mm"),2)</f>
        <v>#VALUE!</v>
      </c>
      <c r="AE151" s="228" t="e">
        <f>_xlfn.CONCAT(HelpMe[[#This Row],[Year]],"-W",HelpMe[[#This Row],[Week'#]])</f>
        <v>#VALUE!</v>
      </c>
      <c r="AF151" s="228" t="str">
        <f>IFERROR(VLOOKUP(HelpMe[[#This Row],[ID]],CGTracker[#All],11,FALSE),"No CG Status Found")</f>
        <v>No CG Status Found</v>
      </c>
      <c r="AG151" s="228" t="e">
        <f>MONTH(TEXT(HelpMe[[#This Row],[Created Date]],"mmm dd, yyyy hh:mm"))</f>
        <v>#VALUE!</v>
      </c>
      <c r="AH151" s="228" t="e">
        <f>_xlfn.CONCAT(HelpMe[[#This Row],[Year]],"-M",HelpMe[[#This Row],[Month]])</f>
        <v>#VALUE!</v>
      </c>
      <c r="AI151" s="228" t="str">
        <f ca="1">IF(HelpMe[[#This Row],[Age]]&lt;2,"Less than 2",IF(HelpMe[[#This Row],[Age]]&lt;5,"From 2 to 5",IF(HelpMe[[#This Row],[Age]]&lt;10,"From 5 to 10","More than 10")))</f>
        <v>More than 10</v>
      </c>
      <c r="AJ151" s="233" t="e">
        <f>DATEVALUE(TEXT(HelpMe[[#This Row],[Created Date]],"mm/dd/yyyy hh:mm"))</f>
        <v>#VALUE!</v>
      </c>
      <c r="AK151" s="233" t="e">
        <f>IF(HelpMe[[#This Row],[Resolved Time]]="-","",DATEVALUE(TEXT(HelpMe[[#This Row],[Created Date]],"mm/dd/yyyy hh:mm")))</f>
        <v>#VALUE!</v>
      </c>
    </row>
    <row r="152" spans="1:37" ht="14.5">
      <c r="A152" s="252">
        <v>4000004968</v>
      </c>
      <c r="B152" s="252" t="s">
        <v>156</v>
      </c>
      <c r="C152" s="252" t="s">
        <v>861</v>
      </c>
      <c r="D152" s="254" t="s">
        <v>1175</v>
      </c>
      <c r="E152" s="252" t="s">
        <v>1176</v>
      </c>
      <c r="F152" s="252" t="s">
        <v>941</v>
      </c>
      <c r="G152" s="252" t="s">
        <v>980</v>
      </c>
      <c r="H152" s="252" t="s">
        <v>403</v>
      </c>
      <c r="I152" s="255">
        <v>45609.529861111114</v>
      </c>
      <c r="J152" s="255">
        <v>45611.529861111114</v>
      </c>
      <c r="K152" s="252" t="s">
        <v>845</v>
      </c>
      <c r="L152" s="255">
        <v>45628.795138888891</v>
      </c>
      <c r="M152" s="252" t="s">
        <v>1176</v>
      </c>
      <c r="N152" s="252" t="s">
        <v>1177</v>
      </c>
      <c r="O152" s="252" t="s">
        <v>848</v>
      </c>
      <c r="P152" s="255">
        <v>45628.795138888891</v>
      </c>
      <c r="Q152" s="252" t="s">
        <v>795</v>
      </c>
      <c r="R152" s="255">
        <v>45625.763888888891</v>
      </c>
      <c r="S152" s="255">
        <v>45622.667361111111</v>
      </c>
      <c r="T152" s="255">
        <v>45609.613194444442</v>
      </c>
      <c r="U152" s="253" t="s">
        <v>849</v>
      </c>
      <c r="V152" s="256">
        <v>2000000000</v>
      </c>
      <c r="W152" s="252" t="s">
        <v>850</v>
      </c>
      <c r="X152" s="252" t="s">
        <v>793</v>
      </c>
      <c r="Y152" s="228" t="str">
        <f>VLOOKUP(HelpMe[[#This Row],[Technician]],Technicians[#All],3,FALSE)</f>
        <v>Capgemini</v>
      </c>
      <c r="Z152" s="228" t="str">
        <f>VLOOKUP(HelpMe[[#This Row],[Technician]],Technicians[#All],2,FALSE)</f>
        <v>SAP FICO</v>
      </c>
      <c r="AA152" s="233" t="e">
        <f>IF((TEXT("Oct 28, 2024 00:00 AM","mmm dd, yyyy hh:mm") - TEXT(HelpMe[[#This Row],[Created Date]],"mmm dd, yyyy hh:mm"))&gt;0, "Yes","No")</f>
        <v>#VALUE!</v>
      </c>
      <c r="AB152" s="230">
        <f ca="1">IF(HelpMe[[#This Row],[Resolved Time]]="-",NOW()-TEXT(HelpMe[[#This Row],[Created Date]],"mmm dd, yyyy hh:mm"),HelpMe[[#This Row],[Resolved Time]]-HelpMe[[#This Row],[Created Date]])</f>
        <v>16.234027777776646</v>
      </c>
      <c r="AC152" s="231" t="e">
        <f>YEAR(TEXT(HelpMe[[#This Row],[Created Date]],"mmm dd, yyyy hh:mm"))</f>
        <v>#VALUE!</v>
      </c>
      <c r="AD152" s="228" t="e">
        <f>WEEKNUM(TEXT(HelpMe[[#This Row],[Created Date]],"mmm dd, yyyy hh:mm"),2)</f>
        <v>#VALUE!</v>
      </c>
      <c r="AE152" s="228" t="e">
        <f>_xlfn.CONCAT(HelpMe[[#This Row],[Year]],"-W",HelpMe[[#This Row],[Week'#]])</f>
        <v>#VALUE!</v>
      </c>
      <c r="AF152" s="228" t="str">
        <f>IFERROR(VLOOKUP(HelpMe[[#This Row],[ID]],CGTracker[#All],11,FALSE),"No CG Status Found")</f>
        <v>Closed</v>
      </c>
      <c r="AG152" s="228" t="e">
        <f>MONTH(TEXT(HelpMe[[#This Row],[Created Date]],"mmm dd, yyyy hh:mm"))</f>
        <v>#VALUE!</v>
      </c>
      <c r="AH152" s="228" t="e">
        <f>_xlfn.CONCAT(HelpMe[[#This Row],[Year]],"-M",HelpMe[[#This Row],[Month]])</f>
        <v>#VALUE!</v>
      </c>
      <c r="AI152" s="228" t="str">
        <f ca="1">IF(HelpMe[[#This Row],[Age]]&lt;2,"Less than 2",IF(HelpMe[[#This Row],[Age]]&lt;5,"From 2 to 5",IF(HelpMe[[#This Row],[Age]]&lt;10,"From 5 to 10","More than 10")))</f>
        <v>More than 10</v>
      </c>
      <c r="AJ152" s="233" t="e">
        <f>DATEVALUE(TEXT(HelpMe[[#This Row],[Created Date]],"mm/dd/yyyy hh:mm"))</f>
        <v>#VALUE!</v>
      </c>
      <c r="AK152" s="233" t="e">
        <f>IF(HelpMe[[#This Row],[Resolved Time]]="-","",DATEVALUE(TEXT(HelpMe[[#This Row],[Created Date]],"mm/dd/yyyy hh:mm")))</f>
        <v>#VALUE!</v>
      </c>
    </row>
    <row r="153" spans="1:37" ht="14.5">
      <c r="A153" s="252">
        <v>4000001859</v>
      </c>
      <c r="B153" s="252" t="s">
        <v>156</v>
      </c>
      <c r="C153" s="252" t="s">
        <v>861</v>
      </c>
      <c r="D153" s="254" t="s">
        <v>1178</v>
      </c>
      <c r="E153" s="252" t="s">
        <v>1162</v>
      </c>
      <c r="F153" s="252" t="s">
        <v>742</v>
      </c>
      <c r="G153" s="252" t="s">
        <v>516</v>
      </c>
      <c r="H153" s="252" t="s">
        <v>403</v>
      </c>
      <c r="I153" s="255">
        <v>45514.859722222223</v>
      </c>
      <c r="J153" s="255">
        <v>45518.4375</v>
      </c>
      <c r="K153" s="252" t="s">
        <v>845</v>
      </c>
      <c r="L153" s="255">
        <v>45519.754861111112</v>
      </c>
      <c r="M153" s="252" t="s">
        <v>1162</v>
      </c>
      <c r="N153" s="252" t="s">
        <v>847</v>
      </c>
      <c r="O153" s="252" t="s">
        <v>848</v>
      </c>
      <c r="P153" s="255">
        <v>45519.754861111112</v>
      </c>
      <c r="Q153" s="252" t="s">
        <v>795</v>
      </c>
      <c r="R153" s="255">
        <v>45516.727777777778</v>
      </c>
      <c r="S153" s="255">
        <v>45516.727777777778</v>
      </c>
      <c r="T153" s="255">
        <v>45516.520833333336</v>
      </c>
      <c r="U153" s="253" t="s">
        <v>849</v>
      </c>
      <c r="V153" s="256">
        <v>2000000000</v>
      </c>
      <c r="W153" s="252" t="s">
        <v>850</v>
      </c>
      <c r="X153" s="252" t="s">
        <v>793</v>
      </c>
      <c r="Y153" s="228" t="str">
        <f>VLOOKUP(HelpMe[[#This Row],[Technician]],Technicians[#All],3,FALSE)</f>
        <v>RAK Ceramics</v>
      </c>
      <c r="Z153" s="228" t="str">
        <f>VLOOKUP(HelpMe[[#This Row],[Technician]],Technicians[#All],2,FALSE)</f>
        <v>SAP SD</v>
      </c>
      <c r="AA153" s="233" t="e">
        <f>IF((TEXT("Oct 28, 2024 00:00 AM","mmm dd, yyyy hh:mm") - TEXT(HelpMe[[#This Row],[Created Date]],"mmm dd, yyyy hh:mm"))&gt;0, "Yes","No")</f>
        <v>#VALUE!</v>
      </c>
      <c r="AB153" s="230">
        <f ca="1">IF(HelpMe[[#This Row],[Resolved Time]]="-",NOW()-TEXT(HelpMe[[#This Row],[Created Date]],"mmm dd, yyyy hh:mm"),HelpMe[[#This Row],[Resolved Time]]-HelpMe[[#This Row],[Created Date]])</f>
        <v>1.8680555555547471</v>
      </c>
      <c r="AC153" s="231" t="e">
        <f>YEAR(TEXT(HelpMe[[#This Row],[Created Date]],"mmm dd, yyyy hh:mm"))</f>
        <v>#VALUE!</v>
      </c>
      <c r="AD153" s="228" t="e">
        <f>WEEKNUM(TEXT(HelpMe[[#This Row],[Created Date]],"mmm dd, yyyy hh:mm"),2)</f>
        <v>#VALUE!</v>
      </c>
      <c r="AE153" s="228" t="e">
        <f>_xlfn.CONCAT(HelpMe[[#This Row],[Year]],"-W",HelpMe[[#This Row],[Week'#]])</f>
        <v>#VALUE!</v>
      </c>
      <c r="AF153" s="228" t="str">
        <f>IFERROR(VLOOKUP(HelpMe[[#This Row],[ID]],CGTracker[#All],11,FALSE),"No CG Status Found")</f>
        <v>No CG Status Found</v>
      </c>
      <c r="AG153" s="228" t="e">
        <f>MONTH(TEXT(HelpMe[[#This Row],[Created Date]],"mmm dd, yyyy hh:mm"))</f>
        <v>#VALUE!</v>
      </c>
      <c r="AH153" s="228" t="e">
        <f>_xlfn.CONCAT(HelpMe[[#This Row],[Year]],"-M",HelpMe[[#This Row],[Month]])</f>
        <v>#VALUE!</v>
      </c>
      <c r="AI153" s="228" t="str">
        <f ca="1">IF(HelpMe[[#This Row],[Age]]&lt;2,"Less than 2",IF(HelpMe[[#This Row],[Age]]&lt;5,"From 2 to 5",IF(HelpMe[[#This Row],[Age]]&lt;10,"From 5 to 10","More than 10")))</f>
        <v>Less than 2</v>
      </c>
      <c r="AJ153" s="233">
        <f>DATEVALUE(TEXT(HelpMe[[#This Row],[Created Date]],"mm/dd/yyyy hh:mm"))</f>
        <v>45573</v>
      </c>
      <c r="AK153" s="233">
        <f>IF(HelpMe[[#This Row],[Resolved Time]]="-","",DATEVALUE(TEXT(HelpMe[[#This Row],[Created Date]],"mm/dd/yyyy hh:mm")))</f>
        <v>45573</v>
      </c>
    </row>
    <row r="154" spans="1:37" ht="14.5">
      <c r="A154" s="252">
        <v>4000002107</v>
      </c>
      <c r="B154" s="252" t="s">
        <v>156</v>
      </c>
      <c r="C154" s="252" t="s">
        <v>881</v>
      </c>
      <c r="D154" s="254" t="s">
        <v>1179</v>
      </c>
      <c r="E154" s="252" t="s">
        <v>1180</v>
      </c>
      <c r="F154" s="252" t="s">
        <v>884</v>
      </c>
      <c r="G154" s="252" t="s">
        <v>844</v>
      </c>
      <c r="H154" s="252" t="s">
        <v>403</v>
      </c>
      <c r="I154" s="255">
        <v>45523.511805555558</v>
      </c>
      <c r="J154" s="255">
        <v>45530.511805555558</v>
      </c>
      <c r="K154" s="252" t="s">
        <v>845</v>
      </c>
      <c r="L154" s="255">
        <v>45533.425694444442</v>
      </c>
      <c r="M154" s="252" t="s">
        <v>846</v>
      </c>
      <c r="N154" s="252" t="s">
        <v>1181</v>
      </c>
      <c r="O154" s="252" t="s">
        <v>848</v>
      </c>
      <c r="P154" s="255">
        <v>45533.425694444442</v>
      </c>
      <c r="Q154" s="252" t="s">
        <v>881</v>
      </c>
      <c r="R154" s="255">
        <v>45530.422222222223</v>
      </c>
      <c r="S154" s="255">
        <v>45530.422222222223</v>
      </c>
      <c r="T154" s="255">
        <v>45523.678472222222</v>
      </c>
      <c r="U154" s="253" t="s">
        <v>849</v>
      </c>
      <c r="V154" s="253" t="s">
        <v>849</v>
      </c>
      <c r="W154" s="252" t="s">
        <v>850</v>
      </c>
      <c r="X154" s="252" t="s">
        <v>851</v>
      </c>
      <c r="Y154" s="228" t="str">
        <f>VLOOKUP(HelpMe[[#This Row],[Technician]],Technicians[#All],3,FALSE)</f>
        <v>RAK Ceramics</v>
      </c>
      <c r="Z154" s="228" t="str">
        <f>VLOOKUP(HelpMe[[#This Row],[Technician]],Technicians[#All],2,FALSE)</f>
        <v>SAP Basis</v>
      </c>
      <c r="AA154" s="233" t="e">
        <f>IF((TEXT("Oct 28, 2024 00:00 AM","mmm dd, yyyy hh:mm") - TEXT(HelpMe[[#This Row],[Created Date]],"mmm dd, yyyy hh:mm"))&gt;0, "Yes","No")</f>
        <v>#VALUE!</v>
      </c>
      <c r="AB154" s="230">
        <f ca="1">IF(HelpMe[[#This Row],[Resolved Time]]="-",NOW()-TEXT(HelpMe[[#This Row],[Created Date]],"mmm dd, yyyy hh:mm"),HelpMe[[#This Row],[Resolved Time]]-HelpMe[[#This Row],[Created Date]])</f>
        <v>6.9104166666656965</v>
      </c>
      <c r="AC154" s="231" t="e">
        <f>YEAR(TEXT(HelpMe[[#This Row],[Created Date]],"mmm dd, yyyy hh:mm"))</f>
        <v>#VALUE!</v>
      </c>
      <c r="AD154" s="228" t="e">
        <f>WEEKNUM(TEXT(HelpMe[[#This Row],[Created Date]],"mmm dd, yyyy hh:mm"),2)</f>
        <v>#VALUE!</v>
      </c>
      <c r="AE154" s="228" t="e">
        <f>_xlfn.CONCAT(HelpMe[[#This Row],[Year]],"-W",HelpMe[[#This Row],[Week'#]])</f>
        <v>#VALUE!</v>
      </c>
      <c r="AF154" s="228" t="str">
        <f>IFERROR(VLOOKUP(HelpMe[[#This Row],[ID]],CGTracker[#All],11,FALSE),"No CG Status Found")</f>
        <v>No CG Status Found</v>
      </c>
      <c r="AG154" s="228" t="e">
        <f>MONTH(TEXT(HelpMe[[#This Row],[Created Date]],"mmm dd, yyyy hh:mm"))</f>
        <v>#VALUE!</v>
      </c>
      <c r="AH154" s="228" t="e">
        <f>_xlfn.CONCAT(HelpMe[[#This Row],[Year]],"-M",HelpMe[[#This Row],[Month]])</f>
        <v>#VALUE!</v>
      </c>
      <c r="AI154" s="228" t="str">
        <f ca="1">IF(HelpMe[[#This Row],[Age]]&lt;2,"Less than 2",IF(HelpMe[[#This Row],[Age]]&lt;5,"From 2 to 5",IF(HelpMe[[#This Row],[Age]]&lt;10,"From 5 to 10","More than 10")))</f>
        <v>From 5 to 10</v>
      </c>
      <c r="AJ154" s="233" t="e">
        <f>DATEVALUE(TEXT(HelpMe[[#This Row],[Created Date]],"mm/dd/yyyy hh:mm"))</f>
        <v>#VALUE!</v>
      </c>
      <c r="AK154" s="233" t="e">
        <f>IF(HelpMe[[#This Row],[Resolved Time]]="-","",DATEVALUE(TEXT(HelpMe[[#This Row],[Created Date]],"mm/dd/yyyy hh:mm")))</f>
        <v>#VALUE!</v>
      </c>
    </row>
    <row r="155" spans="1:37" ht="14.5">
      <c r="A155" s="252">
        <v>4000005307</v>
      </c>
      <c r="B155" s="252" t="s">
        <v>156</v>
      </c>
      <c r="C155" s="252" t="s">
        <v>795</v>
      </c>
      <c r="D155" s="254" t="s">
        <v>1182</v>
      </c>
      <c r="E155" s="252" t="s">
        <v>1172</v>
      </c>
      <c r="F155" s="252" t="s">
        <v>518</v>
      </c>
      <c r="G155" s="252" t="s">
        <v>516</v>
      </c>
      <c r="H155" s="252" t="s">
        <v>403</v>
      </c>
      <c r="I155" s="255">
        <v>45619.762499999997</v>
      </c>
      <c r="J155" s="255">
        <v>45623.4375</v>
      </c>
      <c r="K155" s="252" t="s">
        <v>845</v>
      </c>
      <c r="L155" s="255">
        <v>45631.837500000001</v>
      </c>
      <c r="M155" s="252" t="s">
        <v>846</v>
      </c>
      <c r="N155" s="252" t="s">
        <v>1133</v>
      </c>
      <c r="O155" s="252" t="s">
        <v>920</v>
      </c>
      <c r="P155" s="255">
        <v>45631.837500000001</v>
      </c>
      <c r="Q155" s="252" t="s">
        <v>795</v>
      </c>
      <c r="R155" s="255">
        <v>45628.818749999999</v>
      </c>
      <c r="S155" s="255">
        <v>45622.479166666664</v>
      </c>
      <c r="T155" s="255">
        <v>45621.520833333336</v>
      </c>
      <c r="U155" s="253" t="s">
        <v>849</v>
      </c>
      <c r="V155" s="253" t="s">
        <v>849</v>
      </c>
      <c r="W155" s="252" t="s">
        <v>1033</v>
      </c>
      <c r="X155" s="252" t="s">
        <v>793</v>
      </c>
      <c r="Y155" s="228" t="str">
        <f>VLOOKUP(HelpMe[[#This Row],[Technician]],Technicians[#All],3,FALSE)</f>
        <v>Capgemini</v>
      </c>
      <c r="Z155" s="228" t="str">
        <f>VLOOKUP(HelpMe[[#This Row],[Technician]],Technicians[#All],2,FALSE)</f>
        <v>SAP SD</v>
      </c>
      <c r="AA155" s="233" t="e">
        <f>IF((TEXT("Oct 28, 2024 00:00 AM","mmm dd, yyyy hh:mm") - TEXT(HelpMe[[#This Row],[Created Date]],"mmm dd, yyyy hh:mm"))&gt;0, "Yes","No")</f>
        <v>#VALUE!</v>
      </c>
      <c r="AB155" s="230">
        <f ca="1">IF(HelpMe[[#This Row],[Resolved Time]]="-",NOW()-TEXT(HelpMe[[#This Row],[Created Date]],"mmm dd, yyyy hh:mm"),HelpMe[[#This Row],[Resolved Time]]-HelpMe[[#This Row],[Created Date]])</f>
        <v>9.0562500000014552</v>
      </c>
      <c r="AC155" s="231" t="e">
        <f>YEAR(TEXT(HelpMe[[#This Row],[Created Date]],"mmm dd, yyyy hh:mm"))</f>
        <v>#VALUE!</v>
      </c>
      <c r="AD155" s="228" t="e">
        <f>WEEKNUM(TEXT(HelpMe[[#This Row],[Created Date]],"mmm dd, yyyy hh:mm"),2)</f>
        <v>#VALUE!</v>
      </c>
      <c r="AE155" s="228" t="e">
        <f>_xlfn.CONCAT(HelpMe[[#This Row],[Year]],"-W",HelpMe[[#This Row],[Week'#]])</f>
        <v>#VALUE!</v>
      </c>
      <c r="AF155" s="228" t="str">
        <f>IFERROR(VLOOKUP(HelpMe[[#This Row],[ID]],CGTracker[#All],11,FALSE),"No CG Status Found")</f>
        <v>Closed</v>
      </c>
      <c r="AG155" s="228" t="e">
        <f>MONTH(TEXT(HelpMe[[#This Row],[Created Date]],"mmm dd, yyyy hh:mm"))</f>
        <v>#VALUE!</v>
      </c>
      <c r="AH155" s="228" t="e">
        <f>_xlfn.CONCAT(HelpMe[[#This Row],[Year]],"-M",HelpMe[[#This Row],[Month]])</f>
        <v>#VALUE!</v>
      </c>
      <c r="AI155" s="228" t="str">
        <f ca="1">IF(HelpMe[[#This Row],[Age]]&lt;2,"Less than 2",IF(HelpMe[[#This Row],[Age]]&lt;5,"From 2 to 5",IF(HelpMe[[#This Row],[Age]]&lt;10,"From 5 to 10","More than 10")))</f>
        <v>From 5 to 10</v>
      </c>
      <c r="AJ155" s="233" t="e">
        <f>DATEVALUE(TEXT(HelpMe[[#This Row],[Created Date]],"mm/dd/yyyy hh:mm"))</f>
        <v>#VALUE!</v>
      </c>
      <c r="AK155" s="233" t="e">
        <f>IF(HelpMe[[#This Row],[Resolved Time]]="-","",DATEVALUE(TEXT(HelpMe[[#This Row],[Created Date]],"mm/dd/yyyy hh:mm")))</f>
        <v>#VALUE!</v>
      </c>
    </row>
    <row r="156" spans="1:37" ht="14.5">
      <c r="A156" s="252">
        <v>4000005174</v>
      </c>
      <c r="B156" s="252" t="s">
        <v>156</v>
      </c>
      <c r="C156" s="252" t="s">
        <v>861</v>
      </c>
      <c r="D156" s="254" t="s">
        <v>1183</v>
      </c>
      <c r="E156" s="252" t="s">
        <v>1184</v>
      </c>
      <c r="F156" s="252" t="s">
        <v>603</v>
      </c>
      <c r="G156" s="252" t="s">
        <v>899</v>
      </c>
      <c r="H156" s="252" t="s">
        <v>403</v>
      </c>
      <c r="I156" s="255">
        <v>45615.842361111114</v>
      </c>
      <c r="J156" s="255">
        <v>45616.770833333336</v>
      </c>
      <c r="K156" s="252" t="s">
        <v>845</v>
      </c>
      <c r="L156" s="255">
        <v>45619.041666666664</v>
      </c>
      <c r="M156" s="252" t="s">
        <v>846</v>
      </c>
      <c r="N156" s="252" t="s">
        <v>1185</v>
      </c>
      <c r="O156" s="252" t="s">
        <v>920</v>
      </c>
      <c r="P156" s="255">
        <v>45621.542361111111</v>
      </c>
      <c r="Q156" s="252" t="s">
        <v>861</v>
      </c>
      <c r="R156" s="255">
        <v>45616.001388888886</v>
      </c>
      <c r="S156" s="255">
        <v>45616.001388888886</v>
      </c>
      <c r="T156" s="255">
        <v>45616.479166666664</v>
      </c>
      <c r="U156" s="253" t="s">
        <v>849</v>
      </c>
      <c r="V156" s="253" t="s">
        <v>849</v>
      </c>
      <c r="W156" s="252" t="s">
        <v>945</v>
      </c>
      <c r="X156" s="252" t="s">
        <v>793</v>
      </c>
      <c r="Y156" s="228" t="str">
        <f>VLOOKUP(HelpMe[[#This Row],[Technician]],Technicians[#All],3,FALSE)</f>
        <v>RAK Ceramics</v>
      </c>
      <c r="Z156" s="228" t="str">
        <f>VLOOKUP(HelpMe[[#This Row],[Technician]],Technicians[#All],2,FALSE)</f>
        <v>SAP ABAP</v>
      </c>
      <c r="AA156" s="233" t="e">
        <f>IF((TEXT("Oct 28, 2024 00:00 AM","mmm dd, yyyy hh:mm") - TEXT(HelpMe[[#This Row],[Created Date]],"mmm dd, yyyy hh:mm"))&gt;0, "Yes","No")</f>
        <v>#VALUE!</v>
      </c>
      <c r="AB156" s="230">
        <f ca="1">IF(HelpMe[[#This Row],[Resolved Time]]="-",NOW()-TEXT(HelpMe[[#This Row],[Created Date]],"mmm dd, yyyy hh:mm"),HelpMe[[#This Row],[Resolved Time]]-HelpMe[[#This Row],[Created Date]])</f>
        <v>0.15902777777228039</v>
      </c>
      <c r="AC156" s="231" t="e">
        <f>YEAR(TEXT(HelpMe[[#This Row],[Created Date]],"mmm dd, yyyy hh:mm"))</f>
        <v>#VALUE!</v>
      </c>
      <c r="AD156" s="228" t="e">
        <f>WEEKNUM(TEXT(HelpMe[[#This Row],[Created Date]],"mmm dd, yyyy hh:mm"),2)</f>
        <v>#VALUE!</v>
      </c>
      <c r="AE156" s="228" t="e">
        <f>_xlfn.CONCAT(HelpMe[[#This Row],[Year]],"-W",HelpMe[[#This Row],[Week'#]])</f>
        <v>#VALUE!</v>
      </c>
      <c r="AF156" s="228" t="str">
        <f>IFERROR(VLOOKUP(HelpMe[[#This Row],[ID]],CGTracker[#All],11,FALSE),"No CG Status Found")</f>
        <v>No CG Status Found</v>
      </c>
      <c r="AG156" s="228" t="e">
        <f>MONTH(TEXT(HelpMe[[#This Row],[Created Date]],"mmm dd, yyyy hh:mm"))</f>
        <v>#VALUE!</v>
      </c>
      <c r="AH156" s="228" t="e">
        <f>_xlfn.CONCAT(HelpMe[[#This Row],[Year]],"-M",HelpMe[[#This Row],[Month]])</f>
        <v>#VALUE!</v>
      </c>
      <c r="AI156" s="228" t="str">
        <f ca="1">IF(HelpMe[[#This Row],[Age]]&lt;2,"Less than 2",IF(HelpMe[[#This Row],[Age]]&lt;5,"From 2 to 5",IF(HelpMe[[#This Row],[Age]]&lt;10,"From 5 to 10","More than 10")))</f>
        <v>Less than 2</v>
      </c>
      <c r="AJ156" s="233" t="e">
        <f>DATEVALUE(TEXT(HelpMe[[#This Row],[Created Date]],"mm/dd/yyyy hh:mm"))</f>
        <v>#VALUE!</v>
      </c>
      <c r="AK156" s="233" t="e">
        <f>IF(HelpMe[[#This Row],[Resolved Time]]="-","",DATEVALUE(TEXT(HelpMe[[#This Row],[Created Date]],"mm/dd/yyyy hh:mm")))</f>
        <v>#VALUE!</v>
      </c>
    </row>
    <row r="157" spans="1:37" ht="14.5">
      <c r="A157" s="252">
        <v>4000002045</v>
      </c>
      <c r="B157" s="252" t="s">
        <v>156</v>
      </c>
      <c r="C157" s="252" t="s">
        <v>906</v>
      </c>
      <c r="D157" s="254" t="s">
        <v>1186</v>
      </c>
      <c r="E157" s="252" t="s">
        <v>988</v>
      </c>
      <c r="F157" s="252" t="s">
        <v>854</v>
      </c>
      <c r="G157" s="252" t="s">
        <v>942</v>
      </c>
      <c r="H157" s="252" t="s">
        <v>403</v>
      </c>
      <c r="I157" s="255">
        <v>45519.814583333333</v>
      </c>
      <c r="J157" s="255">
        <v>45520.770833333336</v>
      </c>
      <c r="K157" s="252" t="s">
        <v>845</v>
      </c>
      <c r="L157" s="255">
        <v>45528.71597222222</v>
      </c>
      <c r="M157" s="252" t="s">
        <v>988</v>
      </c>
      <c r="N157" s="252" t="s">
        <v>895</v>
      </c>
      <c r="O157" s="252" t="s">
        <v>848</v>
      </c>
      <c r="P157" s="255">
        <v>45528.71597222222</v>
      </c>
      <c r="Q157" s="252" t="s">
        <v>861</v>
      </c>
      <c r="R157" s="255">
        <v>45525.70208333333</v>
      </c>
      <c r="S157" s="255">
        <v>45525.70208333333</v>
      </c>
      <c r="T157" s="255">
        <v>45520.479166666664</v>
      </c>
      <c r="U157" s="253" t="s">
        <v>849</v>
      </c>
      <c r="V157" s="256">
        <v>2000000000</v>
      </c>
      <c r="W157" s="252" t="s">
        <v>850</v>
      </c>
      <c r="X157" s="252" t="s">
        <v>793</v>
      </c>
      <c r="Y157" s="228" t="str">
        <f>VLOOKUP(HelpMe[[#This Row],[Technician]],Technicians[#All],3,FALSE)</f>
        <v>RAK Ceramics</v>
      </c>
      <c r="Z157" s="228" t="str">
        <f>VLOOKUP(HelpMe[[#This Row],[Technician]],Technicians[#All],2,FALSE)</f>
        <v>SAP PP</v>
      </c>
      <c r="AA157" s="230" t="e">
        <f>IF((TEXT("Oct 28, 2024 00:00 AM","mmm dd, yyyy hh:mm") - TEXT(HelpMe[[#This Row],[Created Date]],"mmm dd, yyyy hh:mm"))&gt;0, "Yes","No")</f>
        <v>#VALUE!</v>
      </c>
      <c r="AB157" s="230">
        <f ca="1">IF(HelpMe[[#This Row],[Resolved Time]]="-",NOW()-TEXT(HelpMe[[#This Row],[Created Date]],"mmm dd, yyyy hh:mm"),HelpMe[[#This Row],[Resolved Time]]-HelpMe[[#This Row],[Created Date]])</f>
        <v>5.8874999999970896</v>
      </c>
      <c r="AC157" s="231" t="e">
        <f>YEAR(TEXT(HelpMe[[#This Row],[Created Date]],"mmm dd, yyyy hh:mm"))</f>
        <v>#VALUE!</v>
      </c>
      <c r="AD157" s="228" t="e">
        <f>WEEKNUM(TEXT(HelpMe[[#This Row],[Created Date]],"mmm dd, yyyy hh:mm"),2)</f>
        <v>#VALUE!</v>
      </c>
      <c r="AE157" s="228" t="e">
        <f>_xlfn.CONCAT(HelpMe[[#This Row],[Year]],"-W",HelpMe[[#This Row],[Week'#]])</f>
        <v>#VALUE!</v>
      </c>
      <c r="AF157" s="228" t="str">
        <f>IFERROR(VLOOKUP(HelpMe[[#This Row],[ID]],CGTracker[#All],11,FALSE),"No CG Status Found")</f>
        <v>No CG Status Found</v>
      </c>
      <c r="AG157" s="228" t="e">
        <f>MONTH(TEXT(HelpMe[[#This Row],[Created Date]],"mmm dd, yyyy hh:mm"))</f>
        <v>#VALUE!</v>
      </c>
      <c r="AH157" s="228" t="e">
        <f>_xlfn.CONCAT(HelpMe[[#This Row],[Year]],"-M",HelpMe[[#This Row],[Month]])</f>
        <v>#VALUE!</v>
      </c>
      <c r="AI157" s="228" t="str">
        <f ca="1">IF(HelpMe[[#This Row],[Age]]&lt;2,"Less than 2",IF(HelpMe[[#This Row],[Age]]&lt;5,"From 2 to 5",IF(HelpMe[[#This Row],[Age]]&lt;10,"From 5 to 10","More than 10")))</f>
        <v>From 5 to 10</v>
      </c>
      <c r="AJ157" s="233" t="e">
        <f>DATEVALUE(TEXT(HelpMe[[#This Row],[Created Date]],"mm/dd/yyyy hh:mm"))</f>
        <v>#VALUE!</v>
      </c>
      <c r="AK157" s="233" t="e">
        <f>IF(HelpMe[[#This Row],[Resolved Time]]="-","",DATEVALUE(TEXT(HelpMe[[#This Row],[Created Date]],"mm/dd/yyyy hh:mm")))</f>
        <v>#VALUE!</v>
      </c>
    </row>
    <row r="158" spans="1:37" ht="14.5">
      <c r="A158" s="252">
        <v>4000004215</v>
      </c>
      <c r="B158" s="252" t="s">
        <v>156</v>
      </c>
      <c r="C158" s="252" t="s">
        <v>795</v>
      </c>
      <c r="D158" s="254" t="s">
        <v>1187</v>
      </c>
      <c r="E158" s="252" t="s">
        <v>1129</v>
      </c>
      <c r="F158" s="252" t="s">
        <v>742</v>
      </c>
      <c r="G158" s="252" t="s">
        <v>864</v>
      </c>
      <c r="H158" s="252" t="s">
        <v>403</v>
      </c>
      <c r="I158" s="255">
        <v>45585.619444444441</v>
      </c>
      <c r="J158" s="255">
        <v>45588.4375</v>
      </c>
      <c r="K158" s="252" t="s">
        <v>845</v>
      </c>
      <c r="L158" s="255">
        <v>45592.823611111111</v>
      </c>
      <c r="M158" s="252" t="s">
        <v>846</v>
      </c>
      <c r="N158" s="252" t="s">
        <v>880</v>
      </c>
      <c r="O158" s="252" t="s">
        <v>848</v>
      </c>
      <c r="P158" s="255">
        <v>45592.823611111111</v>
      </c>
      <c r="Q158" s="252" t="s">
        <v>795</v>
      </c>
      <c r="R158" s="255">
        <v>45589.80972222222</v>
      </c>
      <c r="S158" s="255">
        <v>45588.47152777778</v>
      </c>
      <c r="T158" s="255">
        <v>45586.520833333336</v>
      </c>
      <c r="U158" s="253" t="s">
        <v>849</v>
      </c>
      <c r="V158" s="253" t="s">
        <v>849</v>
      </c>
      <c r="W158" s="252" t="s">
        <v>850</v>
      </c>
      <c r="X158" s="252" t="s">
        <v>793</v>
      </c>
      <c r="Y158" s="228" t="str">
        <f>VLOOKUP(HelpMe[[#This Row],[Technician]],Technicians[#All],3,FALSE)</f>
        <v>RAK Ceramics</v>
      </c>
      <c r="Z158" s="228" t="str">
        <f>VLOOKUP(HelpMe[[#This Row],[Technician]],Technicians[#All],2,FALSE)</f>
        <v>SAP SD</v>
      </c>
      <c r="AA158" s="233" t="e">
        <f>IF((TEXT("Oct 28, 2024 00:00 AM","mmm dd, yyyy hh:mm") - TEXT(HelpMe[[#This Row],[Created Date]],"mmm dd, yyyy hh:mm"))&gt;0, "Yes","No")</f>
        <v>#VALUE!</v>
      </c>
      <c r="AB158" s="230">
        <f ca="1">IF(HelpMe[[#This Row],[Resolved Time]]="-",NOW()-TEXT(HelpMe[[#This Row],[Created Date]],"mmm dd, yyyy hh:mm"),HelpMe[[#This Row],[Resolved Time]]-HelpMe[[#This Row],[Created Date]])</f>
        <v>4.1902777777795563</v>
      </c>
      <c r="AC158" s="231" t="e">
        <f>YEAR(TEXT(HelpMe[[#This Row],[Created Date]],"mmm dd, yyyy hh:mm"))</f>
        <v>#VALUE!</v>
      </c>
      <c r="AD158" s="228" t="e">
        <f>WEEKNUM(TEXT(HelpMe[[#This Row],[Created Date]],"mmm dd, yyyy hh:mm"),2)</f>
        <v>#VALUE!</v>
      </c>
      <c r="AE158" s="228" t="e">
        <f>_xlfn.CONCAT(HelpMe[[#This Row],[Year]],"-W",HelpMe[[#This Row],[Week'#]])</f>
        <v>#VALUE!</v>
      </c>
      <c r="AF158" s="228" t="str">
        <f>IFERROR(VLOOKUP(HelpMe[[#This Row],[ID]],CGTracker[#All],11,FALSE),"No CG Status Found")</f>
        <v>No CG Status Found</v>
      </c>
      <c r="AG158" s="228" t="e">
        <f>MONTH(TEXT(HelpMe[[#This Row],[Created Date]],"mmm dd, yyyy hh:mm"))</f>
        <v>#VALUE!</v>
      </c>
      <c r="AH158" s="228" t="e">
        <f>_xlfn.CONCAT(HelpMe[[#This Row],[Year]],"-M",HelpMe[[#This Row],[Month]])</f>
        <v>#VALUE!</v>
      </c>
      <c r="AI158" s="228" t="str">
        <f ca="1">IF(HelpMe[[#This Row],[Age]]&lt;2,"Less than 2",IF(HelpMe[[#This Row],[Age]]&lt;5,"From 2 to 5",IF(HelpMe[[#This Row],[Age]]&lt;10,"From 5 to 10","More than 10")))</f>
        <v>From 2 to 5</v>
      </c>
      <c r="AJ158" s="233" t="e">
        <f>DATEVALUE(TEXT(HelpMe[[#This Row],[Created Date]],"mm/dd/yyyy hh:mm"))</f>
        <v>#VALUE!</v>
      </c>
      <c r="AK158" s="233" t="e">
        <f>IF(HelpMe[[#This Row],[Resolved Time]]="-","",DATEVALUE(TEXT(HelpMe[[#This Row],[Created Date]],"mm/dd/yyyy hh:mm")))</f>
        <v>#VALUE!</v>
      </c>
    </row>
    <row r="159" spans="1:37" ht="14.5">
      <c r="A159" s="252">
        <v>4000004753</v>
      </c>
      <c r="B159" s="252" t="s">
        <v>156</v>
      </c>
      <c r="C159" s="252" t="s">
        <v>906</v>
      </c>
      <c r="D159" s="254" t="s">
        <v>725</v>
      </c>
      <c r="E159" s="252" t="s">
        <v>1188</v>
      </c>
      <c r="F159" s="252" t="s">
        <v>941</v>
      </c>
      <c r="G159" s="252" t="s">
        <v>980</v>
      </c>
      <c r="H159" s="252" t="s">
        <v>403</v>
      </c>
      <c r="I159" s="255">
        <v>45603.378472222219</v>
      </c>
      <c r="J159" s="255">
        <v>45603.75</v>
      </c>
      <c r="K159" s="252" t="s">
        <v>845</v>
      </c>
      <c r="L159" s="255">
        <v>45606.620138888888</v>
      </c>
      <c r="M159" s="252" t="s">
        <v>1188</v>
      </c>
      <c r="N159" s="252" t="s">
        <v>959</v>
      </c>
      <c r="O159" s="252" t="s">
        <v>920</v>
      </c>
      <c r="P159" s="255">
        <v>45606.620138888888</v>
      </c>
      <c r="Q159" s="252" t="s">
        <v>861</v>
      </c>
      <c r="R159" s="255">
        <v>45603.600694444445</v>
      </c>
      <c r="S159" s="255">
        <v>45603.600694444445</v>
      </c>
      <c r="T159" s="255">
        <v>45603.458333333336</v>
      </c>
      <c r="U159" s="253" t="s">
        <v>849</v>
      </c>
      <c r="V159" s="253" t="s">
        <v>849</v>
      </c>
      <c r="W159" s="252" t="s">
        <v>850</v>
      </c>
      <c r="X159" s="252" t="s">
        <v>857</v>
      </c>
      <c r="Y159" s="228" t="str">
        <f>VLOOKUP(HelpMe[[#This Row],[Technician]],Technicians[#All],3,FALSE)</f>
        <v>Capgemini</v>
      </c>
      <c r="Z159" s="228" t="str">
        <f>VLOOKUP(HelpMe[[#This Row],[Technician]],Technicians[#All],2,FALSE)</f>
        <v>SAP FICO</v>
      </c>
      <c r="AA159" s="233" t="e">
        <f>IF((TEXT("Oct 28, 2024 00:00 AM","mmm dd, yyyy hh:mm") - TEXT(HelpMe[[#This Row],[Created Date]],"mmm dd, yyyy hh:mm"))&gt;0, "Yes","No")</f>
        <v>#VALUE!</v>
      </c>
      <c r="AB159" s="230">
        <f ca="1">IF(HelpMe[[#This Row],[Resolved Time]]="-",NOW()-TEXT(HelpMe[[#This Row],[Created Date]],"mmm dd, yyyy hh:mm"),HelpMe[[#This Row],[Resolved Time]]-HelpMe[[#This Row],[Created Date]])</f>
        <v>0.22222222222626442</v>
      </c>
      <c r="AC159" s="231" t="e">
        <f>YEAR(TEXT(HelpMe[[#This Row],[Created Date]],"mmm dd, yyyy hh:mm"))</f>
        <v>#VALUE!</v>
      </c>
      <c r="AD159" s="228" t="e">
        <f>WEEKNUM(TEXT(HelpMe[[#This Row],[Created Date]],"mmm dd, yyyy hh:mm"),2)</f>
        <v>#VALUE!</v>
      </c>
      <c r="AE159" s="228" t="e">
        <f>_xlfn.CONCAT(HelpMe[[#This Row],[Year]],"-W",HelpMe[[#This Row],[Week'#]])</f>
        <v>#VALUE!</v>
      </c>
      <c r="AF159" s="228" t="str">
        <f>IFERROR(VLOOKUP(HelpMe[[#This Row],[ID]],CGTracker[#All],11,FALSE),"No CG Status Found")</f>
        <v>Closed</v>
      </c>
      <c r="AG159" s="228" t="e">
        <f>MONTH(TEXT(HelpMe[[#This Row],[Created Date]],"mmm dd, yyyy hh:mm"))</f>
        <v>#VALUE!</v>
      </c>
      <c r="AH159" s="228" t="e">
        <f>_xlfn.CONCAT(HelpMe[[#This Row],[Year]],"-M",HelpMe[[#This Row],[Month]])</f>
        <v>#VALUE!</v>
      </c>
      <c r="AI159" s="228" t="str">
        <f ca="1">IF(HelpMe[[#This Row],[Age]]&lt;2,"Less than 2",IF(HelpMe[[#This Row],[Age]]&lt;5,"From 2 to 5",IF(HelpMe[[#This Row],[Age]]&lt;10,"From 5 to 10","More than 10")))</f>
        <v>Less than 2</v>
      </c>
      <c r="AJ159" s="233">
        <f>DATEVALUE(TEXT(HelpMe[[#This Row],[Created Date]],"mm/dd/yyyy hh:mm"))</f>
        <v>45484</v>
      </c>
      <c r="AK159" s="233">
        <f>IF(HelpMe[[#This Row],[Resolved Time]]="-","",DATEVALUE(TEXT(HelpMe[[#This Row],[Created Date]],"mm/dd/yyyy hh:mm")))</f>
        <v>45484</v>
      </c>
    </row>
    <row r="160" spans="1:37" ht="14.5">
      <c r="A160" s="252">
        <v>4000003837</v>
      </c>
      <c r="B160" s="252" t="s">
        <v>156</v>
      </c>
      <c r="C160" s="252" t="s">
        <v>795</v>
      </c>
      <c r="D160" s="254" t="s">
        <v>1189</v>
      </c>
      <c r="E160" s="252" t="s">
        <v>1074</v>
      </c>
      <c r="F160" s="252" t="s">
        <v>1062</v>
      </c>
      <c r="G160" s="252" t="s">
        <v>864</v>
      </c>
      <c r="H160" s="252" t="s">
        <v>403</v>
      </c>
      <c r="I160" s="255">
        <v>45573.45208333333</v>
      </c>
      <c r="J160" s="255">
        <v>45575.45208333333</v>
      </c>
      <c r="K160" s="252" t="s">
        <v>845</v>
      </c>
      <c r="L160" s="255">
        <v>45583.820138888892</v>
      </c>
      <c r="M160" s="252" t="s">
        <v>1075</v>
      </c>
      <c r="N160" s="252" t="s">
        <v>968</v>
      </c>
      <c r="O160" s="252" t="s">
        <v>848</v>
      </c>
      <c r="P160" s="255">
        <v>45583.820138888892</v>
      </c>
      <c r="Q160" s="252" t="s">
        <v>795</v>
      </c>
      <c r="R160" s="255">
        <v>45580.782638888886</v>
      </c>
      <c r="S160" s="255">
        <v>45580.782638888886</v>
      </c>
      <c r="T160" s="255">
        <v>45573.535416666666</v>
      </c>
      <c r="U160" s="253" t="s">
        <v>849</v>
      </c>
      <c r="V160" s="253" t="s">
        <v>849</v>
      </c>
      <c r="W160" s="252" t="s">
        <v>850</v>
      </c>
      <c r="X160" s="252" t="s">
        <v>793</v>
      </c>
      <c r="Y160" s="228" t="str">
        <f>VLOOKUP(HelpMe[[#This Row],[Technician]],Technicians[#All],3,FALSE)</f>
        <v>RAK Ceramics</v>
      </c>
      <c r="Z160" s="228" t="str">
        <f>VLOOKUP(HelpMe[[#This Row],[Technician]],Technicians[#All],2,FALSE)</f>
        <v>SAP MM</v>
      </c>
      <c r="AA160" s="233" t="e">
        <f>IF((TEXT("Oct 28, 2024 00:00 AM","mmm dd, yyyy hh:mm") - TEXT(HelpMe[[#This Row],[Created Date]],"mmm dd, yyyy hh:mm"))&gt;0, "Yes","No")</f>
        <v>#VALUE!</v>
      </c>
      <c r="AB160" s="230">
        <f ca="1">IF(HelpMe[[#This Row],[Resolved Time]]="-",NOW()-TEXT(HelpMe[[#This Row],[Created Date]],"mmm dd, yyyy hh:mm"),HelpMe[[#This Row],[Resolved Time]]-HelpMe[[#This Row],[Created Date]])</f>
        <v>7.3305555555562023</v>
      </c>
      <c r="AC160" s="231" t="e">
        <f>YEAR(TEXT(HelpMe[[#This Row],[Created Date]],"mmm dd, yyyy hh:mm"))</f>
        <v>#VALUE!</v>
      </c>
      <c r="AD160" s="228" t="e">
        <f>WEEKNUM(TEXT(HelpMe[[#This Row],[Created Date]],"mmm dd, yyyy hh:mm"),2)</f>
        <v>#VALUE!</v>
      </c>
      <c r="AE160" s="228" t="e">
        <f>_xlfn.CONCAT(HelpMe[[#This Row],[Year]],"-W",HelpMe[[#This Row],[Week'#]])</f>
        <v>#VALUE!</v>
      </c>
      <c r="AF160" s="228" t="str">
        <f>IFERROR(VLOOKUP(HelpMe[[#This Row],[ID]],CGTracker[#All],11,FALSE),"No CG Status Found")</f>
        <v>No CG Status Found</v>
      </c>
      <c r="AG160" s="228" t="e">
        <f>MONTH(TEXT(HelpMe[[#This Row],[Created Date]],"mmm dd, yyyy hh:mm"))</f>
        <v>#VALUE!</v>
      </c>
      <c r="AH160" s="228" t="e">
        <f>_xlfn.CONCAT(HelpMe[[#This Row],[Year]],"-M",HelpMe[[#This Row],[Month]])</f>
        <v>#VALUE!</v>
      </c>
      <c r="AI160" s="228" t="str">
        <f ca="1">IF(HelpMe[[#This Row],[Age]]&lt;2,"Less than 2",IF(HelpMe[[#This Row],[Age]]&lt;5,"From 2 to 5",IF(HelpMe[[#This Row],[Age]]&lt;10,"From 5 to 10","More than 10")))</f>
        <v>From 5 to 10</v>
      </c>
      <c r="AJ160" s="233">
        <f>DATEVALUE(TEXT(HelpMe[[#This Row],[Created Date]],"mm/dd/yyyy hh:mm"))</f>
        <v>45514</v>
      </c>
      <c r="AK160" s="233">
        <f>IF(HelpMe[[#This Row],[Resolved Time]]="-","",DATEVALUE(TEXT(HelpMe[[#This Row],[Created Date]],"mm/dd/yyyy hh:mm")))</f>
        <v>45514</v>
      </c>
    </row>
    <row r="161" spans="1:37" ht="14.5">
      <c r="A161" s="252">
        <v>4000004444</v>
      </c>
      <c r="B161" s="252" t="s">
        <v>156</v>
      </c>
      <c r="C161" s="252" t="s">
        <v>795</v>
      </c>
      <c r="D161" s="254" t="s">
        <v>211</v>
      </c>
      <c r="E161" s="252" t="s">
        <v>1074</v>
      </c>
      <c r="F161" s="252" t="s">
        <v>870</v>
      </c>
      <c r="G161" s="252" t="s">
        <v>864</v>
      </c>
      <c r="H161" s="252" t="s">
        <v>403</v>
      </c>
      <c r="I161" s="255">
        <v>45593.549305555556</v>
      </c>
      <c r="J161" s="255">
        <v>45595.549305555556</v>
      </c>
      <c r="K161" s="252" t="s">
        <v>845</v>
      </c>
      <c r="L161" s="255">
        <v>45633.546527777777</v>
      </c>
      <c r="M161" s="252" t="s">
        <v>1075</v>
      </c>
      <c r="N161" s="252" t="s">
        <v>968</v>
      </c>
      <c r="O161" s="252" t="s">
        <v>848</v>
      </c>
      <c r="P161" s="255">
        <v>45633.546527777777</v>
      </c>
      <c r="Q161" s="252" t="s">
        <v>795</v>
      </c>
      <c r="R161" s="255">
        <v>45630.536805555559</v>
      </c>
      <c r="S161" s="255">
        <v>45630.536805555559</v>
      </c>
      <c r="T161" s="255">
        <v>45593.632638888892</v>
      </c>
      <c r="U161" s="253" t="s">
        <v>849</v>
      </c>
      <c r="V161" s="253" t="s">
        <v>849</v>
      </c>
      <c r="W161" s="252" t="s">
        <v>850</v>
      </c>
      <c r="X161" s="252" t="s">
        <v>793</v>
      </c>
      <c r="Y161" s="228" t="str">
        <f>VLOOKUP(HelpMe[[#This Row],[Technician]],Technicians[#All],3,FALSE)</f>
        <v>Capgemini</v>
      </c>
      <c r="Z161" s="228" t="str">
        <f>VLOOKUP(HelpMe[[#This Row],[Technician]],Technicians[#All],2,FALSE)</f>
        <v>SAP MM</v>
      </c>
      <c r="AA161" s="233" t="e">
        <f>IF((TEXT("Oct 28, 2024 00:00 AM","mmm dd, yyyy hh:mm") - TEXT(HelpMe[[#This Row],[Created Date]],"mmm dd, yyyy hh:mm"))&gt;0, "Yes","No")</f>
        <v>#VALUE!</v>
      </c>
      <c r="AB161" s="230">
        <f ca="1">IF(HelpMe[[#This Row],[Resolved Time]]="-",NOW()-TEXT(HelpMe[[#This Row],[Created Date]],"mmm dd, yyyy hh:mm"),HelpMe[[#This Row],[Resolved Time]]-HelpMe[[#This Row],[Created Date]])</f>
        <v>36.98750000000291</v>
      </c>
      <c r="AC161" s="231" t="e">
        <f>YEAR(TEXT(HelpMe[[#This Row],[Created Date]],"mmm dd, yyyy hh:mm"))</f>
        <v>#VALUE!</v>
      </c>
      <c r="AD161" s="228" t="e">
        <f>WEEKNUM(TEXT(HelpMe[[#This Row],[Created Date]],"mmm dd, yyyy hh:mm"),2)</f>
        <v>#VALUE!</v>
      </c>
      <c r="AE161" s="228" t="e">
        <f>_xlfn.CONCAT(HelpMe[[#This Row],[Year]],"-W",HelpMe[[#This Row],[Week'#]])</f>
        <v>#VALUE!</v>
      </c>
      <c r="AF161" s="228" t="str">
        <f>IFERROR(VLOOKUP(HelpMe[[#This Row],[ID]],CGTracker[#All],11,FALSE),"No CG Status Found")</f>
        <v>Closed</v>
      </c>
      <c r="AG161" s="228" t="e">
        <f>MONTH(TEXT(HelpMe[[#This Row],[Created Date]],"mmm dd, yyyy hh:mm"))</f>
        <v>#VALUE!</v>
      </c>
      <c r="AH161" s="228" t="e">
        <f>_xlfn.CONCAT(HelpMe[[#This Row],[Year]],"-M",HelpMe[[#This Row],[Month]])</f>
        <v>#VALUE!</v>
      </c>
      <c r="AI161" s="228" t="str">
        <f ca="1">IF(HelpMe[[#This Row],[Age]]&lt;2,"Less than 2",IF(HelpMe[[#This Row],[Age]]&lt;5,"From 2 to 5",IF(HelpMe[[#This Row],[Age]]&lt;10,"From 5 to 10","More than 10")))</f>
        <v>More than 10</v>
      </c>
      <c r="AJ161" s="233" t="e">
        <f>DATEVALUE(TEXT(HelpMe[[#This Row],[Created Date]],"mm/dd/yyyy hh:mm"))</f>
        <v>#VALUE!</v>
      </c>
      <c r="AK161" s="233" t="e">
        <f>IF(HelpMe[[#This Row],[Resolved Time]]="-","",DATEVALUE(TEXT(HelpMe[[#This Row],[Created Date]],"mm/dd/yyyy hh:mm")))</f>
        <v>#VALUE!</v>
      </c>
    </row>
    <row r="162" spans="1:37" ht="14.5">
      <c r="A162" s="252">
        <v>4000003876</v>
      </c>
      <c r="B162" s="252" t="s">
        <v>156</v>
      </c>
      <c r="C162" s="252" t="s">
        <v>795</v>
      </c>
      <c r="D162" s="254" t="s">
        <v>1190</v>
      </c>
      <c r="E162" s="252" t="s">
        <v>988</v>
      </c>
      <c r="F162" s="252" t="s">
        <v>843</v>
      </c>
      <c r="G162" s="252" t="s">
        <v>844</v>
      </c>
      <c r="H162" s="252" t="s">
        <v>403</v>
      </c>
      <c r="I162" s="255">
        <v>45573.852083333331</v>
      </c>
      <c r="J162" s="255">
        <v>45576.4375</v>
      </c>
      <c r="K162" s="252" t="s">
        <v>845</v>
      </c>
      <c r="L162" s="255">
        <v>45577.693055555559</v>
      </c>
      <c r="M162" s="252" t="s">
        <v>988</v>
      </c>
      <c r="N162" s="252" t="s">
        <v>895</v>
      </c>
      <c r="O162" s="252" t="s">
        <v>848</v>
      </c>
      <c r="P162" s="255">
        <v>45577.693055555559</v>
      </c>
      <c r="Q162" s="252" t="s">
        <v>795</v>
      </c>
      <c r="R162" s="255">
        <v>45574.6875</v>
      </c>
      <c r="S162" s="255">
        <v>45574.6875</v>
      </c>
      <c r="T162" s="255">
        <v>45574.520833333336</v>
      </c>
      <c r="U162" s="253" t="s">
        <v>849</v>
      </c>
      <c r="V162" s="253" t="s">
        <v>849</v>
      </c>
      <c r="W162" s="252" t="s">
        <v>850</v>
      </c>
      <c r="X162" s="252" t="s">
        <v>793</v>
      </c>
      <c r="Y162" s="228" t="str">
        <f>VLOOKUP(HelpMe[[#This Row],[Technician]],Technicians[#All],3,FALSE)</f>
        <v>RAK Ceramics</v>
      </c>
      <c r="Z162" s="228" t="str">
        <f>VLOOKUP(HelpMe[[#This Row],[Technician]],Technicians[#All],2,FALSE)</f>
        <v>SAP Basis</v>
      </c>
      <c r="AA162" s="233" t="e">
        <f>IF((TEXT("Oct 28, 2024 00:00 AM","mmm dd, yyyy hh:mm") - TEXT(HelpMe[[#This Row],[Created Date]],"mmm dd, yyyy hh:mm"))&gt;0, "Yes","No")</f>
        <v>#VALUE!</v>
      </c>
      <c r="AB162" s="230">
        <f ca="1">IF(HelpMe[[#This Row],[Resolved Time]]="-",NOW()-TEXT(HelpMe[[#This Row],[Created Date]],"mmm dd, yyyy hh:mm"),HelpMe[[#This Row],[Resolved Time]]-HelpMe[[#This Row],[Created Date]])</f>
        <v>0.83541666666860692</v>
      </c>
      <c r="AC162" s="231" t="e">
        <f>YEAR(TEXT(HelpMe[[#This Row],[Created Date]],"mmm dd, yyyy hh:mm"))</f>
        <v>#VALUE!</v>
      </c>
      <c r="AD162" s="228" t="e">
        <f>WEEKNUM(TEXT(HelpMe[[#This Row],[Created Date]],"mmm dd, yyyy hh:mm"),2)</f>
        <v>#VALUE!</v>
      </c>
      <c r="AE162" s="228" t="e">
        <f>_xlfn.CONCAT(HelpMe[[#This Row],[Year]],"-W",HelpMe[[#This Row],[Week'#]])</f>
        <v>#VALUE!</v>
      </c>
      <c r="AF162" s="228" t="str">
        <f>IFERROR(VLOOKUP(HelpMe[[#This Row],[ID]],CGTracker[#All],11,FALSE),"No CG Status Found")</f>
        <v>No CG Status Found</v>
      </c>
      <c r="AG162" s="228" t="e">
        <f>MONTH(TEXT(HelpMe[[#This Row],[Created Date]],"mmm dd, yyyy hh:mm"))</f>
        <v>#VALUE!</v>
      </c>
      <c r="AH162" s="228" t="e">
        <f>_xlfn.CONCAT(HelpMe[[#This Row],[Year]],"-M",HelpMe[[#This Row],[Month]])</f>
        <v>#VALUE!</v>
      </c>
      <c r="AI162" s="228" t="str">
        <f ca="1">IF(HelpMe[[#This Row],[Age]]&lt;2,"Less than 2",IF(HelpMe[[#This Row],[Age]]&lt;5,"From 2 to 5",IF(HelpMe[[#This Row],[Age]]&lt;10,"From 5 to 10","More than 10")))</f>
        <v>Less than 2</v>
      </c>
      <c r="AJ162" s="233">
        <f>DATEVALUE(TEXT(HelpMe[[#This Row],[Created Date]],"mm/dd/yyyy hh:mm"))</f>
        <v>45514</v>
      </c>
      <c r="AK162" s="233">
        <f>IF(HelpMe[[#This Row],[Resolved Time]]="-","",DATEVALUE(TEXT(HelpMe[[#This Row],[Created Date]],"mm/dd/yyyy hh:mm")))</f>
        <v>45514</v>
      </c>
    </row>
    <row r="163" spans="1:37" ht="14.5">
      <c r="A163" s="252">
        <v>4000002123</v>
      </c>
      <c r="B163" s="252" t="s">
        <v>156</v>
      </c>
      <c r="C163" s="252" t="s">
        <v>795</v>
      </c>
      <c r="D163" s="254" t="s">
        <v>1191</v>
      </c>
      <c r="E163" s="252" t="s">
        <v>879</v>
      </c>
      <c r="F163" s="252" t="s">
        <v>742</v>
      </c>
      <c r="G163" s="252" t="s">
        <v>942</v>
      </c>
      <c r="H163" s="252" t="s">
        <v>403</v>
      </c>
      <c r="I163" s="255">
        <v>45523.609027777777</v>
      </c>
      <c r="J163" s="255">
        <v>45525.609027777777</v>
      </c>
      <c r="K163" s="252" t="s">
        <v>845</v>
      </c>
      <c r="L163" s="255">
        <v>45527.548611111109</v>
      </c>
      <c r="M163" s="252" t="s">
        <v>846</v>
      </c>
      <c r="N163" s="252" t="s">
        <v>880</v>
      </c>
      <c r="O163" s="252" t="s">
        <v>848</v>
      </c>
      <c r="P163" s="255">
        <v>45527.548611111109</v>
      </c>
      <c r="Q163" s="252" t="s">
        <v>795</v>
      </c>
      <c r="R163" s="255">
        <v>45524.531944444447</v>
      </c>
      <c r="S163" s="255">
        <v>45523.70208333333</v>
      </c>
      <c r="T163" s="255">
        <v>45523.692361111112</v>
      </c>
      <c r="U163" s="253" t="s">
        <v>849</v>
      </c>
      <c r="V163" s="253" t="s">
        <v>849</v>
      </c>
      <c r="W163" s="252" t="s">
        <v>850</v>
      </c>
      <c r="X163" s="252" t="s">
        <v>793</v>
      </c>
      <c r="Y163" s="228" t="str">
        <f>VLOOKUP(HelpMe[[#This Row],[Technician]],Technicians[#All],3,FALSE)</f>
        <v>RAK Ceramics</v>
      </c>
      <c r="Z163" s="228" t="str">
        <f>VLOOKUP(HelpMe[[#This Row],[Technician]],Technicians[#All],2,FALSE)</f>
        <v>SAP SD</v>
      </c>
      <c r="AA163" s="233" t="e">
        <f>IF((TEXT("Oct 28, 2024 00:00 AM","mmm dd, yyyy hh:mm") - TEXT(HelpMe[[#This Row],[Created Date]],"mmm dd, yyyy hh:mm"))&gt;0, "Yes","No")</f>
        <v>#VALUE!</v>
      </c>
      <c r="AB163" s="230">
        <f ca="1">IF(HelpMe[[#This Row],[Resolved Time]]="-",NOW()-TEXT(HelpMe[[#This Row],[Created Date]],"mmm dd, yyyy hh:mm"),HelpMe[[#This Row],[Resolved Time]]-HelpMe[[#This Row],[Created Date]])</f>
        <v>0.92291666667006211</v>
      </c>
      <c r="AC163" s="231" t="e">
        <f>YEAR(TEXT(HelpMe[[#This Row],[Created Date]],"mmm dd, yyyy hh:mm"))</f>
        <v>#VALUE!</v>
      </c>
      <c r="AD163" s="228" t="e">
        <f>WEEKNUM(TEXT(HelpMe[[#This Row],[Created Date]],"mmm dd, yyyy hh:mm"),2)</f>
        <v>#VALUE!</v>
      </c>
      <c r="AE163" s="228" t="e">
        <f>_xlfn.CONCAT(HelpMe[[#This Row],[Year]],"-W",HelpMe[[#This Row],[Week'#]])</f>
        <v>#VALUE!</v>
      </c>
      <c r="AF163" s="228" t="str">
        <f>IFERROR(VLOOKUP(HelpMe[[#This Row],[ID]],CGTracker[#All],11,FALSE),"No CG Status Found")</f>
        <v>No CG Status Found</v>
      </c>
      <c r="AG163" s="228" t="e">
        <f>MONTH(TEXT(HelpMe[[#This Row],[Created Date]],"mmm dd, yyyy hh:mm"))</f>
        <v>#VALUE!</v>
      </c>
      <c r="AH163" s="228" t="e">
        <f>_xlfn.CONCAT(HelpMe[[#This Row],[Year]],"-M",HelpMe[[#This Row],[Month]])</f>
        <v>#VALUE!</v>
      </c>
      <c r="AI163" s="228" t="str">
        <f ca="1">IF(HelpMe[[#This Row],[Age]]&lt;2,"Less than 2",IF(HelpMe[[#This Row],[Age]]&lt;5,"From 2 to 5",IF(HelpMe[[#This Row],[Age]]&lt;10,"From 5 to 10","More than 10")))</f>
        <v>Less than 2</v>
      </c>
      <c r="AJ163" s="233" t="e">
        <f>DATEVALUE(TEXT(HelpMe[[#This Row],[Created Date]],"mm/dd/yyyy hh:mm"))</f>
        <v>#VALUE!</v>
      </c>
      <c r="AK163" s="233" t="e">
        <f>IF(HelpMe[[#This Row],[Resolved Time]]="-","",DATEVALUE(TEXT(HelpMe[[#This Row],[Created Date]],"mm/dd/yyyy hh:mm")))</f>
        <v>#VALUE!</v>
      </c>
    </row>
    <row r="164" spans="1:37" ht="14.5">
      <c r="A164" s="252">
        <v>4000000325</v>
      </c>
      <c r="B164" s="252" t="s">
        <v>156</v>
      </c>
      <c r="C164" s="252" t="s">
        <v>795</v>
      </c>
      <c r="D164" s="254" t="s">
        <v>1192</v>
      </c>
      <c r="E164" s="252" t="s">
        <v>966</v>
      </c>
      <c r="F164" s="252" t="s">
        <v>742</v>
      </c>
      <c r="G164" s="252" t="s">
        <v>864</v>
      </c>
      <c r="H164" s="252" t="s">
        <v>403</v>
      </c>
      <c r="I164" s="255">
        <v>45478.462500000001</v>
      </c>
      <c r="J164" s="255">
        <v>45479.441666666666</v>
      </c>
      <c r="K164" s="252" t="s">
        <v>845</v>
      </c>
      <c r="L164" s="255">
        <v>45481.615972222222</v>
      </c>
      <c r="M164" s="252" t="s">
        <v>966</v>
      </c>
      <c r="N164" s="252" t="s">
        <v>968</v>
      </c>
      <c r="O164" s="252" t="s">
        <v>972</v>
      </c>
      <c r="P164" s="255">
        <v>45520.488888888889</v>
      </c>
      <c r="Q164" s="252" t="s">
        <v>861</v>
      </c>
      <c r="R164" s="255">
        <v>45478.6</v>
      </c>
      <c r="S164" s="255">
        <v>45478.510416666664</v>
      </c>
      <c r="T164" s="255">
        <v>45478.504166666666</v>
      </c>
      <c r="U164" s="253" t="s">
        <v>849</v>
      </c>
      <c r="V164" s="253" t="s">
        <v>849</v>
      </c>
      <c r="W164" s="252" t="s">
        <v>850</v>
      </c>
      <c r="X164" s="252" t="s">
        <v>903</v>
      </c>
      <c r="Y164" s="228" t="str">
        <f>VLOOKUP(HelpMe[[#This Row],[Technician]],Technicians[#All],3,FALSE)</f>
        <v>RAK Ceramics</v>
      </c>
      <c r="Z164" s="228" t="str">
        <f>VLOOKUP(HelpMe[[#This Row],[Technician]],Technicians[#All],2,FALSE)</f>
        <v>SAP SD</v>
      </c>
      <c r="AA164" s="230" t="e">
        <f>IF((TEXT("Oct 28, 2024 00:00 AM","mmm dd, yyyy hh:mm") - TEXT(HelpMe[[#This Row],[Created Date]],"mmm dd, yyyy hh:mm"))&gt;0, "Yes","No")</f>
        <v>#VALUE!</v>
      </c>
      <c r="AB164" s="230">
        <f ca="1">IF(HelpMe[[#This Row],[Resolved Time]]="-",NOW()-TEXT(HelpMe[[#This Row],[Created Date]],"mmm dd, yyyy hh:mm"),HelpMe[[#This Row],[Resolved Time]]-HelpMe[[#This Row],[Created Date]])</f>
        <v>0.13749999999708962</v>
      </c>
      <c r="AC164" s="231" t="e">
        <f>YEAR(TEXT(HelpMe[[#This Row],[Created Date]],"mmm dd, yyyy hh:mm"))</f>
        <v>#VALUE!</v>
      </c>
      <c r="AD164" s="228" t="e">
        <f>WEEKNUM(TEXT(HelpMe[[#This Row],[Created Date]],"mmm dd, yyyy hh:mm"),2)</f>
        <v>#VALUE!</v>
      </c>
      <c r="AE164" s="228" t="e">
        <f>_xlfn.CONCAT(HelpMe[[#This Row],[Year]],"-W",HelpMe[[#This Row],[Week'#]])</f>
        <v>#VALUE!</v>
      </c>
      <c r="AF164" s="228" t="str">
        <f>IFERROR(VLOOKUP(HelpMe[[#This Row],[ID]],CGTracker[#All],11,FALSE),"No CG Status Found")</f>
        <v>No CG Status Found</v>
      </c>
      <c r="AG164" s="228" t="e">
        <f>MONTH(TEXT(HelpMe[[#This Row],[Created Date]],"mmm dd, yyyy hh:mm"))</f>
        <v>#VALUE!</v>
      </c>
      <c r="AH164" s="228" t="e">
        <f>_xlfn.CONCAT(HelpMe[[#This Row],[Year]],"-M",HelpMe[[#This Row],[Month]])</f>
        <v>#VALUE!</v>
      </c>
      <c r="AI164" s="228" t="str">
        <f ca="1">IF(HelpMe[[#This Row],[Age]]&lt;2,"Less than 2",IF(HelpMe[[#This Row],[Age]]&lt;5,"From 2 to 5",IF(HelpMe[[#This Row],[Age]]&lt;10,"From 5 to 10","More than 10")))</f>
        <v>Less than 2</v>
      </c>
      <c r="AJ164" s="233">
        <f>DATEVALUE(TEXT(HelpMe[[#This Row],[Created Date]],"mm/dd/yyyy hh:mm"))</f>
        <v>45419</v>
      </c>
      <c r="AK164" s="233">
        <f>IF(HelpMe[[#This Row],[Resolved Time]]="-","",DATEVALUE(TEXT(HelpMe[[#This Row],[Created Date]],"mm/dd/yyyy hh:mm")))</f>
        <v>45419</v>
      </c>
    </row>
    <row r="165" spans="1:37" ht="14.5">
      <c r="A165" s="252">
        <v>4000004165</v>
      </c>
      <c r="B165" s="252" t="s">
        <v>156</v>
      </c>
      <c r="C165" s="252" t="s">
        <v>795</v>
      </c>
      <c r="D165" s="254" t="s">
        <v>1193</v>
      </c>
      <c r="E165" s="252" t="s">
        <v>1194</v>
      </c>
      <c r="F165" s="252" t="s">
        <v>742</v>
      </c>
      <c r="G165" s="252" t="s">
        <v>516</v>
      </c>
      <c r="H165" s="252" t="s">
        <v>403</v>
      </c>
      <c r="I165" s="255">
        <v>45582.531944444447</v>
      </c>
      <c r="J165" s="255">
        <v>45584.531944444447</v>
      </c>
      <c r="K165" s="252" t="s">
        <v>845</v>
      </c>
      <c r="L165" s="255">
        <v>45598.492361111108</v>
      </c>
      <c r="M165" s="252" t="s">
        <v>846</v>
      </c>
      <c r="N165" s="252" t="s">
        <v>1195</v>
      </c>
      <c r="O165" s="252" t="s">
        <v>848</v>
      </c>
      <c r="P165" s="255">
        <v>45598.492361111108</v>
      </c>
      <c r="Q165" s="252" t="s">
        <v>795</v>
      </c>
      <c r="R165" s="255">
        <v>45595.479861111111</v>
      </c>
      <c r="S165" s="255">
        <v>45582.692361111112</v>
      </c>
      <c r="T165" s="255">
        <v>45582.615277777775</v>
      </c>
      <c r="U165" s="253" t="s">
        <v>849</v>
      </c>
      <c r="V165" s="253" t="s">
        <v>849</v>
      </c>
      <c r="W165" s="252" t="s">
        <v>850</v>
      </c>
      <c r="X165" s="252" t="s">
        <v>903</v>
      </c>
      <c r="Y165" s="228" t="str">
        <f>VLOOKUP(HelpMe[[#This Row],[Technician]],Technicians[#All],3,FALSE)</f>
        <v>RAK Ceramics</v>
      </c>
      <c r="Z165" s="228" t="str">
        <f>VLOOKUP(HelpMe[[#This Row],[Technician]],Technicians[#All],2,FALSE)</f>
        <v>SAP SD</v>
      </c>
      <c r="AA165" s="230" t="e">
        <f>IF((TEXT("Oct 28, 2024 00:00 AM","mmm dd, yyyy hh:mm") - TEXT(HelpMe[[#This Row],[Created Date]],"mmm dd, yyyy hh:mm"))&gt;0, "Yes","No")</f>
        <v>#VALUE!</v>
      </c>
      <c r="AB165" s="230">
        <f ca="1">IF(HelpMe[[#This Row],[Resolved Time]]="-",NOW()-TEXT(HelpMe[[#This Row],[Created Date]],"mmm dd, yyyy hh:mm"),HelpMe[[#This Row],[Resolved Time]]-HelpMe[[#This Row],[Created Date]])</f>
        <v>12.947916666664241</v>
      </c>
      <c r="AC165" s="231" t="e">
        <f>YEAR(TEXT(HelpMe[[#This Row],[Created Date]],"mmm dd, yyyy hh:mm"))</f>
        <v>#VALUE!</v>
      </c>
      <c r="AD165" s="228" t="e">
        <f>WEEKNUM(TEXT(HelpMe[[#This Row],[Created Date]],"mmm dd, yyyy hh:mm"),2)</f>
        <v>#VALUE!</v>
      </c>
      <c r="AE165" s="228" t="e">
        <f>_xlfn.CONCAT(HelpMe[[#This Row],[Year]],"-W",HelpMe[[#This Row],[Week'#]])</f>
        <v>#VALUE!</v>
      </c>
      <c r="AF165" s="228" t="str">
        <f>IFERROR(VLOOKUP(HelpMe[[#This Row],[ID]],CGTracker[#All],11,FALSE),"No CG Status Found")</f>
        <v>No CG Status Found</v>
      </c>
      <c r="AG165" s="228" t="e">
        <f>MONTH(TEXT(HelpMe[[#This Row],[Created Date]],"mmm dd, yyyy hh:mm"))</f>
        <v>#VALUE!</v>
      </c>
      <c r="AH165" s="228" t="e">
        <f>_xlfn.CONCAT(HelpMe[[#This Row],[Year]],"-M",HelpMe[[#This Row],[Month]])</f>
        <v>#VALUE!</v>
      </c>
      <c r="AI165" s="228" t="str">
        <f ca="1">IF(HelpMe[[#This Row],[Age]]&lt;2,"Less than 2",IF(HelpMe[[#This Row],[Age]]&lt;5,"From 2 to 5",IF(HelpMe[[#This Row],[Age]]&lt;10,"From 5 to 10","More than 10")))</f>
        <v>More than 10</v>
      </c>
      <c r="AJ165" s="233" t="e">
        <f>DATEVALUE(TEXT(HelpMe[[#This Row],[Created Date]],"mm/dd/yyyy hh:mm"))</f>
        <v>#VALUE!</v>
      </c>
      <c r="AK165" s="233" t="e">
        <f>IF(HelpMe[[#This Row],[Resolved Time]]="-","",DATEVALUE(TEXT(HelpMe[[#This Row],[Created Date]],"mm/dd/yyyy hh:mm")))</f>
        <v>#VALUE!</v>
      </c>
    </row>
    <row r="166" spans="1:37" ht="14.5">
      <c r="A166" s="252">
        <v>4000004723</v>
      </c>
      <c r="B166" s="252" t="s">
        <v>156</v>
      </c>
      <c r="C166" s="252" t="s">
        <v>795</v>
      </c>
      <c r="D166" s="254" t="s">
        <v>1196</v>
      </c>
      <c r="E166" s="252" t="s">
        <v>1197</v>
      </c>
      <c r="F166" s="252" t="s">
        <v>941</v>
      </c>
      <c r="G166" s="252" t="s">
        <v>980</v>
      </c>
      <c r="H166" s="252" t="s">
        <v>403</v>
      </c>
      <c r="I166" s="255">
        <v>45602.529166666667</v>
      </c>
      <c r="J166" s="255">
        <v>45605.529166666667</v>
      </c>
      <c r="K166" s="252" t="s">
        <v>845</v>
      </c>
      <c r="L166" s="255">
        <v>45606.620138888888</v>
      </c>
      <c r="M166" s="252" t="s">
        <v>846</v>
      </c>
      <c r="N166" s="252" t="s">
        <v>912</v>
      </c>
      <c r="O166" s="252" t="s">
        <v>848</v>
      </c>
      <c r="P166" s="255">
        <v>45606.620138888888</v>
      </c>
      <c r="Q166" s="252" t="s">
        <v>795</v>
      </c>
      <c r="R166" s="255">
        <v>45603.597916666666</v>
      </c>
      <c r="S166" s="255">
        <v>45603.597916666666</v>
      </c>
      <c r="T166" s="255">
        <v>45602.612500000003</v>
      </c>
      <c r="U166" s="253" t="s">
        <v>849</v>
      </c>
      <c r="V166" s="253" t="s">
        <v>849</v>
      </c>
      <c r="W166" s="252" t="s">
        <v>850</v>
      </c>
      <c r="X166" s="252" t="s">
        <v>857</v>
      </c>
      <c r="Y166" s="228" t="str">
        <f>VLOOKUP(HelpMe[[#This Row],[Technician]],Technicians[#All],3,FALSE)</f>
        <v>Capgemini</v>
      </c>
      <c r="Z166" s="228" t="str">
        <f>VLOOKUP(HelpMe[[#This Row],[Technician]],Technicians[#All],2,FALSE)</f>
        <v>SAP FICO</v>
      </c>
      <c r="AA166" s="233" t="e">
        <f>IF((TEXT("Oct 28, 2024 00:00 AM","mmm dd, yyyy hh:mm") - TEXT(HelpMe[[#This Row],[Created Date]],"mmm dd, yyyy hh:mm"))&gt;0, "Yes","No")</f>
        <v>#VALUE!</v>
      </c>
      <c r="AB166" s="230">
        <f ca="1">IF(HelpMe[[#This Row],[Resolved Time]]="-",NOW()-TEXT(HelpMe[[#This Row],[Created Date]],"mmm dd, yyyy hh:mm"),HelpMe[[#This Row],[Resolved Time]]-HelpMe[[#This Row],[Created Date]])</f>
        <v>1.0687499999985448</v>
      </c>
      <c r="AC166" s="231" t="e">
        <f>YEAR(TEXT(HelpMe[[#This Row],[Created Date]],"mmm dd, yyyy hh:mm"))</f>
        <v>#VALUE!</v>
      </c>
      <c r="AD166" s="228" t="e">
        <f>WEEKNUM(TEXT(HelpMe[[#This Row],[Created Date]],"mmm dd, yyyy hh:mm"),2)</f>
        <v>#VALUE!</v>
      </c>
      <c r="AE166" s="228" t="e">
        <f>_xlfn.CONCAT(HelpMe[[#This Row],[Year]],"-W",HelpMe[[#This Row],[Week'#]])</f>
        <v>#VALUE!</v>
      </c>
      <c r="AF166" s="228" t="str">
        <f>IFERROR(VLOOKUP(HelpMe[[#This Row],[ID]],CGTracker[#All],11,FALSE),"No CG Status Found")</f>
        <v>Closed</v>
      </c>
      <c r="AG166" s="228" t="e">
        <f>MONTH(TEXT(HelpMe[[#This Row],[Created Date]],"mmm dd, yyyy hh:mm"))</f>
        <v>#VALUE!</v>
      </c>
      <c r="AH166" s="228" t="e">
        <f>_xlfn.CONCAT(HelpMe[[#This Row],[Year]],"-M",HelpMe[[#This Row],[Month]])</f>
        <v>#VALUE!</v>
      </c>
      <c r="AI166" s="228" t="str">
        <f ca="1">IF(HelpMe[[#This Row],[Age]]&lt;2,"Less than 2",IF(HelpMe[[#This Row],[Age]]&lt;5,"From 2 to 5",IF(HelpMe[[#This Row],[Age]]&lt;10,"From 5 to 10","More than 10")))</f>
        <v>Less than 2</v>
      </c>
      <c r="AJ166" s="233">
        <f>DATEVALUE(TEXT(HelpMe[[#This Row],[Created Date]],"mm/dd/yyyy hh:mm"))</f>
        <v>45454</v>
      </c>
      <c r="AK166" s="233">
        <f>IF(HelpMe[[#This Row],[Resolved Time]]="-","",DATEVALUE(TEXT(HelpMe[[#This Row],[Created Date]],"mm/dd/yyyy hh:mm")))</f>
        <v>45454</v>
      </c>
    </row>
    <row r="167" spans="1:37" ht="14.5">
      <c r="A167" s="252">
        <v>4000003787</v>
      </c>
      <c r="B167" s="252" t="s">
        <v>156</v>
      </c>
      <c r="C167" s="252" t="s">
        <v>795</v>
      </c>
      <c r="D167" s="254" t="s">
        <v>1198</v>
      </c>
      <c r="E167" s="252" t="s">
        <v>1074</v>
      </c>
      <c r="F167" s="252" t="s">
        <v>1062</v>
      </c>
      <c r="G167" s="252" t="s">
        <v>864</v>
      </c>
      <c r="H167" s="252" t="s">
        <v>403</v>
      </c>
      <c r="I167" s="255">
        <v>45572.447916666664</v>
      </c>
      <c r="J167" s="255">
        <v>45574.447916666664</v>
      </c>
      <c r="K167" s="252" t="s">
        <v>845</v>
      </c>
      <c r="L167" s="255">
        <v>45582.569444444445</v>
      </c>
      <c r="M167" s="252" t="s">
        <v>1075</v>
      </c>
      <c r="N167" s="252" t="s">
        <v>968</v>
      </c>
      <c r="O167" s="252" t="s">
        <v>848</v>
      </c>
      <c r="P167" s="255">
        <v>45582.569444444445</v>
      </c>
      <c r="Q167" s="252" t="s">
        <v>795</v>
      </c>
      <c r="R167" s="255">
        <v>45579.560416666667</v>
      </c>
      <c r="S167" s="255">
        <v>45579.560416666667</v>
      </c>
      <c r="T167" s="255">
        <v>45572.53125</v>
      </c>
      <c r="U167" s="253" t="s">
        <v>849</v>
      </c>
      <c r="V167" s="253" t="s">
        <v>849</v>
      </c>
      <c r="W167" s="252" t="s">
        <v>850</v>
      </c>
      <c r="X167" s="252" t="s">
        <v>793</v>
      </c>
      <c r="Y167" s="228" t="str">
        <f>VLOOKUP(HelpMe[[#This Row],[Technician]],Technicians[#All],3,FALSE)</f>
        <v>RAK Ceramics</v>
      </c>
      <c r="Z167" s="228" t="str">
        <f>VLOOKUP(HelpMe[[#This Row],[Technician]],Technicians[#All],2,FALSE)</f>
        <v>SAP MM</v>
      </c>
      <c r="AA167" s="233" t="e">
        <f>IF((TEXT("Oct 28, 2024 00:00 AM","mmm dd, yyyy hh:mm") - TEXT(HelpMe[[#This Row],[Created Date]],"mmm dd, yyyy hh:mm"))&gt;0, "Yes","No")</f>
        <v>#VALUE!</v>
      </c>
      <c r="AB167" s="230">
        <f ca="1">IF(HelpMe[[#This Row],[Resolved Time]]="-",NOW()-TEXT(HelpMe[[#This Row],[Created Date]],"mmm dd, yyyy hh:mm"),HelpMe[[#This Row],[Resolved Time]]-HelpMe[[#This Row],[Created Date]])</f>
        <v>7.1125000000029104</v>
      </c>
      <c r="AC167" s="231" t="e">
        <f>YEAR(TEXT(HelpMe[[#This Row],[Created Date]],"mmm dd, yyyy hh:mm"))</f>
        <v>#VALUE!</v>
      </c>
      <c r="AD167" s="228" t="e">
        <f>WEEKNUM(TEXT(HelpMe[[#This Row],[Created Date]],"mmm dd, yyyy hh:mm"),2)</f>
        <v>#VALUE!</v>
      </c>
      <c r="AE167" s="228" t="e">
        <f>_xlfn.CONCAT(HelpMe[[#This Row],[Year]],"-W",HelpMe[[#This Row],[Week'#]])</f>
        <v>#VALUE!</v>
      </c>
      <c r="AF167" s="228" t="str">
        <f>IFERROR(VLOOKUP(HelpMe[[#This Row],[ID]],CGTracker[#All],11,FALSE),"No CG Status Found")</f>
        <v>No CG Status Found</v>
      </c>
      <c r="AG167" s="228" t="e">
        <f>MONTH(TEXT(HelpMe[[#This Row],[Created Date]],"mmm dd, yyyy hh:mm"))</f>
        <v>#VALUE!</v>
      </c>
      <c r="AH167" s="228" t="e">
        <f>_xlfn.CONCAT(HelpMe[[#This Row],[Year]],"-M",HelpMe[[#This Row],[Month]])</f>
        <v>#VALUE!</v>
      </c>
      <c r="AI167" s="228" t="str">
        <f ca="1">IF(HelpMe[[#This Row],[Age]]&lt;2,"Less than 2",IF(HelpMe[[#This Row],[Age]]&lt;5,"From 2 to 5",IF(HelpMe[[#This Row],[Age]]&lt;10,"From 5 to 10","More than 10")))</f>
        <v>From 5 to 10</v>
      </c>
      <c r="AJ167" s="233">
        <f>DATEVALUE(TEXT(HelpMe[[#This Row],[Created Date]],"mm/dd/yyyy hh:mm"))</f>
        <v>45483</v>
      </c>
      <c r="AK167" s="233">
        <f>IF(HelpMe[[#This Row],[Resolved Time]]="-","",DATEVALUE(TEXT(HelpMe[[#This Row],[Created Date]],"mm/dd/yyyy hh:mm")))</f>
        <v>45483</v>
      </c>
    </row>
    <row r="168" spans="1:37" ht="14.5">
      <c r="A168" s="252">
        <v>4000003704</v>
      </c>
      <c r="B168" s="252" t="s">
        <v>156</v>
      </c>
      <c r="C168" s="252" t="s">
        <v>795</v>
      </c>
      <c r="D168" s="254" t="s">
        <v>1199</v>
      </c>
      <c r="E168" s="252" t="s">
        <v>905</v>
      </c>
      <c r="F168" s="252" t="s">
        <v>742</v>
      </c>
      <c r="G168" s="252" t="s">
        <v>864</v>
      </c>
      <c r="H168" s="252" t="s">
        <v>403</v>
      </c>
      <c r="I168" s="255">
        <v>45569.470833333333</v>
      </c>
      <c r="J168" s="255">
        <v>45573.470833333333</v>
      </c>
      <c r="K168" s="252" t="s">
        <v>845</v>
      </c>
      <c r="L168" s="255">
        <v>45578.527083333334</v>
      </c>
      <c r="M168" s="252" t="s">
        <v>846</v>
      </c>
      <c r="N168" s="252" t="s">
        <v>860</v>
      </c>
      <c r="O168" s="252" t="s">
        <v>848</v>
      </c>
      <c r="P168" s="255">
        <v>45578.527083333334</v>
      </c>
      <c r="Q168" s="252" t="s">
        <v>795</v>
      </c>
      <c r="R168" s="255">
        <v>45575.502083333333</v>
      </c>
      <c r="S168" s="255">
        <v>45575.502083333333</v>
      </c>
      <c r="T168" s="255">
        <v>45569.554166666669</v>
      </c>
      <c r="U168" s="253" t="s">
        <v>849</v>
      </c>
      <c r="V168" s="253" t="s">
        <v>849</v>
      </c>
      <c r="W168" s="252" t="s">
        <v>850</v>
      </c>
      <c r="X168" s="252" t="s">
        <v>793</v>
      </c>
      <c r="Y168" s="228" t="str">
        <f>VLOOKUP(HelpMe[[#This Row],[Technician]],Technicians[#All],3,FALSE)</f>
        <v>RAK Ceramics</v>
      </c>
      <c r="Z168" s="228" t="str">
        <f>VLOOKUP(HelpMe[[#This Row],[Technician]],Technicians[#All],2,FALSE)</f>
        <v>SAP SD</v>
      </c>
      <c r="AA168" s="233" t="e">
        <f>IF((TEXT("Oct 28, 2024 00:00 AM","mmm dd, yyyy hh:mm") - TEXT(HelpMe[[#This Row],[Created Date]],"mmm dd, yyyy hh:mm"))&gt;0, "Yes","No")</f>
        <v>#VALUE!</v>
      </c>
      <c r="AB168" s="230">
        <f ca="1">IF(HelpMe[[#This Row],[Resolved Time]]="-",NOW()-TEXT(HelpMe[[#This Row],[Created Date]],"mmm dd, yyyy hh:mm"),HelpMe[[#This Row],[Resolved Time]]-HelpMe[[#This Row],[Created Date]])</f>
        <v>6.03125</v>
      </c>
      <c r="AC168" s="231" t="e">
        <f>YEAR(TEXT(HelpMe[[#This Row],[Created Date]],"mmm dd, yyyy hh:mm"))</f>
        <v>#VALUE!</v>
      </c>
      <c r="AD168" s="228" t="e">
        <f>WEEKNUM(TEXT(HelpMe[[#This Row],[Created Date]],"mmm dd, yyyy hh:mm"),2)</f>
        <v>#VALUE!</v>
      </c>
      <c r="AE168" s="228" t="e">
        <f>_xlfn.CONCAT(HelpMe[[#This Row],[Year]],"-W",HelpMe[[#This Row],[Week'#]])</f>
        <v>#VALUE!</v>
      </c>
      <c r="AF168" s="228" t="str">
        <f>IFERROR(VLOOKUP(HelpMe[[#This Row],[ID]],CGTracker[#All],11,FALSE),"No CG Status Found")</f>
        <v>No CG Status Found</v>
      </c>
      <c r="AG168" s="228" t="e">
        <f>MONTH(TEXT(HelpMe[[#This Row],[Created Date]],"mmm dd, yyyy hh:mm"))</f>
        <v>#VALUE!</v>
      </c>
      <c r="AH168" s="228" t="e">
        <f>_xlfn.CONCAT(HelpMe[[#This Row],[Year]],"-M",HelpMe[[#This Row],[Month]])</f>
        <v>#VALUE!</v>
      </c>
      <c r="AI168" s="228" t="str">
        <f ca="1">IF(HelpMe[[#This Row],[Age]]&lt;2,"Less than 2",IF(HelpMe[[#This Row],[Age]]&lt;5,"From 2 to 5",IF(HelpMe[[#This Row],[Age]]&lt;10,"From 5 to 10","More than 10")))</f>
        <v>From 5 to 10</v>
      </c>
      <c r="AJ168" s="233">
        <f>DATEVALUE(TEXT(HelpMe[[#This Row],[Created Date]],"mm/dd/yyyy hh:mm"))</f>
        <v>45392</v>
      </c>
      <c r="AK168" s="233">
        <f>IF(HelpMe[[#This Row],[Resolved Time]]="-","",DATEVALUE(TEXT(HelpMe[[#This Row],[Created Date]],"mm/dd/yyyy hh:mm")))</f>
        <v>45392</v>
      </c>
    </row>
    <row r="169" spans="1:37" ht="14.5">
      <c r="A169" s="252">
        <v>4000004382</v>
      </c>
      <c r="B169" s="252" t="s">
        <v>156</v>
      </c>
      <c r="C169" s="252" t="s">
        <v>861</v>
      </c>
      <c r="D169" s="254" t="s">
        <v>1200</v>
      </c>
      <c r="E169" s="252" t="s">
        <v>936</v>
      </c>
      <c r="F169" s="252" t="s">
        <v>518</v>
      </c>
      <c r="G169" s="252" t="s">
        <v>516</v>
      </c>
      <c r="H169" s="252" t="s">
        <v>268</v>
      </c>
      <c r="I169" s="255">
        <v>45590.441666666666</v>
      </c>
      <c r="J169" s="255">
        <v>45590.775000000001</v>
      </c>
      <c r="K169" s="252" t="s">
        <v>845</v>
      </c>
      <c r="L169" s="253" t="s">
        <v>849</v>
      </c>
      <c r="M169" s="252" t="s">
        <v>936</v>
      </c>
      <c r="N169" s="253" t="s">
        <v>849</v>
      </c>
      <c r="O169" s="252" t="s">
        <v>920</v>
      </c>
      <c r="P169" s="255">
        <v>45646.661111111112</v>
      </c>
      <c r="Q169" s="252" t="s">
        <v>861</v>
      </c>
      <c r="R169" s="253" t="s">
        <v>849</v>
      </c>
      <c r="S169" s="255">
        <v>45597.551388888889</v>
      </c>
      <c r="T169" s="255">
        <v>45590.48333333333</v>
      </c>
      <c r="U169" s="253" t="s">
        <v>849</v>
      </c>
      <c r="V169" s="256">
        <v>2000000000</v>
      </c>
      <c r="W169" s="252" t="s">
        <v>850</v>
      </c>
      <c r="X169" s="252" t="s">
        <v>793</v>
      </c>
      <c r="Y169" s="228" t="str">
        <f>VLOOKUP(HelpMe[[#This Row],[Technician]],Technicians[#All],3,FALSE)</f>
        <v>Capgemini</v>
      </c>
      <c r="Z169" s="228" t="str">
        <f>VLOOKUP(HelpMe[[#This Row],[Technician]],Technicians[#All],2,FALSE)</f>
        <v>SAP SD</v>
      </c>
      <c r="AA169" s="233" t="e">
        <f>IF((TEXT("Oct 28, 2024 00:00 AM","mmm dd, yyyy hh:mm") - TEXT(HelpMe[[#This Row],[Created Date]],"mmm dd, yyyy hh:mm"))&gt;0, "Yes","No")</f>
        <v>#VALUE!</v>
      </c>
      <c r="AB169" s="230" t="e">
        <f ca="1">IF(HelpMe[[#This Row],[Resolved Time]]="-",NOW()-TEXT(HelpMe[[#This Row],[Created Date]],"mmm dd, yyyy hh:mm"),HelpMe[[#This Row],[Resolved Time]]-HelpMe[[#This Row],[Created Date]])</f>
        <v>#VALUE!</v>
      </c>
      <c r="AC169" s="231" t="e">
        <f>YEAR(TEXT(HelpMe[[#This Row],[Created Date]],"mmm dd, yyyy hh:mm"))</f>
        <v>#VALUE!</v>
      </c>
      <c r="AD169" s="228" t="e">
        <f>WEEKNUM(TEXT(HelpMe[[#This Row],[Created Date]],"mmm dd, yyyy hh:mm"),2)</f>
        <v>#VALUE!</v>
      </c>
      <c r="AE169" s="228" t="e">
        <f>_xlfn.CONCAT(HelpMe[[#This Row],[Year]],"-W",HelpMe[[#This Row],[Week'#]])</f>
        <v>#VALUE!</v>
      </c>
      <c r="AF169" s="228" t="str">
        <f>IFERROR(VLOOKUP(HelpMe[[#This Row],[ID]],CGTracker[#All],11,FALSE),"No CG Status Found")</f>
        <v>In Progress</v>
      </c>
      <c r="AG169" s="228" t="e">
        <f>MONTH(TEXT(HelpMe[[#This Row],[Created Date]],"mmm dd, yyyy hh:mm"))</f>
        <v>#VALUE!</v>
      </c>
      <c r="AH169" s="228" t="e">
        <f>_xlfn.CONCAT(HelpMe[[#This Row],[Year]],"-M",HelpMe[[#This Row],[Month]])</f>
        <v>#VALUE!</v>
      </c>
      <c r="AI169" s="228" t="e">
        <f ca="1">IF(HelpMe[[#This Row],[Age]]&lt;2,"Less than 2",IF(HelpMe[[#This Row],[Age]]&lt;5,"From 2 to 5",IF(HelpMe[[#This Row],[Age]]&lt;10,"From 5 to 10","More than 10")))</f>
        <v>#VALUE!</v>
      </c>
      <c r="AJ169" s="233" t="e">
        <f>DATEVALUE(TEXT(HelpMe[[#This Row],[Created Date]],"mm/dd/yyyy hh:mm"))</f>
        <v>#VALUE!</v>
      </c>
      <c r="AK169" s="233" t="str">
        <f>IF(HelpMe[[#This Row],[Resolved Time]]="-","",DATEVALUE(TEXT(HelpMe[[#This Row],[Created Date]],"mm/dd/yyyy hh:mm")))</f>
        <v/>
      </c>
    </row>
    <row r="170" spans="1:37" ht="14.5">
      <c r="A170" s="252">
        <v>4000004663</v>
      </c>
      <c r="B170" s="252" t="s">
        <v>156</v>
      </c>
      <c r="C170" s="252" t="s">
        <v>861</v>
      </c>
      <c r="D170" s="254" t="s">
        <v>1201</v>
      </c>
      <c r="E170" s="252" t="s">
        <v>1202</v>
      </c>
      <c r="F170" s="252" t="s">
        <v>518</v>
      </c>
      <c r="G170" s="252" t="s">
        <v>516</v>
      </c>
      <c r="H170" s="252" t="s">
        <v>403</v>
      </c>
      <c r="I170" s="255">
        <v>45601.467361111114</v>
      </c>
      <c r="J170" s="255">
        <v>45601.800694444442</v>
      </c>
      <c r="K170" s="252" t="s">
        <v>845</v>
      </c>
      <c r="L170" s="255">
        <v>45604.786111111112</v>
      </c>
      <c r="M170" s="252" t="s">
        <v>846</v>
      </c>
      <c r="N170" s="252" t="s">
        <v>983</v>
      </c>
      <c r="O170" s="252" t="s">
        <v>920</v>
      </c>
      <c r="P170" s="255">
        <v>45604.786111111112</v>
      </c>
      <c r="Q170" s="252" t="s">
        <v>861</v>
      </c>
      <c r="R170" s="255">
        <v>45601.781944444447</v>
      </c>
      <c r="S170" s="255">
        <v>45601.781944444447</v>
      </c>
      <c r="T170" s="255">
        <v>45601.509027777778</v>
      </c>
      <c r="U170" s="253" t="s">
        <v>849</v>
      </c>
      <c r="V170" s="253" t="s">
        <v>849</v>
      </c>
      <c r="W170" s="252" t="s">
        <v>850</v>
      </c>
      <c r="X170" s="252" t="s">
        <v>793</v>
      </c>
      <c r="Y170" s="228" t="str">
        <f>VLOOKUP(HelpMe[[#This Row],[Technician]],Technicians[#All],3,FALSE)</f>
        <v>Capgemini</v>
      </c>
      <c r="Z170" s="228" t="str">
        <f>VLOOKUP(HelpMe[[#This Row],[Technician]],Technicians[#All],2,FALSE)</f>
        <v>SAP SD</v>
      </c>
      <c r="AA170" s="230" t="e">
        <f>IF((TEXT("Oct 28, 2024 00:00 AM","mmm dd, yyyy hh:mm") - TEXT(HelpMe[[#This Row],[Created Date]],"mmm dd, yyyy hh:mm"))&gt;0, "Yes","No")</f>
        <v>#VALUE!</v>
      </c>
      <c r="AB170" s="230">
        <f ca="1">IF(HelpMe[[#This Row],[Resolved Time]]="-",NOW()-TEXT(HelpMe[[#This Row],[Created Date]],"mmm dd, yyyy hh:mm"),HelpMe[[#This Row],[Resolved Time]]-HelpMe[[#This Row],[Created Date]])</f>
        <v>0.31458333333284827</v>
      </c>
      <c r="AC170" s="231" t="e">
        <f>YEAR(TEXT(HelpMe[[#This Row],[Created Date]],"mmm dd, yyyy hh:mm"))</f>
        <v>#VALUE!</v>
      </c>
      <c r="AD170" s="228" t="e">
        <f>WEEKNUM(TEXT(HelpMe[[#This Row],[Created Date]],"mmm dd, yyyy hh:mm"),2)</f>
        <v>#VALUE!</v>
      </c>
      <c r="AE170" s="228" t="e">
        <f>_xlfn.CONCAT(HelpMe[[#This Row],[Year]],"-W",HelpMe[[#This Row],[Week'#]])</f>
        <v>#VALUE!</v>
      </c>
      <c r="AF170" s="228" t="str">
        <f>IFERROR(VLOOKUP(HelpMe[[#This Row],[ID]],CGTracker[#All],11,FALSE),"No CG Status Found")</f>
        <v>Closed</v>
      </c>
      <c r="AG170" s="228" t="e">
        <f>MONTH(TEXT(HelpMe[[#This Row],[Created Date]],"mmm dd, yyyy hh:mm"))</f>
        <v>#VALUE!</v>
      </c>
      <c r="AH170" s="228" t="e">
        <f>_xlfn.CONCAT(HelpMe[[#This Row],[Year]],"-M",HelpMe[[#This Row],[Month]])</f>
        <v>#VALUE!</v>
      </c>
      <c r="AI170" s="228" t="str">
        <f ca="1">IF(HelpMe[[#This Row],[Age]]&lt;2,"Less than 2",IF(HelpMe[[#This Row],[Age]]&lt;5,"From 2 to 5",IF(HelpMe[[#This Row],[Age]]&lt;10,"From 5 to 10","More than 10")))</f>
        <v>Less than 2</v>
      </c>
      <c r="AJ170" s="233">
        <f>DATEVALUE(TEXT(HelpMe[[#This Row],[Created Date]],"mm/dd/yyyy hh:mm"))</f>
        <v>45423</v>
      </c>
      <c r="AK170" s="233">
        <f>IF(HelpMe[[#This Row],[Resolved Time]]="-","",DATEVALUE(TEXT(HelpMe[[#This Row],[Created Date]],"mm/dd/yyyy hh:mm")))</f>
        <v>45423</v>
      </c>
    </row>
    <row r="171" spans="1:37" ht="14.5">
      <c r="A171" s="252">
        <v>4000004685</v>
      </c>
      <c r="B171" s="252" t="s">
        <v>156</v>
      </c>
      <c r="C171" s="252" t="s">
        <v>795</v>
      </c>
      <c r="D171" s="254" t="s">
        <v>1203</v>
      </c>
      <c r="E171" s="252" t="s">
        <v>603</v>
      </c>
      <c r="F171" s="252" t="s">
        <v>518</v>
      </c>
      <c r="G171" s="252" t="s">
        <v>516</v>
      </c>
      <c r="H171" s="252" t="s">
        <v>403</v>
      </c>
      <c r="I171" s="255">
        <v>45601.59375</v>
      </c>
      <c r="J171" s="255">
        <v>45603.59375</v>
      </c>
      <c r="K171" s="252" t="s">
        <v>845</v>
      </c>
      <c r="L171" s="255">
        <v>45604.786111111112</v>
      </c>
      <c r="M171" s="252" t="s">
        <v>846</v>
      </c>
      <c r="N171" s="252" t="s">
        <v>1167</v>
      </c>
      <c r="O171" s="252" t="s">
        <v>848</v>
      </c>
      <c r="P171" s="255">
        <v>45604.786111111112</v>
      </c>
      <c r="Q171" s="252" t="s">
        <v>795</v>
      </c>
      <c r="R171" s="255">
        <v>45601.78125</v>
      </c>
      <c r="S171" s="255">
        <v>45601.78125</v>
      </c>
      <c r="T171" s="255">
        <v>45601.677083333336</v>
      </c>
      <c r="U171" s="253" t="s">
        <v>849</v>
      </c>
      <c r="V171" s="253" t="s">
        <v>849</v>
      </c>
      <c r="W171" s="252" t="s">
        <v>850</v>
      </c>
      <c r="X171" s="252" t="s">
        <v>793</v>
      </c>
      <c r="Y171" s="228" t="str">
        <f>VLOOKUP(HelpMe[[#This Row],[Technician]],Technicians[#All],3,FALSE)</f>
        <v>Capgemini</v>
      </c>
      <c r="Z171" s="228" t="str">
        <f>VLOOKUP(HelpMe[[#This Row],[Technician]],Technicians[#All],2,FALSE)</f>
        <v>SAP SD</v>
      </c>
      <c r="AA171" s="233" t="e">
        <f>IF((TEXT("Oct 28, 2024 00:00 AM","mmm dd, yyyy hh:mm") - TEXT(HelpMe[[#This Row],[Created Date]],"mmm dd, yyyy hh:mm"))&gt;0, "Yes","No")</f>
        <v>#VALUE!</v>
      </c>
      <c r="AB171" s="230">
        <f ca="1">IF(HelpMe[[#This Row],[Resolved Time]]="-",NOW()-TEXT(HelpMe[[#This Row],[Created Date]],"mmm dd, yyyy hh:mm"),HelpMe[[#This Row],[Resolved Time]]-HelpMe[[#This Row],[Created Date]])</f>
        <v>0.1875</v>
      </c>
      <c r="AC171" s="231" t="e">
        <f>YEAR(TEXT(HelpMe[[#This Row],[Created Date]],"mmm dd, yyyy hh:mm"))</f>
        <v>#VALUE!</v>
      </c>
      <c r="AD171" s="228" t="e">
        <f>WEEKNUM(TEXT(HelpMe[[#This Row],[Created Date]],"mmm dd, yyyy hh:mm"),2)</f>
        <v>#VALUE!</v>
      </c>
      <c r="AE171" s="228" t="e">
        <f>_xlfn.CONCAT(HelpMe[[#This Row],[Year]],"-W",HelpMe[[#This Row],[Week'#]])</f>
        <v>#VALUE!</v>
      </c>
      <c r="AF171" s="228" t="str">
        <f>IFERROR(VLOOKUP(HelpMe[[#This Row],[ID]],CGTracker[#All],11,FALSE),"No CG Status Found")</f>
        <v>Closed</v>
      </c>
      <c r="AG171" s="228" t="e">
        <f>MONTH(TEXT(HelpMe[[#This Row],[Created Date]],"mmm dd, yyyy hh:mm"))</f>
        <v>#VALUE!</v>
      </c>
      <c r="AH171" s="228" t="e">
        <f>_xlfn.CONCAT(HelpMe[[#This Row],[Year]],"-M",HelpMe[[#This Row],[Month]])</f>
        <v>#VALUE!</v>
      </c>
      <c r="AI171" s="228" t="str">
        <f ca="1">IF(HelpMe[[#This Row],[Age]]&lt;2,"Less than 2",IF(HelpMe[[#This Row],[Age]]&lt;5,"From 2 to 5",IF(HelpMe[[#This Row],[Age]]&lt;10,"From 5 to 10","More than 10")))</f>
        <v>Less than 2</v>
      </c>
      <c r="AJ171" s="233">
        <f>DATEVALUE(TEXT(HelpMe[[#This Row],[Created Date]],"mm/dd/yyyy hh:mm"))</f>
        <v>45423</v>
      </c>
      <c r="AK171" s="233">
        <f>IF(HelpMe[[#This Row],[Resolved Time]]="-","",DATEVALUE(TEXT(HelpMe[[#This Row],[Created Date]],"mm/dd/yyyy hh:mm")))</f>
        <v>45423</v>
      </c>
    </row>
    <row r="172" spans="1:37" ht="14.5">
      <c r="A172" s="252">
        <v>4000002270</v>
      </c>
      <c r="B172" s="252" t="s">
        <v>156</v>
      </c>
      <c r="C172" s="252" t="s">
        <v>795</v>
      </c>
      <c r="D172" s="254" t="s">
        <v>1204</v>
      </c>
      <c r="E172" s="252" t="s">
        <v>1205</v>
      </c>
      <c r="F172" s="252" t="s">
        <v>884</v>
      </c>
      <c r="G172" s="252" t="s">
        <v>844</v>
      </c>
      <c r="H172" s="252" t="s">
        <v>403</v>
      </c>
      <c r="I172" s="255">
        <v>45527.409722222219</v>
      </c>
      <c r="J172" s="255">
        <v>45527.770833333336</v>
      </c>
      <c r="K172" s="252" t="s">
        <v>845</v>
      </c>
      <c r="L172" s="255">
        <v>45530.466666666667</v>
      </c>
      <c r="M172" s="252" t="s">
        <v>1205</v>
      </c>
      <c r="N172" s="252" t="s">
        <v>860</v>
      </c>
      <c r="O172" s="252" t="s">
        <v>964</v>
      </c>
      <c r="P172" s="255">
        <v>45530.466666666667</v>
      </c>
      <c r="Q172" s="252" t="s">
        <v>861</v>
      </c>
      <c r="R172" s="255">
        <v>45527.459027777775</v>
      </c>
      <c r="S172" s="255">
        <v>45527.459027777775</v>
      </c>
      <c r="T172" s="255">
        <v>45527.479166666664</v>
      </c>
      <c r="U172" s="253" t="s">
        <v>849</v>
      </c>
      <c r="V172" s="253" t="s">
        <v>849</v>
      </c>
      <c r="W172" s="252" t="s">
        <v>850</v>
      </c>
      <c r="X172" s="252" t="s">
        <v>903</v>
      </c>
      <c r="Y172" s="228" t="str">
        <f>VLOOKUP(HelpMe[[#This Row],[Technician]],Technicians[#All],3,FALSE)</f>
        <v>RAK Ceramics</v>
      </c>
      <c r="Z172" s="228" t="str">
        <f>VLOOKUP(HelpMe[[#This Row],[Technician]],Technicians[#All],2,FALSE)</f>
        <v>SAP Basis</v>
      </c>
      <c r="AA172" s="233" t="e">
        <f>IF((TEXT("Oct 28, 2024 00:00 AM","mmm dd, yyyy hh:mm") - TEXT(HelpMe[[#This Row],[Created Date]],"mmm dd, yyyy hh:mm"))&gt;0, "Yes","No")</f>
        <v>#VALUE!</v>
      </c>
      <c r="AB172" s="230">
        <f ca="1">IF(HelpMe[[#This Row],[Resolved Time]]="-",NOW()-TEXT(HelpMe[[#This Row],[Created Date]],"mmm dd, yyyy hh:mm"),HelpMe[[#This Row],[Resolved Time]]-HelpMe[[#This Row],[Created Date]])</f>
        <v>4.9305555556202307E-2</v>
      </c>
      <c r="AC172" s="231" t="e">
        <f>YEAR(TEXT(HelpMe[[#This Row],[Created Date]],"mmm dd, yyyy hh:mm"))</f>
        <v>#VALUE!</v>
      </c>
      <c r="AD172" s="228" t="e">
        <f>WEEKNUM(TEXT(HelpMe[[#This Row],[Created Date]],"mmm dd, yyyy hh:mm"),2)</f>
        <v>#VALUE!</v>
      </c>
      <c r="AE172" s="228" t="e">
        <f>_xlfn.CONCAT(HelpMe[[#This Row],[Year]],"-W",HelpMe[[#This Row],[Week'#]])</f>
        <v>#VALUE!</v>
      </c>
      <c r="AF172" s="228" t="str">
        <f>IFERROR(VLOOKUP(HelpMe[[#This Row],[ID]],CGTracker[#All],11,FALSE),"No CG Status Found")</f>
        <v>No CG Status Found</v>
      </c>
      <c r="AG172" s="228" t="e">
        <f>MONTH(TEXT(HelpMe[[#This Row],[Created Date]],"mmm dd, yyyy hh:mm"))</f>
        <v>#VALUE!</v>
      </c>
      <c r="AH172" s="228" t="e">
        <f>_xlfn.CONCAT(HelpMe[[#This Row],[Year]],"-M",HelpMe[[#This Row],[Month]])</f>
        <v>#VALUE!</v>
      </c>
      <c r="AI172" s="228" t="str">
        <f ca="1">IF(HelpMe[[#This Row],[Age]]&lt;2,"Less than 2",IF(HelpMe[[#This Row],[Age]]&lt;5,"From 2 to 5",IF(HelpMe[[#This Row],[Age]]&lt;10,"From 5 to 10","More than 10")))</f>
        <v>Less than 2</v>
      </c>
      <c r="AJ172" s="233" t="e">
        <f>DATEVALUE(TEXT(HelpMe[[#This Row],[Created Date]],"mm/dd/yyyy hh:mm"))</f>
        <v>#VALUE!</v>
      </c>
      <c r="AK172" s="233" t="e">
        <f>IF(HelpMe[[#This Row],[Resolved Time]]="-","",DATEVALUE(TEXT(HelpMe[[#This Row],[Created Date]],"mm/dd/yyyy hh:mm")))</f>
        <v>#VALUE!</v>
      </c>
    </row>
    <row r="173" spans="1:37" ht="14.5">
      <c r="A173" s="252">
        <v>4000004225</v>
      </c>
      <c r="B173" s="252" t="s">
        <v>156</v>
      </c>
      <c r="C173" s="252" t="s">
        <v>795</v>
      </c>
      <c r="D173" s="254" t="s">
        <v>1206</v>
      </c>
      <c r="E173" s="252" t="s">
        <v>1207</v>
      </c>
      <c r="F173" s="252" t="s">
        <v>843</v>
      </c>
      <c r="G173" s="252" t="s">
        <v>844</v>
      </c>
      <c r="H173" s="252" t="s">
        <v>403</v>
      </c>
      <c r="I173" s="255">
        <v>45586.468055555553</v>
      </c>
      <c r="J173" s="255">
        <v>45588.468055555553</v>
      </c>
      <c r="K173" s="252" t="s">
        <v>845</v>
      </c>
      <c r="L173" s="255">
        <v>45589.78125</v>
      </c>
      <c r="M173" s="252" t="s">
        <v>1207</v>
      </c>
      <c r="N173" s="252" t="s">
        <v>860</v>
      </c>
      <c r="O173" s="252" t="s">
        <v>848</v>
      </c>
      <c r="P173" s="255">
        <v>45589.78125</v>
      </c>
      <c r="Q173" s="252" t="s">
        <v>795</v>
      </c>
      <c r="R173" s="255">
        <v>45586.753472222219</v>
      </c>
      <c r="S173" s="255">
        <v>45586.753472222219</v>
      </c>
      <c r="T173" s="255">
        <v>45586.551388888889</v>
      </c>
      <c r="U173" s="253" t="s">
        <v>849</v>
      </c>
      <c r="V173" s="253" t="s">
        <v>849</v>
      </c>
      <c r="W173" s="252" t="s">
        <v>850</v>
      </c>
      <c r="X173" s="252" t="s">
        <v>903</v>
      </c>
      <c r="Y173" s="228" t="str">
        <f>VLOOKUP(HelpMe[[#This Row],[Technician]],Technicians[#All],3,FALSE)</f>
        <v>RAK Ceramics</v>
      </c>
      <c r="Z173" s="228" t="str">
        <f>VLOOKUP(HelpMe[[#This Row],[Technician]],Technicians[#All],2,FALSE)</f>
        <v>SAP Basis</v>
      </c>
      <c r="AA173" s="233" t="e">
        <f>IF((TEXT("Oct 28, 2024 00:00 AM","mmm dd, yyyy hh:mm") - TEXT(HelpMe[[#This Row],[Created Date]],"mmm dd, yyyy hh:mm"))&gt;0, "Yes","No")</f>
        <v>#VALUE!</v>
      </c>
      <c r="AB173" s="230">
        <f ca="1">IF(HelpMe[[#This Row],[Resolved Time]]="-",NOW()-TEXT(HelpMe[[#This Row],[Created Date]],"mmm dd, yyyy hh:mm"),HelpMe[[#This Row],[Resolved Time]]-HelpMe[[#This Row],[Created Date]])</f>
        <v>0.28541666666569654</v>
      </c>
      <c r="AC173" s="231" t="e">
        <f>YEAR(TEXT(HelpMe[[#This Row],[Created Date]],"mmm dd, yyyy hh:mm"))</f>
        <v>#VALUE!</v>
      </c>
      <c r="AD173" s="228" t="e">
        <f>WEEKNUM(TEXT(HelpMe[[#This Row],[Created Date]],"mmm dd, yyyy hh:mm"),2)</f>
        <v>#VALUE!</v>
      </c>
      <c r="AE173" s="228" t="e">
        <f>_xlfn.CONCAT(HelpMe[[#This Row],[Year]],"-W",HelpMe[[#This Row],[Week'#]])</f>
        <v>#VALUE!</v>
      </c>
      <c r="AF173" s="228" t="str">
        <f>IFERROR(VLOOKUP(HelpMe[[#This Row],[ID]],CGTracker[#All],11,FALSE),"No CG Status Found")</f>
        <v>No CG Status Found</v>
      </c>
      <c r="AG173" s="228" t="e">
        <f>MONTH(TEXT(HelpMe[[#This Row],[Created Date]],"mmm dd, yyyy hh:mm"))</f>
        <v>#VALUE!</v>
      </c>
      <c r="AH173" s="228" t="e">
        <f>_xlfn.CONCAT(HelpMe[[#This Row],[Year]],"-M",HelpMe[[#This Row],[Month]])</f>
        <v>#VALUE!</v>
      </c>
      <c r="AI173" s="228" t="str">
        <f ca="1">IF(HelpMe[[#This Row],[Age]]&lt;2,"Less than 2",IF(HelpMe[[#This Row],[Age]]&lt;5,"From 2 to 5",IF(HelpMe[[#This Row],[Age]]&lt;10,"From 5 to 10","More than 10")))</f>
        <v>Less than 2</v>
      </c>
      <c r="AJ173" s="233" t="e">
        <f>DATEVALUE(TEXT(HelpMe[[#This Row],[Created Date]],"mm/dd/yyyy hh:mm"))</f>
        <v>#VALUE!</v>
      </c>
      <c r="AK173" s="233" t="e">
        <f>IF(HelpMe[[#This Row],[Resolved Time]]="-","",DATEVALUE(TEXT(HelpMe[[#This Row],[Created Date]],"mm/dd/yyyy hh:mm")))</f>
        <v>#VALUE!</v>
      </c>
    </row>
    <row r="174" spans="1:37" ht="14.5">
      <c r="A174" s="252">
        <v>4000000807</v>
      </c>
      <c r="B174" s="252" t="s">
        <v>117</v>
      </c>
      <c r="C174" s="252" t="s">
        <v>861</v>
      </c>
      <c r="D174" s="254" t="s">
        <v>1208</v>
      </c>
      <c r="E174" s="252" t="s">
        <v>1013</v>
      </c>
      <c r="F174" s="252" t="s">
        <v>742</v>
      </c>
      <c r="G174" s="252" t="s">
        <v>864</v>
      </c>
      <c r="H174" s="252" t="s">
        <v>131</v>
      </c>
      <c r="I174" s="255">
        <v>45490.53125</v>
      </c>
      <c r="J174" s="255">
        <v>45492.53125</v>
      </c>
      <c r="K174" s="252" t="s">
        <v>845</v>
      </c>
      <c r="L174" s="253" t="s">
        <v>849</v>
      </c>
      <c r="M174" s="252" t="s">
        <v>1013</v>
      </c>
      <c r="N174" s="252" t="s">
        <v>1014</v>
      </c>
      <c r="O174" s="252" t="s">
        <v>848</v>
      </c>
      <c r="P174" s="255">
        <v>45517.136805555558</v>
      </c>
      <c r="Q174" s="252" t="s">
        <v>795</v>
      </c>
      <c r="R174" s="253" t="s">
        <v>849</v>
      </c>
      <c r="S174" s="253" t="s">
        <v>849</v>
      </c>
      <c r="T174" s="255">
        <v>45490.614583333336</v>
      </c>
      <c r="U174" s="252" t="s">
        <v>845</v>
      </c>
      <c r="V174" s="253" t="s">
        <v>849</v>
      </c>
      <c r="W174" s="252" t="s">
        <v>850</v>
      </c>
      <c r="X174" s="252" t="s">
        <v>903</v>
      </c>
      <c r="Y174" s="228" t="str">
        <f>VLOOKUP(HelpMe[[#This Row],[Technician]],Technicians[#All],3,FALSE)</f>
        <v>RAK Ceramics</v>
      </c>
      <c r="Z174" s="228" t="str">
        <f>VLOOKUP(HelpMe[[#This Row],[Technician]],Technicians[#All],2,FALSE)</f>
        <v>SAP SD</v>
      </c>
      <c r="AA174" s="230" t="e">
        <f>IF((TEXT("Oct 28, 2024 00:00 AM","mmm dd, yyyy hh:mm") - TEXT(HelpMe[[#This Row],[Created Date]],"mmm dd, yyyy hh:mm"))&gt;0, "Yes","No")</f>
        <v>#VALUE!</v>
      </c>
      <c r="AB174" s="230" t="e">
        <f ca="1">IF(HelpMe[[#This Row],[Resolved Time]]="-",NOW()-TEXT(HelpMe[[#This Row],[Created Date]],"mmm dd, yyyy hh:mm"),HelpMe[[#This Row],[Resolved Time]]-HelpMe[[#This Row],[Created Date]])</f>
        <v>#VALUE!</v>
      </c>
      <c r="AC174" s="231" t="e">
        <f>YEAR(TEXT(HelpMe[[#This Row],[Created Date]],"mmm dd, yyyy hh:mm"))</f>
        <v>#VALUE!</v>
      </c>
      <c r="AD174" s="228" t="e">
        <f>WEEKNUM(TEXT(HelpMe[[#This Row],[Created Date]],"mmm dd, yyyy hh:mm"),2)</f>
        <v>#VALUE!</v>
      </c>
      <c r="AE174" s="228" t="e">
        <f>_xlfn.CONCAT(HelpMe[[#This Row],[Year]],"-W",HelpMe[[#This Row],[Week'#]])</f>
        <v>#VALUE!</v>
      </c>
      <c r="AF174" s="228" t="str">
        <f>IFERROR(VLOOKUP(HelpMe[[#This Row],[ID]],CGTracker[#All],11,FALSE),"No CG Status Found")</f>
        <v>No CG Status Found</v>
      </c>
      <c r="AG174" s="228" t="e">
        <f>MONTH(TEXT(HelpMe[[#This Row],[Created Date]],"mmm dd, yyyy hh:mm"))</f>
        <v>#VALUE!</v>
      </c>
      <c r="AH174" s="228" t="e">
        <f>_xlfn.CONCAT(HelpMe[[#This Row],[Year]],"-M",HelpMe[[#This Row],[Month]])</f>
        <v>#VALUE!</v>
      </c>
      <c r="AI174" s="228" t="e">
        <f ca="1">IF(HelpMe[[#This Row],[Age]]&lt;2,"Less than 2",IF(HelpMe[[#This Row],[Age]]&lt;5,"From 2 to 5",IF(HelpMe[[#This Row],[Age]]&lt;10,"From 5 to 10","More than 10")))</f>
        <v>#VALUE!</v>
      </c>
      <c r="AJ174" s="233" t="e">
        <f>DATEVALUE(TEXT(HelpMe[[#This Row],[Created Date]],"mm/dd/yyyy hh:mm"))</f>
        <v>#VALUE!</v>
      </c>
      <c r="AK174" s="233" t="str">
        <f>IF(HelpMe[[#This Row],[Resolved Time]]="-","",DATEVALUE(TEXT(HelpMe[[#This Row],[Created Date]],"mm/dd/yyyy hh:mm")))</f>
        <v/>
      </c>
    </row>
    <row r="175" spans="1:37" ht="14.5">
      <c r="A175" s="252">
        <v>4000000073</v>
      </c>
      <c r="B175" s="252" t="s">
        <v>156</v>
      </c>
      <c r="C175" s="252" t="s">
        <v>795</v>
      </c>
      <c r="D175" s="254" t="s">
        <v>1209</v>
      </c>
      <c r="E175" s="252" t="s">
        <v>1210</v>
      </c>
      <c r="F175" s="252" t="s">
        <v>603</v>
      </c>
      <c r="G175" s="252" t="s">
        <v>899</v>
      </c>
      <c r="H175" s="252" t="s">
        <v>403</v>
      </c>
      <c r="I175" s="255">
        <v>45474.601388888892</v>
      </c>
      <c r="J175" s="255">
        <v>45476.601388888892</v>
      </c>
      <c r="K175" s="252" t="s">
        <v>845</v>
      </c>
      <c r="L175" s="255">
        <v>45488.076388888891</v>
      </c>
      <c r="M175" s="252" t="s">
        <v>1032</v>
      </c>
      <c r="N175" s="252" t="s">
        <v>878</v>
      </c>
      <c r="O175" s="252" t="s">
        <v>848</v>
      </c>
      <c r="P175" s="255">
        <v>45519.526388888888</v>
      </c>
      <c r="Q175" s="252" t="s">
        <v>795</v>
      </c>
      <c r="R175" s="255">
        <v>45485.045138888891</v>
      </c>
      <c r="S175" s="255">
        <v>45475.025694444441</v>
      </c>
      <c r="T175" s="255">
        <v>45474.68472222222</v>
      </c>
      <c r="U175" s="253" t="s">
        <v>849</v>
      </c>
      <c r="V175" s="256">
        <v>2000000000</v>
      </c>
      <c r="W175" s="252" t="s">
        <v>850</v>
      </c>
      <c r="X175" s="252" t="s">
        <v>793</v>
      </c>
      <c r="Y175" s="228" t="str">
        <f>VLOOKUP(HelpMe[[#This Row],[Technician]],Technicians[#All],3,FALSE)</f>
        <v>RAK Ceramics</v>
      </c>
      <c r="Z175" s="228" t="str">
        <f>VLOOKUP(HelpMe[[#This Row],[Technician]],Technicians[#All],2,FALSE)</f>
        <v>SAP ABAP</v>
      </c>
      <c r="AA175" s="233" t="e">
        <f>IF((TEXT("Oct 28, 2024 00:00 AM","mmm dd, yyyy hh:mm") - TEXT(HelpMe[[#This Row],[Created Date]],"mmm dd, yyyy hh:mm"))&gt;0, "Yes","No")</f>
        <v>#VALUE!</v>
      </c>
      <c r="AB175" s="230">
        <f ca="1">IF(HelpMe[[#This Row],[Resolved Time]]="-",NOW()-TEXT(HelpMe[[#This Row],[Created Date]],"mmm dd, yyyy hh:mm"),HelpMe[[#This Row],[Resolved Time]]-HelpMe[[#This Row],[Created Date]])</f>
        <v>10.443749999998545</v>
      </c>
      <c r="AC175" s="231" t="e">
        <f>YEAR(TEXT(HelpMe[[#This Row],[Created Date]],"mmm dd, yyyy hh:mm"))</f>
        <v>#VALUE!</v>
      </c>
      <c r="AD175" s="228" t="e">
        <f>WEEKNUM(TEXT(HelpMe[[#This Row],[Created Date]],"mmm dd, yyyy hh:mm"),2)</f>
        <v>#VALUE!</v>
      </c>
      <c r="AE175" s="228" t="e">
        <f>_xlfn.CONCAT(HelpMe[[#This Row],[Year]],"-W",HelpMe[[#This Row],[Week'#]])</f>
        <v>#VALUE!</v>
      </c>
      <c r="AF175" s="228" t="str">
        <f>IFERROR(VLOOKUP(HelpMe[[#This Row],[ID]],CGTracker[#All],11,FALSE),"No CG Status Found")</f>
        <v>No CG Status Found</v>
      </c>
      <c r="AG175" s="228" t="e">
        <f>MONTH(TEXT(HelpMe[[#This Row],[Created Date]],"mmm dd, yyyy hh:mm"))</f>
        <v>#VALUE!</v>
      </c>
      <c r="AH175" s="228" t="e">
        <f>_xlfn.CONCAT(HelpMe[[#This Row],[Year]],"-M",HelpMe[[#This Row],[Month]])</f>
        <v>#VALUE!</v>
      </c>
      <c r="AI175" s="228" t="str">
        <f ca="1">IF(HelpMe[[#This Row],[Age]]&lt;2,"Less than 2",IF(HelpMe[[#This Row],[Age]]&lt;5,"From 2 to 5",IF(HelpMe[[#This Row],[Age]]&lt;10,"From 5 to 10","More than 10")))</f>
        <v>More than 10</v>
      </c>
      <c r="AJ175" s="233">
        <f>DATEVALUE(TEXT(HelpMe[[#This Row],[Created Date]],"mm/dd/yyyy hh:mm"))</f>
        <v>45298</v>
      </c>
      <c r="AK175" s="233">
        <f>IF(HelpMe[[#This Row],[Resolved Time]]="-","",DATEVALUE(TEXT(HelpMe[[#This Row],[Created Date]],"mm/dd/yyyy hh:mm")))</f>
        <v>45298</v>
      </c>
    </row>
    <row r="176" spans="1:37" ht="14.5">
      <c r="A176" s="252">
        <v>4000000609</v>
      </c>
      <c r="B176" s="252" t="s">
        <v>117</v>
      </c>
      <c r="C176" s="252" t="s">
        <v>881</v>
      </c>
      <c r="D176" s="254" t="s">
        <v>1211</v>
      </c>
      <c r="E176" s="252" t="s">
        <v>985</v>
      </c>
      <c r="F176" s="252" t="s">
        <v>843</v>
      </c>
      <c r="G176" s="252" t="s">
        <v>844</v>
      </c>
      <c r="H176" s="252" t="s">
        <v>403</v>
      </c>
      <c r="I176" s="255">
        <v>45485.220833333333</v>
      </c>
      <c r="J176" s="255">
        <v>45492.4375</v>
      </c>
      <c r="K176" s="252" t="s">
        <v>845</v>
      </c>
      <c r="L176" s="255">
        <v>45492.786111111112</v>
      </c>
      <c r="M176" s="252" t="s">
        <v>886</v>
      </c>
      <c r="N176" s="252" t="s">
        <v>891</v>
      </c>
      <c r="O176" s="252" t="s">
        <v>848</v>
      </c>
      <c r="P176" s="255">
        <v>45492.786111111112</v>
      </c>
      <c r="Q176" s="252" t="s">
        <v>881</v>
      </c>
      <c r="R176" s="255">
        <v>45489.774305555555</v>
      </c>
      <c r="S176" s="255">
        <v>45489.03125</v>
      </c>
      <c r="T176" s="255">
        <v>45485.604166666664</v>
      </c>
      <c r="U176" s="252" t="s">
        <v>885</v>
      </c>
      <c r="V176" s="253" t="s">
        <v>849</v>
      </c>
      <c r="W176" s="252" t="s">
        <v>1212</v>
      </c>
      <c r="X176" s="252" t="s">
        <v>793</v>
      </c>
      <c r="Y176" s="228" t="str">
        <f>VLOOKUP(HelpMe[[#This Row],[Technician]],Technicians[#All],3,FALSE)</f>
        <v>RAK Ceramics</v>
      </c>
      <c r="Z176" s="228" t="str">
        <f>VLOOKUP(HelpMe[[#This Row],[Technician]],Technicians[#All],2,FALSE)</f>
        <v>SAP Basis</v>
      </c>
      <c r="AA176" s="230" t="e">
        <f>IF((TEXT("Oct 28, 2024 00:00 AM","mmm dd, yyyy hh:mm") - TEXT(HelpMe[[#This Row],[Created Date]],"mmm dd, yyyy hh:mm"))&gt;0, "Yes","No")</f>
        <v>#VALUE!</v>
      </c>
      <c r="AB176" s="230">
        <f ca="1">IF(HelpMe[[#This Row],[Resolved Time]]="-",NOW()-TEXT(HelpMe[[#This Row],[Created Date]],"mmm dd, yyyy hh:mm"),HelpMe[[#This Row],[Resolved Time]]-HelpMe[[#This Row],[Created Date]])</f>
        <v>4.5534722222218988</v>
      </c>
      <c r="AC176" s="231" t="e">
        <f>YEAR(TEXT(HelpMe[[#This Row],[Created Date]],"mmm dd, yyyy hh:mm"))</f>
        <v>#VALUE!</v>
      </c>
      <c r="AD176" s="228" t="e">
        <f>WEEKNUM(TEXT(HelpMe[[#This Row],[Created Date]],"mmm dd, yyyy hh:mm"),2)</f>
        <v>#VALUE!</v>
      </c>
      <c r="AE176" s="228" t="e">
        <f>_xlfn.CONCAT(HelpMe[[#This Row],[Year]],"-W",HelpMe[[#This Row],[Week'#]])</f>
        <v>#VALUE!</v>
      </c>
      <c r="AF176" s="228" t="str">
        <f>IFERROR(VLOOKUP(HelpMe[[#This Row],[ID]],CGTracker[#All],11,FALSE),"No CG Status Found")</f>
        <v>No CG Status Found</v>
      </c>
      <c r="AG176" s="228" t="e">
        <f>MONTH(TEXT(HelpMe[[#This Row],[Created Date]],"mmm dd, yyyy hh:mm"))</f>
        <v>#VALUE!</v>
      </c>
      <c r="AH176" s="228" t="e">
        <f>_xlfn.CONCAT(HelpMe[[#This Row],[Year]],"-M",HelpMe[[#This Row],[Month]])</f>
        <v>#VALUE!</v>
      </c>
      <c r="AI176" s="228" t="str">
        <f ca="1">IF(HelpMe[[#This Row],[Age]]&lt;2,"Less than 2",IF(HelpMe[[#This Row],[Age]]&lt;5,"From 2 to 5",IF(HelpMe[[#This Row],[Age]]&lt;10,"From 5 to 10","More than 10")))</f>
        <v>From 2 to 5</v>
      </c>
      <c r="AJ176" s="233">
        <f>DATEVALUE(TEXT(HelpMe[[#This Row],[Created Date]],"mm/dd/yyyy hh:mm"))</f>
        <v>45633</v>
      </c>
      <c r="AK176" s="233">
        <f>IF(HelpMe[[#This Row],[Resolved Time]]="-","",DATEVALUE(TEXT(HelpMe[[#This Row],[Created Date]],"mm/dd/yyyy hh:mm")))</f>
        <v>45633</v>
      </c>
    </row>
    <row r="177" spans="1:37" ht="14.5">
      <c r="A177" s="252">
        <v>4000005611</v>
      </c>
      <c r="B177" s="252" t="s">
        <v>117</v>
      </c>
      <c r="C177" s="252" t="s">
        <v>906</v>
      </c>
      <c r="D177" s="254" t="s">
        <v>1213</v>
      </c>
      <c r="E177" s="252" t="s">
        <v>1094</v>
      </c>
      <c r="F177" s="252" t="s">
        <v>843</v>
      </c>
      <c r="G177" s="252" t="s">
        <v>844</v>
      </c>
      <c r="H177" s="252" t="s">
        <v>40</v>
      </c>
      <c r="I177" s="255">
        <v>45630.60833333333</v>
      </c>
      <c r="J177" s="255">
        <v>45631.566666666666</v>
      </c>
      <c r="K177" s="252" t="s">
        <v>885</v>
      </c>
      <c r="L177" s="253" t="s">
        <v>849</v>
      </c>
      <c r="M177" s="252" t="s">
        <v>1094</v>
      </c>
      <c r="N177" s="252" t="s">
        <v>1214</v>
      </c>
      <c r="O177" s="252" t="s">
        <v>848</v>
      </c>
      <c r="P177" s="255">
        <v>45646.564583333333</v>
      </c>
      <c r="Q177" s="252" t="s">
        <v>861</v>
      </c>
      <c r="R177" s="255">
        <v>45646.564583333333</v>
      </c>
      <c r="S177" s="255">
        <v>45646.564583333333</v>
      </c>
      <c r="T177" s="255">
        <v>45630.65</v>
      </c>
      <c r="U177" s="252" t="s">
        <v>885</v>
      </c>
      <c r="V177" s="253" t="s">
        <v>849</v>
      </c>
      <c r="W177" s="252" t="s">
        <v>888</v>
      </c>
      <c r="X177" s="252" t="s">
        <v>793</v>
      </c>
      <c r="Y177" s="228" t="str">
        <f>VLOOKUP(HelpMe[[#This Row],[Technician]],Technicians[#All],3,FALSE)</f>
        <v>RAK Ceramics</v>
      </c>
      <c r="Z177" s="228" t="str">
        <f>VLOOKUP(HelpMe[[#This Row],[Technician]],Technicians[#All],2,FALSE)</f>
        <v>SAP Basis</v>
      </c>
      <c r="AA177" s="230" t="e">
        <f>IF((TEXT("Oct 28, 2024 00:00 AM","mmm dd, yyyy hh:mm") - TEXT(HelpMe[[#This Row],[Created Date]],"mmm dd, yyyy hh:mm"))&gt;0, "Yes","No")</f>
        <v>#VALUE!</v>
      </c>
      <c r="AB177" s="230">
        <f ca="1">IF(HelpMe[[#This Row],[Resolved Time]]="-",NOW()-TEXT(HelpMe[[#This Row],[Created Date]],"mmm dd, yyyy hh:mm"),HelpMe[[#This Row],[Resolved Time]]-HelpMe[[#This Row],[Created Date]])</f>
        <v>15.95625000000291</v>
      </c>
      <c r="AC177" s="231" t="e">
        <f>YEAR(TEXT(HelpMe[[#This Row],[Created Date]],"mmm dd, yyyy hh:mm"))</f>
        <v>#VALUE!</v>
      </c>
      <c r="AD177" s="228" t="e">
        <f>WEEKNUM(TEXT(HelpMe[[#This Row],[Created Date]],"mmm dd, yyyy hh:mm"),2)</f>
        <v>#VALUE!</v>
      </c>
      <c r="AE177" s="228" t="e">
        <f>_xlfn.CONCAT(HelpMe[[#This Row],[Year]],"-W",HelpMe[[#This Row],[Week'#]])</f>
        <v>#VALUE!</v>
      </c>
      <c r="AF177" s="228" t="str">
        <f>IFERROR(VLOOKUP(HelpMe[[#This Row],[ID]],CGTracker[#All],11,FALSE),"No CG Status Found")</f>
        <v>No CG Status Found</v>
      </c>
      <c r="AG177" s="228" t="e">
        <f>MONTH(TEXT(HelpMe[[#This Row],[Created Date]],"mmm dd, yyyy hh:mm"))</f>
        <v>#VALUE!</v>
      </c>
      <c r="AH177" s="228" t="e">
        <f>_xlfn.CONCAT(HelpMe[[#This Row],[Year]],"-M",HelpMe[[#This Row],[Month]])</f>
        <v>#VALUE!</v>
      </c>
      <c r="AI177" s="228" t="str">
        <f ca="1">IF(HelpMe[[#This Row],[Age]]&lt;2,"Less than 2",IF(HelpMe[[#This Row],[Age]]&lt;5,"From 2 to 5",IF(HelpMe[[#This Row],[Age]]&lt;10,"From 5 to 10","More than 10")))</f>
        <v>More than 10</v>
      </c>
      <c r="AJ177" s="233">
        <f>DATEVALUE(TEXT(HelpMe[[#This Row],[Created Date]],"mm/dd/yyyy hh:mm"))</f>
        <v>45394</v>
      </c>
      <c r="AK177" s="233">
        <f>IF(HelpMe[[#This Row],[Resolved Time]]="-","",DATEVALUE(TEXT(HelpMe[[#This Row],[Created Date]],"mm/dd/yyyy hh:mm")))</f>
        <v>45394</v>
      </c>
    </row>
    <row r="178" spans="1:37" ht="14.5">
      <c r="A178" s="252">
        <v>4000001869</v>
      </c>
      <c r="B178" s="252" t="s">
        <v>117</v>
      </c>
      <c r="C178" s="252" t="s">
        <v>795</v>
      </c>
      <c r="D178" s="254" t="s">
        <v>1215</v>
      </c>
      <c r="E178" s="252" t="s">
        <v>1216</v>
      </c>
      <c r="F178" s="252" t="s">
        <v>884</v>
      </c>
      <c r="G178" s="252" t="s">
        <v>844</v>
      </c>
      <c r="H178" s="252" t="s">
        <v>403</v>
      </c>
      <c r="I178" s="255">
        <v>45516.552777777775</v>
      </c>
      <c r="J178" s="255">
        <v>45518.552777777775</v>
      </c>
      <c r="K178" s="252" t="s">
        <v>885</v>
      </c>
      <c r="L178" s="255">
        <v>45530.675000000003</v>
      </c>
      <c r="M178" s="252" t="s">
        <v>1216</v>
      </c>
      <c r="N178" s="252" t="s">
        <v>997</v>
      </c>
      <c r="O178" s="252" t="s">
        <v>848</v>
      </c>
      <c r="P178" s="255">
        <v>45600.78125</v>
      </c>
      <c r="Q178" s="252" t="s">
        <v>795</v>
      </c>
      <c r="R178" s="255">
        <v>45527.658333333333</v>
      </c>
      <c r="S178" s="255">
        <v>45527.658333333333</v>
      </c>
      <c r="T178" s="255">
        <v>45516.636111111111</v>
      </c>
      <c r="U178" s="252" t="s">
        <v>885</v>
      </c>
      <c r="V178" s="253" t="s">
        <v>849</v>
      </c>
      <c r="W178" s="252" t="s">
        <v>888</v>
      </c>
      <c r="X178" s="252" t="s">
        <v>793</v>
      </c>
      <c r="Y178" s="228" t="str">
        <f>VLOOKUP(HelpMe[[#This Row],[Technician]],Technicians[#All],3,FALSE)</f>
        <v>RAK Ceramics</v>
      </c>
      <c r="Z178" s="228" t="str">
        <f>VLOOKUP(HelpMe[[#This Row],[Technician]],Technicians[#All],2,FALSE)</f>
        <v>SAP Basis</v>
      </c>
      <c r="AA178" s="233" t="e">
        <f>IF((TEXT("Oct 28, 2024 00:00 AM","mmm dd, yyyy hh:mm") - TEXT(HelpMe[[#This Row],[Created Date]],"mmm dd, yyyy hh:mm"))&gt;0, "Yes","No")</f>
        <v>#VALUE!</v>
      </c>
      <c r="AB178" s="230">
        <f ca="1">IF(HelpMe[[#This Row],[Resolved Time]]="-",NOW()-TEXT(HelpMe[[#This Row],[Created Date]],"mmm dd, yyyy hh:mm"),HelpMe[[#This Row],[Resolved Time]]-HelpMe[[#This Row],[Created Date]])</f>
        <v>11.105555555557657</v>
      </c>
      <c r="AC178" s="231" t="e">
        <f>YEAR(TEXT(HelpMe[[#This Row],[Created Date]],"mmm dd, yyyy hh:mm"))</f>
        <v>#VALUE!</v>
      </c>
      <c r="AD178" s="228" t="e">
        <f>WEEKNUM(TEXT(HelpMe[[#This Row],[Created Date]],"mmm dd, yyyy hh:mm"),2)</f>
        <v>#VALUE!</v>
      </c>
      <c r="AE178" s="228" t="e">
        <f>_xlfn.CONCAT(HelpMe[[#This Row],[Year]],"-W",HelpMe[[#This Row],[Week'#]])</f>
        <v>#VALUE!</v>
      </c>
      <c r="AF178" s="228" t="str">
        <f>IFERROR(VLOOKUP(HelpMe[[#This Row],[ID]],CGTracker[#All],11,FALSE),"No CG Status Found")</f>
        <v>No CG Status Found</v>
      </c>
      <c r="AG178" s="228" t="e">
        <f>MONTH(TEXT(HelpMe[[#This Row],[Created Date]],"mmm dd, yyyy hh:mm"))</f>
        <v>#VALUE!</v>
      </c>
      <c r="AH178" s="228" t="e">
        <f>_xlfn.CONCAT(HelpMe[[#This Row],[Year]],"-M",HelpMe[[#This Row],[Month]])</f>
        <v>#VALUE!</v>
      </c>
      <c r="AI178" s="228" t="str">
        <f ca="1">IF(HelpMe[[#This Row],[Age]]&lt;2,"Less than 2",IF(HelpMe[[#This Row],[Age]]&lt;5,"From 2 to 5",IF(HelpMe[[#This Row],[Age]]&lt;10,"From 5 to 10","More than 10")))</f>
        <v>More than 10</v>
      </c>
      <c r="AJ178" s="233">
        <f>DATEVALUE(TEXT(HelpMe[[#This Row],[Created Date]],"mm/dd/yyyy hh:mm"))</f>
        <v>45634</v>
      </c>
      <c r="AK178" s="233">
        <f>IF(HelpMe[[#This Row],[Resolved Time]]="-","",DATEVALUE(TEXT(HelpMe[[#This Row],[Created Date]],"mm/dd/yyyy hh:mm")))</f>
        <v>45634</v>
      </c>
    </row>
    <row r="179" spans="1:37" ht="14.5">
      <c r="A179" s="252">
        <v>4000004589</v>
      </c>
      <c r="B179" s="252" t="s">
        <v>117</v>
      </c>
      <c r="C179" s="252" t="s">
        <v>795</v>
      </c>
      <c r="D179" s="254" t="s">
        <v>1217</v>
      </c>
      <c r="E179" s="252" t="s">
        <v>1218</v>
      </c>
      <c r="F179" s="252" t="s">
        <v>843</v>
      </c>
      <c r="G179" s="252" t="s">
        <v>844</v>
      </c>
      <c r="H179" s="252" t="s">
        <v>403</v>
      </c>
      <c r="I179" s="255">
        <v>45597.770138888889</v>
      </c>
      <c r="J179" s="255">
        <v>45601.770138888889</v>
      </c>
      <c r="K179" s="252" t="s">
        <v>845</v>
      </c>
      <c r="L179" s="255">
        <v>45603.786111111112</v>
      </c>
      <c r="M179" s="252" t="s">
        <v>1218</v>
      </c>
      <c r="N179" s="252" t="s">
        <v>1219</v>
      </c>
      <c r="O179" s="252" t="s">
        <v>848</v>
      </c>
      <c r="P179" s="255">
        <v>45603.786111111112</v>
      </c>
      <c r="Q179" s="252" t="s">
        <v>795</v>
      </c>
      <c r="R179" s="255">
        <v>45600.78125</v>
      </c>
      <c r="S179" s="255">
        <v>45600.78125</v>
      </c>
      <c r="T179" s="255">
        <v>45600.478472222225</v>
      </c>
      <c r="U179" s="252" t="s">
        <v>885</v>
      </c>
      <c r="V179" s="253" t="s">
        <v>849</v>
      </c>
      <c r="W179" s="252" t="s">
        <v>850</v>
      </c>
      <c r="X179" s="252" t="s">
        <v>793</v>
      </c>
      <c r="Y179" s="228" t="str">
        <f>VLOOKUP(HelpMe[[#This Row],[Technician]],Technicians[#All],3,FALSE)</f>
        <v>RAK Ceramics</v>
      </c>
      <c r="Z179" s="228" t="str">
        <f>VLOOKUP(HelpMe[[#This Row],[Technician]],Technicians[#All],2,FALSE)</f>
        <v>SAP Basis</v>
      </c>
      <c r="AA179" s="230" t="e">
        <f>IF((TEXT("Oct 28, 2024 00:00 AM","mmm dd, yyyy hh:mm") - TEXT(HelpMe[[#This Row],[Created Date]],"mmm dd, yyyy hh:mm"))&gt;0, "Yes","No")</f>
        <v>#VALUE!</v>
      </c>
      <c r="AB179" s="230">
        <f ca="1">IF(HelpMe[[#This Row],[Resolved Time]]="-",NOW()-TEXT(HelpMe[[#This Row],[Created Date]],"mmm dd, yyyy hh:mm"),HelpMe[[#This Row],[Resolved Time]]-HelpMe[[#This Row],[Created Date]])</f>
        <v>3.0111111111109494</v>
      </c>
      <c r="AC179" s="231" t="e">
        <f>YEAR(TEXT(HelpMe[[#This Row],[Created Date]],"mmm dd, yyyy hh:mm"))</f>
        <v>#VALUE!</v>
      </c>
      <c r="AD179" s="228" t="e">
        <f>WEEKNUM(TEXT(HelpMe[[#This Row],[Created Date]],"mmm dd, yyyy hh:mm"),2)</f>
        <v>#VALUE!</v>
      </c>
      <c r="AE179" s="228" t="e">
        <f>_xlfn.CONCAT(HelpMe[[#This Row],[Year]],"-W",HelpMe[[#This Row],[Week'#]])</f>
        <v>#VALUE!</v>
      </c>
      <c r="AF179" s="228" t="str">
        <f>IFERROR(VLOOKUP(HelpMe[[#This Row],[ID]],CGTracker[#All],11,FALSE),"No CG Status Found")</f>
        <v>No CG Status Found</v>
      </c>
      <c r="AG179" s="228" t="e">
        <f>MONTH(TEXT(HelpMe[[#This Row],[Created Date]],"mmm dd, yyyy hh:mm"))</f>
        <v>#VALUE!</v>
      </c>
      <c r="AH179" s="228" t="e">
        <f>_xlfn.CONCAT(HelpMe[[#This Row],[Year]],"-M",HelpMe[[#This Row],[Month]])</f>
        <v>#VALUE!</v>
      </c>
      <c r="AI179" s="228" t="str">
        <f ca="1">IF(HelpMe[[#This Row],[Age]]&lt;2,"Less than 2",IF(HelpMe[[#This Row],[Age]]&lt;5,"From 2 to 5",IF(HelpMe[[#This Row],[Age]]&lt;10,"From 5 to 10","More than 10")))</f>
        <v>From 2 to 5</v>
      </c>
      <c r="AJ179" s="233">
        <f>DATEVALUE(TEXT(HelpMe[[#This Row],[Created Date]],"mm/dd/yyyy hh:mm"))</f>
        <v>45302</v>
      </c>
      <c r="AK179" s="233">
        <f>IF(HelpMe[[#This Row],[Resolved Time]]="-","",DATEVALUE(TEXT(HelpMe[[#This Row],[Created Date]],"mm/dd/yyyy hh:mm")))</f>
        <v>45302</v>
      </c>
    </row>
    <row r="180" spans="1:37" ht="14.5">
      <c r="A180" s="252">
        <v>4000003197</v>
      </c>
      <c r="B180" s="252" t="s">
        <v>117</v>
      </c>
      <c r="C180" s="252" t="s">
        <v>795</v>
      </c>
      <c r="D180" s="254" t="s">
        <v>587</v>
      </c>
      <c r="E180" s="252" t="s">
        <v>1004</v>
      </c>
      <c r="F180" s="252" t="s">
        <v>941</v>
      </c>
      <c r="G180" s="252" t="s">
        <v>980</v>
      </c>
      <c r="H180" s="252" t="s">
        <v>403</v>
      </c>
      <c r="I180" s="255">
        <v>45553.700694444444</v>
      </c>
      <c r="J180" s="255">
        <v>45555.701388888891</v>
      </c>
      <c r="K180" s="252" t="s">
        <v>845</v>
      </c>
      <c r="L180" s="255">
        <v>45633.754861111112</v>
      </c>
      <c r="M180" s="252" t="s">
        <v>846</v>
      </c>
      <c r="N180" s="252" t="s">
        <v>1005</v>
      </c>
      <c r="O180" s="252" t="s">
        <v>920</v>
      </c>
      <c r="P180" s="255">
        <v>45633.754861111112</v>
      </c>
      <c r="Q180" s="252" t="s">
        <v>795</v>
      </c>
      <c r="R180" s="255">
        <v>45630.745138888888</v>
      </c>
      <c r="S180" s="255">
        <v>45583.55</v>
      </c>
      <c r="T180" s="255">
        <v>45553.78402777778</v>
      </c>
      <c r="U180" s="253" t="s">
        <v>849</v>
      </c>
      <c r="V180" s="252" t="s">
        <v>1220</v>
      </c>
      <c r="W180" s="252" t="s">
        <v>850</v>
      </c>
      <c r="X180" s="252" t="s">
        <v>1006</v>
      </c>
      <c r="Y180" s="228" t="str">
        <f>VLOOKUP(HelpMe[[#This Row],[Technician]],Technicians[#All],3,FALSE)</f>
        <v>Capgemini</v>
      </c>
      <c r="Z180" s="228" t="str">
        <f>VLOOKUP(HelpMe[[#This Row],[Technician]],Technicians[#All],2,FALSE)</f>
        <v>SAP FICO</v>
      </c>
      <c r="AA180" s="233" t="e">
        <f>IF((TEXT("Oct 28, 2024 00:00 AM","mmm dd, yyyy hh:mm") - TEXT(HelpMe[[#This Row],[Created Date]],"mmm dd, yyyy hh:mm"))&gt;0, "Yes","No")</f>
        <v>#VALUE!</v>
      </c>
      <c r="AB180" s="230">
        <f ca="1">IF(HelpMe[[#This Row],[Resolved Time]]="-",NOW()-TEXT(HelpMe[[#This Row],[Created Date]],"mmm dd, yyyy hh:mm"),HelpMe[[#This Row],[Resolved Time]]-HelpMe[[#This Row],[Created Date]])</f>
        <v>77.044444444443798</v>
      </c>
      <c r="AC180" s="231" t="e">
        <f>YEAR(TEXT(HelpMe[[#This Row],[Created Date]],"mmm dd, yyyy hh:mm"))</f>
        <v>#VALUE!</v>
      </c>
      <c r="AD180" s="228" t="e">
        <f>WEEKNUM(TEXT(HelpMe[[#This Row],[Created Date]],"mmm dd, yyyy hh:mm"),2)</f>
        <v>#VALUE!</v>
      </c>
      <c r="AE180" s="228" t="e">
        <f>_xlfn.CONCAT(HelpMe[[#This Row],[Year]],"-W",HelpMe[[#This Row],[Week'#]])</f>
        <v>#VALUE!</v>
      </c>
      <c r="AF180" s="228" t="str">
        <f>IFERROR(VLOOKUP(HelpMe[[#This Row],[ID]],CGTracker[#All],11,FALSE),"No CG Status Found")</f>
        <v>Closed</v>
      </c>
      <c r="AG180" s="228" t="e">
        <f>MONTH(TEXT(HelpMe[[#This Row],[Created Date]],"mmm dd, yyyy hh:mm"))</f>
        <v>#VALUE!</v>
      </c>
      <c r="AH180" s="228" t="e">
        <f>_xlfn.CONCAT(HelpMe[[#This Row],[Year]],"-M",HelpMe[[#This Row],[Month]])</f>
        <v>#VALUE!</v>
      </c>
      <c r="AI180" s="228" t="str">
        <f ca="1">IF(HelpMe[[#This Row],[Age]]&lt;2,"Less than 2",IF(HelpMe[[#This Row],[Age]]&lt;5,"From 2 to 5",IF(HelpMe[[#This Row],[Age]]&lt;10,"From 5 to 10","More than 10")))</f>
        <v>More than 10</v>
      </c>
      <c r="AJ180" s="233" t="e">
        <f>DATEVALUE(TEXT(HelpMe[[#This Row],[Created Date]],"mm/dd/yyyy hh:mm"))</f>
        <v>#VALUE!</v>
      </c>
      <c r="AK180" s="233" t="e">
        <f>IF(HelpMe[[#This Row],[Resolved Time]]="-","",DATEVALUE(TEXT(HelpMe[[#This Row],[Created Date]],"mm/dd/yyyy hh:mm")))</f>
        <v>#VALUE!</v>
      </c>
    </row>
    <row r="181" spans="1:37" ht="14.5">
      <c r="A181" s="252">
        <v>4000003075</v>
      </c>
      <c r="B181" s="252" t="s">
        <v>156</v>
      </c>
      <c r="C181" s="252" t="s">
        <v>795</v>
      </c>
      <c r="D181" s="254" t="s">
        <v>1221</v>
      </c>
      <c r="E181" s="252" t="s">
        <v>1222</v>
      </c>
      <c r="F181" s="252" t="s">
        <v>742</v>
      </c>
      <c r="G181" s="252" t="s">
        <v>864</v>
      </c>
      <c r="H181" s="252" t="s">
        <v>403</v>
      </c>
      <c r="I181" s="255">
        <v>45551.582638888889</v>
      </c>
      <c r="J181" s="255">
        <v>45553.582638888889</v>
      </c>
      <c r="K181" s="252" t="s">
        <v>845</v>
      </c>
      <c r="L181" s="255">
        <v>45558.685416666667</v>
      </c>
      <c r="M181" s="252" t="s">
        <v>846</v>
      </c>
      <c r="N181" s="252" t="s">
        <v>847</v>
      </c>
      <c r="O181" s="252" t="s">
        <v>848</v>
      </c>
      <c r="P181" s="255">
        <v>45558.685416666667</v>
      </c>
      <c r="Q181" s="252" t="s">
        <v>795</v>
      </c>
      <c r="R181" s="255">
        <v>45555.672222222223</v>
      </c>
      <c r="S181" s="255">
        <v>45554.683333333334</v>
      </c>
      <c r="T181" s="255">
        <v>45551.665972222225</v>
      </c>
      <c r="U181" s="253" t="s">
        <v>849</v>
      </c>
      <c r="V181" s="253" t="s">
        <v>849</v>
      </c>
      <c r="W181" s="252" t="s">
        <v>1033</v>
      </c>
      <c r="X181" s="252" t="s">
        <v>793</v>
      </c>
      <c r="Y181" s="228" t="str">
        <f>VLOOKUP(HelpMe[[#This Row],[Technician]],Technicians[#All],3,FALSE)</f>
        <v>RAK Ceramics</v>
      </c>
      <c r="Z181" s="228" t="str">
        <f>VLOOKUP(HelpMe[[#This Row],[Technician]],Technicians[#All],2,FALSE)</f>
        <v>SAP SD</v>
      </c>
      <c r="AA181" s="233" t="e">
        <f>IF((TEXT("Oct 28, 2024 00:00 AM","mmm dd, yyyy hh:mm") - TEXT(HelpMe[[#This Row],[Created Date]],"mmm dd, yyyy hh:mm"))&gt;0, "Yes","No")</f>
        <v>#VALUE!</v>
      </c>
      <c r="AB181" s="230">
        <f ca="1">IF(HelpMe[[#This Row],[Resolved Time]]="-",NOW()-TEXT(HelpMe[[#This Row],[Created Date]],"mmm dd, yyyy hh:mm"),HelpMe[[#This Row],[Resolved Time]]-HelpMe[[#This Row],[Created Date]])</f>
        <v>4.0895833333343035</v>
      </c>
      <c r="AC181" s="231" t="e">
        <f>YEAR(TEXT(HelpMe[[#This Row],[Created Date]],"mmm dd, yyyy hh:mm"))</f>
        <v>#VALUE!</v>
      </c>
      <c r="AD181" s="228" t="e">
        <f>WEEKNUM(TEXT(HelpMe[[#This Row],[Created Date]],"mmm dd, yyyy hh:mm"),2)</f>
        <v>#VALUE!</v>
      </c>
      <c r="AE181" s="228" t="e">
        <f>_xlfn.CONCAT(HelpMe[[#This Row],[Year]],"-W",HelpMe[[#This Row],[Week'#]])</f>
        <v>#VALUE!</v>
      </c>
      <c r="AF181" s="228" t="str">
        <f>IFERROR(VLOOKUP(HelpMe[[#This Row],[ID]],CGTracker[#All],11,FALSE),"No CG Status Found")</f>
        <v>No CG Status Found</v>
      </c>
      <c r="AG181" s="228" t="e">
        <f>MONTH(TEXT(HelpMe[[#This Row],[Created Date]],"mmm dd, yyyy hh:mm"))</f>
        <v>#VALUE!</v>
      </c>
      <c r="AH181" s="228" t="e">
        <f>_xlfn.CONCAT(HelpMe[[#This Row],[Year]],"-M",HelpMe[[#This Row],[Month]])</f>
        <v>#VALUE!</v>
      </c>
      <c r="AI181" s="228" t="str">
        <f ca="1">IF(HelpMe[[#This Row],[Age]]&lt;2,"Less than 2",IF(HelpMe[[#This Row],[Age]]&lt;5,"From 2 to 5",IF(HelpMe[[#This Row],[Age]]&lt;10,"From 5 to 10","More than 10")))</f>
        <v>From 2 to 5</v>
      </c>
      <c r="AJ181" s="233" t="e">
        <f>DATEVALUE(TEXT(HelpMe[[#This Row],[Created Date]],"mm/dd/yyyy hh:mm"))</f>
        <v>#VALUE!</v>
      </c>
      <c r="AK181" s="233" t="e">
        <f>IF(HelpMe[[#This Row],[Resolved Time]]="-","",DATEVALUE(TEXT(HelpMe[[#This Row],[Created Date]],"mm/dd/yyyy hh:mm")))</f>
        <v>#VALUE!</v>
      </c>
    </row>
    <row r="182" spans="1:37" ht="14.5">
      <c r="A182" s="252">
        <v>4000005715</v>
      </c>
      <c r="B182" s="252" t="s">
        <v>156</v>
      </c>
      <c r="C182" s="252" t="s">
        <v>795</v>
      </c>
      <c r="D182" s="254" t="s">
        <v>610</v>
      </c>
      <c r="E182" s="252" t="s">
        <v>1222</v>
      </c>
      <c r="F182" s="252" t="s">
        <v>742</v>
      </c>
      <c r="G182" s="252" t="s">
        <v>516</v>
      </c>
      <c r="H182" s="252" t="s">
        <v>268</v>
      </c>
      <c r="I182" s="255">
        <v>45632.791666666664</v>
      </c>
      <c r="J182" s="255">
        <v>45636.791666666664</v>
      </c>
      <c r="K182" s="252" t="s">
        <v>845</v>
      </c>
      <c r="L182" s="253" t="s">
        <v>849</v>
      </c>
      <c r="M182" s="252" t="s">
        <v>846</v>
      </c>
      <c r="N182" s="252" t="s">
        <v>847</v>
      </c>
      <c r="O182" s="252" t="s">
        <v>848</v>
      </c>
      <c r="P182" s="255">
        <v>45644.694444444445</v>
      </c>
      <c r="Q182" s="252" t="s">
        <v>795</v>
      </c>
      <c r="R182" s="253" t="s">
        <v>849</v>
      </c>
      <c r="S182" s="255">
        <v>45639.689583333333</v>
      </c>
      <c r="T182" s="255">
        <v>45635.5</v>
      </c>
      <c r="U182" s="253" t="s">
        <v>849</v>
      </c>
      <c r="V182" s="253" t="s">
        <v>849</v>
      </c>
      <c r="W182" s="253" t="s">
        <v>849</v>
      </c>
      <c r="X182" s="253" t="s">
        <v>793</v>
      </c>
      <c r="Y182" s="228" t="str">
        <f>VLOOKUP(HelpMe[[#This Row],[Technician]],Technicians[#All],3,FALSE)</f>
        <v>RAK Ceramics</v>
      </c>
      <c r="Z182" s="228" t="str">
        <f>VLOOKUP(HelpMe[[#This Row],[Technician]],Technicians[#All],2,FALSE)</f>
        <v>SAP SD</v>
      </c>
      <c r="AA182" s="233" t="e">
        <f>IF((TEXT("Oct 28, 2024 00:00 AM","mmm dd, yyyy hh:mm") - TEXT(HelpMe[[#This Row],[Created Date]],"mmm dd, yyyy hh:mm"))&gt;0, "Yes","No")</f>
        <v>#VALUE!</v>
      </c>
      <c r="AB182" s="230" t="e">
        <f ca="1">IF(HelpMe[[#This Row],[Resolved Time]]="-",NOW()-TEXT(HelpMe[[#This Row],[Created Date]],"mmm dd, yyyy hh:mm"),HelpMe[[#This Row],[Resolved Time]]-HelpMe[[#This Row],[Created Date]])</f>
        <v>#VALUE!</v>
      </c>
      <c r="AC182" s="231" t="e">
        <f>YEAR(TEXT(HelpMe[[#This Row],[Created Date]],"mmm dd, yyyy hh:mm"))</f>
        <v>#VALUE!</v>
      </c>
      <c r="AD182" s="228" t="e">
        <f>WEEKNUM(TEXT(HelpMe[[#This Row],[Created Date]],"mmm dd, yyyy hh:mm"),2)</f>
        <v>#VALUE!</v>
      </c>
      <c r="AE182" s="228" t="e">
        <f>_xlfn.CONCAT(HelpMe[[#This Row],[Year]],"-W",HelpMe[[#This Row],[Week'#]])</f>
        <v>#VALUE!</v>
      </c>
      <c r="AF182" s="228" t="str">
        <f>IFERROR(VLOOKUP(HelpMe[[#This Row],[ID]],CGTracker[#All],11,FALSE),"No CG Status Found")</f>
        <v>In Progress</v>
      </c>
      <c r="AG182" s="228" t="e">
        <f>MONTH(TEXT(HelpMe[[#This Row],[Created Date]],"mmm dd, yyyy hh:mm"))</f>
        <v>#VALUE!</v>
      </c>
      <c r="AH182" s="228" t="e">
        <f>_xlfn.CONCAT(HelpMe[[#This Row],[Year]],"-M",HelpMe[[#This Row],[Month]])</f>
        <v>#VALUE!</v>
      </c>
      <c r="AI182" s="228" t="e">
        <f ca="1">IF(HelpMe[[#This Row],[Age]]&lt;2,"Less than 2",IF(HelpMe[[#This Row],[Age]]&lt;5,"From 2 to 5",IF(HelpMe[[#This Row],[Age]]&lt;10,"From 5 to 10","More than 10")))</f>
        <v>#VALUE!</v>
      </c>
      <c r="AJ182" s="233">
        <f>DATEVALUE(TEXT(HelpMe[[#This Row],[Created Date]],"mm/dd/yyyy hh:mm"))</f>
        <v>45455</v>
      </c>
      <c r="AK182" s="233" t="str">
        <f>IF(HelpMe[[#This Row],[Resolved Time]]="-","",DATEVALUE(TEXT(HelpMe[[#This Row],[Created Date]],"mm/dd/yyyy hh:mm")))</f>
        <v/>
      </c>
    </row>
    <row r="183" spans="1:37" ht="14.5">
      <c r="A183" s="252">
        <v>4000002821</v>
      </c>
      <c r="B183" s="252" t="s">
        <v>156</v>
      </c>
      <c r="C183" s="252" t="s">
        <v>795</v>
      </c>
      <c r="D183" s="254" t="s">
        <v>1223</v>
      </c>
      <c r="E183" s="252" t="s">
        <v>1222</v>
      </c>
      <c r="F183" s="252" t="s">
        <v>742</v>
      </c>
      <c r="G183" s="252" t="s">
        <v>516</v>
      </c>
      <c r="H183" s="252" t="s">
        <v>403</v>
      </c>
      <c r="I183" s="255">
        <v>45544.520138888889</v>
      </c>
      <c r="J183" s="255">
        <v>45546.520138888889</v>
      </c>
      <c r="K183" s="252" t="s">
        <v>845</v>
      </c>
      <c r="L183" s="255">
        <v>45578.777083333334</v>
      </c>
      <c r="M183" s="252" t="s">
        <v>846</v>
      </c>
      <c r="N183" s="252" t="s">
        <v>847</v>
      </c>
      <c r="O183" s="252" t="s">
        <v>848</v>
      </c>
      <c r="P183" s="255">
        <v>45578.777083333334</v>
      </c>
      <c r="Q183" s="252" t="s">
        <v>795</v>
      </c>
      <c r="R183" s="255">
        <v>45575.753472222219</v>
      </c>
      <c r="S183" s="255">
        <v>45575.753472222219</v>
      </c>
      <c r="T183" s="255">
        <v>45544.603472222225</v>
      </c>
      <c r="U183" s="253" t="s">
        <v>849</v>
      </c>
      <c r="V183" s="253" t="s">
        <v>849</v>
      </c>
      <c r="W183" s="252" t="s">
        <v>850</v>
      </c>
      <c r="X183" s="252" t="s">
        <v>793</v>
      </c>
      <c r="Y183" s="228" t="str">
        <f>VLOOKUP(HelpMe[[#This Row],[Technician]],Technicians[#All],3,FALSE)</f>
        <v>RAK Ceramics</v>
      </c>
      <c r="Z183" s="228" t="str">
        <f>VLOOKUP(HelpMe[[#This Row],[Technician]],Technicians[#All],2,FALSE)</f>
        <v>SAP SD</v>
      </c>
      <c r="AA183" s="230" t="e">
        <f>IF((TEXT("Oct 28, 2024 00:00 AM","mmm dd, yyyy hh:mm") - TEXT(HelpMe[[#This Row],[Created Date]],"mmm dd, yyyy hh:mm"))&gt;0, "Yes","No")</f>
        <v>#VALUE!</v>
      </c>
      <c r="AB183" s="230">
        <f ca="1">IF(HelpMe[[#This Row],[Resolved Time]]="-",NOW()-TEXT(HelpMe[[#This Row],[Created Date]],"mmm dd, yyyy hh:mm"),HelpMe[[#This Row],[Resolved Time]]-HelpMe[[#This Row],[Created Date]])</f>
        <v>31.233333333329938</v>
      </c>
      <c r="AC183" s="231" t="e">
        <f>YEAR(TEXT(HelpMe[[#This Row],[Created Date]],"mmm dd, yyyy hh:mm"))</f>
        <v>#VALUE!</v>
      </c>
      <c r="AD183" s="228" t="e">
        <f>WEEKNUM(TEXT(HelpMe[[#This Row],[Created Date]],"mmm dd, yyyy hh:mm"),2)</f>
        <v>#VALUE!</v>
      </c>
      <c r="AE183" s="228" t="e">
        <f>_xlfn.CONCAT(HelpMe[[#This Row],[Year]],"-W",HelpMe[[#This Row],[Week'#]])</f>
        <v>#VALUE!</v>
      </c>
      <c r="AF183" s="228" t="str">
        <f>IFERROR(VLOOKUP(HelpMe[[#This Row],[ID]],CGTracker[#All],11,FALSE),"No CG Status Found")</f>
        <v>No CG Status Found</v>
      </c>
      <c r="AG183" s="228" t="e">
        <f>MONTH(TEXT(HelpMe[[#This Row],[Created Date]],"mmm dd, yyyy hh:mm"))</f>
        <v>#VALUE!</v>
      </c>
      <c r="AH183" s="228" t="e">
        <f>_xlfn.CONCAT(HelpMe[[#This Row],[Year]],"-M",HelpMe[[#This Row],[Month]])</f>
        <v>#VALUE!</v>
      </c>
      <c r="AI183" s="228" t="str">
        <f ca="1">IF(HelpMe[[#This Row],[Age]]&lt;2,"Less than 2",IF(HelpMe[[#This Row],[Age]]&lt;5,"From 2 to 5",IF(HelpMe[[#This Row],[Age]]&lt;10,"From 5 to 10","More than 10")))</f>
        <v>More than 10</v>
      </c>
      <c r="AJ183" s="233">
        <f>DATEVALUE(TEXT(HelpMe[[#This Row],[Created Date]],"mm/dd/yyyy hh:mm"))</f>
        <v>45544</v>
      </c>
      <c r="AK183" s="233">
        <f>IF(HelpMe[[#This Row],[Resolved Time]]="-","",DATEVALUE(TEXT(HelpMe[[#This Row],[Created Date]],"mm/dd/yyyy hh:mm")))</f>
        <v>45544</v>
      </c>
    </row>
    <row r="184" spans="1:37" ht="14.5">
      <c r="A184" s="252">
        <v>4000001995</v>
      </c>
      <c r="B184" s="252" t="s">
        <v>156</v>
      </c>
      <c r="C184" s="252" t="s">
        <v>861</v>
      </c>
      <c r="D184" s="254" t="s">
        <v>1224</v>
      </c>
      <c r="E184" s="252" t="s">
        <v>1162</v>
      </c>
      <c r="F184" s="252" t="s">
        <v>742</v>
      </c>
      <c r="G184" s="252" t="s">
        <v>516</v>
      </c>
      <c r="H184" s="252" t="s">
        <v>403</v>
      </c>
      <c r="I184" s="255">
        <v>45518.750694444447</v>
      </c>
      <c r="J184" s="255">
        <v>45520.750694444447</v>
      </c>
      <c r="K184" s="252" t="s">
        <v>845</v>
      </c>
      <c r="L184" s="255">
        <v>45523.54791666667</v>
      </c>
      <c r="M184" s="252" t="s">
        <v>1162</v>
      </c>
      <c r="N184" s="252" t="s">
        <v>847</v>
      </c>
      <c r="O184" s="252" t="s">
        <v>848</v>
      </c>
      <c r="P184" s="255">
        <v>45523.54791666667</v>
      </c>
      <c r="Q184" s="252" t="s">
        <v>795</v>
      </c>
      <c r="R184" s="255">
        <v>45520.532638888886</v>
      </c>
      <c r="S184" s="255">
        <v>45520.532638888886</v>
      </c>
      <c r="T184" s="255">
        <v>45519.459027777775</v>
      </c>
      <c r="U184" s="253" t="s">
        <v>849</v>
      </c>
      <c r="V184" s="256">
        <v>2000000000</v>
      </c>
      <c r="W184" s="252" t="s">
        <v>850</v>
      </c>
      <c r="X184" s="252" t="s">
        <v>793</v>
      </c>
      <c r="Y184" s="228" t="str">
        <f>VLOOKUP(HelpMe[[#This Row],[Technician]],Technicians[#All],3,FALSE)</f>
        <v>RAK Ceramics</v>
      </c>
      <c r="Z184" s="228" t="str">
        <f>VLOOKUP(HelpMe[[#This Row],[Technician]],Technicians[#All],2,FALSE)</f>
        <v>SAP SD</v>
      </c>
      <c r="AA184" s="230" t="e">
        <f>IF((TEXT("Oct 28, 2024 00:00 AM","mmm dd, yyyy hh:mm") - TEXT(HelpMe[[#This Row],[Created Date]],"mmm dd, yyyy hh:mm"))&gt;0, "Yes","No")</f>
        <v>#VALUE!</v>
      </c>
      <c r="AB184" s="230">
        <f ca="1">IF(HelpMe[[#This Row],[Resolved Time]]="-",NOW()-TEXT(HelpMe[[#This Row],[Created Date]],"mmm dd, yyyy hh:mm"),HelpMe[[#This Row],[Resolved Time]]-HelpMe[[#This Row],[Created Date]])</f>
        <v>1.7819444444394321</v>
      </c>
      <c r="AC184" s="231" t="e">
        <f>YEAR(TEXT(HelpMe[[#This Row],[Created Date]],"mmm dd, yyyy hh:mm"))</f>
        <v>#VALUE!</v>
      </c>
      <c r="AD184" s="228" t="e">
        <f>WEEKNUM(TEXT(HelpMe[[#This Row],[Created Date]],"mmm dd, yyyy hh:mm"),2)</f>
        <v>#VALUE!</v>
      </c>
      <c r="AE184" s="228" t="e">
        <f>_xlfn.CONCAT(HelpMe[[#This Row],[Year]],"-W",HelpMe[[#This Row],[Week'#]])</f>
        <v>#VALUE!</v>
      </c>
      <c r="AF184" s="228" t="str">
        <f>IFERROR(VLOOKUP(HelpMe[[#This Row],[ID]],CGTracker[#All],11,FALSE),"No CG Status Found")</f>
        <v>No CG Status Found</v>
      </c>
      <c r="AG184" s="228" t="e">
        <f>MONTH(TEXT(HelpMe[[#This Row],[Created Date]],"mmm dd, yyyy hh:mm"))</f>
        <v>#VALUE!</v>
      </c>
      <c r="AH184" s="228" t="e">
        <f>_xlfn.CONCAT(HelpMe[[#This Row],[Year]],"-M",HelpMe[[#This Row],[Month]])</f>
        <v>#VALUE!</v>
      </c>
      <c r="AI184" s="228" t="str">
        <f ca="1">IF(HelpMe[[#This Row],[Age]]&lt;2,"Less than 2",IF(HelpMe[[#This Row],[Age]]&lt;5,"From 2 to 5",IF(HelpMe[[#This Row],[Age]]&lt;10,"From 5 to 10","More than 10")))</f>
        <v>Less than 2</v>
      </c>
      <c r="AJ184" s="233" t="e">
        <f>DATEVALUE(TEXT(HelpMe[[#This Row],[Created Date]],"mm/dd/yyyy hh:mm"))</f>
        <v>#VALUE!</v>
      </c>
      <c r="AK184" s="233" t="e">
        <f>IF(HelpMe[[#This Row],[Resolved Time]]="-","",DATEVALUE(TEXT(HelpMe[[#This Row],[Created Date]],"mm/dd/yyyy hh:mm")))</f>
        <v>#VALUE!</v>
      </c>
    </row>
    <row r="185" spans="1:37" ht="14.5">
      <c r="A185" s="252">
        <v>4000004329</v>
      </c>
      <c r="B185" s="252" t="s">
        <v>117</v>
      </c>
      <c r="C185" s="252" t="s">
        <v>906</v>
      </c>
      <c r="D185" s="254" t="s">
        <v>1225</v>
      </c>
      <c r="E185" s="252" t="s">
        <v>1065</v>
      </c>
      <c r="F185" s="252" t="s">
        <v>518</v>
      </c>
      <c r="G185" s="252" t="s">
        <v>516</v>
      </c>
      <c r="H185" s="252" t="s">
        <v>403</v>
      </c>
      <c r="I185" s="255">
        <v>45588.663194444445</v>
      </c>
      <c r="J185" s="255">
        <v>45589.621527777781</v>
      </c>
      <c r="K185" s="252" t="s">
        <v>845</v>
      </c>
      <c r="L185" s="255">
        <v>45618.791666666664</v>
      </c>
      <c r="M185" s="252" t="s">
        <v>1065</v>
      </c>
      <c r="N185" s="252" t="s">
        <v>1226</v>
      </c>
      <c r="O185" s="252" t="s">
        <v>920</v>
      </c>
      <c r="P185" s="255">
        <v>45618.791666666664</v>
      </c>
      <c r="Q185" s="252" t="s">
        <v>861</v>
      </c>
      <c r="R185" s="255">
        <v>45615.78402777778</v>
      </c>
      <c r="S185" s="255">
        <v>45615.78402777778</v>
      </c>
      <c r="T185" s="255">
        <v>45588.704861111109</v>
      </c>
      <c r="U185" s="252" t="s">
        <v>845</v>
      </c>
      <c r="V185" s="256">
        <v>3000000000</v>
      </c>
      <c r="W185" s="252" t="s">
        <v>850</v>
      </c>
      <c r="X185" s="252" t="s">
        <v>793</v>
      </c>
      <c r="Y185" s="228" t="str">
        <f>VLOOKUP(HelpMe[[#This Row],[Technician]],Technicians[#All],3,FALSE)</f>
        <v>Capgemini</v>
      </c>
      <c r="Z185" s="228" t="str">
        <f>VLOOKUP(HelpMe[[#This Row],[Technician]],Technicians[#All],2,FALSE)</f>
        <v>SAP SD</v>
      </c>
      <c r="AA185" s="230" t="e">
        <f>IF((TEXT("Oct 28, 2024 00:00 AM","mmm dd, yyyy hh:mm") - TEXT(HelpMe[[#This Row],[Created Date]],"mmm dd, yyyy hh:mm"))&gt;0, "Yes","No")</f>
        <v>#VALUE!</v>
      </c>
      <c r="AB185" s="230">
        <f ca="1">IF(HelpMe[[#This Row],[Resolved Time]]="-",NOW()-TEXT(HelpMe[[#This Row],[Created Date]],"mmm dd, yyyy hh:mm"),HelpMe[[#This Row],[Resolved Time]]-HelpMe[[#This Row],[Created Date]])</f>
        <v>27.120833333334303</v>
      </c>
      <c r="AC185" s="231" t="e">
        <f>YEAR(TEXT(HelpMe[[#This Row],[Created Date]],"mmm dd, yyyy hh:mm"))</f>
        <v>#VALUE!</v>
      </c>
      <c r="AD185" s="228" t="e">
        <f>WEEKNUM(TEXT(HelpMe[[#This Row],[Created Date]],"mmm dd, yyyy hh:mm"),2)</f>
        <v>#VALUE!</v>
      </c>
      <c r="AE185" s="228" t="e">
        <f>_xlfn.CONCAT(HelpMe[[#This Row],[Year]],"-W",HelpMe[[#This Row],[Week'#]])</f>
        <v>#VALUE!</v>
      </c>
      <c r="AF185" s="228" t="str">
        <f>IFERROR(VLOOKUP(HelpMe[[#This Row],[ID]],CGTracker[#All],11,FALSE),"No CG Status Found")</f>
        <v>Closed</v>
      </c>
      <c r="AG185" s="228" t="e">
        <f>MONTH(TEXT(HelpMe[[#This Row],[Created Date]],"mmm dd, yyyy hh:mm"))</f>
        <v>#VALUE!</v>
      </c>
      <c r="AH185" s="228" t="e">
        <f>_xlfn.CONCAT(HelpMe[[#This Row],[Year]],"-M",HelpMe[[#This Row],[Month]])</f>
        <v>#VALUE!</v>
      </c>
      <c r="AI185" s="228" t="str">
        <f ca="1">IF(HelpMe[[#This Row],[Age]]&lt;2,"Less than 2",IF(HelpMe[[#This Row],[Age]]&lt;5,"From 2 to 5",IF(HelpMe[[#This Row],[Age]]&lt;10,"From 5 to 10","More than 10")))</f>
        <v>More than 10</v>
      </c>
      <c r="AJ185" s="233" t="e">
        <f>DATEVALUE(TEXT(HelpMe[[#This Row],[Created Date]],"mm/dd/yyyy hh:mm"))</f>
        <v>#VALUE!</v>
      </c>
      <c r="AK185" s="233" t="e">
        <f>IF(HelpMe[[#This Row],[Resolved Time]]="-","",DATEVALUE(TEXT(HelpMe[[#This Row],[Created Date]],"mm/dd/yyyy hh:mm")))</f>
        <v>#VALUE!</v>
      </c>
    </row>
    <row r="186" spans="1:37" ht="14.5">
      <c r="A186" s="252">
        <v>4000004212</v>
      </c>
      <c r="B186" s="252" t="s">
        <v>156</v>
      </c>
      <c r="C186" s="252" t="s">
        <v>795</v>
      </c>
      <c r="D186" s="254" t="s">
        <v>1227</v>
      </c>
      <c r="E186" s="252" t="s">
        <v>866</v>
      </c>
      <c r="F186" s="252" t="s">
        <v>867</v>
      </c>
      <c r="G186" s="252" t="s">
        <v>855</v>
      </c>
      <c r="H186" s="252" t="s">
        <v>403</v>
      </c>
      <c r="I186" s="255">
        <v>45585.390277777777</v>
      </c>
      <c r="J186" s="255">
        <v>45587.416666666664</v>
      </c>
      <c r="K186" s="252" t="s">
        <v>845</v>
      </c>
      <c r="L186" s="255">
        <v>45634.671527777777</v>
      </c>
      <c r="M186" s="252" t="s">
        <v>846</v>
      </c>
      <c r="N186" s="252" t="s">
        <v>856</v>
      </c>
      <c r="O186" s="252" t="s">
        <v>848</v>
      </c>
      <c r="P186" s="255">
        <v>45634.671527777777</v>
      </c>
      <c r="Q186" s="252" t="s">
        <v>795</v>
      </c>
      <c r="R186" s="255">
        <v>45631.634722222225</v>
      </c>
      <c r="S186" s="255">
        <v>45607.594444444447</v>
      </c>
      <c r="T186" s="255">
        <v>45585.5</v>
      </c>
      <c r="U186" s="253" t="s">
        <v>849</v>
      </c>
      <c r="V186" s="256">
        <v>2000000000</v>
      </c>
      <c r="W186" s="252" t="s">
        <v>850</v>
      </c>
      <c r="X186" s="252" t="s">
        <v>857</v>
      </c>
      <c r="Y186" s="228" t="str">
        <f>VLOOKUP(HelpMe[[#This Row],[Technician]],Technicians[#All],3,FALSE)</f>
        <v>Capgemini</v>
      </c>
      <c r="Z186" s="228" t="str">
        <f>VLOOKUP(HelpMe[[#This Row],[Technician]],Technicians[#All],2,FALSE)</f>
        <v>SAP PP</v>
      </c>
      <c r="AA186" s="230" t="e">
        <f>IF((TEXT("Oct 28, 2024 00:00 AM","mmm dd, yyyy hh:mm") - TEXT(HelpMe[[#This Row],[Created Date]],"mmm dd, yyyy hh:mm"))&gt;0, "Yes","No")</f>
        <v>#VALUE!</v>
      </c>
      <c r="AB186" s="230">
        <f ca="1">IF(HelpMe[[#This Row],[Resolved Time]]="-",NOW()-TEXT(HelpMe[[#This Row],[Created Date]],"mmm dd, yyyy hh:mm"),HelpMe[[#This Row],[Resolved Time]]-HelpMe[[#This Row],[Created Date]])</f>
        <v>46.244444444448163</v>
      </c>
      <c r="AC186" s="231" t="e">
        <f>YEAR(TEXT(HelpMe[[#This Row],[Created Date]],"mmm dd, yyyy hh:mm"))</f>
        <v>#VALUE!</v>
      </c>
      <c r="AD186" s="228" t="e">
        <f>WEEKNUM(TEXT(HelpMe[[#This Row],[Created Date]],"mmm dd, yyyy hh:mm"),2)</f>
        <v>#VALUE!</v>
      </c>
      <c r="AE186" s="228" t="e">
        <f>_xlfn.CONCAT(HelpMe[[#This Row],[Year]],"-W",HelpMe[[#This Row],[Week'#]])</f>
        <v>#VALUE!</v>
      </c>
      <c r="AF186" s="228" t="str">
        <f>IFERROR(VLOOKUP(HelpMe[[#This Row],[ID]],CGTracker[#All],11,FALSE),"No CG Status Found")</f>
        <v>Closed</v>
      </c>
      <c r="AG186" s="228" t="e">
        <f>MONTH(TEXT(HelpMe[[#This Row],[Created Date]],"mmm dd, yyyy hh:mm"))</f>
        <v>#VALUE!</v>
      </c>
      <c r="AH186" s="228" t="e">
        <f>_xlfn.CONCAT(HelpMe[[#This Row],[Year]],"-M",HelpMe[[#This Row],[Month]])</f>
        <v>#VALUE!</v>
      </c>
      <c r="AI186" s="228" t="str">
        <f ca="1">IF(HelpMe[[#This Row],[Age]]&lt;2,"Less than 2",IF(HelpMe[[#This Row],[Age]]&lt;5,"From 2 to 5",IF(HelpMe[[#This Row],[Age]]&lt;10,"From 5 to 10","More than 10")))</f>
        <v>More than 10</v>
      </c>
      <c r="AJ186" s="233" t="e">
        <f>DATEVALUE(TEXT(HelpMe[[#This Row],[Created Date]],"mm/dd/yyyy hh:mm"))</f>
        <v>#VALUE!</v>
      </c>
      <c r="AK186" s="233" t="e">
        <f>IF(HelpMe[[#This Row],[Resolved Time]]="-","",DATEVALUE(TEXT(HelpMe[[#This Row],[Created Date]],"mm/dd/yyyy hh:mm")))</f>
        <v>#VALUE!</v>
      </c>
    </row>
    <row r="187" spans="1:37" ht="14.5">
      <c r="A187" s="252">
        <v>4000004924</v>
      </c>
      <c r="B187" s="252" t="s">
        <v>156</v>
      </c>
      <c r="C187" s="252" t="s">
        <v>795</v>
      </c>
      <c r="D187" s="254" t="s">
        <v>1228</v>
      </c>
      <c r="E187" s="252" t="s">
        <v>1229</v>
      </c>
      <c r="F187" s="252" t="s">
        <v>843</v>
      </c>
      <c r="G187" s="252" t="s">
        <v>844</v>
      </c>
      <c r="H187" s="252" t="s">
        <v>403</v>
      </c>
      <c r="I187" s="255">
        <v>45608.661805555559</v>
      </c>
      <c r="J187" s="255">
        <v>45610.661805555559</v>
      </c>
      <c r="K187" s="252" t="s">
        <v>845</v>
      </c>
      <c r="L187" s="255">
        <v>45614.456250000003</v>
      </c>
      <c r="M187" s="252" t="s">
        <v>846</v>
      </c>
      <c r="N187" s="252" t="s">
        <v>1005</v>
      </c>
      <c r="O187" s="252" t="s">
        <v>848</v>
      </c>
      <c r="P187" s="255">
        <v>45614.456250000003</v>
      </c>
      <c r="Q187" s="252" t="s">
        <v>795</v>
      </c>
      <c r="R187" s="255">
        <v>45611.455555555556</v>
      </c>
      <c r="S187" s="255">
        <v>45608.683333333334</v>
      </c>
      <c r="T187" s="255">
        <v>45608.745138888888</v>
      </c>
      <c r="U187" s="253" t="s">
        <v>849</v>
      </c>
      <c r="V187" s="253" t="s">
        <v>849</v>
      </c>
      <c r="W187" s="252" t="s">
        <v>850</v>
      </c>
      <c r="X187" s="252" t="s">
        <v>851</v>
      </c>
      <c r="Y187" s="228" t="str">
        <f>VLOOKUP(HelpMe[[#This Row],[Technician]],Technicians[#All],3,FALSE)</f>
        <v>RAK Ceramics</v>
      </c>
      <c r="Z187" s="228" t="str">
        <f>VLOOKUP(HelpMe[[#This Row],[Technician]],Technicians[#All],2,FALSE)</f>
        <v>SAP Basis</v>
      </c>
      <c r="AA187" s="230" t="e">
        <f>IF((TEXT("Oct 28, 2024 00:00 AM","mmm dd, yyyy hh:mm") - TEXT(HelpMe[[#This Row],[Created Date]],"mmm dd, yyyy hh:mm"))&gt;0, "Yes","No")</f>
        <v>#VALUE!</v>
      </c>
      <c r="AB187" s="230">
        <f ca="1">IF(HelpMe[[#This Row],[Resolved Time]]="-",NOW()-TEXT(HelpMe[[#This Row],[Created Date]],"mmm dd, yyyy hh:mm"),HelpMe[[#This Row],[Resolved Time]]-HelpMe[[#This Row],[Created Date]])</f>
        <v>2.7937499999970896</v>
      </c>
      <c r="AC187" s="231" t="e">
        <f>YEAR(TEXT(HelpMe[[#This Row],[Created Date]],"mmm dd, yyyy hh:mm"))</f>
        <v>#VALUE!</v>
      </c>
      <c r="AD187" s="228" t="e">
        <f>WEEKNUM(TEXT(HelpMe[[#This Row],[Created Date]],"mmm dd, yyyy hh:mm"),2)</f>
        <v>#VALUE!</v>
      </c>
      <c r="AE187" s="228" t="e">
        <f>_xlfn.CONCAT(HelpMe[[#This Row],[Year]],"-W",HelpMe[[#This Row],[Week'#]])</f>
        <v>#VALUE!</v>
      </c>
      <c r="AF187" s="228" t="str">
        <f>IFERROR(VLOOKUP(HelpMe[[#This Row],[ID]],CGTracker[#All],11,FALSE),"No CG Status Found")</f>
        <v>No CG Status Found</v>
      </c>
      <c r="AG187" s="228" t="e">
        <f>MONTH(TEXT(HelpMe[[#This Row],[Created Date]],"mmm dd, yyyy hh:mm"))</f>
        <v>#VALUE!</v>
      </c>
      <c r="AH187" s="228" t="e">
        <f>_xlfn.CONCAT(HelpMe[[#This Row],[Year]],"-M",HelpMe[[#This Row],[Month]])</f>
        <v>#VALUE!</v>
      </c>
      <c r="AI187" s="228" t="str">
        <f ca="1">IF(HelpMe[[#This Row],[Age]]&lt;2,"Less than 2",IF(HelpMe[[#This Row],[Age]]&lt;5,"From 2 to 5",IF(HelpMe[[#This Row],[Age]]&lt;10,"From 5 to 10","More than 10")))</f>
        <v>From 2 to 5</v>
      </c>
      <c r="AJ187" s="233">
        <f>DATEVALUE(TEXT(HelpMe[[#This Row],[Created Date]],"mm/dd/yyyy hh:mm"))</f>
        <v>45637</v>
      </c>
      <c r="AK187" s="233">
        <f>IF(HelpMe[[#This Row],[Resolved Time]]="-","",DATEVALUE(TEXT(HelpMe[[#This Row],[Created Date]],"mm/dd/yyyy hh:mm")))</f>
        <v>45637</v>
      </c>
    </row>
    <row r="188" spans="1:37" ht="14.5">
      <c r="A188" s="252">
        <v>4000003968</v>
      </c>
      <c r="B188" s="252" t="s">
        <v>117</v>
      </c>
      <c r="C188" s="252" t="s">
        <v>861</v>
      </c>
      <c r="D188" s="254" t="s">
        <v>1230</v>
      </c>
      <c r="E188" s="252" t="s">
        <v>1231</v>
      </c>
      <c r="F188" s="252" t="s">
        <v>843</v>
      </c>
      <c r="G188" s="252" t="s">
        <v>844</v>
      </c>
      <c r="H188" s="252" t="s">
        <v>403</v>
      </c>
      <c r="I188" s="255">
        <v>45575.824305555558</v>
      </c>
      <c r="J188" s="255">
        <v>45580.4375</v>
      </c>
      <c r="K188" s="252" t="s">
        <v>845</v>
      </c>
      <c r="L188" s="255">
        <v>45583.695138888892</v>
      </c>
      <c r="M188" s="252" t="s">
        <v>1231</v>
      </c>
      <c r="N188" s="252" t="s">
        <v>983</v>
      </c>
      <c r="O188" s="252" t="s">
        <v>848</v>
      </c>
      <c r="P188" s="255">
        <v>45583.695138888892</v>
      </c>
      <c r="Q188" s="252" t="s">
        <v>795</v>
      </c>
      <c r="R188" s="255">
        <v>45580.671527777777</v>
      </c>
      <c r="S188" s="255">
        <v>45580.671527777777</v>
      </c>
      <c r="T188" s="255">
        <v>45576.520833333336</v>
      </c>
      <c r="U188" s="252" t="s">
        <v>885</v>
      </c>
      <c r="V188" s="253" t="s">
        <v>849</v>
      </c>
      <c r="W188" s="252" t="s">
        <v>850</v>
      </c>
      <c r="X188" s="252" t="s">
        <v>793</v>
      </c>
      <c r="Y188" s="228" t="str">
        <f>VLOOKUP(HelpMe[[#This Row],[Technician]],Technicians[#All],3,FALSE)</f>
        <v>RAK Ceramics</v>
      </c>
      <c r="Z188" s="228" t="str">
        <f>VLOOKUP(HelpMe[[#This Row],[Technician]],Technicians[#All],2,FALSE)</f>
        <v>SAP Basis</v>
      </c>
      <c r="AA188" s="230" t="e">
        <f>IF((TEXT("Oct 28, 2024 00:00 AM","mmm dd, yyyy hh:mm") - TEXT(HelpMe[[#This Row],[Created Date]],"mmm dd, yyyy hh:mm"))&gt;0, "Yes","No")</f>
        <v>#VALUE!</v>
      </c>
      <c r="AB188" s="230">
        <f ca="1">IF(HelpMe[[#This Row],[Resolved Time]]="-",NOW()-TEXT(HelpMe[[#This Row],[Created Date]],"mmm dd, yyyy hh:mm"),HelpMe[[#This Row],[Resolved Time]]-HelpMe[[#This Row],[Created Date]])</f>
        <v>4.8472222222189885</v>
      </c>
      <c r="AC188" s="231" t="e">
        <f>YEAR(TEXT(HelpMe[[#This Row],[Created Date]],"mmm dd, yyyy hh:mm"))</f>
        <v>#VALUE!</v>
      </c>
      <c r="AD188" s="228" t="e">
        <f>WEEKNUM(TEXT(HelpMe[[#This Row],[Created Date]],"mmm dd, yyyy hh:mm"),2)</f>
        <v>#VALUE!</v>
      </c>
      <c r="AE188" s="228" t="e">
        <f>_xlfn.CONCAT(HelpMe[[#This Row],[Year]],"-W",HelpMe[[#This Row],[Week'#]])</f>
        <v>#VALUE!</v>
      </c>
      <c r="AF188" s="228" t="str">
        <f>IFERROR(VLOOKUP(HelpMe[[#This Row],[ID]],CGTracker[#All],11,FALSE),"No CG Status Found")</f>
        <v>No CG Status Found</v>
      </c>
      <c r="AG188" s="228" t="e">
        <f>MONTH(TEXT(HelpMe[[#This Row],[Created Date]],"mmm dd, yyyy hh:mm"))</f>
        <v>#VALUE!</v>
      </c>
      <c r="AH188" s="228" t="e">
        <f>_xlfn.CONCAT(HelpMe[[#This Row],[Year]],"-M",HelpMe[[#This Row],[Month]])</f>
        <v>#VALUE!</v>
      </c>
      <c r="AI188" s="228" t="str">
        <f ca="1">IF(HelpMe[[#This Row],[Age]]&lt;2,"Less than 2",IF(HelpMe[[#This Row],[Age]]&lt;5,"From 2 to 5",IF(HelpMe[[#This Row],[Age]]&lt;10,"From 5 to 10","More than 10")))</f>
        <v>From 2 to 5</v>
      </c>
      <c r="AJ188" s="233">
        <f>DATEVALUE(TEXT(HelpMe[[#This Row],[Created Date]],"mm/dd/yyyy hh:mm"))</f>
        <v>45575</v>
      </c>
      <c r="AK188" s="233">
        <f>IF(HelpMe[[#This Row],[Resolved Time]]="-","",DATEVALUE(TEXT(HelpMe[[#This Row],[Created Date]],"mm/dd/yyyy hh:mm")))</f>
        <v>45575</v>
      </c>
    </row>
    <row r="189" spans="1:37" ht="14.5">
      <c r="A189" s="252">
        <v>4000004512</v>
      </c>
      <c r="B189" s="252" t="s">
        <v>117</v>
      </c>
      <c r="C189" s="252" t="s">
        <v>795</v>
      </c>
      <c r="D189" s="254" t="s">
        <v>1232</v>
      </c>
      <c r="E189" s="252" t="s">
        <v>1233</v>
      </c>
      <c r="F189" s="252" t="s">
        <v>843</v>
      </c>
      <c r="G189" s="252" t="s">
        <v>844</v>
      </c>
      <c r="H189" s="252" t="s">
        <v>403</v>
      </c>
      <c r="I189" s="255">
        <v>45595.555555555555</v>
      </c>
      <c r="J189" s="255">
        <v>45597.555555555555</v>
      </c>
      <c r="K189" s="252" t="s">
        <v>885</v>
      </c>
      <c r="L189" s="255">
        <v>45605.495138888888</v>
      </c>
      <c r="M189" s="252" t="s">
        <v>1233</v>
      </c>
      <c r="N189" s="252" t="s">
        <v>895</v>
      </c>
      <c r="O189" s="252" t="s">
        <v>848</v>
      </c>
      <c r="P189" s="255">
        <v>45605.495138888888</v>
      </c>
      <c r="Q189" s="252" t="s">
        <v>795</v>
      </c>
      <c r="R189" s="255">
        <v>45602.484027777777</v>
      </c>
      <c r="S189" s="255">
        <v>45602.484027777777</v>
      </c>
      <c r="T189" s="255">
        <v>45595.638888888891</v>
      </c>
      <c r="U189" s="252" t="s">
        <v>885</v>
      </c>
      <c r="V189" s="253" t="s">
        <v>849</v>
      </c>
      <c r="W189" s="252" t="s">
        <v>888</v>
      </c>
      <c r="X189" s="252" t="s">
        <v>793</v>
      </c>
      <c r="Y189" s="228" t="str">
        <f>VLOOKUP(HelpMe[[#This Row],[Technician]],Technicians[#All],3,FALSE)</f>
        <v>RAK Ceramics</v>
      </c>
      <c r="Z189" s="228" t="str">
        <f>VLOOKUP(HelpMe[[#This Row],[Technician]],Technicians[#All],2,FALSE)</f>
        <v>SAP Basis</v>
      </c>
      <c r="AA189" s="233" t="e">
        <f>IF((TEXT("Oct 28, 2024 00:00 AM","mmm dd, yyyy hh:mm") - TEXT(HelpMe[[#This Row],[Created Date]],"mmm dd, yyyy hh:mm"))&gt;0, "Yes","No")</f>
        <v>#VALUE!</v>
      </c>
      <c r="AB189" s="230">
        <f ca="1">IF(HelpMe[[#This Row],[Resolved Time]]="-",NOW()-TEXT(HelpMe[[#This Row],[Created Date]],"mmm dd, yyyy hh:mm"),HelpMe[[#This Row],[Resolved Time]]-HelpMe[[#This Row],[Created Date]])</f>
        <v>6.9284722222218988</v>
      </c>
      <c r="AC189" s="231" t="e">
        <f>YEAR(TEXT(HelpMe[[#This Row],[Created Date]],"mmm dd, yyyy hh:mm"))</f>
        <v>#VALUE!</v>
      </c>
      <c r="AD189" s="228" t="e">
        <f>WEEKNUM(TEXT(HelpMe[[#This Row],[Created Date]],"mmm dd, yyyy hh:mm"),2)</f>
        <v>#VALUE!</v>
      </c>
      <c r="AE189" s="228" t="e">
        <f>_xlfn.CONCAT(HelpMe[[#This Row],[Year]],"-W",HelpMe[[#This Row],[Week'#]])</f>
        <v>#VALUE!</v>
      </c>
      <c r="AF189" s="228" t="str">
        <f>IFERROR(VLOOKUP(HelpMe[[#This Row],[ID]],CGTracker[#All],11,FALSE),"No CG Status Found")</f>
        <v>No CG Status Found</v>
      </c>
      <c r="AG189" s="228" t="e">
        <f>MONTH(TEXT(HelpMe[[#This Row],[Created Date]],"mmm dd, yyyy hh:mm"))</f>
        <v>#VALUE!</v>
      </c>
      <c r="AH189" s="228" t="e">
        <f>_xlfn.CONCAT(HelpMe[[#This Row],[Year]],"-M",HelpMe[[#This Row],[Month]])</f>
        <v>#VALUE!</v>
      </c>
      <c r="AI189" s="228" t="str">
        <f ca="1">IF(HelpMe[[#This Row],[Age]]&lt;2,"Less than 2",IF(HelpMe[[#This Row],[Age]]&lt;5,"From 2 to 5",IF(HelpMe[[#This Row],[Age]]&lt;10,"From 5 to 10","More than 10")))</f>
        <v>From 5 to 10</v>
      </c>
      <c r="AJ189" s="233" t="e">
        <f>DATEVALUE(TEXT(HelpMe[[#This Row],[Created Date]],"mm/dd/yyyy hh:mm"))</f>
        <v>#VALUE!</v>
      </c>
      <c r="AK189" s="233" t="e">
        <f>IF(HelpMe[[#This Row],[Resolved Time]]="-","",DATEVALUE(TEXT(HelpMe[[#This Row],[Created Date]],"mm/dd/yyyy hh:mm")))</f>
        <v>#VALUE!</v>
      </c>
    </row>
    <row r="190" spans="1:37" ht="14.5">
      <c r="A190" s="252">
        <v>4000000816</v>
      </c>
      <c r="B190" s="252" t="s">
        <v>156</v>
      </c>
      <c r="C190" s="252" t="s">
        <v>881</v>
      </c>
      <c r="D190" s="254" t="s">
        <v>1234</v>
      </c>
      <c r="E190" s="252" t="s">
        <v>1235</v>
      </c>
      <c r="F190" s="252" t="s">
        <v>843</v>
      </c>
      <c r="G190" s="252" t="s">
        <v>844</v>
      </c>
      <c r="H190" s="252" t="s">
        <v>403</v>
      </c>
      <c r="I190" s="255">
        <v>45490.635416666664</v>
      </c>
      <c r="J190" s="255">
        <v>45497.638888888891</v>
      </c>
      <c r="K190" s="252" t="s">
        <v>885</v>
      </c>
      <c r="L190" s="255">
        <v>45494.578472222223</v>
      </c>
      <c r="M190" s="252" t="s">
        <v>846</v>
      </c>
      <c r="N190" s="253" t="s">
        <v>849</v>
      </c>
      <c r="O190" s="252" t="s">
        <v>848</v>
      </c>
      <c r="P190" s="255">
        <v>45502.628472222219</v>
      </c>
      <c r="Q190" s="252" t="s">
        <v>881</v>
      </c>
      <c r="R190" s="255">
        <v>45491.57708333333</v>
      </c>
      <c r="S190" s="255">
        <v>45490.793749999997</v>
      </c>
      <c r="T190" s="255">
        <v>45490.805555555555</v>
      </c>
      <c r="U190" s="253" t="s">
        <v>849</v>
      </c>
      <c r="V190" s="253" t="s">
        <v>849</v>
      </c>
      <c r="W190" s="252" t="s">
        <v>888</v>
      </c>
      <c r="X190" s="252" t="s">
        <v>793</v>
      </c>
      <c r="Y190" s="228" t="str">
        <f>VLOOKUP(HelpMe[[#This Row],[Technician]],Technicians[#All],3,FALSE)</f>
        <v>RAK Ceramics</v>
      </c>
      <c r="Z190" s="228" t="str">
        <f>VLOOKUP(HelpMe[[#This Row],[Technician]],Technicians[#All],2,FALSE)</f>
        <v>SAP Basis</v>
      </c>
      <c r="AA190" s="230" t="e">
        <f>IF((TEXT("Oct 28, 2024 00:00 AM","mmm dd, yyyy hh:mm") - TEXT(HelpMe[[#This Row],[Created Date]],"mmm dd, yyyy hh:mm"))&gt;0, "Yes","No")</f>
        <v>#VALUE!</v>
      </c>
      <c r="AB190" s="230">
        <f ca="1">IF(HelpMe[[#This Row],[Resolved Time]]="-",NOW()-TEXT(HelpMe[[#This Row],[Created Date]],"mmm dd, yyyy hh:mm"),HelpMe[[#This Row],[Resolved Time]]-HelpMe[[#This Row],[Created Date]])</f>
        <v>0.94166666666569654</v>
      </c>
      <c r="AC190" s="231" t="e">
        <f>YEAR(TEXT(HelpMe[[#This Row],[Created Date]],"mmm dd, yyyy hh:mm"))</f>
        <v>#VALUE!</v>
      </c>
      <c r="AD190" s="228" t="e">
        <f>WEEKNUM(TEXT(HelpMe[[#This Row],[Created Date]],"mmm dd, yyyy hh:mm"),2)</f>
        <v>#VALUE!</v>
      </c>
      <c r="AE190" s="228" t="e">
        <f>_xlfn.CONCAT(HelpMe[[#This Row],[Year]],"-W",HelpMe[[#This Row],[Week'#]])</f>
        <v>#VALUE!</v>
      </c>
      <c r="AF190" s="228" t="str">
        <f>IFERROR(VLOOKUP(HelpMe[[#This Row],[ID]],CGTracker[#All],11,FALSE),"No CG Status Found")</f>
        <v>No CG Status Found</v>
      </c>
      <c r="AG190" s="228" t="e">
        <f>MONTH(TEXT(HelpMe[[#This Row],[Created Date]],"mmm dd, yyyy hh:mm"))</f>
        <v>#VALUE!</v>
      </c>
      <c r="AH190" s="228" t="e">
        <f>_xlfn.CONCAT(HelpMe[[#This Row],[Year]],"-M",HelpMe[[#This Row],[Month]])</f>
        <v>#VALUE!</v>
      </c>
      <c r="AI190" s="228" t="str">
        <f ca="1">IF(HelpMe[[#This Row],[Age]]&lt;2,"Less than 2",IF(HelpMe[[#This Row],[Age]]&lt;5,"From 2 to 5",IF(HelpMe[[#This Row],[Age]]&lt;10,"From 5 to 10","More than 10")))</f>
        <v>Less than 2</v>
      </c>
      <c r="AJ190" s="233" t="e">
        <f>DATEVALUE(TEXT(HelpMe[[#This Row],[Created Date]],"mm/dd/yyyy hh:mm"))</f>
        <v>#VALUE!</v>
      </c>
      <c r="AK190" s="233" t="e">
        <f>IF(HelpMe[[#This Row],[Resolved Time]]="-","",DATEVALUE(TEXT(HelpMe[[#This Row],[Created Date]],"mm/dd/yyyy hh:mm")))</f>
        <v>#VALUE!</v>
      </c>
    </row>
    <row r="191" spans="1:37" ht="14.5">
      <c r="A191" s="252">
        <v>4000004588</v>
      </c>
      <c r="B191" s="252" t="s">
        <v>156</v>
      </c>
      <c r="C191" s="252" t="s">
        <v>881</v>
      </c>
      <c r="D191" s="254" t="s">
        <v>1236</v>
      </c>
      <c r="E191" s="252" t="s">
        <v>1237</v>
      </c>
      <c r="F191" s="252" t="s">
        <v>843</v>
      </c>
      <c r="G191" s="252" t="s">
        <v>844</v>
      </c>
      <c r="H191" s="252" t="s">
        <v>403</v>
      </c>
      <c r="I191" s="255">
        <v>45597.73541666667</v>
      </c>
      <c r="J191" s="255">
        <v>45618.663194444445</v>
      </c>
      <c r="K191" s="252" t="s">
        <v>885</v>
      </c>
      <c r="L191" s="255">
        <v>45617.749305555553</v>
      </c>
      <c r="M191" s="252" t="s">
        <v>846</v>
      </c>
      <c r="N191" s="252" t="s">
        <v>1027</v>
      </c>
      <c r="O191" s="252" t="s">
        <v>848</v>
      </c>
      <c r="P191" s="255">
        <v>45617.749305555553</v>
      </c>
      <c r="Q191" s="252" t="s">
        <v>881</v>
      </c>
      <c r="R191" s="255">
        <v>45614.713888888888</v>
      </c>
      <c r="S191" s="255">
        <v>45600.782638888886</v>
      </c>
      <c r="T191" s="255">
        <v>45600.527083333334</v>
      </c>
      <c r="U191" s="253" t="s">
        <v>849</v>
      </c>
      <c r="V191" s="253" t="s">
        <v>849</v>
      </c>
      <c r="W191" s="252" t="s">
        <v>888</v>
      </c>
      <c r="X191" s="252" t="s">
        <v>793</v>
      </c>
      <c r="Y191" s="228" t="str">
        <f>VLOOKUP(HelpMe[[#This Row],[Technician]],Technicians[#All],3,FALSE)</f>
        <v>RAK Ceramics</v>
      </c>
      <c r="Z191" s="228" t="str">
        <f>VLOOKUP(HelpMe[[#This Row],[Technician]],Technicians[#All],2,FALSE)</f>
        <v>SAP Basis</v>
      </c>
      <c r="AA191" s="230" t="e">
        <f>IF((TEXT("Oct 28, 2024 00:00 AM","mmm dd, yyyy hh:mm") - TEXT(HelpMe[[#This Row],[Created Date]],"mmm dd, yyyy hh:mm"))&gt;0, "Yes","No")</f>
        <v>#VALUE!</v>
      </c>
      <c r="AB191" s="230">
        <f ca="1">IF(HelpMe[[#This Row],[Resolved Time]]="-",NOW()-TEXT(HelpMe[[#This Row],[Created Date]],"mmm dd, yyyy hh:mm"),HelpMe[[#This Row],[Resolved Time]]-HelpMe[[#This Row],[Created Date]])</f>
        <v>16.978472222217533</v>
      </c>
      <c r="AC191" s="231" t="e">
        <f>YEAR(TEXT(HelpMe[[#This Row],[Created Date]],"mmm dd, yyyy hh:mm"))</f>
        <v>#VALUE!</v>
      </c>
      <c r="AD191" s="228" t="e">
        <f>WEEKNUM(TEXT(HelpMe[[#This Row],[Created Date]],"mmm dd, yyyy hh:mm"),2)</f>
        <v>#VALUE!</v>
      </c>
      <c r="AE191" s="228" t="e">
        <f>_xlfn.CONCAT(HelpMe[[#This Row],[Year]],"-W",HelpMe[[#This Row],[Week'#]])</f>
        <v>#VALUE!</v>
      </c>
      <c r="AF191" s="228" t="str">
        <f>IFERROR(VLOOKUP(HelpMe[[#This Row],[ID]],CGTracker[#All],11,FALSE),"No CG Status Found")</f>
        <v>No CG Status Found</v>
      </c>
      <c r="AG191" s="228" t="e">
        <f>MONTH(TEXT(HelpMe[[#This Row],[Created Date]],"mmm dd, yyyy hh:mm"))</f>
        <v>#VALUE!</v>
      </c>
      <c r="AH191" s="228" t="e">
        <f>_xlfn.CONCAT(HelpMe[[#This Row],[Year]],"-M",HelpMe[[#This Row],[Month]])</f>
        <v>#VALUE!</v>
      </c>
      <c r="AI191" s="228" t="str">
        <f ca="1">IF(HelpMe[[#This Row],[Age]]&lt;2,"Less than 2",IF(HelpMe[[#This Row],[Age]]&lt;5,"From 2 to 5",IF(HelpMe[[#This Row],[Age]]&lt;10,"From 5 to 10","More than 10")))</f>
        <v>More than 10</v>
      </c>
      <c r="AJ191" s="233">
        <f>DATEVALUE(TEXT(HelpMe[[#This Row],[Created Date]],"mm/dd/yyyy hh:mm"))</f>
        <v>45302</v>
      </c>
      <c r="AK191" s="233">
        <f>IF(HelpMe[[#This Row],[Resolved Time]]="-","",DATEVALUE(TEXT(HelpMe[[#This Row],[Created Date]],"mm/dd/yyyy hh:mm")))</f>
        <v>45302</v>
      </c>
    </row>
    <row r="192" spans="1:37" ht="14.5">
      <c r="A192" s="252">
        <v>4000005901</v>
      </c>
      <c r="B192" s="252" t="s">
        <v>156</v>
      </c>
      <c r="C192" s="252" t="s">
        <v>795</v>
      </c>
      <c r="D192" s="254" t="s">
        <v>1238</v>
      </c>
      <c r="E192" s="252" t="s">
        <v>1239</v>
      </c>
      <c r="F192" s="252" t="s">
        <v>843</v>
      </c>
      <c r="G192" s="252" t="s">
        <v>844</v>
      </c>
      <c r="H192" s="252" t="s">
        <v>40</v>
      </c>
      <c r="I192" s="255">
        <v>45638.742361111108</v>
      </c>
      <c r="J192" s="255">
        <v>45642.742361111108</v>
      </c>
      <c r="K192" s="252" t="s">
        <v>885</v>
      </c>
      <c r="L192" s="253" t="s">
        <v>849</v>
      </c>
      <c r="M192" s="252" t="s">
        <v>846</v>
      </c>
      <c r="N192" s="252" t="s">
        <v>1240</v>
      </c>
      <c r="O192" s="252" t="s">
        <v>848</v>
      </c>
      <c r="P192" s="255">
        <v>45644.504861111112</v>
      </c>
      <c r="Q192" s="252" t="s">
        <v>795</v>
      </c>
      <c r="R192" s="255">
        <v>45644.504861111112</v>
      </c>
      <c r="S192" s="255">
        <v>45644.504861111112</v>
      </c>
      <c r="T192" s="255">
        <v>45639.450694444444</v>
      </c>
      <c r="U192" s="253" t="s">
        <v>849</v>
      </c>
      <c r="V192" s="253" t="s">
        <v>849</v>
      </c>
      <c r="W192" s="252" t="s">
        <v>888</v>
      </c>
      <c r="X192" s="252" t="s">
        <v>793</v>
      </c>
      <c r="Y192" s="228" t="str">
        <f>VLOOKUP(HelpMe[[#This Row],[Technician]],Technicians[#All],3,FALSE)</f>
        <v>RAK Ceramics</v>
      </c>
      <c r="Z192" s="228" t="str">
        <f>VLOOKUP(HelpMe[[#This Row],[Technician]],Technicians[#All],2,FALSE)</f>
        <v>SAP Basis</v>
      </c>
      <c r="AA192" s="230" t="e">
        <f>IF((TEXT("Oct 28, 2024 00:00 AM","mmm dd, yyyy hh:mm") - TEXT(HelpMe[[#This Row],[Created Date]],"mmm dd, yyyy hh:mm"))&gt;0, "Yes","No")</f>
        <v>#VALUE!</v>
      </c>
      <c r="AB192" s="230">
        <f ca="1">IF(HelpMe[[#This Row],[Resolved Time]]="-",NOW()-TEXT(HelpMe[[#This Row],[Created Date]],"mmm dd, yyyy hh:mm"),HelpMe[[#This Row],[Resolved Time]]-HelpMe[[#This Row],[Created Date]])</f>
        <v>5.7625000000043656</v>
      </c>
      <c r="AC192" s="231" t="e">
        <f>YEAR(TEXT(HelpMe[[#This Row],[Created Date]],"mmm dd, yyyy hh:mm"))</f>
        <v>#VALUE!</v>
      </c>
      <c r="AD192" s="228" t="e">
        <f>WEEKNUM(TEXT(HelpMe[[#This Row],[Created Date]],"mmm dd, yyyy hh:mm"),2)</f>
        <v>#VALUE!</v>
      </c>
      <c r="AE192" s="228" t="e">
        <f>_xlfn.CONCAT(HelpMe[[#This Row],[Year]],"-W",HelpMe[[#This Row],[Week'#]])</f>
        <v>#VALUE!</v>
      </c>
      <c r="AF192" s="228" t="str">
        <f>IFERROR(VLOOKUP(HelpMe[[#This Row],[ID]],CGTracker[#All],11,FALSE),"No CG Status Found")</f>
        <v>No CG Status Found</v>
      </c>
      <c r="AG192" s="228" t="e">
        <f>MONTH(TEXT(HelpMe[[#This Row],[Created Date]],"mmm dd, yyyy hh:mm"))</f>
        <v>#VALUE!</v>
      </c>
      <c r="AH192" s="228" t="e">
        <f>_xlfn.CONCAT(HelpMe[[#This Row],[Year]],"-M",HelpMe[[#This Row],[Month]])</f>
        <v>#VALUE!</v>
      </c>
      <c r="AI192" s="228" t="str">
        <f ca="1">IF(HelpMe[[#This Row],[Age]]&lt;2,"Less than 2",IF(HelpMe[[#This Row],[Age]]&lt;5,"From 2 to 5",IF(HelpMe[[#This Row],[Age]]&lt;10,"From 5 to 10","More than 10")))</f>
        <v>From 5 to 10</v>
      </c>
      <c r="AJ192" s="233">
        <f>DATEVALUE(TEXT(HelpMe[[#This Row],[Created Date]],"mm/dd/yyyy hh:mm"))</f>
        <v>45638</v>
      </c>
      <c r="AK192" s="233">
        <f>IF(HelpMe[[#This Row],[Resolved Time]]="-","",DATEVALUE(TEXT(HelpMe[[#This Row],[Created Date]],"mm/dd/yyyy hh:mm")))</f>
        <v>45638</v>
      </c>
    </row>
    <row r="193" spans="1:37" ht="14.5">
      <c r="A193" s="252">
        <v>4000005586</v>
      </c>
      <c r="B193" s="252" t="s">
        <v>117</v>
      </c>
      <c r="C193" s="252" t="s">
        <v>795</v>
      </c>
      <c r="D193" s="254" t="s">
        <v>1241</v>
      </c>
      <c r="E193" s="252" t="s">
        <v>1094</v>
      </c>
      <c r="F193" s="252" t="s">
        <v>843</v>
      </c>
      <c r="G193" s="252" t="s">
        <v>844</v>
      </c>
      <c r="H193" s="252" t="s">
        <v>403</v>
      </c>
      <c r="I193" s="255">
        <v>45630.463888888888</v>
      </c>
      <c r="J193" s="255">
        <v>45632.463888888888</v>
      </c>
      <c r="K193" s="252" t="s">
        <v>845</v>
      </c>
      <c r="L193" s="255">
        <v>45634.504861111112</v>
      </c>
      <c r="M193" s="252" t="s">
        <v>1094</v>
      </c>
      <c r="N193" s="252" t="s">
        <v>1214</v>
      </c>
      <c r="O193" s="252" t="s">
        <v>848</v>
      </c>
      <c r="P193" s="255">
        <v>45634.504861111112</v>
      </c>
      <c r="Q193" s="252" t="s">
        <v>795</v>
      </c>
      <c r="R193" s="255">
        <v>45631.497916666667</v>
      </c>
      <c r="S193" s="255">
        <v>45631.497916666667</v>
      </c>
      <c r="T193" s="255">
        <v>45630.547222222223</v>
      </c>
      <c r="U193" s="252" t="s">
        <v>885</v>
      </c>
      <c r="V193" s="253" t="s">
        <v>849</v>
      </c>
      <c r="W193" s="252" t="s">
        <v>850</v>
      </c>
      <c r="X193" s="252" t="s">
        <v>793</v>
      </c>
      <c r="Y193" s="228" t="str">
        <f>VLOOKUP(HelpMe[[#This Row],[Technician]],Technicians[#All],3,FALSE)</f>
        <v>RAK Ceramics</v>
      </c>
      <c r="Z193" s="228" t="str">
        <f>VLOOKUP(HelpMe[[#This Row],[Technician]],Technicians[#All],2,FALSE)</f>
        <v>SAP Basis</v>
      </c>
      <c r="AA193" s="233" t="e">
        <f>IF((TEXT("Oct 28, 2024 00:00 AM","mmm dd, yyyy hh:mm") - TEXT(HelpMe[[#This Row],[Created Date]],"mmm dd, yyyy hh:mm"))&gt;0, "Yes","No")</f>
        <v>#VALUE!</v>
      </c>
      <c r="AB193" s="230">
        <f ca="1">IF(HelpMe[[#This Row],[Resolved Time]]="-",NOW()-TEXT(HelpMe[[#This Row],[Created Date]],"mmm dd, yyyy hh:mm"),HelpMe[[#This Row],[Resolved Time]]-HelpMe[[#This Row],[Created Date]])</f>
        <v>1.0340277777795563</v>
      </c>
      <c r="AC193" s="231" t="e">
        <f>YEAR(TEXT(HelpMe[[#This Row],[Created Date]],"mmm dd, yyyy hh:mm"))</f>
        <v>#VALUE!</v>
      </c>
      <c r="AD193" s="228" t="e">
        <f>WEEKNUM(TEXT(HelpMe[[#This Row],[Created Date]],"mmm dd, yyyy hh:mm"),2)</f>
        <v>#VALUE!</v>
      </c>
      <c r="AE193" s="228" t="e">
        <f>_xlfn.CONCAT(HelpMe[[#This Row],[Year]],"-W",HelpMe[[#This Row],[Week'#]])</f>
        <v>#VALUE!</v>
      </c>
      <c r="AF193" s="228" t="str">
        <f>IFERROR(VLOOKUP(HelpMe[[#This Row],[ID]],CGTracker[#All],11,FALSE),"No CG Status Found")</f>
        <v>No CG Status Found</v>
      </c>
      <c r="AG193" s="228" t="e">
        <f>MONTH(TEXT(HelpMe[[#This Row],[Created Date]],"mmm dd, yyyy hh:mm"))</f>
        <v>#VALUE!</v>
      </c>
      <c r="AH193" s="228" t="e">
        <f>_xlfn.CONCAT(HelpMe[[#This Row],[Year]],"-M",HelpMe[[#This Row],[Month]])</f>
        <v>#VALUE!</v>
      </c>
      <c r="AI193" s="228" t="str">
        <f ca="1">IF(HelpMe[[#This Row],[Age]]&lt;2,"Less than 2",IF(HelpMe[[#This Row],[Age]]&lt;5,"From 2 to 5",IF(HelpMe[[#This Row],[Age]]&lt;10,"From 5 to 10","More than 10")))</f>
        <v>Less than 2</v>
      </c>
      <c r="AJ193" s="233">
        <f>DATEVALUE(TEXT(HelpMe[[#This Row],[Created Date]],"mm/dd/yyyy hh:mm"))</f>
        <v>45394</v>
      </c>
      <c r="AK193" s="233">
        <f>IF(HelpMe[[#This Row],[Resolved Time]]="-","",DATEVALUE(TEXT(HelpMe[[#This Row],[Created Date]],"mm/dd/yyyy hh:mm")))</f>
        <v>45394</v>
      </c>
    </row>
    <row r="194" spans="1:37" ht="14.5">
      <c r="A194" s="252">
        <v>4000005818</v>
      </c>
      <c r="B194" s="252" t="s">
        <v>117</v>
      </c>
      <c r="C194" s="252" t="s">
        <v>795</v>
      </c>
      <c r="D194" s="254" t="s">
        <v>1242</v>
      </c>
      <c r="E194" s="252" t="s">
        <v>1243</v>
      </c>
      <c r="F194" s="252" t="s">
        <v>843</v>
      </c>
      <c r="G194" s="252" t="s">
        <v>844</v>
      </c>
      <c r="H194" s="252" t="s">
        <v>403</v>
      </c>
      <c r="I194" s="255">
        <v>45636.749305555553</v>
      </c>
      <c r="J194" s="255">
        <v>45638.749305555553</v>
      </c>
      <c r="K194" s="252" t="s">
        <v>845</v>
      </c>
      <c r="L194" s="255">
        <v>45639.798611111109</v>
      </c>
      <c r="M194" s="252" t="s">
        <v>846</v>
      </c>
      <c r="N194" s="252" t="s">
        <v>934</v>
      </c>
      <c r="O194" s="252" t="s">
        <v>848</v>
      </c>
      <c r="P194" s="255">
        <v>45639.798611111109</v>
      </c>
      <c r="Q194" s="252" t="s">
        <v>795</v>
      </c>
      <c r="R194" s="255">
        <v>45636.78125</v>
      </c>
      <c r="S194" s="255">
        <v>45636.78125</v>
      </c>
      <c r="T194" s="255">
        <v>45637.457638888889</v>
      </c>
      <c r="U194" s="252" t="s">
        <v>885</v>
      </c>
      <c r="V194" s="253" t="s">
        <v>849</v>
      </c>
      <c r="W194" s="252" t="s">
        <v>850</v>
      </c>
      <c r="X194" s="252" t="s">
        <v>793</v>
      </c>
      <c r="Y194" s="228" t="str">
        <f>VLOOKUP(HelpMe[[#This Row],[Technician]],Technicians[#All],3,FALSE)</f>
        <v>RAK Ceramics</v>
      </c>
      <c r="Z194" s="228" t="str">
        <f>VLOOKUP(HelpMe[[#This Row],[Technician]],Technicians[#All],2,FALSE)</f>
        <v>SAP Basis</v>
      </c>
      <c r="AA194" s="230" t="e">
        <f>IF((TEXT("Oct 28, 2024 00:00 AM","mmm dd, yyyy hh:mm") - TEXT(HelpMe[[#This Row],[Created Date]],"mmm dd, yyyy hh:mm"))&gt;0, "Yes","No")</f>
        <v>#VALUE!</v>
      </c>
      <c r="AB194" s="230">
        <f ca="1">IF(HelpMe[[#This Row],[Resolved Time]]="-",NOW()-TEXT(HelpMe[[#This Row],[Created Date]],"mmm dd, yyyy hh:mm"),HelpMe[[#This Row],[Resolved Time]]-HelpMe[[#This Row],[Created Date]])</f>
        <v>3.1944444446708076E-2</v>
      </c>
      <c r="AC194" s="231" t="e">
        <f>YEAR(TEXT(HelpMe[[#This Row],[Created Date]],"mmm dd, yyyy hh:mm"))</f>
        <v>#VALUE!</v>
      </c>
      <c r="AD194" s="228" t="e">
        <f>WEEKNUM(TEXT(HelpMe[[#This Row],[Created Date]],"mmm dd, yyyy hh:mm"),2)</f>
        <v>#VALUE!</v>
      </c>
      <c r="AE194" s="228" t="e">
        <f>_xlfn.CONCAT(HelpMe[[#This Row],[Year]],"-W",HelpMe[[#This Row],[Week'#]])</f>
        <v>#VALUE!</v>
      </c>
      <c r="AF194" s="228" t="str">
        <f>IFERROR(VLOOKUP(HelpMe[[#This Row],[ID]],CGTracker[#All],11,FALSE),"No CG Status Found")</f>
        <v>No CG Status Found</v>
      </c>
      <c r="AG194" s="228" t="e">
        <f>MONTH(TEXT(HelpMe[[#This Row],[Created Date]],"mmm dd, yyyy hh:mm"))</f>
        <v>#VALUE!</v>
      </c>
      <c r="AH194" s="228" t="e">
        <f>_xlfn.CONCAT(HelpMe[[#This Row],[Year]],"-M",HelpMe[[#This Row],[Month]])</f>
        <v>#VALUE!</v>
      </c>
      <c r="AI194" s="228" t="str">
        <f ca="1">IF(HelpMe[[#This Row],[Age]]&lt;2,"Less than 2",IF(HelpMe[[#This Row],[Age]]&lt;5,"From 2 to 5",IF(HelpMe[[#This Row],[Age]]&lt;10,"From 5 to 10","More than 10")))</f>
        <v>Less than 2</v>
      </c>
      <c r="AJ194" s="233">
        <f>DATEVALUE(TEXT(HelpMe[[#This Row],[Created Date]],"mm/dd/yyyy hh:mm"))</f>
        <v>45577</v>
      </c>
      <c r="AK194" s="233">
        <f>IF(HelpMe[[#This Row],[Resolved Time]]="-","",DATEVALUE(TEXT(HelpMe[[#This Row],[Created Date]],"mm/dd/yyyy hh:mm")))</f>
        <v>45577</v>
      </c>
    </row>
    <row r="195" spans="1:37" ht="14.5">
      <c r="A195" s="252">
        <v>4000003050</v>
      </c>
      <c r="B195" s="252" t="s">
        <v>117</v>
      </c>
      <c r="C195" s="252" t="s">
        <v>881</v>
      </c>
      <c r="D195" s="254" t="s">
        <v>1244</v>
      </c>
      <c r="E195" s="252" t="s">
        <v>1245</v>
      </c>
      <c r="F195" s="252" t="s">
        <v>843</v>
      </c>
      <c r="G195" s="252" t="s">
        <v>844</v>
      </c>
      <c r="H195" s="252" t="s">
        <v>403</v>
      </c>
      <c r="I195" s="255">
        <v>45549.500694444447</v>
      </c>
      <c r="J195" s="255">
        <v>45603.738194444442</v>
      </c>
      <c r="K195" s="252" t="s">
        <v>845</v>
      </c>
      <c r="L195" s="255">
        <v>45638.589583333334</v>
      </c>
      <c r="M195" s="252" t="s">
        <v>846</v>
      </c>
      <c r="N195" s="252" t="s">
        <v>1027</v>
      </c>
      <c r="O195" s="252" t="s">
        <v>848</v>
      </c>
      <c r="P195" s="255">
        <v>45638.589583333334</v>
      </c>
      <c r="Q195" s="252" t="s">
        <v>881</v>
      </c>
      <c r="R195" s="255">
        <v>45635.585416666669</v>
      </c>
      <c r="S195" s="255">
        <v>45554.663194444445</v>
      </c>
      <c r="T195" s="255">
        <v>45551.604166666664</v>
      </c>
      <c r="U195" s="252" t="s">
        <v>885</v>
      </c>
      <c r="V195" s="253" t="s">
        <v>849</v>
      </c>
      <c r="W195" s="252" t="s">
        <v>850</v>
      </c>
      <c r="X195" s="252" t="s">
        <v>793</v>
      </c>
      <c r="Y195" s="228" t="str">
        <f>VLOOKUP(HelpMe[[#This Row],[Technician]],Technicians[#All],3,FALSE)</f>
        <v>RAK Ceramics</v>
      </c>
      <c r="Z195" s="228" t="str">
        <f>VLOOKUP(HelpMe[[#This Row],[Technician]],Technicians[#All],2,FALSE)</f>
        <v>SAP Basis</v>
      </c>
      <c r="AA195" s="233" t="e">
        <f>IF((TEXT("Oct 28, 2024 00:00 AM","mmm dd, yyyy hh:mm") - TEXT(HelpMe[[#This Row],[Created Date]],"mmm dd, yyyy hh:mm"))&gt;0, "Yes","No")</f>
        <v>#VALUE!</v>
      </c>
      <c r="AB195" s="230">
        <f ca="1">IF(HelpMe[[#This Row],[Resolved Time]]="-",NOW()-TEXT(HelpMe[[#This Row],[Created Date]],"mmm dd, yyyy hh:mm"),HelpMe[[#This Row],[Resolved Time]]-HelpMe[[#This Row],[Created Date]])</f>
        <v>86.084722222221899</v>
      </c>
      <c r="AC195" s="231" t="e">
        <f>YEAR(TEXT(HelpMe[[#This Row],[Created Date]],"mmm dd, yyyy hh:mm"))</f>
        <v>#VALUE!</v>
      </c>
      <c r="AD195" s="228" t="e">
        <f>WEEKNUM(TEXT(HelpMe[[#This Row],[Created Date]],"mmm dd, yyyy hh:mm"),2)</f>
        <v>#VALUE!</v>
      </c>
      <c r="AE195" s="228" t="e">
        <f>_xlfn.CONCAT(HelpMe[[#This Row],[Year]],"-W",HelpMe[[#This Row],[Week'#]])</f>
        <v>#VALUE!</v>
      </c>
      <c r="AF195" s="228" t="str">
        <f>IFERROR(VLOOKUP(HelpMe[[#This Row],[ID]],CGTracker[#All],11,FALSE),"No CG Status Found")</f>
        <v>No CG Status Found</v>
      </c>
      <c r="AG195" s="228" t="e">
        <f>MONTH(TEXT(HelpMe[[#This Row],[Created Date]],"mmm dd, yyyy hh:mm"))</f>
        <v>#VALUE!</v>
      </c>
      <c r="AH195" s="228" t="e">
        <f>_xlfn.CONCAT(HelpMe[[#This Row],[Year]],"-M",HelpMe[[#This Row],[Month]])</f>
        <v>#VALUE!</v>
      </c>
      <c r="AI195" s="228" t="str">
        <f ca="1">IF(HelpMe[[#This Row],[Age]]&lt;2,"Less than 2",IF(HelpMe[[#This Row],[Age]]&lt;5,"From 2 to 5",IF(HelpMe[[#This Row],[Age]]&lt;10,"From 5 to 10","More than 10")))</f>
        <v>More than 10</v>
      </c>
      <c r="AJ195" s="233" t="e">
        <f>DATEVALUE(TEXT(HelpMe[[#This Row],[Created Date]],"mm/dd/yyyy hh:mm"))</f>
        <v>#VALUE!</v>
      </c>
      <c r="AK195" s="233" t="e">
        <f>IF(HelpMe[[#This Row],[Resolved Time]]="-","",DATEVALUE(TEXT(HelpMe[[#This Row],[Created Date]],"mm/dd/yyyy hh:mm")))</f>
        <v>#VALUE!</v>
      </c>
    </row>
    <row r="196" spans="1:37" ht="14.5">
      <c r="A196" s="252">
        <v>4000005261</v>
      </c>
      <c r="B196" s="252" t="s">
        <v>156</v>
      </c>
      <c r="C196" s="252" t="s">
        <v>795</v>
      </c>
      <c r="D196" s="254" t="s">
        <v>1246</v>
      </c>
      <c r="E196" s="252" t="s">
        <v>1247</v>
      </c>
      <c r="F196" s="252" t="s">
        <v>843</v>
      </c>
      <c r="G196" s="252" t="s">
        <v>844</v>
      </c>
      <c r="H196" s="252" t="s">
        <v>403</v>
      </c>
      <c r="I196" s="255">
        <v>45618.523611111108</v>
      </c>
      <c r="J196" s="255">
        <v>45622.523611111108</v>
      </c>
      <c r="K196" s="252" t="s">
        <v>845</v>
      </c>
      <c r="L196" s="255">
        <v>45621.542361111111</v>
      </c>
      <c r="M196" s="252" t="s">
        <v>846</v>
      </c>
      <c r="N196" s="252" t="s">
        <v>912</v>
      </c>
      <c r="O196" s="252" t="s">
        <v>848</v>
      </c>
      <c r="P196" s="255">
        <v>45621.542361111111</v>
      </c>
      <c r="Q196" s="252" t="s">
        <v>795</v>
      </c>
      <c r="R196" s="255">
        <v>45618.537499999999</v>
      </c>
      <c r="S196" s="255">
        <v>45618.537499999999</v>
      </c>
      <c r="T196" s="255">
        <v>45618.606944444444</v>
      </c>
      <c r="U196" s="253" t="s">
        <v>849</v>
      </c>
      <c r="V196" s="253" t="s">
        <v>849</v>
      </c>
      <c r="W196" s="252" t="s">
        <v>850</v>
      </c>
      <c r="X196" s="252" t="s">
        <v>793</v>
      </c>
      <c r="Y196" s="228" t="str">
        <f>VLOOKUP(HelpMe[[#This Row],[Technician]],Technicians[#All],3,FALSE)</f>
        <v>RAK Ceramics</v>
      </c>
      <c r="Z196" s="228" t="str">
        <f>VLOOKUP(HelpMe[[#This Row],[Technician]],Technicians[#All],2,FALSE)</f>
        <v>SAP Basis</v>
      </c>
      <c r="AA196" s="233" t="e">
        <f>IF((TEXT("Oct 28, 2024 00:00 AM","mmm dd, yyyy hh:mm") - TEXT(HelpMe[[#This Row],[Created Date]],"mmm dd, yyyy hh:mm"))&gt;0, "Yes","No")</f>
        <v>#VALUE!</v>
      </c>
      <c r="AB196" s="230">
        <f ca="1">IF(HelpMe[[#This Row],[Resolved Time]]="-",NOW()-TEXT(HelpMe[[#This Row],[Created Date]],"mmm dd, yyyy hh:mm"),HelpMe[[#This Row],[Resolved Time]]-HelpMe[[#This Row],[Created Date]])</f>
        <v>1.3888888890505768E-2</v>
      </c>
      <c r="AC196" s="231" t="e">
        <f>YEAR(TEXT(HelpMe[[#This Row],[Created Date]],"mmm dd, yyyy hh:mm"))</f>
        <v>#VALUE!</v>
      </c>
      <c r="AD196" s="228" t="e">
        <f>WEEKNUM(TEXT(HelpMe[[#This Row],[Created Date]],"mmm dd, yyyy hh:mm"),2)</f>
        <v>#VALUE!</v>
      </c>
      <c r="AE196" s="228" t="e">
        <f>_xlfn.CONCAT(HelpMe[[#This Row],[Year]],"-W",HelpMe[[#This Row],[Week'#]])</f>
        <v>#VALUE!</v>
      </c>
      <c r="AF196" s="228" t="str">
        <f>IFERROR(VLOOKUP(HelpMe[[#This Row],[ID]],CGTracker[#All],11,FALSE),"No CG Status Found")</f>
        <v>No CG Status Found</v>
      </c>
      <c r="AG196" s="228" t="e">
        <f>MONTH(TEXT(HelpMe[[#This Row],[Created Date]],"mmm dd, yyyy hh:mm"))</f>
        <v>#VALUE!</v>
      </c>
      <c r="AH196" s="228" t="e">
        <f>_xlfn.CONCAT(HelpMe[[#This Row],[Year]],"-M",HelpMe[[#This Row],[Month]])</f>
        <v>#VALUE!</v>
      </c>
      <c r="AI196" s="228" t="str">
        <f ca="1">IF(HelpMe[[#This Row],[Age]]&lt;2,"Less than 2",IF(HelpMe[[#This Row],[Age]]&lt;5,"From 2 to 5",IF(HelpMe[[#This Row],[Age]]&lt;10,"From 5 to 10","More than 10")))</f>
        <v>Less than 2</v>
      </c>
      <c r="AJ196" s="233" t="e">
        <f>DATEVALUE(TEXT(HelpMe[[#This Row],[Created Date]],"mm/dd/yyyy hh:mm"))</f>
        <v>#VALUE!</v>
      </c>
      <c r="AK196" s="233" t="e">
        <f>IF(HelpMe[[#This Row],[Resolved Time]]="-","",DATEVALUE(TEXT(HelpMe[[#This Row],[Created Date]],"mm/dd/yyyy hh:mm")))</f>
        <v>#VALUE!</v>
      </c>
    </row>
    <row r="197" spans="1:37" ht="14.5">
      <c r="A197" s="252">
        <v>4000000978</v>
      </c>
      <c r="B197" s="252" t="s">
        <v>156</v>
      </c>
      <c r="C197" s="252" t="s">
        <v>795</v>
      </c>
      <c r="D197" s="254" t="s">
        <v>1248</v>
      </c>
      <c r="E197" s="252" t="s">
        <v>742</v>
      </c>
      <c r="F197" s="252" t="s">
        <v>843</v>
      </c>
      <c r="G197" s="252" t="s">
        <v>844</v>
      </c>
      <c r="H197" s="252" t="s">
        <v>403</v>
      </c>
      <c r="I197" s="255">
        <v>45495.82708333333</v>
      </c>
      <c r="J197" s="255">
        <v>45498.456250000003</v>
      </c>
      <c r="K197" s="252" t="s">
        <v>845</v>
      </c>
      <c r="L197" s="255">
        <v>45499.580555555556</v>
      </c>
      <c r="M197" s="252" t="s">
        <v>846</v>
      </c>
      <c r="N197" s="252" t="s">
        <v>912</v>
      </c>
      <c r="O197" s="252" t="s">
        <v>848</v>
      </c>
      <c r="P197" s="255">
        <v>45499.580555555556</v>
      </c>
      <c r="Q197" s="252" t="s">
        <v>795</v>
      </c>
      <c r="R197" s="255">
        <v>45496.556944444441</v>
      </c>
      <c r="S197" s="255">
        <v>45496.526388888888</v>
      </c>
      <c r="T197" s="255">
        <v>45496.520833333336</v>
      </c>
      <c r="U197" s="253" t="s">
        <v>849</v>
      </c>
      <c r="V197" s="253" t="s">
        <v>849</v>
      </c>
      <c r="W197" s="252" t="s">
        <v>850</v>
      </c>
      <c r="X197" s="252" t="s">
        <v>793</v>
      </c>
      <c r="Y197" s="228" t="str">
        <f>VLOOKUP(HelpMe[[#This Row],[Technician]],Technicians[#All],3,FALSE)</f>
        <v>RAK Ceramics</v>
      </c>
      <c r="Z197" s="228" t="str">
        <f>VLOOKUP(HelpMe[[#This Row],[Technician]],Technicians[#All],2,FALSE)</f>
        <v>SAP Basis</v>
      </c>
      <c r="AA197" s="230" t="e">
        <f>IF((TEXT("Oct 28, 2024 00:00 AM","mmm dd, yyyy hh:mm") - TEXT(HelpMe[[#This Row],[Created Date]],"mmm dd, yyyy hh:mm"))&gt;0, "Yes","No")</f>
        <v>#VALUE!</v>
      </c>
      <c r="AB197" s="230">
        <f ca="1">IF(HelpMe[[#This Row],[Resolved Time]]="-",NOW()-TEXT(HelpMe[[#This Row],[Created Date]],"mmm dd, yyyy hh:mm"),HelpMe[[#This Row],[Resolved Time]]-HelpMe[[#This Row],[Created Date]])</f>
        <v>0.72986111111094942</v>
      </c>
      <c r="AC197" s="231" t="e">
        <f>YEAR(TEXT(HelpMe[[#This Row],[Created Date]],"mmm dd, yyyy hh:mm"))</f>
        <v>#VALUE!</v>
      </c>
      <c r="AD197" s="228" t="e">
        <f>WEEKNUM(TEXT(HelpMe[[#This Row],[Created Date]],"mmm dd, yyyy hh:mm"),2)</f>
        <v>#VALUE!</v>
      </c>
      <c r="AE197" s="228" t="e">
        <f>_xlfn.CONCAT(HelpMe[[#This Row],[Year]],"-W",HelpMe[[#This Row],[Week'#]])</f>
        <v>#VALUE!</v>
      </c>
      <c r="AF197" s="228" t="str">
        <f>IFERROR(VLOOKUP(HelpMe[[#This Row],[ID]],CGTracker[#All],11,FALSE),"No CG Status Found")</f>
        <v>No CG Status Found</v>
      </c>
      <c r="AG197" s="228" t="e">
        <f>MONTH(TEXT(HelpMe[[#This Row],[Created Date]],"mmm dd, yyyy hh:mm"))</f>
        <v>#VALUE!</v>
      </c>
      <c r="AH197" s="228" t="e">
        <f>_xlfn.CONCAT(HelpMe[[#This Row],[Year]],"-M",HelpMe[[#This Row],[Month]])</f>
        <v>#VALUE!</v>
      </c>
      <c r="AI197" s="228" t="str">
        <f ca="1">IF(HelpMe[[#This Row],[Age]]&lt;2,"Less than 2",IF(HelpMe[[#This Row],[Age]]&lt;5,"From 2 to 5",IF(HelpMe[[#This Row],[Age]]&lt;10,"From 5 to 10","More than 10")))</f>
        <v>Less than 2</v>
      </c>
      <c r="AJ197" s="233" t="e">
        <f>DATEVALUE(TEXT(HelpMe[[#This Row],[Created Date]],"mm/dd/yyyy hh:mm"))</f>
        <v>#VALUE!</v>
      </c>
      <c r="AK197" s="233" t="e">
        <f>IF(HelpMe[[#This Row],[Resolved Time]]="-","",DATEVALUE(TEXT(HelpMe[[#This Row],[Created Date]],"mm/dd/yyyy hh:mm")))</f>
        <v>#VALUE!</v>
      </c>
    </row>
    <row r="198" spans="1:37" ht="14.5">
      <c r="A198" s="252">
        <v>4000004016</v>
      </c>
      <c r="B198" s="252" t="s">
        <v>156</v>
      </c>
      <c r="C198" s="252" t="s">
        <v>861</v>
      </c>
      <c r="D198" s="254" t="s">
        <v>175</v>
      </c>
      <c r="E198" s="252" t="s">
        <v>1249</v>
      </c>
      <c r="F198" s="252" t="s">
        <v>941</v>
      </c>
      <c r="G198" s="252" t="s">
        <v>980</v>
      </c>
      <c r="H198" s="252" t="s">
        <v>746</v>
      </c>
      <c r="I198" s="255">
        <v>45579.480555555558</v>
      </c>
      <c r="J198" s="255">
        <v>45580.438888888886</v>
      </c>
      <c r="K198" s="252" t="s">
        <v>845</v>
      </c>
      <c r="L198" s="253" t="s">
        <v>849</v>
      </c>
      <c r="M198" s="252" t="s">
        <v>846</v>
      </c>
      <c r="N198" s="252" t="s">
        <v>860</v>
      </c>
      <c r="O198" s="252" t="s">
        <v>920</v>
      </c>
      <c r="P198" s="255">
        <v>45646.618055555555</v>
      </c>
      <c r="Q198" s="252" t="s">
        <v>861</v>
      </c>
      <c r="R198" s="253" t="s">
        <v>849</v>
      </c>
      <c r="S198" s="255">
        <v>45579.540277777778</v>
      </c>
      <c r="T198" s="255">
        <v>45579.522222222222</v>
      </c>
      <c r="U198" s="253" t="s">
        <v>849</v>
      </c>
      <c r="V198" s="256">
        <v>2000000000</v>
      </c>
      <c r="W198" s="252" t="s">
        <v>850</v>
      </c>
      <c r="X198" s="252" t="s">
        <v>793</v>
      </c>
      <c r="Y198" s="228" t="str">
        <f>VLOOKUP(HelpMe[[#This Row],[Technician]],Technicians[#All],3,FALSE)</f>
        <v>Capgemini</v>
      </c>
      <c r="Z198" s="228" t="str">
        <f>VLOOKUP(HelpMe[[#This Row],[Technician]],Technicians[#All],2,FALSE)</f>
        <v>SAP FICO</v>
      </c>
      <c r="AA198" s="230" t="e">
        <f>IF((TEXT("Oct 28, 2024 00:00 AM","mmm dd, yyyy hh:mm") - TEXT(HelpMe[[#This Row],[Created Date]],"mmm dd, yyyy hh:mm"))&gt;0, "Yes","No")</f>
        <v>#VALUE!</v>
      </c>
      <c r="AB198" s="230" t="e">
        <f ca="1">IF(HelpMe[[#This Row],[Resolved Time]]="-",NOW()-TEXT(HelpMe[[#This Row],[Created Date]],"mmm dd, yyyy hh:mm"),HelpMe[[#This Row],[Resolved Time]]-HelpMe[[#This Row],[Created Date]])</f>
        <v>#VALUE!</v>
      </c>
      <c r="AC198" s="231" t="e">
        <f>YEAR(TEXT(HelpMe[[#This Row],[Created Date]],"mmm dd, yyyy hh:mm"))</f>
        <v>#VALUE!</v>
      </c>
      <c r="AD198" s="228" t="e">
        <f>WEEKNUM(TEXT(HelpMe[[#This Row],[Created Date]],"mmm dd, yyyy hh:mm"),2)</f>
        <v>#VALUE!</v>
      </c>
      <c r="AE198" s="228" t="e">
        <f>_xlfn.CONCAT(HelpMe[[#This Row],[Year]],"-W",HelpMe[[#This Row],[Week'#]])</f>
        <v>#VALUE!</v>
      </c>
      <c r="AF198" s="228" t="str">
        <f>IFERROR(VLOOKUP(HelpMe[[#This Row],[ID]],CGTracker[#All],11,FALSE),"No CG Status Found")</f>
        <v>User acceptance</v>
      </c>
      <c r="AG198" s="228" t="e">
        <f>MONTH(TEXT(HelpMe[[#This Row],[Created Date]],"mmm dd, yyyy hh:mm"))</f>
        <v>#VALUE!</v>
      </c>
      <c r="AH198" s="228" t="e">
        <f>_xlfn.CONCAT(HelpMe[[#This Row],[Year]],"-M",HelpMe[[#This Row],[Month]])</f>
        <v>#VALUE!</v>
      </c>
      <c r="AI198" s="228" t="e">
        <f ca="1">IF(HelpMe[[#This Row],[Age]]&lt;2,"Less than 2",IF(HelpMe[[#This Row],[Age]]&lt;5,"From 2 to 5",IF(HelpMe[[#This Row],[Age]]&lt;10,"From 5 to 10","More than 10")))</f>
        <v>#VALUE!</v>
      </c>
      <c r="AJ198" s="233" t="e">
        <f>DATEVALUE(TEXT(HelpMe[[#This Row],[Created Date]],"mm/dd/yyyy hh:mm"))</f>
        <v>#VALUE!</v>
      </c>
      <c r="AK198" s="233" t="str">
        <f>IF(HelpMe[[#This Row],[Resolved Time]]="-","",DATEVALUE(TEXT(HelpMe[[#This Row],[Created Date]],"mm/dd/yyyy hh:mm")))</f>
        <v/>
      </c>
    </row>
    <row r="199" spans="1:37" ht="14.5">
      <c r="A199" s="252">
        <v>4000005808</v>
      </c>
      <c r="B199" s="252" t="s">
        <v>156</v>
      </c>
      <c r="C199" s="252" t="s">
        <v>795</v>
      </c>
      <c r="D199" s="254" t="s">
        <v>1250</v>
      </c>
      <c r="E199" s="252" t="s">
        <v>1251</v>
      </c>
      <c r="F199" s="252" t="s">
        <v>518</v>
      </c>
      <c r="G199" s="252" t="s">
        <v>516</v>
      </c>
      <c r="H199" s="252" t="s">
        <v>403</v>
      </c>
      <c r="I199" s="255">
        <v>45636.668055555558</v>
      </c>
      <c r="J199" s="255">
        <v>45638.668055555558</v>
      </c>
      <c r="K199" s="252" t="s">
        <v>845</v>
      </c>
      <c r="L199" s="255">
        <v>45642.8</v>
      </c>
      <c r="M199" s="252" t="s">
        <v>846</v>
      </c>
      <c r="N199" s="252" t="s">
        <v>847</v>
      </c>
      <c r="O199" s="252" t="s">
        <v>848</v>
      </c>
      <c r="P199" s="255">
        <v>45642.8</v>
      </c>
      <c r="Q199" s="252" t="s">
        <v>795</v>
      </c>
      <c r="R199" s="255">
        <v>45639.761805555558</v>
      </c>
      <c r="S199" s="255">
        <v>45639.761805555558</v>
      </c>
      <c r="T199" s="255">
        <v>45636.751388888886</v>
      </c>
      <c r="U199" s="253" t="s">
        <v>849</v>
      </c>
      <c r="V199" s="253" t="s">
        <v>849</v>
      </c>
      <c r="W199" s="252" t="s">
        <v>850</v>
      </c>
      <c r="X199" s="252" t="s">
        <v>793</v>
      </c>
      <c r="Y199" s="228" t="str">
        <f>VLOOKUP(HelpMe[[#This Row],[Technician]],Technicians[#All],3,FALSE)</f>
        <v>Capgemini</v>
      </c>
      <c r="Z199" s="228" t="str">
        <f>VLOOKUP(HelpMe[[#This Row],[Technician]],Technicians[#All],2,FALSE)</f>
        <v>SAP SD</v>
      </c>
      <c r="AA199" s="230" t="e">
        <f>IF((TEXT("Oct 28, 2024 00:00 AM","mmm dd, yyyy hh:mm") - TEXT(HelpMe[[#This Row],[Created Date]],"mmm dd, yyyy hh:mm"))&gt;0, "Yes","No")</f>
        <v>#VALUE!</v>
      </c>
      <c r="AB199" s="230">
        <f ca="1">IF(HelpMe[[#This Row],[Resolved Time]]="-",NOW()-TEXT(HelpMe[[#This Row],[Created Date]],"mmm dd, yyyy hh:mm"),HelpMe[[#This Row],[Resolved Time]]-HelpMe[[#This Row],[Created Date]])</f>
        <v>3.09375</v>
      </c>
      <c r="AC199" s="231" t="e">
        <f>YEAR(TEXT(HelpMe[[#This Row],[Created Date]],"mmm dd, yyyy hh:mm"))</f>
        <v>#VALUE!</v>
      </c>
      <c r="AD199" s="228" t="e">
        <f>WEEKNUM(TEXT(HelpMe[[#This Row],[Created Date]],"mmm dd, yyyy hh:mm"),2)</f>
        <v>#VALUE!</v>
      </c>
      <c r="AE199" s="228" t="e">
        <f>_xlfn.CONCAT(HelpMe[[#This Row],[Year]],"-W",HelpMe[[#This Row],[Week'#]])</f>
        <v>#VALUE!</v>
      </c>
      <c r="AF199" s="228" t="str">
        <f>IFERROR(VLOOKUP(HelpMe[[#This Row],[ID]],CGTracker[#All],11,FALSE),"No CG Status Found")</f>
        <v>Closed</v>
      </c>
      <c r="AG199" s="228" t="e">
        <f>MONTH(TEXT(HelpMe[[#This Row],[Created Date]],"mmm dd, yyyy hh:mm"))</f>
        <v>#VALUE!</v>
      </c>
      <c r="AH199" s="228" t="e">
        <f>_xlfn.CONCAT(HelpMe[[#This Row],[Year]],"-M",HelpMe[[#This Row],[Month]])</f>
        <v>#VALUE!</v>
      </c>
      <c r="AI199" s="228" t="str">
        <f ca="1">IF(HelpMe[[#This Row],[Age]]&lt;2,"Less than 2",IF(HelpMe[[#This Row],[Age]]&lt;5,"From 2 to 5",IF(HelpMe[[#This Row],[Age]]&lt;10,"From 5 to 10","More than 10")))</f>
        <v>From 2 to 5</v>
      </c>
      <c r="AJ199" s="233">
        <f>DATEVALUE(TEXT(HelpMe[[#This Row],[Created Date]],"mm/dd/yyyy hh:mm"))</f>
        <v>45577</v>
      </c>
      <c r="AK199" s="233">
        <f>IF(HelpMe[[#This Row],[Resolved Time]]="-","",DATEVALUE(TEXT(HelpMe[[#This Row],[Created Date]],"mm/dd/yyyy hh:mm")))</f>
        <v>45577</v>
      </c>
    </row>
    <row r="200" spans="1:37" ht="14.5">
      <c r="A200" s="252">
        <v>4000002539</v>
      </c>
      <c r="B200" s="252" t="s">
        <v>117</v>
      </c>
      <c r="C200" s="252" t="s">
        <v>861</v>
      </c>
      <c r="D200" s="254" t="s">
        <v>1252</v>
      </c>
      <c r="E200" s="252" t="s">
        <v>931</v>
      </c>
      <c r="F200" s="252" t="s">
        <v>854</v>
      </c>
      <c r="G200" s="252" t="s">
        <v>855</v>
      </c>
      <c r="H200" s="252" t="s">
        <v>403</v>
      </c>
      <c r="I200" s="255">
        <v>45537.537499999999</v>
      </c>
      <c r="J200" s="255">
        <v>45538.495833333334</v>
      </c>
      <c r="K200" s="252" t="s">
        <v>845</v>
      </c>
      <c r="L200" s="255">
        <v>45621.667361111111</v>
      </c>
      <c r="M200" s="252" t="s">
        <v>931</v>
      </c>
      <c r="N200" s="252" t="s">
        <v>895</v>
      </c>
      <c r="O200" s="252" t="s">
        <v>920</v>
      </c>
      <c r="P200" s="255">
        <v>45621.667361111111</v>
      </c>
      <c r="Q200" s="252" t="s">
        <v>861</v>
      </c>
      <c r="R200" s="255">
        <v>45618.637499999997</v>
      </c>
      <c r="S200" s="255">
        <v>45551.488194444442</v>
      </c>
      <c r="T200" s="255">
        <v>45537.57916666667</v>
      </c>
      <c r="U200" s="252" t="s">
        <v>845</v>
      </c>
      <c r="V200" s="253" t="s">
        <v>849</v>
      </c>
      <c r="W200" s="252" t="s">
        <v>850</v>
      </c>
      <c r="X200" s="252" t="s">
        <v>793</v>
      </c>
      <c r="Y200" s="228" t="str">
        <f>VLOOKUP(HelpMe[[#This Row],[Technician]],Technicians[#All],3,FALSE)</f>
        <v>RAK Ceramics</v>
      </c>
      <c r="Z200" s="228" t="str">
        <f>VLOOKUP(HelpMe[[#This Row],[Technician]],Technicians[#All],2,FALSE)</f>
        <v>SAP PP</v>
      </c>
      <c r="AA200" s="233" t="e">
        <f>IF((TEXT("Oct 28, 2024 00:00 AM","mmm dd, yyyy hh:mm") - TEXT(HelpMe[[#This Row],[Created Date]],"mmm dd, yyyy hh:mm"))&gt;0, "Yes","No")</f>
        <v>#VALUE!</v>
      </c>
      <c r="AB200" s="230">
        <f ca="1">IF(HelpMe[[#This Row],[Resolved Time]]="-",NOW()-TEXT(HelpMe[[#This Row],[Created Date]],"mmm dd, yyyy hh:mm"),HelpMe[[#This Row],[Resolved Time]]-HelpMe[[#This Row],[Created Date]])</f>
        <v>81.099999999998545</v>
      </c>
      <c r="AC200" s="231" t="e">
        <f>YEAR(TEXT(HelpMe[[#This Row],[Created Date]],"mmm dd, yyyy hh:mm"))</f>
        <v>#VALUE!</v>
      </c>
      <c r="AD200" s="228" t="e">
        <f>WEEKNUM(TEXT(HelpMe[[#This Row],[Created Date]],"mmm dd, yyyy hh:mm"),2)</f>
        <v>#VALUE!</v>
      </c>
      <c r="AE200" s="228" t="e">
        <f>_xlfn.CONCAT(HelpMe[[#This Row],[Year]],"-W",HelpMe[[#This Row],[Week'#]])</f>
        <v>#VALUE!</v>
      </c>
      <c r="AF200" s="228" t="str">
        <f>IFERROR(VLOOKUP(HelpMe[[#This Row],[ID]],CGTracker[#All],11,FALSE),"No CG Status Found")</f>
        <v>No CG Status Found</v>
      </c>
      <c r="AG200" s="228" t="e">
        <f>MONTH(TEXT(HelpMe[[#This Row],[Created Date]],"mmm dd, yyyy hh:mm"))</f>
        <v>#VALUE!</v>
      </c>
      <c r="AH200" s="228" t="e">
        <f>_xlfn.CONCAT(HelpMe[[#This Row],[Year]],"-M",HelpMe[[#This Row],[Month]])</f>
        <v>#VALUE!</v>
      </c>
      <c r="AI200" s="228" t="str">
        <f ca="1">IF(HelpMe[[#This Row],[Age]]&lt;2,"Less than 2",IF(HelpMe[[#This Row],[Age]]&lt;5,"From 2 to 5",IF(HelpMe[[#This Row],[Age]]&lt;10,"From 5 to 10","More than 10")))</f>
        <v>More than 10</v>
      </c>
      <c r="AJ200" s="233">
        <f>DATEVALUE(TEXT(HelpMe[[#This Row],[Created Date]],"mm/dd/yyyy hh:mm"))</f>
        <v>45331</v>
      </c>
      <c r="AK200" s="233">
        <f>IF(HelpMe[[#This Row],[Resolved Time]]="-","",DATEVALUE(TEXT(HelpMe[[#This Row],[Created Date]],"mm/dd/yyyy hh:mm")))</f>
        <v>45331</v>
      </c>
    </row>
    <row r="201" spans="1:37" ht="14.5">
      <c r="A201" s="252">
        <v>4000005966</v>
      </c>
      <c r="B201" s="252" t="s">
        <v>156</v>
      </c>
      <c r="C201" s="252" t="s">
        <v>795</v>
      </c>
      <c r="D201" s="254" t="s">
        <v>701</v>
      </c>
      <c r="E201" s="252" t="s">
        <v>1251</v>
      </c>
      <c r="F201" s="252" t="s">
        <v>518</v>
      </c>
      <c r="G201" s="252" t="s">
        <v>516</v>
      </c>
      <c r="H201" s="252" t="s">
        <v>40</v>
      </c>
      <c r="I201" s="255">
        <v>45642.548611111109</v>
      </c>
      <c r="J201" s="255">
        <v>45644.548611111109</v>
      </c>
      <c r="K201" s="252" t="s">
        <v>845</v>
      </c>
      <c r="L201" s="253" t="s">
        <v>849</v>
      </c>
      <c r="M201" s="252" t="s">
        <v>846</v>
      </c>
      <c r="N201" s="252" t="s">
        <v>847</v>
      </c>
      <c r="O201" s="252" t="s">
        <v>848</v>
      </c>
      <c r="P201" s="255">
        <v>45644.70208333333</v>
      </c>
      <c r="Q201" s="252" t="s">
        <v>795</v>
      </c>
      <c r="R201" s="255">
        <v>45644.70208333333</v>
      </c>
      <c r="S201" s="255">
        <v>45644.70208333333</v>
      </c>
      <c r="T201" s="255">
        <v>45642.631944444445</v>
      </c>
      <c r="U201" s="253" t="s">
        <v>849</v>
      </c>
      <c r="V201" s="253" t="s">
        <v>849</v>
      </c>
      <c r="W201" s="253" t="s">
        <v>849</v>
      </c>
      <c r="X201" s="253" t="s">
        <v>793</v>
      </c>
      <c r="Y201" s="228" t="str">
        <f>VLOOKUP(HelpMe[[#This Row],[Technician]],Technicians[#All],3,FALSE)</f>
        <v>Capgemini</v>
      </c>
      <c r="Z201" s="228" t="str">
        <f>VLOOKUP(HelpMe[[#This Row],[Technician]],Technicians[#All],2,FALSE)</f>
        <v>SAP SD</v>
      </c>
      <c r="AA201" s="230" t="e">
        <f>IF((TEXT("Oct 28, 2024 00:00 AM","mmm dd, yyyy hh:mm") - TEXT(HelpMe[[#This Row],[Created Date]],"mmm dd, yyyy hh:mm"))&gt;0, "Yes","No")</f>
        <v>#VALUE!</v>
      </c>
      <c r="AB201" s="230">
        <f ca="1">IF(HelpMe[[#This Row],[Resolved Time]]="-",NOW()-TEXT(HelpMe[[#This Row],[Created Date]],"mmm dd, yyyy hh:mm"),HelpMe[[#This Row],[Resolved Time]]-HelpMe[[#This Row],[Created Date]])</f>
        <v>2.1534722222204437</v>
      </c>
      <c r="AC201" s="231" t="e">
        <f>YEAR(TEXT(HelpMe[[#This Row],[Created Date]],"mmm dd, yyyy hh:mm"))</f>
        <v>#VALUE!</v>
      </c>
      <c r="AD201" s="228" t="e">
        <f>WEEKNUM(TEXT(HelpMe[[#This Row],[Created Date]],"mmm dd, yyyy hh:mm"),2)</f>
        <v>#VALUE!</v>
      </c>
      <c r="AE201" s="228" t="e">
        <f>_xlfn.CONCAT(HelpMe[[#This Row],[Year]],"-W",HelpMe[[#This Row],[Week'#]])</f>
        <v>#VALUE!</v>
      </c>
      <c r="AF201" s="228" t="str">
        <f>IFERROR(VLOOKUP(HelpMe[[#This Row],[ID]],CGTracker[#All],11,FALSE),"No CG Status Found")</f>
        <v>Resolved</v>
      </c>
      <c r="AG201" s="228" t="e">
        <f>MONTH(TEXT(HelpMe[[#This Row],[Created Date]],"mmm dd, yyyy hh:mm"))</f>
        <v>#VALUE!</v>
      </c>
      <c r="AH201" s="228" t="e">
        <f>_xlfn.CONCAT(HelpMe[[#This Row],[Year]],"-M",HelpMe[[#This Row],[Month]])</f>
        <v>#VALUE!</v>
      </c>
      <c r="AI201" s="228" t="str">
        <f ca="1">IF(HelpMe[[#This Row],[Age]]&lt;2,"Less than 2",IF(HelpMe[[#This Row],[Age]]&lt;5,"From 2 to 5",IF(HelpMe[[#This Row],[Age]]&lt;10,"From 5 to 10","More than 10")))</f>
        <v>From 2 to 5</v>
      </c>
      <c r="AJ201" s="233" t="e">
        <f>DATEVALUE(TEXT(HelpMe[[#This Row],[Created Date]],"mm/dd/yyyy hh:mm"))</f>
        <v>#VALUE!</v>
      </c>
      <c r="AK201" s="233" t="e">
        <f>IF(HelpMe[[#This Row],[Resolved Time]]="-","",DATEVALUE(TEXT(HelpMe[[#This Row],[Created Date]],"mm/dd/yyyy hh:mm")))</f>
        <v>#VALUE!</v>
      </c>
    </row>
    <row r="202" spans="1:37" ht="14.5">
      <c r="A202" s="252">
        <v>4000005842</v>
      </c>
      <c r="B202" s="252" t="s">
        <v>117</v>
      </c>
      <c r="C202" s="252" t="s">
        <v>795</v>
      </c>
      <c r="D202" s="254" t="s">
        <v>1253</v>
      </c>
      <c r="E202" s="252" t="s">
        <v>1016</v>
      </c>
      <c r="F202" s="252" t="s">
        <v>843</v>
      </c>
      <c r="G202" s="252" t="s">
        <v>844</v>
      </c>
      <c r="H202" s="252" t="s">
        <v>403</v>
      </c>
      <c r="I202" s="255">
        <v>45637.557638888888</v>
      </c>
      <c r="J202" s="255">
        <v>45639.557638888888</v>
      </c>
      <c r="K202" s="252" t="s">
        <v>845</v>
      </c>
      <c r="L202" s="255">
        <v>45641.71597222222</v>
      </c>
      <c r="M202" s="252" t="s">
        <v>846</v>
      </c>
      <c r="N202" s="252" t="s">
        <v>1167</v>
      </c>
      <c r="O202" s="252" t="s">
        <v>848</v>
      </c>
      <c r="P202" s="255">
        <v>45641.71597222222</v>
      </c>
      <c r="Q202" s="252" t="s">
        <v>795</v>
      </c>
      <c r="R202" s="255">
        <v>45638.686111111114</v>
      </c>
      <c r="S202" s="255">
        <v>45638.686111111114</v>
      </c>
      <c r="T202" s="255">
        <v>45637.640972222223</v>
      </c>
      <c r="U202" s="253" t="s">
        <v>849</v>
      </c>
      <c r="V202" s="253" t="s">
        <v>849</v>
      </c>
      <c r="W202" s="252" t="s">
        <v>850</v>
      </c>
      <c r="X202" s="252" t="s">
        <v>793</v>
      </c>
      <c r="Y202" s="228" t="str">
        <f>VLOOKUP(HelpMe[[#This Row],[Technician]],Technicians[#All],3,FALSE)</f>
        <v>RAK Ceramics</v>
      </c>
      <c r="Z202" s="228" t="str">
        <f>VLOOKUP(HelpMe[[#This Row],[Technician]],Technicians[#All],2,FALSE)</f>
        <v>SAP Basis</v>
      </c>
      <c r="AA202" s="230" t="e">
        <f>IF((TEXT("Oct 28, 2024 00:00 AM","mmm dd, yyyy hh:mm") - TEXT(HelpMe[[#This Row],[Created Date]],"mmm dd, yyyy hh:mm"))&gt;0, "Yes","No")</f>
        <v>#VALUE!</v>
      </c>
      <c r="AB202" s="230">
        <f ca="1">IF(HelpMe[[#This Row],[Resolved Time]]="-",NOW()-TEXT(HelpMe[[#This Row],[Created Date]],"mmm dd, yyyy hh:mm"),HelpMe[[#This Row],[Resolved Time]]-HelpMe[[#This Row],[Created Date]])</f>
        <v>1.1284722222262644</v>
      </c>
      <c r="AC202" s="231" t="e">
        <f>YEAR(TEXT(HelpMe[[#This Row],[Created Date]],"mmm dd, yyyy hh:mm"))</f>
        <v>#VALUE!</v>
      </c>
      <c r="AD202" s="228" t="e">
        <f>WEEKNUM(TEXT(HelpMe[[#This Row],[Created Date]],"mmm dd, yyyy hh:mm"),2)</f>
        <v>#VALUE!</v>
      </c>
      <c r="AE202" s="228" t="e">
        <f>_xlfn.CONCAT(HelpMe[[#This Row],[Year]],"-W",HelpMe[[#This Row],[Week'#]])</f>
        <v>#VALUE!</v>
      </c>
      <c r="AF202" s="228" t="str">
        <f>IFERROR(VLOOKUP(HelpMe[[#This Row],[ID]],CGTracker[#All],11,FALSE),"No CG Status Found")</f>
        <v>No CG Status Found</v>
      </c>
      <c r="AG202" s="228" t="e">
        <f>MONTH(TEXT(HelpMe[[#This Row],[Created Date]],"mmm dd, yyyy hh:mm"))</f>
        <v>#VALUE!</v>
      </c>
      <c r="AH202" s="228" t="e">
        <f>_xlfn.CONCAT(HelpMe[[#This Row],[Year]],"-M",HelpMe[[#This Row],[Month]])</f>
        <v>#VALUE!</v>
      </c>
      <c r="AI202" s="228" t="str">
        <f ca="1">IF(HelpMe[[#This Row],[Age]]&lt;2,"Less than 2",IF(HelpMe[[#This Row],[Age]]&lt;5,"From 2 to 5",IF(HelpMe[[#This Row],[Age]]&lt;10,"From 5 to 10","More than 10")))</f>
        <v>Less than 2</v>
      </c>
      <c r="AJ202" s="233">
        <f>DATEVALUE(TEXT(HelpMe[[#This Row],[Created Date]],"mm/dd/yyyy hh:mm"))</f>
        <v>45608</v>
      </c>
      <c r="AK202" s="233">
        <f>IF(HelpMe[[#This Row],[Resolved Time]]="-","",DATEVALUE(TEXT(HelpMe[[#This Row],[Created Date]],"mm/dd/yyyy hh:mm")))</f>
        <v>45608</v>
      </c>
    </row>
    <row r="203" spans="1:37" ht="14.5">
      <c r="A203" s="252">
        <v>4000005603</v>
      </c>
      <c r="B203" s="252" t="s">
        <v>156</v>
      </c>
      <c r="C203" s="252" t="s">
        <v>795</v>
      </c>
      <c r="D203" s="254" t="s">
        <v>1254</v>
      </c>
      <c r="E203" s="252" t="s">
        <v>1255</v>
      </c>
      <c r="F203" s="252" t="s">
        <v>518</v>
      </c>
      <c r="G203" s="252" t="s">
        <v>516</v>
      </c>
      <c r="H203" s="252" t="s">
        <v>403</v>
      </c>
      <c r="I203" s="255">
        <v>45630.581944444442</v>
      </c>
      <c r="J203" s="255">
        <v>45632.581944444442</v>
      </c>
      <c r="K203" s="252" t="s">
        <v>845</v>
      </c>
      <c r="L203" s="255">
        <v>45635.505555555559</v>
      </c>
      <c r="M203" s="252" t="s">
        <v>846</v>
      </c>
      <c r="N203" s="252" t="s">
        <v>880</v>
      </c>
      <c r="O203" s="252" t="s">
        <v>848</v>
      </c>
      <c r="P203" s="255">
        <v>45635.505555555559</v>
      </c>
      <c r="Q203" s="252" t="s">
        <v>795</v>
      </c>
      <c r="R203" s="255">
        <v>45632.46597222222</v>
      </c>
      <c r="S203" s="255">
        <v>45632.46597222222</v>
      </c>
      <c r="T203" s="255">
        <v>45630.665277777778</v>
      </c>
      <c r="U203" s="253" t="s">
        <v>849</v>
      </c>
      <c r="V203" s="253" t="s">
        <v>849</v>
      </c>
      <c r="W203" s="252" t="s">
        <v>850</v>
      </c>
      <c r="X203" s="252" t="s">
        <v>793</v>
      </c>
      <c r="Y203" s="228" t="str">
        <f>VLOOKUP(HelpMe[[#This Row],[Technician]],Technicians[#All],3,FALSE)</f>
        <v>Capgemini</v>
      </c>
      <c r="Z203" s="228" t="str">
        <f>VLOOKUP(HelpMe[[#This Row],[Technician]],Technicians[#All],2,FALSE)</f>
        <v>SAP SD</v>
      </c>
      <c r="AA203" s="230" t="e">
        <f>IF((TEXT("Oct 28, 2024 00:00 AM","mmm dd, yyyy hh:mm") - TEXT(HelpMe[[#This Row],[Created Date]],"mmm dd, yyyy hh:mm"))&gt;0, "Yes","No")</f>
        <v>#VALUE!</v>
      </c>
      <c r="AB203" s="230">
        <f ca="1">IF(HelpMe[[#This Row],[Resolved Time]]="-",NOW()-TEXT(HelpMe[[#This Row],[Created Date]],"mmm dd, yyyy hh:mm"),HelpMe[[#This Row],[Resolved Time]]-HelpMe[[#This Row],[Created Date]])</f>
        <v>1.8840277777781012</v>
      </c>
      <c r="AC203" s="231" t="e">
        <f>YEAR(TEXT(HelpMe[[#This Row],[Created Date]],"mmm dd, yyyy hh:mm"))</f>
        <v>#VALUE!</v>
      </c>
      <c r="AD203" s="228" t="e">
        <f>WEEKNUM(TEXT(HelpMe[[#This Row],[Created Date]],"mmm dd, yyyy hh:mm"),2)</f>
        <v>#VALUE!</v>
      </c>
      <c r="AE203" s="228" t="e">
        <f>_xlfn.CONCAT(HelpMe[[#This Row],[Year]],"-W",HelpMe[[#This Row],[Week'#]])</f>
        <v>#VALUE!</v>
      </c>
      <c r="AF203" s="228" t="str">
        <f>IFERROR(VLOOKUP(HelpMe[[#This Row],[ID]],CGTracker[#All],11,FALSE),"No CG Status Found")</f>
        <v>Closed</v>
      </c>
      <c r="AG203" s="228" t="e">
        <f>MONTH(TEXT(HelpMe[[#This Row],[Created Date]],"mmm dd, yyyy hh:mm"))</f>
        <v>#VALUE!</v>
      </c>
      <c r="AH203" s="228" t="e">
        <f>_xlfn.CONCAT(HelpMe[[#This Row],[Year]],"-M",HelpMe[[#This Row],[Month]])</f>
        <v>#VALUE!</v>
      </c>
      <c r="AI203" s="228" t="str">
        <f ca="1">IF(HelpMe[[#This Row],[Age]]&lt;2,"Less than 2",IF(HelpMe[[#This Row],[Age]]&lt;5,"From 2 to 5",IF(HelpMe[[#This Row],[Age]]&lt;10,"From 5 to 10","More than 10")))</f>
        <v>Less than 2</v>
      </c>
      <c r="AJ203" s="233">
        <f>DATEVALUE(TEXT(HelpMe[[#This Row],[Created Date]],"mm/dd/yyyy hh:mm"))</f>
        <v>45394</v>
      </c>
      <c r="AK203" s="233">
        <f>IF(HelpMe[[#This Row],[Resolved Time]]="-","",DATEVALUE(TEXT(HelpMe[[#This Row],[Created Date]],"mm/dd/yyyy hh:mm")))</f>
        <v>45394</v>
      </c>
    </row>
    <row r="204" spans="1:37" ht="14.5">
      <c r="A204" s="252">
        <v>4000005622</v>
      </c>
      <c r="B204" s="252" t="s">
        <v>156</v>
      </c>
      <c r="C204" s="252" t="s">
        <v>795</v>
      </c>
      <c r="D204" s="254" t="s">
        <v>1256</v>
      </c>
      <c r="E204" s="252" t="s">
        <v>985</v>
      </c>
      <c r="F204" s="252" t="s">
        <v>843</v>
      </c>
      <c r="G204" s="252" t="s">
        <v>844</v>
      </c>
      <c r="H204" s="252" t="s">
        <v>403</v>
      </c>
      <c r="I204" s="255">
        <v>45630.715277777781</v>
      </c>
      <c r="J204" s="255">
        <v>45632.715277777781</v>
      </c>
      <c r="K204" s="252" t="s">
        <v>845</v>
      </c>
      <c r="L204" s="255">
        <v>45634.504861111112</v>
      </c>
      <c r="M204" s="252" t="s">
        <v>846</v>
      </c>
      <c r="N204" s="252" t="s">
        <v>891</v>
      </c>
      <c r="O204" s="252" t="s">
        <v>848</v>
      </c>
      <c r="P204" s="255">
        <v>45634.504861111112</v>
      </c>
      <c r="Q204" s="252" t="s">
        <v>795</v>
      </c>
      <c r="R204" s="255">
        <v>45631.499305555553</v>
      </c>
      <c r="S204" s="255">
        <v>45631.499305555553</v>
      </c>
      <c r="T204" s="255">
        <v>45630.798611111109</v>
      </c>
      <c r="U204" s="253" t="s">
        <v>849</v>
      </c>
      <c r="V204" s="253" t="s">
        <v>849</v>
      </c>
      <c r="W204" s="252" t="s">
        <v>850</v>
      </c>
      <c r="X204" s="252" t="s">
        <v>793</v>
      </c>
      <c r="Y204" s="228" t="str">
        <f>VLOOKUP(HelpMe[[#This Row],[Technician]],Technicians[#All],3,FALSE)</f>
        <v>RAK Ceramics</v>
      </c>
      <c r="Z204" s="228" t="str">
        <f>VLOOKUP(HelpMe[[#This Row],[Technician]],Technicians[#All],2,FALSE)</f>
        <v>SAP Basis</v>
      </c>
      <c r="AA204" s="233" t="e">
        <f>IF((TEXT("Oct 28, 2024 00:00 AM","mmm dd, yyyy hh:mm") - TEXT(HelpMe[[#This Row],[Created Date]],"mmm dd, yyyy hh:mm"))&gt;0, "Yes","No")</f>
        <v>#VALUE!</v>
      </c>
      <c r="AB204" s="230">
        <f ca="1">IF(HelpMe[[#This Row],[Resolved Time]]="-",NOW()-TEXT(HelpMe[[#This Row],[Created Date]],"mmm dd, yyyy hh:mm"),HelpMe[[#This Row],[Resolved Time]]-HelpMe[[#This Row],[Created Date]])</f>
        <v>0.78402777777228039</v>
      </c>
      <c r="AC204" s="231" t="e">
        <f>YEAR(TEXT(HelpMe[[#This Row],[Created Date]],"mmm dd, yyyy hh:mm"))</f>
        <v>#VALUE!</v>
      </c>
      <c r="AD204" s="228" t="e">
        <f>WEEKNUM(TEXT(HelpMe[[#This Row],[Created Date]],"mmm dd, yyyy hh:mm"),2)</f>
        <v>#VALUE!</v>
      </c>
      <c r="AE204" s="228" t="e">
        <f>_xlfn.CONCAT(HelpMe[[#This Row],[Year]],"-W",HelpMe[[#This Row],[Week'#]])</f>
        <v>#VALUE!</v>
      </c>
      <c r="AF204" s="228" t="str">
        <f>IFERROR(VLOOKUP(HelpMe[[#This Row],[ID]],CGTracker[#All],11,FALSE),"No CG Status Found")</f>
        <v>No CG Status Found</v>
      </c>
      <c r="AG204" s="228" t="e">
        <f>MONTH(TEXT(HelpMe[[#This Row],[Created Date]],"mmm dd, yyyy hh:mm"))</f>
        <v>#VALUE!</v>
      </c>
      <c r="AH204" s="228" t="e">
        <f>_xlfn.CONCAT(HelpMe[[#This Row],[Year]],"-M",HelpMe[[#This Row],[Month]])</f>
        <v>#VALUE!</v>
      </c>
      <c r="AI204" s="228" t="str">
        <f ca="1">IF(HelpMe[[#This Row],[Age]]&lt;2,"Less than 2",IF(HelpMe[[#This Row],[Age]]&lt;5,"From 2 to 5",IF(HelpMe[[#This Row],[Age]]&lt;10,"From 5 to 10","More than 10")))</f>
        <v>Less than 2</v>
      </c>
      <c r="AJ204" s="233">
        <f>DATEVALUE(TEXT(HelpMe[[#This Row],[Created Date]],"mm/dd/yyyy hh:mm"))</f>
        <v>45394</v>
      </c>
      <c r="AK204" s="233">
        <f>IF(HelpMe[[#This Row],[Resolved Time]]="-","",DATEVALUE(TEXT(HelpMe[[#This Row],[Created Date]],"mm/dd/yyyy hh:mm")))</f>
        <v>45394</v>
      </c>
    </row>
    <row r="205" spans="1:37" ht="14.5">
      <c r="A205" s="252">
        <v>4000005392</v>
      </c>
      <c r="B205" s="252" t="s">
        <v>156</v>
      </c>
      <c r="C205" s="252" t="s">
        <v>795</v>
      </c>
      <c r="D205" s="254" t="s">
        <v>1257</v>
      </c>
      <c r="E205" s="252" t="s">
        <v>985</v>
      </c>
      <c r="F205" s="252" t="s">
        <v>843</v>
      </c>
      <c r="G205" s="252" t="s">
        <v>844</v>
      </c>
      <c r="H205" s="252" t="s">
        <v>403</v>
      </c>
      <c r="I205" s="255">
        <v>45622.525694444441</v>
      </c>
      <c r="J205" s="255">
        <v>45624.525694444441</v>
      </c>
      <c r="K205" s="252" t="s">
        <v>845</v>
      </c>
      <c r="L205" s="255">
        <v>45625.627083333333</v>
      </c>
      <c r="M205" s="252" t="s">
        <v>846</v>
      </c>
      <c r="N205" s="252" t="s">
        <v>891</v>
      </c>
      <c r="O205" s="252" t="s">
        <v>848</v>
      </c>
      <c r="P205" s="255">
        <v>45625.627083333333</v>
      </c>
      <c r="Q205" s="252" t="s">
        <v>795</v>
      </c>
      <c r="R205" s="255">
        <v>45622.589583333334</v>
      </c>
      <c r="S205" s="255">
        <v>45622.589583333334</v>
      </c>
      <c r="T205" s="255">
        <v>45622.609027777777</v>
      </c>
      <c r="U205" s="253" t="s">
        <v>849</v>
      </c>
      <c r="V205" s="253" t="s">
        <v>849</v>
      </c>
      <c r="W205" s="252" t="s">
        <v>850</v>
      </c>
      <c r="X205" s="252" t="s">
        <v>793</v>
      </c>
      <c r="Y205" s="228" t="str">
        <f>VLOOKUP(HelpMe[[#This Row],[Technician]],Technicians[#All],3,FALSE)</f>
        <v>RAK Ceramics</v>
      </c>
      <c r="Z205" s="228" t="str">
        <f>VLOOKUP(HelpMe[[#This Row],[Technician]],Technicians[#All],2,FALSE)</f>
        <v>SAP Basis</v>
      </c>
      <c r="AA205" s="230" t="e">
        <f>IF((TEXT("Oct 28, 2024 00:00 AM","mmm dd, yyyy hh:mm") - TEXT(HelpMe[[#This Row],[Created Date]],"mmm dd, yyyy hh:mm"))&gt;0, "Yes","No")</f>
        <v>#VALUE!</v>
      </c>
      <c r="AB205" s="230">
        <f ca="1">IF(HelpMe[[#This Row],[Resolved Time]]="-",NOW()-TEXT(HelpMe[[#This Row],[Created Date]],"mmm dd, yyyy hh:mm"),HelpMe[[#This Row],[Resolved Time]]-HelpMe[[#This Row],[Created Date]])</f>
        <v>6.3888888893416151E-2</v>
      </c>
      <c r="AC205" s="231" t="e">
        <f>YEAR(TEXT(HelpMe[[#This Row],[Created Date]],"mmm dd, yyyy hh:mm"))</f>
        <v>#VALUE!</v>
      </c>
      <c r="AD205" s="228" t="e">
        <f>WEEKNUM(TEXT(HelpMe[[#This Row],[Created Date]],"mmm dd, yyyy hh:mm"),2)</f>
        <v>#VALUE!</v>
      </c>
      <c r="AE205" s="228" t="e">
        <f>_xlfn.CONCAT(HelpMe[[#This Row],[Year]],"-W",HelpMe[[#This Row],[Week'#]])</f>
        <v>#VALUE!</v>
      </c>
      <c r="AF205" s="228" t="str">
        <f>IFERROR(VLOOKUP(HelpMe[[#This Row],[ID]],CGTracker[#All],11,FALSE),"No CG Status Found")</f>
        <v>No CG Status Found</v>
      </c>
      <c r="AG205" s="228" t="e">
        <f>MONTH(TEXT(HelpMe[[#This Row],[Created Date]],"mmm dd, yyyy hh:mm"))</f>
        <v>#VALUE!</v>
      </c>
      <c r="AH205" s="228" t="e">
        <f>_xlfn.CONCAT(HelpMe[[#This Row],[Year]],"-M",HelpMe[[#This Row],[Month]])</f>
        <v>#VALUE!</v>
      </c>
      <c r="AI205" s="228" t="str">
        <f ca="1">IF(HelpMe[[#This Row],[Age]]&lt;2,"Less than 2",IF(HelpMe[[#This Row],[Age]]&lt;5,"From 2 to 5",IF(HelpMe[[#This Row],[Age]]&lt;10,"From 5 to 10","More than 10")))</f>
        <v>Less than 2</v>
      </c>
      <c r="AJ205" s="233" t="e">
        <f>DATEVALUE(TEXT(HelpMe[[#This Row],[Created Date]],"mm/dd/yyyy hh:mm"))</f>
        <v>#VALUE!</v>
      </c>
      <c r="AK205" s="233" t="e">
        <f>IF(HelpMe[[#This Row],[Resolved Time]]="-","",DATEVALUE(TEXT(HelpMe[[#This Row],[Created Date]],"mm/dd/yyyy hh:mm")))</f>
        <v>#VALUE!</v>
      </c>
    </row>
    <row r="206" spans="1:37" ht="14.5">
      <c r="A206" s="252">
        <v>4000005445</v>
      </c>
      <c r="B206" s="252" t="s">
        <v>156</v>
      </c>
      <c r="C206" s="252" t="s">
        <v>795</v>
      </c>
      <c r="D206" s="254" t="s">
        <v>1258</v>
      </c>
      <c r="E206" s="252" t="s">
        <v>1259</v>
      </c>
      <c r="F206" s="252" t="s">
        <v>518</v>
      </c>
      <c r="G206" s="252" t="s">
        <v>516</v>
      </c>
      <c r="H206" s="252" t="s">
        <v>403</v>
      </c>
      <c r="I206" s="255">
        <v>45623.76666666667</v>
      </c>
      <c r="J206" s="255">
        <v>45625.76666666667</v>
      </c>
      <c r="K206" s="252" t="s">
        <v>845</v>
      </c>
      <c r="L206" s="255">
        <v>45642.758333333331</v>
      </c>
      <c r="M206" s="252" t="s">
        <v>846</v>
      </c>
      <c r="N206" s="252" t="s">
        <v>912</v>
      </c>
      <c r="O206" s="252" t="s">
        <v>848</v>
      </c>
      <c r="P206" s="255">
        <v>45642.758333333331</v>
      </c>
      <c r="Q206" s="252" t="s">
        <v>795</v>
      </c>
      <c r="R206" s="255">
        <v>45639.752083333333</v>
      </c>
      <c r="S206" s="255">
        <v>45623.780555555553</v>
      </c>
      <c r="T206" s="255">
        <v>45624.474999999999</v>
      </c>
      <c r="U206" s="253" t="s">
        <v>849</v>
      </c>
      <c r="V206" s="253" t="s">
        <v>849</v>
      </c>
      <c r="W206" s="252" t="s">
        <v>1033</v>
      </c>
      <c r="X206" s="252" t="s">
        <v>1260</v>
      </c>
      <c r="Y206" s="228" t="str">
        <f>VLOOKUP(HelpMe[[#This Row],[Technician]],Technicians[#All],3,FALSE)</f>
        <v>Capgemini</v>
      </c>
      <c r="Z206" s="228" t="str">
        <f>VLOOKUP(HelpMe[[#This Row],[Technician]],Technicians[#All],2,FALSE)</f>
        <v>SAP SD</v>
      </c>
      <c r="AA206" s="230" t="e">
        <f>IF((TEXT("Oct 28, 2024 00:00 AM","mmm dd, yyyy hh:mm") - TEXT(HelpMe[[#This Row],[Created Date]],"mmm dd, yyyy hh:mm"))&gt;0, "Yes","No")</f>
        <v>#VALUE!</v>
      </c>
      <c r="AB206" s="230">
        <f ca="1">IF(HelpMe[[#This Row],[Resolved Time]]="-",NOW()-TEXT(HelpMe[[#This Row],[Created Date]],"mmm dd, yyyy hh:mm"),HelpMe[[#This Row],[Resolved Time]]-HelpMe[[#This Row],[Created Date]])</f>
        <v>15.985416666662786</v>
      </c>
      <c r="AC206" s="231" t="e">
        <f>YEAR(TEXT(HelpMe[[#This Row],[Created Date]],"mmm dd, yyyy hh:mm"))</f>
        <v>#VALUE!</v>
      </c>
      <c r="AD206" s="228" t="e">
        <f>WEEKNUM(TEXT(HelpMe[[#This Row],[Created Date]],"mmm dd, yyyy hh:mm"),2)</f>
        <v>#VALUE!</v>
      </c>
      <c r="AE206" s="228" t="e">
        <f>_xlfn.CONCAT(HelpMe[[#This Row],[Year]],"-W",HelpMe[[#This Row],[Week'#]])</f>
        <v>#VALUE!</v>
      </c>
      <c r="AF206" s="228" t="str">
        <f>IFERROR(VLOOKUP(HelpMe[[#This Row],[ID]],CGTracker[#All],11,FALSE),"No CG Status Found")</f>
        <v>Closed</v>
      </c>
      <c r="AG206" s="228" t="e">
        <f>MONTH(TEXT(HelpMe[[#This Row],[Created Date]],"mmm dd, yyyy hh:mm"))</f>
        <v>#VALUE!</v>
      </c>
      <c r="AH206" s="228" t="e">
        <f>_xlfn.CONCAT(HelpMe[[#This Row],[Year]],"-M",HelpMe[[#This Row],[Month]])</f>
        <v>#VALUE!</v>
      </c>
      <c r="AI206" s="228" t="str">
        <f ca="1">IF(HelpMe[[#This Row],[Age]]&lt;2,"Less than 2",IF(HelpMe[[#This Row],[Age]]&lt;5,"From 2 to 5",IF(HelpMe[[#This Row],[Age]]&lt;10,"From 5 to 10","More than 10")))</f>
        <v>More than 10</v>
      </c>
      <c r="AJ206" s="233" t="e">
        <f>DATEVALUE(TEXT(HelpMe[[#This Row],[Created Date]],"mm/dd/yyyy hh:mm"))</f>
        <v>#VALUE!</v>
      </c>
      <c r="AK206" s="233" t="e">
        <f>IF(HelpMe[[#This Row],[Resolved Time]]="-","",DATEVALUE(TEXT(HelpMe[[#This Row],[Created Date]],"mm/dd/yyyy hh:mm")))</f>
        <v>#VALUE!</v>
      </c>
    </row>
    <row r="207" spans="1:37" ht="14.5">
      <c r="A207" s="252">
        <v>4000005682</v>
      </c>
      <c r="B207" s="252" t="s">
        <v>156</v>
      </c>
      <c r="C207" s="252" t="s">
        <v>795</v>
      </c>
      <c r="D207" s="254" t="s">
        <v>1261</v>
      </c>
      <c r="E207" s="252" t="s">
        <v>970</v>
      </c>
      <c r="F207" s="252" t="s">
        <v>843</v>
      </c>
      <c r="G207" s="252" t="s">
        <v>844</v>
      </c>
      <c r="H207" s="252" t="s">
        <v>403</v>
      </c>
      <c r="I207" s="255">
        <v>45632.49722222222</v>
      </c>
      <c r="J207" s="255">
        <v>45636.49722222222</v>
      </c>
      <c r="K207" s="252" t="s">
        <v>845</v>
      </c>
      <c r="L207" s="255">
        <v>45638.589583333334</v>
      </c>
      <c r="M207" s="252" t="s">
        <v>846</v>
      </c>
      <c r="N207" s="252" t="s">
        <v>971</v>
      </c>
      <c r="O207" s="252" t="s">
        <v>848</v>
      </c>
      <c r="P207" s="255">
        <v>45638.589583333334</v>
      </c>
      <c r="Q207" s="252" t="s">
        <v>795</v>
      </c>
      <c r="R207" s="255">
        <v>45635.586111111108</v>
      </c>
      <c r="S207" s="255">
        <v>45635.586111111108</v>
      </c>
      <c r="T207" s="255">
        <v>45632.580555555556</v>
      </c>
      <c r="U207" s="253" t="s">
        <v>849</v>
      </c>
      <c r="V207" s="253" t="s">
        <v>849</v>
      </c>
      <c r="W207" s="252" t="s">
        <v>850</v>
      </c>
      <c r="X207" s="252" t="s">
        <v>793</v>
      </c>
      <c r="Y207" s="228" t="str">
        <f>VLOOKUP(HelpMe[[#This Row],[Technician]],Technicians[#All],3,FALSE)</f>
        <v>RAK Ceramics</v>
      </c>
      <c r="Z207" s="228" t="str">
        <f>VLOOKUP(HelpMe[[#This Row],[Technician]],Technicians[#All],2,FALSE)</f>
        <v>SAP Basis</v>
      </c>
      <c r="AA207" s="230" t="e">
        <f>IF((TEXT("Oct 28, 2024 00:00 AM","mmm dd, yyyy hh:mm") - TEXT(HelpMe[[#This Row],[Created Date]],"mmm dd, yyyy hh:mm"))&gt;0, "Yes","No")</f>
        <v>#VALUE!</v>
      </c>
      <c r="AB207" s="230">
        <f ca="1">IF(HelpMe[[#This Row],[Resolved Time]]="-",NOW()-TEXT(HelpMe[[#This Row],[Created Date]],"mmm dd, yyyy hh:mm"),HelpMe[[#This Row],[Resolved Time]]-HelpMe[[#This Row],[Created Date]])</f>
        <v>3.0888888888875954</v>
      </c>
      <c r="AC207" s="231" t="e">
        <f>YEAR(TEXT(HelpMe[[#This Row],[Created Date]],"mmm dd, yyyy hh:mm"))</f>
        <v>#VALUE!</v>
      </c>
      <c r="AD207" s="228" t="e">
        <f>WEEKNUM(TEXT(HelpMe[[#This Row],[Created Date]],"mmm dd, yyyy hh:mm"),2)</f>
        <v>#VALUE!</v>
      </c>
      <c r="AE207" s="228" t="e">
        <f>_xlfn.CONCAT(HelpMe[[#This Row],[Year]],"-W",HelpMe[[#This Row],[Week'#]])</f>
        <v>#VALUE!</v>
      </c>
      <c r="AF207" s="228" t="str">
        <f>IFERROR(VLOOKUP(HelpMe[[#This Row],[ID]],CGTracker[#All],11,FALSE),"No CG Status Found")</f>
        <v>No CG Status Found</v>
      </c>
      <c r="AG207" s="228" t="e">
        <f>MONTH(TEXT(HelpMe[[#This Row],[Created Date]],"mmm dd, yyyy hh:mm"))</f>
        <v>#VALUE!</v>
      </c>
      <c r="AH207" s="228" t="e">
        <f>_xlfn.CONCAT(HelpMe[[#This Row],[Year]],"-M",HelpMe[[#This Row],[Month]])</f>
        <v>#VALUE!</v>
      </c>
      <c r="AI207" s="228" t="str">
        <f ca="1">IF(HelpMe[[#This Row],[Age]]&lt;2,"Less than 2",IF(HelpMe[[#This Row],[Age]]&lt;5,"From 2 to 5",IF(HelpMe[[#This Row],[Age]]&lt;10,"From 5 to 10","More than 10")))</f>
        <v>From 2 to 5</v>
      </c>
      <c r="AJ207" s="233">
        <f>DATEVALUE(TEXT(HelpMe[[#This Row],[Created Date]],"mm/dd/yyyy hh:mm"))</f>
        <v>45455</v>
      </c>
      <c r="AK207" s="233">
        <f>IF(HelpMe[[#This Row],[Resolved Time]]="-","",DATEVALUE(TEXT(HelpMe[[#This Row],[Created Date]],"mm/dd/yyyy hh:mm")))</f>
        <v>45455</v>
      </c>
    </row>
    <row r="208" spans="1:37" ht="14.5">
      <c r="A208" s="252">
        <v>4000002009</v>
      </c>
      <c r="B208" s="252" t="s">
        <v>156</v>
      </c>
      <c r="C208" s="252" t="s">
        <v>795</v>
      </c>
      <c r="D208" s="254" t="s">
        <v>1262</v>
      </c>
      <c r="E208" s="252" t="s">
        <v>886</v>
      </c>
      <c r="F208" s="252" t="s">
        <v>884</v>
      </c>
      <c r="G208" s="252" t="s">
        <v>844</v>
      </c>
      <c r="H208" s="252" t="s">
        <v>403</v>
      </c>
      <c r="I208" s="255">
        <v>45519.467361111114</v>
      </c>
      <c r="J208" s="255">
        <v>45523.467361111114</v>
      </c>
      <c r="K208" s="252" t="s">
        <v>845</v>
      </c>
      <c r="L208" s="255">
        <v>45523.756249999999</v>
      </c>
      <c r="M208" s="252" t="s">
        <v>846</v>
      </c>
      <c r="N208" s="252" t="s">
        <v>912</v>
      </c>
      <c r="O208" s="252" t="s">
        <v>848</v>
      </c>
      <c r="P208" s="255">
        <v>45523.756249999999</v>
      </c>
      <c r="Q208" s="252" t="s">
        <v>795</v>
      </c>
      <c r="R208" s="255">
        <v>45520.750694444447</v>
      </c>
      <c r="S208" s="255">
        <v>45520.750694444447</v>
      </c>
      <c r="T208" s="255">
        <v>45519.550694444442</v>
      </c>
      <c r="U208" s="253" t="s">
        <v>849</v>
      </c>
      <c r="V208" s="253" t="s">
        <v>849</v>
      </c>
      <c r="W208" s="253" t="s">
        <v>849</v>
      </c>
      <c r="X208" s="253" t="s">
        <v>793</v>
      </c>
      <c r="Y208" s="228" t="str">
        <f>VLOOKUP(HelpMe[[#This Row],[Technician]],Technicians[#All],3,FALSE)</f>
        <v>RAK Ceramics</v>
      </c>
      <c r="Z208" s="228" t="str">
        <f>VLOOKUP(HelpMe[[#This Row],[Technician]],Technicians[#All],2,FALSE)</f>
        <v>SAP Basis</v>
      </c>
      <c r="AA208" s="230" t="e">
        <f>IF((TEXT("Oct 28, 2024 00:00 AM","mmm dd, yyyy hh:mm") - TEXT(HelpMe[[#This Row],[Created Date]],"mmm dd, yyyy hh:mm"))&gt;0, "Yes","No")</f>
        <v>#VALUE!</v>
      </c>
      <c r="AB208" s="230">
        <f ca="1">IF(HelpMe[[#This Row],[Resolved Time]]="-",NOW()-TEXT(HelpMe[[#This Row],[Created Date]],"mmm dd, yyyy hh:mm"),HelpMe[[#This Row],[Resolved Time]]-HelpMe[[#This Row],[Created Date]])</f>
        <v>1.2833333333328483</v>
      </c>
      <c r="AC208" s="231" t="e">
        <f>YEAR(TEXT(HelpMe[[#This Row],[Created Date]],"mmm dd, yyyy hh:mm"))</f>
        <v>#VALUE!</v>
      </c>
      <c r="AD208" s="228" t="e">
        <f>WEEKNUM(TEXT(HelpMe[[#This Row],[Created Date]],"mmm dd, yyyy hh:mm"),2)</f>
        <v>#VALUE!</v>
      </c>
      <c r="AE208" s="228" t="e">
        <f>_xlfn.CONCAT(HelpMe[[#This Row],[Year]],"-W",HelpMe[[#This Row],[Week'#]])</f>
        <v>#VALUE!</v>
      </c>
      <c r="AF208" s="228" t="str">
        <f>IFERROR(VLOOKUP(HelpMe[[#This Row],[ID]],CGTracker[#All],11,FALSE),"No CG Status Found")</f>
        <v>No CG Status Found</v>
      </c>
      <c r="AG208" s="228" t="e">
        <f>MONTH(TEXT(HelpMe[[#This Row],[Created Date]],"mmm dd, yyyy hh:mm"))</f>
        <v>#VALUE!</v>
      </c>
      <c r="AH208" s="228" t="e">
        <f>_xlfn.CONCAT(HelpMe[[#This Row],[Year]],"-M",HelpMe[[#This Row],[Month]])</f>
        <v>#VALUE!</v>
      </c>
      <c r="AI208" s="228" t="str">
        <f ca="1">IF(HelpMe[[#This Row],[Age]]&lt;2,"Less than 2",IF(HelpMe[[#This Row],[Age]]&lt;5,"From 2 to 5",IF(HelpMe[[#This Row],[Age]]&lt;10,"From 5 to 10","More than 10")))</f>
        <v>Less than 2</v>
      </c>
      <c r="AJ208" s="233" t="e">
        <f>DATEVALUE(TEXT(HelpMe[[#This Row],[Created Date]],"mm/dd/yyyy hh:mm"))</f>
        <v>#VALUE!</v>
      </c>
      <c r="AK208" s="233" t="e">
        <f>IF(HelpMe[[#This Row],[Resolved Time]]="-","",DATEVALUE(TEXT(HelpMe[[#This Row],[Created Date]],"mm/dd/yyyy hh:mm")))</f>
        <v>#VALUE!</v>
      </c>
    </row>
    <row r="209" spans="1:37" ht="14.5">
      <c r="A209" s="252">
        <v>4000002251</v>
      </c>
      <c r="B209" s="252" t="s">
        <v>156</v>
      </c>
      <c r="C209" s="252" t="s">
        <v>795</v>
      </c>
      <c r="D209" s="254" t="s">
        <v>1263</v>
      </c>
      <c r="E209" s="252" t="s">
        <v>970</v>
      </c>
      <c r="F209" s="252" t="s">
        <v>742</v>
      </c>
      <c r="G209" s="252" t="s">
        <v>942</v>
      </c>
      <c r="H209" s="252" t="s">
        <v>403</v>
      </c>
      <c r="I209" s="255">
        <v>45526.686111111114</v>
      </c>
      <c r="J209" s="255">
        <v>45527.644444444442</v>
      </c>
      <c r="K209" s="252" t="s">
        <v>845</v>
      </c>
      <c r="L209" s="255">
        <v>45529.841666666667</v>
      </c>
      <c r="M209" s="252" t="s">
        <v>970</v>
      </c>
      <c r="N209" s="252" t="s">
        <v>971</v>
      </c>
      <c r="O209" s="252" t="s">
        <v>972</v>
      </c>
      <c r="P209" s="255">
        <v>45529.841666666667</v>
      </c>
      <c r="Q209" s="252" t="s">
        <v>861</v>
      </c>
      <c r="R209" s="255">
        <v>45526.802083333336</v>
      </c>
      <c r="S209" s="255">
        <v>45526.799305555556</v>
      </c>
      <c r="T209" s="255">
        <v>45526.727777777778</v>
      </c>
      <c r="U209" s="253" t="s">
        <v>849</v>
      </c>
      <c r="V209" s="256">
        <v>2000000000</v>
      </c>
      <c r="W209" s="252" t="s">
        <v>850</v>
      </c>
      <c r="X209" s="252" t="s">
        <v>793</v>
      </c>
      <c r="Y209" s="228" t="str">
        <f>VLOOKUP(HelpMe[[#This Row],[Technician]],Technicians[#All],3,FALSE)</f>
        <v>RAK Ceramics</v>
      </c>
      <c r="Z209" s="228" t="str">
        <f>VLOOKUP(HelpMe[[#This Row],[Technician]],Technicians[#All],2,FALSE)</f>
        <v>SAP SD</v>
      </c>
      <c r="AA209" s="233" t="e">
        <f>IF((TEXT("Oct 28, 2024 00:00 AM","mmm dd, yyyy hh:mm") - TEXT(HelpMe[[#This Row],[Created Date]],"mmm dd, yyyy hh:mm"))&gt;0, "Yes","No")</f>
        <v>#VALUE!</v>
      </c>
      <c r="AB209" s="230">
        <f ca="1">IF(HelpMe[[#This Row],[Resolved Time]]="-",NOW()-TEXT(HelpMe[[#This Row],[Created Date]],"mmm dd, yyyy hh:mm"),HelpMe[[#This Row],[Resolved Time]]-HelpMe[[#This Row],[Created Date]])</f>
        <v>0.11597222222189885</v>
      </c>
      <c r="AC209" s="231" t="e">
        <f>YEAR(TEXT(HelpMe[[#This Row],[Created Date]],"mmm dd, yyyy hh:mm"))</f>
        <v>#VALUE!</v>
      </c>
      <c r="AD209" s="228" t="e">
        <f>WEEKNUM(TEXT(HelpMe[[#This Row],[Created Date]],"mmm dd, yyyy hh:mm"),2)</f>
        <v>#VALUE!</v>
      </c>
      <c r="AE209" s="228" t="e">
        <f>_xlfn.CONCAT(HelpMe[[#This Row],[Year]],"-W",HelpMe[[#This Row],[Week'#]])</f>
        <v>#VALUE!</v>
      </c>
      <c r="AF209" s="228" t="str">
        <f>IFERROR(VLOOKUP(HelpMe[[#This Row],[ID]],CGTracker[#All],11,FALSE),"No CG Status Found")</f>
        <v>No CG Status Found</v>
      </c>
      <c r="AG209" s="228" t="e">
        <f>MONTH(TEXT(HelpMe[[#This Row],[Created Date]],"mmm dd, yyyy hh:mm"))</f>
        <v>#VALUE!</v>
      </c>
      <c r="AH209" s="228" t="e">
        <f>_xlfn.CONCAT(HelpMe[[#This Row],[Year]],"-M",HelpMe[[#This Row],[Month]])</f>
        <v>#VALUE!</v>
      </c>
      <c r="AI209" s="228" t="str">
        <f ca="1">IF(HelpMe[[#This Row],[Age]]&lt;2,"Less than 2",IF(HelpMe[[#This Row],[Age]]&lt;5,"From 2 to 5",IF(HelpMe[[#This Row],[Age]]&lt;10,"From 5 to 10","More than 10")))</f>
        <v>Less than 2</v>
      </c>
      <c r="AJ209" s="233" t="e">
        <f>DATEVALUE(TEXT(HelpMe[[#This Row],[Created Date]],"mm/dd/yyyy hh:mm"))</f>
        <v>#VALUE!</v>
      </c>
      <c r="AK209" s="233" t="e">
        <f>IF(HelpMe[[#This Row],[Resolved Time]]="-","",DATEVALUE(TEXT(HelpMe[[#This Row],[Created Date]],"mm/dd/yyyy hh:mm")))</f>
        <v>#VALUE!</v>
      </c>
    </row>
    <row r="210" spans="1:37" ht="14.5">
      <c r="A210" s="252">
        <v>4000000543</v>
      </c>
      <c r="B210" s="252" t="s">
        <v>117</v>
      </c>
      <c r="C210" s="252" t="s">
        <v>861</v>
      </c>
      <c r="D210" s="254" t="s">
        <v>1264</v>
      </c>
      <c r="E210" s="252" t="s">
        <v>1265</v>
      </c>
      <c r="F210" s="252" t="s">
        <v>854</v>
      </c>
      <c r="G210" s="252" t="s">
        <v>855</v>
      </c>
      <c r="H210" s="252" t="s">
        <v>268</v>
      </c>
      <c r="I210" s="255">
        <v>45484.46875</v>
      </c>
      <c r="J210" s="255">
        <v>45488.46875</v>
      </c>
      <c r="K210" s="252" t="s">
        <v>845</v>
      </c>
      <c r="L210" s="253" t="s">
        <v>849</v>
      </c>
      <c r="M210" s="252" t="s">
        <v>1265</v>
      </c>
      <c r="N210" s="252" t="s">
        <v>895</v>
      </c>
      <c r="O210" s="252" t="s">
        <v>848</v>
      </c>
      <c r="P210" s="255">
        <v>45640.725694444445</v>
      </c>
      <c r="Q210" s="252" t="s">
        <v>795</v>
      </c>
      <c r="R210" s="253" t="s">
        <v>849</v>
      </c>
      <c r="S210" s="255">
        <v>45484.574305555558</v>
      </c>
      <c r="T210" s="255">
        <v>45484.552083333336</v>
      </c>
      <c r="U210" s="252" t="s">
        <v>845</v>
      </c>
      <c r="V210" s="253" t="s">
        <v>849</v>
      </c>
      <c r="W210" s="252" t="s">
        <v>850</v>
      </c>
      <c r="X210" s="252" t="s">
        <v>793</v>
      </c>
      <c r="Y210" s="228" t="str">
        <f>VLOOKUP(HelpMe[[#This Row],[Technician]],Technicians[#All],3,FALSE)</f>
        <v>RAK Ceramics</v>
      </c>
      <c r="Z210" s="228" t="str">
        <f>VLOOKUP(HelpMe[[#This Row],[Technician]],Technicians[#All],2,FALSE)</f>
        <v>SAP PP</v>
      </c>
      <c r="AA210" s="230" t="e">
        <f>IF((TEXT("Oct 28, 2024 00:00 AM","mmm dd, yyyy hh:mm") - TEXT(HelpMe[[#This Row],[Created Date]],"mmm dd, yyyy hh:mm"))&gt;0, "Yes","No")</f>
        <v>#VALUE!</v>
      </c>
      <c r="AB210" s="230" t="e">
        <f ca="1">IF(HelpMe[[#This Row],[Resolved Time]]="-",NOW()-TEXT(HelpMe[[#This Row],[Created Date]],"mmm dd, yyyy hh:mm"),HelpMe[[#This Row],[Resolved Time]]-HelpMe[[#This Row],[Created Date]])</f>
        <v>#VALUE!</v>
      </c>
      <c r="AC210" s="231" t="e">
        <f>YEAR(TEXT(HelpMe[[#This Row],[Created Date]],"mmm dd, yyyy hh:mm"))</f>
        <v>#VALUE!</v>
      </c>
      <c r="AD210" s="228" t="e">
        <f>WEEKNUM(TEXT(HelpMe[[#This Row],[Created Date]],"mmm dd, yyyy hh:mm"),2)</f>
        <v>#VALUE!</v>
      </c>
      <c r="AE210" s="228" t="e">
        <f>_xlfn.CONCAT(HelpMe[[#This Row],[Year]],"-W",HelpMe[[#This Row],[Week'#]])</f>
        <v>#VALUE!</v>
      </c>
      <c r="AF210" s="228" t="str">
        <f>IFERROR(VLOOKUP(HelpMe[[#This Row],[ID]],CGTracker[#All],11,FALSE),"No CG Status Found")</f>
        <v>No CG Status Found</v>
      </c>
      <c r="AG210" s="228" t="e">
        <f>MONTH(TEXT(HelpMe[[#This Row],[Created Date]],"mmm dd, yyyy hh:mm"))</f>
        <v>#VALUE!</v>
      </c>
      <c r="AH210" s="228" t="e">
        <f>_xlfn.CONCAT(HelpMe[[#This Row],[Year]],"-M",HelpMe[[#This Row],[Month]])</f>
        <v>#VALUE!</v>
      </c>
      <c r="AI210" s="228" t="e">
        <f ca="1">IF(HelpMe[[#This Row],[Age]]&lt;2,"Less than 2",IF(HelpMe[[#This Row],[Age]]&lt;5,"From 2 to 5",IF(HelpMe[[#This Row],[Age]]&lt;10,"From 5 to 10","More than 10")))</f>
        <v>#VALUE!</v>
      </c>
      <c r="AJ210" s="233">
        <f>DATEVALUE(TEXT(HelpMe[[#This Row],[Created Date]],"mm/dd/yyyy hh:mm"))</f>
        <v>45603</v>
      </c>
      <c r="AK210" s="233" t="str">
        <f>IF(HelpMe[[#This Row],[Resolved Time]]="-","",DATEVALUE(TEXT(HelpMe[[#This Row],[Created Date]],"mm/dd/yyyy hh:mm")))</f>
        <v/>
      </c>
    </row>
    <row r="211" spans="1:37" ht="14.5">
      <c r="A211" s="252">
        <v>4000004322</v>
      </c>
      <c r="B211" s="252" t="s">
        <v>156</v>
      </c>
      <c r="C211" s="252" t="s">
        <v>795</v>
      </c>
      <c r="D211" s="254" t="s">
        <v>1266</v>
      </c>
      <c r="E211" s="252" t="s">
        <v>1267</v>
      </c>
      <c r="F211" s="252" t="s">
        <v>843</v>
      </c>
      <c r="G211" s="252" t="s">
        <v>844</v>
      </c>
      <c r="H211" s="252" t="s">
        <v>403</v>
      </c>
      <c r="I211" s="255">
        <v>45588.603472222225</v>
      </c>
      <c r="J211" s="255">
        <v>45592.603472222225</v>
      </c>
      <c r="K211" s="252" t="s">
        <v>845</v>
      </c>
      <c r="L211" s="255">
        <v>45591.698611111111</v>
      </c>
      <c r="M211" s="252" t="s">
        <v>846</v>
      </c>
      <c r="N211" s="252" t="s">
        <v>1268</v>
      </c>
      <c r="O211" s="252" t="s">
        <v>848</v>
      </c>
      <c r="P211" s="255">
        <v>45591.698611111111</v>
      </c>
      <c r="Q211" s="252" t="s">
        <v>795</v>
      </c>
      <c r="R211" s="255">
        <v>45588.672222222223</v>
      </c>
      <c r="S211" s="255">
        <v>45588.672222222223</v>
      </c>
      <c r="T211" s="255">
        <v>45588.686805555553</v>
      </c>
      <c r="U211" s="253" t="s">
        <v>849</v>
      </c>
      <c r="V211" s="253" t="s">
        <v>849</v>
      </c>
      <c r="W211" s="252" t="s">
        <v>850</v>
      </c>
      <c r="X211" s="252" t="s">
        <v>851</v>
      </c>
      <c r="Y211" s="228" t="str">
        <f>VLOOKUP(HelpMe[[#This Row],[Technician]],Technicians[#All],3,FALSE)</f>
        <v>RAK Ceramics</v>
      </c>
      <c r="Z211" s="228" t="str">
        <f>VLOOKUP(HelpMe[[#This Row],[Technician]],Technicians[#All],2,FALSE)</f>
        <v>SAP Basis</v>
      </c>
      <c r="AA211" s="233" t="e">
        <f>IF((TEXT("Oct 28, 2024 00:00 AM","mmm dd, yyyy hh:mm") - TEXT(HelpMe[[#This Row],[Created Date]],"mmm dd, yyyy hh:mm"))&gt;0, "Yes","No")</f>
        <v>#VALUE!</v>
      </c>
      <c r="AB211" s="230">
        <f ca="1">IF(HelpMe[[#This Row],[Resolved Time]]="-",NOW()-TEXT(HelpMe[[#This Row],[Created Date]],"mmm dd, yyyy hh:mm"),HelpMe[[#This Row],[Resolved Time]]-HelpMe[[#This Row],[Created Date]])</f>
        <v>6.8749999998544808E-2</v>
      </c>
      <c r="AC211" s="231" t="e">
        <f>YEAR(TEXT(HelpMe[[#This Row],[Created Date]],"mmm dd, yyyy hh:mm"))</f>
        <v>#VALUE!</v>
      </c>
      <c r="AD211" s="228" t="e">
        <f>WEEKNUM(TEXT(HelpMe[[#This Row],[Created Date]],"mmm dd, yyyy hh:mm"),2)</f>
        <v>#VALUE!</v>
      </c>
      <c r="AE211" s="228" t="e">
        <f>_xlfn.CONCAT(HelpMe[[#This Row],[Year]],"-W",HelpMe[[#This Row],[Week'#]])</f>
        <v>#VALUE!</v>
      </c>
      <c r="AF211" s="228" t="str">
        <f>IFERROR(VLOOKUP(HelpMe[[#This Row],[ID]],CGTracker[#All],11,FALSE),"No CG Status Found")</f>
        <v>No CG Status Found</v>
      </c>
      <c r="AG211" s="228" t="e">
        <f>MONTH(TEXT(HelpMe[[#This Row],[Created Date]],"mmm dd, yyyy hh:mm"))</f>
        <v>#VALUE!</v>
      </c>
      <c r="AH211" s="228" t="e">
        <f>_xlfn.CONCAT(HelpMe[[#This Row],[Year]],"-M",HelpMe[[#This Row],[Month]])</f>
        <v>#VALUE!</v>
      </c>
      <c r="AI211" s="228" t="str">
        <f ca="1">IF(HelpMe[[#This Row],[Age]]&lt;2,"Less than 2",IF(HelpMe[[#This Row],[Age]]&lt;5,"From 2 to 5",IF(HelpMe[[#This Row],[Age]]&lt;10,"From 5 to 10","More than 10")))</f>
        <v>Less than 2</v>
      </c>
      <c r="AJ211" s="233" t="e">
        <f>DATEVALUE(TEXT(HelpMe[[#This Row],[Created Date]],"mm/dd/yyyy hh:mm"))</f>
        <v>#VALUE!</v>
      </c>
      <c r="AK211" s="233" t="e">
        <f>IF(HelpMe[[#This Row],[Resolved Time]]="-","",DATEVALUE(TEXT(HelpMe[[#This Row],[Created Date]],"mm/dd/yyyy hh:mm")))</f>
        <v>#VALUE!</v>
      </c>
    </row>
    <row r="212" spans="1:37" ht="14.5">
      <c r="A212" s="252">
        <v>4000001751</v>
      </c>
      <c r="B212" s="252" t="s">
        <v>117</v>
      </c>
      <c r="C212" s="252" t="s">
        <v>795</v>
      </c>
      <c r="D212" s="254" t="s">
        <v>1269</v>
      </c>
      <c r="E212" s="252" t="s">
        <v>1270</v>
      </c>
      <c r="F212" s="252" t="s">
        <v>884</v>
      </c>
      <c r="G212" s="252" t="s">
        <v>844</v>
      </c>
      <c r="H212" s="252" t="s">
        <v>403</v>
      </c>
      <c r="I212" s="255">
        <v>45511.504166666666</v>
      </c>
      <c r="J212" s="255">
        <v>45513.504166666666</v>
      </c>
      <c r="K212" s="252" t="s">
        <v>845</v>
      </c>
      <c r="L212" s="255">
        <v>45519.754861111112</v>
      </c>
      <c r="M212" s="252" t="s">
        <v>1270</v>
      </c>
      <c r="N212" s="252" t="s">
        <v>1127</v>
      </c>
      <c r="O212" s="252" t="s">
        <v>848</v>
      </c>
      <c r="P212" s="255">
        <v>45519.754861111112</v>
      </c>
      <c r="Q212" s="252" t="s">
        <v>795</v>
      </c>
      <c r="R212" s="255">
        <v>45516.728472222225</v>
      </c>
      <c r="S212" s="255">
        <v>45516.728472222225</v>
      </c>
      <c r="T212" s="255">
        <v>45511.587500000001</v>
      </c>
      <c r="U212" s="252" t="s">
        <v>885</v>
      </c>
      <c r="V212" s="253" t="s">
        <v>849</v>
      </c>
      <c r="W212" s="252" t="s">
        <v>850</v>
      </c>
      <c r="X212" s="252" t="s">
        <v>793</v>
      </c>
      <c r="Y212" s="228" t="str">
        <f>VLOOKUP(HelpMe[[#This Row],[Technician]],Technicians[#All],3,FALSE)</f>
        <v>RAK Ceramics</v>
      </c>
      <c r="Z212" s="228" t="str">
        <f>VLOOKUP(HelpMe[[#This Row],[Technician]],Technicians[#All],2,FALSE)</f>
        <v>SAP Basis</v>
      </c>
      <c r="AA212" s="233" t="e">
        <f>IF((TEXT("Oct 28, 2024 00:00 AM","mmm dd, yyyy hh:mm") - TEXT(HelpMe[[#This Row],[Created Date]],"mmm dd, yyyy hh:mm"))&gt;0, "Yes","No")</f>
        <v>#VALUE!</v>
      </c>
      <c r="AB212" s="230">
        <f ca="1">IF(HelpMe[[#This Row],[Resolved Time]]="-",NOW()-TEXT(HelpMe[[#This Row],[Created Date]],"mmm dd, yyyy hh:mm"),HelpMe[[#This Row],[Resolved Time]]-HelpMe[[#This Row],[Created Date]])</f>
        <v>5.2243055555591127</v>
      </c>
      <c r="AC212" s="231" t="e">
        <f>YEAR(TEXT(HelpMe[[#This Row],[Created Date]],"mmm dd, yyyy hh:mm"))</f>
        <v>#VALUE!</v>
      </c>
      <c r="AD212" s="228" t="e">
        <f>WEEKNUM(TEXT(HelpMe[[#This Row],[Created Date]],"mmm dd, yyyy hh:mm"),2)</f>
        <v>#VALUE!</v>
      </c>
      <c r="AE212" s="228" t="e">
        <f>_xlfn.CONCAT(HelpMe[[#This Row],[Year]],"-W",HelpMe[[#This Row],[Week'#]])</f>
        <v>#VALUE!</v>
      </c>
      <c r="AF212" s="228" t="str">
        <f>IFERROR(VLOOKUP(HelpMe[[#This Row],[ID]],CGTracker[#All],11,FALSE),"No CG Status Found")</f>
        <v>No CG Status Found</v>
      </c>
      <c r="AG212" s="228" t="e">
        <f>MONTH(TEXT(HelpMe[[#This Row],[Created Date]],"mmm dd, yyyy hh:mm"))</f>
        <v>#VALUE!</v>
      </c>
      <c r="AH212" s="228" t="e">
        <f>_xlfn.CONCAT(HelpMe[[#This Row],[Year]],"-M",HelpMe[[#This Row],[Month]])</f>
        <v>#VALUE!</v>
      </c>
      <c r="AI212" s="228" t="str">
        <f ca="1">IF(HelpMe[[#This Row],[Age]]&lt;2,"Less than 2",IF(HelpMe[[#This Row],[Age]]&lt;5,"From 2 to 5",IF(HelpMe[[#This Row],[Age]]&lt;10,"From 5 to 10","More than 10")))</f>
        <v>From 5 to 10</v>
      </c>
      <c r="AJ212" s="233">
        <f>DATEVALUE(TEXT(HelpMe[[#This Row],[Created Date]],"mm/dd/yyyy hh:mm"))</f>
        <v>45481</v>
      </c>
      <c r="AK212" s="233">
        <f>IF(HelpMe[[#This Row],[Resolved Time]]="-","",DATEVALUE(TEXT(HelpMe[[#This Row],[Created Date]],"mm/dd/yyyy hh:mm")))</f>
        <v>45481</v>
      </c>
    </row>
    <row r="213" spans="1:37" ht="14.5">
      <c r="A213" s="252">
        <v>4000003970</v>
      </c>
      <c r="B213" s="252" t="s">
        <v>156</v>
      </c>
      <c r="C213" s="252" t="s">
        <v>861</v>
      </c>
      <c r="D213" s="254" t="s">
        <v>1271</v>
      </c>
      <c r="E213" s="252" t="s">
        <v>905</v>
      </c>
      <c r="F213" s="252" t="s">
        <v>941</v>
      </c>
      <c r="G213" s="252" t="s">
        <v>980</v>
      </c>
      <c r="H213" s="252" t="s">
        <v>403</v>
      </c>
      <c r="I213" s="255">
        <v>45576.451388888891</v>
      </c>
      <c r="J213" s="255">
        <v>45576.784722222219</v>
      </c>
      <c r="K213" s="252" t="s">
        <v>845</v>
      </c>
      <c r="L213" s="255">
        <v>45642.758333333331</v>
      </c>
      <c r="M213" s="252" t="s">
        <v>905</v>
      </c>
      <c r="N213" s="252" t="s">
        <v>860</v>
      </c>
      <c r="O213" s="252" t="s">
        <v>920</v>
      </c>
      <c r="P213" s="255">
        <v>45642.758333333331</v>
      </c>
      <c r="Q213" s="252" t="s">
        <v>861</v>
      </c>
      <c r="R213" s="255">
        <v>45639.731944444444</v>
      </c>
      <c r="S213" s="255">
        <v>45576.453472222223</v>
      </c>
      <c r="T213" s="255">
        <v>45576.493055555555</v>
      </c>
      <c r="U213" s="253" t="s">
        <v>849</v>
      </c>
      <c r="V213" s="253" t="s">
        <v>849</v>
      </c>
      <c r="W213" s="252" t="s">
        <v>850</v>
      </c>
      <c r="X213" s="252" t="s">
        <v>793</v>
      </c>
      <c r="Y213" s="228" t="str">
        <f>VLOOKUP(HelpMe[[#This Row],[Technician]],Technicians[#All],3,FALSE)</f>
        <v>Capgemini</v>
      </c>
      <c r="Z213" s="228" t="str">
        <f>VLOOKUP(HelpMe[[#This Row],[Technician]],Technicians[#All],2,FALSE)</f>
        <v>SAP FICO</v>
      </c>
      <c r="AA213" s="230" t="e">
        <f>IF((TEXT("Oct 28, 2024 00:00 AM","mmm dd, yyyy hh:mm") - TEXT(HelpMe[[#This Row],[Created Date]],"mmm dd, yyyy hh:mm"))&gt;0, "Yes","No")</f>
        <v>#VALUE!</v>
      </c>
      <c r="AB213" s="230">
        <f ca="1">IF(HelpMe[[#This Row],[Resolved Time]]="-",NOW()-TEXT(HelpMe[[#This Row],[Created Date]],"mmm dd, yyyy hh:mm"),HelpMe[[#This Row],[Resolved Time]]-HelpMe[[#This Row],[Created Date]])</f>
        <v>63.280555555553292</v>
      </c>
      <c r="AC213" s="231" t="e">
        <f>YEAR(TEXT(HelpMe[[#This Row],[Created Date]],"mmm dd, yyyy hh:mm"))</f>
        <v>#VALUE!</v>
      </c>
      <c r="AD213" s="228" t="e">
        <f>WEEKNUM(TEXT(HelpMe[[#This Row],[Created Date]],"mmm dd, yyyy hh:mm"),2)</f>
        <v>#VALUE!</v>
      </c>
      <c r="AE213" s="228" t="e">
        <f>_xlfn.CONCAT(HelpMe[[#This Row],[Year]],"-W",HelpMe[[#This Row],[Week'#]])</f>
        <v>#VALUE!</v>
      </c>
      <c r="AF213" s="228" t="str">
        <f>IFERROR(VLOOKUP(HelpMe[[#This Row],[ID]],CGTracker[#All],11,FALSE),"No CG Status Found")</f>
        <v>Closed</v>
      </c>
      <c r="AG213" s="228" t="e">
        <f>MONTH(TEXT(HelpMe[[#This Row],[Created Date]],"mmm dd, yyyy hh:mm"))</f>
        <v>#VALUE!</v>
      </c>
      <c r="AH213" s="228" t="e">
        <f>_xlfn.CONCAT(HelpMe[[#This Row],[Year]],"-M",HelpMe[[#This Row],[Month]])</f>
        <v>#VALUE!</v>
      </c>
      <c r="AI213" s="228" t="str">
        <f ca="1">IF(HelpMe[[#This Row],[Age]]&lt;2,"Less than 2",IF(HelpMe[[#This Row],[Age]]&lt;5,"From 2 to 5",IF(HelpMe[[#This Row],[Age]]&lt;10,"From 5 to 10","More than 10")))</f>
        <v>More than 10</v>
      </c>
      <c r="AJ213" s="233">
        <f>DATEVALUE(TEXT(HelpMe[[#This Row],[Created Date]],"mm/dd/yyyy hh:mm"))</f>
        <v>45606</v>
      </c>
      <c r="AK213" s="233">
        <f>IF(HelpMe[[#This Row],[Resolved Time]]="-","",DATEVALUE(TEXT(HelpMe[[#This Row],[Created Date]],"mm/dd/yyyy hh:mm")))</f>
        <v>45606</v>
      </c>
    </row>
    <row r="214" spans="1:37" ht="14.5">
      <c r="A214" s="252">
        <v>4000005861</v>
      </c>
      <c r="B214" s="252" t="s">
        <v>117</v>
      </c>
      <c r="C214" s="252" t="s">
        <v>861</v>
      </c>
      <c r="D214" s="254" t="s">
        <v>1272</v>
      </c>
      <c r="E214" s="252" t="s">
        <v>1210</v>
      </c>
      <c r="F214" s="252" t="s">
        <v>1273</v>
      </c>
      <c r="G214" s="252" t="s">
        <v>980</v>
      </c>
      <c r="H214" s="252" t="s">
        <v>131</v>
      </c>
      <c r="I214" s="255">
        <v>45637.727083333331</v>
      </c>
      <c r="J214" s="255">
        <v>45638.685416666667</v>
      </c>
      <c r="K214" s="252" t="s">
        <v>845</v>
      </c>
      <c r="L214" s="253" t="s">
        <v>849</v>
      </c>
      <c r="M214" s="252" t="s">
        <v>1210</v>
      </c>
      <c r="N214" s="252" t="s">
        <v>878</v>
      </c>
      <c r="O214" s="252" t="s">
        <v>920</v>
      </c>
      <c r="P214" s="255">
        <v>45639.489583333336</v>
      </c>
      <c r="Q214" s="252" t="s">
        <v>861</v>
      </c>
      <c r="R214" s="253" t="s">
        <v>849</v>
      </c>
      <c r="S214" s="255">
        <v>45639.489583333336</v>
      </c>
      <c r="T214" s="255">
        <v>45637.768750000003</v>
      </c>
      <c r="U214" s="252" t="s">
        <v>885</v>
      </c>
      <c r="V214" s="253" t="s">
        <v>849</v>
      </c>
      <c r="W214" s="252" t="s">
        <v>850</v>
      </c>
      <c r="X214" s="252" t="s">
        <v>793</v>
      </c>
      <c r="Y214" s="228" t="str">
        <f>VLOOKUP(HelpMe[[#This Row],[Technician]],Technicians[#All],3,FALSE)</f>
        <v>Unkown</v>
      </c>
      <c r="Z214" s="228" t="str">
        <f>VLOOKUP(HelpMe[[#This Row],[Technician]],Technicians[#All],2,FALSE)</f>
        <v>Unkown</v>
      </c>
      <c r="AA214" s="233" t="e">
        <f>IF((TEXT("Oct 28, 2024 00:00 AM","mmm dd, yyyy hh:mm") - TEXT(HelpMe[[#This Row],[Created Date]],"mmm dd, yyyy hh:mm"))&gt;0, "Yes","No")</f>
        <v>#VALUE!</v>
      </c>
      <c r="AB214" s="230" t="e">
        <f ca="1">IF(HelpMe[[#This Row],[Resolved Time]]="-",NOW()-TEXT(HelpMe[[#This Row],[Created Date]],"mmm dd, yyyy hh:mm"),HelpMe[[#This Row],[Resolved Time]]-HelpMe[[#This Row],[Created Date]])</f>
        <v>#VALUE!</v>
      </c>
      <c r="AC214" s="231" t="e">
        <f>YEAR(TEXT(HelpMe[[#This Row],[Created Date]],"mmm dd, yyyy hh:mm"))</f>
        <v>#VALUE!</v>
      </c>
      <c r="AD214" s="228" t="e">
        <f>WEEKNUM(TEXT(HelpMe[[#This Row],[Created Date]],"mmm dd, yyyy hh:mm"),2)</f>
        <v>#VALUE!</v>
      </c>
      <c r="AE214" s="228" t="e">
        <f>_xlfn.CONCAT(HelpMe[[#This Row],[Year]],"-W",HelpMe[[#This Row],[Week'#]])</f>
        <v>#VALUE!</v>
      </c>
      <c r="AF214" s="228" t="str">
        <f>IFERROR(VLOOKUP(HelpMe[[#This Row],[ID]],CGTracker[#All],11,FALSE),"No CG Status Found")</f>
        <v>No CG Status Found</v>
      </c>
      <c r="AG214" s="228" t="e">
        <f>MONTH(TEXT(HelpMe[[#This Row],[Created Date]],"mmm dd, yyyy hh:mm"))</f>
        <v>#VALUE!</v>
      </c>
      <c r="AH214" s="228" t="e">
        <f>_xlfn.CONCAT(HelpMe[[#This Row],[Year]],"-M",HelpMe[[#This Row],[Month]])</f>
        <v>#VALUE!</v>
      </c>
      <c r="AI214" s="228" t="e">
        <f ca="1">IF(HelpMe[[#This Row],[Age]]&lt;2,"Less than 2",IF(HelpMe[[#This Row],[Age]]&lt;5,"From 2 to 5",IF(HelpMe[[#This Row],[Age]]&lt;10,"From 5 to 10","More than 10")))</f>
        <v>#VALUE!</v>
      </c>
      <c r="AJ214" s="233">
        <f>DATEVALUE(TEXT(HelpMe[[#This Row],[Created Date]],"mm/dd/yyyy hh:mm"))</f>
        <v>45608</v>
      </c>
      <c r="AK214" s="233" t="str">
        <f>IF(HelpMe[[#This Row],[Resolved Time]]="-","",DATEVALUE(TEXT(HelpMe[[#This Row],[Created Date]],"mm/dd/yyyy hh:mm")))</f>
        <v/>
      </c>
    </row>
    <row r="215" spans="1:37" ht="14.5">
      <c r="A215" s="252">
        <v>4000000783</v>
      </c>
      <c r="B215" s="252" t="s">
        <v>117</v>
      </c>
      <c r="C215" s="252" t="s">
        <v>795</v>
      </c>
      <c r="D215" s="254" t="s">
        <v>1274</v>
      </c>
      <c r="E215" s="252" t="s">
        <v>1207</v>
      </c>
      <c r="F215" s="252" t="s">
        <v>742</v>
      </c>
      <c r="G215" s="252" t="s">
        <v>516</v>
      </c>
      <c r="H215" s="252" t="s">
        <v>268</v>
      </c>
      <c r="I215" s="255">
        <v>45490.40625</v>
      </c>
      <c r="J215" s="255">
        <v>45490.770833333336</v>
      </c>
      <c r="K215" s="252" t="s">
        <v>845</v>
      </c>
      <c r="L215" s="253" t="s">
        <v>849</v>
      </c>
      <c r="M215" s="252" t="s">
        <v>963</v>
      </c>
      <c r="N215" s="252" t="s">
        <v>860</v>
      </c>
      <c r="O215" s="252" t="s">
        <v>964</v>
      </c>
      <c r="P215" s="255">
        <v>45593.463888888888</v>
      </c>
      <c r="Q215" s="252" t="s">
        <v>861</v>
      </c>
      <c r="R215" s="253" t="s">
        <v>849</v>
      </c>
      <c r="S215" s="253" t="s">
        <v>849</v>
      </c>
      <c r="T215" s="255">
        <v>45490.479166666664</v>
      </c>
      <c r="U215" s="252" t="s">
        <v>845</v>
      </c>
      <c r="V215" s="256">
        <v>3000000000</v>
      </c>
      <c r="W215" s="252" t="s">
        <v>850</v>
      </c>
      <c r="X215" s="252" t="s">
        <v>903</v>
      </c>
      <c r="Y215" s="228" t="str">
        <f>VLOOKUP(HelpMe[[#This Row],[Technician]],Technicians[#All],3,FALSE)</f>
        <v>RAK Ceramics</v>
      </c>
      <c r="Z215" s="228" t="str">
        <f>VLOOKUP(HelpMe[[#This Row],[Technician]],Technicians[#All],2,FALSE)</f>
        <v>SAP SD</v>
      </c>
      <c r="AA215" s="230" t="e">
        <f>IF((TEXT("Oct 28, 2024 00:00 AM","mmm dd, yyyy hh:mm") - TEXT(HelpMe[[#This Row],[Created Date]],"mmm dd, yyyy hh:mm"))&gt;0, "Yes","No")</f>
        <v>#VALUE!</v>
      </c>
      <c r="AB215" s="230" t="e">
        <f ca="1">IF(HelpMe[[#This Row],[Resolved Time]]="-",NOW()-TEXT(HelpMe[[#This Row],[Created Date]],"mmm dd, yyyy hh:mm"),HelpMe[[#This Row],[Resolved Time]]-HelpMe[[#This Row],[Created Date]])</f>
        <v>#VALUE!</v>
      </c>
      <c r="AC215" s="231" t="e">
        <f>YEAR(TEXT(HelpMe[[#This Row],[Created Date]],"mmm dd, yyyy hh:mm"))</f>
        <v>#VALUE!</v>
      </c>
      <c r="AD215" s="228" t="e">
        <f>WEEKNUM(TEXT(HelpMe[[#This Row],[Created Date]],"mmm dd, yyyy hh:mm"),2)</f>
        <v>#VALUE!</v>
      </c>
      <c r="AE215" s="228" t="e">
        <f>_xlfn.CONCAT(HelpMe[[#This Row],[Year]],"-W",HelpMe[[#This Row],[Week'#]])</f>
        <v>#VALUE!</v>
      </c>
      <c r="AF215" s="228" t="str">
        <f>IFERROR(VLOOKUP(HelpMe[[#This Row],[ID]],CGTracker[#All],11,FALSE),"No CG Status Found")</f>
        <v>No CG Status Found</v>
      </c>
      <c r="AG215" s="228" t="e">
        <f>MONTH(TEXT(HelpMe[[#This Row],[Created Date]],"mmm dd, yyyy hh:mm"))</f>
        <v>#VALUE!</v>
      </c>
      <c r="AH215" s="228" t="e">
        <f>_xlfn.CONCAT(HelpMe[[#This Row],[Year]],"-M",HelpMe[[#This Row],[Month]])</f>
        <v>#VALUE!</v>
      </c>
      <c r="AI215" s="228" t="e">
        <f ca="1">IF(HelpMe[[#This Row],[Age]]&lt;2,"Less than 2",IF(HelpMe[[#This Row],[Age]]&lt;5,"From 2 to 5",IF(HelpMe[[#This Row],[Age]]&lt;10,"From 5 to 10","More than 10")))</f>
        <v>#VALUE!</v>
      </c>
      <c r="AJ215" s="233" t="e">
        <f>DATEVALUE(TEXT(HelpMe[[#This Row],[Created Date]],"mm/dd/yyyy hh:mm"))</f>
        <v>#VALUE!</v>
      </c>
      <c r="AK215" s="233" t="str">
        <f>IF(HelpMe[[#This Row],[Resolved Time]]="-","",DATEVALUE(TEXT(HelpMe[[#This Row],[Created Date]],"mm/dd/yyyy hh:mm")))</f>
        <v/>
      </c>
    </row>
    <row r="216" spans="1:37" ht="14.5">
      <c r="A216" s="252">
        <v>4000005121</v>
      </c>
      <c r="B216" s="252" t="s">
        <v>156</v>
      </c>
      <c r="C216" s="252" t="s">
        <v>795</v>
      </c>
      <c r="D216" s="254" t="s">
        <v>1275</v>
      </c>
      <c r="E216" s="252" t="s">
        <v>988</v>
      </c>
      <c r="F216" s="252" t="s">
        <v>941</v>
      </c>
      <c r="G216" s="252" t="s">
        <v>980</v>
      </c>
      <c r="H216" s="252" t="s">
        <v>403</v>
      </c>
      <c r="I216" s="255">
        <v>45614.67083333333</v>
      </c>
      <c r="J216" s="255">
        <v>45616.67083333333</v>
      </c>
      <c r="K216" s="252" t="s">
        <v>845</v>
      </c>
      <c r="L216" s="255">
        <v>45632.67083333333</v>
      </c>
      <c r="M216" s="252" t="s">
        <v>846</v>
      </c>
      <c r="N216" s="252" t="s">
        <v>895</v>
      </c>
      <c r="O216" s="252" t="s">
        <v>848</v>
      </c>
      <c r="P216" s="255">
        <v>45632.67083333333</v>
      </c>
      <c r="Q216" s="252" t="s">
        <v>795</v>
      </c>
      <c r="R216" s="255">
        <v>45629.64166666667</v>
      </c>
      <c r="S216" s="255">
        <v>45629.64166666667</v>
      </c>
      <c r="T216" s="255">
        <v>45614.754166666666</v>
      </c>
      <c r="U216" s="253" t="s">
        <v>849</v>
      </c>
      <c r="V216" s="253" t="s">
        <v>849</v>
      </c>
      <c r="W216" s="252" t="s">
        <v>850</v>
      </c>
      <c r="X216" s="252" t="s">
        <v>793</v>
      </c>
      <c r="Y216" s="228" t="str">
        <f>VLOOKUP(HelpMe[[#This Row],[Technician]],Technicians[#All],3,FALSE)</f>
        <v>Capgemini</v>
      </c>
      <c r="Z216" s="228" t="str">
        <f>VLOOKUP(HelpMe[[#This Row],[Technician]],Technicians[#All],2,FALSE)</f>
        <v>SAP FICO</v>
      </c>
      <c r="AA216" s="233" t="e">
        <f>IF((TEXT("Oct 28, 2024 00:00 AM","mmm dd, yyyy hh:mm") - TEXT(HelpMe[[#This Row],[Created Date]],"mmm dd, yyyy hh:mm"))&gt;0, "Yes","No")</f>
        <v>#VALUE!</v>
      </c>
      <c r="AB216" s="230">
        <f ca="1">IF(HelpMe[[#This Row],[Resolved Time]]="-",NOW()-TEXT(HelpMe[[#This Row],[Created Date]],"mmm dd, yyyy hh:mm"),HelpMe[[#This Row],[Resolved Time]]-HelpMe[[#This Row],[Created Date]])</f>
        <v>14.970833333340124</v>
      </c>
      <c r="AC216" s="231" t="e">
        <f>YEAR(TEXT(HelpMe[[#This Row],[Created Date]],"mmm dd, yyyy hh:mm"))</f>
        <v>#VALUE!</v>
      </c>
      <c r="AD216" s="228" t="e">
        <f>WEEKNUM(TEXT(HelpMe[[#This Row],[Created Date]],"mmm dd, yyyy hh:mm"),2)</f>
        <v>#VALUE!</v>
      </c>
      <c r="AE216" s="228" t="e">
        <f>_xlfn.CONCAT(HelpMe[[#This Row],[Year]],"-W",HelpMe[[#This Row],[Week'#]])</f>
        <v>#VALUE!</v>
      </c>
      <c r="AF216" s="228" t="str">
        <f>IFERROR(VLOOKUP(HelpMe[[#This Row],[ID]],CGTracker[#All],11,FALSE),"No CG Status Found")</f>
        <v>Closed</v>
      </c>
      <c r="AG216" s="228" t="e">
        <f>MONTH(TEXT(HelpMe[[#This Row],[Created Date]],"mmm dd, yyyy hh:mm"))</f>
        <v>#VALUE!</v>
      </c>
      <c r="AH216" s="228" t="e">
        <f>_xlfn.CONCAT(HelpMe[[#This Row],[Year]],"-M",HelpMe[[#This Row],[Month]])</f>
        <v>#VALUE!</v>
      </c>
      <c r="AI216" s="228" t="str">
        <f ca="1">IF(HelpMe[[#This Row],[Age]]&lt;2,"Less than 2",IF(HelpMe[[#This Row],[Age]]&lt;5,"From 2 to 5",IF(HelpMe[[#This Row],[Age]]&lt;10,"From 5 to 10","More than 10")))</f>
        <v>More than 10</v>
      </c>
      <c r="AJ216" s="233" t="e">
        <f>DATEVALUE(TEXT(HelpMe[[#This Row],[Created Date]],"mm/dd/yyyy hh:mm"))</f>
        <v>#VALUE!</v>
      </c>
      <c r="AK216" s="233" t="e">
        <f>IF(HelpMe[[#This Row],[Resolved Time]]="-","",DATEVALUE(TEXT(HelpMe[[#This Row],[Created Date]],"mm/dd/yyyy hh:mm")))</f>
        <v>#VALUE!</v>
      </c>
    </row>
    <row r="217" spans="1:37" ht="14.5">
      <c r="A217" s="252">
        <v>4000002366</v>
      </c>
      <c r="B217" s="252" t="s">
        <v>117</v>
      </c>
      <c r="C217" s="252" t="s">
        <v>795</v>
      </c>
      <c r="D217" s="254" t="s">
        <v>1276</v>
      </c>
      <c r="E217" s="252" t="s">
        <v>1237</v>
      </c>
      <c r="F217" s="252" t="s">
        <v>843</v>
      </c>
      <c r="G217" s="252" t="s">
        <v>844</v>
      </c>
      <c r="H217" s="252" t="s">
        <v>403</v>
      </c>
      <c r="I217" s="255">
        <v>45531.461805555555</v>
      </c>
      <c r="J217" s="255">
        <v>45533.462500000001</v>
      </c>
      <c r="K217" s="252" t="s">
        <v>845</v>
      </c>
      <c r="L217" s="255">
        <v>45537.677777777775</v>
      </c>
      <c r="M217" s="252" t="s">
        <v>1237</v>
      </c>
      <c r="N217" s="252" t="s">
        <v>1027</v>
      </c>
      <c r="O217" s="252" t="s">
        <v>848</v>
      </c>
      <c r="P217" s="255">
        <v>45537.677777777775</v>
      </c>
      <c r="Q217" s="252" t="s">
        <v>795</v>
      </c>
      <c r="R217" s="255">
        <v>45534.659722222219</v>
      </c>
      <c r="S217" s="255">
        <v>45534.659722222219</v>
      </c>
      <c r="T217" s="255">
        <v>45531.545138888891</v>
      </c>
      <c r="U217" s="252" t="s">
        <v>885</v>
      </c>
      <c r="V217" s="253" t="s">
        <v>849</v>
      </c>
      <c r="W217" s="252" t="s">
        <v>850</v>
      </c>
      <c r="X217" s="252" t="s">
        <v>793</v>
      </c>
      <c r="Y217" s="228" t="str">
        <f>VLOOKUP(HelpMe[[#This Row],[Technician]],Technicians[#All],3,FALSE)</f>
        <v>RAK Ceramics</v>
      </c>
      <c r="Z217" s="228" t="str">
        <f>VLOOKUP(HelpMe[[#This Row],[Technician]],Technicians[#All],2,FALSE)</f>
        <v>SAP Basis</v>
      </c>
      <c r="AA217" s="230" t="e">
        <f>IF((TEXT("Oct 28, 2024 00:00 AM","mmm dd, yyyy hh:mm") - TEXT(HelpMe[[#This Row],[Created Date]],"mmm dd, yyyy hh:mm"))&gt;0, "Yes","No")</f>
        <v>#VALUE!</v>
      </c>
      <c r="AB217" s="230">
        <f ca="1">IF(HelpMe[[#This Row],[Resolved Time]]="-",NOW()-TEXT(HelpMe[[#This Row],[Created Date]],"mmm dd, yyyy hh:mm"),HelpMe[[#This Row],[Resolved Time]]-HelpMe[[#This Row],[Created Date]])</f>
        <v>3.1979166666642413</v>
      </c>
      <c r="AC217" s="231" t="e">
        <f>YEAR(TEXT(HelpMe[[#This Row],[Created Date]],"mmm dd, yyyy hh:mm"))</f>
        <v>#VALUE!</v>
      </c>
      <c r="AD217" s="228" t="e">
        <f>WEEKNUM(TEXT(HelpMe[[#This Row],[Created Date]],"mmm dd, yyyy hh:mm"),2)</f>
        <v>#VALUE!</v>
      </c>
      <c r="AE217" s="228" t="e">
        <f>_xlfn.CONCAT(HelpMe[[#This Row],[Year]],"-W",HelpMe[[#This Row],[Week'#]])</f>
        <v>#VALUE!</v>
      </c>
      <c r="AF217" s="228" t="str">
        <f>IFERROR(VLOOKUP(HelpMe[[#This Row],[ID]],CGTracker[#All],11,FALSE),"No CG Status Found")</f>
        <v>No CG Status Found</v>
      </c>
      <c r="AG217" s="228" t="e">
        <f>MONTH(TEXT(HelpMe[[#This Row],[Created Date]],"mmm dd, yyyy hh:mm"))</f>
        <v>#VALUE!</v>
      </c>
      <c r="AH217" s="228" t="e">
        <f>_xlfn.CONCAT(HelpMe[[#This Row],[Year]],"-M",HelpMe[[#This Row],[Month]])</f>
        <v>#VALUE!</v>
      </c>
      <c r="AI217" s="228" t="str">
        <f ca="1">IF(HelpMe[[#This Row],[Age]]&lt;2,"Less than 2",IF(HelpMe[[#This Row],[Age]]&lt;5,"From 2 to 5",IF(HelpMe[[#This Row],[Age]]&lt;10,"From 5 to 10","More than 10")))</f>
        <v>From 2 to 5</v>
      </c>
      <c r="AJ217" s="233" t="e">
        <f>DATEVALUE(TEXT(HelpMe[[#This Row],[Created Date]],"mm/dd/yyyy hh:mm"))</f>
        <v>#VALUE!</v>
      </c>
      <c r="AK217" s="233" t="e">
        <f>IF(HelpMe[[#This Row],[Resolved Time]]="-","",DATEVALUE(TEXT(HelpMe[[#This Row],[Created Date]],"mm/dd/yyyy hh:mm")))</f>
        <v>#VALUE!</v>
      </c>
    </row>
    <row r="218" spans="1:37" ht="14.5">
      <c r="A218" s="252">
        <v>4000005105</v>
      </c>
      <c r="B218" s="252" t="s">
        <v>156</v>
      </c>
      <c r="C218" s="252" t="s">
        <v>795</v>
      </c>
      <c r="D218" s="254" t="s">
        <v>459</v>
      </c>
      <c r="E218" s="252" t="s">
        <v>1051</v>
      </c>
      <c r="F218" s="252" t="s">
        <v>518</v>
      </c>
      <c r="G218" s="252" t="s">
        <v>516</v>
      </c>
      <c r="H218" s="252" t="s">
        <v>746</v>
      </c>
      <c r="I218" s="255">
        <v>45614.499305555553</v>
      </c>
      <c r="J218" s="255">
        <v>45616.499305555553</v>
      </c>
      <c r="K218" s="252" t="s">
        <v>845</v>
      </c>
      <c r="L218" s="253" t="s">
        <v>849</v>
      </c>
      <c r="M218" s="252" t="s">
        <v>846</v>
      </c>
      <c r="N218" s="252" t="s">
        <v>934</v>
      </c>
      <c r="O218" s="252" t="s">
        <v>920</v>
      </c>
      <c r="P218" s="255">
        <v>45644.436111111114</v>
      </c>
      <c r="Q218" s="252" t="s">
        <v>795</v>
      </c>
      <c r="R218" s="253" t="s">
        <v>849</v>
      </c>
      <c r="S218" s="255">
        <v>45637.574305555558</v>
      </c>
      <c r="T218" s="255">
        <v>45614.582638888889</v>
      </c>
      <c r="U218" s="253" t="s">
        <v>849</v>
      </c>
      <c r="V218" s="253" t="s">
        <v>849</v>
      </c>
      <c r="W218" s="252" t="s">
        <v>850</v>
      </c>
      <c r="X218" s="252" t="s">
        <v>793</v>
      </c>
      <c r="Y218" s="228" t="str">
        <f>VLOOKUP(HelpMe[[#This Row],[Technician]],Technicians[#All],3,FALSE)</f>
        <v>Capgemini</v>
      </c>
      <c r="Z218" s="228" t="str">
        <f>VLOOKUP(HelpMe[[#This Row],[Technician]],Technicians[#All],2,FALSE)</f>
        <v>SAP SD</v>
      </c>
      <c r="AA218" s="230" t="e">
        <f>IF((TEXT("Oct 28, 2024 00:00 AM","mmm dd, yyyy hh:mm") - TEXT(HelpMe[[#This Row],[Created Date]],"mmm dd, yyyy hh:mm"))&gt;0, "Yes","No")</f>
        <v>#VALUE!</v>
      </c>
      <c r="AB218" s="230" t="e">
        <f ca="1">IF(HelpMe[[#This Row],[Resolved Time]]="-",NOW()-TEXT(HelpMe[[#This Row],[Created Date]],"mmm dd, yyyy hh:mm"),HelpMe[[#This Row],[Resolved Time]]-HelpMe[[#This Row],[Created Date]])</f>
        <v>#VALUE!</v>
      </c>
      <c r="AC218" s="231" t="e">
        <f>YEAR(TEXT(HelpMe[[#This Row],[Created Date]],"mmm dd, yyyy hh:mm"))</f>
        <v>#VALUE!</v>
      </c>
      <c r="AD218" s="228" t="e">
        <f>WEEKNUM(TEXT(HelpMe[[#This Row],[Created Date]],"mmm dd, yyyy hh:mm"),2)</f>
        <v>#VALUE!</v>
      </c>
      <c r="AE218" s="228" t="e">
        <f>_xlfn.CONCAT(HelpMe[[#This Row],[Year]],"-W",HelpMe[[#This Row],[Week'#]])</f>
        <v>#VALUE!</v>
      </c>
      <c r="AF218" s="228" t="str">
        <f>IFERROR(VLOOKUP(HelpMe[[#This Row],[ID]],CGTracker[#All],11,FALSE),"No CG Status Found")</f>
        <v>User acceptance</v>
      </c>
      <c r="AG218" s="228" t="e">
        <f>MONTH(TEXT(HelpMe[[#This Row],[Created Date]],"mmm dd, yyyy hh:mm"))</f>
        <v>#VALUE!</v>
      </c>
      <c r="AH218" s="228" t="e">
        <f>_xlfn.CONCAT(HelpMe[[#This Row],[Year]],"-M",HelpMe[[#This Row],[Month]])</f>
        <v>#VALUE!</v>
      </c>
      <c r="AI218" s="228" t="e">
        <f ca="1">IF(HelpMe[[#This Row],[Age]]&lt;2,"Less than 2",IF(HelpMe[[#This Row],[Age]]&lt;5,"From 2 to 5",IF(HelpMe[[#This Row],[Age]]&lt;10,"From 5 to 10","More than 10")))</f>
        <v>#VALUE!</v>
      </c>
      <c r="AJ218" s="233" t="e">
        <f>DATEVALUE(TEXT(HelpMe[[#This Row],[Created Date]],"mm/dd/yyyy hh:mm"))</f>
        <v>#VALUE!</v>
      </c>
      <c r="AK218" s="233" t="str">
        <f>IF(HelpMe[[#This Row],[Resolved Time]]="-","",DATEVALUE(TEXT(HelpMe[[#This Row],[Created Date]],"mm/dd/yyyy hh:mm")))</f>
        <v/>
      </c>
    </row>
    <row r="219" spans="1:37" ht="14.5">
      <c r="A219" s="252">
        <v>4000000788</v>
      </c>
      <c r="B219" s="252" t="s">
        <v>117</v>
      </c>
      <c r="C219" s="252" t="s">
        <v>795</v>
      </c>
      <c r="D219" s="254" t="s">
        <v>1277</v>
      </c>
      <c r="E219" s="252" t="s">
        <v>1278</v>
      </c>
      <c r="F219" s="252" t="s">
        <v>963</v>
      </c>
      <c r="G219" s="252" t="s">
        <v>874</v>
      </c>
      <c r="H219" s="252" t="s">
        <v>131</v>
      </c>
      <c r="I219" s="255">
        <v>45490.451388888891</v>
      </c>
      <c r="J219" s="255">
        <v>45490.784722222219</v>
      </c>
      <c r="K219" s="252" t="s">
        <v>845</v>
      </c>
      <c r="L219" s="253" t="s">
        <v>849</v>
      </c>
      <c r="M219" s="252" t="s">
        <v>963</v>
      </c>
      <c r="N219" s="252" t="s">
        <v>1084</v>
      </c>
      <c r="O219" s="252" t="s">
        <v>964</v>
      </c>
      <c r="P219" s="255">
        <v>45638.775694444441</v>
      </c>
      <c r="Q219" s="252" t="s">
        <v>861</v>
      </c>
      <c r="R219" s="253" t="s">
        <v>849</v>
      </c>
      <c r="S219" s="253" t="s">
        <v>849</v>
      </c>
      <c r="T219" s="255">
        <v>45490.493055555555</v>
      </c>
      <c r="U219" s="252" t="s">
        <v>845</v>
      </c>
      <c r="V219" s="256">
        <v>3000000000</v>
      </c>
      <c r="W219" s="252" t="s">
        <v>850</v>
      </c>
      <c r="X219" s="252" t="s">
        <v>903</v>
      </c>
      <c r="Y219" s="228" t="str">
        <f>VLOOKUP(HelpMe[[#This Row],[Technician]],Technicians[#All],3,FALSE)</f>
        <v>RAK Ceramics</v>
      </c>
      <c r="Z219" s="228" t="str">
        <f>VLOOKUP(HelpMe[[#This Row],[Technician]],Technicians[#All],2,FALSE)</f>
        <v>Business Head India</v>
      </c>
      <c r="AA219" s="230" t="e">
        <f>IF((TEXT("Oct 28, 2024 00:00 AM","mmm dd, yyyy hh:mm") - TEXT(HelpMe[[#This Row],[Created Date]],"mmm dd, yyyy hh:mm"))&gt;0, "Yes","No")</f>
        <v>#VALUE!</v>
      </c>
      <c r="AB219" s="230" t="e">
        <f ca="1">IF(HelpMe[[#This Row],[Resolved Time]]="-",NOW()-TEXT(HelpMe[[#This Row],[Created Date]],"mmm dd, yyyy hh:mm"),HelpMe[[#This Row],[Resolved Time]]-HelpMe[[#This Row],[Created Date]])</f>
        <v>#VALUE!</v>
      </c>
      <c r="AC219" s="231" t="e">
        <f>YEAR(TEXT(HelpMe[[#This Row],[Created Date]],"mmm dd, yyyy hh:mm"))</f>
        <v>#VALUE!</v>
      </c>
      <c r="AD219" s="228" t="e">
        <f>WEEKNUM(TEXT(HelpMe[[#This Row],[Created Date]],"mmm dd, yyyy hh:mm"),2)</f>
        <v>#VALUE!</v>
      </c>
      <c r="AE219" s="228" t="e">
        <f>_xlfn.CONCAT(HelpMe[[#This Row],[Year]],"-W",HelpMe[[#This Row],[Week'#]])</f>
        <v>#VALUE!</v>
      </c>
      <c r="AF219" s="228" t="str">
        <f>IFERROR(VLOOKUP(HelpMe[[#This Row],[ID]],CGTracker[#All],11,FALSE),"No CG Status Found")</f>
        <v>No CG Status Found</v>
      </c>
      <c r="AG219" s="228" t="e">
        <f>MONTH(TEXT(HelpMe[[#This Row],[Created Date]],"mmm dd, yyyy hh:mm"))</f>
        <v>#VALUE!</v>
      </c>
      <c r="AH219" s="228" t="e">
        <f>_xlfn.CONCAT(HelpMe[[#This Row],[Year]],"-M",HelpMe[[#This Row],[Month]])</f>
        <v>#VALUE!</v>
      </c>
      <c r="AI219" s="228" t="e">
        <f ca="1">IF(HelpMe[[#This Row],[Age]]&lt;2,"Less than 2",IF(HelpMe[[#This Row],[Age]]&lt;5,"From 2 to 5",IF(HelpMe[[#This Row],[Age]]&lt;10,"From 5 to 10","More than 10")))</f>
        <v>#VALUE!</v>
      </c>
      <c r="AJ219" s="233" t="e">
        <f>DATEVALUE(TEXT(HelpMe[[#This Row],[Created Date]],"mm/dd/yyyy hh:mm"))</f>
        <v>#VALUE!</v>
      </c>
      <c r="AK219" s="233" t="str">
        <f>IF(HelpMe[[#This Row],[Resolved Time]]="-","",DATEVALUE(TEXT(HelpMe[[#This Row],[Created Date]],"mm/dd/yyyy hh:mm")))</f>
        <v/>
      </c>
    </row>
    <row r="220" spans="1:37" ht="14.5">
      <c r="A220" s="252">
        <v>4000004408</v>
      </c>
      <c r="B220" s="252" t="s">
        <v>117</v>
      </c>
      <c r="C220" s="252" t="s">
        <v>795</v>
      </c>
      <c r="D220" s="254" t="s">
        <v>1279</v>
      </c>
      <c r="E220" s="252" t="s">
        <v>1280</v>
      </c>
      <c r="F220" s="252" t="s">
        <v>854</v>
      </c>
      <c r="G220" s="252" t="s">
        <v>855</v>
      </c>
      <c r="H220" s="252" t="s">
        <v>268</v>
      </c>
      <c r="I220" s="255">
        <v>45590.770138888889</v>
      </c>
      <c r="J220" s="255">
        <v>45594.770138888889</v>
      </c>
      <c r="K220" s="252" t="s">
        <v>845</v>
      </c>
      <c r="L220" s="253" t="s">
        <v>849</v>
      </c>
      <c r="M220" s="252" t="s">
        <v>948</v>
      </c>
      <c r="N220" s="252" t="s">
        <v>895</v>
      </c>
      <c r="O220" s="252" t="s">
        <v>848</v>
      </c>
      <c r="P220" s="255">
        <v>45635.74722222222</v>
      </c>
      <c r="Q220" s="252" t="s">
        <v>795</v>
      </c>
      <c r="R220" s="253" t="s">
        <v>849</v>
      </c>
      <c r="S220" s="253" t="s">
        <v>849</v>
      </c>
      <c r="T220" s="255">
        <v>45593.478472222225</v>
      </c>
      <c r="U220" s="252" t="s">
        <v>845</v>
      </c>
      <c r="V220" s="256">
        <v>3000000000</v>
      </c>
      <c r="W220" s="252" t="s">
        <v>850</v>
      </c>
      <c r="X220" s="252" t="s">
        <v>793</v>
      </c>
      <c r="Y220" s="228" t="str">
        <f>VLOOKUP(HelpMe[[#This Row],[Technician]],Technicians[#All],3,FALSE)</f>
        <v>RAK Ceramics</v>
      </c>
      <c r="Z220" s="228" t="str">
        <f>VLOOKUP(HelpMe[[#This Row],[Technician]],Technicians[#All],2,FALSE)</f>
        <v>SAP PP</v>
      </c>
      <c r="AA220" s="233" t="e">
        <f>IF((TEXT("Oct 28, 2024 00:00 AM","mmm dd, yyyy hh:mm") - TEXT(HelpMe[[#This Row],[Created Date]],"mmm dd, yyyy hh:mm"))&gt;0, "Yes","No")</f>
        <v>#VALUE!</v>
      </c>
      <c r="AB220" s="230" t="e">
        <f ca="1">IF(HelpMe[[#This Row],[Resolved Time]]="-",NOW()-TEXT(HelpMe[[#This Row],[Created Date]],"mmm dd, yyyy hh:mm"),HelpMe[[#This Row],[Resolved Time]]-HelpMe[[#This Row],[Created Date]])</f>
        <v>#VALUE!</v>
      </c>
      <c r="AC220" s="231" t="e">
        <f>YEAR(TEXT(HelpMe[[#This Row],[Created Date]],"mmm dd, yyyy hh:mm"))</f>
        <v>#VALUE!</v>
      </c>
      <c r="AD220" s="228" t="e">
        <f>WEEKNUM(TEXT(HelpMe[[#This Row],[Created Date]],"mmm dd, yyyy hh:mm"),2)</f>
        <v>#VALUE!</v>
      </c>
      <c r="AE220" s="228" t="e">
        <f>_xlfn.CONCAT(HelpMe[[#This Row],[Year]],"-W",HelpMe[[#This Row],[Week'#]])</f>
        <v>#VALUE!</v>
      </c>
      <c r="AF220" s="228" t="str">
        <f>IFERROR(VLOOKUP(HelpMe[[#This Row],[ID]],CGTracker[#All],11,FALSE),"No CG Status Found")</f>
        <v>No CG Status Found</v>
      </c>
      <c r="AG220" s="228" t="e">
        <f>MONTH(TEXT(HelpMe[[#This Row],[Created Date]],"mmm dd, yyyy hh:mm"))</f>
        <v>#VALUE!</v>
      </c>
      <c r="AH220" s="228" t="e">
        <f>_xlfn.CONCAT(HelpMe[[#This Row],[Year]],"-M",HelpMe[[#This Row],[Month]])</f>
        <v>#VALUE!</v>
      </c>
      <c r="AI220" s="228" t="e">
        <f ca="1">IF(HelpMe[[#This Row],[Age]]&lt;2,"Less than 2",IF(HelpMe[[#This Row],[Age]]&lt;5,"From 2 to 5",IF(HelpMe[[#This Row],[Age]]&lt;10,"From 5 to 10","More than 10")))</f>
        <v>#VALUE!</v>
      </c>
      <c r="AJ220" s="233" t="e">
        <f>DATEVALUE(TEXT(HelpMe[[#This Row],[Created Date]],"mm/dd/yyyy hh:mm"))</f>
        <v>#VALUE!</v>
      </c>
      <c r="AK220" s="233" t="str">
        <f>IF(HelpMe[[#This Row],[Resolved Time]]="-","",DATEVALUE(TEXT(HelpMe[[#This Row],[Created Date]],"mm/dd/yyyy hh:mm")))</f>
        <v/>
      </c>
    </row>
    <row r="221" spans="1:37" ht="14.5">
      <c r="A221" s="252">
        <v>4000004263</v>
      </c>
      <c r="B221" s="252" t="s">
        <v>156</v>
      </c>
      <c r="C221" s="252" t="s">
        <v>795</v>
      </c>
      <c r="D221" s="254" t="s">
        <v>114</v>
      </c>
      <c r="E221" s="252" t="s">
        <v>1281</v>
      </c>
      <c r="F221" s="252" t="s">
        <v>518</v>
      </c>
      <c r="G221" s="252" t="s">
        <v>516</v>
      </c>
      <c r="H221" s="252" t="s">
        <v>746</v>
      </c>
      <c r="I221" s="255">
        <v>45586.8125</v>
      </c>
      <c r="J221" s="255">
        <v>45589.4375</v>
      </c>
      <c r="K221" s="252" t="s">
        <v>845</v>
      </c>
      <c r="L221" s="253" t="s">
        <v>849</v>
      </c>
      <c r="M221" s="252" t="s">
        <v>846</v>
      </c>
      <c r="N221" s="252" t="s">
        <v>939</v>
      </c>
      <c r="O221" s="252" t="s">
        <v>848</v>
      </c>
      <c r="P221" s="255">
        <v>45646.51458333333</v>
      </c>
      <c r="Q221" s="252" t="s">
        <v>795</v>
      </c>
      <c r="R221" s="253" t="s">
        <v>849</v>
      </c>
      <c r="S221" s="255">
        <v>45637.777777777781</v>
      </c>
      <c r="T221" s="255">
        <v>45587.520833333336</v>
      </c>
      <c r="U221" s="253" t="s">
        <v>849</v>
      </c>
      <c r="V221" s="253" t="s">
        <v>849</v>
      </c>
      <c r="W221" s="252" t="s">
        <v>850</v>
      </c>
      <c r="X221" s="252" t="s">
        <v>793</v>
      </c>
      <c r="Y221" s="228" t="str">
        <f>VLOOKUP(HelpMe[[#This Row],[Technician]],Technicians[#All],3,FALSE)</f>
        <v>Capgemini</v>
      </c>
      <c r="Z221" s="228" t="str">
        <f>VLOOKUP(HelpMe[[#This Row],[Technician]],Technicians[#All],2,FALSE)</f>
        <v>SAP SD</v>
      </c>
      <c r="AA221" s="230" t="e">
        <f>IF((TEXT("Oct 28, 2024 00:00 AM","mmm dd, yyyy hh:mm") - TEXT(HelpMe[[#This Row],[Created Date]],"mmm dd, yyyy hh:mm"))&gt;0, "Yes","No")</f>
        <v>#VALUE!</v>
      </c>
      <c r="AB221" s="230" t="e">
        <f ca="1">IF(HelpMe[[#This Row],[Resolved Time]]="-",NOW()-TEXT(HelpMe[[#This Row],[Created Date]],"mmm dd, yyyy hh:mm"),HelpMe[[#This Row],[Resolved Time]]-HelpMe[[#This Row],[Created Date]])</f>
        <v>#VALUE!</v>
      </c>
      <c r="AC221" s="231" t="e">
        <f>YEAR(TEXT(HelpMe[[#This Row],[Created Date]],"mmm dd, yyyy hh:mm"))</f>
        <v>#VALUE!</v>
      </c>
      <c r="AD221" s="228" t="e">
        <f>WEEKNUM(TEXT(HelpMe[[#This Row],[Created Date]],"mmm dd, yyyy hh:mm"),2)</f>
        <v>#VALUE!</v>
      </c>
      <c r="AE221" s="228" t="e">
        <f>_xlfn.CONCAT(HelpMe[[#This Row],[Year]],"-W",HelpMe[[#This Row],[Week'#]])</f>
        <v>#VALUE!</v>
      </c>
      <c r="AF221" s="228" t="str">
        <f>IFERROR(VLOOKUP(HelpMe[[#This Row],[ID]],CGTracker[#All],11,FALSE),"No CG Status Found")</f>
        <v>User acceptance</v>
      </c>
      <c r="AG221" s="228" t="e">
        <f>MONTH(TEXT(HelpMe[[#This Row],[Created Date]],"mmm dd, yyyy hh:mm"))</f>
        <v>#VALUE!</v>
      </c>
      <c r="AH221" s="228" t="e">
        <f>_xlfn.CONCAT(HelpMe[[#This Row],[Year]],"-M",HelpMe[[#This Row],[Month]])</f>
        <v>#VALUE!</v>
      </c>
      <c r="AI221" s="228" t="e">
        <f ca="1">IF(HelpMe[[#This Row],[Age]]&lt;2,"Less than 2",IF(HelpMe[[#This Row],[Age]]&lt;5,"From 2 to 5",IF(HelpMe[[#This Row],[Age]]&lt;10,"From 5 to 10","More than 10")))</f>
        <v>#VALUE!</v>
      </c>
      <c r="AJ221" s="233" t="e">
        <f>DATEVALUE(TEXT(HelpMe[[#This Row],[Created Date]],"mm/dd/yyyy hh:mm"))</f>
        <v>#VALUE!</v>
      </c>
      <c r="AK221" s="233" t="str">
        <f>IF(HelpMe[[#This Row],[Resolved Time]]="-","",DATEVALUE(TEXT(HelpMe[[#This Row],[Created Date]],"mm/dd/yyyy hh:mm")))</f>
        <v/>
      </c>
    </row>
    <row r="222" spans="1:37" ht="14.5">
      <c r="A222" s="252">
        <v>4000001781</v>
      </c>
      <c r="B222" s="252" t="s">
        <v>117</v>
      </c>
      <c r="C222" s="252" t="s">
        <v>861</v>
      </c>
      <c r="D222" s="254" t="s">
        <v>694</v>
      </c>
      <c r="E222" s="252" t="s">
        <v>1109</v>
      </c>
      <c r="F222" s="252" t="s">
        <v>518</v>
      </c>
      <c r="G222" s="252" t="s">
        <v>516</v>
      </c>
      <c r="H222" s="252" t="s">
        <v>746</v>
      </c>
      <c r="I222" s="255">
        <v>45511.809027777781</v>
      </c>
      <c r="J222" s="255">
        <v>45512.767361111109</v>
      </c>
      <c r="K222" s="252" t="s">
        <v>845</v>
      </c>
      <c r="L222" s="253" t="s">
        <v>849</v>
      </c>
      <c r="M222" s="252" t="s">
        <v>948</v>
      </c>
      <c r="N222" s="252" t="s">
        <v>924</v>
      </c>
      <c r="O222" s="252" t="s">
        <v>920</v>
      </c>
      <c r="P222" s="255">
        <v>45645.760416666664</v>
      </c>
      <c r="Q222" s="252" t="s">
        <v>861</v>
      </c>
      <c r="R222" s="253" t="s">
        <v>849</v>
      </c>
      <c r="S222" s="255">
        <v>45532.737500000003</v>
      </c>
      <c r="T222" s="255">
        <v>45512.475694444445</v>
      </c>
      <c r="U222" s="252" t="s">
        <v>845</v>
      </c>
      <c r="V222" s="256">
        <v>3000000000</v>
      </c>
      <c r="W222" s="252" t="s">
        <v>850</v>
      </c>
      <c r="X222" s="252" t="s">
        <v>793</v>
      </c>
      <c r="Y222" s="228" t="str">
        <f>VLOOKUP(HelpMe[[#This Row],[Technician]],Technicians[#All],3,FALSE)</f>
        <v>Capgemini</v>
      </c>
      <c r="Z222" s="228" t="str">
        <f>VLOOKUP(HelpMe[[#This Row],[Technician]],Technicians[#All],2,FALSE)</f>
        <v>SAP SD</v>
      </c>
      <c r="AA222" s="233" t="e">
        <f>IF((TEXT("Oct 28, 2024 00:00 AM","mmm dd, yyyy hh:mm") - TEXT(HelpMe[[#This Row],[Created Date]],"mmm dd, yyyy hh:mm"))&gt;0, "Yes","No")</f>
        <v>#VALUE!</v>
      </c>
      <c r="AB222" s="230" t="e">
        <f ca="1">IF(HelpMe[[#This Row],[Resolved Time]]="-",NOW()-TEXT(HelpMe[[#This Row],[Created Date]],"mmm dd, yyyy hh:mm"),HelpMe[[#This Row],[Resolved Time]]-HelpMe[[#This Row],[Created Date]])</f>
        <v>#VALUE!</v>
      </c>
      <c r="AC222" s="231" t="e">
        <f>YEAR(TEXT(HelpMe[[#This Row],[Created Date]],"mmm dd, yyyy hh:mm"))</f>
        <v>#VALUE!</v>
      </c>
      <c r="AD222" s="228" t="e">
        <f>WEEKNUM(TEXT(HelpMe[[#This Row],[Created Date]],"mmm dd, yyyy hh:mm"),2)</f>
        <v>#VALUE!</v>
      </c>
      <c r="AE222" s="228" t="e">
        <f>_xlfn.CONCAT(HelpMe[[#This Row],[Year]],"-W",HelpMe[[#This Row],[Week'#]])</f>
        <v>#VALUE!</v>
      </c>
      <c r="AF222" s="228" t="str">
        <f>IFERROR(VLOOKUP(HelpMe[[#This Row],[ID]],CGTracker[#All],11,FALSE),"No CG Status Found")</f>
        <v>User acceptance</v>
      </c>
      <c r="AG222" s="228" t="e">
        <f>MONTH(TEXT(HelpMe[[#This Row],[Created Date]],"mmm dd, yyyy hh:mm"))</f>
        <v>#VALUE!</v>
      </c>
      <c r="AH222" s="228" t="e">
        <f>_xlfn.CONCAT(HelpMe[[#This Row],[Year]],"-M",HelpMe[[#This Row],[Month]])</f>
        <v>#VALUE!</v>
      </c>
      <c r="AI222" s="228" t="e">
        <f ca="1">IF(HelpMe[[#This Row],[Age]]&lt;2,"Less than 2",IF(HelpMe[[#This Row],[Age]]&lt;5,"From 2 to 5",IF(HelpMe[[#This Row],[Age]]&lt;10,"From 5 to 10","More than 10")))</f>
        <v>#VALUE!</v>
      </c>
      <c r="AJ222" s="233">
        <f>DATEVALUE(TEXT(HelpMe[[#This Row],[Created Date]],"mm/dd/yyyy hh:mm"))</f>
        <v>45481</v>
      </c>
      <c r="AK222" s="233" t="str">
        <f>IF(HelpMe[[#This Row],[Resolved Time]]="-","",DATEVALUE(TEXT(HelpMe[[#This Row],[Created Date]],"mm/dd/yyyy hh:mm")))</f>
        <v/>
      </c>
    </row>
    <row r="223" spans="1:37" ht="14.5">
      <c r="A223" s="252">
        <v>4000000796</v>
      </c>
      <c r="B223" s="252" t="s">
        <v>156</v>
      </c>
      <c r="C223" s="252" t="s">
        <v>861</v>
      </c>
      <c r="D223" s="254" t="s">
        <v>1282</v>
      </c>
      <c r="E223" s="252" t="s">
        <v>1013</v>
      </c>
      <c r="F223" s="252" t="s">
        <v>742</v>
      </c>
      <c r="G223" s="252" t="s">
        <v>864</v>
      </c>
      <c r="H223" s="252" t="s">
        <v>403</v>
      </c>
      <c r="I223" s="255">
        <v>45490.490277777775</v>
      </c>
      <c r="J223" s="255">
        <v>45491.469444444447</v>
      </c>
      <c r="K223" s="252" t="s">
        <v>845</v>
      </c>
      <c r="L223" s="255">
        <v>45527.757638888892</v>
      </c>
      <c r="M223" s="252" t="s">
        <v>1013</v>
      </c>
      <c r="N223" s="252" t="s">
        <v>1014</v>
      </c>
      <c r="O223" s="252" t="s">
        <v>964</v>
      </c>
      <c r="P223" s="255">
        <v>45527.757638888892</v>
      </c>
      <c r="Q223" s="252" t="s">
        <v>861</v>
      </c>
      <c r="R223" s="255">
        <v>45524.722222222219</v>
      </c>
      <c r="S223" s="255">
        <v>45496.431250000001</v>
      </c>
      <c r="T223" s="255">
        <v>45490.531944444447</v>
      </c>
      <c r="U223" s="253" t="s">
        <v>849</v>
      </c>
      <c r="V223" s="256">
        <v>2000000000</v>
      </c>
      <c r="W223" s="252" t="s">
        <v>850</v>
      </c>
      <c r="X223" s="252" t="s">
        <v>903</v>
      </c>
      <c r="Y223" s="228" t="str">
        <f>VLOOKUP(HelpMe[[#This Row],[Technician]],Technicians[#All],3,FALSE)</f>
        <v>RAK Ceramics</v>
      </c>
      <c r="Z223" s="228" t="str">
        <f>VLOOKUP(HelpMe[[#This Row],[Technician]],Technicians[#All],2,FALSE)</f>
        <v>SAP SD</v>
      </c>
      <c r="AA223" s="230" t="e">
        <f>IF((TEXT("Oct 28, 2024 00:00 AM","mmm dd, yyyy hh:mm") - TEXT(HelpMe[[#This Row],[Created Date]],"mmm dd, yyyy hh:mm"))&gt;0, "Yes","No")</f>
        <v>#VALUE!</v>
      </c>
      <c r="AB223" s="230">
        <f ca="1">IF(HelpMe[[#This Row],[Resolved Time]]="-",NOW()-TEXT(HelpMe[[#This Row],[Created Date]],"mmm dd, yyyy hh:mm"),HelpMe[[#This Row],[Resolved Time]]-HelpMe[[#This Row],[Created Date]])</f>
        <v>34.231944444443798</v>
      </c>
      <c r="AC223" s="231" t="e">
        <f>YEAR(TEXT(HelpMe[[#This Row],[Created Date]],"mmm dd, yyyy hh:mm"))</f>
        <v>#VALUE!</v>
      </c>
      <c r="AD223" s="228" t="e">
        <f>WEEKNUM(TEXT(HelpMe[[#This Row],[Created Date]],"mmm dd, yyyy hh:mm"),2)</f>
        <v>#VALUE!</v>
      </c>
      <c r="AE223" s="228" t="e">
        <f>_xlfn.CONCAT(HelpMe[[#This Row],[Year]],"-W",HelpMe[[#This Row],[Week'#]])</f>
        <v>#VALUE!</v>
      </c>
      <c r="AF223" s="228" t="str">
        <f>IFERROR(VLOOKUP(HelpMe[[#This Row],[ID]],CGTracker[#All],11,FALSE),"No CG Status Found")</f>
        <v>No CG Status Found</v>
      </c>
      <c r="AG223" s="228" t="e">
        <f>MONTH(TEXT(HelpMe[[#This Row],[Created Date]],"mmm dd, yyyy hh:mm"))</f>
        <v>#VALUE!</v>
      </c>
      <c r="AH223" s="228" t="e">
        <f>_xlfn.CONCAT(HelpMe[[#This Row],[Year]],"-M",HelpMe[[#This Row],[Month]])</f>
        <v>#VALUE!</v>
      </c>
      <c r="AI223" s="228" t="str">
        <f ca="1">IF(HelpMe[[#This Row],[Age]]&lt;2,"Less than 2",IF(HelpMe[[#This Row],[Age]]&lt;5,"From 2 to 5",IF(HelpMe[[#This Row],[Age]]&lt;10,"From 5 to 10","More than 10")))</f>
        <v>More than 10</v>
      </c>
      <c r="AJ223" s="233" t="e">
        <f>DATEVALUE(TEXT(HelpMe[[#This Row],[Created Date]],"mm/dd/yyyy hh:mm"))</f>
        <v>#VALUE!</v>
      </c>
      <c r="AK223" s="233" t="e">
        <f>IF(HelpMe[[#This Row],[Resolved Time]]="-","",DATEVALUE(TEXT(HelpMe[[#This Row],[Created Date]],"mm/dd/yyyy hh:mm")))</f>
        <v>#VALUE!</v>
      </c>
    </row>
    <row r="224" spans="1:37" ht="14.5">
      <c r="A224" s="252">
        <v>4000001721</v>
      </c>
      <c r="B224" s="252" t="s">
        <v>117</v>
      </c>
      <c r="C224" s="252" t="s">
        <v>861</v>
      </c>
      <c r="D224" s="254" t="s">
        <v>1283</v>
      </c>
      <c r="E224" s="252" t="s">
        <v>1207</v>
      </c>
      <c r="F224" s="252" t="s">
        <v>518</v>
      </c>
      <c r="G224" s="252" t="s">
        <v>516</v>
      </c>
      <c r="H224" s="252" t="s">
        <v>268</v>
      </c>
      <c r="I224" s="255">
        <v>45510.45208333333</v>
      </c>
      <c r="J224" s="255">
        <v>45510.785416666666</v>
      </c>
      <c r="K224" s="252" t="s">
        <v>845</v>
      </c>
      <c r="L224" s="253" t="s">
        <v>849</v>
      </c>
      <c r="M224" s="252" t="s">
        <v>1207</v>
      </c>
      <c r="N224" s="252" t="s">
        <v>860</v>
      </c>
      <c r="O224" s="252" t="s">
        <v>920</v>
      </c>
      <c r="P224" s="255">
        <v>45646.765277777777</v>
      </c>
      <c r="Q224" s="252" t="s">
        <v>861</v>
      </c>
      <c r="R224" s="253" t="s">
        <v>849</v>
      </c>
      <c r="S224" s="255">
        <v>45517.201388888891</v>
      </c>
      <c r="T224" s="255">
        <v>45510.493750000001</v>
      </c>
      <c r="U224" s="252" t="s">
        <v>845</v>
      </c>
      <c r="V224" s="256">
        <v>3000000000</v>
      </c>
      <c r="W224" s="252" t="s">
        <v>850</v>
      </c>
      <c r="X224" s="252" t="s">
        <v>903</v>
      </c>
      <c r="Y224" s="228" t="str">
        <f>VLOOKUP(HelpMe[[#This Row],[Technician]],Technicians[#All],3,FALSE)</f>
        <v>Capgemini</v>
      </c>
      <c r="Z224" s="228" t="str">
        <f>VLOOKUP(HelpMe[[#This Row],[Technician]],Technicians[#All],2,FALSE)</f>
        <v>SAP SD</v>
      </c>
      <c r="AA224" s="230" t="e">
        <f>IF((TEXT("Oct 28, 2024 00:00 AM","mmm dd, yyyy hh:mm") - TEXT(HelpMe[[#This Row],[Created Date]],"mmm dd, yyyy hh:mm"))&gt;0, "Yes","No")</f>
        <v>#VALUE!</v>
      </c>
      <c r="AB224" s="230" t="e">
        <f ca="1">IF(HelpMe[[#This Row],[Resolved Time]]="-",NOW()-TEXT(HelpMe[[#This Row],[Created Date]],"mmm dd, yyyy hh:mm"),HelpMe[[#This Row],[Resolved Time]]-HelpMe[[#This Row],[Created Date]])</f>
        <v>#VALUE!</v>
      </c>
      <c r="AC224" s="231" t="e">
        <f>YEAR(TEXT(HelpMe[[#This Row],[Created Date]],"mmm dd, yyyy hh:mm"))</f>
        <v>#VALUE!</v>
      </c>
      <c r="AD224" s="228" t="e">
        <f>WEEKNUM(TEXT(HelpMe[[#This Row],[Created Date]],"mmm dd, yyyy hh:mm"),2)</f>
        <v>#VALUE!</v>
      </c>
      <c r="AE224" s="228" t="e">
        <f>_xlfn.CONCAT(HelpMe[[#This Row],[Year]],"-W",HelpMe[[#This Row],[Week'#]])</f>
        <v>#VALUE!</v>
      </c>
      <c r="AF224" s="228" t="str">
        <f>IFERROR(VLOOKUP(HelpMe[[#This Row],[ID]],CGTracker[#All],11,FALSE),"No CG Status Found")</f>
        <v>In Progress</v>
      </c>
      <c r="AG224" s="228" t="e">
        <f>MONTH(TEXT(HelpMe[[#This Row],[Created Date]],"mmm dd, yyyy hh:mm"))</f>
        <v>#VALUE!</v>
      </c>
      <c r="AH224" s="228" t="e">
        <f>_xlfn.CONCAT(HelpMe[[#This Row],[Year]],"-M",HelpMe[[#This Row],[Month]])</f>
        <v>#VALUE!</v>
      </c>
      <c r="AI224" s="228" t="e">
        <f ca="1">IF(HelpMe[[#This Row],[Age]]&lt;2,"Less than 2",IF(HelpMe[[#This Row],[Age]]&lt;5,"From 2 to 5",IF(HelpMe[[#This Row],[Age]]&lt;10,"From 5 to 10","More than 10")))</f>
        <v>#VALUE!</v>
      </c>
      <c r="AJ224" s="233">
        <f>DATEVALUE(TEXT(HelpMe[[#This Row],[Created Date]],"mm/dd/yyyy hh:mm"))</f>
        <v>45451</v>
      </c>
      <c r="AK224" s="233" t="str">
        <f>IF(HelpMe[[#This Row],[Resolved Time]]="-","",DATEVALUE(TEXT(HelpMe[[#This Row],[Created Date]],"mm/dd/yyyy hh:mm")))</f>
        <v/>
      </c>
    </row>
    <row r="225" spans="1:37" ht="14.5">
      <c r="A225" s="252">
        <v>4000004904</v>
      </c>
      <c r="B225" s="252" t="s">
        <v>117</v>
      </c>
      <c r="C225" s="252" t="s">
        <v>861</v>
      </c>
      <c r="D225" s="254" t="s">
        <v>1284</v>
      </c>
      <c r="E225" s="252" t="s">
        <v>1285</v>
      </c>
      <c r="F225" s="252" t="s">
        <v>870</v>
      </c>
      <c r="G225" s="252" t="s">
        <v>864</v>
      </c>
      <c r="H225" s="252" t="s">
        <v>746</v>
      </c>
      <c r="I225" s="255">
        <v>45608.470833333333</v>
      </c>
      <c r="J225" s="255">
        <v>45610.470833333333</v>
      </c>
      <c r="K225" s="252" t="s">
        <v>845</v>
      </c>
      <c r="L225" s="253" t="s">
        <v>849</v>
      </c>
      <c r="M225" s="252" t="s">
        <v>1285</v>
      </c>
      <c r="N225" s="252" t="s">
        <v>860</v>
      </c>
      <c r="O225" s="252" t="s">
        <v>848</v>
      </c>
      <c r="P225" s="255">
        <v>45643.475694444445</v>
      </c>
      <c r="Q225" s="252" t="s">
        <v>795</v>
      </c>
      <c r="R225" s="253" t="s">
        <v>849</v>
      </c>
      <c r="S225" s="255">
        <v>45615.523611111108</v>
      </c>
      <c r="T225" s="255">
        <v>45608.554166666669</v>
      </c>
      <c r="U225" s="252" t="s">
        <v>845</v>
      </c>
      <c r="V225" s="256">
        <v>3000000000</v>
      </c>
      <c r="W225" s="252" t="s">
        <v>850</v>
      </c>
      <c r="X225" s="252" t="s">
        <v>903</v>
      </c>
      <c r="Y225" s="228" t="str">
        <f>VLOOKUP(HelpMe[[#This Row],[Technician]],Technicians[#All],3,FALSE)</f>
        <v>Capgemini</v>
      </c>
      <c r="Z225" s="228" t="str">
        <f>VLOOKUP(HelpMe[[#This Row],[Technician]],Technicians[#All],2,FALSE)</f>
        <v>SAP MM</v>
      </c>
      <c r="AA225" s="233" t="e">
        <f>IF((TEXT("Oct 28, 2024 00:00 AM","mmm dd, yyyy hh:mm") - TEXT(HelpMe[[#This Row],[Created Date]],"mmm dd, yyyy hh:mm"))&gt;0, "Yes","No")</f>
        <v>#VALUE!</v>
      </c>
      <c r="AB225" s="230" t="e">
        <f ca="1">IF(HelpMe[[#This Row],[Resolved Time]]="-",NOW()-TEXT(HelpMe[[#This Row],[Created Date]],"mmm dd, yyyy hh:mm"),HelpMe[[#This Row],[Resolved Time]]-HelpMe[[#This Row],[Created Date]])</f>
        <v>#VALUE!</v>
      </c>
      <c r="AC225" s="231" t="e">
        <f>YEAR(TEXT(HelpMe[[#This Row],[Created Date]],"mmm dd, yyyy hh:mm"))</f>
        <v>#VALUE!</v>
      </c>
      <c r="AD225" s="228" t="e">
        <f>WEEKNUM(TEXT(HelpMe[[#This Row],[Created Date]],"mmm dd, yyyy hh:mm"),2)</f>
        <v>#VALUE!</v>
      </c>
      <c r="AE225" s="228" t="e">
        <f>_xlfn.CONCAT(HelpMe[[#This Row],[Year]],"-W",HelpMe[[#This Row],[Week'#]])</f>
        <v>#VALUE!</v>
      </c>
      <c r="AF225" s="228" t="str">
        <f>IFERROR(VLOOKUP(HelpMe[[#This Row],[ID]],CGTracker[#All],11,FALSE),"No CG Status Found")</f>
        <v>User acceptance</v>
      </c>
      <c r="AG225" s="228" t="e">
        <f>MONTH(TEXT(HelpMe[[#This Row],[Created Date]],"mmm dd, yyyy hh:mm"))</f>
        <v>#VALUE!</v>
      </c>
      <c r="AH225" s="228" t="e">
        <f>_xlfn.CONCAT(HelpMe[[#This Row],[Year]],"-M",HelpMe[[#This Row],[Month]])</f>
        <v>#VALUE!</v>
      </c>
      <c r="AI225" s="228" t="e">
        <f ca="1">IF(HelpMe[[#This Row],[Age]]&lt;2,"Less than 2",IF(HelpMe[[#This Row],[Age]]&lt;5,"From 2 to 5",IF(HelpMe[[#This Row],[Age]]&lt;10,"From 5 to 10","More than 10")))</f>
        <v>#VALUE!</v>
      </c>
      <c r="AJ225" s="233">
        <f>DATEVALUE(TEXT(HelpMe[[#This Row],[Created Date]],"mm/dd/yyyy hh:mm"))</f>
        <v>45637</v>
      </c>
      <c r="AK225" s="233" t="str">
        <f>IF(HelpMe[[#This Row],[Resolved Time]]="-","",DATEVALUE(TEXT(HelpMe[[#This Row],[Created Date]],"mm/dd/yyyy hh:mm")))</f>
        <v/>
      </c>
    </row>
    <row r="226" spans="1:37" ht="14.5">
      <c r="A226" s="252">
        <v>4000005339</v>
      </c>
      <c r="B226" s="252" t="s">
        <v>156</v>
      </c>
      <c r="C226" s="252" t="s">
        <v>795</v>
      </c>
      <c r="D226" s="254" t="s">
        <v>1286</v>
      </c>
      <c r="E226" s="252" t="s">
        <v>944</v>
      </c>
      <c r="F226" s="252" t="s">
        <v>603</v>
      </c>
      <c r="G226" s="252" t="s">
        <v>899</v>
      </c>
      <c r="H226" s="252" t="s">
        <v>403</v>
      </c>
      <c r="I226" s="255">
        <v>45621.540277777778</v>
      </c>
      <c r="J226" s="255">
        <v>45623.540277777778</v>
      </c>
      <c r="K226" s="252" t="s">
        <v>845</v>
      </c>
      <c r="L226" s="255">
        <v>45638.631249999999</v>
      </c>
      <c r="M226" s="252" t="s">
        <v>846</v>
      </c>
      <c r="N226" s="252" t="s">
        <v>880</v>
      </c>
      <c r="O226" s="252" t="s">
        <v>848</v>
      </c>
      <c r="P226" s="255">
        <v>45638.631249999999</v>
      </c>
      <c r="Q226" s="252" t="s">
        <v>795</v>
      </c>
      <c r="R226" s="255">
        <v>45635.609027777777</v>
      </c>
      <c r="S226" s="255">
        <v>45635.609027777777</v>
      </c>
      <c r="T226" s="255">
        <v>45621.623611111114</v>
      </c>
      <c r="U226" s="253" t="s">
        <v>849</v>
      </c>
      <c r="V226" s="253" t="s">
        <v>849</v>
      </c>
      <c r="W226" s="252" t="s">
        <v>1033</v>
      </c>
      <c r="X226" s="252" t="s">
        <v>793</v>
      </c>
      <c r="Y226" s="228" t="str">
        <f>VLOOKUP(HelpMe[[#This Row],[Technician]],Technicians[#All],3,FALSE)</f>
        <v>RAK Ceramics</v>
      </c>
      <c r="Z226" s="228" t="str">
        <f>VLOOKUP(HelpMe[[#This Row],[Technician]],Technicians[#All],2,FALSE)</f>
        <v>SAP ABAP</v>
      </c>
      <c r="AA226" s="230" t="e">
        <f>IF((TEXT("Oct 28, 2024 00:00 AM","mmm dd, yyyy hh:mm") - TEXT(HelpMe[[#This Row],[Created Date]],"mmm dd, yyyy hh:mm"))&gt;0, "Yes","No")</f>
        <v>#VALUE!</v>
      </c>
      <c r="AB226" s="230">
        <f ca="1">IF(HelpMe[[#This Row],[Resolved Time]]="-",NOW()-TEXT(HelpMe[[#This Row],[Created Date]],"mmm dd, yyyy hh:mm"),HelpMe[[#This Row],[Resolved Time]]-HelpMe[[#This Row],[Created Date]])</f>
        <v>14.068749999998545</v>
      </c>
      <c r="AC226" s="231" t="e">
        <f>YEAR(TEXT(HelpMe[[#This Row],[Created Date]],"mmm dd, yyyy hh:mm"))</f>
        <v>#VALUE!</v>
      </c>
      <c r="AD226" s="228" t="e">
        <f>WEEKNUM(TEXT(HelpMe[[#This Row],[Created Date]],"mmm dd, yyyy hh:mm"),2)</f>
        <v>#VALUE!</v>
      </c>
      <c r="AE226" s="228" t="e">
        <f>_xlfn.CONCAT(HelpMe[[#This Row],[Year]],"-W",HelpMe[[#This Row],[Week'#]])</f>
        <v>#VALUE!</v>
      </c>
      <c r="AF226" s="228" t="str">
        <f>IFERROR(VLOOKUP(HelpMe[[#This Row],[ID]],CGTracker[#All],11,FALSE),"No CG Status Found")</f>
        <v>No CG Status Found</v>
      </c>
      <c r="AG226" s="228" t="e">
        <f>MONTH(TEXT(HelpMe[[#This Row],[Created Date]],"mmm dd, yyyy hh:mm"))</f>
        <v>#VALUE!</v>
      </c>
      <c r="AH226" s="228" t="e">
        <f>_xlfn.CONCAT(HelpMe[[#This Row],[Year]],"-M",HelpMe[[#This Row],[Month]])</f>
        <v>#VALUE!</v>
      </c>
      <c r="AI226" s="228" t="str">
        <f ca="1">IF(HelpMe[[#This Row],[Age]]&lt;2,"Less than 2",IF(HelpMe[[#This Row],[Age]]&lt;5,"From 2 to 5",IF(HelpMe[[#This Row],[Age]]&lt;10,"From 5 to 10","More than 10")))</f>
        <v>More than 10</v>
      </c>
      <c r="AJ226" s="233" t="e">
        <f>DATEVALUE(TEXT(HelpMe[[#This Row],[Created Date]],"mm/dd/yyyy hh:mm"))</f>
        <v>#VALUE!</v>
      </c>
      <c r="AK226" s="233" t="e">
        <f>IF(HelpMe[[#This Row],[Resolved Time]]="-","",DATEVALUE(TEXT(HelpMe[[#This Row],[Created Date]],"mm/dd/yyyy hh:mm")))</f>
        <v>#VALUE!</v>
      </c>
    </row>
    <row r="227" spans="1:37" ht="14.5">
      <c r="A227" s="252">
        <v>4000004333</v>
      </c>
      <c r="B227" s="252" t="s">
        <v>156</v>
      </c>
      <c r="C227" s="252" t="s">
        <v>861</v>
      </c>
      <c r="D227" s="254" t="s">
        <v>1287</v>
      </c>
      <c r="E227" s="252" t="s">
        <v>1184</v>
      </c>
      <c r="F227" s="252" t="s">
        <v>603</v>
      </c>
      <c r="G227" s="252" t="s">
        <v>899</v>
      </c>
      <c r="H227" s="252" t="s">
        <v>403</v>
      </c>
      <c r="I227" s="255">
        <v>45588.74722222222</v>
      </c>
      <c r="J227" s="255">
        <v>45589.705555555556</v>
      </c>
      <c r="K227" s="252" t="s">
        <v>845</v>
      </c>
      <c r="L227" s="255">
        <v>45597.742361111108</v>
      </c>
      <c r="M227" s="252" t="s">
        <v>603</v>
      </c>
      <c r="N227" s="252" t="s">
        <v>880</v>
      </c>
      <c r="O227" s="252" t="s">
        <v>920</v>
      </c>
      <c r="P227" s="255">
        <v>45597.742361111108</v>
      </c>
      <c r="Q227" s="252" t="s">
        <v>861</v>
      </c>
      <c r="R227" s="255">
        <v>45594.732638888891</v>
      </c>
      <c r="S227" s="255">
        <v>45594.500694444447</v>
      </c>
      <c r="T227" s="255">
        <v>45588.788888888892</v>
      </c>
      <c r="U227" s="253" t="s">
        <v>849</v>
      </c>
      <c r="V227" s="256">
        <v>2000000000</v>
      </c>
      <c r="W227" s="252" t="s">
        <v>945</v>
      </c>
      <c r="X227" s="252" t="s">
        <v>793</v>
      </c>
      <c r="Y227" s="228" t="str">
        <f>VLOOKUP(HelpMe[[#This Row],[Technician]],Technicians[#All],3,FALSE)</f>
        <v>RAK Ceramics</v>
      </c>
      <c r="Z227" s="228" t="str">
        <f>VLOOKUP(HelpMe[[#This Row],[Technician]],Technicians[#All],2,FALSE)</f>
        <v>SAP ABAP</v>
      </c>
      <c r="AA227" s="230" t="e">
        <f>IF((TEXT("Oct 28, 2024 00:00 AM","mmm dd, yyyy hh:mm") - TEXT(HelpMe[[#This Row],[Created Date]],"mmm dd, yyyy hh:mm"))&gt;0, "Yes","No")</f>
        <v>#VALUE!</v>
      </c>
      <c r="AB227" s="230">
        <f ca="1">IF(HelpMe[[#This Row],[Resolved Time]]="-",NOW()-TEXT(HelpMe[[#This Row],[Created Date]],"mmm dd, yyyy hh:mm"),HelpMe[[#This Row],[Resolved Time]]-HelpMe[[#This Row],[Created Date]])</f>
        <v>5.9854166666700621</v>
      </c>
      <c r="AC227" s="231" t="e">
        <f>YEAR(TEXT(HelpMe[[#This Row],[Created Date]],"mmm dd, yyyy hh:mm"))</f>
        <v>#VALUE!</v>
      </c>
      <c r="AD227" s="228" t="e">
        <f>WEEKNUM(TEXT(HelpMe[[#This Row],[Created Date]],"mmm dd, yyyy hh:mm"),2)</f>
        <v>#VALUE!</v>
      </c>
      <c r="AE227" s="228" t="e">
        <f>_xlfn.CONCAT(HelpMe[[#This Row],[Year]],"-W",HelpMe[[#This Row],[Week'#]])</f>
        <v>#VALUE!</v>
      </c>
      <c r="AF227" s="228" t="str">
        <f>IFERROR(VLOOKUP(HelpMe[[#This Row],[ID]],CGTracker[#All],11,FALSE),"No CG Status Found")</f>
        <v>No CG Status Found</v>
      </c>
      <c r="AG227" s="228" t="e">
        <f>MONTH(TEXT(HelpMe[[#This Row],[Created Date]],"mmm dd, yyyy hh:mm"))</f>
        <v>#VALUE!</v>
      </c>
      <c r="AH227" s="228" t="e">
        <f>_xlfn.CONCAT(HelpMe[[#This Row],[Year]],"-M",HelpMe[[#This Row],[Month]])</f>
        <v>#VALUE!</v>
      </c>
      <c r="AI227" s="228" t="str">
        <f ca="1">IF(HelpMe[[#This Row],[Age]]&lt;2,"Less than 2",IF(HelpMe[[#This Row],[Age]]&lt;5,"From 2 to 5",IF(HelpMe[[#This Row],[Age]]&lt;10,"From 5 to 10","More than 10")))</f>
        <v>From 5 to 10</v>
      </c>
      <c r="AJ227" s="233" t="e">
        <f>DATEVALUE(TEXT(HelpMe[[#This Row],[Created Date]],"mm/dd/yyyy hh:mm"))</f>
        <v>#VALUE!</v>
      </c>
      <c r="AK227" s="233" t="e">
        <f>IF(HelpMe[[#This Row],[Resolved Time]]="-","",DATEVALUE(TEXT(HelpMe[[#This Row],[Created Date]],"mm/dd/yyyy hh:mm")))</f>
        <v>#VALUE!</v>
      </c>
    </row>
    <row r="228" spans="1:37" ht="14.5">
      <c r="A228" s="252">
        <v>4000003530</v>
      </c>
      <c r="B228" s="252" t="s">
        <v>156</v>
      </c>
      <c r="C228" s="252" t="s">
        <v>861</v>
      </c>
      <c r="D228" s="254" t="s">
        <v>91</v>
      </c>
      <c r="E228" s="252" t="s">
        <v>1288</v>
      </c>
      <c r="F228" s="252" t="s">
        <v>941</v>
      </c>
      <c r="G228" s="252" t="s">
        <v>980</v>
      </c>
      <c r="H228" s="252" t="s">
        <v>403</v>
      </c>
      <c r="I228" s="255">
        <v>45565.547222222223</v>
      </c>
      <c r="J228" s="255">
        <v>45567.547222222223</v>
      </c>
      <c r="K228" s="252" t="s">
        <v>845</v>
      </c>
      <c r="L228" s="255">
        <v>45606.620138888888</v>
      </c>
      <c r="M228" s="252" t="s">
        <v>1288</v>
      </c>
      <c r="N228" s="252" t="s">
        <v>860</v>
      </c>
      <c r="O228" s="252" t="s">
        <v>848</v>
      </c>
      <c r="P228" s="255">
        <v>45606.620138888888</v>
      </c>
      <c r="Q228" s="252" t="s">
        <v>795</v>
      </c>
      <c r="R228" s="255">
        <v>45603.598611111112</v>
      </c>
      <c r="S228" s="255">
        <v>45573.581944444442</v>
      </c>
      <c r="T228" s="255">
        <v>45565.630555555559</v>
      </c>
      <c r="U228" s="253" t="s">
        <v>849</v>
      </c>
      <c r="V228" s="253" t="s">
        <v>849</v>
      </c>
      <c r="W228" s="252" t="s">
        <v>850</v>
      </c>
      <c r="X228" s="252" t="s">
        <v>793</v>
      </c>
      <c r="Y228" s="228" t="str">
        <f>VLOOKUP(HelpMe[[#This Row],[Technician]],Technicians[#All],3,FALSE)</f>
        <v>Capgemini</v>
      </c>
      <c r="Z228" s="228" t="str">
        <f>VLOOKUP(HelpMe[[#This Row],[Technician]],Technicians[#All],2,FALSE)</f>
        <v>SAP FICO</v>
      </c>
      <c r="AA228" s="230" t="e">
        <f>IF((TEXT("Oct 28, 2024 00:00 AM","mmm dd, yyyy hh:mm") - TEXT(HelpMe[[#This Row],[Created Date]],"mmm dd, yyyy hh:mm"))&gt;0, "Yes","No")</f>
        <v>#VALUE!</v>
      </c>
      <c r="AB228" s="230">
        <f ca="1">IF(HelpMe[[#This Row],[Resolved Time]]="-",NOW()-TEXT(HelpMe[[#This Row],[Created Date]],"mmm dd, yyyy hh:mm"),HelpMe[[#This Row],[Resolved Time]]-HelpMe[[#This Row],[Created Date]])</f>
        <v>38.051388888889051</v>
      </c>
      <c r="AC228" s="231" t="e">
        <f>YEAR(TEXT(HelpMe[[#This Row],[Created Date]],"mmm dd, yyyy hh:mm"))</f>
        <v>#VALUE!</v>
      </c>
      <c r="AD228" s="228" t="e">
        <f>WEEKNUM(TEXT(HelpMe[[#This Row],[Created Date]],"mmm dd, yyyy hh:mm"),2)</f>
        <v>#VALUE!</v>
      </c>
      <c r="AE228" s="228" t="e">
        <f>_xlfn.CONCAT(HelpMe[[#This Row],[Year]],"-W",HelpMe[[#This Row],[Week'#]])</f>
        <v>#VALUE!</v>
      </c>
      <c r="AF228" s="228" t="str">
        <f>IFERROR(VLOOKUP(HelpMe[[#This Row],[ID]],CGTracker[#All],11,FALSE),"No CG Status Found")</f>
        <v>Closed</v>
      </c>
      <c r="AG228" s="228" t="e">
        <f>MONTH(TEXT(HelpMe[[#This Row],[Created Date]],"mmm dd, yyyy hh:mm"))</f>
        <v>#VALUE!</v>
      </c>
      <c r="AH228" s="228" t="e">
        <f>_xlfn.CONCAT(HelpMe[[#This Row],[Year]],"-M",HelpMe[[#This Row],[Month]])</f>
        <v>#VALUE!</v>
      </c>
      <c r="AI228" s="228" t="str">
        <f ca="1">IF(HelpMe[[#This Row],[Age]]&lt;2,"Less than 2",IF(HelpMe[[#This Row],[Age]]&lt;5,"From 2 to 5",IF(HelpMe[[#This Row],[Age]]&lt;10,"From 5 to 10","More than 10")))</f>
        <v>More than 10</v>
      </c>
      <c r="AJ228" s="233" t="e">
        <f>DATEVALUE(TEXT(HelpMe[[#This Row],[Created Date]],"mm/dd/yyyy hh:mm"))</f>
        <v>#VALUE!</v>
      </c>
      <c r="AK228" s="233" t="e">
        <f>IF(HelpMe[[#This Row],[Resolved Time]]="-","",DATEVALUE(TEXT(HelpMe[[#This Row],[Created Date]],"mm/dd/yyyy hh:mm")))</f>
        <v>#VALUE!</v>
      </c>
    </row>
    <row r="229" spans="1:37" ht="14.5">
      <c r="A229" s="252">
        <v>4000003534</v>
      </c>
      <c r="B229" s="252" t="s">
        <v>156</v>
      </c>
      <c r="C229" s="252" t="s">
        <v>795</v>
      </c>
      <c r="D229" s="254" t="s">
        <v>1289</v>
      </c>
      <c r="E229" s="252" t="s">
        <v>603</v>
      </c>
      <c r="F229" s="252" t="s">
        <v>742</v>
      </c>
      <c r="G229" s="252" t="s">
        <v>864</v>
      </c>
      <c r="H229" s="252" t="s">
        <v>403</v>
      </c>
      <c r="I229" s="255">
        <v>45565.581250000003</v>
      </c>
      <c r="J229" s="255">
        <v>45567.581250000003</v>
      </c>
      <c r="K229" s="252" t="s">
        <v>845</v>
      </c>
      <c r="L229" s="255">
        <v>45579.568749999999</v>
      </c>
      <c r="M229" s="252" t="s">
        <v>846</v>
      </c>
      <c r="N229" s="252" t="s">
        <v>912</v>
      </c>
      <c r="O229" s="252" t="s">
        <v>920</v>
      </c>
      <c r="P229" s="255">
        <v>45579.568749999999</v>
      </c>
      <c r="Q229" s="252" t="s">
        <v>795</v>
      </c>
      <c r="R229" s="255">
        <v>45576.538888888892</v>
      </c>
      <c r="S229" s="255">
        <v>45576.538888888892</v>
      </c>
      <c r="T229" s="255">
        <v>45565.664583333331</v>
      </c>
      <c r="U229" s="253" t="s">
        <v>849</v>
      </c>
      <c r="V229" s="256">
        <v>2000000000</v>
      </c>
      <c r="W229" s="252" t="s">
        <v>850</v>
      </c>
      <c r="X229" s="252" t="s">
        <v>793</v>
      </c>
      <c r="Y229" s="228" t="str">
        <f>VLOOKUP(HelpMe[[#This Row],[Technician]],Technicians[#All],3,FALSE)</f>
        <v>RAK Ceramics</v>
      </c>
      <c r="Z229" s="228" t="str">
        <f>VLOOKUP(HelpMe[[#This Row],[Technician]],Technicians[#All],2,FALSE)</f>
        <v>SAP SD</v>
      </c>
      <c r="AA229" s="230" t="e">
        <f>IF((TEXT("Oct 28, 2024 00:00 AM","mmm dd, yyyy hh:mm") - TEXT(HelpMe[[#This Row],[Created Date]],"mmm dd, yyyy hh:mm"))&gt;0, "Yes","No")</f>
        <v>#VALUE!</v>
      </c>
      <c r="AB229" s="230">
        <f ca="1">IF(HelpMe[[#This Row],[Resolved Time]]="-",NOW()-TEXT(HelpMe[[#This Row],[Created Date]],"mmm dd, yyyy hh:mm"),HelpMe[[#This Row],[Resolved Time]]-HelpMe[[#This Row],[Created Date]])</f>
        <v>10.957638888889051</v>
      </c>
      <c r="AC229" s="231" t="e">
        <f>YEAR(TEXT(HelpMe[[#This Row],[Created Date]],"mmm dd, yyyy hh:mm"))</f>
        <v>#VALUE!</v>
      </c>
      <c r="AD229" s="228" t="e">
        <f>WEEKNUM(TEXT(HelpMe[[#This Row],[Created Date]],"mmm dd, yyyy hh:mm"),2)</f>
        <v>#VALUE!</v>
      </c>
      <c r="AE229" s="228" t="e">
        <f>_xlfn.CONCAT(HelpMe[[#This Row],[Year]],"-W",HelpMe[[#This Row],[Week'#]])</f>
        <v>#VALUE!</v>
      </c>
      <c r="AF229" s="228" t="str">
        <f>IFERROR(VLOOKUP(HelpMe[[#This Row],[ID]],CGTracker[#All],11,FALSE),"No CG Status Found")</f>
        <v>No CG Status Found</v>
      </c>
      <c r="AG229" s="228" t="e">
        <f>MONTH(TEXT(HelpMe[[#This Row],[Created Date]],"mmm dd, yyyy hh:mm"))</f>
        <v>#VALUE!</v>
      </c>
      <c r="AH229" s="228" t="e">
        <f>_xlfn.CONCAT(HelpMe[[#This Row],[Year]],"-M",HelpMe[[#This Row],[Month]])</f>
        <v>#VALUE!</v>
      </c>
      <c r="AI229" s="228" t="str">
        <f ca="1">IF(HelpMe[[#This Row],[Age]]&lt;2,"Less than 2",IF(HelpMe[[#This Row],[Age]]&lt;5,"From 2 to 5",IF(HelpMe[[#This Row],[Age]]&lt;10,"From 5 to 10","More than 10")))</f>
        <v>More than 10</v>
      </c>
      <c r="AJ229" s="233" t="e">
        <f>DATEVALUE(TEXT(HelpMe[[#This Row],[Created Date]],"mm/dd/yyyy hh:mm"))</f>
        <v>#VALUE!</v>
      </c>
      <c r="AK229" s="233" t="e">
        <f>IF(HelpMe[[#This Row],[Resolved Time]]="-","",DATEVALUE(TEXT(HelpMe[[#This Row],[Created Date]],"mm/dd/yyyy hh:mm")))</f>
        <v>#VALUE!</v>
      </c>
    </row>
    <row r="230" spans="1:37" ht="14.5">
      <c r="A230" s="252">
        <v>4000000661</v>
      </c>
      <c r="B230" s="252" t="s">
        <v>156</v>
      </c>
      <c r="C230" s="252" t="s">
        <v>795</v>
      </c>
      <c r="D230" s="254" t="s">
        <v>1290</v>
      </c>
      <c r="E230" s="252" t="s">
        <v>1083</v>
      </c>
      <c r="F230" s="252" t="s">
        <v>742</v>
      </c>
      <c r="G230" s="252" t="s">
        <v>516</v>
      </c>
      <c r="H230" s="252" t="s">
        <v>403</v>
      </c>
      <c r="I230" s="255">
        <v>45486.59097222222</v>
      </c>
      <c r="J230" s="255">
        <v>45488.570138888892</v>
      </c>
      <c r="K230" s="252" t="s">
        <v>845</v>
      </c>
      <c r="L230" s="255">
        <v>45540.678472222222</v>
      </c>
      <c r="M230" s="252" t="s">
        <v>1083</v>
      </c>
      <c r="N230" s="252" t="s">
        <v>1084</v>
      </c>
      <c r="O230" s="252" t="s">
        <v>972</v>
      </c>
      <c r="P230" s="255">
        <v>45540.678472222222</v>
      </c>
      <c r="Q230" s="252" t="s">
        <v>861</v>
      </c>
      <c r="R230" s="255">
        <v>45537.665972222225</v>
      </c>
      <c r="S230" s="255">
        <v>45499.705555555556</v>
      </c>
      <c r="T230" s="255">
        <v>45486.632638888892</v>
      </c>
      <c r="U230" s="253" t="s">
        <v>849</v>
      </c>
      <c r="V230" s="256">
        <v>2000000000</v>
      </c>
      <c r="W230" s="252" t="s">
        <v>850</v>
      </c>
      <c r="X230" s="252" t="s">
        <v>903</v>
      </c>
      <c r="Y230" s="228" t="str">
        <f>VLOOKUP(HelpMe[[#This Row],[Technician]],Technicians[#All],3,FALSE)</f>
        <v>RAK Ceramics</v>
      </c>
      <c r="Z230" s="228" t="str">
        <f>VLOOKUP(HelpMe[[#This Row],[Technician]],Technicians[#All],2,FALSE)</f>
        <v>SAP SD</v>
      </c>
      <c r="AA230" s="233" t="e">
        <f>IF((TEXT("Oct 28, 2024 00:00 AM","mmm dd, yyyy hh:mm") - TEXT(HelpMe[[#This Row],[Created Date]],"mmm dd, yyyy hh:mm"))&gt;0, "Yes","No")</f>
        <v>#VALUE!</v>
      </c>
      <c r="AB230" s="230">
        <f ca="1">IF(HelpMe[[#This Row],[Resolved Time]]="-",NOW()-TEXT(HelpMe[[#This Row],[Created Date]],"mmm dd, yyyy hh:mm"),HelpMe[[#This Row],[Resolved Time]]-HelpMe[[#This Row],[Created Date]])</f>
        <v>51.075000000004366</v>
      </c>
      <c r="AC230" s="231" t="e">
        <f>YEAR(TEXT(HelpMe[[#This Row],[Created Date]],"mmm dd, yyyy hh:mm"))</f>
        <v>#VALUE!</v>
      </c>
      <c r="AD230" s="228" t="e">
        <f>WEEKNUM(TEXT(HelpMe[[#This Row],[Created Date]],"mmm dd, yyyy hh:mm"),2)</f>
        <v>#VALUE!</v>
      </c>
      <c r="AE230" s="228" t="e">
        <f>_xlfn.CONCAT(HelpMe[[#This Row],[Year]],"-W",HelpMe[[#This Row],[Week'#]])</f>
        <v>#VALUE!</v>
      </c>
      <c r="AF230" s="228" t="str">
        <f>IFERROR(VLOOKUP(HelpMe[[#This Row],[ID]],CGTracker[#All],11,FALSE),"No CG Status Found")</f>
        <v>No CG Status Found</v>
      </c>
      <c r="AG230" s="228" t="e">
        <f>MONTH(TEXT(HelpMe[[#This Row],[Created Date]],"mmm dd, yyyy hh:mm"))</f>
        <v>#VALUE!</v>
      </c>
      <c r="AH230" s="228" t="e">
        <f>_xlfn.CONCAT(HelpMe[[#This Row],[Year]],"-M",HelpMe[[#This Row],[Month]])</f>
        <v>#VALUE!</v>
      </c>
      <c r="AI230" s="228" t="str">
        <f ca="1">IF(HelpMe[[#This Row],[Age]]&lt;2,"Less than 2",IF(HelpMe[[#This Row],[Age]]&lt;5,"From 2 to 5",IF(HelpMe[[#This Row],[Age]]&lt;10,"From 5 to 10","More than 10")))</f>
        <v>More than 10</v>
      </c>
      <c r="AJ230" s="233" t="e">
        <f>DATEVALUE(TEXT(HelpMe[[#This Row],[Created Date]],"mm/dd/yyyy hh:mm"))</f>
        <v>#VALUE!</v>
      </c>
      <c r="AK230" s="233" t="e">
        <f>IF(HelpMe[[#This Row],[Resolved Time]]="-","",DATEVALUE(TEXT(HelpMe[[#This Row],[Created Date]],"mm/dd/yyyy hh:mm")))</f>
        <v>#VALUE!</v>
      </c>
    </row>
    <row r="231" spans="1:37" ht="14.5">
      <c r="A231" s="252">
        <v>4000003574</v>
      </c>
      <c r="B231" s="252" t="s">
        <v>156</v>
      </c>
      <c r="C231" s="252" t="s">
        <v>795</v>
      </c>
      <c r="D231" s="254" t="s">
        <v>1291</v>
      </c>
      <c r="E231" s="252" t="s">
        <v>1292</v>
      </c>
      <c r="F231" s="252" t="s">
        <v>1293</v>
      </c>
      <c r="G231" s="252" t="s">
        <v>1294</v>
      </c>
      <c r="H231" s="252" t="s">
        <v>403</v>
      </c>
      <c r="I231" s="255">
        <v>45566.522916666669</v>
      </c>
      <c r="J231" s="255">
        <v>45568.522916666669</v>
      </c>
      <c r="K231" s="252" t="s">
        <v>845</v>
      </c>
      <c r="L231" s="255">
        <v>45610.746527777781</v>
      </c>
      <c r="M231" s="252" t="s">
        <v>1292</v>
      </c>
      <c r="N231" s="252" t="s">
        <v>1167</v>
      </c>
      <c r="O231" s="252" t="s">
        <v>920</v>
      </c>
      <c r="P231" s="255">
        <v>45610.746527777781</v>
      </c>
      <c r="Q231" s="252" t="s">
        <v>795</v>
      </c>
      <c r="R231" s="255">
        <v>45607.725694444445</v>
      </c>
      <c r="S231" s="255">
        <v>45567.468055555553</v>
      </c>
      <c r="T231" s="255">
        <v>45566.606249999997</v>
      </c>
      <c r="U231" s="253" t="s">
        <v>849</v>
      </c>
      <c r="V231" s="253" t="s">
        <v>849</v>
      </c>
      <c r="W231" s="252" t="s">
        <v>1295</v>
      </c>
      <c r="X231" s="252" t="s">
        <v>793</v>
      </c>
      <c r="Y231" s="228" t="str">
        <f>VLOOKUP(HelpMe[[#This Row],[Technician]],Technicians[#All],3,FALSE)</f>
        <v>Capgemini</v>
      </c>
      <c r="Z231" s="228" t="str">
        <f>VLOOKUP(HelpMe[[#This Row],[Technician]],Technicians[#All],2,FALSE)</f>
        <v>Power Platform/SharePoint</v>
      </c>
      <c r="AA231" s="230" t="e">
        <f>IF((TEXT("Oct 28, 2024 00:00 AM","mmm dd, yyyy hh:mm") - TEXT(HelpMe[[#This Row],[Created Date]],"mmm dd, yyyy hh:mm"))&gt;0, "Yes","No")</f>
        <v>#VALUE!</v>
      </c>
      <c r="AB231" s="230">
        <f ca="1">IF(HelpMe[[#This Row],[Resolved Time]]="-",NOW()-TEXT(HelpMe[[#This Row],[Created Date]],"mmm dd, yyyy hh:mm"),HelpMe[[#This Row],[Resolved Time]]-HelpMe[[#This Row],[Created Date]])</f>
        <v>41.202777777776646</v>
      </c>
      <c r="AC231" s="231" t="e">
        <f>YEAR(TEXT(HelpMe[[#This Row],[Created Date]],"mmm dd, yyyy hh:mm"))</f>
        <v>#VALUE!</v>
      </c>
      <c r="AD231" s="228" t="e">
        <f>WEEKNUM(TEXT(HelpMe[[#This Row],[Created Date]],"mmm dd, yyyy hh:mm"),2)</f>
        <v>#VALUE!</v>
      </c>
      <c r="AE231" s="228" t="e">
        <f>_xlfn.CONCAT(HelpMe[[#This Row],[Year]],"-W",HelpMe[[#This Row],[Week'#]])</f>
        <v>#VALUE!</v>
      </c>
      <c r="AF231" s="228" t="str">
        <f>IFERROR(VLOOKUP(HelpMe[[#This Row],[ID]],CGTracker[#All],11,FALSE),"No CG Status Found")</f>
        <v>Closed</v>
      </c>
      <c r="AG231" s="228" t="e">
        <f>MONTH(TEXT(HelpMe[[#This Row],[Created Date]],"mmm dd, yyyy hh:mm"))</f>
        <v>#VALUE!</v>
      </c>
      <c r="AH231" s="228" t="e">
        <f>_xlfn.CONCAT(HelpMe[[#This Row],[Year]],"-M",HelpMe[[#This Row],[Month]])</f>
        <v>#VALUE!</v>
      </c>
      <c r="AI231" s="228" t="str">
        <f ca="1">IF(HelpMe[[#This Row],[Age]]&lt;2,"Less than 2",IF(HelpMe[[#This Row],[Age]]&lt;5,"From 2 to 5",IF(HelpMe[[#This Row],[Age]]&lt;10,"From 5 to 10","More than 10")))</f>
        <v>More than 10</v>
      </c>
      <c r="AJ231" s="233">
        <f>DATEVALUE(TEXT(HelpMe[[#This Row],[Created Date]],"mm/dd/yyyy hh:mm"))</f>
        <v>45301</v>
      </c>
      <c r="AK231" s="233">
        <f>IF(HelpMe[[#This Row],[Resolved Time]]="-","",DATEVALUE(TEXT(HelpMe[[#This Row],[Created Date]],"mm/dd/yyyy hh:mm")))</f>
        <v>45301</v>
      </c>
    </row>
    <row r="232" spans="1:37" ht="14.5">
      <c r="A232" s="252">
        <v>4000001532</v>
      </c>
      <c r="B232" s="252" t="s">
        <v>156</v>
      </c>
      <c r="C232" s="252" t="s">
        <v>881</v>
      </c>
      <c r="D232" s="254" t="s">
        <v>1296</v>
      </c>
      <c r="E232" s="252" t="s">
        <v>1297</v>
      </c>
      <c r="F232" s="252" t="s">
        <v>1292</v>
      </c>
      <c r="G232" s="252" t="s">
        <v>1294</v>
      </c>
      <c r="H232" s="252" t="s">
        <v>403</v>
      </c>
      <c r="I232" s="255">
        <v>45505.530555555553</v>
      </c>
      <c r="J232" s="255">
        <v>45512.530555555553</v>
      </c>
      <c r="K232" s="252" t="s">
        <v>1298</v>
      </c>
      <c r="L232" s="255">
        <v>45509.584027777775</v>
      </c>
      <c r="M232" s="252" t="s">
        <v>846</v>
      </c>
      <c r="N232" s="252" t="s">
        <v>983</v>
      </c>
      <c r="O232" s="252" t="s">
        <v>848</v>
      </c>
      <c r="P232" s="255">
        <v>45509.584027777775</v>
      </c>
      <c r="Q232" s="252" t="s">
        <v>881</v>
      </c>
      <c r="R232" s="255">
        <v>45506.556250000001</v>
      </c>
      <c r="S232" s="255">
        <v>45506.556250000001</v>
      </c>
      <c r="T232" s="255">
        <v>45505.697222222225</v>
      </c>
      <c r="U232" s="253" t="s">
        <v>849</v>
      </c>
      <c r="V232" s="253" t="s">
        <v>849</v>
      </c>
      <c r="W232" s="252" t="s">
        <v>1299</v>
      </c>
      <c r="X232" s="252" t="s">
        <v>793</v>
      </c>
      <c r="Y232" s="228" t="str">
        <f>VLOOKUP(HelpMe[[#This Row],[Technician]],Technicians[#All],3,FALSE)</f>
        <v>RAK Ceramics</v>
      </c>
      <c r="Z232" s="228" t="str">
        <f>VLOOKUP(HelpMe[[#This Row],[Technician]],Technicians[#All],2,FALSE)</f>
        <v>SharePoint</v>
      </c>
      <c r="AA232" s="230" t="e">
        <f>IF((TEXT("Oct 28, 2024 00:00 AM","mmm dd, yyyy hh:mm") - TEXT(HelpMe[[#This Row],[Created Date]],"mmm dd, yyyy hh:mm"))&gt;0, "Yes","No")</f>
        <v>#VALUE!</v>
      </c>
      <c r="AB232" s="230">
        <f ca="1">IF(HelpMe[[#This Row],[Resolved Time]]="-",NOW()-TEXT(HelpMe[[#This Row],[Created Date]],"mmm dd, yyyy hh:mm"),HelpMe[[#This Row],[Resolved Time]]-HelpMe[[#This Row],[Created Date]])</f>
        <v>1.0256944444481633</v>
      </c>
      <c r="AC232" s="231" t="e">
        <f>YEAR(TEXT(HelpMe[[#This Row],[Created Date]],"mmm dd, yyyy hh:mm"))</f>
        <v>#VALUE!</v>
      </c>
      <c r="AD232" s="228" t="e">
        <f>WEEKNUM(TEXT(HelpMe[[#This Row],[Created Date]],"mmm dd, yyyy hh:mm"),2)</f>
        <v>#VALUE!</v>
      </c>
      <c r="AE232" s="228" t="e">
        <f>_xlfn.CONCAT(HelpMe[[#This Row],[Year]],"-W",HelpMe[[#This Row],[Week'#]])</f>
        <v>#VALUE!</v>
      </c>
      <c r="AF232" s="228" t="str">
        <f>IFERROR(VLOOKUP(HelpMe[[#This Row],[ID]],CGTracker[#All],11,FALSE),"No CG Status Found")</f>
        <v>No CG Status Found</v>
      </c>
      <c r="AG232" s="228" t="e">
        <f>MONTH(TEXT(HelpMe[[#This Row],[Created Date]],"mmm dd, yyyy hh:mm"))</f>
        <v>#VALUE!</v>
      </c>
      <c r="AH232" s="228" t="e">
        <f>_xlfn.CONCAT(HelpMe[[#This Row],[Year]],"-M",HelpMe[[#This Row],[Month]])</f>
        <v>#VALUE!</v>
      </c>
      <c r="AI232" s="228" t="str">
        <f ca="1">IF(HelpMe[[#This Row],[Age]]&lt;2,"Less than 2",IF(HelpMe[[#This Row],[Age]]&lt;5,"From 2 to 5",IF(HelpMe[[#This Row],[Age]]&lt;10,"From 5 to 10","More than 10")))</f>
        <v>Less than 2</v>
      </c>
      <c r="AJ232" s="233">
        <f>DATEVALUE(TEXT(HelpMe[[#This Row],[Created Date]],"mm/dd/yyyy hh:mm"))</f>
        <v>45299</v>
      </c>
      <c r="AK232" s="233">
        <f>IF(HelpMe[[#This Row],[Resolved Time]]="-","",DATEVALUE(TEXT(HelpMe[[#This Row],[Created Date]],"mm/dd/yyyy hh:mm")))</f>
        <v>45299</v>
      </c>
    </row>
    <row r="233" spans="1:37" ht="14.5">
      <c r="A233" s="252">
        <v>4000004679</v>
      </c>
      <c r="B233" s="252" t="s">
        <v>156</v>
      </c>
      <c r="C233" s="252" t="s">
        <v>795</v>
      </c>
      <c r="D233" s="254" t="s">
        <v>1300</v>
      </c>
      <c r="E233" s="252" t="s">
        <v>1301</v>
      </c>
      <c r="F233" s="252" t="s">
        <v>518</v>
      </c>
      <c r="G233" s="252" t="s">
        <v>516</v>
      </c>
      <c r="H233" s="252" t="s">
        <v>403</v>
      </c>
      <c r="I233" s="255">
        <v>45601.559027777781</v>
      </c>
      <c r="J233" s="255">
        <v>45603.559027777781</v>
      </c>
      <c r="K233" s="252" t="s">
        <v>845</v>
      </c>
      <c r="L233" s="255">
        <v>45618.499305555553</v>
      </c>
      <c r="M233" s="252" t="s">
        <v>846</v>
      </c>
      <c r="N233" s="252" t="s">
        <v>847</v>
      </c>
      <c r="O233" s="252" t="s">
        <v>848</v>
      </c>
      <c r="P233" s="255">
        <v>45621.816666666666</v>
      </c>
      <c r="Q233" s="252" t="s">
        <v>795</v>
      </c>
      <c r="R233" s="255">
        <v>45615.461111111108</v>
      </c>
      <c r="S233" s="255">
        <v>45607.48333333333</v>
      </c>
      <c r="T233" s="255">
        <v>45601.642361111109</v>
      </c>
      <c r="U233" s="253" t="s">
        <v>849</v>
      </c>
      <c r="V233" s="253" t="s">
        <v>849</v>
      </c>
      <c r="W233" s="252" t="s">
        <v>850</v>
      </c>
      <c r="X233" s="252" t="s">
        <v>793</v>
      </c>
      <c r="Y233" s="228" t="str">
        <f>VLOOKUP(HelpMe[[#This Row],[Technician]],Technicians[#All],3,FALSE)</f>
        <v>Capgemini</v>
      </c>
      <c r="Z233" s="228" t="str">
        <f>VLOOKUP(HelpMe[[#This Row],[Technician]],Technicians[#All],2,FALSE)</f>
        <v>SAP SD</v>
      </c>
      <c r="AA233" s="230" t="e">
        <f>IF((TEXT("Oct 28, 2024 00:00 AM","mmm dd, yyyy hh:mm") - TEXT(HelpMe[[#This Row],[Created Date]],"mmm dd, yyyy hh:mm"))&gt;0, "Yes","No")</f>
        <v>#VALUE!</v>
      </c>
      <c r="AB233" s="230">
        <f ca="1">IF(HelpMe[[#This Row],[Resolved Time]]="-",NOW()-TEXT(HelpMe[[#This Row],[Created Date]],"mmm dd, yyyy hh:mm"),HelpMe[[#This Row],[Resolved Time]]-HelpMe[[#This Row],[Created Date]])</f>
        <v>13.902083333327028</v>
      </c>
      <c r="AC233" s="231" t="e">
        <f>YEAR(TEXT(HelpMe[[#This Row],[Created Date]],"mmm dd, yyyy hh:mm"))</f>
        <v>#VALUE!</v>
      </c>
      <c r="AD233" s="228" t="e">
        <f>WEEKNUM(TEXT(HelpMe[[#This Row],[Created Date]],"mmm dd, yyyy hh:mm"),2)</f>
        <v>#VALUE!</v>
      </c>
      <c r="AE233" s="228" t="e">
        <f>_xlfn.CONCAT(HelpMe[[#This Row],[Year]],"-W",HelpMe[[#This Row],[Week'#]])</f>
        <v>#VALUE!</v>
      </c>
      <c r="AF233" s="228" t="str">
        <f>IFERROR(VLOOKUP(HelpMe[[#This Row],[ID]],CGTracker[#All],11,FALSE),"No CG Status Found")</f>
        <v>Closed</v>
      </c>
      <c r="AG233" s="228" t="e">
        <f>MONTH(TEXT(HelpMe[[#This Row],[Created Date]],"mmm dd, yyyy hh:mm"))</f>
        <v>#VALUE!</v>
      </c>
      <c r="AH233" s="228" t="e">
        <f>_xlfn.CONCAT(HelpMe[[#This Row],[Year]],"-M",HelpMe[[#This Row],[Month]])</f>
        <v>#VALUE!</v>
      </c>
      <c r="AI233" s="228" t="str">
        <f ca="1">IF(HelpMe[[#This Row],[Age]]&lt;2,"Less than 2",IF(HelpMe[[#This Row],[Age]]&lt;5,"From 2 to 5",IF(HelpMe[[#This Row],[Age]]&lt;10,"From 5 to 10","More than 10")))</f>
        <v>More than 10</v>
      </c>
      <c r="AJ233" s="233">
        <f>DATEVALUE(TEXT(HelpMe[[#This Row],[Created Date]],"mm/dd/yyyy hh:mm"))</f>
        <v>45423</v>
      </c>
      <c r="AK233" s="233">
        <f>IF(HelpMe[[#This Row],[Resolved Time]]="-","",DATEVALUE(TEXT(HelpMe[[#This Row],[Created Date]],"mm/dd/yyyy hh:mm")))</f>
        <v>45423</v>
      </c>
    </row>
    <row r="234" spans="1:37" ht="14.5">
      <c r="A234" s="252">
        <v>4000004355</v>
      </c>
      <c r="B234" s="252" t="s">
        <v>156</v>
      </c>
      <c r="C234" s="252" t="s">
        <v>861</v>
      </c>
      <c r="D234" s="254" t="s">
        <v>1302</v>
      </c>
      <c r="E234" s="252" t="s">
        <v>950</v>
      </c>
      <c r="F234" s="252" t="s">
        <v>603</v>
      </c>
      <c r="G234" s="252" t="s">
        <v>899</v>
      </c>
      <c r="H234" s="252" t="s">
        <v>403</v>
      </c>
      <c r="I234" s="255">
        <v>45589.5625</v>
      </c>
      <c r="J234" s="255">
        <v>45593.5625</v>
      </c>
      <c r="K234" s="252" t="s">
        <v>845</v>
      </c>
      <c r="L234" s="255">
        <v>45597.742361111108</v>
      </c>
      <c r="M234" s="252" t="s">
        <v>950</v>
      </c>
      <c r="N234" s="252" t="s">
        <v>924</v>
      </c>
      <c r="O234" s="252" t="s">
        <v>848</v>
      </c>
      <c r="P234" s="255">
        <v>45597.742361111108</v>
      </c>
      <c r="Q234" s="252" t="s">
        <v>795</v>
      </c>
      <c r="R234" s="255">
        <v>45594.729861111111</v>
      </c>
      <c r="S234" s="255">
        <v>45594.502083333333</v>
      </c>
      <c r="T234" s="255">
        <v>45589.645833333336</v>
      </c>
      <c r="U234" s="253" t="s">
        <v>849</v>
      </c>
      <c r="V234" s="256">
        <v>2000000000</v>
      </c>
      <c r="W234" s="252" t="s">
        <v>850</v>
      </c>
      <c r="X234" s="252" t="s">
        <v>793</v>
      </c>
      <c r="Y234" s="228" t="str">
        <f>VLOOKUP(HelpMe[[#This Row],[Technician]],Technicians[#All],3,FALSE)</f>
        <v>RAK Ceramics</v>
      </c>
      <c r="Z234" s="228" t="str">
        <f>VLOOKUP(HelpMe[[#This Row],[Technician]],Technicians[#All],2,FALSE)</f>
        <v>SAP ABAP</v>
      </c>
      <c r="AA234" s="230" t="e">
        <f>IF((TEXT("Oct 28, 2024 00:00 AM","mmm dd, yyyy hh:mm") - TEXT(HelpMe[[#This Row],[Created Date]],"mmm dd, yyyy hh:mm"))&gt;0, "Yes","No")</f>
        <v>#VALUE!</v>
      </c>
      <c r="AB234" s="230">
        <f ca="1">IF(HelpMe[[#This Row],[Resolved Time]]="-",NOW()-TEXT(HelpMe[[#This Row],[Created Date]],"mmm dd, yyyy hh:mm"),HelpMe[[#This Row],[Resolved Time]]-HelpMe[[#This Row],[Created Date]])</f>
        <v>5.1673611111109494</v>
      </c>
      <c r="AC234" s="231" t="e">
        <f>YEAR(TEXT(HelpMe[[#This Row],[Created Date]],"mmm dd, yyyy hh:mm"))</f>
        <v>#VALUE!</v>
      </c>
      <c r="AD234" s="228" t="e">
        <f>WEEKNUM(TEXT(HelpMe[[#This Row],[Created Date]],"mmm dd, yyyy hh:mm"),2)</f>
        <v>#VALUE!</v>
      </c>
      <c r="AE234" s="228" t="e">
        <f>_xlfn.CONCAT(HelpMe[[#This Row],[Year]],"-W",HelpMe[[#This Row],[Week'#]])</f>
        <v>#VALUE!</v>
      </c>
      <c r="AF234" s="228" t="str">
        <f>IFERROR(VLOOKUP(HelpMe[[#This Row],[ID]],CGTracker[#All],11,FALSE),"No CG Status Found")</f>
        <v>No CG Status Found</v>
      </c>
      <c r="AG234" s="228" t="e">
        <f>MONTH(TEXT(HelpMe[[#This Row],[Created Date]],"mmm dd, yyyy hh:mm"))</f>
        <v>#VALUE!</v>
      </c>
      <c r="AH234" s="228" t="e">
        <f>_xlfn.CONCAT(HelpMe[[#This Row],[Year]],"-M",HelpMe[[#This Row],[Month]])</f>
        <v>#VALUE!</v>
      </c>
      <c r="AI234" s="228" t="str">
        <f ca="1">IF(HelpMe[[#This Row],[Age]]&lt;2,"Less than 2",IF(HelpMe[[#This Row],[Age]]&lt;5,"From 2 to 5",IF(HelpMe[[#This Row],[Age]]&lt;10,"From 5 to 10","More than 10")))</f>
        <v>From 5 to 10</v>
      </c>
      <c r="AJ234" s="233" t="e">
        <f>DATEVALUE(TEXT(HelpMe[[#This Row],[Created Date]],"mm/dd/yyyy hh:mm"))</f>
        <v>#VALUE!</v>
      </c>
      <c r="AK234" s="233" t="e">
        <f>IF(HelpMe[[#This Row],[Resolved Time]]="-","",DATEVALUE(TEXT(HelpMe[[#This Row],[Created Date]],"mm/dd/yyyy hh:mm")))</f>
        <v>#VALUE!</v>
      </c>
    </row>
    <row r="235" spans="1:37" ht="14.5">
      <c r="A235" s="252">
        <v>4000000407</v>
      </c>
      <c r="B235" s="252" t="s">
        <v>117</v>
      </c>
      <c r="C235" s="252" t="s">
        <v>795</v>
      </c>
      <c r="D235" s="254" t="s">
        <v>1303</v>
      </c>
      <c r="E235" s="252" t="s">
        <v>1304</v>
      </c>
      <c r="F235" s="252" t="s">
        <v>843</v>
      </c>
      <c r="G235" s="252" t="s">
        <v>844</v>
      </c>
      <c r="H235" s="252" t="s">
        <v>403</v>
      </c>
      <c r="I235" s="255">
        <v>45481.627083333333</v>
      </c>
      <c r="J235" s="255">
        <v>45482.606249999997</v>
      </c>
      <c r="K235" s="252" t="s">
        <v>845</v>
      </c>
      <c r="L235" s="255">
        <v>45523.506249999999</v>
      </c>
      <c r="M235" s="252" t="s">
        <v>1304</v>
      </c>
      <c r="N235" s="252" t="s">
        <v>860</v>
      </c>
      <c r="O235" s="252" t="s">
        <v>972</v>
      </c>
      <c r="P235" s="255">
        <v>45523.506249999999</v>
      </c>
      <c r="Q235" s="252" t="s">
        <v>861</v>
      </c>
      <c r="R235" s="255">
        <v>45520.493750000001</v>
      </c>
      <c r="S235" s="255">
        <v>45490.464583333334</v>
      </c>
      <c r="T235" s="255">
        <v>45481.668749999997</v>
      </c>
      <c r="U235" s="252" t="s">
        <v>845</v>
      </c>
      <c r="V235" s="256">
        <v>3000000000</v>
      </c>
      <c r="W235" s="252" t="s">
        <v>850</v>
      </c>
      <c r="X235" s="252" t="s">
        <v>903</v>
      </c>
      <c r="Y235" s="228" t="str">
        <f>VLOOKUP(HelpMe[[#This Row],[Technician]],Technicians[#All],3,FALSE)</f>
        <v>RAK Ceramics</v>
      </c>
      <c r="Z235" s="228" t="str">
        <f>VLOOKUP(HelpMe[[#This Row],[Technician]],Technicians[#All],2,FALSE)</f>
        <v>SAP Basis</v>
      </c>
      <c r="AA235" s="230" t="e">
        <f>IF((TEXT("Oct 28, 2024 00:00 AM","mmm dd, yyyy hh:mm") - TEXT(HelpMe[[#This Row],[Created Date]],"mmm dd, yyyy hh:mm"))&gt;0, "Yes","No")</f>
        <v>#VALUE!</v>
      </c>
      <c r="AB235" s="230">
        <f ca="1">IF(HelpMe[[#This Row],[Resolved Time]]="-",NOW()-TEXT(HelpMe[[#This Row],[Created Date]],"mmm dd, yyyy hh:mm"),HelpMe[[#This Row],[Resolved Time]]-HelpMe[[#This Row],[Created Date]])</f>
        <v>38.866666666668607</v>
      </c>
      <c r="AC235" s="231" t="e">
        <f>YEAR(TEXT(HelpMe[[#This Row],[Created Date]],"mmm dd, yyyy hh:mm"))</f>
        <v>#VALUE!</v>
      </c>
      <c r="AD235" s="228" t="e">
        <f>WEEKNUM(TEXT(HelpMe[[#This Row],[Created Date]],"mmm dd, yyyy hh:mm"),2)</f>
        <v>#VALUE!</v>
      </c>
      <c r="AE235" s="228" t="e">
        <f>_xlfn.CONCAT(HelpMe[[#This Row],[Year]],"-W",HelpMe[[#This Row],[Week'#]])</f>
        <v>#VALUE!</v>
      </c>
      <c r="AF235" s="228" t="str">
        <f>IFERROR(VLOOKUP(HelpMe[[#This Row],[ID]],CGTracker[#All],11,FALSE),"No CG Status Found")</f>
        <v>No CG Status Found</v>
      </c>
      <c r="AG235" s="228" t="e">
        <f>MONTH(TEXT(HelpMe[[#This Row],[Created Date]],"mmm dd, yyyy hh:mm"))</f>
        <v>#VALUE!</v>
      </c>
      <c r="AH235" s="228" t="e">
        <f>_xlfn.CONCAT(HelpMe[[#This Row],[Year]],"-M",HelpMe[[#This Row],[Month]])</f>
        <v>#VALUE!</v>
      </c>
      <c r="AI235" s="228" t="str">
        <f ca="1">IF(HelpMe[[#This Row],[Age]]&lt;2,"Less than 2",IF(HelpMe[[#This Row],[Age]]&lt;5,"From 2 to 5",IF(HelpMe[[#This Row],[Age]]&lt;10,"From 5 to 10","More than 10")))</f>
        <v>More than 10</v>
      </c>
      <c r="AJ235" s="233">
        <f>DATEVALUE(TEXT(HelpMe[[#This Row],[Created Date]],"mm/dd/yyyy hh:mm"))</f>
        <v>45511</v>
      </c>
      <c r="AK235" s="233">
        <f>IF(HelpMe[[#This Row],[Resolved Time]]="-","",DATEVALUE(TEXT(HelpMe[[#This Row],[Created Date]],"mm/dd/yyyy hh:mm")))</f>
        <v>45511</v>
      </c>
    </row>
    <row r="236" spans="1:37" ht="14.5">
      <c r="A236" s="252">
        <v>4000005924</v>
      </c>
      <c r="B236" s="252" t="s">
        <v>117</v>
      </c>
      <c r="C236" s="252" t="s">
        <v>795</v>
      </c>
      <c r="D236" s="254" t="s">
        <v>1305</v>
      </c>
      <c r="E236" s="252" t="s">
        <v>1104</v>
      </c>
      <c r="F236" s="252" t="s">
        <v>843</v>
      </c>
      <c r="G236" s="252" t="s">
        <v>844</v>
      </c>
      <c r="H236" s="252" t="s">
        <v>40</v>
      </c>
      <c r="I236" s="255">
        <v>45639.612500000003</v>
      </c>
      <c r="J236" s="255">
        <v>45642.613194444442</v>
      </c>
      <c r="K236" s="252" t="s">
        <v>885</v>
      </c>
      <c r="L236" s="253" t="s">
        <v>849</v>
      </c>
      <c r="M236" s="252" t="s">
        <v>846</v>
      </c>
      <c r="N236" s="252" t="s">
        <v>860</v>
      </c>
      <c r="O236" s="252" t="s">
        <v>848</v>
      </c>
      <c r="P236" s="255">
        <v>45646.566666666666</v>
      </c>
      <c r="Q236" s="252" t="s">
        <v>795</v>
      </c>
      <c r="R236" s="255">
        <v>45646.566666666666</v>
      </c>
      <c r="S236" s="255">
        <v>45646.566666666666</v>
      </c>
      <c r="T236" s="255">
        <v>45639.695833333331</v>
      </c>
      <c r="U236" s="252" t="s">
        <v>885</v>
      </c>
      <c r="V236" s="253" t="s">
        <v>849</v>
      </c>
      <c r="W236" s="252" t="s">
        <v>888</v>
      </c>
      <c r="X236" s="252" t="s">
        <v>903</v>
      </c>
      <c r="Y236" s="228" t="str">
        <f>VLOOKUP(HelpMe[[#This Row],[Technician]],Technicians[#All],3,FALSE)</f>
        <v>RAK Ceramics</v>
      </c>
      <c r="Z236" s="228" t="str">
        <f>VLOOKUP(HelpMe[[#This Row],[Technician]],Technicians[#All],2,FALSE)</f>
        <v>SAP Basis</v>
      </c>
      <c r="AA236" s="230" t="e">
        <f>IF((TEXT("Oct 28, 2024 00:00 AM","mmm dd, yyyy hh:mm") - TEXT(HelpMe[[#This Row],[Created Date]],"mmm dd, yyyy hh:mm"))&gt;0, "Yes","No")</f>
        <v>#VALUE!</v>
      </c>
      <c r="AB236" s="230">
        <f ca="1">IF(HelpMe[[#This Row],[Resolved Time]]="-",NOW()-TEXT(HelpMe[[#This Row],[Created Date]],"mmm dd, yyyy hh:mm"),HelpMe[[#This Row],[Resolved Time]]-HelpMe[[#This Row],[Created Date]])</f>
        <v>6.9541666666627862</v>
      </c>
      <c r="AC236" s="231" t="e">
        <f>YEAR(TEXT(HelpMe[[#This Row],[Created Date]],"mmm dd, yyyy hh:mm"))</f>
        <v>#VALUE!</v>
      </c>
      <c r="AD236" s="228" t="e">
        <f>WEEKNUM(TEXT(HelpMe[[#This Row],[Created Date]],"mmm dd, yyyy hh:mm"),2)</f>
        <v>#VALUE!</v>
      </c>
      <c r="AE236" s="228" t="e">
        <f>_xlfn.CONCAT(HelpMe[[#This Row],[Year]],"-W",HelpMe[[#This Row],[Week'#]])</f>
        <v>#VALUE!</v>
      </c>
      <c r="AF236" s="228" t="str">
        <f>IFERROR(VLOOKUP(HelpMe[[#This Row],[ID]],CGTracker[#All],11,FALSE),"No CG Status Found")</f>
        <v>No CG Status Found</v>
      </c>
      <c r="AG236" s="228" t="e">
        <f>MONTH(TEXT(HelpMe[[#This Row],[Created Date]],"mmm dd, yyyy hh:mm"))</f>
        <v>#VALUE!</v>
      </c>
      <c r="AH236" s="228" t="e">
        <f>_xlfn.CONCAT(HelpMe[[#This Row],[Year]],"-M",HelpMe[[#This Row],[Month]])</f>
        <v>#VALUE!</v>
      </c>
      <c r="AI236" s="228" t="str">
        <f ca="1">IF(HelpMe[[#This Row],[Age]]&lt;2,"Less than 2",IF(HelpMe[[#This Row],[Age]]&lt;5,"From 2 to 5",IF(HelpMe[[#This Row],[Age]]&lt;10,"From 5 to 10","More than 10")))</f>
        <v>From 5 to 10</v>
      </c>
      <c r="AJ236" s="233" t="e">
        <f>DATEVALUE(TEXT(HelpMe[[#This Row],[Created Date]],"mm/dd/yyyy hh:mm"))</f>
        <v>#VALUE!</v>
      </c>
      <c r="AK236" s="233" t="e">
        <f>IF(HelpMe[[#This Row],[Resolved Time]]="-","",DATEVALUE(TEXT(HelpMe[[#This Row],[Created Date]],"mm/dd/yyyy hh:mm")))</f>
        <v>#VALUE!</v>
      </c>
    </row>
    <row r="237" spans="1:37" ht="14.5">
      <c r="A237" s="252">
        <v>4000003922</v>
      </c>
      <c r="B237" s="252" t="s">
        <v>117</v>
      </c>
      <c r="C237" s="252" t="s">
        <v>795</v>
      </c>
      <c r="D237" s="254" t="s">
        <v>1306</v>
      </c>
      <c r="E237" s="252" t="s">
        <v>963</v>
      </c>
      <c r="F237" s="252" t="s">
        <v>843</v>
      </c>
      <c r="G237" s="252" t="s">
        <v>844</v>
      </c>
      <c r="H237" s="252" t="s">
        <v>403</v>
      </c>
      <c r="I237" s="255">
        <v>45575.443749999999</v>
      </c>
      <c r="J237" s="255">
        <v>45577.443749999999</v>
      </c>
      <c r="K237" s="252" t="s">
        <v>885</v>
      </c>
      <c r="L237" s="255">
        <v>45578.73541666667</v>
      </c>
      <c r="M237" s="252" t="s">
        <v>846</v>
      </c>
      <c r="N237" s="252" t="s">
        <v>912</v>
      </c>
      <c r="O237" s="252" t="s">
        <v>848</v>
      </c>
      <c r="P237" s="255">
        <v>45578.73541666667</v>
      </c>
      <c r="Q237" s="252" t="s">
        <v>795</v>
      </c>
      <c r="R237" s="255">
        <v>45575.702777777777</v>
      </c>
      <c r="S237" s="255">
        <v>45575.702777777777</v>
      </c>
      <c r="T237" s="255">
        <v>45575.527083333334</v>
      </c>
      <c r="U237" s="252" t="s">
        <v>885</v>
      </c>
      <c r="V237" s="253" t="s">
        <v>849</v>
      </c>
      <c r="W237" s="252" t="s">
        <v>888</v>
      </c>
      <c r="X237" s="252" t="s">
        <v>903</v>
      </c>
      <c r="Y237" s="228" t="str">
        <f>VLOOKUP(HelpMe[[#This Row],[Technician]],Technicians[#All],3,FALSE)</f>
        <v>RAK Ceramics</v>
      </c>
      <c r="Z237" s="228" t="str">
        <f>VLOOKUP(HelpMe[[#This Row],[Technician]],Technicians[#All],2,FALSE)</f>
        <v>SAP Basis</v>
      </c>
      <c r="AA237" s="233" t="e">
        <f>IF((TEXT("Oct 28, 2024 00:00 AM","mmm dd, yyyy hh:mm") - TEXT(HelpMe[[#This Row],[Created Date]],"mmm dd, yyyy hh:mm"))&gt;0, "Yes","No")</f>
        <v>#VALUE!</v>
      </c>
      <c r="AB237" s="230">
        <f ca="1">IF(HelpMe[[#This Row],[Resolved Time]]="-",NOW()-TEXT(HelpMe[[#This Row],[Created Date]],"mmm dd, yyyy hh:mm"),HelpMe[[#This Row],[Resolved Time]]-HelpMe[[#This Row],[Created Date]])</f>
        <v>0.25902777777810115</v>
      </c>
      <c r="AC237" s="231" t="e">
        <f>YEAR(TEXT(HelpMe[[#This Row],[Created Date]],"mmm dd, yyyy hh:mm"))</f>
        <v>#VALUE!</v>
      </c>
      <c r="AD237" s="228" t="e">
        <f>WEEKNUM(TEXT(HelpMe[[#This Row],[Created Date]],"mmm dd, yyyy hh:mm"),2)</f>
        <v>#VALUE!</v>
      </c>
      <c r="AE237" s="228" t="e">
        <f>_xlfn.CONCAT(HelpMe[[#This Row],[Year]],"-W",HelpMe[[#This Row],[Week'#]])</f>
        <v>#VALUE!</v>
      </c>
      <c r="AF237" s="228" t="str">
        <f>IFERROR(VLOOKUP(HelpMe[[#This Row],[ID]],CGTracker[#All],11,FALSE),"No CG Status Found")</f>
        <v>No CG Status Found</v>
      </c>
      <c r="AG237" s="228" t="e">
        <f>MONTH(TEXT(HelpMe[[#This Row],[Created Date]],"mmm dd, yyyy hh:mm"))</f>
        <v>#VALUE!</v>
      </c>
      <c r="AH237" s="228" t="e">
        <f>_xlfn.CONCAT(HelpMe[[#This Row],[Year]],"-M",HelpMe[[#This Row],[Month]])</f>
        <v>#VALUE!</v>
      </c>
      <c r="AI237" s="228" t="str">
        <f ca="1">IF(HelpMe[[#This Row],[Age]]&lt;2,"Less than 2",IF(HelpMe[[#This Row],[Age]]&lt;5,"From 2 to 5",IF(HelpMe[[#This Row],[Age]]&lt;10,"From 5 to 10","More than 10")))</f>
        <v>Less than 2</v>
      </c>
      <c r="AJ237" s="233">
        <f>DATEVALUE(TEXT(HelpMe[[#This Row],[Created Date]],"mm/dd/yyyy hh:mm"))</f>
        <v>45575</v>
      </c>
      <c r="AK237" s="233">
        <f>IF(HelpMe[[#This Row],[Resolved Time]]="-","",DATEVALUE(TEXT(HelpMe[[#This Row],[Created Date]],"mm/dd/yyyy hh:mm")))</f>
        <v>45575</v>
      </c>
    </row>
    <row r="238" spans="1:37" ht="14.5">
      <c r="A238" s="252">
        <v>4000003812</v>
      </c>
      <c r="B238" s="252" t="s">
        <v>156</v>
      </c>
      <c r="C238" s="252" t="s">
        <v>861</v>
      </c>
      <c r="D238" s="254" t="s">
        <v>1307</v>
      </c>
      <c r="E238" s="252" t="s">
        <v>1308</v>
      </c>
      <c r="F238" s="252" t="s">
        <v>843</v>
      </c>
      <c r="G238" s="252" t="s">
        <v>844</v>
      </c>
      <c r="H238" s="252" t="s">
        <v>403</v>
      </c>
      <c r="I238" s="255">
        <v>45572.675000000003</v>
      </c>
      <c r="J238" s="255">
        <v>45574.675000000003</v>
      </c>
      <c r="K238" s="252" t="s">
        <v>845</v>
      </c>
      <c r="L238" s="255">
        <v>45576.734722222223</v>
      </c>
      <c r="M238" s="252" t="s">
        <v>1308</v>
      </c>
      <c r="N238" s="252" t="s">
        <v>1144</v>
      </c>
      <c r="O238" s="252" t="s">
        <v>848</v>
      </c>
      <c r="P238" s="255">
        <v>45576.734722222223</v>
      </c>
      <c r="Q238" s="252" t="s">
        <v>795</v>
      </c>
      <c r="R238" s="255">
        <v>45573.706944444442</v>
      </c>
      <c r="S238" s="255">
        <v>45573.706944444442</v>
      </c>
      <c r="T238" s="255">
        <v>45572.758333333331</v>
      </c>
      <c r="U238" s="253" t="s">
        <v>849</v>
      </c>
      <c r="V238" s="253" t="s">
        <v>849</v>
      </c>
      <c r="W238" s="252" t="s">
        <v>850</v>
      </c>
      <c r="X238" s="252" t="s">
        <v>793</v>
      </c>
      <c r="Y238" s="228" t="str">
        <f>VLOOKUP(HelpMe[[#This Row],[Technician]],Technicians[#All],3,FALSE)</f>
        <v>RAK Ceramics</v>
      </c>
      <c r="Z238" s="228" t="str">
        <f>VLOOKUP(HelpMe[[#This Row],[Technician]],Technicians[#All],2,FALSE)</f>
        <v>SAP Basis</v>
      </c>
      <c r="AA238" s="233" t="e">
        <f>IF((TEXT("Oct 28, 2024 00:00 AM","mmm dd, yyyy hh:mm") - TEXT(HelpMe[[#This Row],[Created Date]],"mmm dd, yyyy hh:mm"))&gt;0, "Yes","No")</f>
        <v>#VALUE!</v>
      </c>
      <c r="AB238" s="230">
        <f ca="1">IF(HelpMe[[#This Row],[Resolved Time]]="-",NOW()-TEXT(HelpMe[[#This Row],[Created Date]],"mmm dd, yyyy hh:mm"),HelpMe[[#This Row],[Resolved Time]]-HelpMe[[#This Row],[Created Date]])</f>
        <v>1.0319444444394321</v>
      </c>
      <c r="AC238" s="231" t="e">
        <f>YEAR(TEXT(HelpMe[[#This Row],[Created Date]],"mmm dd, yyyy hh:mm"))</f>
        <v>#VALUE!</v>
      </c>
      <c r="AD238" s="228" t="e">
        <f>WEEKNUM(TEXT(HelpMe[[#This Row],[Created Date]],"mmm dd, yyyy hh:mm"),2)</f>
        <v>#VALUE!</v>
      </c>
      <c r="AE238" s="228" t="e">
        <f>_xlfn.CONCAT(HelpMe[[#This Row],[Year]],"-W",HelpMe[[#This Row],[Week'#]])</f>
        <v>#VALUE!</v>
      </c>
      <c r="AF238" s="228" t="str">
        <f>IFERROR(VLOOKUP(HelpMe[[#This Row],[ID]],CGTracker[#All],11,FALSE),"No CG Status Found")</f>
        <v>No CG Status Found</v>
      </c>
      <c r="AG238" s="228" t="e">
        <f>MONTH(TEXT(HelpMe[[#This Row],[Created Date]],"mmm dd, yyyy hh:mm"))</f>
        <v>#VALUE!</v>
      </c>
      <c r="AH238" s="228" t="e">
        <f>_xlfn.CONCAT(HelpMe[[#This Row],[Year]],"-M",HelpMe[[#This Row],[Month]])</f>
        <v>#VALUE!</v>
      </c>
      <c r="AI238" s="228" t="str">
        <f ca="1">IF(HelpMe[[#This Row],[Age]]&lt;2,"Less than 2",IF(HelpMe[[#This Row],[Age]]&lt;5,"From 2 to 5",IF(HelpMe[[#This Row],[Age]]&lt;10,"From 5 to 10","More than 10")))</f>
        <v>Less than 2</v>
      </c>
      <c r="AJ238" s="233">
        <f>DATEVALUE(TEXT(HelpMe[[#This Row],[Created Date]],"mm/dd/yyyy hh:mm"))</f>
        <v>45483</v>
      </c>
      <c r="AK238" s="233">
        <f>IF(HelpMe[[#This Row],[Resolved Time]]="-","",DATEVALUE(TEXT(HelpMe[[#This Row],[Created Date]],"mm/dd/yyyy hh:mm")))</f>
        <v>45483</v>
      </c>
    </row>
    <row r="239" spans="1:37" ht="14.5">
      <c r="A239" s="252">
        <v>4000005070</v>
      </c>
      <c r="B239" s="252" t="s">
        <v>156</v>
      </c>
      <c r="C239" s="252" t="s">
        <v>861</v>
      </c>
      <c r="D239" s="254" t="s">
        <v>437</v>
      </c>
      <c r="E239" s="252" t="s">
        <v>1309</v>
      </c>
      <c r="F239" s="252" t="s">
        <v>518</v>
      </c>
      <c r="G239" s="252" t="s">
        <v>516</v>
      </c>
      <c r="H239" s="252" t="s">
        <v>403</v>
      </c>
      <c r="I239" s="255">
        <v>45611.824999999997</v>
      </c>
      <c r="J239" s="255">
        <v>45615.4375</v>
      </c>
      <c r="K239" s="252" t="s">
        <v>845</v>
      </c>
      <c r="L239" s="255">
        <v>45620.459027777775</v>
      </c>
      <c r="M239" s="252" t="s">
        <v>1309</v>
      </c>
      <c r="N239" s="252" t="s">
        <v>1005</v>
      </c>
      <c r="O239" s="252" t="s">
        <v>848</v>
      </c>
      <c r="P239" s="255">
        <v>45620.459027777775</v>
      </c>
      <c r="Q239" s="252" t="s">
        <v>795</v>
      </c>
      <c r="R239" s="255">
        <v>45617.454861111109</v>
      </c>
      <c r="S239" s="255">
        <v>45617.454861111109</v>
      </c>
      <c r="T239" s="255">
        <v>45612.520833333336</v>
      </c>
      <c r="U239" s="253" t="s">
        <v>849</v>
      </c>
      <c r="V239" s="253" t="s">
        <v>849</v>
      </c>
      <c r="W239" s="252" t="s">
        <v>850</v>
      </c>
      <c r="X239" s="252" t="s">
        <v>903</v>
      </c>
      <c r="Y239" s="228" t="str">
        <f>VLOOKUP(HelpMe[[#This Row],[Technician]],Technicians[#All],3,FALSE)</f>
        <v>Capgemini</v>
      </c>
      <c r="Z239" s="228" t="str">
        <f>VLOOKUP(HelpMe[[#This Row],[Technician]],Technicians[#All],2,FALSE)</f>
        <v>SAP SD</v>
      </c>
      <c r="AA239" s="230" t="e">
        <f>IF((TEXT("Oct 28, 2024 00:00 AM","mmm dd, yyyy hh:mm") - TEXT(HelpMe[[#This Row],[Created Date]],"mmm dd, yyyy hh:mm"))&gt;0, "Yes","No")</f>
        <v>#VALUE!</v>
      </c>
      <c r="AB239" s="230">
        <f ca="1">IF(HelpMe[[#This Row],[Resolved Time]]="-",NOW()-TEXT(HelpMe[[#This Row],[Created Date]],"mmm dd, yyyy hh:mm"),HelpMe[[#This Row],[Resolved Time]]-HelpMe[[#This Row],[Created Date]])</f>
        <v>5.6298611111124046</v>
      </c>
      <c r="AC239" s="231" t="e">
        <f>YEAR(TEXT(HelpMe[[#This Row],[Created Date]],"mmm dd, yyyy hh:mm"))</f>
        <v>#VALUE!</v>
      </c>
      <c r="AD239" s="228" t="e">
        <f>WEEKNUM(TEXT(HelpMe[[#This Row],[Created Date]],"mmm dd, yyyy hh:mm"),2)</f>
        <v>#VALUE!</v>
      </c>
      <c r="AE239" s="228" t="e">
        <f>_xlfn.CONCAT(HelpMe[[#This Row],[Year]],"-W",HelpMe[[#This Row],[Week'#]])</f>
        <v>#VALUE!</v>
      </c>
      <c r="AF239" s="228" t="str">
        <f>IFERROR(VLOOKUP(HelpMe[[#This Row],[ID]],CGTracker[#All],11,FALSE),"No CG Status Found")</f>
        <v>Closed</v>
      </c>
      <c r="AG239" s="228" t="e">
        <f>MONTH(TEXT(HelpMe[[#This Row],[Created Date]],"mmm dd, yyyy hh:mm"))</f>
        <v>#VALUE!</v>
      </c>
      <c r="AH239" s="228" t="e">
        <f>_xlfn.CONCAT(HelpMe[[#This Row],[Year]],"-M",HelpMe[[#This Row],[Month]])</f>
        <v>#VALUE!</v>
      </c>
      <c r="AI239" s="228" t="str">
        <f ca="1">IF(HelpMe[[#This Row],[Age]]&lt;2,"Less than 2",IF(HelpMe[[#This Row],[Age]]&lt;5,"From 2 to 5",IF(HelpMe[[#This Row],[Age]]&lt;10,"From 5 to 10","More than 10")))</f>
        <v>From 5 to 10</v>
      </c>
      <c r="AJ239" s="233" t="e">
        <f>DATEVALUE(TEXT(HelpMe[[#This Row],[Created Date]],"mm/dd/yyyy hh:mm"))</f>
        <v>#VALUE!</v>
      </c>
      <c r="AK239" s="233" t="e">
        <f>IF(HelpMe[[#This Row],[Resolved Time]]="-","",DATEVALUE(TEXT(HelpMe[[#This Row],[Created Date]],"mm/dd/yyyy hh:mm")))</f>
        <v>#VALUE!</v>
      </c>
    </row>
    <row r="240" spans="1:37" ht="14.5">
      <c r="A240" s="252">
        <v>4000003605</v>
      </c>
      <c r="B240" s="252" t="s">
        <v>156</v>
      </c>
      <c r="C240" s="252" t="s">
        <v>795</v>
      </c>
      <c r="D240" s="254" t="s">
        <v>1310</v>
      </c>
      <c r="E240" s="252" t="s">
        <v>905</v>
      </c>
      <c r="F240" s="252" t="s">
        <v>518</v>
      </c>
      <c r="G240" s="252" t="s">
        <v>516</v>
      </c>
      <c r="H240" s="252" t="s">
        <v>403</v>
      </c>
      <c r="I240" s="255">
        <v>45566.872916666667</v>
      </c>
      <c r="J240" s="255">
        <v>45569.4375</v>
      </c>
      <c r="K240" s="252" t="s">
        <v>845</v>
      </c>
      <c r="L240" s="255">
        <v>45606.453472222223</v>
      </c>
      <c r="M240" s="252" t="s">
        <v>846</v>
      </c>
      <c r="N240" s="252" t="s">
        <v>860</v>
      </c>
      <c r="O240" s="252" t="s">
        <v>848</v>
      </c>
      <c r="P240" s="255">
        <v>45606.453472222223</v>
      </c>
      <c r="Q240" s="252" t="s">
        <v>795</v>
      </c>
      <c r="R240" s="255">
        <v>45603.451388888891</v>
      </c>
      <c r="S240" s="255">
        <v>45575.797222222223</v>
      </c>
      <c r="T240" s="255">
        <v>45567.520833333336</v>
      </c>
      <c r="U240" s="253" t="s">
        <v>849</v>
      </c>
      <c r="V240" s="253" t="s">
        <v>849</v>
      </c>
      <c r="W240" s="252" t="s">
        <v>850</v>
      </c>
      <c r="X240" s="252" t="s">
        <v>793</v>
      </c>
      <c r="Y240" s="228" t="str">
        <f>VLOOKUP(HelpMe[[#This Row],[Technician]],Technicians[#All],3,FALSE)</f>
        <v>Capgemini</v>
      </c>
      <c r="Z240" s="228" t="str">
        <f>VLOOKUP(HelpMe[[#This Row],[Technician]],Technicians[#All],2,FALSE)</f>
        <v>SAP SD</v>
      </c>
      <c r="AA240" s="230" t="e">
        <f>IF((TEXT("Oct 28, 2024 00:00 AM","mmm dd, yyyy hh:mm") - TEXT(HelpMe[[#This Row],[Created Date]],"mmm dd, yyyy hh:mm"))&gt;0, "Yes","No")</f>
        <v>#VALUE!</v>
      </c>
      <c r="AB240" s="230">
        <f ca="1">IF(HelpMe[[#This Row],[Resolved Time]]="-",NOW()-TEXT(HelpMe[[#This Row],[Created Date]],"mmm dd, yyyy hh:mm"),HelpMe[[#This Row],[Resolved Time]]-HelpMe[[#This Row],[Created Date]])</f>
        <v>36.578472222223354</v>
      </c>
      <c r="AC240" s="231" t="e">
        <f>YEAR(TEXT(HelpMe[[#This Row],[Created Date]],"mmm dd, yyyy hh:mm"))</f>
        <v>#VALUE!</v>
      </c>
      <c r="AD240" s="228" t="e">
        <f>WEEKNUM(TEXT(HelpMe[[#This Row],[Created Date]],"mmm dd, yyyy hh:mm"),2)</f>
        <v>#VALUE!</v>
      </c>
      <c r="AE240" s="228" t="e">
        <f>_xlfn.CONCAT(HelpMe[[#This Row],[Year]],"-W",HelpMe[[#This Row],[Week'#]])</f>
        <v>#VALUE!</v>
      </c>
      <c r="AF240" s="228" t="str">
        <f>IFERROR(VLOOKUP(HelpMe[[#This Row],[ID]],CGTracker[#All],11,FALSE),"No CG Status Found")</f>
        <v>Closed</v>
      </c>
      <c r="AG240" s="228" t="e">
        <f>MONTH(TEXT(HelpMe[[#This Row],[Created Date]],"mmm dd, yyyy hh:mm"))</f>
        <v>#VALUE!</v>
      </c>
      <c r="AH240" s="228" t="e">
        <f>_xlfn.CONCAT(HelpMe[[#This Row],[Year]],"-M",HelpMe[[#This Row],[Month]])</f>
        <v>#VALUE!</v>
      </c>
      <c r="AI240" s="228" t="str">
        <f ca="1">IF(HelpMe[[#This Row],[Age]]&lt;2,"Less than 2",IF(HelpMe[[#This Row],[Age]]&lt;5,"From 2 to 5",IF(HelpMe[[#This Row],[Age]]&lt;10,"From 5 to 10","More than 10")))</f>
        <v>More than 10</v>
      </c>
      <c r="AJ240" s="233">
        <f>DATEVALUE(TEXT(HelpMe[[#This Row],[Created Date]],"mm/dd/yyyy hh:mm"))</f>
        <v>45301</v>
      </c>
      <c r="AK240" s="233">
        <f>IF(HelpMe[[#This Row],[Resolved Time]]="-","",DATEVALUE(TEXT(HelpMe[[#This Row],[Created Date]],"mm/dd/yyyy hh:mm")))</f>
        <v>45301</v>
      </c>
    </row>
    <row r="241" spans="1:37" ht="14.5">
      <c r="A241" s="252">
        <v>4000005049</v>
      </c>
      <c r="B241" s="252" t="s">
        <v>156</v>
      </c>
      <c r="C241" s="252" t="s">
        <v>795</v>
      </c>
      <c r="D241" s="254" t="s">
        <v>1311</v>
      </c>
      <c r="E241" s="252" t="s">
        <v>1312</v>
      </c>
      <c r="F241" s="252" t="s">
        <v>603</v>
      </c>
      <c r="G241" s="252" t="s">
        <v>899</v>
      </c>
      <c r="H241" s="252" t="s">
        <v>268</v>
      </c>
      <c r="I241" s="255">
        <v>45611.563194444447</v>
      </c>
      <c r="J241" s="255">
        <v>45615.563194444447</v>
      </c>
      <c r="K241" s="252" t="s">
        <v>1313</v>
      </c>
      <c r="L241" s="253" t="s">
        <v>849</v>
      </c>
      <c r="M241" s="252" t="s">
        <v>846</v>
      </c>
      <c r="N241" s="252" t="s">
        <v>1133</v>
      </c>
      <c r="O241" s="252" t="s">
        <v>848</v>
      </c>
      <c r="P241" s="255">
        <v>45637.790277777778</v>
      </c>
      <c r="Q241" s="252" t="s">
        <v>795</v>
      </c>
      <c r="R241" s="253" t="s">
        <v>849</v>
      </c>
      <c r="S241" s="255">
        <v>45611.6875</v>
      </c>
      <c r="T241" s="255">
        <v>45611.646527777775</v>
      </c>
      <c r="U241" s="253" t="s">
        <v>849</v>
      </c>
      <c r="V241" s="253" t="s">
        <v>849</v>
      </c>
      <c r="W241" s="252" t="s">
        <v>1314</v>
      </c>
      <c r="X241" s="252" t="s">
        <v>793</v>
      </c>
      <c r="Y241" s="228" t="str">
        <f>VLOOKUP(HelpMe[[#This Row],[Technician]],Technicians[#All],3,FALSE)</f>
        <v>RAK Ceramics</v>
      </c>
      <c r="Z241" s="228" t="str">
        <f>VLOOKUP(HelpMe[[#This Row],[Technician]],Technicians[#All],2,FALSE)</f>
        <v>SAP ABAP</v>
      </c>
      <c r="AA241" s="233" t="e">
        <f>IF((TEXT("Oct 28, 2024 00:00 AM","mmm dd, yyyy hh:mm") - TEXT(HelpMe[[#This Row],[Created Date]],"mmm dd, yyyy hh:mm"))&gt;0, "Yes","No")</f>
        <v>#VALUE!</v>
      </c>
      <c r="AB241" s="230" t="e">
        <f ca="1">IF(HelpMe[[#This Row],[Resolved Time]]="-",NOW()-TEXT(HelpMe[[#This Row],[Created Date]],"mmm dd, yyyy hh:mm"),HelpMe[[#This Row],[Resolved Time]]-HelpMe[[#This Row],[Created Date]])</f>
        <v>#VALUE!</v>
      </c>
      <c r="AC241" s="231" t="e">
        <f>YEAR(TEXT(HelpMe[[#This Row],[Created Date]],"mmm dd, yyyy hh:mm"))</f>
        <v>#VALUE!</v>
      </c>
      <c r="AD241" s="228" t="e">
        <f>WEEKNUM(TEXT(HelpMe[[#This Row],[Created Date]],"mmm dd, yyyy hh:mm"),2)</f>
        <v>#VALUE!</v>
      </c>
      <c r="AE241" s="228" t="e">
        <f>_xlfn.CONCAT(HelpMe[[#This Row],[Year]],"-W",HelpMe[[#This Row],[Week'#]])</f>
        <v>#VALUE!</v>
      </c>
      <c r="AF241" s="228" t="str">
        <f>IFERROR(VLOOKUP(HelpMe[[#This Row],[ID]],CGTracker[#All],11,FALSE),"No CG Status Found")</f>
        <v>No CG Status Found</v>
      </c>
      <c r="AG241" s="228" t="e">
        <f>MONTH(TEXT(HelpMe[[#This Row],[Created Date]],"mmm dd, yyyy hh:mm"))</f>
        <v>#VALUE!</v>
      </c>
      <c r="AH241" s="228" t="e">
        <f>_xlfn.CONCAT(HelpMe[[#This Row],[Year]],"-M",HelpMe[[#This Row],[Month]])</f>
        <v>#VALUE!</v>
      </c>
      <c r="AI241" s="228" t="e">
        <f ca="1">IF(HelpMe[[#This Row],[Age]]&lt;2,"Less than 2",IF(HelpMe[[#This Row],[Age]]&lt;5,"From 2 to 5",IF(HelpMe[[#This Row],[Age]]&lt;10,"From 5 to 10","More than 10")))</f>
        <v>#VALUE!</v>
      </c>
      <c r="AJ241" s="233" t="e">
        <f>DATEVALUE(TEXT(HelpMe[[#This Row],[Created Date]],"mm/dd/yyyy hh:mm"))</f>
        <v>#VALUE!</v>
      </c>
      <c r="AK241" s="233" t="str">
        <f>IF(HelpMe[[#This Row],[Resolved Time]]="-","",DATEVALUE(TEXT(HelpMe[[#This Row],[Created Date]],"mm/dd/yyyy hh:mm")))</f>
        <v/>
      </c>
    </row>
    <row r="242" spans="1:37" ht="14.5">
      <c r="A242" s="252">
        <v>4000004029</v>
      </c>
      <c r="B242" s="252" t="s">
        <v>156</v>
      </c>
      <c r="C242" s="252" t="s">
        <v>795</v>
      </c>
      <c r="D242" s="254" t="s">
        <v>361</v>
      </c>
      <c r="E242" s="252" t="s">
        <v>993</v>
      </c>
      <c r="F242" s="252" t="s">
        <v>603</v>
      </c>
      <c r="G242" s="252" t="s">
        <v>899</v>
      </c>
      <c r="H242" s="252" t="s">
        <v>403</v>
      </c>
      <c r="I242" s="255">
        <v>45579.537499999999</v>
      </c>
      <c r="J242" s="255">
        <v>45581.537499999999</v>
      </c>
      <c r="K242" s="252" t="s">
        <v>845</v>
      </c>
      <c r="L242" s="255">
        <v>45612.62222222222</v>
      </c>
      <c r="M242" s="252" t="s">
        <v>846</v>
      </c>
      <c r="N242" s="252" t="s">
        <v>1315</v>
      </c>
      <c r="O242" s="252" t="s">
        <v>848</v>
      </c>
      <c r="P242" s="255">
        <v>45612.62222222222</v>
      </c>
      <c r="Q242" s="252" t="s">
        <v>795</v>
      </c>
      <c r="R242" s="255">
        <v>45609.592361111114</v>
      </c>
      <c r="S242" s="255">
        <v>45579.546527777777</v>
      </c>
      <c r="T242" s="255">
        <v>45579.620833333334</v>
      </c>
      <c r="U242" s="253" t="s">
        <v>849</v>
      </c>
      <c r="V242" s="253" t="s">
        <v>849</v>
      </c>
      <c r="W242" s="252" t="s">
        <v>945</v>
      </c>
      <c r="X242" s="252" t="s">
        <v>793</v>
      </c>
      <c r="Y242" s="228" t="str">
        <f>VLOOKUP(HelpMe[[#This Row],[Technician]],Technicians[#All],3,FALSE)</f>
        <v>RAK Ceramics</v>
      </c>
      <c r="Z242" s="228" t="str">
        <f>VLOOKUP(HelpMe[[#This Row],[Technician]],Technicians[#All],2,FALSE)</f>
        <v>SAP ABAP</v>
      </c>
      <c r="AA242" s="233" t="e">
        <f>IF((TEXT("Oct 28, 2024 00:00 AM","mmm dd, yyyy hh:mm") - TEXT(HelpMe[[#This Row],[Created Date]],"mmm dd, yyyy hh:mm"))&gt;0, "Yes","No")</f>
        <v>#VALUE!</v>
      </c>
      <c r="AB242" s="230">
        <f ca="1">IF(HelpMe[[#This Row],[Resolved Time]]="-",NOW()-TEXT(HelpMe[[#This Row],[Created Date]],"mmm dd, yyyy hh:mm"),HelpMe[[#This Row],[Resolved Time]]-HelpMe[[#This Row],[Created Date]])</f>
        <v>30.054861111115315</v>
      </c>
      <c r="AC242" s="231" t="e">
        <f>YEAR(TEXT(HelpMe[[#This Row],[Created Date]],"mmm dd, yyyy hh:mm"))</f>
        <v>#VALUE!</v>
      </c>
      <c r="AD242" s="228" t="e">
        <f>WEEKNUM(TEXT(HelpMe[[#This Row],[Created Date]],"mmm dd, yyyy hh:mm"),2)</f>
        <v>#VALUE!</v>
      </c>
      <c r="AE242" s="228" t="e">
        <f>_xlfn.CONCAT(HelpMe[[#This Row],[Year]],"-W",HelpMe[[#This Row],[Week'#]])</f>
        <v>#VALUE!</v>
      </c>
      <c r="AF242" s="228" t="str">
        <f>IFERROR(VLOOKUP(HelpMe[[#This Row],[ID]],CGTracker[#All],11,FALSE),"No CG Status Found")</f>
        <v>Closed</v>
      </c>
      <c r="AG242" s="228" t="e">
        <f>MONTH(TEXT(HelpMe[[#This Row],[Created Date]],"mmm dd, yyyy hh:mm"))</f>
        <v>#VALUE!</v>
      </c>
      <c r="AH242" s="228" t="e">
        <f>_xlfn.CONCAT(HelpMe[[#This Row],[Year]],"-M",HelpMe[[#This Row],[Month]])</f>
        <v>#VALUE!</v>
      </c>
      <c r="AI242" s="228" t="str">
        <f ca="1">IF(HelpMe[[#This Row],[Age]]&lt;2,"Less than 2",IF(HelpMe[[#This Row],[Age]]&lt;5,"From 2 to 5",IF(HelpMe[[#This Row],[Age]]&lt;10,"From 5 to 10","More than 10")))</f>
        <v>More than 10</v>
      </c>
      <c r="AJ242" s="233" t="e">
        <f>DATEVALUE(TEXT(HelpMe[[#This Row],[Created Date]],"mm/dd/yyyy hh:mm"))</f>
        <v>#VALUE!</v>
      </c>
      <c r="AK242" s="233" t="e">
        <f>IF(HelpMe[[#This Row],[Resolved Time]]="-","",DATEVALUE(TEXT(HelpMe[[#This Row],[Created Date]],"mm/dd/yyyy hh:mm")))</f>
        <v>#VALUE!</v>
      </c>
    </row>
    <row r="243" spans="1:37" ht="14.5">
      <c r="A243" s="252">
        <v>4000005960</v>
      </c>
      <c r="B243" s="252" t="s">
        <v>156</v>
      </c>
      <c r="C243" s="252" t="s">
        <v>795</v>
      </c>
      <c r="D243" s="254" t="s">
        <v>739</v>
      </c>
      <c r="E243" s="252" t="s">
        <v>1074</v>
      </c>
      <c r="F243" s="252" t="s">
        <v>870</v>
      </c>
      <c r="G243" s="252" t="s">
        <v>864</v>
      </c>
      <c r="H243" s="252" t="s">
        <v>746</v>
      </c>
      <c r="I243" s="255">
        <v>45642.511111111111</v>
      </c>
      <c r="J243" s="255">
        <v>45644.511111111111</v>
      </c>
      <c r="K243" s="252" t="s">
        <v>845</v>
      </c>
      <c r="L243" s="253" t="s">
        <v>849</v>
      </c>
      <c r="M243" s="252" t="s">
        <v>1075</v>
      </c>
      <c r="N243" s="252" t="s">
        <v>968</v>
      </c>
      <c r="O243" s="252" t="s">
        <v>848</v>
      </c>
      <c r="P243" s="255">
        <v>45646.754166666666</v>
      </c>
      <c r="Q243" s="252" t="s">
        <v>795</v>
      </c>
      <c r="R243" s="253" t="s">
        <v>849</v>
      </c>
      <c r="S243" s="253" t="s">
        <v>849</v>
      </c>
      <c r="T243" s="255">
        <v>45642.594444444447</v>
      </c>
      <c r="U243" s="253" t="s">
        <v>849</v>
      </c>
      <c r="V243" s="253" t="s">
        <v>849</v>
      </c>
      <c r="W243" s="252" t="s">
        <v>850</v>
      </c>
      <c r="X243" s="252" t="s">
        <v>793</v>
      </c>
      <c r="Y243" s="228" t="str">
        <f>VLOOKUP(HelpMe[[#This Row],[Technician]],Technicians[#All],3,FALSE)</f>
        <v>Capgemini</v>
      </c>
      <c r="Z243" s="228" t="str">
        <f>VLOOKUP(HelpMe[[#This Row],[Technician]],Technicians[#All],2,FALSE)</f>
        <v>SAP MM</v>
      </c>
      <c r="AA243" s="230" t="e">
        <f>IF((TEXT("Oct 28, 2024 00:00 AM","mmm dd, yyyy hh:mm") - TEXT(HelpMe[[#This Row],[Created Date]],"mmm dd, yyyy hh:mm"))&gt;0, "Yes","No")</f>
        <v>#VALUE!</v>
      </c>
      <c r="AB243" s="230" t="e">
        <f ca="1">IF(HelpMe[[#This Row],[Resolved Time]]="-",NOW()-TEXT(HelpMe[[#This Row],[Created Date]],"mmm dd, yyyy hh:mm"),HelpMe[[#This Row],[Resolved Time]]-HelpMe[[#This Row],[Created Date]])</f>
        <v>#VALUE!</v>
      </c>
      <c r="AC243" s="231" t="e">
        <f>YEAR(TEXT(HelpMe[[#This Row],[Created Date]],"mmm dd, yyyy hh:mm"))</f>
        <v>#VALUE!</v>
      </c>
      <c r="AD243" s="228" t="e">
        <f>WEEKNUM(TEXT(HelpMe[[#This Row],[Created Date]],"mmm dd, yyyy hh:mm"),2)</f>
        <v>#VALUE!</v>
      </c>
      <c r="AE243" s="228" t="e">
        <f>_xlfn.CONCAT(HelpMe[[#This Row],[Year]],"-W",HelpMe[[#This Row],[Week'#]])</f>
        <v>#VALUE!</v>
      </c>
      <c r="AF243" s="228" t="str">
        <f>IFERROR(VLOOKUP(HelpMe[[#This Row],[ID]],CGTracker[#All],11,FALSE),"No CG Status Found")</f>
        <v>User acceptance</v>
      </c>
      <c r="AG243" s="228" t="e">
        <f>MONTH(TEXT(HelpMe[[#This Row],[Created Date]],"mmm dd, yyyy hh:mm"))</f>
        <v>#VALUE!</v>
      </c>
      <c r="AH243" s="228" t="e">
        <f>_xlfn.CONCAT(HelpMe[[#This Row],[Year]],"-M",HelpMe[[#This Row],[Month]])</f>
        <v>#VALUE!</v>
      </c>
      <c r="AI243" s="228" t="e">
        <f ca="1">IF(HelpMe[[#This Row],[Age]]&lt;2,"Less than 2",IF(HelpMe[[#This Row],[Age]]&lt;5,"From 2 to 5",IF(HelpMe[[#This Row],[Age]]&lt;10,"From 5 to 10","More than 10")))</f>
        <v>#VALUE!</v>
      </c>
      <c r="AJ243" s="233" t="e">
        <f>DATEVALUE(TEXT(HelpMe[[#This Row],[Created Date]],"mm/dd/yyyy hh:mm"))</f>
        <v>#VALUE!</v>
      </c>
      <c r="AK243" s="233" t="str">
        <f>IF(HelpMe[[#This Row],[Resolved Time]]="-","",DATEVALUE(TEXT(HelpMe[[#This Row],[Created Date]],"mm/dd/yyyy hh:mm")))</f>
        <v/>
      </c>
    </row>
    <row r="244" spans="1:37" ht="14.5">
      <c r="A244" s="252">
        <v>4000003783</v>
      </c>
      <c r="B244" s="252" t="s">
        <v>117</v>
      </c>
      <c r="C244" s="252" t="s">
        <v>861</v>
      </c>
      <c r="D244" s="254" t="s">
        <v>1316</v>
      </c>
      <c r="E244" s="252" t="s">
        <v>1317</v>
      </c>
      <c r="F244" s="252" t="s">
        <v>843</v>
      </c>
      <c r="G244" s="252" t="s">
        <v>844</v>
      </c>
      <c r="H244" s="252" t="s">
        <v>403</v>
      </c>
      <c r="I244" s="255">
        <v>45572.402083333334</v>
      </c>
      <c r="J244" s="255">
        <v>45574.416666666664</v>
      </c>
      <c r="K244" s="252" t="s">
        <v>845</v>
      </c>
      <c r="L244" s="255">
        <v>45576.734722222223</v>
      </c>
      <c r="M244" s="252" t="s">
        <v>846</v>
      </c>
      <c r="N244" s="252" t="s">
        <v>959</v>
      </c>
      <c r="O244" s="252" t="s">
        <v>848</v>
      </c>
      <c r="P244" s="255">
        <v>45576.734722222223</v>
      </c>
      <c r="Q244" s="252" t="s">
        <v>795</v>
      </c>
      <c r="R244" s="255">
        <v>45573.726388888892</v>
      </c>
      <c r="S244" s="255">
        <v>45573.726388888892</v>
      </c>
      <c r="T244" s="255">
        <v>45572.5</v>
      </c>
      <c r="U244" s="252" t="s">
        <v>885</v>
      </c>
      <c r="V244" s="253" t="s">
        <v>849</v>
      </c>
      <c r="W244" s="252" t="s">
        <v>850</v>
      </c>
      <c r="X244" s="252" t="s">
        <v>857</v>
      </c>
      <c r="Y244" s="228" t="str">
        <f>VLOOKUP(HelpMe[[#This Row],[Technician]],Technicians[#All],3,FALSE)</f>
        <v>RAK Ceramics</v>
      </c>
      <c r="Z244" s="228" t="str">
        <f>VLOOKUP(HelpMe[[#This Row],[Technician]],Technicians[#All],2,FALSE)</f>
        <v>SAP Basis</v>
      </c>
      <c r="AA244" s="230" t="e">
        <f>IF((TEXT("Oct 28, 2024 00:00 AM","mmm dd, yyyy hh:mm") - TEXT(HelpMe[[#This Row],[Created Date]],"mmm dd, yyyy hh:mm"))&gt;0, "Yes","No")</f>
        <v>#VALUE!</v>
      </c>
      <c r="AB244" s="230">
        <f ca="1">IF(HelpMe[[#This Row],[Resolved Time]]="-",NOW()-TEXT(HelpMe[[#This Row],[Created Date]],"mmm dd, yyyy hh:mm"),HelpMe[[#This Row],[Resolved Time]]-HelpMe[[#This Row],[Created Date]])</f>
        <v>1.3243055555576575</v>
      </c>
      <c r="AC244" s="231" t="e">
        <f>YEAR(TEXT(HelpMe[[#This Row],[Created Date]],"mmm dd, yyyy hh:mm"))</f>
        <v>#VALUE!</v>
      </c>
      <c r="AD244" s="228" t="e">
        <f>WEEKNUM(TEXT(HelpMe[[#This Row],[Created Date]],"mmm dd, yyyy hh:mm"),2)</f>
        <v>#VALUE!</v>
      </c>
      <c r="AE244" s="228" t="e">
        <f>_xlfn.CONCAT(HelpMe[[#This Row],[Year]],"-W",HelpMe[[#This Row],[Week'#]])</f>
        <v>#VALUE!</v>
      </c>
      <c r="AF244" s="228" t="str">
        <f>IFERROR(VLOOKUP(HelpMe[[#This Row],[ID]],CGTracker[#All],11,FALSE),"No CG Status Found")</f>
        <v>No CG Status Found</v>
      </c>
      <c r="AG244" s="228" t="e">
        <f>MONTH(TEXT(HelpMe[[#This Row],[Created Date]],"mmm dd, yyyy hh:mm"))</f>
        <v>#VALUE!</v>
      </c>
      <c r="AH244" s="228" t="e">
        <f>_xlfn.CONCAT(HelpMe[[#This Row],[Year]],"-M",HelpMe[[#This Row],[Month]])</f>
        <v>#VALUE!</v>
      </c>
      <c r="AI244" s="228" t="str">
        <f ca="1">IF(HelpMe[[#This Row],[Age]]&lt;2,"Less than 2",IF(HelpMe[[#This Row],[Age]]&lt;5,"From 2 to 5",IF(HelpMe[[#This Row],[Age]]&lt;10,"From 5 to 10","More than 10")))</f>
        <v>Less than 2</v>
      </c>
      <c r="AJ244" s="233">
        <f>DATEVALUE(TEXT(HelpMe[[#This Row],[Created Date]],"mm/dd/yyyy hh:mm"))</f>
        <v>45483</v>
      </c>
      <c r="AK244" s="233">
        <f>IF(HelpMe[[#This Row],[Resolved Time]]="-","",DATEVALUE(TEXT(HelpMe[[#This Row],[Created Date]],"mm/dd/yyyy hh:mm")))</f>
        <v>45483</v>
      </c>
    </row>
    <row r="245" spans="1:37" ht="14.5">
      <c r="A245" s="252">
        <v>4000000779</v>
      </c>
      <c r="B245" s="252" t="s">
        <v>117</v>
      </c>
      <c r="C245" s="252" t="s">
        <v>795</v>
      </c>
      <c r="D245" s="254" t="s">
        <v>1318</v>
      </c>
      <c r="E245" s="252" t="s">
        <v>1278</v>
      </c>
      <c r="F245" s="252" t="s">
        <v>963</v>
      </c>
      <c r="G245" s="252" t="s">
        <v>874</v>
      </c>
      <c r="H245" s="252" t="s">
        <v>131</v>
      </c>
      <c r="I245" s="255">
        <v>45490.397916666669</v>
      </c>
      <c r="J245" s="255">
        <v>45490.770833333336</v>
      </c>
      <c r="K245" s="252" t="s">
        <v>845</v>
      </c>
      <c r="L245" s="253" t="s">
        <v>849</v>
      </c>
      <c r="M245" s="252" t="s">
        <v>963</v>
      </c>
      <c r="N245" s="252" t="s">
        <v>1084</v>
      </c>
      <c r="O245" s="252" t="s">
        <v>964</v>
      </c>
      <c r="P245" s="255">
        <v>45638.770138888889</v>
      </c>
      <c r="Q245" s="252" t="s">
        <v>861</v>
      </c>
      <c r="R245" s="253" t="s">
        <v>849</v>
      </c>
      <c r="S245" s="255">
        <v>45541.659722222219</v>
      </c>
      <c r="T245" s="255">
        <v>45490.479166666664</v>
      </c>
      <c r="U245" s="252" t="s">
        <v>845</v>
      </c>
      <c r="V245" s="256">
        <v>3000000000</v>
      </c>
      <c r="W245" s="252" t="s">
        <v>850</v>
      </c>
      <c r="X245" s="252" t="s">
        <v>903</v>
      </c>
      <c r="Y245" s="228" t="str">
        <f>VLOOKUP(HelpMe[[#This Row],[Technician]],Technicians[#All],3,FALSE)</f>
        <v>RAK Ceramics</v>
      </c>
      <c r="Z245" s="228" t="str">
        <f>VLOOKUP(HelpMe[[#This Row],[Technician]],Technicians[#All],2,FALSE)</f>
        <v>Business Head India</v>
      </c>
      <c r="AA245" s="233" t="e">
        <f>IF((TEXT("Oct 28, 2024 00:00 AM","mmm dd, yyyy hh:mm") - TEXT(HelpMe[[#This Row],[Created Date]],"mmm dd, yyyy hh:mm"))&gt;0, "Yes","No")</f>
        <v>#VALUE!</v>
      </c>
      <c r="AB245" s="230" t="e">
        <f ca="1">IF(HelpMe[[#This Row],[Resolved Time]]="-",NOW()-TEXT(HelpMe[[#This Row],[Created Date]],"mmm dd, yyyy hh:mm"),HelpMe[[#This Row],[Resolved Time]]-HelpMe[[#This Row],[Created Date]])</f>
        <v>#VALUE!</v>
      </c>
      <c r="AC245" s="231" t="e">
        <f>YEAR(TEXT(HelpMe[[#This Row],[Created Date]],"mmm dd, yyyy hh:mm"))</f>
        <v>#VALUE!</v>
      </c>
      <c r="AD245" s="228" t="e">
        <f>WEEKNUM(TEXT(HelpMe[[#This Row],[Created Date]],"mmm dd, yyyy hh:mm"),2)</f>
        <v>#VALUE!</v>
      </c>
      <c r="AE245" s="228" t="e">
        <f>_xlfn.CONCAT(HelpMe[[#This Row],[Year]],"-W",HelpMe[[#This Row],[Week'#]])</f>
        <v>#VALUE!</v>
      </c>
      <c r="AF245" s="228" t="str">
        <f>IFERROR(VLOOKUP(HelpMe[[#This Row],[ID]],CGTracker[#All],11,FALSE),"No CG Status Found")</f>
        <v>No CG Status Found</v>
      </c>
      <c r="AG245" s="228" t="e">
        <f>MONTH(TEXT(HelpMe[[#This Row],[Created Date]],"mmm dd, yyyy hh:mm"))</f>
        <v>#VALUE!</v>
      </c>
      <c r="AH245" s="228" t="e">
        <f>_xlfn.CONCAT(HelpMe[[#This Row],[Year]],"-M",HelpMe[[#This Row],[Month]])</f>
        <v>#VALUE!</v>
      </c>
      <c r="AI245" s="228" t="e">
        <f ca="1">IF(HelpMe[[#This Row],[Age]]&lt;2,"Less than 2",IF(HelpMe[[#This Row],[Age]]&lt;5,"From 2 to 5",IF(HelpMe[[#This Row],[Age]]&lt;10,"From 5 to 10","More than 10")))</f>
        <v>#VALUE!</v>
      </c>
      <c r="AJ245" s="233" t="e">
        <f>DATEVALUE(TEXT(HelpMe[[#This Row],[Created Date]],"mm/dd/yyyy hh:mm"))</f>
        <v>#VALUE!</v>
      </c>
      <c r="AK245" s="233" t="str">
        <f>IF(HelpMe[[#This Row],[Resolved Time]]="-","",DATEVALUE(TEXT(HelpMe[[#This Row],[Created Date]],"mm/dd/yyyy hh:mm")))</f>
        <v/>
      </c>
    </row>
    <row r="246" spans="1:37" ht="14.5">
      <c r="A246" s="252">
        <v>4000002447</v>
      </c>
      <c r="B246" s="252" t="s">
        <v>156</v>
      </c>
      <c r="C246" s="252" t="s">
        <v>906</v>
      </c>
      <c r="D246" s="254" t="s">
        <v>1319</v>
      </c>
      <c r="E246" s="252" t="s">
        <v>936</v>
      </c>
      <c r="F246" s="252" t="s">
        <v>742</v>
      </c>
      <c r="G246" s="252" t="s">
        <v>516</v>
      </c>
      <c r="H246" s="252" t="s">
        <v>403</v>
      </c>
      <c r="I246" s="255">
        <v>45533.561111111114</v>
      </c>
      <c r="J246" s="255">
        <v>45534.519444444442</v>
      </c>
      <c r="K246" s="252" t="s">
        <v>845</v>
      </c>
      <c r="L246" s="255">
        <v>45542.762499999997</v>
      </c>
      <c r="M246" s="252" t="s">
        <v>936</v>
      </c>
      <c r="N246" s="252" t="s">
        <v>878</v>
      </c>
      <c r="O246" s="252" t="s">
        <v>920</v>
      </c>
      <c r="P246" s="255">
        <v>45542.762499999997</v>
      </c>
      <c r="Q246" s="252" t="s">
        <v>861</v>
      </c>
      <c r="R246" s="255">
        <v>45539.751388888886</v>
      </c>
      <c r="S246" s="255">
        <v>45539.751388888886</v>
      </c>
      <c r="T246" s="255">
        <v>45533.602777777778</v>
      </c>
      <c r="U246" s="253" t="s">
        <v>849</v>
      </c>
      <c r="V246" s="253" t="s">
        <v>849</v>
      </c>
      <c r="W246" s="252" t="s">
        <v>850</v>
      </c>
      <c r="X246" s="252" t="s">
        <v>793</v>
      </c>
      <c r="Y246" s="228" t="str">
        <f>VLOOKUP(HelpMe[[#This Row],[Technician]],Technicians[#All],3,FALSE)</f>
        <v>RAK Ceramics</v>
      </c>
      <c r="Z246" s="228" t="str">
        <f>VLOOKUP(HelpMe[[#This Row],[Technician]],Technicians[#All],2,FALSE)</f>
        <v>SAP SD</v>
      </c>
      <c r="AA246" s="230" t="e">
        <f>IF((TEXT("Oct 28, 2024 00:00 AM","mmm dd, yyyy hh:mm") - TEXT(HelpMe[[#This Row],[Created Date]],"mmm dd, yyyy hh:mm"))&gt;0, "Yes","No")</f>
        <v>#VALUE!</v>
      </c>
      <c r="AB246" s="230">
        <f ca="1">IF(HelpMe[[#This Row],[Resolved Time]]="-",NOW()-TEXT(HelpMe[[#This Row],[Created Date]],"mmm dd, yyyy hh:mm"),HelpMe[[#This Row],[Resolved Time]]-HelpMe[[#This Row],[Created Date]])</f>
        <v>6.1902777777722804</v>
      </c>
      <c r="AC246" s="231" t="e">
        <f>YEAR(TEXT(HelpMe[[#This Row],[Created Date]],"mmm dd, yyyy hh:mm"))</f>
        <v>#VALUE!</v>
      </c>
      <c r="AD246" s="228" t="e">
        <f>WEEKNUM(TEXT(HelpMe[[#This Row],[Created Date]],"mmm dd, yyyy hh:mm"),2)</f>
        <v>#VALUE!</v>
      </c>
      <c r="AE246" s="228" t="e">
        <f>_xlfn.CONCAT(HelpMe[[#This Row],[Year]],"-W",HelpMe[[#This Row],[Week'#]])</f>
        <v>#VALUE!</v>
      </c>
      <c r="AF246" s="228" t="str">
        <f>IFERROR(VLOOKUP(HelpMe[[#This Row],[ID]],CGTracker[#All],11,FALSE),"No CG Status Found")</f>
        <v>No CG Status Found</v>
      </c>
      <c r="AG246" s="228" t="e">
        <f>MONTH(TEXT(HelpMe[[#This Row],[Created Date]],"mmm dd, yyyy hh:mm"))</f>
        <v>#VALUE!</v>
      </c>
      <c r="AH246" s="228" t="e">
        <f>_xlfn.CONCAT(HelpMe[[#This Row],[Year]],"-M",HelpMe[[#This Row],[Month]])</f>
        <v>#VALUE!</v>
      </c>
      <c r="AI246" s="228" t="str">
        <f ca="1">IF(HelpMe[[#This Row],[Age]]&lt;2,"Less than 2",IF(HelpMe[[#This Row],[Age]]&lt;5,"From 2 to 5",IF(HelpMe[[#This Row],[Age]]&lt;10,"From 5 to 10","More than 10")))</f>
        <v>From 5 to 10</v>
      </c>
      <c r="AJ246" s="233" t="e">
        <f>DATEVALUE(TEXT(HelpMe[[#This Row],[Created Date]],"mm/dd/yyyy hh:mm"))</f>
        <v>#VALUE!</v>
      </c>
      <c r="AK246" s="233" t="e">
        <f>IF(HelpMe[[#This Row],[Resolved Time]]="-","",DATEVALUE(TEXT(HelpMe[[#This Row],[Created Date]],"mm/dd/yyyy hh:mm")))</f>
        <v>#VALUE!</v>
      </c>
    </row>
    <row r="247" spans="1:37" ht="14.5">
      <c r="A247" s="252">
        <v>4000005749</v>
      </c>
      <c r="B247" s="252" t="s">
        <v>156</v>
      </c>
      <c r="C247" s="252" t="s">
        <v>861</v>
      </c>
      <c r="D247" s="254" t="s">
        <v>612</v>
      </c>
      <c r="E247" s="252" t="s">
        <v>1018</v>
      </c>
      <c r="F247" s="252" t="s">
        <v>941</v>
      </c>
      <c r="G247" s="252" t="s">
        <v>980</v>
      </c>
      <c r="H247" s="252" t="s">
        <v>403</v>
      </c>
      <c r="I247" s="255">
        <v>45635.462500000001</v>
      </c>
      <c r="J247" s="255">
        <v>45635.79583333333</v>
      </c>
      <c r="K247" s="252" t="s">
        <v>845</v>
      </c>
      <c r="L247" s="255">
        <v>45639.756944444445</v>
      </c>
      <c r="M247" s="252" t="s">
        <v>1018</v>
      </c>
      <c r="N247" s="252" t="s">
        <v>1005</v>
      </c>
      <c r="O247" s="252" t="s">
        <v>920</v>
      </c>
      <c r="P247" s="255">
        <v>45639.756944444445</v>
      </c>
      <c r="Q247" s="252" t="s">
        <v>861</v>
      </c>
      <c r="R247" s="255">
        <v>45636.730555555558</v>
      </c>
      <c r="S247" s="255">
        <v>45636.730555555558</v>
      </c>
      <c r="T247" s="255">
        <v>45635.504166666666</v>
      </c>
      <c r="U247" s="253" t="s">
        <v>849</v>
      </c>
      <c r="V247" s="253" t="s">
        <v>849</v>
      </c>
      <c r="W247" s="252" t="s">
        <v>850</v>
      </c>
      <c r="X247" s="252" t="s">
        <v>793</v>
      </c>
      <c r="Y247" s="228" t="str">
        <f>VLOOKUP(HelpMe[[#This Row],[Technician]],Technicians[#All],3,FALSE)</f>
        <v>Capgemini</v>
      </c>
      <c r="Z247" s="228" t="str">
        <f>VLOOKUP(HelpMe[[#This Row],[Technician]],Technicians[#All],2,FALSE)</f>
        <v>SAP FICO</v>
      </c>
      <c r="AA247" s="233" t="e">
        <f>IF((TEXT("Oct 28, 2024 00:00 AM","mmm dd, yyyy hh:mm") - TEXT(HelpMe[[#This Row],[Created Date]],"mmm dd, yyyy hh:mm"))&gt;0, "Yes","No")</f>
        <v>#VALUE!</v>
      </c>
      <c r="AB247" s="230">
        <f ca="1">IF(HelpMe[[#This Row],[Resolved Time]]="-",NOW()-TEXT(HelpMe[[#This Row],[Created Date]],"mmm dd, yyyy hh:mm"),HelpMe[[#This Row],[Resolved Time]]-HelpMe[[#This Row],[Created Date]])</f>
        <v>1.2680555555562023</v>
      </c>
      <c r="AC247" s="231" t="e">
        <f>YEAR(TEXT(HelpMe[[#This Row],[Created Date]],"mmm dd, yyyy hh:mm"))</f>
        <v>#VALUE!</v>
      </c>
      <c r="AD247" s="228" t="e">
        <f>WEEKNUM(TEXT(HelpMe[[#This Row],[Created Date]],"mmm dd, yyyy hh:mm"),2)</f>
        <v>#VALUE!</v>
      </c>
      <c r="AE247" s="228" t="e">
        <f>_xlfn.CONCAT(HelpMe[[#This Row],[Year]],"-W",HelpMe[[#This Row],[Week'#]])</f>
        <v>#VALUE!</v>
      </c>
      <c r="AF247" s="228" t="str">
        <f>IFERROR(VLOOKUP(HelpMe[[#This Row],[ID]],CGTracker[#All],11,FALSE),"No CG Status Found")</f>
        <v>Closed</v>
      </c>
      <c r="AG247" s="228" t="e">
        <f>MONTH(TEXT(HelpMe[[#This Row],[Created Date]],"mmm dd, yyyy hh:mm"))</f>
        <v>#VALUE!</v>
      </c>
      <c r="AH247" s="228" t="e">
        <f>_xlfn.CONCAT(HelpMe[[#This Row],[Year]],"-M",HelpMe[[#This Row],[Month]])</f>
        <v>#VALUE!</v>
      </c>
      <c r="AI247" s="228" t="str">
        <f ca="1">IF(HelpMe[[#This Row],[Age]]&lt;2,"Less than 2",IF(HelpMe[[#This Row],[Age]]&lt;5,"From 2 to 5",IF(HelpMe[[#This Row],[Age]]&lt;10,"From 5 to 10","More than 10")))</f>
        <v>Less than 2</v>
      </c>
      <c r="AJ247" s="233">
        <f>DATEVALUE(TEXT(HelpMe[[#This Row],[Created Date]],"mm/dd/yyyy hh:mm"))</f>
        <v>45547</v>
      </c>
      <c r="AK247" s="233">
        <f>IF(HelpMe[[#This Row],[Resolved Time]]="-","",DATEVALUE(TEXT(HelpMe[[#This Row],[Created Date]],"mm/dd/yyyy hh:mm")))</f>
        <v>45547</v>
      </c>
    </row>
    <row r="248" spans="1:37" ht="14.5">
      <c r="A248" s="252">
        <v>4000002407</v>
      </c>
      <c r="B248" s="252" t="s">
        <v>117</v>
      </c>
      <c r="C248" s="252" t="s">
        <v>795</v>
      </c>
      <c r="D248" s="254" t="s">
        <v>1320</v>
      </c>
      <c r="E248" s="252" t="s">
        <v>1321</v>
      </c>
      <c r="F248" s="252" t="s">
        <v>843</v>
      </c>
      <c r="G248" s="252" t="s">
        <v>844</v>
      </c>
      <c r="H248" s="252" t="s">
        <v>403</v>
      </c>
      <c r="I248" s="255">
        <v>45531.794444444444</v>
      </c>
      <c r="J248" s="255">
        <v>45533.794444444444</v>
      </c>
      <c r="K248" s="252" t="s">
        <v>845</v>
      </c>
      <c r="L248" s="255">
        <v>45537.677777777775</v>
      </c>
      <c r="M248" s="252" t="s">
        <v>1321</v>
      </c>
      <c r="N248" s="252" t="s">
        <v>912</v>
      </c>
      <c r="O248" s="252" t="s">
        <v>848</v>
      </c>
      <c r="P248" s="255">
        <v>45537.677777777775</v>
      </c>
      <c r="Q248" s="252" t="s">
        <v>795</v>
      </c>
      <c r="R248" s="255">
        <v>45534.663888888892</v>
      </c>
      <c r="S248" s="255">
        <v>45534.663888888892</v>
      </c>
      <c r="T248" s="255">
        <v>45532.50277777778</v>
      </c>
      <c r="U248" s="252" t="s">
        <v>885</v>
      </c>
      <c r="V248" s="253" t="s">
        <v>849</v>
      </c>
      <c r="W248" s="252" t="s">
        <v>850</v>
      </c>
      <c r="X248" s="252" t="s">
        <v>793</v>
      </c>
      <c r="Y248" s="228" t="str">
        <f>VLOOKUP(HelpMe[[#This Row],[Technician]],Technicians[#All],3,FALSE)</f>
        <v>RAK Ceramics</v>
      </c>
      <c r="Z248" s="228" t="str">
        <f>VLOOKUP(HelpMe[[#This Row],[Technician]],Technicians[#All],2,FALSE)</f>
        <v>SAP Basis</v>
      </c>
      <c r="AA248" s="233" t="e">
        <f>IF((TEXT("Oct 28, 2024 00:00 AM","mmm dd, yyyy hh:mm") - TEXT(HelpMe[[#This Row],[Created Date]],"mmm dd, yyyy hh:mm"))&gt;0, "Yes","No")</f>
        <v>#VALUE!</v>
      </c>
      <c r="AB248" s="230">
        <f ca="1">IF(HelpMe[[#This Row],[Resolved Time]]="-",NOW()-TEXT(HelpMe[[#This Row],[Created Date]],"mmm dd, yyyy hh:mm"),HelpMe[[#This Row],[Resolved Time]]-HelpMe[[#This Row],[Created Date]])</f>
        <v>2.8694444444481633</v>
      </c>
      <c r="AC248" s="231" t="e">
        <f>YEAR(TEXT(HelpMe[[#This Row],[Created Date]],"mmm dd, yyyy hh:mm"))</f>
        <v>#VALUE!</v>
      </c>
      <c r="AD248" s="228" t="e">
        <f>WEEKNUM(TEXT(HelpMe[[#This Row],[Created Date]],"mmm dd, yyyy hh:mm"),2)</f>
        <v>#VALUE!</v>
      </c>
      <c r="AE248" s="228" t="e">
        <f>_xlfn.CONCAT(HelpMe[[#This Row],[Year]],"-W",HelpMe[[#This Row],[Week'#]])</f>
        <v>#VALUE!</v>
      </c>
      <c r="AF248" s="228" t="str">
        <f>IFERROR(VLOOKUP(HelpMe[[#This Row],[ID]],CGTracker[#All],11,FALSE),"No CG Status Found")</f>
        <v>No CG Status Found</v>
      </c>
      <c r="AG248" s="228" t="e">
        <f>MONTH(TEXT(HelpMe[[#This Row],[Created Date]],"mmm dd, yyyy hh:mm"))</f>
        <v>#VALUE!</v>
      </c>
      <c r="AH248" s="228" t="e">
        <f>_xlfn.CONCAT(HelpMe[[#This Row],[Year]],"-M",HelpMe[[#This Row],[Month]])</f>
        <v>#VALUE!</v>
      </c>
      <c r="AI248" s="228" t="str">
        <f ca="1">IF(HelpMe[[#This Row],[Age]]&lt;2,"Less than 2",IF(HelpMe[[#This Row],[Age]]&lt;5,"From 2 to 5",IF(HelpMe[[#This Row],[Age]]&lt;10,"From 5 to 10","More than 10")))</f>
        <v>From 2 to 5</v>
      </c>
      <c r="AJ248" s="233" t="e">
        <f>DATEVALUE(TEXT(HelpMe[[#This Row],[Created Date]],"mm/dd/yyyy hh:mm"))</f>
        <v>#VALUE!</v>
      </c>
      <c r="AK248" s="233" t="e">
        <f>IF(HelpMe[[#This Row],[Resolved Time]]="-","",DATEVALUE(TEXT(HelpMe[[#This Row],[Created Date]],"mm/dd/yyyy hh:mm")))</f>
        <v>#VALUE!</v>
      </c>
    </row>
    <row r="249" spans="1:37" ht="14.5">
      <c r="A249" s="252">
        <v>4000005632</v>
      </c>
      <c r="B249" s="252" t="s">
        <v>117</v>
      </c>
      <c r="C249" s="252" t="s">
        <v>795</v>
      </c>
      <c r="D249" s="254" t="s">
        <v>1322</v>
      </c>
      <c r="E249" s="252" t="s">
        <v>1323</v>
      </c>
      <c r="F249" s="252" t="s">
        <v>843</v>
      </c>
      <c r="G249" s="252" t="s">
        <v>844</v>
      </c>
      <c r="H249" s="252" t="s">
        <v>403</v>
      </c>
      <c r="I249" s="255">
        <v>45630.769444444442</v>
      </c>
      <c r="J249" s="255">
        <v>45632.769444444442</v>
      </c>
      <c r="K249" s="252" t="s">
        <v>885</v>
      </c>
      <c r="L249" s="255">
        <v>45638.589583333334</v>
      </c>
      <c r="M249" s="252" t="s">
        <v>846</v>
      </c>
      <c r="N249" s="252" t="s">
        <v>871</v>
      </c>
      <c r="O249" s="252" t="s">
        <v>848</v>
      </c>
      <c r="P249" s="255">
        <v>45638.589583333334</v>
      </c>
      <c r="Q249" s="252" t="s">
        <v>795</v>
      </c>
      <c r="R249" s="255">
        <v>45635.586805555555</v>
      </c>
      <c r="S249" s="255">
        <v>45635.586805555555</v>
      </c>
      <c r="T249" s="255">
        <v>45631.477777777778</v>
      </c>
      <c r="U249" s="252" t="s">
        <v>885</v>
      </c>
      <c r="V249" s="253" t="s">
        <v>849</v>
      </c>
      <c r="W249" s="252" t="s">
        <v>888</v>
      </c>
      <c r="X249" s="252" t="s">
        <v>793</v>
      </c>
      <c r="Y249" s="228" t="str">
        <f>VLOOKUP(HelpMe[[#This Row],[Technician]],Technicians[#All],3,FALSE)</f>
        <v>RAK Ceramics</v>
      </c>
      <c r="Z249" s="228" t="str">
        <f>VLOOKUP(HelpMe[[#This Row],[Technician]],Technicians[#All],2,FALSE)</f>
        <v>SAP Basis</v>
      </c>
      <c r="AA249" s="230" t="e">
        <f>IF((TEXT("Oct 28, 2024 00:00 AM","mmm dd, yyyy hh:mm") - TEXT(HelpMe[[#This Row],[Created Date]],"mmm dd, yyyy hh:mm"))&gt;0, "Yes","No")</f>
        <v>#VALUE!</v>
      </c>
      <c r="AB249" s="230">
        <f ca="1">IF(HelpMe[[#This Row],[Resolved Time]]="-",NOW()-TEXT(HelpMe[[#This Row],[Created Date]],"mmm dd, yyyy hh:mm"),HelpMe[[#This Row],[Resolved Time]]-HelpMe[[#This Row],[Created Date]])</f>
        <v>4.8173611111124046</v>
      </c>
      <c r="AC249" s="231" t="e">
        <f>YEAR(TEXT(HelpMe[[#This Row],[Created Date]],"mmm dd, yyyy hh:mm"))</f>
        <v>#VALUE!</v>
      </c>
      <c r="AD249" s="228" t="e">
        <f>WEEKNUM(TEXT(HelpMe[[#This Row],[Created Date]],"mmm dd, yyyy hh:mm"),2)</f>
        <v>#VALUE!</v>
      </c>
      <c r="AE249" s="228" t="e">
        <f>_xlfn.CONCAT(HelpMe[[#This Row],[Year]],"-W",HelpMe[[#This Row],[Week'#]])</f>
        <v>#VALUE!</v>
      </c>
      <c r="AF249" s="228" t="str">
        <f>IFERROR(VLOOKUP(HelpMe[[#This Row],[ID]],CGTracker[#All],11,FALSE),"No CG Status Found")</f>
        <v>No CG Status Found</v>
      </c>
      <c r="AG249" s="228" t="e">
        <f>MONTH(TEXT(HelpMe[[#This Row],[Created Date]],"mmm dd, yyyy hh:mm"))</f>
        <v>#VALUE!</v>
      </c>
      <c r="AH249" s="228" t="e">
        <f>_xlfn.CONCAT(HelpMe[[#This Row],[Year]],"-M",HelpMe[[#This Row],[Month]])</f>
        <v>#VALUE!</v>
      </c>
      <c r="AI249" s="228" t="str">
        <f ca="1">IF(HelpMe[[#This Row],[Age]]&lt;2,"Less than 2",IF(HelpMe[[#This Row],[Age]]&lt;5,"From 2 to 5",IF(HelpMe[[#This Row],[Age]]&lt;10,"From 5 to 10","More than 10")))</f>
        <v>From 2 to 5</v>
      </c>
      <c r="AJ249" s="233">
        <f>DATEVALUE(TEXT(HelpMe[[#This Row],[Created Date]],"mm/dd/yyyy hh:mm"))</f>
        <v>45394</v>
      </c>
      <c r="AK249" s="233">
        <f>IF(HelpMe[[#This Row],[Resolved Time]]="-","",DATEVALUE(TEXT(HelpMe[[#This Row],[Created Date]],"mm/dd/yyyy hh:mm")))</f>
        <v>45394</v>
      </c>
    </row>
    <row r="250" spans="1:37" ht="14.5">
      <c r="A250" s="252">
        <v>4000002361</v>
      </c>
      <c r="B250" s="252" t="s">
        <v>117</v>
      </c>
      <c r="C250" s="252" t="s">
        <v>795</v>
      </c>
      <c r="D250" s="254" t="s">
        <v>1324</v>
      </c>
      <c r="E250" s="252" t="s">
        <v>950</v>
      </c>
      <c r="F250" s="252" t="s">
        <v>742</v>
      </c>
      <c r="G250" s="252" t="s">
        <v>516</v>
      </c>
      <c r="H250" s="252" t="s">
        <v>403</v>
      </c>
      <c r="I250" s="255">
        <v>45530.787499999999</v>
      </c>
      <c r="J250" s="255">
        <v>45532.787499999999</v>
      </c>
      <c r="K250" s="252" t="s">
        <v>845</v>
      </c>
      <c r="L250" s="255">
        <v>45575.567361111112</v>
      </c>
      <c r="M250" s="252" t="s">
        <v>846</v>
      </c>
      <c r="N250" s="252" t="s">
        <v>924</v>
      </c>
      <c r="O250" s="252" t="s">
        <v>848</v>
      </c>
      <c r="P250" s="255">
        <v>45575.567361111112</v>
      </c>
      <c r="Q250" s="252" t="s">
        <v>795</v>
      </c>
      <c r="R250" s="255">
        <v>45572.533333333333</v>
      </c>
      <c r="S250" s="255">
        <v>45572.533333333333</v>
      </c>
      <c r="T250" s="255">
        <v>45531.495833333334</v>
      </c>
      <c r="U250" s="252" t="s">
        <v>845</v>
      </c>
      <c r="V250" s="256">
        <v>3000000000</v>
      </c>
      <c r="W250" s="252" t="s">
        <v>850</v>
      </c>
      <c r="X250" s="252" t="s">
        <v>793</v>
      </c>
      <c r="Y250" s="228" t="str">
        <f>VLOOKUP(HelpMe[[#This Row],[Technician]],Technicians[#All],3,FALSE)</f>
        <v>RAK Ceramics</v>
      </c>
      <c r="Z250" s="228" t="str">
        <f>VLOOKUP(HelpMe[[#This Row],[Technician]],Technicians[#All],2,FALSE)</f>
        <v>SAP SD</v>
      </c>
      <c r="AA250" s="230" t="e">
        <f>IF((TEXT("Oct 28, 2024 00:00 AM","mmm dd, yyyy hh:mm") - TEXT(HelpMe[[#This Row],[Created Date]],"mmm dd, yyyy hh:mm"))&gt;0, "Yes","No")</f>
        <v>#VALUE!</v>
      </c>
      <c r="AB250" s="230">
        <f ca="1">IF(HelpMe[[#This Row],[Resolved Time]]="-",NOW()-TEXT(HelpMe[[#This Row],[Created Date]],"mmm dd, yyyy hh:mm"),HelpMe[[#This Row],[Resolved Time]]-HelpMe[[#This Row],[Created Date]])</f>
        <v>41.745833333334303</v>
      </c>
      <c r="AC250" s="231" t="e">
        <f>YEAR(TEXT(HelpMe[[#This Row],[Created Date]],"mmm dd, yyyy hh:mm"))</f>
        <v>#VALUE!</v>
      </c>
      <c r="AD250" s="228" t="e">
        <f>WEEKNUM(TEXT(HelpMe[[#This Row],[Created Date]],"mmm dd, yyyy hh:mm"),2)</f>
        <v>#VALUE!</v>
      </c>
      <c r="AE250" s="228" t="e">
        <f>_xlfn.CONCAT(HelpMe[[#This Row],[Year]],"-W",HelpMe[[#This Row],[Week'#]])</f>
        <v>#VALUE!</v>
      </c>
      <c r="AF250" s="228" t="str">
        <f>IFERROR(VLOOKUP(HelpMe[[#This Row],[ID]],CGTracker[#All],11,FALSE),"No CG Status Found")</f>
        <v>No CG Status Found</v>
      </c>
      <c r="AG250" s="228" t="e">
        <f>MONTH(TEXT(HelpMe[[#This Row],[Created Date]],"mmm dd, yyyy hh:mm"))</f>
        <v>#VALUE!</v>
      </c>
      <c r="AH250" s="228" t="e">
        <f>_xlfn.CONCAT(HelpMe[[#This Row],[Year]],"-M",HelpMe[[#This Row],[Month]])</f>
        <v>#VALUE!</v>
      </c>
      <c r="AI250" s="228" t="str">
        <f ca="1">IF(HelpMe[[#This Row],[Age]]&lt;2,"Less than 2",IF(HelpMe[[#This Row],[Age]]&lt;5,"From 2 to 5",IF(HelpMe[[#This Row],[Age]]&lt;10,"From 5 to 10","More than 10")))</f>
        <v>More than 10</v>
      </c>
      <c r="AJ250" s="233" t="e">
        <f>DATEVALUE(TEXT(HelpMe[[#This Row],[Created Date]],"mm/dd/yyyy hh:mm"))</f>
        <v>#VALUE!</v>
      </c>
      <c r="AK250" s="233" t="e">
        <f>IF(HelpMe[[#This Row],[Resolved Time]]="-","",DATEVALUE(TEXT(HelpMe[[#This Row],[Created Date]],"mm/dd/yyyy hh:mm")))</f>
        <v>#VALUE!</v>
      </c>
    </row>
    <row r="251" spans="1:37" ht="14.5">
      <c r="A251" s="252">
        <v>4000001980</v>
      </c>
      <c r="B251" s="252" t="s">
        <v>117</v>
      </c>
      <c r="C251" s="252" t="s">
        <v>795</v>
      </c>
      <c r="D251" s="254" t="s">
        <v>1325</v>
      </c>
      <c r="E251" s="252" t="s">
        <v>1326</v>
      </c>
      <c r="F251" s="252" t="s">
        <v>603</v>
      </c>
      <c r="G251" s="252" t="s">
        <v>899</v>
      </c>
      <c r="H251" s="252" t="s">
        <v>268</v>
      </c>
      <c r="I251" s="255">
        <v>45518.563888888886</v>
      </c>
      <c r="J251" s="255">
        <v>45520.563888888886</v>
      </c>
      <c r="K251" s="252" t="s">
        <v>845</v>
      </c>
      <c r="L251" s="253" t="s">
        <v>849</v>
      </c>
      <c r="M251" s="252" t="s">
        <v>1326</v>
      </c>
      <c r="N251" s="252" t="s">
        <v>1327</v>
      </c>
      <c r="O251" s="252" t="s">
        <v>848</v>
      </c>
      <c r="P251" s="255">
        <v>45604.504166666666</v>
      </c>
      <c r="Q251" s="252" t="s">
        <v>795</v>
      </c>
      <c r="R251" s="253" t="s">
        <v>849</v>
      </c>
      <c r="S251" s="253" t="s">
        <v>849</v>
      </c>
      <c r="T251" s="255">
        <v>45518.647222222222</v>
      </c>
      <c r="U251" s="252" t="s">
        <v>845</v>
      </c>
      <c r="V251" s="253" t="s">
        <v>849</v>
      </c>
      <c r="W251" s="252" t="s">
        <v>850</v>
      </c>
      <c r="X251" s="252" t="s">
        <v>793</v>
      </c>
      <c r="Y251" s="228" t="str">
        <f>VLOOKUP(HelpMe[[#This Row],[Technician]],Technicians[#All],3,FALSE)</f>
        <v>RAK Ceramics</v>
      </c>
      <c r="Z251" s="228" t="str">
        <f>VLOOKUP(HelpMe[[#This Row],[Technician]],Technicians[#All],2,FALSE)</f>
        <v>SAP ABAP</v>
      </c>
      <c r="AA251" s="230" t="e">
        <f>IF((TEXT("Oct 28, 2024 00:00 AM","mmm dd, yyyy hh:mm") - TEXT(HelpMe[[#This Row],[Created Date]],"mmm dd, yyyy hh:mm"))&gt;0, "Yes","No")</f>
        <v>#VALUE!</v>
      </c>
      <c r="AB251" s="230" t="e">
        <f ca="1">IF(HelpMe[[#This Row],[Resolved Time]]="-",NOW()-TEXT(HelpMe[[#This Row],[Created Date]],"mmm dd, yyyy hh:mm"),HelpMe[[#This Row],[Resolved Time]]-HelpMe[[#This Row],[Created Date]])</f>
        <v>#VALUE!</v>
      </c>
      <c r="AC251" s="231" t="e">
        <f>YEAR(TEXT(HelpMe[[#This Row],[Created Date]],"mmm dd, yyyy hh:mm"))</f>
        <v>#VALUE!</v>
      </c>
      <c r="AD251" s="228" t="e">
        <f>WEEKNUM(TEXT(HelpMe[[#This Row],[Created Date]],"mmm dd, yyyy hh:mm"),2)</f>
        <v>#VALUE!</v>
      </c>
      <c r="AE251" s="228" t="e">
        <f>_xlfn.CONCAT(HelpMe[[#This Row],[Year]],"-W",HelpMe[[#This Row],[Week'#]])</f>
        <v>#VALUE!</v>
      </c>
      <c r="AF251" s="228" t="str">
        <f>IFERROR(VLOOKUP(HelpMe[[#This Row],[ID]],CGTracker[#All],11,FALSE),"No CG Status Found")</f>
        <v>In Progress</v>
      </c>
      <c r="AG251" s="228" t="e">
        <f>MONTH(TEXT(HelpMe[[#This Row],[Created Date]],"mmm dd, yyyy hh:mm"))</f>
        <v>#VALUE!</v>
      </c>
      <c r="AH251" s="228" t="e">
        <f>_xlfn.CONCAT(HelpMe[[#This Row],[Year]],"-M",HelpMe[[#This Row],[Month]])</f>
        <v>#VALUE!</v>
      </c>
      <c r="AI251" s="228" t="e">
        <f ca="1">IF(HelpMe[[#This Row],[Age]]&lt;2,"Less than 2",IF(HelpMe[[#This Row],[Age]]&lt;5,"From 2 to 5",IF(HelpMe[[#This Row],[Age]]&lt;10,"From 5 to 10","More than 10")))</f>
        <v>#VALUE!</v>
      </c>
      <c r="AJ251" s="233" t="e">
        <f>DATEVALUE(TEXT(HelpMe[[#This Row],[Created Date]],"mm/dd/yyyy hh:mm"))</f>
        <v>#VALUE!</v>
      </c>
      <c r="AK251" s="233" t="str">
        <f>IF(HelpMe[[#This Row],[Resolved Time]]="-","",DATEVALUE(TEXT(HelpMe[[#This Row],[Created Date]],"mm/dd/yyyy hh:mm")))</f>
        <v/>
      </c>
    </row>
    <row r="252" spans="1:37" ht="14.5">
      <c r="A252" s="252">
        <v>4000004978</v>
      </c>
      <c r="B252" s="252" t="s">
        <v>117</v>
      </c>
      <c r="C252" s="252" t="s">
        <v>881</v>
      </c>
      <c r="D252" s="254" t="s">
        <v>1328</v>
      </c>
      <c r="E252" s="252" t="s">
        <v>854</v>
      </c>
      <c r="F252" s="252" t="s">
        <v>854</v>
      </c>
      <c r="G252" s="252" t="s">
        <v>855</v>
      </c>
      <c r="H252" s="252" t="s">
        <v>268</v>
      </c>
      <c r="I252" s="255">
        <v>45609.682638888888</v>
      </c>
      <c r="J252" s="255">
        <v>45616.683333333334</v>
      </c>
      <c r="K252" s="252" t="s">
        <v>845</v>
      </c>
      <c r="L252" s="253" t="s">
        <v>849</v>
      </c>
      <c r="M252" s="252" t="s">
        <v>854</v>
      </c>
      <c r="N252" s="252" t="s">
        <v>912</v>
      </c>
      <c r="O252" s="252" t="s">
        <v>848</v>
      </c>
      <c r="P252" s="255">
        <v>45630.744444444441</v>
      </c>
      <c r="Q252" s="252" t="s">
        <v>881</v>
      </c>
      <c r="R252" s="253" t="s">
        <v>849</v>
      </c>
      <c r="S252" s="253" t="s">
        <v>849</v>
      </c>
      <c r="T252" s="255">
        <v>45610.474305555559</v>
      </c>
      <c r="U252" s="252" t="s">
        <v>845</v>
      </c>
      <c r="V252" s="256">
        <v>30000000000</v>
      </c>
      <c r="W252" s="252" t="s">
        <v>850</v>
      </c>
      <c r="X252" s="252" t="s">
        <v>793</v>
      </c>
      <c r="Y252" s="228" t="str">
        <f>VLOOKUP(HelpMe[[#This Row],[Technician]],Technicians[#All],3,FALSE)</f>
        <v>RAK Ceramics</v>
      </c>
      <c r="Z252" s="228" t="str">
        <f>VLOOKUP(HelpMe[[#This Row],[Technician]],Technicians[#All],2,FALSE)</f>
        <v>SAP PP</v>
      </c>
      <c r="AA252" s="233" t="e">
        <f>IF((TEXT("Oct 28, 2024 00:00 AM","mmm dd, yyyy hh:mm") - TEXT(HelpMe[[#This Row],[Created Date]],"mmm dd, yyyy hh:mm"))&gt;0, "Yes","No")</f>
        <v>#VALUE!</v>
      </c>
      <c r="AB252" s="230" t="e">
        <f ca="1">IF(HelpMe[[#This Row],[Resolved Time]]="-",NOW()-TEXT(HelpMe[[#This Row],[Created Date]],"mmm dd, yyyy hh:mm"),HelpMe[[#This Row],[Resolved Time]]-HelpMe[[#This Row],[Created Date]])</f>
        <v>#VALUE!</v>
      </c>
      <c r="AC252" s="231" t="e">
        <f>YEAR(TEXT(HelpMe[[#This Row],[Created Date]],"mmm dd, yyyy hh:mm"))</f>
        <v>#VALUE!</v>
      </c>
      <c r="AD252" s="228" t="e">
        <f>WEEKNUM(TEXT(HelpMe[[#This Row],[Created Date]],"mmm dd, yyyy hh:mm"),2)</f>
        <v>#VALUE!</v>
      </c>
      <c r="AE252" s="228" t="e">
        <f>_xlfn.CONCAT(HelpMe[[#This Row],[Year]],"-W",HelpMe[[#This Row],[Week'#]])</f>
        <v>#VALUE!</v>
      </c>
      <c r="AF252" s="228" t="str">
        <f>IFERROR(VLOOKUP(HelpMe[[#This Row],[ID]],CGTracker[#All],11,FALSE),"No CG Status Found")</f>
        <v>In Progress</v>
      </c>
      <c r="AG252" s="228" t="e">
        <f>MONTH(TEXT(HelpMe[[#This Row],[Created Date]],"mmm dd, yyyy hh:mm"))</f>
        <v>#VALUE!</v>
      </c>
      <c r="AH252" s="228" t="e">
        <f>_xlfn.CONCAT(HelpMe[[#This Row],[Year]],"-M",HelpMe[[#This Row],[Month]])</f>
        <v>#VALUE!</v>
      </c>
      <c r="AI252" s="228" t="e">
        <f ca="1">IF(HelpMe[[#This Row],[Age]]&lt;2,"Less than 2",IF(HelpMe[[#This Row],[Age]]&lt;5,"From 2 to 5",IF(HelpMe[[#This Row],[Age]]&lt;10,"From 5 to 10","More than 10")))</f>
        <v>#VALUE!</v>
      </c>
      <c r="AJ252" s="233" t="e">
        <f>DATEVALUE(TEXT(HelpMe[[#This Row],[Created Date]],"mm/dd/yyyy hh:mm"))</f>
        <v>#VALUE!</v>
      </c>
      <c r="AK252" s="233" t="str">
        <f>IF(HelpMe[[#This Row],[Resolved Time]]="-","",DATEVALUE(TEXT(HelpMe[[#This Row],[Created Date]],"mm/dd/yyyy hh:mm")))</f>
        <v/>
      </c>
    </row>
    <row r="253" spans="1:37" ht="14.5">
      <c r="A253" s="252">
        <v>4000000969</v>
      </c>
      <c r="B253" s="252" t="s">
        <v>156</v>
      </c>
      <c r="C253" s="252" t="s">
        <v>861</v>
      </c>
      <c r="D253" s="254" t="s">
        <v>1329</v>
      </c>
      <c r="E253" s="252" t="s">
        <v>953</v>
      </c>
      <c r="F253" s="252" t="s">
        <v>843</v>
      </c>
      <c r="G253" s="252" t="s">
        <v>844</v>
      </c>
      <c r="H253" s="252" t="s">
        <v>403</v>
      </c>
      <c r="I253" s="255">
        <v>45495.719444444447</v>
      </c>
      <c r="J253" s="255">
        <v>45496.677777777775</v>
      </c>
      <c r="K253" s="252" t="s">
        <v>845</v>
      </c>
      <c r="L253" s="255">
        <v>45499.705555555556</v>
      </c>
      <c r="M253" s="252" t="s">
        <v>953</v>
      </c>
      <c r="N253" s="252" t="s">
        <v>912</v>
      </c>
      <c r="O253" s="252" t="s">
        <v>920</v>
      </c>
      <c r="P253" s="255">
        <v>45509.561805555553</v>
      </c>
      <c r="Q253" s="252" t="s">
        <v>861</v>
      </c>
      <c r="R253" s="255">
        <v>45496.698611111111</v>
      </c>
      <c r="S253" s="255">
        <v>45496.686111111114</v>
      </c>
      <c r="T253" s="255">
        <v>45495.761111111111</v>
      </c>
      <c r="U253" s="253" t="s">
        <v>849</v>
      </c>
      <c r="V253" s="253" t="s">
        <v>849</v>
      </c>
      <c r="W253" s="252" t="s">
        <v>850</v>
      </c>
      <c r="X253" s="252" t="s">
        <v>851</v>
      </c>
      <c r="Y253" s="228" t="str">
        <f>VLOOKUP(HelpMe[[#This Row],[Technician]],Technicians[#All],3,FALSE)</f>
        <v>RAK Ceramics</v>
      </c>
      <c r="Z253" s="228" t="str">
        <f>VLOOKUP(HelpMe[[#This Row],[Technician]],Technicians[#All],2,FALSE)</f>
        <v>SAP Basis</v>
      </c>
      <c r="AA253" s="233" t="e">
        <f>IF((TEXT("Oct 28, 2024 00:00 AM","mmm dd, yyyy hh:mm") - TEXT(HelpMe[[#This Row],[Created Date]],"mmm dd, yyyy hh:mm"))&gt;0, "Yes","No")</f>
        <v>#VALUE!</v>
      </c>
      <c r="AB253" s="230">
        <f ca="1">IF(HelpMe[[#This Row],[Resolved Time]]="-",NOW()-TEXT(HelpMe[[#This Row],[Created Date]],"mmm dd, yyyy hh:mm"),HelpMe[[#This Row],[Resolved Time]]-HelpMe[[#This Row],[Created Date]])</f>
        <v>0.97916666666424135</v>
      </c>
      <c r="AC253" s="231" t="e">
        <f>YEAR(TEXT(HelpMe[[#This Row],[Created Date]],"mmm dd, yyyy hh:mm"))</f>
        <v>#VALUE!</v>
      </c>
      <c r="AD253" s="228" t="e">
        <f>WEEKNUM(TEXT(HelpMe[[#This Row],[Created Date]],"mmm dd, yyyy hh:mm"),2)</f>
        <v>#VALUE!</v>
      </c>
      <c r="AE253" s="228" t="e">
        <f>_xlfn.CONCAT(HelpMe[[#This Row],[Year]],"-W",HelpMe[[#This Row],[Week'#]])</f>
        <v>#VALUE!</v>
      </c>
      <c r="AF253" s="228" t="str">
        <f>IFERROR(VLOOKUP(HelpMe[[#This Row],[ID]],CGTracker[#All],11,FALSE),"No CG Status Found")</f>
        <v>No CG Status Found</v>
      </c>
      <c r="AG253" s="228" t="e">
        <f>MONTH(TEXT(HelpMe[[#This Row],[Created Date]],"mmm dd, yyyy hh:mm"))</f>
        <v>#VALUE!</v>
      </c>
      <c r="AH253" s="228" t="e">
        <f>_xlfn.CONCAT(HelpMe[[#This Row],[Year]],"-M",HelpMe[[#This Row],[Month]])</f>
        <v>#VALUE!</v>
      </c>
      <c r="AI253" s="228" t="str">
        <f ca="1">IF(HelpMe[[#This Row],[Age]]&lt;2,"Less than 2",IF(HelpMe[[#This Row],[Age]]&lt;5,"From 2 to 5",IF(HelpMe[[#This Row],[Age]]&lt;10,"From 5 to 10","More than 10")))</f>
        <v>Less than 2</v>
      </c>
      <c r="AJ253" s="233" t="e">
        <f>DATEVALUE(TEXT(HelpMe[[#This Row],[Created Date]],"mm/dd/yyyy hh:mm"))</f>
        <v>#VALUE!</v>
      </c>
      <c r="AK253" s="233" t="e">
        <f>IF(HelpMe[[#This Row],[Resolved Time]]="-","",DATEVALUE(TEXT(HelpMe[[#This Row],[Created Date]],"mm/dd/yyyy hh:mm")))</f>
        <v>#VALUE!</v>
      </c>
    </row>
    <row r="254" spans="1:37" ht="14.5">
      <c r="A254" s="252">
        <v>4000003436</v>
      </c>
      <c r="B254" s="252" t="s">
        <v>117</v>
      </c>
      <c r="C254" s="252" t="s">
        <v>906</v>
      </c>
      <c r="D254" s="254" t="s">
        <v>1330</v>
      </c>
      <c r="E254" s="252" t="s">
        <v>1013</v>
      </c>
      <c r="F254" s="252" t="s">
        <v>843</v>
      </c>
      <c r="G254" s="252" t="s">
        <v>844</v>
      </c>
      <c r="H254" s="252" t="s">
        <v>403</v>
      </c>
      <c r="I254" s="255">
        <v>45561.752083333333</v>
      </c>
      <c r="J254" s="255">
        <v>45562.731249999997</v>
      </c>
      <c r="K254" s="252" t="s">
        <v>845</v>
      </c>
      <c r="L254" s="255">
        <v>45565.479861111111</v>
      </c>
      <c r="M254" s="252" t="s">
        <v>1013</v>
      </c>
      <c r="N254" s="252" t="s">
        <v>1014</v>
      </c>
      <c r="O254" s="252" t="s">
        <v>848</v>
      </c>
      <c r="P254" s="255">
        <v>45565.479861111111</v>
      </c>
      <c r="Q254" s="252" t="s">
        <v>861</v>
      </c>
      <c r="R254" s="255">
        <v>45562.450694444444</v>
      </c>
      <c r="S254" s="255">
        <v>45562.450694444444</v>
      </c>
      <c r="T254" s="255">
        <v>45562.439583333333</v>
      </c>
      <c r="U254" s="252" t="s">
        <v>885</v>
      </c>
      <c r="V254" s="253" t="s">
        <v>849</v>
      </c>
      <c r="W254" s="252" t="s">
        <v>850</v>
      </c>
      <c r="X254" s="252" t="s">
        <v>903</v>
      </c>
      <c r="Y254" s="228" t="str">
        <f>VLOOKUP(HelpMe[[#This Row],[Technician]],Technicians[#All],3,FALSE)</f>
        <v>RAK Ceramics</v>
      </c>
      <c r="Z254" s="228" t="str">
        <f>VLOOKUP(HelpMe[[#This Row],[Technician]],Technicians[#All],2,FALSE)</f>
        <v>SAP Basis</v>
      </c>
      <c r="AA254" s="233" t="e">
        <f>IF((TEXT("Oct 28, 2024 00:00 AM","mmm dd, yyyy hh:mm") - TEXT(HelpMe[[#This Row],[Created Date]],"mmm dd, yyyy hh:mm"))&gt;0, "Yes","No")</f>
        <v>#VALUE!</v>
      </c>
      <c r="AB254" s="230">
        <f ca="1">IF(HelpMe[[#This Row],[Resolved Time]]="-",NOW()-TEXT(HelpMe[[#This Row],[Created Date]],"mmm dd, yyyy hh:mm"),HelpMe[[#This Row],[Resolved Time]]-HelpMe[[#This Row],[Created Date]])</f>
        <v>0.69861111111094942</v>
      </c>
      <c r="AC254" s="231" t="e">
        <f>YEAR(TEXT(HelpMe[[#This Row],[Created Date]],"mmm dd, yyyy hh:mm"))</f>
        <v>#VALUE!</v>
      </c>
      <c r="AD254" s="228" t="e">
        <f>WEEKNUM(TEXT(HelpMe[[#This Row],[Created Date]],"mmm dd, yyyy hh:mm"),2)</f>
        <v>#VALUE!</v>
      </c>
      <c r="AE254" s="228" t="e">
        <f>_xlfn.CONCAT(HelpMe[[#This Row],[Year]],"-W",HelpMe[[#This Row],[Week'#]])</f>
        <v>#VALUE!</v>
      </c>
      <c r="AF254" s="228" t="str">
        <f>IFERROR(VLOOKUP(HelpMe[[#This Row],[ID]],CGTracker[#All],11,FALSE),"No CG Status Found")</f>
        <v>No CG Status Found</v>
      </c>
      <c r="AG254" s="228" t="e">
        <f>MONTH(TEXT(HelpMe[[#This Row],[Created Date]],"mmm dd, yyyy hh:mm"))</f>
        <v>#VALUE!</v>
      </c>
      <c r="AH254" s="228" t="e">
        <f>_xlfn.CONCAT(HelpMe[[#This Row],[Year]],"-M",HelpMe[[#This Row],[Month]])</f>
        <v>#VALUE!</v>
      </c>
      <c r="AI254" s="228" t="str">
        <f ca="1">IF(HelpMe[[#This Row],[Age]]&lt;2,"Less than 2",IF(HelpMe[[#This Row],[Age]]&lt;5,"From 2 to 5",IF(HelpMe[[#This Row],[Age]]&lt;10,"From 5 to 10","More than 10")))</f>
        <v>Less than 2</v>
      </c>
      <c r="AJ254" s="233" t="e">
        <f>DATEVALUE(TEXT(HelpMe[[#This Row],[Created Date]],"mm/dd/yyyy hh:mm"))</f>
        <v>#VALUE!</v>
      </c>
      <c r="AK254" s="233" t="e">
        <f>IF(HelpMe[[#This Row],[Resolved Time]]="-","",DATEVALUE(TEXT(HelpMe[[#This Row],[Created Date]],"mm/dd/yyyy hh:mm")))</f>
        <v>#VALUE!</v>
      </c>
    </row>
    <row r="255" spans="1:37" ht="14.5">
      <c r="A255" s="252">
        <v>4000002570</v>
      </c>
      <c r="B255" s="252" t="s">
        <v>156</v>
      </c>
      <c r="C255" s="252" t="s">
        <v>861</v>
      </c>
      <c r="D255" s="254" t="s">
        <v>1331</v>
      </c>
      <c r="E255" s="252" t="s">
        <v>1332</v>
      </c>
      <c r="F255" s="252" t="s">
        <v>854</v>
      </c>
      <c r="G255" s="252" t="s">
        <v>855</v>
      </c>
      <c r="H255" s="252" t="s">
        <v>403</v>
      </c>
      <c r="I255" s="255">
        <v>45537.754861111112</v>
      </c>
      <c r="J255" s="255">
        <v>45539.754861111112</v>
      </c>
      <c r="K255" s="252" t="s">
        <v>845</v>
      </c>
      <c r="L255" s="255">
        <v>45590.614583333336</v>
      </c>
      <c r="M255" s="252" t="s">
        <v>1332</v>
      </c>
      <c r="N255" s="252" t="s">
        <v>939</v>
      </c>
      <c r="O255" s="252" t="s">
        <v>848</v>
      </c>
      <c r="P255" s="255">
        <v>45590.614583333336</v>
      </c>
      <c r="Q255" s="252" t="s">
        <v>795</v>
      </c>
      <c r="R255" s="255">
        <v>45587.583333333336</v>
      </c>
      <c r="S255" s="255">
        <v>45548.569444444445</v>
      </c>
      <c r="T255" s="255">
        <v>45538.463194444441</v>
      </c>
      <c r="U255" s="253" t="s">
        <v>849</v>
      </c>
      <c r="V255" s="256">
        <v>2000000000</v>
      </c>
      <c r="W255" s="252" t="s">
        <v>850</v>
      </c>
      <c r="X255" s="252" t="s">
        <v>793</v>
      </c>
      <c r="Y255" s="228" t="str">
        <f>VLOOKUP(HelpMe[[#This Row],[Technician]],Technicians[#All],3,FALSE)</f>
        <v>RAK Ceramics</v>
      </c>
      <c r="Z255" s="228" t="str">
        <f>VLOOKUP(HelpMe[[#This Row],[Technician]],Technicians[#All],2,FALSE)</f>
        <v>SAP PP</v>
      </c>
      <c r="AA255" s="230" t="e">
        <f>IF((TEXT("Oct 28, 2024 00:00 AM","mmm dd, yyyy hh:mm") - TEXT(HelpMe[[#This Row],[Created Date]],"mmm dd, yyyy hh:mm"))&gt;0, "Yes","No")</f>
        <v>#VALUE!</v>
      </c>
      <c r="AB255" s="230">
        <f ca="1">IF(HelpMe[[#This Row],[Resolved Time]]="-",NOW()-TEXT(HelpMe[[#This Row],[Created Date]],"mmm dd, yyyy hh:mm"),HelpMe[[#This Row],[Resolved Time]]-HelpMe[[#This Row],[Created Date]])</f>
        <v>49.828472222223354</v>
      </c>
      <c r="AC255" s="231" t="e">
        <f>YEAR(TEXT(HelpMe[[#This Row],[Created Date]],"mmm dd, yyyy hh:mm"))</f>
        <v>#VALUE!</v>
      </c>
      <c r="AD255" s="228" t="e">
        <f>WEEKNUM(TEXT(HelpMe[[#This Row],[Created Date]],"mmm dd, yyyy hh:mm"),2)</f>
        <v>#VALUE!</v>
      </c>
      <c r="AE255" s="228" t="e">
        <f>_xlfn.CONCAT(HelpMe[[#This Row],[Year]],"-W",HelpMe[[#This Row],[Week'#]])</f>
        <v>#VALUE!</v>
      </c>
      <c r="AF255" s="228" t="str">
        <f>IFERROR(VLOOKUP(HelpMe[[#This Row],[ID]],CGTracker[#All],11,FALSE),"No CG Status Found")</f>
        <v>No CG Status Found</v>
      </c>
      <c r="AG255" s="228" t="e">
        <f>MONTH(TEXT(HelpMe[[#This Row],[Created Date]],"mmm dd, yyyy hh:mm"))</f>
        <v>#VALUE!</v>
      </c>
      <c r="AH255" s="228" t="e">
        <f>_xlfn.CONCAT(HelpMe[[#This Row],[Year]],"-M",HelpMe[[#This Row],[Month]])</f>
        <v>#VALUE!</v>
      </c>
      <c r="AI255" s="228" t="str">
        <f ca="1">IF(HelpMe[[#This Row],[Age]]&lt;2,"Less than 2",IF(HelpMe[[#This Row],[Age]]&lt;5,"From 2 to 5",IF(HelpMe[[#This Row],[Age]]&lt;10,"From 5 to 10","More than 10")))</f>
        <v>More than 10</v>
      </c>
      <c r="AJ255" s="233">
        <f>DATEVALUE(TEXT(HelpMe[[#This Row],[Created Date]],"mm/dd/yyyy hh:mm"))</f>
        <v>45331</v>
      </c>
      <c r="AK255" s="233">
        <f>IF(HelpMe[[#This Row],[Resolved Time]]="-","",DATEVALUE(TEXT(HelpMe[[#This Row],[Created Date]],"mm/dd/yyyy hh:mm")))</f>
        <v>45331</v>
      </c>
    </row>
    <row r="256" spans="1:37" ht="14.5">
      <c r="A256" s="252">
        <v>4000002962</v>
      </c>
      <c r="B256" s="252" t="s">
        <v>117</v>
      </c>
      <c r="C256" s="252" t="s">
        <v>795</v>
      </c>
      <c r="D256" s="254" t="s">
        <v>1333</v>
      </c>
      <c r="E256" s="252" t="s">
        <v>985</v>
      </c>
      <c r="F256" s="252" t="s">
        <v>742</v>
      </c>
      <c r="G256" s="252" t="s">
        <v>942</v>
      </c>
      <c r="H256" s="252" t="s">
        <v>268</v>
      </c>
      <c r="I256" s="255">
        <v>45547.555555555555</v>
      </c>
      <c r="J256" s="255">
        <v>45551.555555555555</v>
      </c>
      <c r="K256" s="252" t="s">
        <v>845</v>
      </c>
      <c r="L256" s="253" t="s">
        <v>849</v>
      </c>
      <c r="M256" s="252" t="s">
        <v>846</v>
      </c>
      <c r="N256" s="252" t="s">
        <v>891</v>
      </c>
      <c r="O256" s="252" t="s">
        <v>920</v>
      </c>
      <c r="P256" s="255">
        <v>45625.783333333333</v>
      </c>
      <c r="Q256" s="252" t="s">
        <v>795</v>
      </c>
      <c r="R256" s="253" t="s">
        <v>849</v>
      </c>
      <c r="S256" s="255">
        <v>45548.457638888889</v>
      </c>
      <c r="T256" s="255">
        <v>45547.638888888891</v>
      </c>
      <c r="U256" s="252" t="s">
        <v>845</v>
      </c>
      <c r="V256" s="253" t="s">
        <v>849</v>
      </c>
      <c r="W256" s="252" t="s">
        <v>850</v>
      </c>
      <c r="X256" s="252" t="s">
        <v>793</v>
      </c>
      <c r="Y256" s="228" t="str">
        <f>VLOOKUP(HelpMe[[#This Row],[Technician]],Technicians[#All],3,FALSE)</f>
        <v>RAK Ceramics</v>
      </c>
      <c r="Z256" s="228" t="str">
        <f>VLOOKUP(HelpMe[[#This Row],[Technician]],Technicians[#All],2,FALSE)</f>
        <v>SAP SD</v>
      </c>
      <c r="AA256" s="233" t="e">
        <f>IF((TEXT("Oct 28, 2024 00:00 AM","mmm dd, yyyy hh:mm") - TEXT(HelpMe[[#This Row],[Created Date]],"mmm dd, yyyy hh:mm"))&gt;0, "Yes","No")</f>
        <v>#VALUE!</v>
      </c>
      <c r="AB256" s="230" t="e">
        <f ca="1">IF(HelpMe[[#This Row],[Resolved Time]]="-",NOW()-TEXT(HelpMe[[#This Row],[Created Date]],"mmm dd, yyyy hh:mm"),HelpMe[[#This Row],[Resolved Time]]-HelpMe[[#This Row],[Created Date]])</f>
        <v>#VALUE!</v>
      </c>
      <c r="AC256" s="231" t="e">
        <f>YEAR(TEXT(HelpMe[[#This Row],[Created Date]],"mmm dd, yyyy hh:mm"))</f>
        <v>#VALUE!</v>
      </c>
      <c r="AD256" s="228" t="e">
        <f>WEEKNUM(TEXT(HelpMe[[#This Row],[Created Date]],"mmm dd, yyyy hh:mm"),2)</f>
        <v>#VALUE!</v>
      </c>
      <c r="AE256" s="228" t="e">
        <f>_xlfn.CONCAT(HelpMe[[#This Row],[Year]],"-W",HelpMe[[#This Row],[Week'#]])</f>
        <v>#VALUE!</v>
      </c>
      <c r="AF256" s="228" t="str">
        <f>IFERROR(VLOOKUP(HelpMe[[#This Row],[ID]],CGTracker[#All],11,FALSE),"No CG Status Found")</f>
        <v>In Progress</v>
      </c>
      <c r="AG256" s="228" t="e">
        <f>MONTH(TEXT(HelpMe[[#This Row],[Created Date]],"mmm dd, yyyy hh:mm"))</f>
        <v>#VALUE!</v>
      </c>
      <c r="AH256" s="228" t="e">
        <f>_xlfn.CONCAT(HelpMe[[#This Row],[Year]],"-M",HelpMe[[#This Row],[Month]])</f>
        <v>#VALUE!</v>
      </c>
      <c r="AI256" s="228" t="e">
        <f ca="1">IF(HelpMe[[#This Row],[Age]]&lt;2,"Less than 2",IF(HelpMe[[#This Row],[Age]]&lt;5,"From 2 to 5",IF(HelpMe[[#This Row],[Age]]&lt;10,"From 5 to 10","More than 10")))</f>
        <v>#VALUE!</v>
      </c>
      <c r="AJ256" s="233">
        <f>DATEVALUE(TEXT(HelpMe[[#This Row],[Created Date]],"mm/dd/yyyy hh:mm"))</f>
        <v>45635</v>
      </c>
      <c r="AK256" s="233" t="str">
        <f>IF(HelpMe[[#This Row],[Resolved Time]]="-","",DATEVALUE(TEXT(HelpMe[[#This Row],[Created Date]],"mm/dd/yyyy hh:mm")))</f>
        <v/>
      </c>
    </row>
    <row r="257" spans="1:37" ht="14.5">
      <c r="A257" s="252">
        <v>4000005075</v>
      </c>
      <c r="B257" s="252" t="s">
        <v>117</v>
      </c>
      <c r="C257" s="252" t="s">
        <v>881</v>
      </c>
      <c r="D257" s="254" t="s">
        <v>1334</v>
      </c>
      <c r="E257" s="252" t="s">
        <v>1335</v>
      </c>
      <c r="F257" s="252" t="s">
        <v>854</v>
      </c>
      <c r="G257" s="252" t="s">
        <v>855</v>
      </c>
      <c r="H257" s="252" t="s">
        <v>268</v>
      </c>
      <c r="I257" s="255">
        <v>45612.425694444442</v>
      </c>
      <c r="J257" s="253" t="s">
        <v>849</v>
      </c>
      <c r="K257" s="252" t="s">
        <v>845</v>
      </c>
      <c r="L257" s="253" t="s">
        <v>849</v>
      </c>
      <c r="M257" s="252" t="s">
        <v>846</v>
      </c>
      <c r="N257" s="252" t="s">
        <v>1336</v>
      </c>
      <c r="O257" s="253" t="s">
        <v>849</v>
      </c>
      <c r="P257" s="255">
        <v>45619.40902777778</v>
      </c>
      <c r="Q257" s="253" t="s">
        <v>849</v>
      </c>
      <c r="R257" s="253" t="s">
        <v>849</v>
      </c>
      <c r="S257" s="253" t="s">
        <v>849</v>
      </c>
      <c r="T257" s="253" t="s">
        <v>849</v>
      </c>
      <c r="U257" s="252" t="s">
        <v>845</v>
      </c>
      <c r="V257" s="253" t="s">
        <v>849</v>
      </c>
      <c r="W257" s="252" t="s">
        <v>850</v>
      </c>
      <c r="X257" s="252" t="s">
        <v>857</v>
      </c>
      <c r="Y257" s="228" t="str">
        <f>VLOOKUP(HelpMe[[#This Row],[Technician]],Technicians[#All],3,FALSE)</f>
        <v>RAK Ceramics</v>
      </c>
      <c r="Z257" s="228" t="str">
        <f>VLOOKUP(HelpMe[[#This Row],[Technician]],Technicians[#All],2,FALSE)</f>
        <v>SAP PP</v>
      </c>
      <c r="AA257" s="230" t="e">
        <f>IF((TEXT("Oct 28, 2024 00:00 AM","mmm dd, yyyy hh:mm") - TEXT(HelpMe[[#This Row],[Created Date]],"mmm dd, yyyy hh:mm"))&gt;0, "Yes","No")</f>
        <v>#VALUE!</v>
      </c>
      <c r="AB257" s="230" t="e">
        <f ca="1">IF(HelpMe[[#This Row],[Resolved Time]]="-",NOW()-TEXT(HelpMe[[#This Row],[Created Date]],"mmm dd, yyyy hh:mm"),HelpMe[[#This Row],[Resolved Time]]-HelpMe[[#This Row],[Created Date]])</f>
        <v>#VALUE!</v>
      </c>
      <c r="AC257" s="231" t="e">
        <f>YEAR(TEXT(HelpMe[[#This Row],[Created Date]],"mmm dd, yyyy hh:mm"))</f>
        <v>#VALUE!</v>
      </c>
      <c r="AD257" s="228" t="e">
        <f>WEEKNUM(TEXT(HelpMe[[#This Row],[Created Date]],"mmm dd, yyyy hh:mm"),2)</f>
        <v>#VALUE!</v>
      </c>
      <c r="AE257" s="228" t="e">
        <f>_xlfn.CONCAT(HelpMe[[#This Row],[Year]],"-W",HelpMe[[#This Row],[Week'#]])</f>
        <v>#VALUE!</v>
      </c>
      <c r="AF257" s="228" t="str">
        <f>IFERROR(VLOOKUP(HelpMe[[#This Row],[ID]],CGTracker[#All],11,FALSE),"No CG Status Found")</f>
        <v>No CG Status Found</v>
      </c>
      <c r="AG257" s="228" t="e">
        <f>MONTH(TEXT(HelpMe[[#This Row],[Created Date]],"mmm dd, yyyy hh:mm"))</f>
        <v>#VALUE!</v>
      </c>
      <c r="AH257" s="228" t="e">
        <f>_xlfn.CONCAT(HelpMe[[#This Row],[Year]],"-M",HelpMe[[#This Row],[Month]])</f>
        <v>#VALUE!</v>
      </c>
      <c r="AI257" s="228" t="e">
        <f ca="1">IF(HelpMe[[#This Row],[Age]]&lt;2,"Less than 2",IF(HelpMe[[#This Row],[Age]]&lt;5,"From 2 to 5",IF(HelpMe[[#This Row],[Age]]&lt;10,"From 5 to 10","More than 10")))</f>
        <v>#VALUE!</v>
      </c>
      <c r="AJ257" s="233" t="e">
        <f>DATEVALUE(TEXT(HelpMe[[#This Row],[Created Date]],"mm/dd/yyyy hh:mm"))</f>
        <v>#VALUE!</v>
      </c>
      <c r="AK257" s="233" t="str">
        <f>IF(HelpMe[[#This Row],[Resolved Time]]="-","",DATEVALUE(TEXT(HelpMe[[#This Row],[Created Date]],"mm/dd/yyyy hh:mm")))</f>
        <v/>
      </c>
    </row>
    <row r="258" spans="1:37" ht="14.5">
      <c r="A258" s="252">
        <v>4000004469</v>
      </c>
      <c r="B258" s="252" t="s">
        <v>156</v>
      </c>
      <c r="C258" s="252" t="s">
        <v>861</v>
      </c>
      <c r="D258" s="254" t="s">
        <v>1337</v>
      </c>
      <c r="E258" s="252" t="s">
        <v>1338</v>
      </c>
      <c r="F258" s="252" t="s">
        <v>963</v>
      </c>
      <c r="G258" s="252" t="s">
        <v>855</v>
      </c>
      <c r="H258" s="252" t="s">
        <v>403</v>
      </c>
      <c r="I258" s="255">
        <v>45594.457638888889</v>
      </c>
      <c r="J258" s="255">
        <v>45596.457638888889</v>
      </c>
      <c r="K258" s="252" t="s">
        <v>845</v>
      </c>
      <c r="L258" s="255">
        <v>45604.786111111112</v>
      </c>
      <c r="M258" s="252" t="s">
        <v>1338</v>
      </c>
      <c r="N258" s="252" t="s">
        <v>1339</v>
      </c>
      <c r="O258" s="252" t="s">
        <v>848</v>
      </c>
      <c r="P258" s="255">
        <v>45604.786111111112</v>
      </c>
      <c r="Q258" s="252" t="s">
        <v>795</v>
      </c>
      <c r="R258" s="255">
        <v>45601.776388888888</v>
      </c>
      <c r="S258" s="255">
        <v>45594.469444444447</v>
      </c>
      <c r="T258" s="255">
        <v>45594.540972222225</v>
      </c>
      <c r="U258" s="253" t="s">
        <v>849</v>
      </c>
      <c r="V258" s="253" t="s">
        <v>849</v>
      </c>
      <c r="W258" s="252" t="s">
        <v>850</v>
      </c>
      <c r="X258" s="252" t="s">
        <v>903</v>
      </c>
      <c r="Y258" s="228" t="str">
        <f>VLOOKUP(HelpMe[[#This Row],[Technician]],Technicians[#All],3,FALSE)</f>
        <v>RAK Ceramics</v>
      </c>
      <c r="Z258" s="228" t="str">
        <f>VLOOKUP(HelpMe[[#This Row],[Technician]],Technicians[#All],2,FALSE)</f>
        <v>Business Head India</v>
      </c>
      <c r="AA258" s="230" t="e">
        <f>IF((TEXT("Oct 28, 2024 00:00 AM","mmm dd, yyyy hh:mm") - TEXT(HelpMe[[#This Row],[Created Date]],"mmm dd, yyyy hh:mm"))&gt;0, "Yes","No")</f>
        <v>#VALUE!</v>
      </c>
      <c r="AB258" s="230">
        <f ca="1">IF(HelpMe[[#This Row],[Resolved Time]]="-",NOW()-TEXT(HelpMe[[#This Row],[Created Date]],"mmm dd, yyyy hh:mm"),HelpMe[[#This Row],[Resolved Time]]-HelpMe[[#This Row],[Created Date]])</f>
        <v>7.3187499999985448</v>
      </c>
      <c r="AC258" s="231" t="e">
        <f>YEAR(TEXT(HelpMe[[#This Row],[Created Date]],"mmm dd, yyyy hh:mm"))</f>
        <v>#VALUE!</v>
      </c>
      <c r="AD258" s="228" t="e">
        <f>WEEKNUM(TEXT(HelpMe[[#This Row],[Created Date]],"mmm dd, yyyy hh:mm"),2)</f>
        <v>#VALUE!</v>
      </c>
      <c r="AE258" s="228" t="e">
        <f>_xlfn.CONCAT(HelpMe[[#This Row],[Year]],"-W",HelpMe[[#This Row],[Week'#]])</f>
        <v>#VALUE!</v>
      </c>
      <c r="AF258" s="228" t="str">
        <f>IFERROR(VLOOKUP(HelpMe[[#This Row],[ID]],CGTracker[#All],11,FALSE),"No CG Status Found")</f>
        <v>No CG Status Found</v>
      </c>
      <c r="AG258" s="228" t="e">
        <f>MONTH(TEXT(HelpMe[[#This Row],[Created Date]],"mmm dd, yyyy hh:mm"))</f>
        <v>#VALUE!</v>
      </c>
      <c r="AH258" s="228" t="e">
        <f>_xlfn.CONCAT(HelpMe[[#This Row],[Year]],"-M",HelpMe[[#This Row],[Month]])</f>
        <v>#VALUE!</v>
      </c>
      <c r="AI258" s="228" t="str">
        <f ca="1">IF(HelpMe[[#This Row],[Age]]&lt;2,"Less than 2",IF(HelpMe[[#This Row],[Age]]&lt;5,"From 2 to 5",IF(HelpMe[[#This Row],[Age]]&lt;10,"From 5 to 10","More than 10")))</f>
        <v>From 5 to 10</v>
      </c>
      <c r="AJ258" s="233" t="e">
        <f>DATEVALUE(TEXT(HelpMe[[#This Row],[Created Date]],"mm/dd/yyyy hh:mm"))</f>
        <v>#VALUE!</v>
      </c>
      <c r="AK258" s="233" t="e">
        <f>IF(HelpMe[[#This Row],[Resolved Time]]="-","",DATEVALUE(TEXT(HelpMe[[#This Row],[Created Date]],"mm/dd/yyyy hh:mm")))</f>
        <v>#VALUE!</v>
      </c>
    </row>
    <row r="259" spans="1:37" ht="14.5">
      <c r="A259" s="252">
        <v>4000002602</v>
      </c>
      <c r="B259" s="252" t="s">
        <v>156</v>
      </c>
      <c r="C259" s="252" t="s">
        <v>861</v>
      </c>
      <c r="D259" s="254" t="s">
        <v>1340</v>
      </c>
      <c r="E259" s="252" t="s">
        <v>1004</v>
      </c>
      <c r="F259" s="252" t="s">
        <v>742</v>
      </c>
      <c r="G259" s="252" t="s">
        <v>864</v>
      </c>
      <c r="H259" s="252" t="s">
        <v>131</v>
      </c>
      <c r="I259" s="255">
        <v>45538.571527777778</v>
      </c>
      <c r="J259" s="255">
        <v>45539.550694444442</v>
      </c>
      <c r="K259" s="252" t="s">
        <v>845</v>
      </c>
      <c r="L259" s="253" t="s">
        <v>849</v>
      </c>
      <c r="M259" s="252" t="s">
        <v>846</v>
      </c>
      <c r="N259" s="252" t="s">
        <v>1005</v>
      </c>
      <c r="O259" s="252" t="s">
        <v>920</v>
      </c>
      <c r="P259" s="255">
        <v>45630.730555555558</v>
      </c>
      <c r="Q259" s="252" t="s">
        <v>861</v>
      </c>
      <c r="R259" s="253" t="s">
        <v>849</v>
      </c>
      <c r="S259" s="255">
        <v>45548.675694444442</v>
      </c>
      <c r="T259" s="255">
        <v>45538.613194444442</v>
      </c>
      <c r="U259" s="253" t="s">
        <v>849</v>
      </c>
      <c r="V259" s="256">
        <v>2000000000</v>
      </c>
      <c r="W259" s="252" t="s">
        <v>850</v>
      </c>
      <c r="X259" s="252" t="s">
        <v>1006</v>
      </c>
      <c r="Y259" s="228" t="str">
        <f>VLOOKUP(HelpMe[[#This Row],[Technician]],Technicians[#All],3,FALSE)</f>
        <v>RAK Ceramics</v>
      </c>
      <c r="Z259" s="228" t="str">
        <f>VLOOKUP(HelpMe[[#This Row],[Technician]],Technicians[#All],2,FALSE)</f>
        <v>SAP SD</v>
      </c>
      <c r="AA259" s="233" t="e">
        <f>IF((TEXT("Oct 28, 2024 00:00 AM","mmm dd, yyyy hh:mm") - TEXT(HelpMe[[#This Row],[Created Date]],"mmm dd, yyyy hh:mm"))&gt;0, "Yes","No")</f>
        <v>#VALUE!</v>
      </c>
      <c r="AB259" s="230" t="e">
        <f ca="1">IF(HelpMe[[#This Row],[Resolved Time]]="-",NOW()-TEXT(HelpMe[[#This Row],[Created Date]],"mmm dd, yyyy hh:mm"),HelpMe[[#This Row],[Resolved Time]]-HelpMe[[#This Row],[Created Date]])</f>
        <v>#VALUE!</v>
      </c>
      <c r="AC259" s="231" t="e">
        <f>YEAR(TEXT(HelpMe[[#This Row],[Created Date]],"mmm dd, yyyy hh:mm"))</f>
        <v>#VALUE!</v>
      </c>
      <c r="AD259" s="228" t="e">
        <f>WEEKNUM(TEXT(HelpMe[[#This Row],[Created Date]],"mmm dd, yyyy hh:mm"),2)</f>
        <v>#VALUE!</v>
      </c>
      <c r="AE259" s="228" t="e">
        <f>_xlfn.CONCAT(HelpMe[[#This Row],[Year]],"-W",HelpMe[[#This Row],[Week'#]])</f>
        <v>#VALUE!</v>
      </c>
      <c r="AF259" s="228" t="str">
        <f>IFERROR(VLOOKUP(HelpMe[[#This Row],[ID]],CGTracker[#All],11,FALSE),"No CG Status Found")</f>
        <v>No CG Status Found</v>
      </c>
      <c r="AG259" s="228" t="e">
        <f>MONTH(TEXT(HelpMe[[#This Row],[Created Date]],"mmm dd, yyyy hh:mm"))</f>
        <v>#VALUE!</v>
      </c>
      <c r="AH259" s="228" t="e">
        <f>_xlfn.CONCAT(HelpMe[[#This Row],[Year]],"-M",HelpMe[[#This Row],[Month]])</f>
        <v>#VALUE!</v>
      </c>
      <c r="AI259" s="228" t="e">
        <f ca="1">IF(HelpMe[[#This Row],[Age]]&lt;2,"Less than 2",IF(HelpMe[[#This Row],[Age]]&lt;5,"From 2 to 5",IF(HelpMe[[#This Row],[Age]]&lt;10,"From 5 to 10","More than 10")))</f>
        <v>#VALUE!</v>
      </c>
      <c r="AJ259" s="233">
        <f>DATEVALUE(TEXT(HelpMe[[#This Row],[Created Date]],"mm/dd/yyyy hh:mm"))</f>
        <v>45360</v>
      </c>
      <c r="AK259" s="233" t="str">
        <f>IF(HelpMe[[#This Row],[Resolved Time]]="-","",DATEVALUE(TEXT(HelpMe[[#This Row],[Created Date]],"mm/dd/yyyy hh:mm")))</f>
        <v/>
      </c>
    </row>
    <row r="260" spans="1:37" ht="14.5">
      <c r="A260" s="252">
        <v>4000004170</v>
      </c>
      <c r="B260" s="252" t="s">
        <v>156</v>
      </c>
      <c r="C260" s="252" t="s">
        <v>795</v>
      </c>
      <c r="D260" s="254" t="s">
        <v>1341</v>
      </c>
      <c r="E260" s="252" t="s">
        <v>1074</v>
      </c>
      <c r="F260" s="252" t="s">
        <v>742</v>
      </c>
      <c r="G260" s="252" t="s">
        <v>864</v>
      </c>
      <c r="H260" s="252" t="s">
        <v>403</v>
      </c>
      <c r="I260" s="255">
        <v>45582.606249999997</v>
      </c>
      <c r="J260" s="255">
        <v>45586.606249999997</v>
      </c>
      <c r="K260" s="252" t="s">
        <v>845</v>
      </c>
      <c r="L260" s="255">
        <v>45586.488194444442</v>
      </c>
      <c r="M260" s="252" t="s">
        <v>1075</v>
      </c>
      <c r="N260" s="252" t="s">
        <v>968</v>
      </c>
      <c r="O260" s="252" t="s">
        <v>848</v>
      </c>
      <c r="P260" s="255">
        <v>45586.488194444442</v>
      </c>
      <c r="Q260" s="252" t="s">
        <v>795</v>
      </c>
      <c r="R260" s="255">
        <v>45583.481944444444</v>
      </c>
      <c r="S260" s="255">
        <v>45582.690972222219</v>
      </c>
      <c r="T260" s="255">
        <v>45582.689583333333</v>
      </c>
      <c r="U260" s="253" t="s">
        <v>849</v>
      </c>
      <c r="V260" s="253" t="s">
        <v>849</v>
      </c>
      <c r="W260" s="252" t="s">
        <v>850</v>
      </c>
      <c r="X260" s="252" t="s">
        <v>793</v>
      </c>
      <c r="Y260" s="228" t="str">
        <f>VLOOKUP(HelpMe[[#This Row],[Technician]],Technicians[#All],3,FALSE)</f>
        <v>RAK Ceramics</v>
      </c>
      <c r="Z260" s="228" t="str">
        <f>VLOOKUP(HelpMe[[#This Row],[Technician]],Technicians[#All],2,FALSE)</f>
        <v>SAP SD</v>
      </c>
      <c r="AA260" s="230" t="e">
        <f>IF((TEXT("Oct 28, 2024 00:00 AM","mmm dd, yyyy hh:mm") - TEXT(HelpMe[[#This Row],[Created Date]],"mmm dd, yyyy hh:mm"))&gt;0, "Yes","No")</f>
        <v>#VALUE!</v>
      </c>
      <c r="AB260" s="230">
        <f ca="1">IF(HelpMe[[#This Row],[Resolved Time]]="-",NOW()-TEXT(HelpMe[[#This Row],[Created Date]],"mmm dd, yyyy hh:mm"),HelpMe[[#This Row],[Resolved Time]]-HelpMe[[#This Row],[Created Date]])</f>
        <v>0.87569444444670808</v>
      </c>
      <c r="AC260" s="231" t="e">
        <f>YEAR(TEXT(HelpMe[[#This Row],[Created Date]],"mmm dd, yyyy hh:mm"))</f>
        <v>#VALUE!</v>
      </c>
      <c r="AD260" s="228" t="e">
        <f>WEEKNUM(TEXT(HelpMe[[#This Row],[Created Date]],"mmm dd, yyyy hh:mm"),2)</f>
        <v>#VALUE!</v>
      </c>
      <c r="AE260" s="228" t="e">
        <f>_xlfn.CONCAT(HelpMe[[#This Row],[Year]],"-W",HelpMe[[#This Row],[Week'#]])</f>
        <v>#VALUE!</v>
      </c>
      <c r="AF260" s="228" t="str">
        <f>IFERROR(VLOOKUP(HelpMe[[#This Row],[ID]],CGTracker[#All],11,FALSE),"No CG Status Found")</f>
        <v>No CG Status Found</v>
      </c>
      <c r="AG260" s="228" t="e">
        <f>MONTH(TEXT(HelpMe[[#This Row],[Created Date]],"mmm dd, yyyy hh:mm"))</f>
        <v>#VALUE!</v>
      </c>
      <c r="AH260" s="228" t="e">
        <f>_xlfn.CONCAT(HelpMe[[#This Row],[Year]],"-M",HelpMe[[#This Row],[Month]])</f>
        <v>#VALUE!</v>
      </c>
      <c r="AI260" s="228" t="str">
        <f ca="1">IF(HelpMe[[#This Row],[Age]]&lt;2,"Less than 2",IF(HelpMe[[#This Row],[Age]]&lt;5,"From 2 to 5",IF(HelpMe[[#This Row],[Age]]&lt;10,"From 5 to 10","More than 10")))</f>
        <v>Less than 2</v>
      </c>
      <c r="AJ260" s="233" t="e">
        <f>DATEVALUE(TEXT(HelpMe[[#This Row],[Created Date]],"mm/dd/yyyy hh:mm"))</f>
        <v>#VALUE!</v>
      </c>
      <c r="AK260" s="233" t="e">
        <f>IF(HelpMe[[#This Row],[Resolved Time]]="-","",DATEVALUE(TEXT(HelpMe[[#This Row],[Created Date]],"mm/dd/yyyy hh:mm")))</f>
        <v>#VALUE!</v>
      </c>
    </row>
    <row r="261" spans="1:37" ht="14.5">
      <c r="A261" s="252">
        <v>4000005118</v>
      </c>
      <c r="B261" s="252" t="s">
        <v>156</v>
      </c>
      <c r="C261" s="252" t="s">
        <v>795</v>
      </c>
      <c r="D261" s="254" t="s">
        <v>381</v>
      </c>
      <c r="E261" s="252" t="s">
        <v>1342</v>
      </c>
      <c r="F261" s="252" t="s">
        <v>870</v>
      </c>
      <c r="G261" s="252" t="s">
        <v>864</v>
      </c>
      <c r="H261" s="252" t="s">
        <v>746</v>
      </c>
      <c r="I261" s="255">
        <v>45614.56527777778</v>
      </c>
      <c r="J261" s="255">
        <v>45616.56527777778</v>
      </c>
      <c r="K261" s="252" t="s">
        <v>845</v>
      </c>
      <c r="L261" s="253" t="s">
        <v>849</v>
      </c>
      <c r="M261" s="252" t="s">
        <v>846</v>
      </c>
      <c r="N261" s="252" t="s">
        <v>1343</v>
      </c>
      <c r="O261" s="252" t="s">
        <v>848</v>
      </c>
      <c r="P261" s="255">
        <v>45642.847916666666</v>
      </c>
      <c r="Q261" s="252" t="s">
        <v>795</v>
      </c>
      <c r="R261" s="253" t="s">
        <v>849</v>
      </c>
      <c r="S261" s="253" t="s">
        <v>849</v>
      </c>
      <c r="T261" s="255">
        <v>45614.648611111108</v>
      </c>
      <c r="U261" s="253" t="s">
        <v>849</v>
      </c>
      <c r="V261" s="253" t="s">
        <v>849</v>
      </c>
      <c r="W261" s="252" t="s">
        <v>850</v>
      </c>
      <c r="X261" s="252" t="s">
        <v>793</v>
      </c>
      <c r="Y261" s="228" t="str">
        <f>VLOOKUP(HelpMe[[#This Row],[Technician]],Technicians[#All],3,FALSE)</f>
        <v>Capgemini</v>
      </c>
      <c r="Z261" s="228" t="str">
        <f>VLOOKUP(HelpMe[[#This Row],[Technician]],Technicians[#All],2,FALSE)</f>
        <v>SAP MM</v>
      </c>
      <c r="AA261" s="230" t="e">
        <f>IF((TEXT("Oct 28, 2024 00:00 AM","mmm dd, yyyy hh:mm") - TEXT(HelpMe[[#This Row],[Created Date]],"mmm dd, yyyy hh:mm"))&gt;0, "Yes","No")</f>
        <v>#VALUE!</v>
      </c>
      <c r="AB261" s="230" t="e">
        <f ca="1">IF(HelpMe[[#This Row],[Resolved Time]]="-",NOW()-TEXT(HelpMe[[#This Row],[Created Date]],"mmm dd, yyyy hh:mm"),HelpMe[[#This Row],[Resolved Time]]-HelpMe[[#This Row],[Created Date]])</f>
        <v>#VALUE!</v>
      </c>
      <c r="AC261" s="231" t="e">
        <f>YEAR(TEXT(HelpMe[[#This Row],[Created Date]],"mmm dd, yyyy hh:mm"))</f>
        <v>#VALUE!</v>
      </c>
      <c r="AD261" s="228" t="e">
        <f>WEEKNUM(TEXT(HelpMe[[#This Row],[Created Date]],"mmm dd, yyyy hh:mm"),2)</f>
        <v>#VALUE!</v>
      </c>
      <c r="AE261" s="228" t="e">
        <f>_xlfn.CONCAT(HelpMe[[#This Row],[Year]],"-W",HelpMe[[#This Row],[Week'#]])</f>
        <v>#VALUE!</v>
      </c>
      <c r="AF261" s="228" t="str">
        <f>IFERROR(VLOOKUP(HelpMe[[#This Row],[ID]],CGTracker[#All],11,FALSE),"No CG Status Found")</f>
        <v>User acceptance</v>
      </c>
      <c r="AG261" s="228" t="e">
        <f>MONTH(TEXT(HelpMe[[#This Row],[Created Date]],"mmm dd, yyyy hh:mm"))</f>
        <v>#VALUE!</v>
      </c>
      <c r="AH261" s="228" t="e">
        <f>_xlfn.CONCAT(HelpMe[[#This Row],[Year]],"-M",HelpMe[[#This Row],[Month]])</f>
        <v>#VALUE!</v>
      </c>
      <c r="AI261" s="228" t="e">
        <f ca="1">IF(HelpMe[[#This Row],[Age]]&lt;2,"Less than 2",IF(HelpMe[[#This Row],[Age]]&lt;5,"From 2 to 5",IF(HelpMe[[#This Row],[Age]]&lt;10,"From 5 to 10","More than 10")))</f>
        <v>#VALUE!</v>
      </c>
      <c r="AJ261" s="233" t="e">
        <f>DATEVALUE(TEXT(HelpMe[[#This Row],[Created Date]],"mm/dd/yyyy hh:mm"))</f>
        <v>#VALUE!</v>
      </c>
      <c r="AK261" s="233" t="str">
        <f>IF(HelpMe[[#This Row],[Resolved Time]]="-","",DATEVALUE(TEXT(HelpMe[[#This Row],[Created Date]],"mm/dd/yyyy hh:mm")))</f>
        <v/>
      </c>
    </row>
    <row r="262" spans="1:37" ht="14.5">
      <c r="A262" s="252">
        <v>4000000951</v>
      </c>
      <c r="B262" s="252" t="s">
        <v>156</v>
      </c>
      <c r="C262" s="252" t="s">
        <v>906</v>
      </c>
      <c r="D262" s="254" t="s">
        <v>1344</v>
      </c>
      <c r="E262" s="252" t="s">
        <v>931</v>
      </c>
      <c r="F262" s="252" t="s">
        <v>854</v>
      </c>
      <c r="G262" s="252" t="s">
        <v>855</v>
      </c>
      <c r="H262" s="252" t="s">
        <v>403</v>
      </c>
      <c r="I262" s="255">
        <v>45495.595833333333</v>
      </c>
      <c r="J262" s="255">
        <v>45496.554166666669</v>
      </c>
      <c r="K262" s="252" t="s">
        <v>845</v>
      </c>
      <c r="L262" s="255">
        <v>45496.794444444444</v>
      </c>
      <c r="M262" s="252" t="s">
        <v>931</v>
      </c>
      <c r="N262" s="252" t="s">
        <v>895</v>
      </c>
      <c r="O262" s="252" t="s">
        <v>848</v>
      </c>
      <c r="P262" s="255">
        <v>45496.794444444444</v>
      </c>
      <c r="Q262" s="252" t="s">
        <v>861</v>
      </c>
      <c r="R262" s="255">
        <v>45496.790972222225</v>
      </c>
      <c r="S262" s="255">
        <v>45496.790972222225</v>
      </c>
      <c r="T262" s="253" t="s">
        <v>849</v>
      </c>
      <c r="U262" s="253" t="s">
        <v>849</v>
      </c>
      <c r="V262" s="256">
        <v>2000000000</v>
      </c>
      <c r="W262" s="252" t="s">
        <v>850</v>
      </c>
      <c r="X262" s="252" t="s">
        <v>793</v>
      </c>
      <c r="Y262" s="228" t="str">
        <f>VLOOKUP(HelpMe[[#This Row],[Technician]],Technicians[#All],3,FALSE)</f>
        <v>RAK Ceramics</v>
      </c>
      <c r="Z262" s="228" t="str">
        <f>VLOOKUP(HelpMe[[#This Row],[Technician]],Technicians[#All],2,FALSE)</f>
        <v>SAP PP</v>
      </c>
      <c r="AA262" s="230" t="e">
        <f>IF((TEXT("Oct 28, 2024 00:00 AM","mmm dd, yyyy hh:mm") - TEXT(HelpMe[[#This Row],[Created Date]],"mmm dd, yyyy hh:mm"))&gt;0, "Yes","No")</f>
        <v>#VALUE!</v>
      </c>
      <c r="AB262" s="230">
        <f ca="1">IF(HelpMe[[#This Row],[Resolved Time]]="-",NOW()-TEXT(HelpMe[[#This Row],[Created Date]],"mmm dd, yyyy hh:mm"),HelpMe[[#This Row],[Resolved Time]]-HelpMe[[#This Row],[Created Date]])</f>
        <v>1.195138888891961</v>
      </c>
      <c r="AC262" s="231" t="e">
        <f>YEAR(TEXT(HelpMe[[#This Row],[Created Date]],"mmm dd, yyyy hh:mm"))</f>
        <v>#VALUE!</v>
      </c>
      <c r="AD262" s="228" t="e">
        <f>WEEKNUM(TEXT(HelpMe[[#This Row],[Created Date]],"mmm dd, yyyy hh:mm"),2)</f>
        <v>#VALUE!</v>
      </c>
      <c r="AE262" s="228" t="e">
        <f>_xlfn.CONCAT(HelpMe[[#This Row],[Year]],"-W",HelpMe[[#This Row],[Week'#]])</f>
        <v>#VALUE!</v>
      </c>
      <c r="AF262" s="228" t="str">
        <f>IFERROR(VLOOKUP(HelpMe[[#This Row],[ID]],CGTracker[#All],11,FALSE),"No CG Status Found")</f>
        <v>No CG Status Found</v>
      </c>
      <c r="AG262" s="228" t="e">
        <f>MONTH(TEXT(HelpMe[[#This Row],[Created Date]],"mmm dd, yyyy hh:mm"))</f>
        <v>#VALUE!</v>
      </c>
      <c r="AH262" s="228" t="e">
        <f>_xlfn.CONCAT(HelpMe[[#This Row],[Year]],"-M",HelpMe[[#This Row],[Month]])</f>
        <v>#VALUE!</v>
      </c>
      <c r="AI262" s="228" t="str">
        <f ca="1">IF(HelpMe[[#This Row],[Age]]&lt;2,"Less than 2",IF(HelpMe[[#This Row],[Age]]&lt;5,"From 2 to 5",IF(HelpMe[[#This Row],[Age]]&lt;10,"From 5 to 10","More than 10")))</f>
        <v>Less than 2</v>
      </c>
      <c r="AJ262" s="233" t="e">
        <f>DATEVALUE(TEXT(HelpMe[[#This Row],[Created Date]],"mm/dd/yyyy hh:mm"))</f>
        <v>#VALUE!</v>
      </c>
      <c r="AK262" s="233" t="e">
        <f>IF(HelpMe[[#This Row],[Resolved Time]]="-","",DATEVALUE(TEXT(HelpMe[[#This Row],[Created Date]],"mm/dd/yyyy hh:mm")))</f>
        <v>#VALUE!</v>
      </c>
    </row>
    <row r="263" spans="1:37" ht="14.5">
      <c r="A263" s="252">
        <v>4000000856</v>
      </c>
      <c r="B263" s="252" t="s">
        <v>156</v>
      </c>
      <c r="C263" s="252" t="s">
        <v>861</v>
      </c>
      <c r="D263" s="254" t="s">
        <v>1345</v>
      </c>
      <c r="E263" s="252" t="s">
        <v>894</v>
      </c>
      <c r="F263" s="252" t="s">
        <v>854</v>
      </c>
      <c r="G263" s="252" t="s">
        <v>855</v>
      </c>
      <c r="H263" s="252" t="s">
        <v>403</v>
      </c>
      <c r="I263" s="255">
        <v>45491.467361111114</v>
      </c>
      <c r="J263" s="255">
        <v>45491.800694444442</v>
      </c>
      <c r="K263" s="252" t="s">
        <v>845</v>
      </c>
      <c r="L263" s="255">
        <v>45508.834027777775</v>
      </c>
      <c r="M263" s="252" t="s">
        <v>894</v>
      </c>
      <c r="N263" s="252" t="s">
        <v>895</v>
      </c>
      <c r="O263" s="252" t="s">
        <v>920</v>
      </c>
      <c r="P263" s="255">
        <v>45508.834027777775</v>
      </c>
      <c r="Q263" s="252" t="s">
        <v>861</v>
      </c>
      <c r="R263" s="255">
        <v>45505.829861111109</v>
      </c>
      <c r="S263" s="255">
        <v>45499.686805555553</v>
      </c>
      <c r="T263" s="255">
        <v>45491.509027777778</v>
      </c>
      <c r="U263" s="253" t="s">
        <v>849</v>
      </c>
      <c r="V263" s="256">
        <v>2000000000</v>
      </c>
      <c r="W263" s="252" t="s">
        <v>850</v>
      </c>
      <c r="X263" s="252" t="s">
        <v>793</v>
      </c>
      <c r="Y263" s="228" t="str">
        <f>VLOOKUP(HelpMe[[#This Row],[Technician]],Technicians[#All],3,FALSE)</f>
        <v>RAK Ceramics</v>
      </c>
      <c r="Z263" s="228" t="str">
        <f>VLOOKUP(HelpMe[[#This Row],[Technician]],Technicians[#All],2,FALSE)</f>
        <v>SAP PP</v>
      </c>
      <c r="AA263" s="230" t="e">
        <f>IF((TEXT("Oct 28, 2024 00:00 AM","mmm dd, yyyy hh:mm") - TEXT(HelpMe[[#This Row],[Created Date]],"mmm dd, yyyy hh:mm"))&gt;0, "Yes","No")</f>
        <v>#VALUE!</v>
      </c>
      <c r="AB263" s="230">
        <f ca="1">IF(HelpMe[[#This Row],[Resolved Time]]="-",NOW()-TEXT(HelpMe[[#This Row],[Created Date]],"mmm dd, yyyy hh:mm"),HelpMe[[#This Row],[Resolved Time]]-HelpMe[[#This Row],[Created Date]])</f>
        <v>14.362499999995634</v>
      </c>
      <c r="AC263" s="231" t="e">
        <f>YEAR(TEXT(HelpMe[[#This Row],[Created Date]],"mmm dd, yyyy hh:mm"))</f>
        <v>#VALUE!</v>
      </c>
      <c r="AD263" s="228" t="e">
        <f>WEEKNUM(TEXT(HelpMe[[#This Row],[Created Date]],"mmm dd, yyyy hh:mm"),2)</f>
        <v>#VALUE!</v>
      </c>
      <c r="AE263" s="228" t="e">
        <f>_xlfn.CONCAT(HelpMe[[#This Row],[Year]],"-W",HelpMe[[#This Row],[Week'#]])</f>
        <v>#VALUE!</v>
      </c>
      <c r="AF263" s="228" t="str">
        <f>IFERROR(VLOOKUP(HelpMe[[#This Row],[ID]],CGTracker[#All],11,FALSE),"No CG Status Found")</f>
        <v>No CG Status Found</v>
      </c>
      <c r="AG263" s="228" t="e">
        <f>MONTH(TEXT(HelpMe[[#This Row],[Created Date]],"mmm dd, yyyy hh:mm"))</f>
        <v>#VALUE!</v>
      </c>
      <c r="AH263" s="228" t="e">
        <f>_xlfn.CONCAT(HelpMe[[#This Row],[Year]],"-M",HelpMe[[#This Row],[Month]])</f>
        <v>#VALUE!</v>
      </c>
      <c r="AI263" s="228" t="str">
        <f ca="1">IF(HelpMe[[#This Row],[Age]]&lt;2,"Less than 2",IF(HelpMe[[#This Row],[Age]]&lt;5,"From 2 to 5",IF(HelpMe[[#This Row],[Age]]&lt;10,"From 5 to 10","More than 10")))</f>
        <v>More than 10</v>
      </c>
      <c r="AJ263" s="233" t="e">
        <f>DATEVALUE(TEXT(HelpMe[[#This Row],[Created Date]],"mm/dd/yyyy hh:mm"))</f>
        <v>#VALUE!</v>
      </c>
      <c r="AK263" s="233" t="e">
        <f>IF(HelpMe[[#This Row],[Resolved Time]]="-","",DATEVALUE(TEXT(HelpMe[[#This Row],[Created Date]],"mm/dd/yyyy hh:mm")))</f>
        <v>#VALUE!</v>
      </c>
    </row>
    <row r="264" spans="1:37" ht="14.5">
      <c r="A264" s="252">
        <v>4000005812</v>
      </c>
      <c r="B264" s="252" t="s">
        <v>117</v>
      </c>
      <c r="C264" s="252" t="s">
        <v>795</v>
      </c>
      <c r="D264" s="254" t="s">
        <v>1346</v>
      </c>
      <c r="E264" s="252" t="s">
        <v>1347</v>
      </c>
      <c r="F264" s="252" t="s">
        <v>843</v>
      </c>
      <c r="G264" s="252" t="s">
        <v>844</v>
      </c>
      <c r="H264" s="252" t="s">
        <v>40</v>
      </c>
      <c r="I264" s="255">
        <v>45636.72152777778</v>
      </c>
      <c r="J264" s="255">
        <v>45638.72152777778</v>
      </c>
      <c r="K264" s="252" t="s">
        <v>845</v>
      </c>
      <c r="L264" s="253" t="s">
        <v>849</v>
      </c>
      <c r="M264" s="252" t="s">
        <v>1347</v>
      </c>
      <c r="N264" s="252" t="s">
        <v>1348</v>
      </c>
      <c r="O264" s="252" t="s">
        <v>848</v>
      </c>
      <c r="P264" s="255">
        <v>45644.50277777778</v>
      </c>
      <c r="Q264" s="252" t="s">
        <v>795</v>
      </c>
      <c r="R264" s="255">
        <v>45644.50277777778</v>
      </c>
      <c r="S264" s="255">
        <v>45639.474305555559</v>
      </c>
      <c r="T264" s="255">
        <v>45636.804861111108</v>
      </c>
      <c r="U264" s="252" t="s">
        <v>885</v>
      </c>
      <c r="V264" s="253" t="s">
        <v>849</v>
      </c>
      <c r="W264" s="252" t="s">
        <v>850</v>
      </c>
      <c r="X264" s="252" t="s">
        <v>1260</v>
      </c>
      <c r="Y264" s="228" t="str">
        <f>VLOOKUP(HelpMe[[#This Row],[Technician]],Technicians[#All],3,FALSE)</f>
        <v>RAK Ceramics</v>
      </c>
      <c r="Z264" s="228" t="str">
        <f>VLOOKUP(HelpMe[[#This Row],[Technician]],Technicians[#All],2,FALSE)</f>
        <v>SAP Basis</v>
      </c>
      <c r="AA264" s="233" t="e">
        <f>IF((TEXT("Oct 28, 2024 00:00 AM","mmm dd, yyyy hh:mm") - TEXT(HelpMe[[#This Row],[Created Date]],"mmm dd, yyyy hh:mm"))&gt;0, "Yes","No")</f>
        <v>#VALUE!</v>
      </c>
      <c r="AB264" s="230">
        <f ca="1">IF(HelpMe[[#This Row],[Resolved Time]]="-",NOW()-TEXT(HelpMe[[#This Row],[Created Date]],"mmm dd, yyyy hh:mm"),HelpMe[[#This Row],[Resolved Time]]-HelpMe[[#This Row],[Created Date]])</f>
        <v>7.78125</v>
      </c>
      <c r="AC264" s="231" t="e">
        <f>YEAR(TEXT(HelpMe[[#This Row],[Created Date]],"mmm dd, yyyy hh:mm"))</f>
        <v>#VALUE!</v>
      </c>
      <c r="AD264" s="228" t="e">
        <f>WEEKNUM(TEXT(HelpMe[[#This Row],[Created Date]],"mmm dd, yyyy hh:mm"),2)</f>
        <v>#VALUE!</v>
      </c>
      <c r="AE264" s="228" t="e">
        <f>_xlfn.CONCAT(HelpMe[[#This Row],[Year]],"-W",HelpMe[[#This Row],[Week'#]])</f>
        <v>#VALUE!</v>
      </c>
      <c r="AF264" s="228" t="str">
        <f>IFERROR(VLOOKUP(HelpMe[[#This Row],[ID]],CGTracker[#All],11,FALSE),"No CG Status Found")</f>
        <v>No CG Status Found</v>
      </c>
      <c r="AG264" s="228" t="e">
        <f>MONTH(TEXT(HelpMe[[#This Row],[Created Date]],"mmm dd, yyyy hh:mm"))</f>
        <v>#VALUE!</v>
      </c>
      <c r="AH264" s="228" t="e">
        <f>_xlfn.CONCAT(HelpMe[[#This Row],[Year]],"-M",HelpMe[[#This Row],[Month]])</f>
        <v>#VALUE!</v>
      </c>
      <c r="AI264" s="228" t="str">
        <f ca="1">IF(HelpMe[[#This Row],[Age]]&lt;2,"Less than 2",IF(HelpMe[[#This Row],[Age]]&lt;5,"From 2 to 5",IF(HelpMe[[#This Row],[Age]]&lt;10,"From 5 to 10","More than 10")))</f>
        <v>From 5 to 10</v>
      </c>
      <c r="AJ264" s="233">
        <f>DATEVALUE(TEXT(HelpMe[[#This Row],[Created Date]],"mm/dd/yyyy hh:mm"))</f>
        <v>45577</v>
      </c>
      <c r="AK264" s="233">
        <f>IF(HelpMe[[#This Row],[Resolved Time]]="-","",DATEVALUE(TEXT(HelpMe[[#This Row],[Created Date]],"mm/dd/yyyy hh:mm")))</f>
        <v>45577</v>
      </c>
    </row>
    <row r="265" spans="1:37" ht="14.5">
      <c r="A265" s="252">
        <v>4000003519</v>
      </c>
      <c r="B265" s="252" t="s">
        <v>156</v>
      </c>
      <c r="C265" s="252" t="s">
        <v>881</v>
      </c>
      <c r="D265" s="254" t="s">
        <v>1349</v>
      </c>
      <c r="E265" s="252" t="s">
        <v>991</v>
      </c>
      <c r="F265" s="252" t="s">
        <v>843</v>
      </c>
      <c r="G265" s="252" t="s">
        <v>844</v>
      </c>
      <c r="H265" s="252" t="s">
        <v>403</v>
      </c>
      <c r="I265" s="255">
        <v>45565.498611111114</v>
      </c>
      <c r="J265" s="255">
        <v>45572.498611111114</v>
      </c>
      <c r="K265" s="252" t="s">
        <v>845</v>
      </c>
      <c r="L265" s="255">
        <v>45568.606249999997</v>
      </c>
      <c r="M265" s="252" t="s">
        <v>846</v>
      </c>
      <c r="N265" s="252" t="s">
        <v>895</v>
      </c>
      <c r="O265" s="252" t="s">
        <v>848</v>
      </c>
      <c r="P265" s="255">
        <v>45568.606249999997</v>
      </c>
      <c r="Q265" s="252" t="s">
        <v>881</v>
      </c>
      <c r="R265" s="255">
        <v>45565.566666666666</v>
      </c>
      <c r="S265" s="255">
        <v>45565.566666666666</v>
      </c>
      <c r="T265" s="255">
        <v>45565.665277777778</v>
      </c>
      <c r="U265" s="253" t="s">
        <v>849</v>
      </c>
      <c r="V265" s="253" t="s">
        <v>849</v>
      </c>
      <c r="W265" s="252" t="s">
        <v>850</v>
      </c>
      <c r="X265" s="252" t="s">
        <v>793</v>
      </c>
      <c r="Y265" s="228" t="str">
        <f>VLOOKUP(HelpMe[[#This Row],[Technician]],Technicians[#All],3,FALSE)</f>
        <v>RAK Ceramics</v>
      </c>
      <c r="Z265" s="228" t="str">
        <f>VLOOKUP(HelpMe[[#This Row],[Technician]],Technicians[#All],2,FALSE)</f>
        <v>SAP Basis</v>
      </c>
      <c r="AA265" s="230" t="e">
        <f>IF((TEXT("Oct 28, 2024 00:00 AM","mmm dd, yyyy hh:mm") - TEXT(HelpMe[[#This Row],[Created Date]],"mmm dd, yyyy hh:mm"))&gt;0, "Yes","No")</f>
        <v>#VALUE!</v>
      </c>
      <c r="AB265" s="230">
        <f ca="1">IF(HelpMe[[#This Row],[Resolved Time]]="-",NOW()-TEXT(HelpMe[[#This Row],[Created Date]],"mmm dd, yyyy hh:mm"),HelpMe[[#This Row],[Resolved Time]]-HelpMe[[#This Row],[Created Date]])</f>
        <v>6.8055555551836733E-2</v>
      </c>
      <c r="AC265" s="231" t="e">
        <f>YEAR(TEXT(HelpMe[[#This Row],[Created Date]],"mmm dd, yyyy hh:mm"))</f>
        <v>#VALUE!</v>
      </c>
      <c r="AD265" s="228" t="e">
        <f>WEEKNUM(TEXT(HelpMe[[#This Row],[Created Date]],"mmm dd, yyyy hh:mm"),2)</f>
        <v>#VALUE!</v>
      </c>
      <c r="AE265" s="228" t="e">
        <f>_xlfn.CONCAT(HelpMe[[#This Row],[Year]],"-W",HelpMe[[#This Row],[Week'#]])</f>
        <v>#VALUE!</v>
      </c>
      <c r="AF265" s="228" t="str">
        <f>IFERROR(VLOOKUP(HelpMe[[#This Row],[ID]],CGTracker[#All],11,FALSE),"No CG Status Found")</f>
        <v>No CG Status Found</v>
      </c>
      <c r="AG265" s="228" t="e">
        <f>MONTH(TEXT(HelpMe[[#This Row],[Created Date]],"mmm dd, yyyy hh:mm"))</f>
        <v>#VALUE!</v>
      </c>
      <c r="AH265" s="228" t="e">
        <f>_xlfn.CONCAT(HelpMe[[#This Row],[Year]],"-M",HelpMe[[#This Row],[Month]])</f>
        <v>#VALUE!</v>
      </c>
      <c r="AI265" s="228" t="str">
        <f ca="1">IF(HelpMe[[#This Row],[Age]]&lt;2,"Less than 2",IF(HelpMe[[#This Row],[Age]]&lt;5,"From 2 to 5",IF(HelpMe[[#This Row],[Age]]&lt;10,"From 5 to 10","More than 10")))</f>
        <v>Less than 2</v>
      </c>
      <c r="AJ265" s="233" t="e">
        <f>DATEVALUE(TEXT(HelpMe[[#This Row],[Created Date]],"mm/dd/yyyy hh:mm"))</f>
        <v>#VALUE!</v>
      </c>
      <c r="AK265" s="233" t="e">
        <f>IF(HelpMe[[#This Row],[Resolved Time]]="-","",DATEVALUE(TEXT(HelpMe[[#This Row],[Created Date]],"mm/dd/yyyy hh:mm")))</f>
        <v>#VALUE!</v>
      </c>
    </row>
    <row r="266" spans="1:37" ht="14.5">
      <c r="A266" s="252">
        <v>4000001541</v>
      </c>
      <c r="B266" s="252" t="s">
        <v>156</v>
      </c>
      <c r="C266" s="252" t="s">
        <v>795</v>
      </c>
      <c r="D266" s="254" t="s">
        <v>1350</v>
      </c>
      <c r="E266" s="252" t="s">
        <v>1351</v>
      </c>
      <c r="F266" s="252" t="s">
        <v>843</v>
      </c>
      <c r="G266" s="252" t="s">
        <v>844</v>
      </c>
      <c r="H266" s="252" t="s">
        <v>403</v>
      </c>
      <c r="I266" s="255">
        <v>45505.530555555553</v>
      </c>
      <c r="J266" s="255">
        <v>45509.530555555553</v>
      </c>
      <c r="K266" s="252" t="s">
        <v>845</v>
      </c>
      <c r="L266" s="255">
        <v>45508.750694444447</v>
      </c>
      <c r="M266" s="252" t="s">
        <v>846</v>
      </c>
      <c r="N266" s="252" t="s">
        <v>895</v>
      </c>
      <c r="O266" s="252" t="s">
        <v>848</v>
      </c>
      <c r="P266" s="255">
        <v>45508.750694444447</v>
      </c>
      <c r="Q266" s="252" t="s">
        <v>795</v>
      </c>
      <c r="R266" s="255">
        <v>45505.749305555553</v>
      </c>
      <c r="S266" s="255">
        <v>45505.749305555553</v>
      </c>
      <c r="T266" s="255">
        <v>45505.613888888889</v>
      </c>
      <c r="U266" s="253" t="s">
        <v>849</v>
      </c>
      <c r="V266" s="253" t="s">
        <v>849</v>
      </c>
      <c r="W266" s="252" t="s">
        <v>850</v>
      </c>
      <c r="X266" s="252" t="s">
        <v>793</v>
      </c>
      <c r="Y266" s="228" t="str">
        <f>VLOOKUP(HelpMe[[#This Row],[Technician]],Technicians[#All],3,FALSE)</f>
        <v>RAK Ceramics</v>
      </c>
      <c r="Z266" s="228" t="str">
        <f>VLOOKUP(HelpMe[[#This Row],[Technician]],Technicians[#All],2,FALSE)</f>
        <v>SAP Basis</v>
      </c>
      <c r="AA266" s="233" t="e">
        <f>IF((TEXT("Oct 28, 2024 00:00 AM","mmm dd, yyyy hh:mm") - TEXT(HelpMe[[#This Row],[Created Date]],"mmm dd, yyyy hh:mm"))&gt;0, "Yes","No")</f>
        <v>#VALUE!</v>
      </c>
      <c r="AB266" s="230">
        <f ca="1">IF(HelpMe[[#This Row],[Resolved Time]]="-",NOW()-TEXT(HelpMe[[#This Row],[Created Date]],"mmm dd, yyyy hh:mm"),HelpMe[[#This Row],[Resolved Time]]-HelpMe[[#This Row],[Created Date]])</f>
        <v>0.21875</v>
      </c>
      <c r="AC266" s="231" t="e">
        <f>YEAR(TEXT(HelpMe[[#This Row],[Created Date]],"mmm dd, yyyy hh:mm"))</f>
        <v>#VALUE!</v>
      </c>
      <c r="AD266" s="228" t="e">
        <f>WEEKNUM(TEXT(HelpMe[[#This Row],[Created Date]],"mmm dd, yyyy hh:mm"),2)</f>
        <v>#VALUE!</v>
      </c>
      <c r="AE266" s="228" t="e">
        <f>_xlfn.CONCAT(HelpMe[[#This Row],[Year]],"-W",HelpMe[[#This Row],[Week'#]])</f>
        <v>#VALUE!</v>
      </c>
      <c r="AF266" s="228" t="str">
        <f>IFERROR(VLOOKUP(HelpMe[[#This Row],[ID]],CGTracker[#All],11,FALSE),"No CG Status Found")</f>
        <v>No CG Status Found</v>
      </c>
      <c r="AG266" s="228" t="e">
        <f>MONTH(TEXT(HelpMe[[#This Row],[Created Date]],"mmm dd, yyyy hh:mm"))</f>
        <v>#VALUE!</v>
      </c>
      <c r="AH266" s="228" t="e">
        <f>_xlfn.CONCAT(HelpMe[[#This Row],[Year]],"-M",HelpMe[[#This Row],[Month]])</f>
        <v>#VALUE!</v>
      </c>
      <c r="AI266" s="228" t="str">
        <f ca="1">IF(HelpMe[[#This Row],[Age]]&lt;2,"Less than 2",IF(HelpMe[[#This Row],[Age]]&lt;5,"From 2 to 5",IF(HelpMe[[#This Row],[Age]]&lt;10,"From 5 to 10","More than 10")))</f>
        <v>Less than 2</v>
      </c>
      <c r="AJ266" s="233">
        <f>DATEVALUE(TEXT(HelpMe[[#This Row],[Created Date]],"mm/dd/yyyy hh:mm"))</f>
        <v>45299</v>
      </c>
      <c r="AK266" s="233">
        <f>IF(HelpMe[[#This Row],[Resolved Time]]="-","",DATEVALUE(TEXT(HelpMe[[#This Row],[Created Date]],"mm/dd/yyyy hh:mm")))</f>
        <v>45299</v>
      </c>
    </row>
    <row r="267" spans="1:37" ht="14.5">
      <c r="A267" s="252">
        <v>4000005797</v>
      </c>
      <c r="B267" s="252" t="s">
        <v>117</v>
      </c>
      <c r="C267" s="252" t="s">
        <v>861</v>
      </c>
      <c r="D267" s="254" t="s">
        <v>1352</v>
      </c>
      <c r="E267" s="252" t="s">
        <v>1353</v>
      </c>
      <c r="F267" s="252" t="s">
        <v>867</v>
      </c>
      <c r="G267" s="252" t="s">
        <v>855</v>
      </c>
      <c r="H267" s="252" t="s">
        <v>268</v>
      </c>
      <c r="I267" s="255">
        <v>45636.552777777775</v>
      </c>
      <c r="J267" s="255">
        <v>45637.511111111111</v>
      </c>
      <c r="K267" s="252" t="s">
        <v>845</v>
      </c>
      <c r="L267" s="253" t="s">
        <v>849</v>
      </c>
      <c r="M267" s="252" t="s">
        <v>1120</v>
      </c>
      <c r="N267" s="252" t="s">
        <v>968</v>
      </c>
      <c r="O267" s="252" t="s">
        <v>964</v>
      </c>
      <c r="P267" s="255">
        <v>45646.580555555556</v>
      </c>
      <c r="Q267" s="252" t="s">
        <v>861</v>
      </c>
      <c r="R267" s="253" t="s">
        <v>849</v>
      </c>
      <c r="S267" s="253" t="s">
        <v>849</v>
      </c>
      <c r="T267" s="255">
        <v>45636.594444444447</v>
      </c>
      <c r="U267" s="252" t="s">
        <v>845</v>
      </c>
      <c r="V267" s="252" t="s">
        <v>1354</v>
      </c>
      <c r="W267" s="252" t="s">
        <v>850</v>
      </c>
      <c r="X267" s="252" t="s">
        <v>793</v>
      </c>
      <c r="Y267" s="228" t="str">
        <f>VLOOKUP(HelpMe[[#This Row],[Technician]],Technicians[#All],3,FALSE)</f>
        <v>Capgemini</v>
      </c>
      <c r="Z267" s="228" t="str">
        <f>VLOOKUP(HelpMe[[#This Row],[Technician]],Technicians[#All],2,FALSE)</f>
        <v>SAP PP</v>
      </c>
      <c r="AA267" s="230" t="e">
        <f>IF((TEXT("Oct 28, 2024 00:00 AM","mmm dd, yyyy hh:mm") - TEXT(HelpMe[[#This Row],[Created Date]],"mmm dd, yyyy hh:mm"))&gt;0, "Yes","No")</f>
        <v>#VALUE!</v>
      </c>
      <c r="AB267" s="230" t="e">
        <f ca="1">IF(HelpMe[[#This Row],[Resolved Time]]="-",NOW()-TEXT(HelpMe[[#This Row],[Created Date]],"mmm dd, yyyy hh:mm"),HelpMe[[#This Row],[Resolved Time]]-HelpMe[[#This Row],[Created Date]])</f>
        <v>#VALUE!</v>
      </c>
      <c r="AC267" s="231" t="e">
        <f>YEAR(TEXT(HelpMe[[#This Row],[Created Date]],"mmm dd, yyyy hh:mm"))</f>
        <v>#VALUE!</v>
      </c>
      <c r="AD267" s="228" t="e">
        <f>WEEKNUM(TEXT(HelpMe[[#This Row],[Created Date]],"mmm dd, yyyy hh:mm"),2)</f>
        <v>#VALUE!</v>
      </c>
      <c r="AE267" s="228" t="e">
        <f>_xlfn.CONCAT(HelpMe[[#This Row],[Year]],"-W",HelpMe[[#This Row],[Week'#]])</f>
        <v>#VALUE!</v>
      </c>
      <c r="AF267" s="228" t="str">
        <f>IFERROR(VLOOKUP(HelpMe[[#This Row],[ID]],CGTracker[#All],11,FALSE),"No CG Status Found")</f>
        <v>In Progress</v>
      </c>
      <c r="AG267" s="228" t="e">
        <f>MONTH(TEXT(HelpMe[[#This Row],[Created Date]],"mmm dd, yyyy hh:mm"))</f>
        <v>#VALUE!</v>
      </c>
      <c r="AH267" s="228" t="e">
        <f>_xlfn.CONCAT(HelpMe[[#This Row],[Year]],"-M",HelpMe[[#This Row],[Month]])</f>
        <v>#VALUE!</v>
      </c>
      <c r="AI267" s="228" t="e">
        <f ca="1">IF(HelpMe[[#This Row],[Age]]&lt;2,"Less than 2",IF(HelpMe[[#This Row],[Age]]&lt;5,"From 2 to 5",IF(HelpMe[[#This Row],[Age]]&lt;10,"From 5 to 10","More than 10")))</f>
        <v>#VALUE!</v>
      </c>
      <c r="AJ267" s="233">
        <f>DATEVALUE(TEXT(HelpMe[[#This Row],[Created Date]],"mm/dd/yyyy hh:mm"))</f>
        <v>45577</v>
      </c>
      <c r="AK267" s="233" t="str">
        <f>IF(HelpMe[[#This Row],[Resolved Time]]="-","",DATEVALUE(TEXT(HelpMe[[#This Row],[Created Date]],"mm/dd/yyyy hh:mm")))</f>
        <v/>
      </c>
    </row>
    <row r="268" spans="1:37" ht="14.5">
      <c r="A268" s="252">
        <v>4000004457</v>
      </c>
      <c r="B268" s="252" t="s">
        <v>117</v>
      </c>
      <c r="C268" s="252" t="s">
        <v>795</v>
      </c>
      <c r="D268" s="254" t="s">
        <v>1355</v>
      </c>
      <c r="E268" s="252" t="s">
        <v>1188</v>
      </c>
      <c r="F268" s="252" t="s">
        <v>843</v>
      </c>
      <c r="G268" s="252" t="s">
        <v>844</v>
      </c>
      <c r="H268" s="252" t="s">
        <v>403</v>
      </c>
      <c r="I268" s="255">
        <v>45593.703472222223</v>
      </c>
      <c r="J268" s="255">
        <v>45595.703472222223</v>
      </c>
      <c r="K268" s="252" t="s">
        <v>845</v>
      </c>
      <c r="L268" s="255">
        <v>45597.491666666669</v>
      </c>
      <c r="M268" s="252" t="s">
        <v>846</v>
      </c>
      <c r="N268" s="252" t="s">
        <v>959</v>
      </c>
      <c r="O268" s="252" t="s">
        <v>848</v>
      </c>
      <c r="P268" s="255">
        <v>45597.491666666669</v>
      </c>
      <c r="Q268" s="252" t="s">
        <v>795</v>
      </c>
      <c r="R268" s="255">
        <v>45594.480555555558</v>
      </c>
      <c r="S268" s="255">
        <v>45594.480555555558</v>
      </c>
      <c r="T268" s="255">
        <v>45593.786805555559</v>
      </c>
      <c r="U268" s="252" t="s">
        <v>885</v>
      </c>
      <c r="V268" s="253" t="s">
        <v>849</v>
      </c>
      <c r="W268" s="252" t="s">
        <v>850</v>
      </c>
      <c r="X268" s="252" t="s">
        <v>857</v>
      </c>
      <c r="Y268" s="228" t="str">
        <f>VLOOKUP(HelpMe[[#This Row],[Technician]],Technicians[#All],3,FALSE)</f>
        <v>RAK Ceramics</v>
      </c>
      <c r="Z268" s="228" t="str">
        <f>VLOOKUP(HelpMe[[#This Row],[Technician]],Technicians[#All],2,FALSE)</f>
        <v>SAP Basis</v>
      </c>
      <c r="AA268" s="233" t="e">
        <f>IF((TEXT("Oct 28, 2024 00:00 AM","mmm dd, yyyy hh:mm") - TEXT(HelpMe[[#This Row],[Created Date]],"mmm dd, yyyy hh:mm"))&gt;0, "Yes","No")</f>
        <v>#VALUE!</v>
      </c>
      <c r="AB268" s="230">
        <f ca="1">IF(HelpMe[[#This Row],[Resolved Time]]="-",NOW()-TEXT(HelpMe[[#This Row],[Created Date]],"mmm dd, yyyy hh:mm"),HelpMe[[#This Row],[Resolved Time]]-HelpMe[[#This Row],[Created Date]])</f>
        <v>0.77708333333430346</v>
      </c>
      <c r="AC268" s="231" t="e">
        <f>YEAR(TEXT(HelpMe[[#This Row],[Created Date]],"mmm dd, yyyy hh:mm"))</f>
        <v>#VALUE!</v>
      </c>
      <c r="AD268" s="228" t="e">
        <f>WEEKNUM(TEXT(HelpMe[[#This Row],[Created Date]],"mmm dd, yyyy hh:mm"),2)</f>
        <v>#VALUE!</v>
      </c>
      <c r="AE268" s="228" t="e">
        <f>_xlfn.CONCAT(HelpMe[[#This Row],[Year]],"-W",HelpMe[[#This Row],[Week'#]])</f>
        <v>#VALUE!</v>
      </c>
      <c r="AF268" s="228" t="str">
        <f>IFERROR(VLOOKUP(HelpMe[[#This Row],[ID]],CGTracker[#All],11,FALSE),"No CG Status Found")</f>
        <v>No CG Status Found</v>
      </c>
      <c r="AG268" s="228" t="e">
        <f>MONTH(TEXT(HelpMe[[#This Row],[Created Date]],"mmm dd, yyyy hh:mm"))</f>
        <v>#VALUE!</v>
      </c>
      <c r="AH268" s="228" t="e">
        <f>_xlfn.CONCAT(HelpMe[[#This Row],[Year]],"-M",HelpMe[[#This Row],[Month]])</f>
        <v>#VALUE!</v>
      </c>
      <c r="AI268" s="228" t="str">
        <f ca="1">IF(HelpMe[[#This Row],[Age]]&lt;2,"Less than 2",IF(HelpMe[[#This Row],[Age]]&lt;5,"From 2 to 5",IF(HelpMe[[#This Row],[Age]]&lt;10,"From 5 to 10","More than 10")))</f>
        <v>Less than 2</v>
      </c>
      <c r="AJ268" s="233" t="e">
        <f>DATEVALUE(TEXT(HelpMe[[#This Row],[Created Date]],"mm/dd/yyyy hh:mm"))</f>
        <v>#VALUE!</v>
      </c>
      <c r="AK268" s="233" t="e">
        <f>IF(HelpMe[[#This Row],[Resolved Time]]="-","",DATEVALUE(TEXT(HelpMe[[#This Row],[Created Date]],"mm/dd/yyyy hh:mm")))</f>
        <v>#VALUE!</v>
      </c>
    </row>
    <row r="269" spans="1:37" ht="14.5">
      <c r="A269" s="252">
        <v>4000000179</v>
      </c>
      <c r="B269" s="252" t="s">
        <v>117</v>
      </c>
      <c r="C269" s="252" t="s">
        <v>795</v>
      </c>
      <c r="D269" s="254" t="s">
        <v>1356</v>
      </c>
      <c r="E269" s="252" t="s">
        <v>1357</v>
      </c>
      <c r="F269" s="252" t="s">
        <v>843</v>
      </c>
      <c r="G269" s="252" t="s">
        <v>844</v>
      </c>
      <c r="H269" s="252" t="s">
        <v>403</v>
      </c>
      <c r="I269" s="255">
        <v>45475.698611111111</v>
      </c>
      <c r="J269" s="255">
        <v>45478.609027777777</v>
      </c>
      <c r="K269" s="252" t="s">
        <v>845</v>
      </c>
      <c r="L269" s="255">
        <v>45479.781944444447</v>
      </c>
      <c r="M269" s="252" t="s">
        <v>846</v>
      </c>
      <c r="N269" s="252" t="s">
        <v>1144</v>
      </c>
      <c r="O269" s="252" t="s">
        <v>920</v>
      </c>
      <c r="P269" s="255">
        <v>45479.781944444447</v>
      </c>
      <c r="Q269" s="252" t="s">
        <v>795</v>
      </c>
      <c r="R269" s="255">
        <v>45476.755555555559</v>
      </c>
      <c r="S269" s="255">
        <v>45476.467361111114</v>
      </c>
      <c r="T269" s="255">
        <v>45475.781944444447</v>
      </c>
      <c r="U269" s="252" t="s">
        <v>885</v>
      </c>
      <c r="V269" s="253" t="s">
        <v>849</v>
      </c>
      <c r="W269" s="252" t="s">
        <v>850</v>
      </c>
      <c r="X269" s="252" t="s">
        <v>793</v>
      </c>
      <c r="Y269" s="228" t="str">
        <f>VLOOKUP(HelpMe[[#This Row],[Technician]],Technicians[#All],3,FALSE)</f>
        <v>RAK Ceramics</v>
      </c>
      <c r="Z269" s="228" t="str">
        <f>VLOOKUP(HelpMe[[#This Row],[Technician]],Technicians[#All],2,FALSE)</f>
        <v>SAP Basis</v>
      </c>
      <c r="AA269" s="233" t="e">
        <f>IF((TEXT("Oct 28, 2024 00:00 AM","mmm dd, yyyy hh:mm") - TEXT(HelpMe[[#This Row],[Created Date]],"mmm dd, yyyy hh:mm"))&gt;0, "Yes","No")</f>
        <v>#VALUE!</v>
      </c>
      <c r="AB269" s="230">
        <f ca="1">IF(HelpMe[[#This Row],[Resolved Time]]="-",NOW()-TEXT(HelpMe[[#This Row],[Created Date]],"mmm dd, yyyy hh:mm"),HelpMe[[#This Row],[Resolved Time]]-HelpMe[[#This Row],[Created Date]])</f>
        <v>1.0569444444481633</v>
      </c>
      <c r="AC269" s="231" t="e">
        <f>YEAR(TEXT(HelpMe[[#This Row],[Created Date]],"mmm dd, yyyy hh:mm"))</f>
        <v>#VALUE!</v>
      </c>
      <c r="AD269" s="228" t="e">
        <f>WEEKNUM(TEXT(HelpMe[[#This Row],[Created Date]],"mmm dd, yyyy hh:mm"),2)</f>
        <v>#VALUE!</v>
      </c>
      <c r="AE269" s="228" t="e">
        <f>_xlfn.CONCAT(HelpMe[[#This Row],[Year]],"-W",HelpMe[[#This Row],[Week'#]])</f>
        <v>#VALUE!</v>
      </c>
      <c r="AF269" s="228" t="str">
        <f>IFERROR(VLOOKUP(HelpMe[[#This Row],[ID]],CGTracker[#All],11,FALSE),"No CG Status Found")</f>
        <v>No CG Status Found</v>
      </c>
      <c r="AG269" s="228" t="e">
        <f>MONTH(TEXT(HelpMe[[#This Row],[Created Date]],"mmm dd, yyyy hh:mm"))</f>
        <v>#VALUE!</v>
      </c>
      <c r="AH269" s="228" t="e">
        <f>_xlfn.CONCAT(HelpMe[[#This Row],[Year]],"-M",HelpMe[[#This Row],[Month]])</f>
        <v>#VALUE!</v>
      </c>
      <c r="AI269" s="228" t="str">
        <f ca="1">IF(HelpMe[[#This Row],[Age]]&lt;2,"Less than 2",IF(HelpMe[[#This Row],[Age]]&lt;5,"From 2 to 5",IF(HelpMe[[#This Row],[Age]]&lt;10,"From 5 to 10","More than 10")))</f>
        <v>Less than 2</v>
      </c>
      <c r="AJ269" s="233">
        <f>DATEVALUE(TEXT(HelpMe[[#This Row],[Created Date]],"mm/dd/yyyy hh:mm"))</f>
        <v>45329</v>
      </c>
      <c r="AK269" s="233">
        <f>IF(HelpMe[[#This Row],[Resolved Time]]="-","",DATEVALUE(TEXT(HelpMe[[#This Row],[Created Date]],"mm/dd/yyyy hh:mm")))</f>
        <v>45329</v>
      </c>
    </row>
    <row r="270" spans="1:37" ht="14.5">
      <c r="A270" s="252">
        <v>4000002832</v>
      </c>
      <c r="B270" s="252" t="s">
        <v>117</v>
      </c>
      <c r="C270" s="252" t="s">
        <v>795</v>
      </c>
      <c r="D270" s="254" t="s">
        <v>1358</v>
      </c>
      <c r="E270" s="252" t="s">
        <v>1332</v>
      </c>
      <c r="F270" s="252" t="s">
        <v>843</v>
      </c>
      <c r="G270" s="252" t="s">
        <v>844</v>
      </c>
      <c r="H270" s="252" t="s">
        <v>403</v>
      </c>
      <c r="I270" s="255">
        <v>45544.570833333331</v>
      </c>
      <c r="J270" s="255">
        <v>45546.570833333331</v>
      </c>
      <c r="K270" s="252" t="s">
        <v>885</v>
      </c>
      <c r="L270" s="255">
        <v>45547.806250000001</v>
      </c>
      <c r="M270" s="252" t="s">
        <v>1332</v>
      </c>
      <c r="N270" s="252" t="s">
        <v>939</v>
      </c>
      <c r="O270" s="252" t="s">
        <v>848</v>
      </c>
      <c r="P270" s="255">
        <v>45547.806250000001</v>
      </c>
      <c r="Q270" s="252" t="s">
        <v>795</v>
      </c>
      <c r="R270" s="255">
        <v>45544.773611111108</v>
      </c>
      <c r="S270" s="255">
        <v>45544.773611111108</v>
      </c>
      <c r="T270" s="255">
        <v>45544.654166666667</v>
      </c>
      <c r="U270" s="252" t="s">
        <v>885</v>
      </c>
      <c r="V270" s="253" t="s">
        <v>849</v>
      </c>
      <c r="W270" s="252" t="s">
        <v>888</v>
      </c>
      <c r="X270" s="252" t="s">
        <v>793</v>
      </c>
      <c r="Y270" s="228" t="str">
        <f>VLOOKUP(HelpMe[[#This Row],[Technician]],Technicians[#All],3,FALSE)</f>
        <v>RAK Ceramics</v>
      </c>
      <c r="Z270" s="228" t="str">
        <f>VLOOKUP(HelpMe[[#This Row],[Technician]],Technicians[#All],2,FALSE)</f>
        <v>SAP Basis</v>
      </c>
      <c r="AA270" s="233" t="e">
        <f>IF((TEXT("Oct 28, 2024 00:00 AM","mmm dd, yyyy hh:mm") - TEXT(HelpMe[[#This Row],[Created Date]],"mmm dd, yyyy hh:mm"))&gt;0, "Yes","No")</f>
        <v>#VALUE!</v>
      </c>
      <c r="AB270" s="230">
        <f ca="1">IF(HelpMe[[#This Row],[Resolved Time]]="-",NOW()-TEXT(HelpMe[[#This Row],[Created Date]],"mmm dd, yyyy hh:mm"),HelpMe[[#This Row],[Resolved Time]]-HelpMe[[#This Row],[Created Date]])</f>
        <v>0.20277777777664596</v>
      </c>
      <c r="AC270" s="231" t="e">
        <f>YEAR(TEXT(HelpMe[[#This Row],[Created Date]],"mmm dd, yyyy hh:mm"))</f>
        <v>#VALUE!</v>
      </c>
      <c r="AD270" s="228" t="e">
        <f>WEEKNUM(TEXT(HelpMe[[#This Row],[Created Date]],"mmm dd, yyyy hh:mm"),2)</f>
        <v>#VALUE!</v>
      </c>
      <c r="AE270" s="228" t="e">
        <f>_xlfn.CONCAT(HelpMe[[#This Row],[Year]],"-W",HelpMe[[#This Row],[Week'#]])</f>
        <v>#VALUE!</v>
      </c>
      <c r="AF270" s="228" t="str">
        <f>IFERROR(VLOOKUP(HelpMe[[#This Row],[ID]],CGTracker[#All],11,FALSE),"No CG Status Found")</f>
        <v>No CG Status Found</v>
      </c>
      <c r="AG270" s="228" t="e">
        <f>MONTH(TEXT(HelpMe[[#This Row],[Created Date]],"mmm dd, yyyy hh:mm"))</f>
        <v>#VALUE!</v>
      </c>
      <c r="AH270" s="228" t="e">
        <f>_xlfn.CONCAT(HelpMe[[#This Row],[Year]],"-M",HelpMe[[#This Row],[Month]])</f>
        <v>#VALUE!</v>
      </c>
      <c r="AI270" s="228" t="str">
        <f ca="1">IF(HelpMe[[#This Row],[Age]]&lt;2,"Less than 2",IF(HelpMe[[#This Row],[Age]]&lt;5,"From 2 to 5",IF(HelpMe[[#This Row],[Age]]&lt;10,"From 5 to 10","More than 10")))</f>
        <v>Less than 2</v>
      </c>
      <c r="AJ270" s="233">
        <f>DATEVALUE(TEXT(HelpMe[[#This Row],[Created Date]],"mm/dd/yyyy hh:mm"))</f>
        <v>45544</v>
      </c>
      <c r="AK270" s="233">
        <f>IF(HelpMe[[#This Row],[Resolved Time]]="-","",DATEVALUE(TEXT(HelpMe[[#This Row],[Created Date]],"mm/dd/yyyy hh:mm")))</f>
        <v>45544</v>
      </c>
    </row>
    <row r="271" spans="1:37" ht="14.5">
      <c r="A271" s="252">
        <v>4000002028</v>
      </c>
      <c r="B271" s="252" t="s">
        <v>117</v>
      </c>
      <c r="C271" s="252" t="s">
        <v>881</v>
      </c>
      <c r="D271" s="254" t="s">
        <v>1359</v>
      </c>
      <c r="E271" s="252" t="s">
        <v>1360</v>
      </c>
      <c r="F271" s="252" t="s">
        <v>843</v>
      </c>
      <c r="G271" s="252" t="s">
        <v>844</v>
      </c>
      <c r="H271" s="252" t="s">
        <v>403</v>
      </c>
      <c r="I271" s="255">
        <v>45519.685416666667</v>
      </c>
      <c r="J271" s="255">
        <v>45526.685416666667</v>
      </c>
      <c r="K271" s="252" t="s">
        <v>885</v>
      </c>
      <c r="L271" s="255">
        <v>45534.759722222225</v>
      </c>
      <c r="M271" s="252" t="s">
        <v>846</v>
      </c>
      <c r="N271" s="252" t="s">
        <v>997</v>
      </c>
      <c r="O271" s="252" t="s">
        <v>848</v>
      </c>
      <c r="P271" s="255">
        <v>45534.759722222225</v>
      </c>
      <c r="Q271" s="252" t="s">
        <v>881</v>
      </c>
      <c r="R271" s="255">
        <v>45531.722916666666</v>
      </c>
      <c r="S271" s="255">
        <v>45531.722916666666</v>
      </c>
      <c r="T271" s="255">
        <v>45520.477083333331</v>
      </c>
      <c r="U271" s="252" t="s">
        <v>885</v>
      </c>
      <c r="V271" s="253" t="s">
        <v>849</v>
      </c>
      <c r="W271" s="252" t="s">
        <v>888</v>
      </c>
      <c r="X271" s="252" t="s">
        <v>793</v>
      </c>
      <c r="Y271" s="228" t="str">
        <f>VLOOKUP(HelpMe[[#This Row],[Technician]],Technicians[#All],3,FALSE)</f>
        <v>RAK Ceramics</v>
      </c>
      <c r="Z271" s="228" t="str">
        <f>VLOOKUP(HelpMe[[#This Row],[Technician]],Technicians[#All],2,FALSE)</f>
        <v>SAP Basis</v>
      </c>
      <c r="AA271" s="233" t="e">
        <f>IF((TEXT("Oct 28, 2024 00:00 AM","mmm dd, yyyy hh:mm") - TEXT(HelpMe[[#This Row],[Created Date]],"mmm dd, yyyy hh:mm"))&gt;0, "Yes","No")</f>
        <v>#VALUE!</v>
      </c>
      <c r="AB271" s="230">
        <f ca="1">IF(HelpMe[[#This Row],[Resolved Time]]="-",NOW()-TEXT(HelpMe[[#This Row],[Created Date]],"mmm dd, yyyy hh:mm"),HelpMe[[#This Row],[Resolved Time]]-HelpMe[[#This Row],[Created Date]])</f>
        <v>12.037499999998545</v>
      </c>
      <c r="AC271" s="231" t="e">
        <f>YEAR(TEXT(HelpMe[[#This Row],[Created Date]],"mmm dd, yyyy hh:mm"))</f>
        <v>#VALUE!</v>
      </c>
      <c r="AD271" s="228" t="e">
        <f>WEEKNUM(TEXT(HelpMe[[#This Row],[Created Date]],"mmm dd, yyyy hh:mm"),2)</f>
        <v>#VALUE!</v>
      </c>
      <c r="AE271" s="228" t="e">
        <f>_xlfn.CONCAT(HelpMe[[#This Row],[Year]],"-W",HelpMe[[#This Row],[Week'#]])</f>
        <v>#VALUE!</v>
      </c>
      <c r="AF271" s="228" t="str">
        <f>IFERROR(VLOOKUP(HelpMe[[#This Row],[ID]],CGTracker[#All],11,FALSE),"No CG Status Found")</f>
        <v>No CG Status Found</v>
      </c>
      <c r="AG271" s="228" t="e">
        <f>MONTH(TEXT(HelpMe[[#This Row],[Created Date]],"mmm dd, yyyy hh:mm"))</f>
        <v>#VALUE!</v>
      </c>
      <c r="AH271" s="228" t="e">
        <f>_xlfn.CONCAT(HelpMe[[#This Row],[Year]],"-M",HelpMe[[#This Row],[Month]])</f>
        <v>#VALUE!</v>
      </c>
      <c r="AI271" s="228" t="str">
        <f ca="1">IF(HelpMe[[#This Row],[Age]]&lt;2,"Less than 2",IF(HelpMe[[#This Row],[Age]]&lt;5,"From 2 to 5",IF(HelpMe[[#This Row],[Age]]&lt;10,"From 5 to 10","More than 10")))</f>
        <v>More than 10</v>
      </c>
      <c r="AJ271" s="233" t="e">
        <f>DATEVALUE(TEXT(HelpMe[[#This Row],[Created Date]],"mm/dd/yyyy hh:mm"))</f>
        <v>#VALUE!</v>
      </c>
      <c r="AK271" s="233" t="e">
        <f>IF(HelpMe[[#This Row],[Resolved Time]]="-","",DATEVALUE(TEXT(HelpMe[[#This Row],[Created Date]],"mm/dd/yyyy hh:mm")))</f>
        <v>#VALUE!</v>
      </c>
    </row>
    <row r="272" spans="1:37" ht="14.5">
      <c r="A272" s="252">
        <v>4000004507</v>
      </c>
      <c r="B272" s="252" t="s">
        <v>156</v>
      </c>
      <c r="C272" s="252" t="s">
        <v>906</v>
      </c>
      <c r="D272" s="254" t="s">
        <v>1361</v>
      </c>
      <c r="E272" s="252" t="s">
        <v>1362</v>
      </c>
      <c r="F272" s="252" t="s">
        <v>843</v>
      </c>
      <c r="G272" s="252" t="s">
        <v>844</v>
      </c>
      <c r="H272" s="252" t="s">
        <v>403</v>
      </c>
      <c r="I272" s="255">
        <v>45595.481249999997</v>
      </c>
      <c r="J272" s="255">
        <v>45596.439583333333</v>
      </c>
      <c r="K272" s="252" t="s">
        <v>845</v>
      </c>
      <c r="L272" s="255">
        <v>45598.53402777778</v>
      </c>
      <c r="M272" s="252" t="s">
        <v>1362</v>
      </c>
      <c r="N272" s="252" t="s">
        <v>983</v>
      </c>
      <c r="O272" s="252" t="s">
        <v>848</v>
      </c>
      <c r="P272" s="255">
        <v>45598.53402777778</v>
      </c>
      <c r="Q272" s="252" t="s">
        <v>861</v>
      </c>
      <c r="R272" s="255">
        <v>45595.499305555553</v>
      </c>
      <c r="S272" s="255">
        <v>45595.499305555553</v>
      </c>
      <c r="T272" s="255">
        <v>45595.522916666669</v>
      </c>
      <c r="U272" s="253" t="s">
        <v>849</v>
      </c>
      <c r="V272" s="253" t="s">
        <v>849</v>
      </c>
      <c r="W272" s="252" t="s">
        <v>1033</v>
      </c>
      <c r="X272" s="252" t="s">
        <v>793</v>
      </c>
      <c r="Y272" s="228" t="str">
        <f>VLOOKUP(HelpMe[[#This Row],[Technician]],Technicians[#All],3,FALSE)</f>
        <v>RAK Ceramics</v>
      </c>
      <c r="Z272" s="228" t="str">
        <f>VLOOKUP(HelpMe[[#This Row],[Technician]],Technicians[#All],2,FALSE)</f>
        <v>SAP Basis</v>
      </c>
      <c r="AA272" s="233" t="e">
        <f>IF((TEXT("Oct 28, 2024 00:00 AM","mmm dd, yyyy hh:mm") - TEXT(HelpMe[[#This Row],[Created Date]],"mmm dd, yyyy hh:mm"))&gt;0, "Yes","No")</f>
        <v>#VALUE!</v>
      </c>
      <c r="AB272" s="230">
        <f ca="1">IF(HelpMe[[#This Row],[Resolved Time]]="-",NOW()-TEXT(HelpMe[[#This Row],[Created Date]],"mmm dd, yyyy hh:mm"),HelpMe[[#This Row],[Resolved Time]]-HelpMe[[#This Row],[Created Date]])</f>
        <v>1.8055555556202307E-2</v>
      </c>
      <c r="AC272" s="231" t="e">
        <f>YEAR(TEXT(HelpMe[[#This Row],[Created Date]],"mmm dd, yyyy hh:mm"))</f>
        <v>#VALUE!</v>
      </c>
      <c r="AD272" s="228" t="e">
        <f>WEEKNUM(TEXT(HelpMe[[#This Row],[Created Date]],"mmm dd, yyyy hh:mm"),2)</f>
        <v>#VALUE!</v>
      </c>
      <c r="AE272" s="228" t="e">
        <f>_xlfn.CONCAT(HelpMe[[#This Row],[Year]],"-W",HelpMe[[#This Row],[Week'#]])</f>
        <v>#VALUE!</v>
      </c>
      <c r="AF272" s="228" t="str">
        <f>IFERROR(VLOOKUP(HelpMe[[#This Row],[ID]],CGTracker[#All],11,FALSE),"No CG Status Found")</f>
        <v>No CG Status Found</v>
      </c>
      <c r="AG272" s="228" t="e">
        <f>MONTH(TEXT(HelpMe[[#This Row],[Created Date]],"mmm dd, yyyy hh:mm"))</f>
        <v>#VALUE!</v>
      </c>
      <c r="AH272" s="228" t="e">
        <f>_xlfn.CONCAT(HelpMe[[#This Row],[Year]],"-M",HelpMe[[#This Row],[Month]])</f>
        <v>#VALUE!</v>
      </c>
      <c r="AI272" s="228" t="str">
        <f ca="1">IF(HelpMe[[#This Row],[Age]]&lt;2,"Less than 2",IF(HelpMe[[#This Row],[Age]]&lt;5,"From 2 to 5",IF(HelpMe[[#This Row],[Age]]&lt;10,"From 5 to 10","More than 10")))</f>
        <v>Less than 2</v>
      </c>
      <c r="AJ272" s="233" t="e">
        <f>DATEVALUE(TEXT(HelpMe[[#This Row],[Created Date]],"mm/dd/yyyy hh:mm"))</f>
        <v>#VALUE!</v>
      </c>
      <c r="AK272" s="233" t="e">
        <f>IF(HelpMe[[#This Row],[Resolved Time]]="-","",DATEVALUE(TEXT(HelpMe[[#This Row],[Created Date]],"mm/dd/yyyy hh:mm")))</f>
        <v>#VALUE!</v>
      </c>
    </row>
    <row r="273" spans="1:37" ht="14.5">
      <c r="A273" s="252">
        <v>4000001162</v>
      </c>
      <c r="B273" s="252" t="s">
        <v>117</v>
      </c>
      <c r="C273" s="252" t="s">
        <v>881</v>
      </c>
      <c r="D273" s="254" t="s">
        <v>1363</v>
      </c>
      <c r="E273" s="252" t="s">
        <v>854</v>
      </c>
      <c r="F273" s="252" t="s">
        <v>854</v>
      </c>
      <c r="G273" s="252" t="s">
        <v>1364</v>
      </c>
      <c r="H273" s="252" t="s">
        <v>268</v>
      </c>
      <c r="I273" s="255">
        <v>45502.738194444442</v>
      </c>
      <c r="J273" s="253" t="s">
        <v>849</v>
      </c>
      <c r="K273" s="252" t="s">
        <v>845</v>
      </c>
      <c r="L273" s="253" t="s">
        <v>849</v>
      </c>
      <c r="M273" s="252" t="s">
        <v>1032</v>
      </c>
      <c r="N273" s="252" t="s">
        <v>912</v>
      </c>
      <c r="O273" s="252" t="s">
        <v>848</v>
      </c>
      <c r="P273" s="255">
        <v>45579.759027777778</v>
      </c>
      <c r="Q273" s="252" t="s">
        <v>881</v>
      </c>
      <c r="R273" s="253" t="s">
        <v>849</v>
      </c>
      <c r="S273" s="255">
        <v>45554.595138888886</v>
      </c>
      <c r="T273" s="253" t="s">
        <v>849</v>
      </c>
      <c r="U273" s="253" t="s">
        <v>849</v>
      </c>
      <c r="V273" s="256">
        <v>3000000000</v>
      </c>
      <c r="W273" s="252" t="s">
        <v>850</v>
      </c>
      <c r="X273" s="252" t="s">
        <v>793</v>
      </c>
      <c r="Y273" s="228" t="str">
        <f>VLOOKUP(HelpMe[[#This Row],[Technician]],Technicians[#All],3,FALSE)</f>
        <v>RAK Ceramics</v>
      </c>
      <c r="Z273" s="228" t="str">
        <f>VLOOKUP(HelpMe[[#This Row],[Technician]],Technicians[#All],2,FALSE)</f>
        <v>SAP PP</v>
      </c>
      <c r="AA273" s="233" t="e">
        <f>IF((TEXT("Oct 28, 2024 00:00 AM","mmm dd, yyyy hh:mm") - TEXT(HelpMe[[#This Row],[Created Date]],"mmm dd, yyyy hh:mm"))&gt;0, "Yes","No")</f>
        <v>#VALUE!</v>
      </c>
      <c r="AB273" s="230" t="e">
        <f ca="1">IF(HelpMe[[#This Row],[Resolved Time]]="-",NOW()-TEXT(HelpMe[[#This Row],[Created Date]],"mmm dd, yyyy hh:mm"),HelpMe[[#This Row],[Resolved Time]]-HelpMe[[#This Row],[Created Date]])</f>
        <v>#VALUE!</v>
      </c>
      <c r="AC273" s="231" t="e">
        <f>YEAR(TEXT(HelpMe[[#This Row],[Created Date]],"mmm dd, yyyy hh:mm"))</f>
        <v>#VALUE!</v>
      </c>
      <c r="AD273" s="228" t="e">
        <f>WEEKNUM(TEXT(HelpMe[[#This Row],[Created Date]],"mmm dd, yyyy hh:mm"),2)</f>
        <v>#VALUE!</v>
      </c>
      <c r="AE273" s="228" t="e">
        <f>_xlfn.CONCAT(HelpMe[[#This Row],[Year]],"-W",HelpMe[[#This Row],[Week'#]])</f>
        <v>#VALUE!</v>
      </c>
      <c r="AF273" s="228" t="str">
        <f>IFERROR(VLOOKUP(HelpMe[[#This Row],[ID]],CGTracker[#All],11,FALSE),"No CG Status Found")</f>
        <v>No CG Status Found</v>
      </c>
      <c r="AG273" s="228" t="e">
        <f>MONTH(TEXT(HelpMe[[#This Row],[Created Date]],"mmm dd, yyyy hh:mm"))</f>
        <v>#VALUE!</v>
      </c>
      <c r="AH273" s="228" t="e">
        <f>_xlfn.CONCAT(HelpMe[[#This Row],[Year]],"-M",HelpMe[[#This Row],[Month]])</f>
        <v>#VALUE!</v>
      </c>
      <c r="AI273" s="228" t="e">
        <f ca="1">IF(HelpMe[[#This Row],[Age]]&lt;2,"Less than 2",IF(HelpMe[[#This Row],[Age]]&lt;5,"From 2 to 5",IF(HelpMe[[#This Row],[Age]]&lt;10,"From 5 to 10","More than 10")))</f>
        <v>#VALUE!</v>
      </c>
      <c r="AJ273" s="233" t="e">
        <f>DATEVALUE(TEXT(HelpMe[[#This Row],[Created Date]],"mm/dd/yyyy hh:mm"))</f>
        <v>#VALUE!</v>
      </c>
      <c r="AK273" s="233" t="str">
        <f>IF(HelpMe[[#This Row],[Resolved Time]]="-","",DATEVALUE(TEXT(HelpMe[[#This Row],[Created Date]],"mm/dd/yyyy hh:mm")))</f>
        <v/>
      </c>
    </row>
    <row r="274" spans="1:37" ht="14.5">
      <c r="A274" s="252">
        <v>4000001164</v>
      </c>
      <c r="B274" s="252" t="s">
        <v>117</v>
      </c>
      <c r="C274" s="252" t="s">
        <v>795</v>
      </c>
      <c r="D274" s="254" t="s">
        <v>1365</v>
      </c>
      <c r="E274" s="252" t="s">
        <v>1366</v>
      </c>
      <c r="F274" s="252" t="s">
        <v>603</v>
      </c>
      <c r="G274" s="252" t="s">
        <v>899</v>
      </c>
      <c r="H274" s="252" t="s">
        <v>131</v>
      </c>
      <c r="I274" s="255">
        <v>45502.738194444442</v>
      </c>
      <c r="J274" s="255">
        <v>45504.738194444442</v>
      </c>
      <c r="K274" s="252" t="s">
        <v>845</v>
      </c>
      <c r="L274" s="253" t="s">
        <v>849</v>
      </c>
      <c r="M274" s="252" t="s">
        <v>1032</v>
      </c>
      <c r="N274" s="252" t="s">
        <v>939</v>
      </c>
      <c r="O274" s="252" t="s">
        <v>920</v>
      </c>
      <c r="P274" s="255">
        <v>45559.77847222222</v>
      </c>
      <c r="Q274" s="252" t="s">
        <v>795</v>
      </c>
      <c r="R274" s="253" t="s">
        <v>849</v>
      </c>
      <c r="S274" s="255">
        <v>45554.695138888892</v>
      </c>
      <c r="T274" s="255">
        <v>45503.446527777778</v>
      </c>
      <c r="U274" s="253" t="s">
        <v>849</v>
      </c>
      <c r="V274" s="256">
        <v>3000000000</v>
      </c>
      <c r="W274" s="252" t="s">
        <v>850</v>
      </c>
      <c r="X274" s="252" t="s">
        <v>793</v>
      </c>
      <c r="Y274" s="228" t="str">
        <f>VLOOKUP(HelpMe[[#This Row],[Technician]],Technicians[#All],3,FALSE)</f>
        <v>RAK Ceramics</v>
      </c>
      <c r="Z274" s="228" t="str">
        <f>VLOOKUP(HelpMe[[#This Row],[Technician]],Technicians[#All],2,FALSE)</f>
        <v>SAP ABAP</v>
      </c>
      <c r="AA274" s="233" t="e">
        <f>IF((TEXT("Oct 28, 2024 00:00 AM","mmm dd, yyyy hh:mm") - TEXT(HelpMe[[#This Row],[Created Date]],"mmm dd, yyyy hh:mm"))&gt;0, "Yes","No")</f>
        <v>#VALUE!</v>
      </c>
      <c r="AB274" s="230" t="e">
        <f ca="1">IF(HelpMe[[#This Row],[Resolved Time]]="-",NOW()-TEXT(HelpMe[[#This Row],[Created Date]],"mmm dd, yyyy hh:mm"),HelpMe[[#This Row],[Resolved Time]]-HelpMe[[#This Row],[Created Date]])</f>
        <v>#VALUE!</v>
      </c>
      <c r="AC274" s="231" t="e">
        <f>YEAR(TEXT(HelpMe[[#This Row],[Created Date]],"mmm dd, yyyy hh:mm"))</f>
        <v>#VALUE!</v>
      </c>
      <c r="AD274" s="228" t="e">
        <f>WEEKNUM(TEXT(HelpMe[[#This Row],[Created Date]],"mmm dd, yyyy hh:mm"),2)</f>
        <v>#VALUE!</v>
      </c>
      <c r="AE274" s="228" t="e">
        <f>_xlfn.CONCAT(HelpMe[[#This Row],[Year]],"-W",HelpMe[[#This Row],[Week'#]])</f>
        <v>#VALUE!</v>
      </c>
      <c r="AF274" s="228" t="str">
        <f>IFERROR(VLOOKUP(HelpMe[[#This Row],[ID]],CGTracker[#All],11,FALSE),"No CG Status Found")</f>
        <v>No CG Status Found</v>
      </c>
      <c r="AG274" s="228" t="e">
        <f>MONTH(TEXT(HelpMe[[#This Row],[Created Date]],"mmm dd, yyyy hh:mm"))</f>
        <v>#VALUE!</v>
      </c>
      <c r="AH274" s="228" t="e">
        <f>_xlfn.CONCAT(HelpMe[[#This Row],[Year]],"-M",HelpMe[[#This Row],[Month]])</f>
        <v>#VALUE!</v>
      </c>
      <c r="AI274" s="228" t="e">
        <f ca="1">IF(HelpMe[[#This Row],[Age]]&lt;2,"Less than 2",IF(HelpMe[[#This Row],[Age]]&lt;5,"From 2 to 5",IF(HelpMe[[#This Row],[Age]]&lt;10,"From 5 to 10","More than 10")))</f>
        <v>#VALUE!</v>
      </c>
      <c r="AJ274" s="233" t="e">
        <f>DATEVALUE(TEXT(HelpMe[[#This Row],[Created Date]],"mm/dd/yyyy hh:mm"))</f>
        <v>#VALUE!</v>
      </c>
      <c r="AK274" s="233" t="str">
        <f>IF(HelpMe[[#This Row],[Resolved Time]]="-","",DATEVALUE(TEXT(HelpMe[[#This Row],[Created Date]],"mm/dd/yyyy hh:mm")))</f>
        <v/>
      </c>
    </row>
    <row r="275" spans="1:37" ht="14.5">
      <c r="A275" s="252">
        <v>4000001165</v>
      </c>
      <c r="B275" s="252" t="s">
        <v>117</v>
      </c>
      <c r="C275" s="252" t="s">
        <v>881</v>
      </c>
      <c r="D275" s="254" t="s">
        <v>1367</v>
      </c>
      <c r="E275" s="252" t="s">
        <v>1368</v>
      </c>
      <c r="F275" s="252" t="s">
        <v>854</v>
      </c>
      <c r="G275" s="252" t="s">
        <v>1364</v>
      </c>
      <c r="H275" s="252" t="s">
        <v>268</v>
      </c>
      <c r="I275" s="255">
        <v>45502.738194444442</v>
      </c>
      <c r="J275" s="253" t="s">
        <v>849</v>
      </c>
      <c r="K275" s="252" t="s">
        <v>845</v>
      </c>
      <c r="L275" s="253" t="s">
        <v>849</v>
      </c>
      <c r="M275" s="252" t="s">
        <v>1032</v>
      </c>
      <c r="N275" s="252" t="s">
        <v>1336</v>
      </c>
      <c r="O275" s="252" t="s">
        <v>848</v>
      </c>
      <c r="P275" s="255">
        <v>45574.5</v>
      </c>
      <c r="Q275" s="252" t="s">
        <v>881</v>
      </c>
      <c r="R275" s="253" t="s">
        <v>849</v>
      </c>
      <c r="S275" s="255">
        <v>45554.781944444447</v>
      </c>
      <c r="T275" s="253" t="s">
        <v>849</v>
      </c>
      <c r="U275" s="253" t="s">
        <v>849</v>
      </c>
      <c r="V275" s="256">
        <v>3000000000</v>
      </c>
      <c r="W275" s="252" t="s">
        <v>850</v>
      </c>
      <c r="X275" s="252" t="s">
        <v>793</v>
      </c>
      <c r="Y275" s="228" t="str">
        <f>VLOOKUP(HelpMe[[#This Row],[Technician]],Technicians[#All],3,FALSE)</f>
        <v>RAK Ceramics</v>
      </c>
      <c r="Z275" s="228" t="str">
        <f>VLOOKUP(HelpMe[[#This Row],[Technician]],Technicians[#All],2,FALSE)</f>
        <v>SAP PP</v>
      </c>
      <c r="AA275" s="233" t="e">
        <f>IF((TEXT("Oct 28, 2024 00:00 AM","mmm dd, yyyy hh:mm") - TEXT(HelpMe[[#This Row],[Created Date]],"mmm dd, yyyy hh:mm"))&gt;0, "Yes","No")</f>
        <v>#VALUE!</v>
      </c>
      <c r="AB275" s="230" t="e">
        <f ca="1">IF(HelpMe[[#This Row],[Resolved Time]]="-",NOW()-TEXT(HelpMe[[#This Row],[Created Date]],"mmm dd, yyyy hh:mm"),HelpMe[[#This Row],[Resolved Time]]-HelpMe[[#This Row],[Created Date]])</f>
        <v>#VALUE!</v>
      </c>
      <c r="AC275" s="231" t="e">
        <f>YEAR(TEXT(HelpMe[[#This Row],[Created Date]],"mmm dd, yyyy hh:mm"))</f>
        <v>#VALUE!</v>
      </c>
      <c r="AD275" s="228" t="e">
        <f>WEEKNUM(TEXT(HelpMe[[#This Row],[Created Date]],"mmm dd, yyyy hh:mm"),2)</f>
        <v>#VALUE!</v>
      </c>
      <c r="AE275" s="228" t="e">
        <f>_xlfn.CONCAT(HelpMe[[#This Row],[Year]],"-W",HelpMe[[#This Row],[Week'#]])</f>
        <v>#VALUE!</v>
      </c>
      <c r="AF275" s="228" t="str">
        <f>IFERROR(VLOOKUP(HelpMe[[#This Row],[ID]],CGTracker[#All],11,FALSE),"No CG Status Found")</f>
        <v>No CG Status Found</v>
      </c>
      <c r="AG275" s="228" t="e">
        <f>MONTH(TEXT(HelpMe[[#This Row],[Created Date]],"mmm dd, yyyy hh:mm"))</f>
        <v>#VALUE!</v>
      </c>
      <c r="AH275" s="228" t="e">
        <f>_xlfn.CONCAT(HelpMe[[#This Row],[Year]],"-M",HelpMe[[#This Row],[Month]])</f>
        <v>#VALUE!</v>
      </c>
      <c r="AI275" s="228" t="e">
        <f ca="1">IF(HelpMe[[#This Row],[Age]]&lt;2,"Less than 2",IF(HelpMe[[#This Row],[Age]]&lt;5,"From 2 to 5",IF(HelpMe[[#This Row],[Age]]&lt;10,"From 5 to 10","More than 10")))</f>
        <v>#VALUE!</v>
      </c>
      <c r="AJ275" s="233" t="e">
        <f>DATEVALUE(TEXT(HelpMe[[#This Row],[Created Date]],"mm/dd/yyyy hh:mm"))</f>
        <v>#VALUE!</v>
      </c>
      <c r="AK275" s="233" t="str">
        <f>IF(HelpMe[[#This Row],[Resolved Time]]="-","",DATEVALUE(TEXT(HelpMe[[#This Row],[Created Date]],"mm/dd/yyyy hh:mm")))</f>
        <v/>
      </c>
    </row>
    <row r="276" spans="1:37" ht="14.5">
      <c r="A276" s="252">
        <v>4000001166</v>
      </c>
      <c r="B276" s="252" t="s">
        <v>117</v>
      </c>
      <c r="C276" s="252" t="s">
        <v>881</v>
      </c>
      <c r="D276" s="254" t="s">
        <v>1369</v>
      </c>
      <c r="E276" s="252" t="s">
        <v>1368</v>
      </c>
      <c r="F276" s="252" t="s">
        <v>854</v>
      </c>
      <c r="G276" s="252" t="s">
        <v>1364</v>
      </c>
      <c r="H276" s="252" t="s">
        <v>746</v>
      </c>
      <c r="I276" s="255">
        <v>45502.738194444442</v>
      </c>
      <c r="J276" s="255">
        <v>45509.738194444442</v>
      </c>
      <c r="K276" s="252" t="s">
        <v>845</v>
      </c>
      <c r="L276" s="253" t="s">
        <v>849</v>
      </c>
      <c r="M276" s="252" t="s">
        <v>1032</v>
      </c>
      <c r="N276" s="252" t="s">
        <v>1336</v>
      </c>
      <c r="O276" s="252" t="s">
        <v>848</v>
      </c>
      <c r="P276" s="255">
        <v>45574.684027777781</v>
      </c>
      <c r="Q276" s="252" t="s">
        <v>881</v>
      </c>
      <c r="R276" s="253" t="s">
        <v>849</v>
      </c>
      <c r="S276" s="255">
        <v>45559.521527777775</v>
      </c>
      <c r="T276" s="255">
        <v>45503.529861111114</v>
      </c>
      <c r="U276" s="253" t="s">
        <v>849</v>
      </c>
      <c r="V276" s="256">
        <v>3000000000</v>
      </c>
      <c r="W276" s="252" t="s">
        <v>850</v>
      </c>
      <c r="X276" s="252" t="s">
        <v>793</v>
      </c>
      <c r="Y276" s="228" t="str">
        <f>VLOOKUP(HelpMe[[#This Row],[Technician]],Technicians[#All],3,FALSE)</f>
        <v>RAK Ceramics</v>
      </c>
      <c r="Z276" s="228" t="str">
        <f>VLOOKUP(HelpMe[[#This Row],[Technician]],Technicians[#All],2,FALSE)</f>
        <v>SAP PP</v>
      </c>
      <c r="AA276" s="233" t="e">
        <f>IF((TEXT("Oct 28, 2024 00:00 AM","mmm dd, yyyy hh:mm") - TEXT(HelpMe[[#This Row],[Created Date]],"mmm dd, yyyy hh:mm"))&gt;0, "Yes","No")</f>
        <v>#VALUE!</v>
      </c>
      <c r="AB276" s="230" t="e">
        <f ca="1">IF(HelpMe[[#This Row],[Resolved Time]]="-",NOW()-TEXT(HelpMe[[#This Row],[Created Date]],"mmm dd, yyyy hh:mm"),HelpMe[[#This Row],[Resolved Time]]-HelpMe[[#This Row],[Created Date]])</f>
        <v>#VALUE!</v>
      </c>
      <c r="AC276" s="231" t="e">
        <f>YEAR(TEXT(HelpMe[[#This Row],[Created Date]],"mmm dd, yyyy hh:mm"))</f>
        <v>#VALUE!</v>
      </c>
      <c r="AD276" s="228" t="e">
        <f>WEEKNUM(TEXT(HelpMe[[#This Row],[Created Date]],"mmm dd, yyyy hh:mm"),2)</f>
        <v>#VALUE!</v>
      </c>
      <c r="AE276" s="228" t="e">
        <f>_xlfn.CONCAT(HelpMe[[#This Row],[Year]],"-W",HelpMe[[#This Row],[Week'#]])</f>
        <v>#VALUE!</v>
      </c>
      <c r="AF276" s="228" t="str">
        <f>IFERROR(VLOOKUP(HelpMe[[#This Row],[ID]],CGTracker[#All],11,FALSE),"No CG Status Found")</f>
        <v>No CG Status Found</v>
      </c>
      <c r="AG276" s="228" t="e">
        <f>MONTH(TEXT(HelpMe[[#This Row],[Created Date]],"mmm dd, yyyy hh:mm"))</f>
        <v>#VALUE!</v>
      </c>
      <c r="AH276" s="228" t="e">
        <f>_xlfn.CONCAT(HelpMe[[#This Row],[Year]],"-M",HelpMe[[#This Row],[Month]])</f>
        <v>#VALUE!</v>
      </c>
      <c r="AI276" s="228" t="e">
        <f ca="1">IF(HelpMe[[#This Row],[Age]]&lt;2,"Less than 2",IF(HelpMe[[#This Row],[Age]]&lt;5,"From 2 to 5",IF(HelpMe[[#This Row],[Age]]&lt;10,"From 5 to 10","More than 10")))</f>
        <v>#VALUE!</v>
      </c>
      <c r="AJ276" s="233" t="e">
        <f>DATEVALUE(TEXT(HelpMe[[#This Row],[Created Date]],"mm/dd/yyyy hh:mm"))</f>
        <v>#VALUE!</v>
      </c>
      <c r="AK276" s="233" t="str">
        <f>IF(HelpMe[[#This Row],[Resolved Time]]="-","",DATEVALUE(TEXT(HelpMe[[#This Row],[Created Date]],"mm/dd/yyyy hh:mm")))</f>
        <v/>
      </c>
    </row>
    <row r="277" spans="1:37" ht="14.5">
      <c r="A277" s="252">
        <v>4000001167</v>
      </c>
      <c r="B277" s="252" t="s">
        <v>117</v>
      </c>
      <c r="C277" s="252" t="s">
        <v>795</v>
      </c>
      <c r="D277" s="254" t="s">
        <v>1370</v>
      </c>
      <c r="E277" s="252" t="s">
        <v>1371</v>
      </c>
      <c r="F277" s="252" t="s">
        <v>742</v>
      </c>
      <c r="G277" s="252" t="s">
        <v>516</v>
      </c>
      <c r="H277" s="252" t="s">
        <v>268</v>
      </c>
      <c r="I277" s="255">
        <v>45502.738194444442</v>
      </c>
      <c r="J277" s="255">
        <v>45621.466666666667</v>
      </c>
      <c r="K277" s="252" t="s">
        <v>845</v>
      </c>
      <c r="L277" s="253" t="s">
        <v>849</v>
      </c>
      <c r="M277" s="252" t="s">
        <v>1032</v>
      </c>
      <c r="N277" s="253" t="s">
        <v>849</v>
      </c>
      <c r="O277" s="252" t="s">
        <v>920</v>
      </c>
      <c r="P277" s="255">
        <v>45624.604861111111</v>
      </c>
      <c r="Q277" s="252" t="s">
        <v>795</v>
      </c>
      <c r="R277" s="253" t="s">
        <v>849</v>
      </c>
      <c r="S277" s="255">
        <v>45504.708333333336</v>
      </c>
      <c r="T277" s="255">
        <v>45503.467361111114</v>
      </c>
      <c r="U277" s="253" t="s">
        <v>849</v>
      </c>
      <c r="V277" s="256">
        <v>3000000000</v>
      </c>
      <c r="W277" s="252" t="s">
        <v>850</v>
      </c>
      <c r="X277" s="252" t="s">
        <v>903</v>
      </c>
      <c r="Y277" s="228" t="str">
        <f>VLOOKUP(HelpMe[[#This Row],[Technician]],Technicians[#All],3,FALSE)</f>
        <v>RAK Ceramics</v>
      </c>
      <c r="Z277" s="228" t="str">
        <f>VLOOKUP(HelpMe[[#This Row],[Technician]],Technicians[#All],2,FALSE)</f>
        <v>SAP SD</v>
      </c>
      <c r="AA277" s="233" t="e">
        <f>IF((TEXT("Oct 28, 2024 00:00 AM","mmm dd, yyyy hh:mm") - TEXT(HelpMe[[#This Row],[Created Date]],"mmm dd, yyyy hh:mm"))&gt;0, "Yes","No")</f>
        <v>#VALUE!</v>
      </c>
      <c r="AB277" s="230" t="e">
        <f ca="1">IF(HelpMe[[#This Row],[Resolved Time]]="-",NOW()-TEXT(HelpMe[[#This Row],[Created Date]],"mmm dd, yyyy hh:mm"),HelpMe[[#This Row],[Resolved Time]]-HelpMe[[#This Row],[Created Date]])</f>
        <v>#VALUE!</v>
      </c>
      <c r="AC277" s="231" t="e">
        <f>YEAR(TEXT(HelpMe[[#This Row],[Created Date]],"mmm dd, yyyy hh:mm"))</f>
        <v>#VALUE!</v>
      </c>
      <c r="AD277" s="228" t="e">
        <f>WEEKNUM(TEXT(HelpMe[[#This Row],[Created Date]],"mmm dd, yyyy hh:mm"),2)</f>
        <v>#VALUE!</v>
      </c>
      <c r="AE277" s="228" t="e">
        <f>_xlfn.CONCAT(HelpMe[[#This Row],[Year]],"-W",HelpMe[[#This Row],[Week'#]])</f>
        <v>#VALUE!</v>
      </c>
      <c r="AF277" s="228" t="str">
        <f>IFERROR(VLOOKUP(HelpMe[[#This Row],[ID]],CGTracker[#All],11,FALSE),"No CG Status Found")</f>
        <v>In Progress</v>
      </c>
      <c r="AG277" s="228" t="e">
        <f>MONTH(TEXT(HelpMe[[#This Row],[Created Date]],"mmm dd, yyyy hh:mm"))</f>
        <v>#VALUE!</v>
      </c>
      <c r="AH277" s="228" t="e">
        <f>_xlfn.CONCAT(HelpMe[[#This Row],[Year]],"-M",HelpMe[[#This Row],[Month]])</f>
        <v>#VALUE!</v>
      </c>
      <c r="AI277" s="228" t="e">
        <f ca="1">IF(HelpMe[[#This Row],[Age]]&lt;2,"Less than 2",IF(HelpMe[[#This Row],[Age]]&lt;5,"From 2 to 5",IF(HelpMe[[#This Row],[Age]]&lt;10,"From 5 to 10","More than 10")))</f>
        <v>#VALUE!</v>
      </c>
      <c r="AJ277" s="233" t="e">
        <f>DATEVALUE(TEXT(HelpMe[[#This Row],[Created Date]],"mm/dd/yyyy hh:mm"))</f>
        <v>#VALUE!</v>
      </c>
      <c r="AK277" s="233" t="str">
        <f>IF(HelpMe[[#This Row],[Resolved Time]]="-","",DATEVALUE(TEXT(HelpMe[[#This Row],[Created Date]],"mm/dd/yyyy hh:mm")))</f>
        <v/>
      </c>
    </row>
    <row r="278" spans="1:37" ht="14.5">
      <c r="A278" s="252">
        <v>4000001169</v>
      </c>
      <c r="B278" s="252" t="s">
        <v>117</v>
      </c>
      <c r="C278" s="252" t="s">
        <v>881</v>
      </c>
      <c r="D278" s="254" t="s">
        <v>1372</v>
      </c>
      <c r="E278" s="252" t="s">
        <v>1373</v>
      </c>
      <c r="F278" s="252" t="s">
        <v>742</v>
      </c>
      <c r="G278" s="252" t="s">
        <v>516</v>
      </c>
      <c r="H278" s="252" t="s">
        <v>268</v>
      </c>
      <c r="I278" s="255">
        <v>45502.738194444442</v>
      </c>
      <c r="J278" s="255">
        <v>45509.738194444442</v>
      </c>
      <c r="K278" s="252" t="s">
        <v>845</v>
      </c>
      <c r="L278" s="253" t="s">
        <v>849</v>
      </c>
      <c r="M278" s="252" t="s">
        <v>1032</v>
      </c>
      <c r="N278" s="252" t="s">
        <v>860</v>
      </c>
      <c r="O278" s="252" t="s">
        <v>848</v>
      </c>
      <c r="P278" s="255">
        <v>45622.51458333333</v>
      </c>
      <c r="Q278" s="252" t="s">
        <v>881</v>
      </c>
      <c r="R278" s="253" t="s">
        <v>849</v>
      </c>
      <c r="S278" s="255">
        <v>45559.677777777775</v>
      </c>
      <c r="T278" s="255">
        <v>45503.529861111114</v>
      </c>
      <c r="U278" s="253" t="s">
        <v>849</v>
      </c>
      <c r="V278" s="256">
        <v>3000000000</v>
      </c>
      <c r="W278" s="252" t="s">
        <v>850</v>
      </c>
      <c r="X278" s="252" t="s">
        <v>793</v>
      </c>
      <c r="Y278" s="228" t="str">
        <f>VLOOKUP(HelpMe[[#This Row],[Technician]],Technicians[#All],3,FALSE)</f>
        <v>RAK Ceramics</v>
      </c>
      <c r="Z278" s="228" t="str">
        <f>VLOOKUP(HelpMe[[#This Row],[Technician]],Technicians[#All],2,FALSE)</f>
        <v>SAP SD</v>
      </c>
      <c r="AA278" s="230" t="e">
        <f>IF((TEXT("Oct 28, 2024 00:00 AM","mmm dd, yyyy hh:mm") - TEXT(HelpMe[[#This Row],[Created Date]],"mmm dd, yyyy hh:mm"))&gt;0, "Yes","No")</f>
        <v>#VALUE!</v>
      </c>
      <c r="AB278" s="230" t="e">
        <f ca="1">IF(HelpMe[[#This Row],[Resolved Time]]="-",NOW()-TEXT(HelpMe[[#This Row],[Created Date]],"mmm dd, yyyy hh:mm"),HelpMe[[#This Row],[Resolved Time]]-HelpMe[[#This Row],[Created Date]])</f>
        <v>#VALUE!</v>
      </c>
      <c r="AC278" s="231" t="e">
        <f>YEAR(TEXT(HelpMe[[#This Row],[Created Date]],"mmm dd, yyyy hh:mm"))</f>
        <v>#VALUE!</v>
      </c>
      <c r="AD278" s="228" t="e">
        <f>WEEKNUM(TEXT(HelpMe[[#This Row],[Created Date]],"mmm dd, yyyy hh:mm"),2)</f>
        <v>#VALUE!</v>
      </c>
      <c r="AE278" s="228" t="e">
        <f>_xlfn.CONCAT(HelpMe[[#This Row],[Year]],"-W",HelpMe[[#This Row],[Week'#]])</f>
        <v>#VALUE!</v>
      </c>
      <c r="AF278" s="228" t="str">
        <f>IFERROR(VLOOKUP(HelpMe[[#This Row],[ID]],CGTracker[#All],11,FALSE),"No CG Status Found")</f>
        <v>In Progress</v>
      </c>
      <c r="AG278" s="228" t="e">
        <f>MONTH(TEXT(HelpMe[[#This Row],[Created Date]],"mmm dd, yyyy hh:mm"))</f>
        <v>#VALUE!</v>
      </c>
      <c r="AH278" s="228" t="e">
        <f>_xlfn.CONCAT(HelpMe[[#This Row],[Year]],"-M",HelpMe[[#This Row],[Month]])</f>
        <v>#VALUE!</v>
      </c>
      <c r="AI278" s="228" t="e">
        <f ca="1">IF(HelpMe[[#This Row],[Age]]&lt;2,"Less than 2",IF(HelpMe[[#This Row],[Age]]&lt;5,"From 2 to 5",IF(HelpMe[[#This Row],[Age]]&lt;10,"From 5 to 10","More than 10")))</f>
        <v>#VALUE!</v>
      </c>
      <c r="AJ278" s="233" t="e">
        <f>DATEVALUE(TEXT(HelpMe[[#This Row],[Created Date]],"mm/dd/yyyy hh:mm"))</f>
        <v>#VALUE!</v>
      </c>
      <c r="AK278" s="233" t="str">
        <f>IF(HelpMe[[#This Row],[Resolved Time]]="-","",DATEVALUE(TEXT(HelpMe[[#This Row],[Created Date]],"mm/dd/yyyy hh:mm")))</f>
        <v/>
      </c>
    </row>
    <row r="279" spans="1:37" ht="14.5">
      <c r="A279" s="252">
        <v>4000001173</v>
      </c>
      <c r="B279" s="252" t="s">
        <v>117</v>
      </c>
      <c r="C279" s="252" t="s">
        <v>881</v>
      </c>
      <c r="D279" s="254" t="s">
        <v>1374</v>
      </c>
      <c r="E279" s="252" t="s">
        <v>1024</v>
      </c>
      <c r="F279" s="252" t="s">
        <v>742</v>
      </c>
      <c r="G279" s="252" t="s">
        <v>516</v>
      </c>
      <c r="H279" s="252" t="s">
        <v>403</v>
      </c>
      <c r="I279" s="255">
        <v>45502.738194444442</v>
      </c>
      <c r="J279" s="255">
        <v>45507.738194444442</v>
      </c>
      <c r="K279" s="252" t="s">
        <v>845</v>
      </c>
      <c r="L279" s="255">
        <v>45557.80972222222</v>
      </c>
      <c r="M279" s="252" t="s">
        <v>1032</v>
      </c>
      <c r="N279" s="252" t="s">
        <v>860</v>
      </c>
      <c r="O279" s="252" t="s">
        <v>848</v>
      </c>
      <c r="P279" s="255">
        <v>45557.80972222222</v>
      </c>
      <c r="Q279" s="252" t="s">
        <v>881</v>
      </c>
      <c r="R279" s="255">
        <v>45554.802777777775</v>
      </c>
      <c r="S279" s="255">
        <v>45554.802777777775</v>
      </c>
      <c r="T279" s="255">
        <v>45503.550694444442</v>
      </c>
      <c r="U279" s="253" t="s">
        <v>849</v>
      </c>
      <c r="V279" s="256">
        <v>3000000000</v>
      </c>
      <c r="W279" s="252" t="s">
        <v>850</v>
      </c>
      <c r="X279" s="252" t="s">
        <v>903</v>
      </c>
      <c r="Y279" s="228" t="str">
        <f>VLOOKUP(HelpMe[[#This Row],[Technician]],Technicians[#All],3,FALSE)</f>
        <v>RAK Ceramics</v>
      </c>
      <c r="Z279" s="228" t="str">
        <f>VLOOKUP(HelpMe[[#This Row],[Technician]],Technicians[#All],2,FALSE)</f>
        <v>SAP SD</v>
      </c>
      <c r="AA279" s="233" t="e">
        <f>IF((TEXT("Oct 28, 2024 00:00 AM","mmm dd, yyyy hh:mm") - TEXT(HelpMe[[#This Row],[Created Date]],"mmm dd, yyyy hh:mm"))&gt;0, "Yes","No")</f>
        <v>#VALUE!</v>
      </c>
      <c r="AB279" s="230">
        <f ca="1">IF(HelpMe[[#This Row],[Resolved Time]]="-",NOW()-TEXT(HelpMe[[#This Row],[Created Date]],"mmm dd, yyyy hh:mm"),HelpMe[[#This Row],[Resolved Time]]-HelpMe[[#This Row],[Created Date]])</f>
        <v>52.064583333332848</v>
      </c>
      <c r="AC279" s="231" t="e">
        <f>YEAR(TEXT(HelpMe[[#This Row],[Created Date]],"mmm dd, yyyy hh:mm"))</f>
        <v>#VALUE!</v>
      </c>
      <c r="AD279" s="228" t="e">
        <f>WEEKNUM(TEXT(HelpMe[[#This Row],[Created Date]],"mmm dd, yyyy hh:mm"),2)</f>
        <v>#VALUE!</v>
      </c>
      <c r="AE279" s="228" t="e">
        <f>_xlfn.CONCAT(HelpMe[[#This Row],[Year]],"-W",HelpMe[[#This Row],[Week'#]])</f>
        <v>#VALUE!</v>
      </c>
      <c r="AF279" s="228" t="str">
        <f>IFERROR(VLOOKUP(HelpMe[[#This Row],[ID]],CGTracker[#All],11,FALSE),"No CG Status Found")</f>
        <v>No CG Status Found</v>
      </c>
      <c r="AG279" s="228" t="e">
        <f>MONTH(TEXT(HelpMe[[#This Row],[Created Date]],"mmm dd, yyyy hh:mm"))</f>
        <v>#VALUE!</v>
      </c>
      <c r="AH279" s="228" t="e">
        <f>_xlfn.CONCAT(HelpMe[[#This Row],[Year]],"-M",HelpMe[[#This Row],[Month]])</f>
        <v>#VALUE!</v>
      </c>
      <c r="AI279" s="228" t="str">
        <f ca="1">IF(HelpMe[[#This Row],[Age]]&lt;2,"Less than 2",IF(HelpMe[[#This Row],[Age]]&lt;5,"From 2 to 5",IF(HelpMe[[#This Row],[Age]]&lt;10,"From 5 to 10","More than 10")))</f>
        <v>More than 10</v>
      </c>
      <c r="AJ279" s="233" t="e">
        <f>DATEVALUE(TEXT(HelpMe[[#This Row],[Created Date]],"mm/dd/yyyy hh:mm"))</f>
        <v>#VALUE!</v>
      </c>
      <c r="AK279" s="233" t="e">
        <f>IF(HelpMe[[#This Row],[Resolved Time]]="-","",DATEVALUE(TEXT(HelpMe[[#This Row],[Created Date]],"mm/dd/yyyy hh:mm")))</f>
        <v>#VALUE!</v>
      </c>
    </row>
    <row r="280" spans="1:37" ht="14.5">
      <c r="A280" s="252">
        <v>4000001174</v>
      </c>
      <c r="B280" s="252" t="s">
        <v>117</v>
      </c>
      <c r="C280" s="252" t="s">
        <v>881</v>
      </c>
      <c r="D280" s="254" t="s">
        <v>1375</v>
      </c>
      <c r="E280" s="252" t="s">
        <v>1376</v>
      </c>
      <c r="F280" s="252" t="s">
        <v>742</v>
      </c>
      <c r="G280" s="252" t="s">
        <v>516</v>
      </c>
      <c r="H280" s="252" t="s">
        <v>403</v>
      </c>
      <c r="I280" s="255">
        <v>45502.738194444442</v>
      </c>
      <c r="J280" s="255">
        <v>45508.738194444442</v>
      </c>
      <c r="K280" s="252" t="s">
        <v>845</v>
      </c>
      <c r="L280" s="255">
        <v>45586.779861111114</v>
      </c>
      <c r="M280" s="252" t="s">
        <v>1032</v>
      </c>
      <c r="N280" s="253" t="s">
        <v>849</v>
      </c>
      <c r="O280" s="252" t="s">
        <v>848</v>
      </c>
      <c r="P280" s="255">
        <v>45586.779861111114</v>
      </c>
      <c r="Q280" s="252" t="s">
        <v>881</v>
      </c>
      <c r="R280" s="255">
        <v>45583.768750000003</v>
      </c>
      <c r="S280" s="255">
        <v>45554.8125</v>
      </c>
      <c r="T280" s="255">
        <v>45502.904861111114</v>
      </c>
      <c r="U280" s="253" t="s">
        <v>849</v>
      </c>
      <c r="V280" s="256">
        <v>3000000000</v>
      </c>
      <c r="W280" s="252" t="s">
        <v>850</v>
      </c>
      <c r="X280" s="252" t="s">
        <v>857</v>
      </c>
      <c r="Y280" s="228" t="str">
        <f>VLOOKUP(HelpMe[[#This Row],[Technician]],Technicians[#All],3,FALSE)</f>
        <v>RAK Ceramics</v>
      </c>
      <c r="Z280" s="228" t="str">
        <f>VLOOKUP(HelpMe[[#This Row],[Technician]],Technicians[#All],2,FALSE)</f>
        <v>SAP SD</v>
      </c>
      <c r="AA280" s="233" t="e">
        <f>IF((TEXT("Oct 28, 2024 00:00 AM","mmm dd, yyyy hh:mm") - TEXT(HelpMe[[#This Row],[Created Date]],"mmm dd, yyyy hh:mm"))&gt;0, "Yes","No")</f>
        <v>#VALUE!</v>
      </c>
      <c r="AB280" s="230">
        <f ca="1">IF(HelpMe[[#This Row],[Resolved Time]]="-",NOW()-TEXT(HelpMe[[#This Row],[Created Date]],"mmm dd, yyyy hh:mm"),HelpMe[[#This Row],[Resolved Time]]-HelpMe[[#This Row],[Created Date]])</f>
        <v>81.030555555560568</v>
      </c>
      <c r="AC280" s="231" t="e">
        <f>YEAR(TEXT(HelpMe[[#This Row],[Created Date]],"mmm dd, yyyy hh:mm"))</f>
        <v>#VALUE!</v>
      </c>
      <c r="AD280" s="228" t="e">
        <f>WEEKNUM(TEXT(HelpMe[[#This Row],[Created Date]],"mmm dd, yyyy hh:mm"),2)</f>
        <v>#VALUE!</v>
      </c>
      <c r="AE280" s="228" t="e">
        <f>_xlfn.CONCAT(HelpMe[[#This Row],[Year]],"-W",HelpMe[[#This Row],[Week'#]])</f>
        <v>#VALUE!</v>
      </c>
      <c r="AF280" s="228" t="str">
        <f>IFERROR(VLOOKUP(HelpMe[[#This Row],[ID]],CGTracker[#All],11,FALSE),"No CG Status Found")</f>
        <v>No CG Status Found</v>
      </c>
      <c r="AG280" s="228" t="e">
        <f>MONTH(TEXT(HelpMe[[#This Row],[Created Date]],"mmm dd, yyyy hh:mm"))</f>
        <v>#VALUE!</v>
      </c>
      <c r="AH280" s="228" t="e">
        <f>_xlfn.CONCAT(HelpMe[[#This Row],[Year]],"-M",HelpMe[[#This Row],[Month]])</f>
        <v>#VALUE!</v>
      </c>
      <c r="AI280" s="228" t="str">
        <f ca="1">IF(HelpMe[[#This Row],[Age]]&lt;2,"Less than 2",IF(HelpMe[[#This Row],[Age]]&lt;5,"From 2 to 5",IF(HelpMe[[#This Row],[Age]]&lt;10,"From 5 to 10","More than 10")))</f>
        <v>More than 10</v>
      </c>
      <c r="AJ280" s="233" t="e">
        <f>DATEVALUE(TEXT(HelpMe[[#This Row],[Created Date]],"mm/dd/yyyy hh:mm"))</f>
        <v>#VALUE!</v>
      </c>
      <c r="AK280" s="233" t="e">
        <f>IF(HelpMe[[#This Row],[Resolved Time]]="-","",DATEVALUE(TEXT(HelpMe[[#This Row],[Created Date]],"mm/dd/yyyy hh:mm")))</f>
        <v>#VALUE!</v>
      </c>
    </row>
    <row r="281" spans="1:37" ht="14.5">
      <c r="A281" s="252">
        <v>4000001175</v>
      </c>
      <c r="B281" s="252" t="s">
        <v>117</v>
      </c>
      <c r="C281" s="252" t="s">
        <v>881</v>
      </c>
      <c r="D281" s="254" t="s">
        <v>1377</v>
      </c>
      <c r="E281" s="252" t="s">
        <v>1368</v>
      </c>
      <c r="F281" s="252" t="s">
        <v>854</v>
      </c>
      <c r="G281" s="252" t="s">
        <v>1364</v>
      </c>
      <c r="H281" s="252" t="s">
        <v>403</v>
      </c>
      <c r="I281" s="255">
        <v>45502.738194444442</v>
      </c>
      <c r="J281" s="255">
        <v>45509.738194444442</v>
      </c>
      <c r="K281" s="252" t="s">
        <v>845</v>
      </c>
      <c r="L281" s="255">
        <v>45548.597916666666</v>
      </c>
      <c r="M281" s="252" t="s">
        <v>1032</v>
      </c>
      <c r="N281" s="252" t="s">
        <v>1336</v>
      </c>
      <c r="O281" s="252" t="s">
        <v>848</v>
      </c>
      <c r="P281" s="255">
        <v>45548.597916666666</v>
      </c>
      <c r="Q281" s="252" t="s">
        <v>881</v>
      </c>
      <c r="R281" s="255">
        <v>45545.588888888888</v>
      </c>
      <c r="S281" s="255">
        <v>45545.588194444441</v>
      </c>
      <c r="T281" s="255">
        <v>45503.529861111114</v>
      </c>
      <c r="U281" s="253" t="s">
        <v>849</v>
      </c>
      <c r="V281" s="256">
        <v>3000000000</v>
      </c>
      <c r="W281" s="252" t="s">
        <v>850</v>
      </c>
      <c r="X281" s="252" t="s">
        <v>793</v>
      </c>
      <c r="Y281" s="228" t="str">
        <f>VLOOKUP(HelpMe[[#This Row],[Technician]],Technicians[#All],3,FALSE)</f>
        <v>RAK Ceramics</v>
      </c>
      <c r="Z281" s="228" t="str">
        <f>VLOOKUP(HelpMe[[#This Row],[Technician]],Technicians[#All],2,FALSE)</f>
        <v>SAP PP</v>
      </c>
      <c r="AA281" s="233" t="e">
        <f>IF((TEXT("Oct 28, 2024 00:00 AM","mmm dd, yyyy hh:mm") - TEXT(HelpMe[[#This Row],[Created Date]],"mmm dd, yyyy hh:mm"))&gt;0, "Yes","No")</f>
        <v>#VALUE!</v>
      </c>
      <c r="AB281" s="230">
        <f ca="1">IF(HelpMe[[#This Row],[Resolved Time]]="-",NOW()-TEXT(HelpMe[[#This Row],[Created Date]],"mmm dd, yyyy hh:mm"),HelpMe[[#This Row],[Resolved Time]]-HelpMe[[#This Row],[Created Date]])</f>
        <v>42.850694444445253</v>
      </c>
      <c r="AC281" s="231" t="e">
        <f>YEAR(TEXT(HelpMe[[#This Row],[Created Date]],"mmm dd, yyyy hh:mm"))</f>
        <v>#VALUE!</v>
      </c>
      <c r="AD281" s="228" t="e">
        <f>WEEKNUM(TEXT(HelpMe[[#This Row],[Created Date]],"mmm dd, yyyy hh:mm"),2)</f>
        <v>#VALUE!</v>
      </c>
      <c r="AE281" s="228" t="e">
        <f>_xlfn.CONCAT(HelpMe[[#This Row],[Year]],"-W",HelpMe[[#This Row],[Week'#]])</f>
        <v>#VALUE!</v>
      </c>
      <c r="AF281" s="228" t="str">
        <f>IFERROR(VLOOKUP(HelpMe[[#This Row],[ID]],CGTracker[#All],11,FALSE),"No CG Status Found")</f>
        <v>No CG Status Found</v>
      </c>
      <c r="AG281" s="228" t="e">
        <f>MONTH(TEXT(HelpMe[[#This Row],[Created Date]],"mmm dd, yyyy hh:mm"))</f>
        <v>#VALUE!</v>
      </c>
      <c r="AH281" s="228" t="e">
        <f>_xlfn.CONCAT(HelpMe[[#This Row],[Year]],"-M",HelpMe[[#This Row],[Month]])</f>
        <v>#VALUE!</v>
      </c>
      <c r="AI281" s="228" t="str">
        <f ca="1">IF(HelpMe[[#This Row],[Age]]&lt;2,"Less than 2",IF(HelpMe[[#This Row],[Age]]&lt;5,"From 2 to 5",IF(HelpMe[[#This Row],[Age]]&lt;10,"From 5 to 10","More than 10")))</f>
        <v>More than 10</v>
      </c>
      <c r="AJ281" s="233" t="e">
        <f>DATEVALUE(TEXT(HelpMe[[#This Row],[Created Date]],"mm/dd/yyyy hh:mm"))</f>
        <v>#VALUE!</v>
      </c>
      <c r="AK281" s="233" t="e">
        <f>IF(HelpMe[[#This Row],[Resolved Time]]="-","",DATEVALUE(TEXT(HelpMe[[#This Row],[Created Date]],"mm/dd/yyyy hh:mm")))</f>
        <v>#VALUE!</v>
      </c>
    </row>
    <row r="282" spans="1:37" ht="14.5">
      <c r="A282" s="252">
        <v>4000001178</v>
      </c>
      <c r="B282" s="252" t="s">
        <v>117</v>
      </c>
      <c r="C282" s="252" t="s">
        <v>881</v>
      </c>
      <c r="D282" s="254" t="s">
        <v>1378</v>
      </c>
      <c r="E282" s="252" t="s">
        <v>905</v>
      </c>
      <c r="F282" s="252" t="s">
        <v>742</v>
      </c>
      <c r="G282" s="252" t="s">
        <v>516</v>
      </c>
      <c r="H282" s="252" t="s">
        <v>746</v>
      </c>
      <c r="I282" s="255">
        <v>45502.738194444442</v>
      </c>
      <c r="J282" s="255">
        <v>45509.738194444442</v>
      </c>
      <c r="K282" s="252" t="s">
        <v>845</v>
      </c>
      <c r="L282" s="253" t="s">
        <v>849</v>
      </c>
      <c r="M282" s="252" t="s">
        <v>1032</v>
      </c>
      <c r="N282" s="252" t="s">
        <v>860</v>
      </c>
      <c r="O282" s="252" t="s">
        <v>848</v>
      </c>
      <c r="P282" s="255">
        <v>45593.466666666667</v>
      </c>
      <c r="Q282" s="252" t="s">
        <v>881</v>
      </c>
      <c r="R282" s="253" t="s">
        <v>849</v>
      </c>
      <c r="S282" s="255">
        <v>45559.806250000001</v>
      </c>
      <c r="T282" s="255">
        <v>45503.529861111114</v>
      </c>
      <c r="U282" s="253" t="s">
        <v>849</v>
      </c>
      <c r="V282" s="256">
        <v>3000000000</v>
      </c>
      <c r="W282" s="252" t="s">
        <v>850</v>
      </c>
      <c r="X282" s="252" t="s">
        <v>793</v>
      </c>
      <c r="Y282" s="228" t="str">
        <f>VLOOKUP(HelpMe[[#This Row],[Technician]],Technicians[#All],3,FALSE)</f>
        <v>RAK Ceramics</v>
      </c>
      <c r="Z282" s="228" t="str">
        <f>VLOOKUP(HelpMe[[#This Row],[Technician]],Technicians[#All],2,FALSE)</f>
        <v>SAP SD</v>
      </c>
      <c r="AA282" s="233" t="e">
        <f>IF((TEXT("Oct 28, 2024 00:00 AM","mmm dd, yyyy hh:mm") - TEXT(HelpMe[[#This Row],[Created Date]],"mmm dd, yyyy hh:mm"))&gt;0, "Yes","No")</f>
        <v>#VALUE!</v>
      </c>
      <c r="AB282" s="230" t="e">
        <f ca="1">IF(HelpMe[[#This Row],[Resolved Time]]="-",NOW()-TEXT(HelpMe[[#This Row],[Created Date]],"mmm dd, yyyy hh:mm"),HelpMe[[#This Row],[Resolved Time]]-HelpMe[[#This Row],[Created Date]])</f>
        <v>#VALUE!</v>
      </c>
      <c r="AC282" s="231" t="e">
        <f>YEAR(TEXT(HelpMe[[#This Row],[Created Date]],"mmm dd, yyyy hh:mm"))</f>
        <v>#VALUE!</v>
      </c>
      <c r="AD282" s="228" t="e">
        <f>WEEKNUM(TEXT(HelpMe[[#This Row],[Created Date]],"mmm dd, yyyy hh:mm"),2)</f>
        <v>#VALUE!</v>
      </c>
      <c r="AE282" s="228" t="e">
        <f>_xlfn.CONCAT(HelpMe[[#This Row],[Year]],"-W",HelpMe[[#This Row],[Week'#]])</f>
        <v>#VALUE!</v>
      </c>
      <c r="AF282" s="228" t="str">
        <f>IFERROR(VLOOKUP(HelpMe[[#This Row],[ID]],CGTracker[#All],11,FALSE),"No CG Status Found")</f>
        <v>No CG Status Found</v>
      </c>
      <c r="AG282" s="228" t="e">
        <f>MONTH(TEXT(HelpMe[[#This Row],[Created Date]],"mmm dd, yyyy hh:mm"))</f>
        <v>#VALUE!</v>
      </c>
      <c r="AH282" s="228" t="e">
        <f>_xlfn.CONCAT(HelpMe[[#This Row],[Year]],"-M",HelpMe[[#This Row],[Month]])</f>
        <v>#VALUE!</v>
      </c>
      <c r="AI282" s="228" t="e">
        <f ca="1">IF(HelpMe[[#This Row],[Age]]&lt;2,"Less than 2",IF(HelpMe[[#This Row],[Age]]&lt;5,"From 2 to 5",IF(HelpMe[[#This Row],[Age]]&lt;10,"From 5 to 10","More than 10")))</f>
        <v>#VALUE!</v>
      </c>
      <c r="AJ282" s="233" t="e">
        <f>DATEVALUE(TEXT(HelpMe[[#This Row],[Created Date]],"mm/dd/yyyy hh:mm"))</f>
        <v>#VALUE!</v>
      </c>
      <c r="AK282" s="233" t="str">
        <f>IF(HelpMe[[#This Row],[Resolved Time]]="-","",DATEVALUE(TEXT(HelpMe[[#This Row],[Created Date]],"mm/dd/yyyy hh:mm")))</f>
        <v/>
      </c>
    </row>
    <row r="283" spans="1:37" ht="14.5">
      <c r="A283" s="252">
        <v>4000001180</v>
      </c>
      <c r="B283" s="252" t="s">
        <v>117</v>
      </c>
      <c r="C283" s="252" t="s">
        <v>795</v>
      </c>
      <c r="D283" s="254" t="s">
        <v>1379</v>
      </c>
      <c r="E283" s="252" t="s">
        <v>1380</v>
      </c>
      <c r="F283" s="252" t="s">
        <v>742</v>
      </c>
      <c r="G283" s="252" t="s">
        <v>516</v>
      </c>
      <c r="H283" s="252" t="s">
        <v>268</v>
      </c>
      <c r="I283" s="255">
        <v>45502.738194444442</v>
      </c>
      <c r="J283" s="253" t="s">
        <v>849</v>
      </c>
      <c r="K283" s="252" t="s">
        <v>845</v>
      </c>
      <c r="L283" s="253" t="s">
        <v>849</v>
      </c>
      <c r="M283" s="252" t="s">
        <v>1032</v>
      </c>
      <c r="N283" s="252" t="s">
        <v>912</v>
      </c>
      <c r="O283" s="252" t="s">
        <v>920</v>
      </c>
      <c r="P283" s="255">
        <v>45559.810416666667</v>
      </c>
      <c r="Q283" s="252" t="s">
        <v>795</v>
      </c>
      <c r="R283" s="253" t="s">
        <v>849</v>
      </c>
      <c r="S283" s="253" t="s">
        <v>849</v>
      </c>
      <c r="T283" s="253" t="s">
        <v>849</v>
      </c>
      <c r="U283" s="253" t="s">
        <v>849</v>
      </c>
      <c r="V283" s="256">
        <v>3000000000</v>
      </c>
      <c r="W283" s="252" t="s">
        <v>850</v>
      </c>
      <c r="X283" s="252" t="s">
        <v>793</v>
      </c>
      <c r="Y283" s="228" t="str">
        <f>VLOOKUP(HelpMe[[#This Row],[Technician]],Technicians[#All],3,FALSE)</f>
        <v>RAK Ceramics</v>
      </c>
      <c r="Z283" s="228" t="str">
        <f>VLOOKUP(HelpMe[[#This Row],[Technician]],Technicians[#All],2,FALSE)</f>
        <v>SAP SD</v>
      </c>
      <c r="AA283" s="233" t="e">
        <f>IF((TEXT("Oct 28, 2024 00:00 AM","mmm dd, yyyy hh:mm") - TEXT(HelpMe[[#This Row],[Created Date]],"mmm dd, yyyy hh:mm"))&gt;0, "Yes","No")</f>
        <v>#VALUE!</v>
      </c>
      <c r="AB283" s="230" t="e">
        <f ca="1">IF(HelpMe[[#This Row],[Resolved Time]]="-",NOW()-TEXT(HelpMe[[#This Row],[Created Date]],"mmm dd, yyyy hh:mm"),HelpMe[[#This Row],[Resolved Time]]-HelpMe[[#This Row],[Created Date]])</f>
        <v>#VALUE!</v>
      </c>
      <c r="AC283" s="231" t="e">
        <f>YEAR(TEXT(HelpMe[[#This Row],[Created Date]],"mmm dd, yyyy hh:mm"))</f>
        <v>#VALUE!</v>
      </c>
      <c r="AD283" s="228" t="e">
        <f>WEEKNUM(TEXT(HelpMe[[#This Row],[Created Date]],"mmm dd, yyyy hh:mm"),2)</f>
        <v>#VALUE!</v>
      </c>
      <c r="AE283" s="228" t="e">
        <f>_xlfn.CONCAT(HelpMe[[#This Row],[Year]],"-W",HelpMe[[#This Row],[Week'#]])</f>
        <v>#VALUE!</v>
      </c>
      <c r="AF283" s="228" t="str">
        <f>IFERROR(VLOOKUP(HelpMe[[#This Row],[ID]],CGTracker[#All],11,FALSE),"No CG Status Found")</f>
        <v>No CG Status Found</v>
      </c>
      <c r="AG283" s="228" t="e">
        <f>MONTH(TEXT(HelpMe[[#This Row],[Created Date]],"mmm dd, yyyy hh:mm"))</f>
        <v>#VALUE!</v>
      </c>
      <c r="AH283" s="228" t="e">
        <f>_xlfn.CONCAT(HelpMe[[#This Row],[Year]],"-M",HelpMe[[#This Row],[Month]])</f>
        <v>#VALUE!</v>
      </c>
      <c r="AI283" s="228" t="e">
        <f ca="1">IF(HelpMe[[#This Row],[Age]]&lt;2,"Less than 2",IF(HelpMe[[#This Row],[Age]]&lt;5,"From 2 to 5",IF(HelpMe[[#This Row],[Age]]&lt;10,"From 5 to 10","More than 10")))</f>
        <v>#VALUE!</v>
      </c>
      <c r="AJ283" s="233" t="e">
        <f>DATEVALUE(TEXT(HelpMe[[#This Row],[Created Date]],"mm/dd/yyyy hh:mm"))</f>
        <v>#VALUE!</v>
      </c>
      <c r="AK283" s="233" t="str">
        <f>IF(HelpMe[[#This Row],[Resolved Time]]="-","",DATEVALUE(TEXT(HelpMe[[#This Row],[Created Date]],"mm/dd/yyyy hh:mm")))</f>
        <v/>
      </c>
    </row>
    <row r="284" spans="1:37" ht="14.5">
      <c r="A284" s="252">
        <v>4000001181</v>
      </c>
      <c r="B284" s="252" t="s">
        <v>117</v>
      </c>
      <c r="C284" s="252" t="s">
        <v>881</v>
      </c>
      <c r="D284" s="254" t="s">
        <v>1381</v>
      </c>
      <c r="E284" s="252" t="s">
        <v>1382</v>
      </c>
      <c r="F284" s="252" t="s">
        <v>742</v>
      </c>
      <c r="G284" s="252" t="s">
        <v>516</v>
      </c>
      <c r="H284" s="252" t="s">
        <v>268</v>
      </c>
      <c r="I284" s="255">
        <v>45502.738194444442</v>
      </c>
      <c r="J284" s="253" t="s">
        <v>849</v>
      </c>
      <c r="K284" s="252" t="s">
        <v>845</v>
      </c>
      <c r="L284" s="253" t="s">
        <v>849</v>
      </c>
      <c r="M284" s="252" t="s">
        <v>1032</v>
      </c>
      <c r="N284" s="252" t="s">
        <v>871</v>
      </c>
      <c r="O284" s="252" t="s">
        <v>848</v>
      </c>
      <c r="P284" s="255">
        <v>45560.504861111112</v>
      </c>
      <c r="Q284" s="252" t="s">
        <v>881</v>
      </c>
      <c r="R284" s="253" t="s">
        <v>849</v>
      </c>
      <c r="S284" s="255">
        <v>45560.504861111112</v>
      </c>
      <c r="T284" s="253" t="s">
        <v>849</v>
      </c>
      <c r="U284" s="253" t="s">
        <v>849</v>
      </c>
      <c r="V284" s="256">
        <v>3000000000</v>
      </c>
      <c r="W284" s="252" t="s">
        <v>850</v>
      </c>
      <c r="X284" s="252" t="s">
        <v>793</v>
      </c>
      <c r="Y284" s="228" t="str">
        <f>VLOOKUP(HelpMe[[#This Row],[Technician]],Technicians[#All],3,FALSE)</f>
        <v>RAK Ceramics</v>
      </c>
      <c r="Z284" s="228" t="str">
        <f>VLOOKUP(HelpMe[[#This Row],[Technician]],Technicians[#All],2,FALSE)</f>
        <v>SAP SD</v>
      </c>
      <c r="AA284" s="233" t="e">
        <f>IF((TEXT("Oct 28, 2024 00:00 AM","mmm dd, yyyy hh:mm") - TEXT(HelpMe[[#This Row],[Created Date]],"mmm dd, yyyy hh:mm"))&gt;0, "Yes","No")</f>
        <v>#VALUE!</v>
      </c>
      <c r="AB284" s="230" t="e">
        <f ca="1">IF(HelpMe[[#This Row],[Resolved Time]]="-",NOW()-TEXT(HelpMe[[#This Row],[Created Date]],"mmm dd, yyyy hh:mm"),HelpMe[[#This Row],[Resolved Time]]-HelpMe[[#This Row],[Created Date]])</f>
        <v>#VALUE!</v>
      </c>
      <c r="AC284" s="231" t="e">
        <f>YEAR(TEXT(HelpMe[[#This Row],[Created Date]],"mmm dd, yyyy hh:mm"))</f>
        <v>#VALUE!</v>
      </c>
      <c r="AD284" s="228" t="e">
        <f>WEEKNUM(TEXT(HelpMe[[#This Row],[Created Date]],"mmm dd, yyyy hh:mm"),2)</f>
        <v>#VALUE!</v>
      </c>
      <c r="AE284" s="228" t="e">
        <f>_xlfn.CONCAT(HelpMe[[#This Row],[Year]],"-W",HelpMe[[#This Row],[Week'#]])</f>
        <v>#VALUE!</v>
      </c>
      <c r="AF284" s="228" t="str">
        <f>IFERROR(VLOOKUP(HelpMe[[#This Row],[ID]],CGTracker[#All],11,FALSE),"No CG Status Found")</f>
        <v>No CG Status Found</v>
      </c>
      <c r="AG284" s="228" t="e">
        <f>MONTH(TEXT(HelpMe[[#This Row],[Created Date]],"mmm dd, yyyy hh:mm"))</f>
        <v>#VALUE!</v>
      </c>
      <c r="AH284" s="228" t="e">
        <f>_xlfn.CONCAT(HelpMe[[#This Row],[Year]],"-M",HelpMe[[#This Row],[Month]])</f>
        <v>#VALUE!</v>
      </c>
      <c r="AI284" s="228" t="e">
        <f ca="1">IF(HelpMe[[#This Row],[Age]]&lt;2,"Less than 2",IF(HelpMe[[#This Row],[Age]]&lt;5,"From 2 to 5",IF(HelpMe[[#This Row],[Age]]&lt;10,"From 5 to 10","More than 10")))</f>
        <v>#VALUE!</v>
      </c>
      <c r="AJ284" s="233" t="e">
        <f>DATEVALUE(TEXT(HelpMe[[#This Row],[Created Date]],"mm/dd/yyyy hh:mm"))</f>
        <v>#VALUE!</v>
      </c>
      <c r="AK284" s="233" t="str">
        <f>IF(HelpMe[[#This Row],[Resolved Time]]="-","",DATEVALUE(TEXT(HelpMe[[#This Row],[Created Date]],"mm/dd/yyyy hh:mm")))</f>
        <v/>
      </c>
    </row>
    <row r="285" spans="1:37" ht="14.5">
      <c r="A285" s="252">
        <v>4000001183</v>
      </c>
      <c r="B285" s="252" t="s">
        <v>117</v>
      </c>
      <c r="C285" s="252" t="s">
        <v>795</v>
      </c>
      <c r="D285" s="254" t="s">
        <v>1383</v>
      </c>
      <c r="E285" s="252" t="s">
        <v>1384</v>
      </c>
      <c r="F285" s="252" t="s">
        <v>854</v>
      </c>
      <c r="G285" s="252" t="s">
        <v>1364</v>
      </c>
      <c r="H285" s="252" t="s">
        <v>403</v>
      </c>
      <c r="I285" s="255">
        <v>45502.738194444442</v>
      </c>
      <c r="J285" s="255">
        <v>45504.738194444442</v>
      </c>
      <c r="K285" s="252" t="s">
        <v>845</v>
      </c>
      <c r="L285" s="255">
        <v>45621.667361111111</v>
      </c>
      <c r="M285" s="252" t="s">
        <v>1032</v>
      </c>
      <c r="N285" s="252" t="s">
        <v>997</v>
      </c>
      <c r="O285" s="252" t="s">
        <v>920</v>
      </c>
      <c r="P285" s="255">
        <v>45621.667361111111</v>
      </c>
      <c r="Q285" s="252" t="s">
        <v>795</v>
      </c>
      <c r="R285" s="255">
        <v>45618.635416666664</v>
      </c>
      <c r="S285" s="255">
        <v>45555.59097222222</v>
      </c>
      <c r="T285" s="255">
        <v>45503.446527777778</v>
      </c>
      <c r="U285" s="253" t="s">
        <v>849</v>
      </c>
      <c r="V285" s="256">
        <v>3000000000</v>
      </c>
      <c r="W285" s="252" t="s">
        <v>850</v>
      </c>
      <c r="X285" s="252" t="s">
        <v>793</v>
      </c>
      <c r="Y285" s="228" t="str">
        <f>VLOOKUP(HelpMe[[#This Row],[Technician]],Technicians[#All],3,FALSE)</f>
        <v>RAK Ceramics</v>
      </c>
      <c r="Z285" s="228" t="str">
        <f>VLOOKUP(HelpMe[[#This Row],[Technician]],Technicians[#All],2,FALSE)</f>
        <v>SAP PP</v>
      </c>
      <c r="AA285" s="233" t="e">
        <f>IF((TEXT("Oct 28, 2024 00:00 AM","mmm dd, yyyy hh:mm") - TEXT(HelpMe[[#This Row],[Created Date]],"mmm dd, yyyy hh:mm"))&gt;0, "Yes","No")</f>
        <v>#VALUE!</v>
      </c>
      <c r="AB285" s="230">
        <f ca="1">IF(HelpMe[[#This Row],[Resolved Time]]="-",NOW()-TEXT(HelpMe[[#This Row],[Created Date]],"mmm dd, yyyy hh:mm"),HelpMe[[#This Row],[Resolved Time]]-HelpMe[[#This Row],[Created Date]])</f>
        <v>115.8972222222219</v>
      </c>
      <c r="AC285" s="231" t="e">
        <f>YEAR(TEXT(HelpMe[[#This Row],[Created Date]],"mmm dd, yyyy hh:mm"))</f>
        <v>#VALUE!</v>
      </c>
      <c r="AD285" s="228" t="e">
        <f>WEEKNUM(TEXT(HelpMe[[#This Row],[Created Date]],"mmm dd, yyyy hh:mm"),2)</f>
        <v>#VALUE!</v>
      </c>
      <c r="AE285" s="228" t="e">
        <f>_xlfn.CONCAT(HelpMe[[#This Row],[Year]],"-W",HelpMe[[#This Row],[Week'#]])</f>
        <v>#VALUE!</v>
      </c>
      <c r="AF285" s="228" t="str">
        <f>IFERROR(VLOOKUP(HelpMe[[#This Row],[ID]],CGTracker[#All],11,FALSE),"No CG Status Found")</f>
        <v>No CG Status Found</v>
      </c>
      <c r="AG285" s="228" t="e">
        <f>MONTH(TEXT(HelpMe[[#This Row],[Created Date]],"mmm dd, yyyy hh:mm"))</f>
        <v>#VALUE!</v>
      </c>
      <c r="AH285" s="228" t="e">
        <f>_xlfn.CONCAT(HelpMe[[#This Row],[Year]],"-M",HelpMe[[#This Row],[Month]])</f>
        <v>#VALUE!</v>
      </c>
      <c r="AI285" s="228" t="str">
        <f ca="1">IF(HelpMe[[#This Row],[Age]]&lt;2,"Less than 2",IF(HelpMe[[#This Row],[Age]]&lt;5,"From 2 to 5",IF(HelpMe[[#This Row],[Age]]&lt;10,"From 5 to 10","More than 10")))</f>
        <v>More than 10</v>
      </c>
      <c r="AJ285" s="233" t="e">
        <f>DATEVALUE(TEXT(HelpMe[[#This Row],[Created Date]],"mm/dd/yyyy hh:mm"))</f>
        <v>#VALUE!</v>
      </c>
      <c r="AK285" s="233" t="e">
        <f>IF(HelpMe[[#This Row],[Resolved Time]]="-","",DATEVALUE(TEXT(HelpMe[[#This Row],[Created Date]],"mm/dd/yyyy hh:mm")))</f>
        <v>#VALUE!</v>
      </c>
    </row>
    <row r="286" spans="1:37" ht="14.5">
      <c r="A286" s="252">
        <v>4000001185</v>
      </c>
      <c r="B286" s="252" t="s">
        <v>117</v>
      </c>
      <c r="C286" s="252" t="s">
        <v>795</v>
      </c>
      <c r="D286" s="254" t="s">
        <v>1385</v>
      </c>
      <c r="E286" s="252" t="s">
        <v>1386</v>
      </c>
      <c r="F286" s="252" t="s">
        <v>742</v>
      </c>
      <c r="G286" s="252" t="s">
        <v>516</v>
      </c>
      <c r="H286" s="252" t="s">
        <v>268</v>
      </c>
      <c r="I286" s="255">
        <v>45502.738194444442</v>
      </c>
      <c r="J286" s="253" t="s">
        <v>849</v>
      </c>
      <c r="K286" s="252" t="s">
        <v>845</v>
      </c>
      <c r="L286" s="253" t="s">
        <v>849</v>
      </c>
      <c r="M286" s="252" t="s">
        <v>1032</v>
      </c>
      <c r="N286" s="252" t="s">
        <v>934</v>
      </c>
      <c r="O286" s="252" t="s">
        <v>920</v>
      </c>
      <c r="P286" s="255">
        <v>45583.777083333334</v>
      </c>
      <c r="Q286" s="252" t="s">
        <v>795</v>
      </c>
      <c r="R286" s="253" t="s">
        <v>849</v>
      </c>
      <c r="S286" s="255">
        <v>45555.593055555553</v>
      </c>
      <c r="T286" s="253" t="s">
        <v>849</v>
      </c>
      <c r="U286" s="253" t="s">
        <v>849</v>
      </c>
      <c r="V286" s="256">
        <v>3000000000</v>
      </c>
      <c r="W286" s="252" t="s">
        <v>850</v>
      </c>
      <c r="X286" s="252" t="s">
        <v>793</v>
      </c>
      <c r="Y286" s="228" t="str">
        <f>VLOOKUP(HelpMe[[#This Row],[Technician]],Technicians[#All],3,FALSE)</f>
        <v>RAK Ceramics</v>
      </c>
      <c r="Z286" s="228" t="str">
        <f>VLOOKUP(HelpMe[[#This Row],[Technician]],Technicians[#All],2,FALSE)</f>
        <v>SAP SD</v>
      </c>
      <c r="AA286" s="233" t="e">
        <f>IF((TEXT("Oct 28, 2024 00:00 AM","mmm dd, yyyy hh:mm") - TEXT(HelpMe[[#This Row],[Created Date]],"mmm dd, yyyy hh:mm"))&gt;0, "Yes","No")</f>
        <v>#VALUE!</v>
      </c>
      <c r="AB286" s="230" t="e">
        <f ca="1">IF(HelpMe[[#This Row],[Resolved Time]]="-",NOW()-TEXT(HelpMe[[#This Row],[Created Date]],"mmm dd, yyyy hh:mm"),HelpMe[[#This Row],[Resolved Time]]-HelpMe[[#This Row],[Created Date]])</f>
        <v>#VALUE!</v>
      </c>
      <c r="AC286" s="231" t="e">
        <f>YEAR(TEXT(HelpMe[[#This Row],[Created Date]],"mmm dd, yyyy hh:mm"))</f>
        <v>#VALUE!</v>
      </c>
      <c r="AD286" s="228" t="e">
        <f>WEEKNUM(TEXT(HelpMe[[#This Row],[Created Date]],"mmm dd, yyyy hh:mm"),2)</f>
        <v>#VALUE!</v>
      </c>
      <c r="AE286" s="228" t="e">
        <f>_xlfn.CONCAT(HelpMe[[#This Row],[Year]],"-W",HelpMe[[#This Row],[Week'#]])</f>
        <v>#VALUE!</v>
      </c>
      <c r="AF286" s="228" t="str">
        <f>IFERROR(VLOOKUP(HelpMe[[#This Row],[ID]],CGTracker[#All],11,FALSE),"No CG Status Found")</f>
        <v>No CG Status Found</v>
      </c>
      <c r="AG286" s="228" t="e">
        <f>MONTH(TEXT(HelpMe[[#This Row],[Created Date]],"mmm dd, yyyy hh:mm"))</f>
        <v>#VALUE!</v>
      </c>
      <c r="AH286" s="228" t="e">
        <f>_xlfn.CONCAT(HelpMe[[#This Row],[Year]],"-M",HelpMe[[#This Row],[Month]])</f>
        <v>#VALUE!</v>
      </c>
      <c r="AI286" s="228" t="e">
        <f ca="1">IF(HelpMe[[#This Row],[Age]]&lt;2,"Less than 2",IF(HelpMe[[#This Row],[Age]]&lt;5,"From 2 to 5",IF(HelpMe[[#This Row],[Age]]&lt;10,"From 5 to 10","More than 10")))</f>
        <v>#VALUE!</v>
      </c>
      <c r="AJ286" s="233" t="e">
        <f>DATEVALUE(TEXT(HelpMe[[#This Row],[Created Date]],"mm/dd/yyyy hh:mm"))</f>
        <v>#VALUE!</v>
      </c>
      <c r="AK286" s="233" t="str">
        <f>IF(HelpMe[[#This Row],[Resolved Time]]="-","",DATEVALUE(TEXT(HelpMe[[#This Row],[Created Date]],"mm/dd/yyyy hh:mm")))</f>
        <v/>
      </c>
    </row>
    <row r="287" spans="1:37" ht="14.5">
      <c r="A287" s="252">
        <v>4000001186</v>
      </c>
      <c r="B287" s="252" t="s">
        <v>117</v>
      </c>
      <c r="C287" s="252" t="s">
        <v>795</v>
      </c>
      <c r="D287" s="254" t="s">
        <v>1387</v>
      </c>
      <c r="E287" s="252" t="s">
        <v>1317</v>
      </c>
      <c r="F287" s="252" t="s">
        <v>742</v>
      </c>
      <c r="G287" s="252" t="s">
        <v>516</v>
      </c>
      <c r="H287" s="252" t="s">
        <v>268</v>
      </c>
      <c r="I287" s="255">
        <v>45502.738194444442</v>
      </c>
      <c r="J287" s="253" t="s">
        <v>849</v>
      </c>
      <c r="K287" s="252" t="s">
        <v>845</v>
      </c>
      <c r="L287" s="253" t="s">
        <v>849</v>
      </c>
      <c r="M287" s="252" t="s">
        <v>1032</v>
      </c>
      <c r="N287" s="253" t="s">
        <v>849</v>
      </c>
      <c r="O287" s="252" t="s">
        <v>920</v>
      </c>
      <c r="P287" s="255">
        <v>45583.799305555556</v>
      </c>
      <c r="Q287" s="252" t="s">
        <v>795</v>
      </c>
      <c r="R287" s="253" t="s">
        <v>849</v>
      </c>
      <c r="S287" s="255">
        <v>45574.559027777781</v>
      </c>
      <c r="T287" s="253" t="s">
        <v>849</v>
      </c>
      <c r="U287" s="253" t="s">
        <v>849</v>
      </c>
      <c r="V287" s="256">
        <v>3000000000</v>
      </c>
      <c r="W287" s="252" t="s">
        <v>850</v>
      </c>
      <c r="X287" s="252" t="s">
        <v>857</v>
      </c>
      <c r="Y287" s="228" t="str">
        <f>VLOOKUP(HelpMe[[#This Row],[Technician]],Technicians[#All],3,FALSE)</f>
        <v>RAK Ceramics</v>
      </c>
      <c r="Z287" s="228" t="str">
        <f>VLOOKUP(HelpMe[[#This Row],[Technician]],Technicians[#All],2,FALSE)</f>
        <v>SAP SD</v>
      </c>
      <c r="AA287" s="233" t="e">
        <f>IF((TEXT("Oct 28, 2024 00:00 AM","mmm dd, yyyy hh:mm") - TEXT(HelpMe[[#This Row],[Created Date]],"mmm dd, yyyy hh:mm"))&gt;0, "Yes","No")</f>
        <v>#VALUE!</v>
      </c>
      <c r="AB287" s="230" t="e">
        <f ca="1">IF(HelpMe[[#This Row],[Resolved Time]]="-",NOW()-TEXT(HelpMe[[#This Row],[Created Date]],"mmm dd, yyyy hh:mm"),HelpMe[[#This Row],[Resolved Time]]-HelpMe[[#This Row],[Created Date]])</f>
        <v>#VALUE!</v>
      </c>
      <c r="AC287" s="231" t="e">
        <f>YEAR(TEXT(HelpMe[[#This Row],[Created Date]],"mmm dd, yyyy hh:mm"))</f>
        <v>#VALUE!</v>
      </c>
      <c r="AD287" s="228" t="e">
        <f>WEEKNUM(TEXT(HelpMe[[#This Row],[Created Date]],"mmm dd, yyyy hh:mm"),2)</f>
        <v>#VALUE!</v>
      </c>
      <c r="AE287" s="228" t="e">
        <f>_xlfn.CONCAT(HelpMe[[#This Row],[Year]],"-W",HelpMe[[#This Row],[Week'#]])</f>
        <v>#VALUE!</v>
      </c>
      <c r="AF287" s="228" t="str">
        <f>IFERROR(VLOOKUP(HelpMe[[#This Row],[ID]],CGTracker[#All],11,FALSE),"No CG Status Found")</f>
        <v>No CG Status Found</v>
      </c>
      <c r="AG287" s="228" t="e">
        <f>MONTH(TEXT(HelpMe[[#This Row],[Created Date]],"mmm dd, yyyy hh:mm"))</f>
        <v>#VALUE!</v>
      </c>
      <c r="AH287" s="228" t="e">
        <f>_xlfn.CONCAT(HelpMe[[#This Row],[Year]],"-M",HelpMe[[#This Row],[Month]])</f>
        <v>#VALUE!</v>
      </c>
      <c r="AI287" s="228" t="e">
        <f ca="1">IF(HelpMe[[#This Row],[Age]]&lt;2,"Less than 2",IF(HelpMe[[#This Row],[Age]]&lt;5,"From 2 to 5",IF(HelpMe[[#This Row],[Age]]&lt;10,"From 5 to 10","More than 10")))</f>
        <v>#VALUE!</v>
      </c>
      <c r="AJ287" s="233" t="e">
        <f>DATEVALUE(TEXT(HelpMe[[#This Row],[Created Date]],"mm/dd/yyyy hh:mm"))</f>
        <v>#VALUE!</v>
      </c>
      <c r="AK287" s="233" t="str">
        <f>IF(HelpMe[[#This Row],[Resolved Time]]="-","",DATEVALUE(TEXT(HelpMe[[#This Row],[Created Date]],"mm/dd/yyyy hh:mm")))</f>
        <v/>
      </c>
    </row>
    <row r="288" spans="1:37" ht="14.5">
      <c r="A288" s="252">
        <v>4000001187</v>
      </c>
      <c r="B288" s="252" t="s">
        <v>117</v>
      </c>
      <c r="C288" s="252" t="s">
        <v>881</v>
      </c>
      <c r="D288" s="254" t="s">
        <v>1388</v>
      </c>
      <c r="E288" s="252" t="s">
        <v>1389</v>
      </c>
      <c r="F288" s="252" t="s">
        <v>742</v>
      </c>
      <c r="G288" s="252" t="s">
        <v>516</v>
      </c>
      <c r="H288" s="252" t="s">
        <v>403</v>
      </c>
      <c r="I288" s="255">
        <v>45502.738194444442</v>
      </c>
      <c r="J288" s="255">
        <v>45509.738194444442</v>
      </c>
      <c r="K288" s="252" t="s">
        <v>845</v>
      </c>
      <c r="L288" s="255">
        <v>45586.821527777778</v>
      </c>
      <c r="M288" s="252" t="s">
        <v>1032</v>
      </c>
      <c r="N288" s="252" t="s">
        <v>912</v>
      </c>
      <c r="O288" s="252" t="s">
        <v>848</v>
      </c>
      <c r="P288" s="255">
        <v>45586.821527777778</v>
      </c>
      <c r="Q288" s="252" t="s">
        <v>881</v>
      </c>
      <c r="R288" s="255">
        <v>45583.8</v>
      </c>
      <c r="S288" s="255">
        <v>45555.59652777778</v>
      </c>
      <c r="T288" s="255">
        <v>45503.529861111114</v>
      </c>
      <c r="U288" s="253" t="s">
        <v>849</v>
      </c>
      <c r="V288" s="256">
        <v>3000000000</v>
      </c>
      <c r="W288" s="252" t="s">
        <v>850</v>
      </c>
      <c r="X288" s="252" t="s">
        <v>913</v>
      </c>
      <c r="Y288" s="228" t="str">
        <f>VLOOKUP(HelpMe[[#This Row],[Technician]],Technicians[#All],3,FALSE)</f>
        <v>RAK Ceramics</v>
      </c>
      <c r="Z288" s="228" t="str">
        <f>VLOOKUP(HelpMe[[#This Row],[Technician]],Technicians[#All],2,FALSE)</f>
        <v>SAP SD</v>
      </c>
      <c r="AA288" s="233" t="e">
        <f>IF((TEXT("Oct 28, 2024 00:00 AM","mmm dd, yyyy hh:mm") - TEXT(HelpMe[[#This Row],[Created Date]],"mmm dd, yyyy hh:mm"))&gt;0, "Yes","No")</f>
        <v>#VALUE!</v>
      </c>
      <c r="AB288" s="230">
        <f ca="1">IF(HelpMe[[#This Row],[Resolved Time]]="-",NOW()-TEXT(HelpMe[[#This Row],[Created Date]],"mmm dd, yyyy hh:mm"),HelpMe[[#This Row],[Resolved Time]]-HelpMe[[#This Row],[Created Date]])</f>
        <v>81.061805555560568</v>
      </c>
      <c r="AC288" s="231" t="e">
        <f>YEAR(TEXT(HelpMe[[#This Row],[Created Date]],"mmm dd, yyyy hh:mm"))</f>
        <v>#VALUE!</v>
      </c>
      <c r="AD288" s="228" t="e">
        <f>WEEKNUM(TEXT(HelpMe[[#This Row],[Created Date]],"mmm dd, yyyy hh:mm"),2)</f>
        <v>#VALUE!</v>
      </c>
      <c r="AE288" s="228" t="e">
        <f>_xlfn.CONCAT(HelpMe[[#This Row],[Year]],"-W",HelpMe[[#This Row],[Week'#]])</f>
        <v>#VALUE!</v>
      </c>
      <c r="AF288" s="228" t="str">
        <f>IFERROR(VLOOKUP(HelpMe[[#This Row],[ID]],CGTracker[#All],11,FALSE),"No CG Status Found")</f>
        <v>No CG Status Found</v>
      </c>
      <c r="AG288" s="228" t="e">
        <f>MONTH(TEXT(HelpMe[[#This Row],[Created Date]],"mmm dd, yyyy hh:mm"))</f>
        <v>#VALUE!</v>
      </c>
      <c r="AH288" s="228" t="e">
        <f>_xlfn.CONCAT(HelpMe[[#This Row],[Year]],"-M",HelpMe[[#This Row],[Month]])</f>
        <v>#VALUE!</v>
      </c>
      <c r="AI288" s="228" t="str">
        <f ca="1">IF(HelpMe[[#This Row],[Age]]&lt;2,"Less than 2",IF(HelpMe[[#This Row],[Age]]&lt;5,"From 2 to 5",IF(HelpMe[[#This Row],[Age]]&lt;10,"From 5 to 10","More than 10")))</f>
        <v>More than 10</v>
      </c>
      <c r="AJ288" s="233" t="e">
        <f>DATEVALUE(TEXT(HelpMe[[#This Row],[Created Date]],"mm/dd/yyyy hh:mm"))</f>
        <v>#VALUE!</v>
      </c>
      <c r="AK288" s="233" t="e">
        <f>IF(HelpMe[[#This Row],[Resolved Time]]="-","",DATEVALUE(TEXT(HelpMe[[#This Row],[Created Date]],"mm/dd/yyyy hh:mm")))</f>
        <v>#VALUE!</v>
      </c>
    </row>
    <row r="289" spans="1:37" ht="14.5">
      <c r="A289" s="252">
        <v>4000001188</v>
      </c>
      <c r="B289" s="252" t="s">
        <v>117</v>
      </c>
      <c r="C289" s="252" t="s">
        <v>795</v>
      </c>
      <c r="D289" s="254" t="s">
        <v>1390</v>
      </c>
      <c r="E289" s="252" t="s">
        <v>1389</v>
      </c>
      <c r="F289" s="252" t="s">
        <v>742</v>
      </c>
      <c r="G289" s="252" t="s">
        <v>516</v>
      </c>
      <c r="H289" s="252" t="s">
        <v>746</v>
      </c>
      <c r="I289" s="255">
        <v>45502.738194444442</v>
      </c>
      <c r="J289" s="255">
        <v>45504.738194444442</v>
      </c>
      <c r="K289" s="252" t="s">
        <v>845</v>
      </c>
      <c r="L289" s="253" t="s">
        <v>849</v>
      </c>
      <c r="M289" s="252" t="s">
        <v>1032</v>
      </c>
      <c r="N289" s="252" t="s">
        <v>912</v>
      </c>
      <c r="O289" s="252" t="s">
        <v>920</v>
      </c>
      <c r="P289" s="255">
        <v>45583.826388888891</v>
      </c>
      <c r="Q289" s="252" t="s">
        <v>795</v>
      </c>
      <c r="R289" s="253" t="s">
        <v>849</v>
      </c>
      <c r="S289" s="255">
        <v>45555.713194444441</v>
      </c>
      <c r="T289" s="255">
        <v>45503.446527777778</v>
      </c>
      <c r="U289" s="253" t="s">
        <v>849</v>
      </c>
      <c r="V289" s="256">
        <v>3000000000</v>
      </c>
      <c r="W289" s="252" t="s">
        <v>850</v>
      </c>
      <c r="X289" s="252" t="s">
        <v>913</v>
      </c>
      <c r="Y289" s="228" t="str">
        <f>VLOOKUP(HelpMe[[#This Row],[Technician]],Technicians[#All],3,FALSE)</f>
        <v>RAK Ceramics</v>
      </c>
      <c r="Z289" s="228" t="str">
        <f>VLOOKUP(HelpMe[[#This Row],[Technician]],Technicians[#All],2,FALSE)</f>
        <v>SAP SD</v>
      </c>
      <c r="AA289" s="233" t="e">
        <f>IF((TEXT("Oct 28, 2024 00:00 AM","mmm dd, yyyy hh:mm") - TEXT(HelpMe[[#This Row],[Created Date]],"mmm dd, yyyy hh:mm"))&gt;0, "Yes","No")</f>
        <v>#VALUE!</v>
      </c>
      <c r="AB289" s="230" t="e">
        <f ca="1">IF(HelpMe[[#This Row],[Resolved Time]]="-",NOW()-TEXT(HelpMe[[#This Row],[Created Date]],"mmm dd, yyyy hh:mm"),HelpMe[[#This Row],[Resolved Time]]-HelpMe[[#This Row],[Created Date]])</f>
        <v>#VALUE!</v>
      </c>
      <c r="AC289" s="231" t="e">
        <f>YEAR(TEXT(HelpMe[[#This Row],[Created Date]],"mmm dd, yyyy hh:mm"))</f>
        <v>#VALUE!</v>
      </c>
      <c r="AD289" s="228" t="e">
        <f>WEEKNUM(TEXT(HelpMe[[#This Row],[Created Date]],"mmm dd, yyyy hh:mm"),2)</f>
        <v>#VALUE!</v>
      </c>
      <c r="AE289" s="228" t="e">
        <f>_xlfn.CONCAT(HelpMe[[#This Row],[Year]],"-W",HelpMe[[#This Row],[Week'#]])</f>
        <v>#VALUE!</v>
      </c>
      <c r="AF289" s="228" t="str">
        <f>IFERROR(VLOOKUP(HelpMe[[#This Row],[ID]],CGTracker[#All],11,FALSE),"No CG Status Found")</f>
        <v>No CG Status Found</v>
      </c>
      <c r="AG289" s="228" t="e">
        <f>MONTH(TEXT(HelpMe[[#This Row],[Created Date]],"mmm dd, yyyy hh:mm"))</f>
        <v>#VALUE!</v>
      </c>
      <c r="AH289" s="228" t="e">
        <f>_xlfn.CONCAT(HelpMe[[#This Row],[Year]],"-M",HelpMe[[#This Row],[Month]])</f>
        <v>#VALUE!</v>
      </c>
      <c r="AI289" s="228" t="e">
        <f ca="1">IF(HelpMe[[#This Row],[Age]]&lt;2,"Less than 2",IF(HelpMe[[#This Row],[Age]]&lt;5,"From 2 to 5",IF(HelpMe[[#This Row],[Age]]&lt;10,"From 5 to 10","More than 10")))</f>
        <v>#VALUE!</v>
      </c>
      <c r="AJ289" s="233" t="e">
        <f>DATEVALUE(TEXT(HelpMe[[#This Row],[Created Date]],"mm/dd/yyyy hh:mm"))</f>
        <v>#VALUE!</v>
      </c>
      <c r="AK289" s="233" t="str">
        <f>IF(HelpMe[[#This Row],[Resolved Time]]="-","",DATEVALUE(TEXT(HelpMe[[#This Row],[Created Date]],"mm/dd/yyyy hh:mm")))</f>
        <v/>
      </c>
    </row>
    <row r="290" spans="1:37" ht="14.5">
      <c r="A290" s="252">
        <v>4000001189</v>
      </c>
      <c r="B290" s="252" t="s">
        <v>117</v>
      </c>
      <c r="C290" s="252" t="s">
        <v>881</v>
      </c>
      <c r="D290" s="254" t="s">
        <v>1391</v>
      </c>
      <c r="E290" s="252" t="s">
        <v>1392</v>
      </c>
      <c r="F290" s="252" t="s">
        <v>742</v>
      </c>
      <c r="G290" s="252" t="s">
        <v>516</v>
      </c>
      <c r="H290" s="252" t="s">
        <v>268</v>
      </c>
      <c r="I290" s="255">
        <v>45502.738194444442</v>
      </c>
      <c r="J290" s="253" t="s">
        <v>849</v>
      </c>
      <c r="K290" s="252" t="s">
        <v>845</v>
      </c>
      <c r="L290" s="253" t="s">
        <v>849</v>
      </c>
      <c r="M290" s="252" t="s">
        <v>1032</v>
      </c>
      <c r="N290" s="253" t="s">
        <v>849</v>
      </c>
      <c r="O290" s="252" t="s">
        <v>848</v>
      </c>
      <c r="P290" s="255">
        <v>45583.806250000001</v>
      </c>
      <c r="Q290" s="252" t="s">
        <v>881</v>
      </c>
      <c r="R290" s="253" t="s">
        <v>849</v>
      </c>
      <c r="S290" s="253" t="s">
        <v>849</v>
      </c>
      <c r="T290" s="253" t="s">
        <v>849</v>
      </c>
      <c r="U290" s="253" t="s">
        <v>849</v>
      </c>
      <c r="V290" s="256">
        <v>3000000000</v>
      </c>
      <c r="W290" s="252" t="s">
        <v>850</v>
      </c>
      <c r="X290" s="252" t="s">
        <v>793</v>
      </c>
      <c r="Y290" s="228" t="str">
        <f>VLOOKUP(HelpMe[[#This Row],[Technician]],Technicians[#All],3,FALSE)</f>
        <v>RAK Ceramics</v>
      </c>
      <c r="Z290" s="228" t="str">
        <f>VLOOKUP(HelpMe[[#This Row],[Technician]],Technicians[#All],2,FALSE)</f>
        <v>SAP SD</v>
      </c>
      <c r="AA290" s="233" t="e">
        <f>IF((TEXT("Oct 28, 2024 00:00 AM","mmm dd, yyyy hh:mm") - TEXT(HelpMe[[#This Row],[Created Date]],"mmm dd, yyyy hh:mm"))&gt;0, "Yes","No")</f>
        <v>#VALUE!</v>
      </c>
      <c r="AB290" s="230" t="e">
        <f ca="1">IF(HelpMe[[#This Row],[Resolved Time]]="-",NOW()-TEXT(HelpMe[[#This Row],[Created Date]],"mmm dd, yyyy hh:mm"),HelpMe[[#This Row],[Resolved Time]]-HelpMe[[#This Row],[Created Date]])</f>
        <v>#VALUE!</v>
      </c>
      <c r="AC290" s="231" t="e">
        <f>YEAR(TEXT(HelpMe[[#This Row],[Created Date]],"mmm dd, yyyy hh:mm"))</f>
        <v>#VALUE!</v>
      </c>
      <c r="AD290" s="228" t="e">
        <f>WEEKNUM(TEXT(HelpMe[[#This Row],[Created Date]],"mmm dd, yyyy hh:mm"),2)</f>
        <v>#VALUE!</v>
      </c>
      <c r="AE290" s="228" t="e">
        <f>_xlfn.CONCAT(HelpMe[[#This Row],[Year]],"-W",HelpMe[[#This Row],[Week'#]])</f>
        <v>#VALUE!</v>
      </c>
      <c r="AF290" s="228" t="str">
        <f>IFERROR(VLOOKUP(HelpMe[[#This Row],[ID]],CGTracker[#All],11,FALSE),"No CG Status Found")</f>
        <v>No CG Status Found</v>
      </c>
      <c r="AG290" s="228" t="e">
        <f>MONTH(TEXT(HelpMe[[#This Row],[Created Date]],"mmm dd, yyyy hh:mm"))</f>
        <v>#VALUE!</v>
      </c>
      <c r="AH290" s="228" t="e">
        <f>_xlfn.CONCAT(HelpMe[[#This Row],[Year]],"-M",HelpMe[[#This Row],[Month]])</f>
        <v>#VALUE!</v>
      </c>
      <c r="AI290" s="228" t="e">
        <f ca="1">IF(HelpMe[[#This Row],[Age]]&lt;2,"Less than 2",IF(HelpMe[[#This Row],[Age]]&lt;5,"From 2 to 5",IF(HelpMe[[#This Row],[Age]]&lt;10,"From 5 to 10","More than 10")))</f>
        <v>#VALUE!</v>
      </c>
      <c r="AJ290" s="233" t="e">
        <f>DATEVALUE(TEXT(HelpMe[[#This Row],[Created Date]],"mm/dd/yyyy hh:mm"))</f>
        <v>#VALUE!</v>
      </c>
      <c r="AK290" s="233" t="str">
        <f>IF(HelpMe[[#This Row],[Resolved Time]]="-","",DATEVALUE(TEXT(HelpMe[[#This Row],[Created Date]],"mm/dd/yyyy hh:mm")))</f>
        <v/>
      </c>
    </row>
    <row r="291" spans="1:37" ht="14.5">
      <c r="A291" s="252">
        <v>4000001190</v>
      </c>
      <c r="B291" s="252" t="s">
        <v>117</v>
      </c>
      <c r="C291" s="252" t="s">
        <v>881</v>
      </c>
      <c r="D291" s="254" t="s">
        <v>1393</v>
      </c>
      <c r="E291" s="252" t="s">
        <v>1004</v>
      </c>
      <c r="F291" s="252" t="s">
        <v>742</v>
      </c>
      <c r="G291" s="252" t="s">
        <v>516</v>
      </c>
      <c r="H291" s="252" t="s">
        <v>268</v>
      </c>
      <c r="I291" s="255">
        <v>45502.738194444442</v>
      </c>
      <c r="J291" s="255">
        <v>45509.759027777778</v>
      </c>
      <c r="K291" s="252" t="s">
        <v>845</v>
      </c>
      <c r="L291" s="253" t="s">
        <v>849</v>
      </c>
      <c r="M291" s="252" t="s">
        <v>1032</v>
      </c>
      <c r="N291" s="252" t="s">
        <v>1005</v>
      </c>
      <c r="O291" s="252" t="s">
        <v>848</v>
      </c>
      <c r="P291" s="255">
        <v>45574.732638888891</v>
      </c>
      <c r="Q291" s="252" t="s">
        <v>881</v>
      </c>
      <c r="R291" s="253" t="s">
        <v>849</v>
      </c>
      <c r="S291" s="253" t="s">
        <v>849</v>
      </c>
      <c r="T291" s="255">
        <v>45503.550694444442</v>
      </c>
      <c r="U291" s="253" t="s">
        <v>849</v>
      </c>
      <c r="V291" s="256">
        <v>3000000000</v>
      </c>
      <c r="W291" s="252" t="s">
        <v>850</v>
      </c>
      <c r="X291" s="252" t="s">
        <v>1006</v>
      </c>
      <c r="Y291" s="228" t="str">
        <f>VLOOKUP(HelpMe[[#This Row],[Technician]],Technicians[#All],3,FALSE)</f>
        <v>RAK Ceramics</v>
      </c>
      <c r="Z291" s="228" t="str">
        <f>VLOOKUP(HelpMe[[#This Row],[Technician]],Technicians[#All],2,FALSE)</f>
        <v>SAP SD</v>
      </c>
      <c r="AA291" s="233" t="e">
        <f>IF((TEXT("Oct 28, 2024 00:00 AM","mmm dd, yyyy hh:mm") - TEXT(HelpMe[[#This Row],[Created Date]],"mmm dd, yyyy hh:mm"))&gt;0, "Yes","No")</f>
        <v>#VALUE!</v>
      </c>
      <c r="AB291" s="230" t="e">
        <f ca="1">IF(HelpMe[[#This Row],[Resolved Time]]="-",NOW()-TEXT(HelpMe[[#This Row],[Created Date]],"mmm dd, yyyy hh:mm"),HelpMe[[#This Row],[Resolved Time]]-HelpMe[[#This Row],[Created Date]])</f>
        <v>#VALUE!</v>
      </c>
      <c r="AC291" s="231" t="e">
        <f>YEAR(TEXT(HelpMe[[#This Row],[Created Date]],"mmm dd, yyyy hh:mm"))</f>
        <v>#VALUE!</v>
      </c>
      <c r="AD291" s="228" t="e">
        <f>WEEKNUM(TEXT(HelpMe[[#This Row],[Created Date]],"mmm dd, yyyy hh:mm"),2)</f>
        <v>#VALUE!</v>
      </c>
      <c r="AE291" s="228" t="e">
        <f>_xlfn.CONCAT(HelpMe[[#This Row],[Year]],"-W",HelpMe[[#This Row],[Week'#]])</f>
        <v>#VALUE!</v>
      </c>
      <c r="AF291" s="228" t="str">
        <f>IFERROR(VLOOKUP(HelpMe[[#This Row],[ID]],CGTracker[#All],11,FALSE),"No CG Status Found")</f>
        <v>No CG Status Found</v>
      </c>
      <c r="AG291" s="228" t="e">
        <f>MONTH(TEXT(HelpMe[[#This Row],[Created Date]],"mmm dd, yyyy hh:mm"))</f>
        <v>#VALUE!</v>
      </c>
      <c r="AH291" s="228" t="e">
        <f>_xlfn.CONCAT(HelpMe[[#This Row],[Year]],"-M",HelpMe[[#This Row],[Month]])</f>
        <v>#VALUE!</v>
      </c>
      <c r="AI291" s="228" t="e">
        <f ca="1">IF(HelpMe[[#This Row],[Age]]&lt;2,"Less than 2",IF(HelpMe[[#This Row],[Age]]&lt;5,"From 2 to 5",IF(HelpMe[[#This Row],[Age]]&lt;10,"From 5 to 10","More than 10")))</f>
        <v>#VALUE!</v>
      </c>
      <c r="AJ291" s="233" t="e">
        <f>DATEVALUE(TEXT(HelpMe[[#This Row],[Created Date]],"mm/dd/yyyy hh:mm"))</f>
        <v>#VALUE!</v>
      </c>
      <c r="AK291" s="233" t="str">
        <f>IF(HelpMe[[#This Row],[Resolved Time]]="-","",DATEVALUE(TEXT(HelpMe[[#This Row],[Created Date]],"mm/dd/yyyy hh:mm")))</f>
        <v/>
      </c>
    </row>
    <row r="292" spans="1:37" ht="14.5">
      <c r="A292" s="252">
        <v>4000001191</v>
      </c>
      <c r="B292" s="252" t="s">
        <v>117</v>
      </c>
      <c r="C292" s="252" t="s">
        <v>795</v>
      </c>
      <c r="D292" s="254" t="s">
        <v>1394</v>
      </c>
      <c r="E292" s="252" t="s">
        <v>962</v>
      </c>
      <c r="F292" s="252" t="s">
        <v>742</v>
      </c>
      <c r="G292" s="252" t="s">
        <v>516</v>
      </c>
      <c r="H292" s="252" t="s">
        <v>131</v>
      </c>
      <c r="I292" s="255">
        <v>45502.738194444442</v>
      </c>
      <c r="J292" s="255">
        <v>45504.738194444442</v>
      </c>
      <c r="K292" s="252" t="s">
        <v>845</v>
      </c>
      <c r="L292" s="253" t="s">
        <v>849</v>
      </c>
      <c r="M292" s="252" t="s">
        <v>1032</v>
      </c>
      <c r="N292" s="252" t="s">
        <v>860</v>
      </c>
      <c r="O292" s="252" t="s">
        <v>920</v>
      </c>
      <c r="P292" s="255">
        <v>45553.808333333334</v>
      </c>
      <c r="Q292" s="252" t="s">
        <v>795</v>
      </c>
      <c r="R292" s="253" t="s">
        <v>849</v>
      </c>
      <c r="S292" s="255">
        <v>45553.808333333334</v>
      </c>
      <c r="T292" s="255">
        <v>45503.467361111114</v>
      </c>
      <c r="U292" s="253" t="s">
        <v>849</v>
      </c>
      <c r="V292" s="256">
        <v>3000000000</v>
      </c>
      <c r="W292" s="252" t="s">
        <v>850</v>
      </c>
      <c r="X292" s="252" t="s">
        <v>903</v>
      </c>
      <c r="Y292" s="228" t="str">
        <f>VLOOKUP(HelpMe[[#This Row],[Technician]],Technicians[#All],3,FALSE)</f>
        <v>RAK Ceramics</v>
      </c>
      <c r="Z292" s="228" t="str">
        <f>VLOOKUP(HelpMe[[#This Row],[Technician]],Technicians[#All],2,FALSE)</f>
        <v>SAP SD</v>
      </c>
      <c r="AA292" s="233" t="e">
        <f>IF((TEXT("Oct 28, 2024 00:00 AM","mmm dd, yyyy hh:mm") - TEXT(HelpMe[[#This Row],[Created Date]],"mmm dd, yyyy hh:mm"))&gt;0, "Yes","No")</f>
        <v>#VALUE!</v>
      </c>
      <c r="AB292" s="230" t="e">
        <f ca="1">IF(HelpMe[[#This Row],[Resolved Time]]="-",NOW()-TEXT(HelpMe[[#This Row],[Created Date]],"mmm dd, yyyy hh:mm"),HelpMe[[#This Row],[Resolved Time]]-HelpMe[[#This Row],[Created Date]])</f>
        <v>#VALUE!</v>
      </c>
      <c r="AC292" s="231" t="e">
        <f>YEAR(TEXT(HelpMe[[#This Row],[Created Date]],"mmm dd, yyyy hh:mm"))</f>
        <v>#VALUE!</v>
      </c>
      <c r="AD292" s="228" t="e">
        <f>WEEKNUM(TEXT(HelpMe[[#This Row],[Created Date]],"mmm dd, yyyy hh:mm"),2)</f>
        <v>#VALUE!</v>
      </c>
      <c r="AE292" s="228" t="e">
        <f>_xlfn.CONCAT(HelpMe[[#This Row],[Year]],"-W",HelpMe[[#This Row],[Week'#]])</f>
        <v>#VALUE!</v>
      </c>
      <c r="AF292" s="228" t="str">
        <f>IFERROR(VLOOKUP(HelpMe[[#This Row],[ID]],CGTracker[#All],11,FALSE),"No CG Status Found")</f>
        <v>No CG Status Found</v>
      </c>
      <c r="AG292" s="228" t="e">
        <f>MONTH(TEXT(HelpMe[[#This Row],[Created Date]],"mmm dd, yyyy hh:mm"))</f>
        <v>#VALUE!</v>
      </c>
      <c r="AH292" s="228" t="e">
        <f>_xlfn.CONCAT(HelpMe[[#This Row],[Year]],"-M",HelpMe[[#This Row],[Month]])</f>
        <v>#VALUE!</v>
      </c>
      <c r="AI292" s="228" t="e">
        <f ca="1">IF(HelpMe[[#This Row],[Age]]&lt;2,"Less than 2",IF(HelpMe[[#This Row],[Age]]&lt;5,"From 2 to 5",IF(HelpMe[[#This Row],[Age]]&lt;10,"From 5 to 10","More than 10")))</f>
        <v>#VALUE!</v>
      </c>
      <c r="AJ292" s="233" t="e">
        <f>DATEVALUE(TEXT(HelpMe[[#This Row],[Created Date]],"mm/dd/yyyy hh:mm"))</f>
        <v>#VALUE!</v>
      </c>
      <c r="AK292" s="233" t="str">
        <f>IF(HelpMe[[#This Row],[Resolved Time]]="-","",DATEVALUE(TEXT(HelpMe[[#This Row],[Created Date]],"mm/dd/yyyy hh:mm")))</f>
        <v/>
      </c>
    </row>
    <row r="293" spans="1:37" ht="14.5">
      <c r="A293" s="252">
        <v>4000001194</v>
      </c>
      <c r="B293" s="252" t="s">
        <v>117</v>
      </c>
      <c r="C293" s="252" t="s">
        <v>881</v>
      </c>
      <c r="D293" s="254" t="s">
        <v>1395</v>
      </c>
      <c r="E293" s="252" t="s">
        <v>1396</v>
      </c>
      <c r="F293" s="252" t="s">
        <v>742</v>
      </c>
      <c r="G293" s="252" t="s">
        <v>516</v>
      </c>
      <c r="H293" s="252" t="s">
        <v>268</v>
      </c>
      <c r="I293" s="255">
        <v>45502.738194444442</v>
      </c>
      <c r="J293" s="253" t="s">
        <v>849</v>
      </c>
      <c r="K293" s="252" t="s">
        <v>845</v>
      </c>
      <c r="L293" s="253" t="s">
        <v>849</v>
      </c>
      <c r="M293" s="252" t="s">
        <v>1032</v>
      </c>
      <c r="N293" s="252" t="s">
        <v>912</v>
      </c>
      <c r="O293" s="252" t="s">
        <v>848</v>
      </c>
      <c r="P293" s="255">
        <v>45561.554166666669</v>
      </c>
      <c r="Q293" s="252" t="s">
        <v>881</v>
      </c>
      <c r="R293" s="253" t="s">
        <v>849</v>
      </c>
      <c r="S293" s="253" t="s">
        <v>849</v>
      </c>
      <c r="T293" s="253" t="s">
        <v>849</v>
      </c>
      <c r="U293" s="253" t="s">
        <v>849</v>
      </c>
      <c r="V293" s="256">
        <v>3000000000</v>
      </c>
      <c r="W293" s="252" t="s">
        <v>850</v>
      </c>
      <c r="X293" s="252" t="s">
        <v>1006</v>
      </c>
      <c r="Y293" s="228" t="str">
        <f>VLOOKUP(HelpMe[[#This Row],[Technician]],Technicians[#All],3,FALSE)</f>
        <v>RAK Ceramics</v>
      </c>
      <c r="Z293" s="228" t="str">
        <f>VLOOKUP(HelpMe[[#This Row],[Technician]],Technicians[#All],2,FALSE)</f>
        <v>SAP SD</v>
      </c>
      <c r="AA293" s="233" t="e">
        <f>IF((TEXT("Oct 28, 2024 00:00 AM","mmm dd, yyyy hh:mm") - TEXT(HelpMe[[#This Row],[Created Date]],"mmm dd, yyyy hh:mm"))&gt;0, "Yes","No")</f>
        <v>#VALUE!</v>
      </c>
      <c r="AB293" s="230" t="e">
        <f ca="1">IF(HelpMe[[#This Row],[Resolved Time]]="-",NOW()-TEXT(HelpMe[[#This Row],[Created Date]],"mmm dd, yyyy hh:mm"),HelpMe[[#This Row],[Resolved Time]]-HelpMe[[#This Row],[Created Date]])</f>
        <v>#VALUE!</v>
      </c>
      <c r="AC293" s="231" t="e">
        <f>YEAR(TEXT(HelpMe[[#This Row],[Created Date]],"mmm dd, yyyy hh:mm"))</f>
        <v>#VALUE!</v>
      </c>
      <c r="AD293" s="228" t="e">
        <f>WEEKNUM(TEXT(HelpMe[[#This Row],[Created Date]],"mmm dd, yyyy hh:mm"),2)</f>
        <v>#VALUE!</v>
      </c>
      <c r="AE293" s="228" t="e">
        <f>_xlfn.CONCAT(HelpMe[[#This Row],[Year]],"-W",HelpMe[[#This Row],[Week'#]])</f>
        <v>#VALUE!</v>
      </c>
      <c r="AF293" s="228" t="str">
        <f>IFERROR(VLOOKUP(HelpMe[[#This Row],[ID]],CGTracker[#All],11,FALSE),"No CG Status Found")</f>
        <v>No CG Status Found</v>
      </c>
      <c r="AG293" s="228" t="e">
        <f>MONTH(TEXT(HelpMe[[#This Row],[Created Date]],"mmm dd, yyyy hh:mm"))</f>
        <v>#VALUE!</v>
      </c>
      <c r="AH293" s="228" t="e">
        <f>_xlfn.CONCAT(HelpMe[[#This Row],[Year]],"-M",HelpMe[[#This Row],[Month]])</f>
        <v>#VALUE!</v>
      </c>
      <c r="AI293" s="228" t="e">
        <f ca="1">IF(HelpMe[[#This Row],[Age]]&lt;2,"Less than 2",IF(HelpMe[[#This Row],[Age]]&lt;5,"From 2 to 5",IF(HelpMe[[#This Row],[Age]]&lt;10,"From 5 to 10","More than 10")))</f>
        <v>#VALUE!</v>
      </c>
      <c r="AJ293" s="233" t="e">
        <f>DATEVALUE(TEXT(HelpMe[[#This Row],[Created Date]],"mm/dd/yyyy hh:mm"))</f>
        <v>#VALUE!</v>
      </c>
      <c r="AK293" s="233" t="str">
        <f>IF(HelpMe[[#This Row],[Resolved Time]]="-","",DATEVALUE(TEXT(HelpMe[[#This Row],[Created Date]],"mm/dd/yyyy hh:mm")))</f>
        <v/>
      </c>
    </row>
    <row r="294" spans="1:37" ht="14.5">
      <c r="A294" s="252">
        <v>4000001196</v>
      </c>
      <c r="B294" s="252" t="s">
        <v>117</v>
      </c>
      <c r="C294" s="252" t="s">
        <v>881</v>
      </c>
      <c r="D294" s="254" t="s">
        <v>1397</v>
      </c>
      <c r="E294" s="252" t="s">
        <v>1247</v>
      </c>
      <c r="F294" s="252" t="s">
        <v>603</v>
      </c>
      <c r="G294" s="252" t="s">
        <v>899</v>
      </c>
      <c r="H294" s="252" t="s">
        <v>131</v>
      </c>
      <c r="I294" s="255">
        <v>45502.738194444442</v>
      </c>
      <c r="J294" s="255">
        <v>45509.738194444442</v>
      </c>
      <c r="K294" s="252" t="s">
        <v>845</v>
      </c>
      <c r="L294" s="253" t="s">
        <v>849</v>
      </c>
      <c r="M294" s="252" t="s">
        <v>1032</v>
      </c>
      <c r="N294" s="252" t="s">
        <v>912</v>
      </c>
      <c r="O294" s="252" t="s">
        <v>848</v>
      </c>
      <c r="P294" s="255">
        <v>45559.75277777778</v>
      </c>
      <c r="Q294" s="252" t="s">
        <v>881</v>
      </c>
      <c r="R294" s="253" t="s">
        <v>849</v>
      </c>
      <c r="S294" s="253" t="s">
        <v>849</v>
      </c>
      <c r="T294" s="255">
        <v>45503.529861111114</v>
      </c>
      <c r="U294" s="253" t="s">
        <v>849</v>
      </c>
      <c r="V294" s="256">
        <v>3000000000</v>
      </c>
      <c r="W294" s="252" t="s">
        <v>850</v>
      </c>
      <c r="X294" s="252" t="s">
        <v>793</v>
      </c>
      <c r="Y294" s="228" t="str">
        <f>VLOOKUP(HelpMe[[#This Row],[Technician]],Technicians[#All],3,FALSE)</f>
        <v>RAK Ceramics</v>
      </c>
      <c r="Z294" s="228" t="str">
        <f>VLOOKUP(HelpMe[[#This Row],[Technician]],Technicians[#All],2,FALSE)</f>
        <v>SAP ABAP</v>
      </c>
      <c r="AA294" s="233" t="e">
        <f>IF((TEXT("Oct 28, 2024 00:00 AM","mmm dd, yyyy hh:mm") - TEXT(HelpMe[[#This Row],[Created Date]],"mmm dd, yyyy hh:mm"))&gt;0, "Yes","No")</f>
        <v>#VALUE!</v>
      </c>
      <c r="AB294" s="230" t="e">
        <f ca="1">IF(HelpMe[[#This Row],[Resolved Time]]="-",NOW()-TEXT(HelpMe[[#This Row],[Created Date]],"mmm dd, yyyy hh:mm"),HelpMe[[#This Row],[Resolved Time]]-HelpMe[[#This Row],[Created Date]])</f>
        <v>#VALUE!</v>
      </c>
      <c r="AC294" s="231" t="e">
        <f>YEAR(TEXT(HelpMe[[#This Row],[Created Date]],"mmm dd, yyyy hh:mm"))</f>
        <v>#VALUE!</v>
      </c>
      <c r="AD294" s="228" t="e">
        <f>WEEKNUM(TEXT(HelpMe[[#This Row],[Created Date]],"mmm dd, yyyy hh:mm"),2)</f>
        <v>#VALUE!</v>
      </c>
      <c r="AE294" s="228" t="e">
        <f>_xlfn.CONCAT(HelpMe[[#This Row],[Year]],"-W",HelpMe[[#This Row],[Week'#]])</f>
        <v>#VALUE!</v>
      </c>
      <c r="AF294" s="228" t="str">
        <f>IFERROR(VLOOKUP(HelpMe[[#This Row],[ID]],CGTracker[#All],11,FALSE),"No CG Status Found")</f>
        <v>No CG Status Found</v>
      </c>
      <c r="AG294" s="228" t="e">
        <f>MONTH(TEXT(HelpMe[[#This Row],[Created Date]],"mmm dd, yyyy hh:mm"))</f>
        <v>#VALUE!</v>
      </c>
      <c r="AH294" s="228" t="e">
        <f>_xlfn.CONCAT(HelpMe[[#This Row],[Year]],"-M",HelpMe[[#This Row],[Month]])</f>
        <v>#VALUE!</v>
      </c>
      <c r="AI294" s="228" t="e">
        <f ca="1">IF(HelpMe[[#This Row],[Age]]&lt;2,"Less than 2",IF(HelpMe[[#This Row],[Age]]&lt;5,"From 2 to 5",IF(HelpMe[[#This Row],[Age]]&lt;10,"From 5 to 10","More than 10")))</f>
        <v>#VALUE!</v>
      </c>
      <c r="AJ294" s="233" t="e">
        <f>DATEVALUE(TEXT(HelpMe[[#This Row],[Created Date]],"mm/dd/yyyy hh:mm"))</f>
        <v>#VALUE!</v>
      </c>
      <c r="AK294" s="233" t="str">
        <f>IF(HelpMe[[#This Row],[Resolved Time]]="-","",DATEVALUE(TEXT(HelpMe[[#This Row],[Created Date]],"mm/dd/yyyy hh:mm")))</f>
        <v/>
      </c>
    </row>
    <row r="295" spans="1:37" ht="14.5">
      <c r="A295" s="252">
        <v>4000001197</v>
      </c>
      <c r="B295" s="252" t="s">
        <v>117</v>
      </c>
      <c r="C295" s="252" t="s">
        <v>881</v>
      </c>
      <c r="D295" s="254" t="s">
        <v>1398</v>
      </c>
      <c r="E295" s="252" t="s">
        <v>963</v>
      </c>
      <c r="F295" s="252" t="s">
        <v>603</v>
      </c>
      <c r="G295" s="252" t="s">
        <v>899</v>
      </c>
      <c r="H295" s="252" t="s">
        <v>131</v>
      </c>
      <c r="I295" s="255">
        <v>45502.738194444442</v>
      </c>
      <c r="J295" s="255">
        <v>45507.738194444442</v>
      </c>
      <c r="K295" s="252" t="s">
        <v>845</v>
      </c>
      <c r="L295" s="253" t="s">
        <v>849</v>
      </c>
      <c r="M295" s="252" t="s">
        <v>1032</v>
      </c>
      <c r="N295" s="252" t="s">
        <v>912</v>
      </c>
      <c r="O295" s="252" t="s">
        <v>848</v>
      </c>
      <c r="P295" s="255">
        <v>45539.679166666669</v>
      </c>
      <c r="Q295" s="252" t="s">
        <v>881</v>
      </c>
      <c r="R295" s="253" t="s">
        <v>849</v>
      </c>
      <c r="S295" s="253" t="s">
        <v>849</v>
      </c>
      <c r="T295" s="255">
        <v>45503.550694444442</v>
      </c>
      <c r="U295" s="253" t="s">
        <v>849</v>
      </c>
      <c r="V295" s="256">
        <v>3000000000</v>
      </c>
      <c r="W295" s="252" t="s">
        <v>850</v>
      </c>
      <c r="X295" s="252" t="s">
        <v>903</v>
      </c>
      <c r="Y295" s="228" t="str">
        <f>VLOOKUP(HelpMe[[#This Row],[Technician]],Technicians[#All],3,FALSE)</f>
        <v>RAK Ceramics</v>
      </c>
      <c r="Z295" s="228" t="str">
        <f>VLOOKUP(HelpMe[[#This Row],[Technician]],Technicians[#All],2,FALSE)</f>
        <v>SAP ABAP</v>
      </c>
      <c r="AA295" s="233" t="e">
        <f>IF((TEXT("Oct 28, 2024 00:00 AM","mmm dd, yyyy hh:mm") - TEXT(HelpMe[[#This Row],[Created Date]],"mmm dd, yyyy hh:mm"))&gt;0, "Yes","No")</f>
        <v>#VALUE!</v>
      </c>
      <c r="AB295" s="230" t="e">
        <f ca="1">IF(HelpMe[[#This Row],[Resolved Time]]="-",NOW()-TEXT(HelpMe[[#This Row],[Created Date]],"mmm dd, yyyy hh:mm"),HelpMe[[#This Row],[Resolved Time]]-HelpMe[[#This Row],[Created Date]])</f>
        <v>#VALUE!</v>
      </c>
      <c r="AC295" s="231" t="e">
        <f>YEAR(TEXT(HelpMe[[#This Row],[Created Date]],"mmm dd, yyyy hh:mm"))</f>
        <v>#VALUE!</v>
      </c>
      <c r="AD295" s="228" t="e">
        <f>WEEKNUM(TEXT(HelpMe[[#This Row],[Created Date]],"mmm dd, yyyy hh:mm"),2)</f>
        <v>#VALUE!</v>
      </c>
      <c r="AE295" s="228" t="e">
        <f>_xlfn.CONCAT(HelpMe[[#This Row],[Year]],"-W",HelpMe[[#This Row],[Week'#]])</f>
        <v>#VALUE!</v>
      </c>
      <c r="AF295" s="228" t="str">
        <f>IFERROR(VLOOKUP(HelpMe[[#This Row],[ID]],CGTracker[#All],11,FALSE),"No CG Status Found")</f>
        <v>No CG Status Found</v>
      </c>
      <c r="AG295" s="228" t="e">
        <f>MONTH(TEXT(HelpMe[[#This Row],[Created Date]],"mmm dd, yyyy hh:mm"))</f>
        <v>#VALUE!</v>
      </c>
      <c r="AH295" s="228" t="e">
        <f>_xlfn.CONCAT(HelpMe[[#This Row],[Year]],"-M",HelpMe[[#This Row],[Month]])</f>
        <v>#VALUE!</v>
      </c>
      <c r="AI295" s="228" t="e">
        <f ca="1">IF(HelpMe[[#This Row],[Age]]&lt;2,"Less than 2",IF(HelpMe[[#This Row],[Age]]&lt;5,"From 2 to 5",IF(HelpMe[[#This Row],[Age]]&lt;10,"From 5 to 10","More than 10")))</f>
        <v>#VALUE!</v>
      </c>
      <c r="AJ295" s="233" t="e">
        <f>DATEVALUE(TEXT(HelpMe[[#This Row],[Created Date]],"mm/dd/yyyy hh:mm"))</f>
        <v>#VALUE!</v>
      </c>
      <c r="AK295" s="233" t="str">
        <f>IF(HelpMe[[#This Row],[Resolved Time]]="-","",DATEVALUE(TEXT(HelpMe[[#This Row],[Created Date]],"mm/dd/yyyy hh:mm")))</f>
        <v/>
      </c>
    </row>
    <row r="296" spans="1:37" ht="14.5">
      <c r="A296" s="252">
        <v>4000001198</v>
      </c>
      <c r="B296" s="252" t="s">
        <v>117</v>
      </c>
      <c r="C296" s="252" t="s">
        <v>881</v>
      </c>
      <c r="D296" s="254" t="s">
        <v>1399</v>
      </c>
      <c r="E296" s="252" t="s">
        <v>869</v>
      </c>
      <c r="F296" s="252" t="s">
        <v>742</v>
      </c>
      <c r="G296" s="252" t="s">
        <v>516</v>
      </c>
      <c r="H296" s="252" t="s">
        <v>746</v>
      </c>
      <c r="I296" s="255">
        <v>45502.738194444442</v>
      </c>
      <c r="J296" s="255">
        <v>45509.738194444442</v>
      </c>
      <c r="K296" s="252" t="s">
        <v>845</v>
      </c>
      <c r="L296" s="253" t="s">
        <v>849</v>
      </c>
      <c r="M296" s="252" t="s">
        <v>1032</v>
      </c>
      <c r="N296" s="252" t="s">
        <v>871</v>
      </c>
      <c r="O296" s="252" t="s">
        <v>848</v>
      </c>
      <c r="P296" s="255">
        <v>45580.479861111111</v>
      </c>
      <c r="Q296" s="252" t="s">
        <v>881</v>
      </c>
      <c r="R296" s="253" t="s">
        <v>849</v>
      </c>
      <c r="S296" s="253" t="s">
        <v>849</v>
      </c>
      <c r="T296" s="255">
        <v>45503.529861111114</v>
      </c>
      <c r="U296" s="253" t="s">
        <v>849</v>
      </c>
      <c r="V296" s="256">
        <v>3000000000</v>
      </c>
      <c r="W296" s="252" t="s">
        <v>850</v>
      </c>
      <c r="X296" s="252" t="s">
        <v>793</v>
      </c>
      <c r="Y296" s="228" t="str">
        <f>VLOOKUP(HelpMe[[#This Row],[Technician]],Technicians[#All],3,FALSE)</f>
        <v>RAK Ceramics</v>
      </c>
      <c r="Z296" s="228" t="str">
        <f>VLOOKUP(HelpMe[[#This Row],[Technician]],Technicians[#All],2,FALSE)</f>
        <v>SAP SD</v>
      </c>
      <c r="AA296" s="233" t="e">
        <f>IF((TEXT("Oct 28, 2024 00:00 AM","mmm dd, yyyy hh:mm") - TEXT(HelpMe[[#This Row],[Created Date]],"mmm dd, yyyy hh:mm"))&gt;0, "Yes","No")</f>
        <v>#VALUE!</v>
      </c>
      <c r="AB296" s="230" t="e">
        <f ca="1">IF(HelpMe[[#This Row],[Resolved Time]]="-",NOW()-TEXT(HelpMe[[#This Row],[Created Date]],"mmm dd, yyyy hh:mm"),HelpMe[[#This Row],[Resolved Time]]-HelpMe[[#This Row],[Created Date]])</f>
        <v>#VALUE!</v>
      </c>
      <c r="AC296" s="231" t="e">
        <f>YEAR(TEXT(HelpMe[[#This Row],[Created Date]],"mmm dd, yyyy hh:mm"))</f>
        <v>#VALUE!</v>
      </c>
      <c r="AD296" s="228" t="e">
        <f>WEEKNUM(TEXT(HelpMe[[#This Row],[Created Date]],"mmm dd, yyyy hh:mm"),2)</f>
        <v>#VALUE!</v>
      </c>
      <c r="AE296" s="228" t="e">
        <f>_xlfn.CONCAT(HelpMe[[#This Row],[Year]],"-W",HelpMe[[#This Row],[Week'#]])</f>
        <v>#VALUE!</v>
      </c>
      <c r="AF296" s="228" t="str">
        <f>IFERROR(VLOOKUP(HelpMe[[#This Row],[ID]],CGTracker[#All],11,FALSE),"No CG Status Found")</f>
        <v>No CG Status Found</v>
      </c>
      <c r="AG296" s="228" t="e">
        <f>MONTH(TEXT(HelpMe[[#This Row],[Created Date]],"mmm dd, yyyy hh:mm"))</f>
        <v>#VALUE!</v>
      </c>
      <c r="AH296" s="228" t="e">
        <f>_xlfn.CONCAT(HelpMe[[#This Row],[Year]],"-M",HelpMe[[#This Row],[Month]])</f>
        <v>#VALUE!</v>
      </c>
      <c r="AI296" s="228" t="e">
        <f ca="1">IF(HelpMe[[#This Row],[Age]]&lt;2,"Less than 2",IF(HelpMe[[#This Row],[Age]]&lt;5,"From 2 to 5",IF(HelpMe[[#This Row],[Age]]&lt;10,"From 5 to 10","More than 10")))</f>
        <v>#VALUE!</v>
      </c>
      <c r="AJ296" s="233" t="e">
        <f>DATEVALUE(TEXT(HelpMe[[#This Row],[Created Date]],"mm/dd/yyyy hh:mm"))</f>
        <v>#VALUE!</v>
      </c>
      <c r="AK296" s="233" t="str">
        <f>IF(HelpMe[[#This Row],[Resolved Time]]="-","",DATEVALUE(TEXT(HelpMe[[#This Row],[Created Date]],"mm/dd/yyyy hh:mm")))</f>
        <v/>
      </c>
    </row>
    <row r="297" spans="1:37" ht="14.5">
      <c r="A297" s="252">
        <v>4000001199</v>
      </c>
      <c r="B297" s="252" t="s">
        <v>117</v>
      </c>
      <c r="C297" s="252" t="s">
        <v>881</v>
      </c>
      <c r="D297" s="254" t="s">
        <v>1400</v>
      </c>
      <c r="E297" s="252" t="s">
        <v>1396</v>
      </c>
      <c r="F297" s="252" t="s">
        <v>742</v>
      </c>
      <c r="G297" s="252" t="s">
        <v>516</v>
      </c>
      <c r="H297" s="252" t="s">
        <v>746</v>
      </c>
      <c r="I297" s="255">
        <v>45502.738194444442</v>
      </c>
      <c r="J297" s="255">
        <v>45509.759027777778</v>
      </c>
      <c r="K297" s="252" t="s">
        <v>845</v>
      </c>
      <c r="L297" s="253" t="s">
        <v>849</v>
      </c>
      <c r="M297" s="252" t="s">
        <v>1032</v>
      </c>
      <c r="N297" s="252" t="s">
        <v>912</v>
      </c>
      <c r="O297" s="252" t="s">
        <v>848</v>
      </c>
      <c r="P297" s="255">
        <v>45580.481944444444</v>
      </c>
      <c r="Q297" s="252" t="s">
        <v>881</v>
      </c>
      <c r="R297" s="253" t="s">
        <v>849</v>
      </c>
      <c r="S297" s="255">
        <v>45580.481944444444</v>
      </c>
      <c r="T297" s="255">
        <v>45503.550694444442</v>
      </c>
      <c r="U297" s="253" t="s">
        <v>849</v>
      </c>
      <c r="V297" s="256">
        <v>3000000000</v>
      </c>
      <c r="W297" s="252" t="s">
        <v>850</v>
      </c>
      <c r="X297" s="252" t="s">
        <v>1006</v>
      </c>
      <c r="Y297" s="228" t="str">
        <f>VLOOKUP(HelpMe[[#This Row],[Technician]],Technicians[#All],3,FALSE)</f>
        <v>RAK Ceramics</v>
      </c>
      <c r="Z297" s="228" t="str">
        <f>VLOOKUP(HelpMe[[#This Row],[Technician]],Technicians[#All],2,FALSE)</f>
        <v>SAP SD</v>
      </c>
      <c r="AA297" s="233" t="e">
        <f>IF((TEXT("Oct 28, 2024 00:00 AM","mmm dd, yyyy hh:mm") - TEXT(HelpMe[[#This Row],[Created Date]],"mmm dd, yyyy hh:mm"))&gt;0, "Yes","No")</f>
        <v>#VALUE!</v>
      </c>
      <c r="AB297" s="230" t="e">
        <f ca="1">IF(HelpMe[[#This Row],[Resolved Time]]="-",NOW()-TEXT(HelpMe[[#This Row],[Created Date]],"mmm dd, yyyy hh:mm"),HelpMe[[#This Row],[Resolved Time]]-HelpMe[[#This Row],[Created Date]])</f>
        <v>#VALUE!</v>
      </c>
      <c r="AC297" s="231" t="e">
        <f>YEAR(TEXT(HelpMe[[#This Row],[Created Date]],"mmm dd, yyyy hh:mm"))</f>
        <v>#VALUE!</v>
      </c>
      <c r="AD297" s="228" t="e">
        <f>WEEKNUM(TEXT(HelpMe[[#This Row],[Created Date]],"mmm dd, yyyy hh:mm"),2)</f>
        <v>#VALUE!</v>
      </c>
      <c r="AE297" s="228" t="e">
        <f>_xlfn.CONCAT(HelpMe[[#This Row],[Year]],"-W",HelpMe[[#This Row],[Week'#]])</f>
        <v>#VALUE!</v>
      </c>
      <c r="AF297" s="228" t="str">
        <f>IFERROR(VLOOKUP(HelpMe[[#This Row],[ID]],CGTracker[#All],11,FALSE),"No CG Status Found")</f>
        <v>No CG Status Found</v>
      </c>
      <c r="AG297" s="228" t="e">
        <f>MONTH(TEXT(HelpMe[[#This Row],[Created Date]],"mmm dd, yyyy hh:mm"))</f>
        <v>#VALUE!</v>
      </c>
      <c r="AH297" s="228" t="e">
        <f>_xlfn.CONCAT(HelpMe[[#This Row],[Year]],"-M",HelpMe[[#This Row],[Month]])</f>
        <v>#VALUE!</v>
      </c>
      <c r="AI297" s="228" t="e">
        <f ca="1">IF(HelpMe[[#This Row],[Age]]&lt;2,"Less than 2",IF(HelpMe[[#This Row],[Age]]&lt;5,"From 2 to 5",IF(HelpMe[[#This Row],[Age]]&lt;10,"From 5 to 10","More than 10")))</f>
        <v>#VALUE!</v>
      </c>
      <c r="AJ297" s="233" t="e">
        <f>DATEVALUE(TEXT(HelpMe[[#This Row],[Created Date]],"mm/dd/yyyy hh:mm"))</f>
        <v>#VALUE!</v>
      </c>
      <c r="AK297" s="233" t="str">
        <f>IF(HelpMe[[#This Row],[Resolved Time]]="-","",DATEVALUE(TEXT(HelpMe[[#This Row],[Created Date]],"mm/dd/yyyy hh:mm")))</f>
        <v/>
      </c>
    </row>
    <row r="298" spans="1:37" ht="14.5">
      <c r="A298" s="252">
        <v>4000001200</v>
      </c>
      <c r="B298" s="252" t="s">
        <v>117</v>
      </c>
      <c r="C298" s="252" t="s">
        <v>881</v>
      </c>
      <c r="D298" s="254" t="s">
        <v>1401</v>
      </c>
      <c r="E298" s="252" t="s">
        <v>1265</v>
      </c>
      <c r="F298" s="252" t="s">
        <v>854</v>
      </c>
      <c r="G298" s="252" t="s">
        <v>1364</v>
      </c>
      <c r="H298" s="252" t="s">
        <v>268</v>
      </c>
      <c r="I298" s="255">
        <v>45502.738194444442</v>
      </c>
      <c r="J298" s="253" t="s">
        <v>849</v>
      </c>
      <c r="K298" s="252" t="s">
        <v>845</v>
      </c>
      <c r="L298" s="253" t="s">
        <v>849</v>
      </c>
      <c r="M298" s="252" t="s">
        <v>1032</v>
      </c>
      <c r="N298" s="252" t="s">
        <v>895</v>
      </c>
      <c r="O298" s="252" t="s">
        <v>848</v>
      </c>
      <c r="P298" s="255">
        <v>45583.807638888888</v>
      </c>
      <c r="Q298" s="252" t="s">
        <v>881</v>
      </c>
      <c r="R298" s="253" t="s">
        <v>849</v>
      </c>
      <c r="S298" s="255">
        <v>45583.807638888888</v>
      </c>
      <c r="T298" s="253" t="s">
        <v>849</v>
      </c>
      <c r="U298" s="253" t="s">
        <v>849</v>
      </c>
      <c r="V298" s="256">
        <v>3000000000</v>
      </c>
      <c r="W298" s="252" t="s">
        <v>850</v>
      </c>
      <c r="X298" s="252" t="s">
        <v>793</v>
      </c>
      <c r="Y298" s="228" t="str">
        <f>VLOOKUP(HelpMe[[#This Row],[Technician]],Technicians[#All],3,FALSE)</f>
        <v>RAK Ceramics</v>
      </c>
      <c r="Z298" s="228" t="str">
        <f>VLOOKUP(HelpMe[[#This Row],[Technician]],Technicians[#All],2,FALSE)</f>
        <v>SAP PP</v>
      </c>
      <c r="AA298" s="233" t="e">
        <f>IF((TEXT("Oct 28, 2024 00:00 AM","mmm dd, yyyy hh:mm") - TEXT(HelpMe[[#This Row],[Created Date]],"mmm dd, yyyy hh:mm"))&gt;0, "Yes","No")</f>
        <v>#VALUE!</v>
      </c>
      <c r="AB298" s="230" t="e">
        <f ca="1">IF(HelpMe[[#This Row],[Resolved Time]]="-",NOW()-TEXT(HelpMe[[#This Row],[Created Date]],"mmm dd, yyyy hh:mm"),HelpMe[[#This Row],[Resolved Time]]-HelpMe[[#This Row],[Created Date]])</f>
        <v>#VALUE!</v>
      </c>
      <c r="AC298" s="231" t="e">
        <f>YEAR(TEXT(HelpMe[[#This Row],[Created Date]],"mmm dd, yyyy hh:mm"))</f>
        <v>#VALUE!</v>
      </c>
      <c r="AD298" s="228" t="e">
        <f>WEEKNUM(TEXT(HelpMe[[#This Row],[Created Date]],"mmm dd, yyyy hh:mm"),2)</f>
        <v>#VALUE!</v>
      </c>
      <c r="AE298" s="228" t="e">
        <f>_xlfn.CONCAT(HelpMe[[#This Row],[Year]],"-W",HelpMe[[#This Row],[Week'#]])</f>
        <v>#VALUE!</v>
      </c>
      <c r="AF298" s="228" t="str">
        <f>IFERROR(VLOOKUP(HelpMe[[#This Row],[ID]],CGTracker[#All],11,FALSE),"No CG Status Found")</f>
        <v>No CG Status Found</v>
      </c>
      <c r="AG298" s="228" t="e">
        <f>MONTH(TEXT(HelpMe[[#This Row],[Created Date]],"mmm dd, yyyy hh:mm"))</f>
        <v>#VALUE!</v>
      </c>
      <c r="AH298" s="228" t="e">
        <f>_xlfn.CONCAT(HelpMe[[#This Row],[Year]],"-M",HelpMe[[#This Row],[Month]])</f>
        <v>#VALUE!</v>
      </c>
      <c r="AI298" s="228" t="e">
        <f ca="1">IF(HelpMe[[#This Row],[Age]]&lt;2,"Less than 2",IF(HelpMe[[#This Row],[Age]]&lt;5,"From 2 to 5",IF(HelpMe[[#This Row],[Age]]&lt;10,"From 5 to 10","More than 10")))</f>
        <v>#VALUE!</v>
      </c>
      <c r="AJ298" s="233" t="e">
        <f>DATEVALUE(TEXT(HelpMe[[#This Row],[Created Date]],"mm/dd/yyyy hh:mm"))</f>
        <v>#VALUE!</v>
      </c>
      <c r="AK298" s="233" t="str">
        <f>IF(HelpMe[[#This Row],[Resolved Time]]="-","",DATEVALUE(TEXT(HelpMe[[#This Row],[Created Date]],"mm/dd/yyyy hh:mm")))</f>
        <v/>
      </c>
    </row>
    <row r="299" spans="1:37" ht="14.5">
      <c r="A299" s="252">
        <v>4000001201</v>
      </c>
      <c r="B299" s="252" t="s">
        <v>117</v>
      </c>
      <c r="C299" s="252" t="s">
        <v>881</v>
      </c>
      <c r="D299" s="254" t="s">
        <v>1402</v>
      </c>
      <c r="E299" s="252" t="s">
        <v>1396</v>
      </c>
      <c r="F299" s="252" t="s">
        <v>854</v>
      </c>
      <c r="G299" s="252" t="s">
        <v>1364</v>
      </c>
      <c r="H299" s="252" t="s">
        <v>403</v>
      </c>
      <c r="I299" s="255">
        <v>45502.738194444442</v>
      </c>
      <c r="J299" s="255">
        <v>45509.759027777778</v>
      </c>
      <c r="K299" s="252" t="s">
        <v>845</v>
      </c>
      <c r="L299" s="255">
        <v>45519.796527777777</v>
      </c>
      <c r="M299" s="252" t="s">
        <v>1032</v>
      </c>
      <c r="N299" s="252" t="s">
        <v>912</v>
      </c>
      <c r="O299" s="252" t="s">
        <v>848</v>
      </c>
      <c r="P299" s="255">
        <v>45519.796527777777</v>
      </c>
      <c r="Q299" s="252" t="s">
        <v>881</v>
      </c>
      <c r="R299" s="255">
        <v>45516.790972222225</v>
      </c>
      <c r="S299" s="255">
        <v>45516.790972222225</v>
      </c>
      <c r="T299" s="255">
        <v>45503.550694444442</v>
      </c>
      <c r="U299" s="253" t="s">
        <v>849</v>
      </c>
      <c r="V299" s="256">
        <v>3000000000</v>
      </c>
      <c r="W299" s="252" t="s">
        <v>850</v>
      </c>
      <c r="X299" s="252" t="s">
        <v>1006</v>
      </c>
      <c r="Y299" s="228" t="str">
        <f>VLOOKUP(HelpMe[[#This Row],[Technician]],Technicians[#All],3,FALSE)</f>
        <v>RAK Ceramics</v>
      </c>
      <c r="Z299" s="228" t="str">
        <f>VLOOKUP(HelpMe[[#This Row],[Technician]],Technicians[#All],2,FALSE)</f>
        <v>SAP PP</v>
      </c>
      <c r="AA299" s="233" t="e">
        <f>IF((TEXT("Oct 28, 2024 00:00 AM","mmm dd, yyyy hh:mm") - TEXT(HelpMe[[#This Row],[Created Date]],"mmm dd, yyyy hh:mm"))&gt;0, "Yes","No")</f>
        <v>#VALUE!</v>
      </c>
      <c r="AB299" s="230">
        <f ca="1">IF(HelpMe[[#This Row],[Resolved Time]]="-",NOW()-TEXT(HelpMe[[#This Row],[Created Date]],"mmm dd, yyyy hh:mm"),HelpMe[[#This Row],[Resolved Time]]-HelpMe[[#This Row],[Created Date]])</f>
        <v>14.052777777782467</v>
      </c>
      <c r="AC299" s="231" t="e">
        <f>YEAR(TEXT(HelpMe[[#This Row],[Created Date]],"mmm dd, yyyy hh:mm"))</f>
        <v>#VALUE!</v>
      </c>
      <c r="AD299" s="228" t="e">
        <f>WEEKNUM(TEXT(HelpMe[[#This Row],[Created Date]],"mmm dd, yyyy hh:mm"),2)</f>
        <v>#VALUE!</v>
      </c>
      <c r="AE299" s="228" t="e">
        <f>_xlfn.CONCAT(HelpMe[[#This Row],[Year]],"-W",HelpMe[[#This Row],[Week'#]])</f>
        <v>#VALUE!</v>
      </c>
      <c r="AF299" s="228" t="str">
        <f>IFERROR(VLOOKUP(HelpMe[[#This Row],[ID]],CGTracker[#All],11,FALSE),"No CG Status Found")</f>
        <v>No CG Status Found</v>
      </c>
      <c r="AG299" s="228" t="e">
        <f>MONTH(TEXT(HelpMe[[#This Row],[Created Date]],"mmm dd, yyyy hh:mm"))</f>
        <v>#VALUE!</v>
      </c>
      <c r="AH299" s="228" t="e">
        <f>_xlfn.CONCAT(HelpMe[[#This Row],[Year]],"-M",HelpMe[[#This Row],[Month]])</f>
        <v>#VALUE!</v>
      </c>
      <c r="AI299" s="228" t="str">
        <f ca="1">IF(HelpMe[[#This Row],[Age]]&lt;2,"Less than 2",IF(HelpMe[[#This Row],[Age]]&lt;5,"From 2 to 5",IF(HelpMe[[#This Row],[Age]]&lt;10,"From 5 to 10","More than 10")))</f>
        <v>More than 10</v>
      </c>
      <c r="AJ299" s="233" t="e">
        <f>DATEVALUE(TEXT(HelpMe[[#This Row],[Created Date]],"mm/dd/yyyy hh:mm"))</f>
        <v>#VALUE!</v>
      </c>
      <c r="AK299" s="233" t="e">
        <f>IF(HelpMe[[#This Row],[Resolved Time]]="-","",DATEVALUE(TEXT(HelpMe[[#This Row],[Created Date]],"mm/dd/yyyy hh:mm")))</f>
        <v>#VALUE!</v>
      </c>
    </row>
    <row r="300" spans="1:37" ht="14.5">
      <c r="A300" s="252">
        <v>4000001202</v>
      </c>
      <c r="B300" s="252" t="s">
        <v>117</v>
      </c>
      <c r="C300" s="252" t="s">
        <v>795</v>
      </c>
      <c r="D300" s="254" t="s">
        <v>1403</v>
      </c>
      <c r="E300" s="252" t="s">
        <v>1304</v>
      </c>
      <c r="F300" s="252" t="s">
        <v>742</v>
      </c>
      <c r="G300" s="252" t="s">
        <v>516</v>
      </c>
      <c r="H300" s="252" t="s">
        <v>268</v>
      </c>
      <c r="I300" s="255">
        <v>45502.738194444442</v>
      </c>
      <c r="J300" s="253" t="s">
        <v>849</v>
      </c>
      <c r="K300" s="252" t="s">
        <v>845</v>
      </c>
      <c r="L300" s="253" t="s">
        <v>849</v>
      </c>
      <c r="M300" s="252" t="s">
        <v>1032</v>
      </c>
      <c r="N300" s="252" t="s">
        <v>860</v>
      </c>
      <c r="O300" s="252" t="s">
        <v>920</v>
      </c>
      <c r="P300" s="255">
        <v>45590.669444444444</v>
      </c>
      <c r="Q300" s="252" t="s">
        <v>795</v>
      </c>
      <c r="R300" s="253" t="s">
        <v>849</v>
      </c>
      <c r="S300" s="255">
        <v>45590.669444444444</v>
      </c>
      <c r="T300" s="253" t="s">
        <v>849</v>
      </c>
      <c r="U300" s="253" t="s">
        <v>849</v>
      </c>
      <c r="V300" s="256">
        <v>3000000000</v>
      </c>
      <c r="W300" s="252" t="s">
        <v>850</v>
      </c>
      <c r="X300" s="252" t="s">
        <v>903</v>
      </c>
      <c r="Y300" s="228" t="str">
        <f>VLOOKUP(HelpMe[[#This Row],[Technician]],Technicians[#All],3,FALSE)</f>
        <v>RAK Ceramics</v>
      </c>
      <c r="Z300" s="228" t="str">
        <f>VLOOKUP(HelpMe[[#This Row],[Technician]],Technicians[#All],2,FALSE)</f>
        <v>SAP SD</v>
      </c>
      <c r="AA300" s="233" t="e">
        <f>IF((TEXT("Oct 28, 2024 00:00 AM","mmm dd, yyyy hh:mm") - TEXT(HelpMe[[#This Row],[Created Date]],"mmm dd, yyyy hh:mm"))&gt;0, "Yes","No")</f>
        <v>#VALUE!</v>
      </c>
      <c r="AB300" s="230" t="e">
        <f ca="1">IF(HelpMe[[#This Row],[Resolved Time]]="-",NOW()-TEXT(HelpMe[[#This Row],[Created Date]],"mmm dd, yyyy hh:mm"),HelpMe[[#This Row],[Resolved Time]]-HelpMe[[#This Row],[Created Date]])</f>
        <v>#VALUE!</v>
      </c>
      <c r="AC300" s="231" t="e">
        <f>YEAR(TEXT(HelpMe[[#This Row],[Created Date]],"mmm dd, yyyy hh:mm"))</f>
        <v>#VALUE!</v>
      </c>
      <c r="AD300" s="228" t="e">
        <f>WEEKNUM(TEXT(HelpMe[[#This Row],[Created Date]],"mmm dd, yyyy hh:mm"),2)</f>
        <v>#VALUE!</v>
      </c>
      <c r="AE300" s="228" t="e">
        <f>_xlfn.CONCAT(HelpMe[[#This Row],[Year]],"-W",HelpMe[[#This Row],[Week'#]])</f>
        <v>#VALUE!</v>
      </c>
      <c r="AF300" s="228" t="str">
        <f>IFERROR(VLOOKUP(HelpMe[[#This Row],[ID]],CGTracker[#All],11,FALSE),"No CG Status Found")</f>
        <v>No CG Status Found</v>
      </c>
      <c r="AG300" s="228" t="e">
        <f>MONTH(TEXT(HelpMe[[#This Row],[Created Date]],"mmm dd, yyyy hh:mm"))</f>
        <v>#VALUE!</v>
      </c>
      <c r="AH300" s="228" t="e">
        <f>_xlfn.CONCAT(HelpMe[[#This Row],[Year]],"-M",HelpMe[[#This Row],[Month]])</f>
        <v>#VALUE!</v>
      </c>
      <c r="AI300" s="228" t="e">
        <f ca="1">IF(HelpMe[[#This Row],[Age]]&lt;2,"Less than 2",IF(HelpMe[[#This Row],[Age]]&lt;5,"From 2 to 5",IF(HelpMe[[#This Row],[Age]]&lt;10,"From 5 to 10","More than 10")))</f>
        <v>#VALUE!</v>
      </c>
      <c r="AJ300" s="233" t="e">
        <f>DATEVALUE(TEXT(HelpMe[[#This Row],[Created Date]],"mm/dd/yyyy hh:mm"))</f>
        <v>#VALUE!</v>
      </c>
      <c r="AK300" s="233" t="str">
        <f>IF(HelpMe[[#This Row],[Resolved Time]]="-","",DATEVALUE(TEXT(HelpMe[[#This Row],[Created Date]],"mm/dd/yyyy hh:mm")))</f>
        <v/>
      </c>
    </row>
    <row r="301" spans="1:37" ht="14.5">
      <c r="A301" s="252">
        <v>4000001206</v>
      </c>
      <c r="B301" s="252" t="s">
        <v>117</v>
      </c>
      <c r="C301" s="252" t="s">
        <v>881</v>
      </c>
      <c r="D301" s="254" t="s">
        <v>1404</v>
      </c>
      <c r="E301" s="252" t="s">
        <v>936</v>
      </c>
      <c r="F301" s="252" t="s">
        <v>742</v>
      </c>
      <c r="G301" s="252" t="s">
        <v>516</v>
      </c>
      <c r="H301" s="252" t="s">
        <v>268</v>
      </c>
      <c r="I301" s="255">
        <v>45502.738194444442</v>
      </c>
      <c r="J301" s="253" t="s">
        <v>849</v>
      </c>
      <c r="K301" s="252" t="s">
        <v>845</v>
      </c>
      <c r="L301" s="253" t="s">
        <v>849</v>
      </c>
      <c r="M301" s="252" t="s">
        <v>1032</v>
      </c>
      <c r="N301" s="253" t="s">
        <v>849</v>
      </c>
      <c r="O301" s="252" t="s">
        <v>848</v>
      </c>
      <c r="P301" s="255">
        <v>45580.502083333333</v>
      </c>
      <c r="Q301" s="252" t="s">
        <v>881</v>
      </c>
      <c r="R301" s="253" t="s">
        <v>849</v>
      </c>
      <c r="S301" s="255">
        <v>45580.502083333333</v>
      </c>
      <c r="T301" s="253" t="s">
        <v>849</v>
      </c>
      <c r="U301" s="253" t="s">
        <v>849</v>
      </c>
      <c r="V301" s="256">
        <v>3000000000</v>
      </c>
      <c r="W301" s="252" t="s">
        <v>850</v>
      </c>
      <c r="X301" s="252" t="s">
        <v>793</v>
      </c>
      <c r="Y301" s="228" t="str">
        <f>VLOOKUP(HelpMe[[#This Row],[Technician]],Technicians[#All],3,FALSE)</f>
        <v>RAK Ceramics</v>
      </c>
      <c r="Z301" s="228" t="str">
        <f>VLOOKUP(HelpMe[[#This Row],[Technician]],Technicians[#All],2,FALSE)</f>
        <v>SAP SD</v>
      </c>
      <c r="AA301" s="233" t="e">
        <f>IF((TEXT("Oct 28, 2024 00:00 AM","mmm dd, yyyy hh:mm") - TEXT(HelpMe[[#This Row],[Created Date]],"mmm dd, yyyy hh:mm"))&gt;0, "Yes","No")</f>
        <v>#VALUE!</v>
      </c>
      <c r="AB301" s="230" t="e">
        <f ca="1">IF(HelpMe[[#This Row],[Resolved Time]]="-",NOW()-TEXT(HelpMe[[#This Row],[Created Date]],"mmm dd, yyyy hh:mm"),HelpMe[[#This Row],[Resolved Time]]-HelpMe[[#This Row],[Created Date]])</f>
        <v>#VALUE!</v>
      </c>
      <c r="AC301" s="231" t="e">
        <f>YEAR(TEXT(HelpMe[[#This Row],[Created Date]],"mmm dd, yyyy hh:mm"))</f>
        <v>#VALUE!</v>
      </c>
      <c r="AD301" s="228" t="e">
        <f>WEEKNUM(TEXT(HelpMe[[#This Row],[Created Date]],"mmm dd, yyyy hh:mm"),2)</f>
        <v>#VALUE!</v>
      </c>
      <c r="AE301" s="228" t="e">
        <f>_xlfn.CONCAT(HelpMe[[#This Row],[Year]],"-W",HelpMe[[#This Row],[Week'#]])</f>
        <v>#VALUE!</v>
      </c>
      <c r="AF301" s="228" t="str">
        <f>IFERROR(VLOOKUP(HelpMe[[#This Row],[ID]],CGTracker[#All],11,FALSE),"No CG Status Found")</f>
        <v>No CG Status Found</v>
      </c>
      <c r="AG301" s="228" t="e">
        <f>MONTH(TEXT(HelpMe[[#This Row],[Created Date]],"mmm dd, yyyy hh:mm"))</f>
        <v>#VALUE!</v>
      </c>
      <c r="AH301" s="228" t="e">
        <f>_xlfn.CONCAT(HelpMe[[#This Row],[Year]],"-M",HelpMe[[#This Row],[Month]])</f>
        <v>#VALUE!</v>
      </c>
      <c r="AI301" s="228" t="e">
        <f ca="1">IF(HelpMe[[#This Row],[Age]]&lt;2,"Less than 2",IF(HelpMe[[#This Row],[Age]]&lt;5,"From 2 to 5",IF(HelpMe[[#This Row],[Age]]&lt;10,"From 5 to 10","More than 10")))</f>
        <v>#VALUE!</v>
      </c>
      <c r="AJ301" s="233" t="e">
        <f>DATEVALUE(TEXT(HelpMe[[#This Row],[Created Date]],"mm/dd/yyyy hh:mm"))</f>
        <v>#VALUE!</v>
      </c>
      <c r="AK301" s="233" t="str">
        <f>IF(HelpMe[[#This Row],[Resolved Time]]="-","",DATEVALUE(TEXT(HelpMe[[#This Row],[Created Date]],"mm/dd/yyyy hh:mm")))</f>
        <v/>
      </c>
    </row>
    <row r="302" spans="1:37" ht="14.5">
      <c r="A302" s="252">
        <v>4000001207</v>
      </c>
      <c r="B302" s="252" t="s">
        <v>117</v>
      </c>
      <c r="C302" s="252" t="s">
        <v>861</v>
      </c>
      <c r="D302" s="254" t="s">
        <v>1405</v>
      </c>
      <c r="E302" s="252" t="s">
        <v>936</v>
      </c>
      <c r="F302" s="252" t="s">
        <v>742</v>
      </c>
      <c r="G302" s="252" t="s">
        <v>516</v>
      </c>
      <c r="H302" s="252" t="s">
        <v>268</v>
      </c>
      <c r="I302" s="255">
        <v>45502.738194444442</v>
      </c>
      <c r="J302" s="253" t="s">
        <v>849</v>
      </c>
      <c r="K302" s="252" t="s">
        <v>845</v>
      </c>
      <c r="L302" s="253" t="s">
        <v>849</v>
      </c>
      <c r="M302" s="252" t="s">
        <v>1032</v>
      </c>
      <c r="N302" s="252" t="s">
        <v>878</v>
      </c>
      <c r="O302" s="252" t="s">
        <v>964</v>
      </c>
      <c r="P302" s="255">
        <v>45558.551388888889</v>
      </c>
      <c r="Q302" s="252" t="s">
        <v>861</v>
      </c>
      <c r="R302" s="253" t="s">
        <v>849</v>
      </c>
      <c r="S302" s="253" t="s">
        <v>849</v>
      </c>
      <c r="T302" s="253" t="s">
        <v>849</v>
      </c>
      <c r="U302" s="253" t="s">
        <v>849</v>
      </c>
      <c r="V302" s="256">
        <v>3000000000</v>
      </c>
      <c r="W302" s="252" t="s">
        <v>850</v>
      </c>
      <c r="X302" s="252" t="s">
        <v>793</v>
      </c>
      <c r="Y302" s="228" t="str">
        <f>VLOOKUP(HelpMe[[#This Row],[Technician]],Technicians[#All],3,FALSE)</f>
        <v>RAK Ceramics</v>
      </c>
      <c r="Z302" s="228" t="str">
        <f>VLOOKUP(HelpMe[[#This Row],[Technician]],Technicians[#All],2,FALSE)</f>
        <v>SAP SD</v>
      </c>
      <c r="AA302" s="233" t="e">
        <f>IF((TEXT("Oct 28, 2024 00:00 AM","mmm dd, yyyy hh:mm") - TEXT(HelpMe[[#This Row],[Created Date]],"mmm dd, yyyy hh:mm"))&gt;0, "Yes","No")</f>
        <v>#VALUE!</v>
      </c>
      <c r="AB302" s="230" t="e">
        <f ca="1">IF(HelpMe[[#This Row],[Resolved Time]]="-",NOW()-TEXT(HelpMe[[#This Row],[Created Date]],"mmm dd, yyyy hh:mm"),HelpMe[[#This Row],[Resolved Time]]-HelpMe[[#This Row],[Created Date]])</f>
        <v>#VALUE!</v>
      </c>
      <c r="AC302" s="231" t="e">
        <f>YEAR(TEXT(HelpMe[[#This Row],[Created Date]],"mmm dd, yyyy hh:mm"))</f>
        <v>#VALUE!</v>
      </c>
      <c r="AD302" s="228" t="e">
        <f>WEEKNUM(TEXT(HelpMe[[#This Row],[Created Date]],"mmm dd, yyyy hh:mm"),2)</f>
        <v>#VALUE!</v>
      </c>
      <c r="AE302" s="228" t="e">
        <f>_xlfn.CONCAT(HelpMe[[#This Row],[Year]],"-W",HelpMe[[#This Row],[Week'#]])</f>
        <v>#VALUE!</v>
      </c>
      <c r="AF302" s="228" t="str">
        <f>IFERROR(VLOOKUP(HelpMe[[#This Row],[ID]],CGTracker[#All],11,FALSE),"No CG Status Found")</f>
        <v>No CG Status Found</v>
      </c>
      <c r="AG302" s="228" t="e">
        <f>MONTH(TEXT(HelpMe[[#This Row],[Created Date]],"mmm dd, yyyy hh:mm"))</f>
        <v>#VALUE!</v>
      </c>
      <c r="AH302" s="228" t="e">
        <f>_xlfn.CONCAT(HelpMe[[#This Row],[Year]],"-M",HelpMe[[#This Row],[Month]])</f>
        <v>#VALUE!</v>
      </c>
      <c r="AI302" s="228" t="e">
        <f ca="1">IF(HelpMe[[#This Row],[Age]]&lt;2,"Less than 2",IF(HelpMe[[#This Row],[Age]]&lt;5,"From 2 to 5",IF(HelpMe[[#This Row],[Age]]&lt;10,"From 5 to 10","More than 10")))</f>
        <v>#VALUE!</v>
      </c>
      <c r="AJ302" s="233" t="e">
        <f>DATEVALUE(TEXT(HelpMe[[#This Row],[Created Date]],"mm/dd/yyyy hh:mm"))</f>
        <v>#VALUE!</v>
      </c>
      <c r="AK302" s="233" t="str">
        <f>IF(HelpMe[[#This Row],[Resolved Time]]="-","",DATEVALUE(TEXT(HelpMe[[#This Row],[Created Date]],"mm/dd/yyyy hh:mm")))</f>
        <v/>
      </c>
    </row>
    <row r="303" spans="1:37" ht="14.5">
      <c r="A303" s="252">
        <v>4000001208</v>
      </c>
      <c r="B303" s="252" t="s">
        <v>117</v>
      </c>
      <c r="C303" s="252" t="s">
        <v>881</v>
      </c>
      <c r="D303" s="254" t="s">
        <v>1406</v>
      </c>
      <c r="E303" s="252" t="s">
        <v>938</v>
      </c>
      <c r="F303" s="252" t="s">
        <v>742</v>
      </c>
      <c r="G303" s="252" t="s">
        <v>864</v>
      </c>
      <c r="H303" s="252" t="s">
        <v>403</v>
      </c>
      <c r="I303" s="255">
        <v>45502.738194444442</v>
      </c>
      <c r="J303" s="255">
        <v>45509.738194444442</v>
      </c>
      <c r="K303" s="252" t="s">
        <v>845</v>
      </c>
      <c r="L303" s="255">
        <v>45583.52847222222</v>
      </c>
      <c r="M303" s="252" t="s">
        <v>1032</v>
      </c>
      <c r="N303" s="252" t="s">
        <v>871</v>
      </c>
      <c r="O303" s="252" t="s">
        <v>848</v>
      </c>
      <c r="P303" s="255">
        <v>45583.52847222222</v>
      </c>
      <c r="Q303" s="252" t="s">
        <v>881</v>
      </c>
      <c r="R303" s="255">
        <v>45580.515277777777</v>
      </c>
      <c r="S303" s="255">
        <v>45580.515277777777</v>
      </c>
      <c r="T303" s="255">
        <v>45503.529861111114</v>
      </c>
      <c r="U303" s="253" t="s">
        <v>849</v>
      </c>
      <c r="V303" s="256">
        <v>3000000000</v>
      </c>
      <c r="W303" s="252" t="s">
        <v>850</v>
      </c>
      <c r="X303" s="252" t="s">
        <v>793</v>
      </c>
      <c r="Y303" s="228" t="str">
        <f>VLOOKUP(HelpMe[[#This Row],[Technician]],Technicians[#All],3,FALSE)</f>
        <v>RAK Ceramics</v>
      </c>
      <c r="Z303" s="228" t="str">
        <f>VLOOKUP(HelpMe[[#This Row],[Technician]],Technicians[#All],2,FALSE)</f>
        <v>SAP SD</v>
      </c>
      <c r="AA303" s="233" t="e">
        <f>IF((TEXT("Oct 28, 2024 00:00 AM","mmm dd, yyyy hh:mm") - TEXT(HelpMe[[#This Row],[Created Date]],"mmm dd, yyyy hh:mm"))&gt;0, "Yes","No")</f>
        <v>#VALUE!</v>
      </c>
      <c r="AB303" s="230">
        <f ca="1">IF(HelpMe[[#This Row],[Resolved Time]]="-",NOW()-TEXT(HelpMe[[#This Row],[Created Date]],"mmm dd, yyyy hh:mm"),HelpMe[[#This Row],[Resolved Time]]-HelpMe[[#This Row],[Created Date]])</f>
        <v>77.777083333334303</v>
      </c>
      <c r="AC303" s="231" t="e">
        <f>YEAR(TEXT(HelpMe[[#This Row],[Created Date]],"mmm dd, yyyy hh:mm"))</f>
        <v>#VALUE!</v>
      </c>
      <c r="AD303" s="228" t="e">
        <f>WEEKNUM(TEXT(HelpMe[[#This Row],[Created Date]],"mmm dd, yyyy hh:mm"),2)</f>
        <v>#VALUE!</v>
      </c>
      <c r="AE303" s="228" t="e">
        <f>_xlfn.CONCAT(HelpMe[[#This Row],[Year]],"-W",HelpMe[[#This Row],[Week'#]])</f>
        <v>#VALUE!</v>
      </c>
      <c r="AF303" s="228" t="str">
        <f>IFERROR(VLOOKUP(HelpMe[[#This Row],[ID]],CGTracker[#All],11,FALSE),"No CG Status Found")</f>
        <v>No CG Status Found</v>
      </c>
      <c r="AG303" s="228" t="e">
        <f>MONTH(TEXT(HelpMe[[#This Row],[Created Date]],"mmm dd, yyyy hh:mm"))</f>
        <v>#VALUE!</v>
      </c>
      <c r="AH303" s="228" t="e">
        <f>_xlfn.CONCAT(HelpMe[[#This Row],[Year]],"-M",HelpMe[[#This Row],[Month]])</f>
        <v>#VALUE!</v>
      </c>
      <c r="AI303" s="228" t="str">
        <f ca="1">IF(HelpMe[[#This Row],[Age]]&lt;2,"Less than 2",IF(HelpMe[[#This Row],[Age]]&lt;5,"From 2 to 5",IF(HelpMe[[#This Row],[Age]]&lt;10,"From 5 to 10","More than 10")))</f>
        <v>More than 10</v>
      </c>
      <c r="AJ303" s="233" t="e">
        <f>DATEVALUE(TEXT(HelpMe[[#This Row],[Created Date]],"mm/dd/yyyy hh:mm"))</f>
        <v>#VALUE!</v>
      </c>
      <c r="AK303" s="233" t="e">
        <f>IF(HelpMe[[#This Row],[Resolved Time]]="-","",DATEVALUE(TEXT(HelpMe[[#This Row],[Created Date]],"mm/dd/yyyy hh:mm")))</f>
        <v>#VALUE!</v>
      </c>
    </row>
    <row r="304" spans="1:37" ht="14.5">
      <c r="A304" s="252">
        <v>4000001209</v>
      </c>
      <c r="B304" s="252" t="s">
        <v>117</v>
      </c>
      <c r="C304" s="252" t="s">
        <v>881</v>
      </c>
      <c r="D304" s="254" t="s">
        <v>446</v>
      </c>
      <c r="E304" s="252" t="s">
        <v>1407</v>
      </c>
      <c r="F304" s="252" t="s">
        <v>518</v>
      </c>
      <c r="G304" s="252" t="s">
        <v>516</v>
      </c>
      <c r="H304" s="252" t="s">
        <v>746</v>
      </c>
      <c r="I304" s="255">
        <v>45502.738194444442</v>
      </c>
      <c r="J304" s="255">
        <v>45509.738194444442</v>
      </c>
      <c r="K304" s="252" t="s">
        <v>845</v>
      </c>
      <c r="L304" s="253" t="s">
        <v>849</v>
      </c>
      <c r="M304" s="252" t="s">
        <v>1032</v>
      </c>
      <c r="N304" s="252" t="s">
        <v>860</v>
      </c>
      <c r="O304" s="252" t="s">
        <v>848</v>
      </c>
      <c r="P304" s="255">
        <v>45638.76458333333</v>
      </c>
      <c r="Q304" s="252" t="s">
        <v>881</v>
      </c>
      <c r="R304" s="253" t="s">
        <v>849</v>
      </c>
      <c r="S304" s="253" t="s">
        <v>849</v>
      </c>
      <c r="T304" s="255">
        <v>45503.529861111114</v>
      </c>
      <c r="U304" s="253" t="s">
        <v>849</v>
      </c>
      <c r="V304" s="256">
        <v>3000000000</v>
      </c>
      <c r="W304" s="252" t="s">
        <v>850</v>
      </c>
      <c r="X304" s="252" t="s">
        <v>793</v>
      </c>
      <c r="Y304" s="228" t="str">
        <f>VLOOKUP(HelpMe[[#This Row],[Technician]],Technicians[#All],3,FALSE)</f>
        <v>Capgemini</v>
      </c>
      <c r="Z304" s="228" t="str">
        <f>VLOOKUP(HelpMe[[#This Row],[Technician]],Technicians[#All],2,FALSE)</f>
        <v>SAP SD</v>
      </c>
      <c r="AA304" s="233" t="e">
        <f>IF((TEXT("Oct 28, 2024 00:00 AM","mmm dd, yyyy hh:mm") - TEXT(HelpMe[[#This Row],[Created Date]],"mmm dd, yyyy hh:mm"))&gt;0, "Yes","No")</f>
        <v>#VALUE!</v>
      </c>
      <c r="AB304" s="230" t="e">
        <f ca="1">IF(HelpMe[[#This Row],[Resolved Time]]="-",NOW()-TEXT(HelpMe[[#This Row],[Created Date]],"mmm dd, yyyy hh:mm"),HelpMe[[#This Row],[Resolved Time]]-HelpMe[[#This Row],[Created Date]])</f>
        <v>#VALUE!</v>
      </c>
      <c r="AC304" s="231" t="e">
        <f>YEAR(TEXT(HelpMe[[#This Row],[Created Date]],"mmm dd, yyyy hh:mm"))</f>
        <v>#VALUE!</v>
      </c>
      <c r="AD304" s="228" t="e">
        <f>WEEKNUM(TEXT(HelpMe[[#This Row],[Created Date]],"mmm dd, yyyy hh:mm"),2)</f>
        <v>#VALUE!</v>
      </c>
      <c r="AE304" s="228" t="e">
        <f>_xlfn.CONCAT(HelpMe[[#This Row],[Year]],"-W",HelpMe[[#This Row],[Week'#]])</f>
        <v>#VALUE!</v>
      </c>
      <c r="AF304" s="228" t="str">
        <f>IFERROR(VLOOKUP(HelpMe[[#This Row],[ID]],CGTracker[#All],11,FALSE),"No CG Status Found")</f>
        <v>User acceptance</v>
      </c>
      <c r="AG304" s="228" t="e">
        <f>MONTH(TEXT(HelpMe[[#This Row],[Created Date]],"mmm dd, yyyy hh:mm"))</f>
        <v>#VALUE!</v>
      </c>
      <c r="AH304" s="228" t="e">
        <f>_xlfn.CONCAT(HelpMe[[#This Row],[Year]],"-M",HelpMe[[#This Row],[Month]])</f>
        <v>#VALUE!</v>
      </c>
      <c r="AI304" s="228" t="e">
        <f ca="1">IF(HelpMe[[#This Row],[Age]]&lt;2,"Less than 2",IF(HelpMe[[#This Row],[Age]]&lt;5,"From 2 to 5",IF(HelpMe[[#This Row],[Age]]&lt;10,"From 5 to 10","More than 10")))</f>
        <v>#VALUE!</v>
      </c>
      <c r="AJ304" s="233" t="e">
        <f>DATEVALUE(TEXT(HelpMe[[#This Row],[Created Date]],"mm/dd/yyyy hh:mm"))</f>
        <v>#VALUE!</v>
      </c>
      <c r="AK304" s="233" t="str">
        <f>IF(HelpMe[[#This Row],[Resolved Time]]="-","",DATEVALUE(TEXT(HelpMe[[#This Row],[Created Date]],"mm/dd/yyyy hh:mm")))</f>
        <v/>
      </c>
    </row>
    <row r="305" spans="1:37" ht="14.5">
      <c r="A305" s="252">
        <v>4000001210</v>
      </c>
      <c r="B305" s="252" t="s">
        <v>117</v>
      </c>
      <c r="C305" s="252" t="s">
        <v>881</v>
      </c>
      <c r="D305" s="254" t="s">
        <v>1408</v>
      </c>
      <c r="E305" s="252" t="s">
        <v>1409</v>
      </c>
      <c r="F305" s="252" t="s">
        <v>854</v>
      </c>
      <c r="G305" s="252" t="s">
        <v>855</v>
      </c>
      <c r="H305" s="252" t="s">
        <v>268</v>
      </c>
      <c r="I305" s="255">
        <v>45502.738194444442</v>
      </c>
      <c r="J305" s="255">
        <v>45508.738194444442</v>
      </c>
      <c r="K305" s="252" t="s">
        <v>845</v>
      </c>
      <c r="L305" s="253" t="s">
        <v>849</v>
      </c>
      <c r="M305" s="252" t="s">
        <v>1032</v>
      </c>
      <c r="N305" s="252" t="s">
        <v>1410</v>
      </c>
      <c r="O305" s="252" t="s">
        <v>848</v>
      </c>
      <c r="P305" s="255">
        <v>45582.768750000003</v>
      </c>
      <c r="Q305" s="252" t="s">
        <v>881</v>
      </c>
      <c r="R305" s="253" t="s">
        <v>849</v>
      </c>
      <c r="S305" s="253" t="s">
        <v>849</v>
      </c>
      <c r="T305" s="255">
        <v>45502.904861111114</v>
      </c>
      <c r="U305" s="253" t="s">
        <v>849</v>
      </c>
      <c r="V305" s="256">
        <v>3000000000</v>
      </c>
      <c r="W305" s="252" t="s">
        <v>850</v>
      </c>
      <c r="X305" s="252" t="s">
        <v>857</v>
      </c>
      <c r="Y305" s="228" t="str">
        <f>VLOOKUP(HelpMe[[#This Row],[Technician]],Technicians[#All],3,FALSE)</f>
        <v>RAK Ceramics</v>
      </c>
      <c r="Z305" s="228" t="str">
        <f>VLOOKUP(HelpMe[[#This Row],[Technician]],Technicians[#All],2,FALSE)</f>
        <v>SAP PP</v>
      </c>
      <c r="AA305" s="233" t="e">
        <f>IF((TEXT("Oct 28, 2024 00:00 AM","mmm dd, yyyy hh:mm") - TEXT(HelpMe[[#This Row],[Created Date]],"mmm dd, yyyy hh:mm"))&gt;0, "Yes","No")</f>
        <v>#VALUE!</v>
      </c>
      <c r="AB305" s="230" t="e">
        <f ca="1">IF(HelpMe[[#This Row],[Resolved Time]]="-",NOW()-TEXT(HelpMe[[#This Row],[Created Date]],"mmm dd, yyyy hh:mm"),HelpMe[[#This Row],[Resolved Time]]-HelpMe[[#This Row],[Created Date]])</f>
        <v>#VALUE!</v>
      </c>
      <c r="AC305" s="231" t="e">
        <f>YEAR(TEXT(HelpMe[[#This Row],[Created Date]],"mmm dd, yyyy hh:mm"))</f>
        <v>#VALUE!</v>
      </c>
      <c r="AD305" s="228" t="e">
        <f>WEEKNUM(TEXT(HelpMe[[#This Row],[Created Date]],"mmm dd, yyyy hh:mm"),2)</f>
        <v>#VALUE!</v>
      </c>
      <c r="AE305" s="228" t="e">
        <f>_xlfn.CONCAT(HelpMe[[#This Row],[Year]],"-W",HelpMe[[#This Row],[Week'#]])</f>
        <v>#VALUE!</v>
      </c>
      <c r="AF305" s="228" t="str">
        <f>IFERROR(VLOOKUP(HelpMe[[#This Row],[ID]],CGTracker[#All],11,FALSE),"No CG Status Found")</f>
        <v>No CG Status Found</v>
      </c>
      <c r="AG305" s="228" t="e">
        <f>MONTH(TEXT(HelpMe[[#This Row],[Created Date]],"mmm dd, yyyy hh:mm"))</f>
        <v>#VALUE!</v>
      </c>
      <c r="AH305" s="228" t="e">
        <f>_xlfn.CONCAT(HelpMe[[#This Row],[Year]],"-M",HelpMe[[#This Row],[Month]])</f>
        <v>#VALUE!</v>
      </c>
      <c r="AI305" s="228" t="e">
        <f ca="1">IF(HelpMe[[#This Row],[Age]]&lt;2,"Less than 2",IF(HelpMe[[#This Row],[Age]]&lt;5,"From 2 to 5",IF(HelpMe[[#This Row],[Age]]&lt;10,"From 5 to 10","More than 10")))</f>
        <v>#VALUE!</v>
      </c>
      <c r="AJ305" s="233" t="e">
        <f>DATEVALUE(TEXT(HelpMe[[#This Row],[Created Date]],"mm/dd/yyyy hh:mm"))</f>
        <v>#VALUE!</v>
      </c>
      <c r="AK305" s="233" t="str">
        <f>IF(HelpMe[[#This Row],[Resolved Time]]="-","",DATEVALUE(TEXT(HelpMe[[#This Row],[Created Date]],"mm/dd/yyyy hh:mm")))</f>
        <v/>
      </c>
    </row>
    <row r="306" spans="1:37" ht="14.5">
      <c r="A306" s="252">
        <v>4000001211</v>
      </c>
      <c r="B306" s="252" t="s">
        <v>117</v>
      </c>
      <c r="C306" s="252" t="s">
        <v>881</v>
      </c>
      <c r="D306" s="254" t="s">
        <v>1411</v>
      </c>
      <c r="E306" s="252" t="s">
        <v>970</v>
      </c>
      <c r="F306" s="252" t="s">
        <v>603</v>
      </c>
      <c r="G306" s="252" t="s">
        <v>899</v>
      </c>
      <c r="H306" s="252" t="s">
        <v>268</v>
      </c>
      <c r="I306" s="255">
        <v>45502.738194444442</v>
      </c>
      <c r="J306" s="253" t="s">
        <v>849</v>
      </c>
      <c r="K306" s="252" t="s">
        <v>845</v>
      </c>
      <c r="L306" s="253" t="s">
        <v>849</v>
      </c>
      <c r="M306" s="252" t="s">
        <v>1032</v>
      </c>
      <c r="N306" s="252" t="s">
        <v>971</v>
      </c>
      <c r="O306" s="252" t="s">
        <v>848</v>
      </c>
      <c r="P306" s="255">
        <v>45611.559027777781</v>
      </c>
      <c r="Q306" s="252" t="s">
        <v>881</v>
      </c>
      <c r="R306" s="253" t="s">
        <v>849</v>
      </c>
      <c r="S306" s="255">
        <v>45588.662499999999</v>
      </c>
      <c r="T306" s="253" t="s">
        <v>849</v>
      </c>
      <c r="U306" s="253" t="s">
        <v>849</v>
      </c>
      <c r="V306" s="256">
        <v>3000000000</v>
      </c>
      <c r="W306" s="252" t="s">
        <v>850</v>
      </c>
      <c r="X306" s="252" t="s">
        <v>793</v>
      </c>
      <c r="Y306" s="228" t="str">
        <f>VLOOKUP(HelpMe[[#This Row],[Technician]],Technicians[#All],3,FALSE)</f>
        <v>RAK Ceramics</v>
      </c>
      <c r="Z306" s="228" t="str">
        <f>VLOOKUP(HelpMe[[#This Row],[Technician]],Technicians[#All],2,FALSE)</f>
        <v>SAP ABAP</v>
      </c>
      <c r="AA306" s="233" t="e">
        <f>IF((TEXT("Oct 28, 2024 00:00 AM","mmm dd, yyyy hh:mm") - TEXT(HelpMe[[#This Row],[Created Date]],"mmm dd, yyyy hh:mm"))&gt;0, "Yes","No")</f>
        <v>#VALUE!</v>
      </c>
      <c r="AB306" s="230" t="e">
        <f ca="1">IF(HelpMe[[#This Row],[Resolved Time]]="-",NOW()-TEXT(HelpMe[[#This Row],[Created Date]],"mmm dd, yyyy hh:mm"),HelpMe[[#This Row],[Resolved Time]]-HelpMe[[#This Row],[Created Date]])</f>
        <v>#VALUE!</v>
      </c>
      <c r="AC306" s="231" t="e">
        <f>YEAR(TEXT(HelpMe[[#This Row],[Created Date]],"mmm dd, yyyy hh:mm"))</f>
        <v>#VALUE!</v>
      </c>
      <c r="AD306" s="228" t="e">
        <f>WEEKNUM(TEXT(HelpMe[[#This Row],[Created Date]],"mmm dd, yyyy hh:mm"),2)</f>
        <v>#VALUE!</v>
      </c>
      <c r="AE306" s="228" t="e">
        <f>_xlfn.CONCAT(HelpMe[[#This Row],[Year]],"-W",HelpMe[[#This Row],[Week'#]])</f>
        <v>#VALUE!</v>
      </c>
      <c r="AF306" s="228" t="str">
        <f>IFERROR(VLOOKUP(HelpMe[[#This Row],[ID]],CGTracker[#All],11,FALSE),"No CG Status Found")</f>
        <v>No CG Status Found</v>
      </c>
      <c r="AG306" s="228" t="e">
        <f>MONTH(TEXT(HelpMe[[#This Row],[Created Date]],"mmm dd, yyyy hh:mm"))</f>
        <v>#VALUE!</v>
      </c>
      <c r="AH306" s="228" t="e">
        <f>_xlfn.CONCAT(HelpMe[[#This Row],[Year]],"-M",HelpMe[[#This Row],[Month]])</f>
        <v>#VALUE!</v>
      </c>
      <c r="AI306" s="228" t="e">
        <f ca="1">IF(HelpMe[[#This Row],[Age]]&lt;2,"Less than 2",IF(HelpMe[[#This Row],[Age]]&lt;5,"From 2 to 5",IF(HelpMe[[#This Row],[Age]]&lt;10,"From 5 to 10","More than 10")))</f>
        <v>#VALUE!</v>
      </c>
      <c r="AJ306" s="233" t="e">
        <f>DATEVALUE(TEXT(HelpMe[[#This Row],[Created Date]],"mm/dd/yyyy hh:mm"))</f>
        <v>#VALUE!</v>
      </c>
      <c r="AK306" s="233" t="str">
        <f>IF(HelpMe[[#This Row],[Resolved Time]]="-","",DATEVALUE(TEXT(HelpMe[[#This Row],[Created Date]],"mm/dd/yyyy hh:mm")))</f>
        <v/>
      </c>
    </row>
    <row r="307" spans="1:37" ht="14.5">
      <c r="A307" s="252">
        <v>4000001212</v>
      </c>
      <c r="B307" s="252" t="s">
        <v>117</v>
      </c>
      <c r="C307" s="252" t="s">
        <v>795</v>
      </c>
      <c r="D307" s="254" t="s">
        <v>1412</v>
      </c>
      <c r="E307" s="252" t="s">
        <v>1353</v>
      </c>
      <c r="F307" s="252" t="s">
        <v>870</v>
      </c>
      <c r="G307" s="252" t="s">
        <v>864</v>
      </c>
      <c r="H307" s="252" t="s">
        <v>403</v>
      </c>
      <c r="I307" s="255">
        <v>45502.738194444442</v>
      </c>
      <c r="J307" s="255">
        <v>45504.738194444442</v>
      </c>
      <c r="K307" s="252" t="s">
        <v>845</v>
      </c>
      <c r="L307" s="255">
        <v>45641.84097222222</v>
      </c>
      <c r="M307" s="252" t="s">
        <v>1032</v>
      </c>
      <c r="N307" s="252" t="s">
        <v>968</v>
      </c>
      <c r="O307" s="252" t="s">
        <v>920</v>
      </c>
      <c r="P307" s="255">
        <v>45641.84097222222</v>
      </c>
      <c r="Q307" s="252" t="s">
        <v>795</v>
      </c>
      <c r="R307" s="255">
        <v>45638.80972222222</v>
      </c>
      <c r="S307" s="255">
        <v>45582.772916666669</v>
      </c>
      <c r="T307" s="255">
        <v>45503.446527777778</v>
      </c>
      <c r="U307" s="253" t="s">
        <v>849</v>
      </c>
      <c r="V307" s="256">
        <v>3000000000</v>
      </c>
      <c r="W307" s="252" t="s">
        <v>850</v>
      </c>
      <c r="X307" s="252" t="s">
        <v>793</v>
      </c>
      <c r="Y307" s="228" t="str">
        <f>VLOOKUP(HelpMe[[#This Row],[Technician]],Technicians[#All],3,FALSE)</f>
        <v>Capgemini</v>
      </c>
      <c r="Z307" s="228" t="str">
        <f>VLOOKUP(HelpMe[[#This Row],[Technician]],Technicians[#All],2,FALSE)</f>
        <v>SAP MM</v>
      </c>
      <c r="AA307" s="233" t="e">
        <f>IF((TEXT("Oct 28, 2024 00:00 AM","mmm dd, yyyy hh:mm") - TEXT(HelpMe[[#This Row],[Created Date]],"mmm dd, yyyy hh:mm"))&gt;0, "Yes","No")</f>
        <v>#VALUE!</v>
      </c>
      <c r="AB307" s="230">
        <f ca="1">IF(HelpMe[[#This Row],[Resolved Time]]="-",NOW()-TEXT(HelpMe[[#This Row],[Created Date]],"mmm dd, yyyy hh:mm"),HelpMe[[#This Row],[Resolved Time]]-HelpMe[[#This Row],[Created Date]])</f>
        <v>136.0715277777781</v>
      </c>
      <c r="AC307" s="231" t="e">
        <f>YEAR(TEXT(HelpMe[[#This Row],[Created Date]],"mmm dd, yyyy hh:mm"))</f>
        <v>#VALUE!</v>
      </c>
      <c r="AD307" s="228" t="e">
        <f>WEEKNUM(TEXT(HelpMe[[#This Row],[Created Date]],"mmm dd, yyyy hh:mm"),2)</f>
        <v>#VALUE!</v>
      </c>
      <c r="AE307" s="228" t="e">
        <f>_xlfn.CONCAT(HelpMe[[#This Row],[Year]],"-W",HelpMe[[#This Row],[Week'#]])</f>
        <v>#VALUE!</v>
      </c>
      <c r="AF307" s="228" t="str">
        <f>IFERROR(VLOOKUP(HelpMe[[#This Row],[ID]],CGTracker[#All],11,FALSE),"No CG Status Found")</f>
        <v>Closed</v>
      </c>
      <c r="AG307" s="228" t="e">
        <f>MONTH(TEXT(HelpMe[[#This Row],[Created Date]],"mmm dd, yyyy hh:mm"))</f>
        <v>#VALUE!</v>
      </c>
      <c r="AH307" s="228" t="e">
        <f>_xlfn.CONCAT(HelpMe[[#This Row],[Year]],"-M",HelpMe[[#This Row],[Month]])</f>
        <v>#VALUE!</v>
      </c>
      <c r="AI307" s="228" t="str">
        <f ca="1">IF(HelpMe[[#This Row],[Age]]&lt;2,"Less than 2",IF(HelpMe[[#This Row],[Age]]&lt;5,"From 2 to 5",IF(HelpMe[[#This Row],[Age]]&lt;10,"From 5 to 10","More than 10")))</f>
        <v>More than 10</v>
      </c>
      <c r="AJ307" s="233" t="e">
        <f>DATEVALUE(TEXT(HelpMe[[#This Row],[Created Date]],"mm/dd/yyyy hh:mm"))</f>
        <v>#VALUE!</v>
      </c>
      <c r="AK307" s="233" t="e">
        <f>IF(HelpMe[[#This Row],[Resolved Time]]="-","",DATEVALUE(TEXT(HelpMe[[#This Row],[Created Date]],"mm/dd/yyyy hh:mm")))</f>
        <v>#VALUE!</v>
      </c>
    </row>
    <row r="308" spans="1:37" ht="14.5">
      <c r="A308" s="252">
        <v>4000001213</v>
      </c>
      <c r="B308" s="252" t="s">
        <v>117</v>
      </c>
      <c r="C308" s="252" t="s">
        <v>795</v>
      </c>
      <c r="D308" s="254" t="s">
        <v>1413</v>
      </c>
      <c r="E308" s="252" t="s">
        <v>1414</v>
      </c>
      <c r="F308" s="252" t="s">
        <v>603</v>
      </c>
      <c r="G308" s="252" t="s">
        <v>899</v>
      </c>
      <c r="H308" s="252" t="s">
        <v>403</v>
      </c>
      <c r="I308" s="255">
        <v>45502.738194444442</v>
      </c>
      <c r="J308" s="255">
        <v>45504.738194444442</v>
      </c>
      <c r="K308" s="252" t="s">
        <v>845</v>
      </c>
      <c r="L308" s="255">
        <v>45579.568749999999</v>
      </c>
      <c r="M308" s="252" t="s">
        <v>1032</v>
      </c>
      <c r="N308" s="252" t="s">
        <v>971</v>
      </c>
      <c r="O308" s="252" t="s">
        <v>920</v>
      </c>
      <c r="P308" s="255">
        <v>45579.568749999999</v>
      </c>
      <c r="Q308" s="252" t="s">
        <v>795</v>
      </c>
      <c r="R308" s="255">
        <v>45576.537499999999</v>
      </c>
      <c r="S308" s="255">
        <v>45567.45416666667</v>
      </c>
      <c r="T308" s="255">
        <v>45503.446527777778</v>
      </c>
      <c r="U308" s="253" t="s">
        <v>849</v>
      </c>
      <c r="V308" s="256">
        <v>3000000000</v>
      </c>
      <c r="W308" s="252" t="s">
        <v>850</v>
      </c>
      <c r="X308" s="252" t="s">
        <v>793</v>
      </c>
      <c r="Y308" s="228" t="str">
        <f>VLOOKUP(HelpMe[[#This Row],[Technician]],Technicians[#All],3,FALSE)</f>
        <v>RAK Ceramics</v>
      </c>
      <c r="Z308" s="228" t="str">
        <f>VLOOKUP(HelpMe[[#This Row],[Technician]],Technicians[#All],2,FALSE)</f>
        <v>SAP ABAP</v>
      </c>
      <c r="AA308" s="233" t="e">
        <f>IF((TEXT("Oct 28, 2024 00:00 AM","mmm dd, yyyy hh:mm") - TEXT(HelpMe[[#This Row],[Created Date]],"mmm dd, yyyy hh:mm"))&gt;0, "Yes","No")</f>
        <v>#VALUE!</v>
      </c>
      <c r="AB308" s="230">
        <f ca="1">IF(HelpMe[[#This Row],[Resolved Time]]="-",NOW()-TEXT(HelpMe[[#This Row],[Created Date]],"mmm dd, yyyy hh:mm"),HelpMe[[#This Row],[Resolved Time]]-HelpMe[[#This Row],[Created Date]])</f>
        <v>73.799305555556202</v>
      </c>
      <c r="AC308" s="231" t="e">
        <f>YEAR(TEXT(HelpMe[[#This Row],[Created Date]],"mmm dd, yyyy hh:mm"))</f>
        <v>#VALUE!</v>
      </c>
      <c r="AD308" s="228" t="e">
        <f>WEEKNUM(TEXT(HelpMe[[#This Row],[Created Date]],"mmm dd, yyyy hh:mm"),2)</f>
        <v>#VALUE!</v>
      </c>
      <c r="AE308" s="228" t="e">
        <f>_xlfn.CONCAT(HelpMe[[#This Row],[Year]],"-W",HelpMe[[#This Row],[Week'#]])</f>
        <v>#VALUE!</v>
      </c>
      <c r="AF308" s="228" t="str">
        <f>IFERROR(VLOOKUP(HelpMe[[#This Row],[ID]],CGTracker[#All],11,FALSE),"No CG Status Found")</f>
        <v>No CG Status Found</v>
      </c>
      <c r="AG308" s="228" t="e">
        <f>MONTH(TEXT(HelpMe[[#This Row],[Created Date]],"mmm dd, yyyy hh:mm"))</f>
        <v>#VALUE!</v>
      </c>
      <c r="AH308" s="228" t="e">
        <f>_xlfn.CONCAT(HelpMe[[#This Row],[Year]],"-M",HelpMe[[#This Row],[Month]])</f>
        <v>#VALUE!</v>
      </c>
      <c r="AI308" s="228" t="str">
        <f ca="1">IF(HelpMe[[#This Row],[Age]]&lt;2,"Less than 2",IF(HelpMe[[#This Row],[Age]]&lt;5,"From 2 to 5",IF(HelpMe[[#This Row],[Age]]&lt;10,"From 5 to 10","More than 10")))</f>
        <v>More than 10</v>
      </c>
      <c r="AJ308" s="233" t="e">
        <f>DATEVALUE(TEXT(HelpMe[[#This Row],[Created Date]],"mm/dd/yyyy hh:mm"))</f>
        <v>#VALUE!</v>
      </c>
      <c r="AK308" s="233" t="e">
        <f>IF(HelpMe[[#This Row],[Resolved Time]]="-","",DATEVALUE(TEXT(HelpMe[[#This Row],[Created Date]],"mm/dd/yyyy hh:mm")))</f>
        <v>#VALUE!</v>
      </c>
    </row>
    <row r="309" spans="1:37" ht="14.5">
      <c r="A309" s="252">
        <v>4000001214</v>
      </c>
      <c r="B309" s="252" t="s">
        <v>117</v>
      </c>
      <c r="C309" s="252" t="s">
        <v>881</v>
      </c>
      <c r="D309" s="254" t="s">
        <v>1415</v>
      </c>
      <c r="E309" s="252" t="s">
        <v>1120</v>
      </c>
      <c r="F309" s="252" t="s">
        <v>742</v>
      </c>
      <c r="G309" s="252" t="s">
        <v>942</v>
      </c>
      <c r="H309" s="252" t="s">
        <v>268</v>
      </c>
      <c r="I309" s="255">
        <v>45502.738194444442</v>
      </c>
      <c r="J309" s="255">
        <v>45509.738194444442</v>
      </c>
      <c r="K309" s="252" t="s">
        <v>845</v>
      </c>
      <c r="L309" s="253" t="s">
        <v>849</v>
      </c>
      <c r="M309" s="252" t="s">
        <v>1032</v>
      </c>
      <c r="N309" s="252" t="s">
        <v>912</v>
      </c>
      <c r="O309" s="252" t="s">
        <v>848</v>
      </c>
      <c r="P309" s="255">
        <v>45593.477777777778</v>
      </c>
      <c r="Q309" s="252" t="s">
        <v>881</v>
      </c>
      <c r="R309" s="253" t="s">
        <v>849</v>
      </c>
      <c r="S309" s="255">
        <v>45558.592361111114</v>
      </c>
      <c r="T309" s="255">
        <v>45503.529861111114</v>
      </c>
      <c r="U309" s="253" t="s">
        <v>849</v>
      </c>
      <c r="V309" s="256">
        <v>3000000000</v>
      </c>
      <c r="W309" s="252" t="s">
        <v>850</v>
      </c>
      <c r="X309" s="252" t="s">
        <v>793</v>
      </c>
      <c r="Y309" s="228" t="str">
        <f>VLOOKUP(HelpMe[[#This Row],[Technician]],Technicians[#All],3,FALSE)</f>
        <v>RAK Ceramics</v>
      </c>
      <c r="Z309" s="228" t="str">
        <f>VLOOKUP(HelpMe[[#This Row],[Technician]],Technicians[#All],2,FALSE)</f>
        <v>SAP SD</v>
      </c>
      <c r="AA309" s="233" t="e">
        <f>IF((TEXT("Oct 28, 2024 00:00 AM","mmm dd, yyyy hh:mm") - TEXT(HelpMe[[#This Row],[Created Date]],"mmm dd, yyyy hh:mm"))&gt;0, "Yes","No")</f>
        <v>#VALUE!</v>
      </c>
      <c r="AB309" s="230" t="e">
        <f ca="1">IF(HelpMe[[#This Row],[Resolved Time]]="-",NOW()-TEXT(HelpMe[[#This Row],[Created Date]],"mmm dd, yyyy hh:mm"),HelpMe[[#This Row],[Resolved Time]]-HelpMe[[#This Row],[Created Date]])</f>
        <v>#VALUE!</v>
      </c>
      <c r="AC309" s="231" t="e">
        <f>YEAR(TEXT(HelpMe[[#This Row],[Created Date]],"mmm dd, yyyy hh:mm"))</f>
        <v>#VALUE!</v>
      </c>
      <c r="AD309" s="228" t="e">
        <f>WEEKNUM(TEXT(HelpMe[[#This Row],[Created Date]],"mmm dd, yyyy hh:mm"),2)</f>
        <v>#VALUE!</v>
      </c>
      <c r="AE309" s="228" t="e">
        <f>_xlfn.CONCAT(HelpMe[[#This Row],[Year]],"-W",HelpMe[[#This Row],[Week'#]])</f>
        <v>#VALUE!</v>
      </c>
      <c r="AF309" s="228" t="str">
        <f>IFERROR(VLOOKUP(HelpMe[[#This Row],[ID]],CGTracker[#All],11,FALSE),"No CG Status Found")</f>
        <v>No CG Status Found</v>
      </c>
      <c r="AG309" s="228" t="e">
        <f>MONTH(TEXT(HelpMe[[#This Row],[Created Date]],"mmm dd, yyyy hh:mm"))</f>
        <v>#VALUE!</v>
      </c>
      <c r="AH309" s="228" t="e">
        <f>_xlfn.CONCAT(HelpMe[[#This Row],[Year]],"-M",HelpMe[[#This Row],[Month]])</f>
        <v>#VALUE!</v>
      </c>
      <c r="AI309" s="228" t="e">
        <f ca="1">IF(HelpMe[[#This Row],[Age]]&lt;2,"Less than 2",IF(HelpMe[[#This Row],[Age]]&lt;5,"From 2 to 5",IF(HelpMe[[#This Row],[Age]]&lt;10,"From 5 to 10","More than 10")))</f>
        <v>#VALUE!</v>
      </c>
      <c r="AJ309" s="233" t="e">
        <f>DATEVALUE(TEXT(HelpMe[[#This Row],[Created Date]],"mm/dd/yyyy hh:mm"))</f>
        <v>#VALUE!</v>
      </c>
      <c r="AK309" s="233" t="str">
        <f>IF(HelpMe[[#This Row],[Resolved Time]]="-","",DATEVALUE(TEXT(HelpMe[[#This Row],[Created Date]],"mm/dd/yyyy hh:mm")))</f>
        <v/>
      </c>
    </row>
    <row r="310" spans="1:37" ht="14.5">
      <c r="A310" s="252">
        <v>4000001215</v>
      </c>
      <c r="B310" s="252" t="s">
        <v>117</v>
      </c>
      <c r="C310" s="252" t="s">
        <v>881</v>
      </c>
      <c r="D310" s="254" t="s">
        <v>1416</v>
      </c>
      <c r="E310" s="252" t="s">
        <v>1297</v>
      </c>
      <c r="F310" s="252" t="s">
        <v>742</v>
      </c>
      <c r="G310" s="252" t="s">
        <v>516</v>
      </c>
      <c r="H310" s="252" t="s">
        <v>131</v>
      </c>
      <c r="I310" s="255">
        <v>45502.738194444442</v>
      </c>
      <c r="J310" s="255">
        <v>45509.738194444442</v>
      </c>
      <c r="K310" s="252" t="s">
        <v>845</v>
      </c>
      <c r="L310" s="253" t="s">
        <v>849</v>
      </c>
      <c r="M310" s="252" t="s">
        <v>1032</v>
      </c>
      <c r="N310" s="252" t="s">
        <v>983</v>
      </c>
      <c r="O310" s="252" t="s">
        <v>848</v>
      </c>
      <c r="P310" s="255">
        <v>45574.580555555556</v>
      </c>
      <c r="Q310" s="252" t="s">
        <v>881</v>
      </c>
      <c r="R310" s="253" t="s">
        <v>849</v>
      </c>
      <c r="S310" s="253" t="s">
        <v>849</v>
      </c>
      <c r="T310" s="255">
        <v>45503.529861111114</v>
      </c>
      <c r="U310" s="253" t="s">
        <v>849</v>
      </c>
      <c r="V310" s="256">
        <v>3000000000</v>
      </c>
      <c r="W310" s="252" t="s">
        <v>850</v>
      </c>
      <c r="X310" s="252" t="s">
        <v>793</v>
      </c>
      <c r="Y310" s="228" t="str">
        <f>VLOOKUP(HelpMe[[#This Row],[Technician]],Technicians[#All],3,FALSE)</f>
        <v>RAK Ceramics</v>
      </c>
      <c r="Z310" s="228" t="str">
        <f>VLOOKUP(HelpMe[[#This Row],[Technician]],Technicians[#All],2,FALSE)</f>
        <v>SAP SD</v>
      </c>
      <c r="AA310" s="233" t="e">
        <f>IF((TEXT("Oct 28, 2024 00:00 AM","mmm dd, yyyy hh:mm") - TEXT(HelpMe[[#This Row],[Created Date]],"mmm dd, yyyy hh:mm"))&gt;0, "Yes","No")</f>
        <v>#VALUE!</v>
      </c>
      <c r="AB310" s="230" t="e">
        <f ca="1">IF(HelpMe[[#This Row],[Resolved Time]]="-",NOW()-TEXT(HelpMe[[#This Row],[Created Date]],"mmm dd, yyyy hh:mm"),HelpMe[[#This Row],[Resolved Time]]-HelpMe[[#This Row],[Created Date]])</f>
        <v>#VALUE!</v>
      </c>
      <c r="AC310" s="231" t="e">
        <f>YEAR(TEXT(HelpMe[[#This Row],[Created Date]],"mmm dd, yyyy hh:mm"))</f>
        <v>#VALUE!</v>
      </c>
      <c r="AD310" s="228" t="e">
        <f>WEEKNUM(TEXT(HelpMe[[#This Row],[Created Date]],"mmm dd, yyyy hh:mm"),2)</f>
        <v>#VALUE!</v>
      </c>
      <c r="AE310" s="228" t="e">
        <f>_xlfn.CONCAT(HelpMe[[#This Row],[Year]],"-W",HelpMe[[#This Row],[Week'#]])</f>
        <v>#VALUE!</v>
      </c>
      <c r="AF310" s="228" t="str">
        <f>IFERROR(VLOOKUP(HelpMe[[#This Row],[ID]],CGTracker[#All],11,FALSE),"No CG Status Found")</f>
        <v>No CG Status Found</v>
      </c>
      <c r="AG310" s="228" t="e">
        <f>MONTH(TEXT(HelpMe[[#This Row],[Created Date]],"mmm dd, yyyy hh:mm"))</f>
        <v>#VALUE!</v>
      </c>
      <c r="AH310" s="228" t="e">
        <f>_xlfn.CONCAT(HelpMe[[#This Row],[Year]],"-M",HelpMe[[#This Row],[Month]])</f>
        <v>#VALUE!</v>
      </c>
      <c r="AI310" s="228" t="e">
        <f ca="1">IF(HelpMe[[#This Row],[Age]]&lt;2,"Less than 2",IF(HelpMe[[#This Row],[Age]]&lt;5,"From 2 to 5",IF(HelpMe[[#This Row],[Age]]&lt;10,"From 5 to 10","More than 10")))</f>
        <v>#VALUE!</v>
      </c>
      <c r="AJ310" s="233" t="e">
        <f>DATEVALUE(TEXT(HelpMe[[#This Row],[Created Date]],"mm/dd/yyyy hh:mm"))</f>
        <v>#VALUE!</v>
      </c>
      <c r="AK310" s="233" t="str">
        <f>IF(HelpMe[[#This Row],[Resolved Time]]="-","",DATEVALUE(TEXT(HelpMe[[#This Row],[Created Date]],"mm/dd/yyyy hh:mm")))</f>
        <v/>
      </c>
    </row>
    <row r="311" spans="1:37" ht="14.5">
      <c r="A311" s="252">
        <v>4000001218</v>
      </c>
      <c r="B311" s="252" t="s">
        <v>117</v>
      </c>
      <c r="C311" s="252" t="s">
        <v>881</v>
      </c>
      <c r="D311" s="254" t="s">
        <v>1417</v>
      </c>
      <c r="E311" s="252" t="s">
        <v>938</v>
      </c>
      <c r="F311" s="252" t="s">
        <v>854</v>
      </c>
      <c r="G311" s="252" t="s">
        <v>855</v>
      </c>
      <c r="H311" s="252" t="s">
        <v>131</v>
      </c>
      <c r="I311" s="255">
        <v>45502.738194444442</v>
      </c>
      <c r="J311" s="255">
        <v>45509.738194444442</v>
      </c>
      <c r="K311" s="252" t="s">
        <v>845</v>
      </c>
      <c r="L311" s="253" t="s">
        <v>849</v>
      </c>
      <c r="M311" s="252" t="s">
        <v>1032</v>
      </c>
      <c r="N311" s="252" t="s">
        <v>871</v>
      </c>
      <c r="O311" s="252" t="s">
        <v>848</v>
      </c>
      <c r="P311" s="255">
        <v>45574.579861111109</v>
      </c>
      <c r="Q311" s="252" t="s">
        <v>881</v>
      </c>
      <c r="R311" s="253" t="s">
        <v>849</v>
      </c>
      <c r="S311" s="253" t="s">
        <v>849</v>
      </c>
      <c r="T311" s="255">
        <v>45503.529861111114</v>
      </c>
      <c r="U311" s="253" t="s">
        <v>849</v>
      </c>
      <c r="V311" s="256">
        <v>3000000000</v>
      </c>
      <c r="W311" s="252" t="s">
        <v>850</v>
      </c>
      <c r="X311" s="252" t="s">
        <v>793</v>
      </c>
      <c r="Y311" s="228" t="str">
        <f>VLOOKUP(HelpMe[[#This Row],[Technician]],Technicians[#All],3,FALSE)</f>
        <v>RAK Ceramics</v>
      </c>
      <c r="Z311" s="228" t="str">
        <f>VLOOKUP(HelpMe[[#This Row],[Technician]],Technicians[#All],2,FALSE)</f>
        <v>SAP PP</v>
      </c>
      <c r="AA311" s="230" t="e">
        <f>IF((TEXT("Oct 28, 2024 00:00 AM","mmm dd, yyyy hh:mm") - TEXT(HelpMe[[#This Row],[Created Date]],"mmm dd, yyyy hh:mm"))&gt;0, "Yes","No")</f>
        <v>#VALUE!</v>
      </c>
      <c r="AB311" s="230" t="e">
        <f ca="1">IF(HelpMe[[#This Row],[Resolved Time]]="-",NOW()-TEXT(HelpMe[[#This Row],[Created Date]],"mmm dd, yyyy hh:mm"),HelpMe[[#This Row],[Resolved Time]]-HelpMe[[#This Row],[Created Date]])</f>
        <v>#VALUE!</v>
      </c>
      <c r="AC311" s="231" t="e">
        <f>YEAR(TEXT(HelpMe[[#This Row],[Created Date]],"mmm dd, yyyy hh:mm"))</f>
        <v>#VALUE!</v>
      </c>
      <c r="AD311" s="228" t="e">
        <f>WEEKNUM(TEXT(HelpMe[[#This Row],[Created Date]],"mmm dd, yyyy hh:mm"),2)</f>
        <v>#VALUE!</v>
      </c>
      <c r="AE311" s="228" t="e">
        <f>_xlfn.CONCAT(HelpMe[[#This Row],[Year]],"-W",HelpMe[[#This Row],[Week'#]])</f>
        <v>#VALUE!</v>
      </c>
      <c r="AF311" s="228" t="str">
        <f>IFERROR(VLOOKUP(HelpMe[[#This Row],[ID]],CGTracker[#All],11,FALSE),"No CG Status Found")</f>
        <v>No CG Status Found</v>
      </c>
      <c r="AG311" s="228" t="e">
        <f>MONTH(TEXT(HelpMe[[#This Row],[Created Date]],"mmm dd, yyyy hh:mm"))</f>
        <v>#VALUE!</v>
      </c>
      <c r="AH311" s="228" t="e">
        <f>_xlfn.CONCAT(HelpMe[[#This Row],[Year]],"-M",HelpMe[[#This Row],[Month]])</f>
        <v>#VALUE!</v>
      </c>
      <c r="AI311" s="228" t="e">
        <f ca="1">IF(HelpMe[[#This Row],[Age]]&lt;2,"Less than 2",IF(HelpMe[[#This Row],[Age]]&lt;5,"From 2 to 5",IF(HelpMe[[#This Row],[Age]]&lt;10,"From 5 to 10","More than 10")))</f>
        <v>#VALUE!</v>
      </c>
      <c r="AJ311" s="233" t="e">
        <f>DATEVALUE(TEXT(HelpMe[[#This Row],[Created Date]],"mm/dd/yyyy hh:mm"))</f>
        <v>#VALUE!</v>
      </c>
      <c r="AK311" s="233" t="str">
        <f>IF(HelpMe[[#This Row],[Resolved Time]]="-","",DATEVALUE(TEXT(HelpMe[[#This Row],[Created Date]],"mm/dd/yyyy hh:mm")))</f>
        <v/>
      </c>
    </row>
    <row r="312" spans="1:37" ht="14.5">
      <c r="A312" s="252">
        <v>4000001219</v>
      </c>
      <c r="B312" s="252" t="s">
        <v>117</v>
      </c>
      <c r="C312" s="252" t="s">
        <v>881</v>
      </c>
      <c r="D312" s="254" t="s">
        <v>485</v>
      </c>
      <c r="E312" s="252" t="s">
        <v>1418</v>
      </c>
      <c r="F312" s="252" t="s">
        <v>854</v>
      </c>
      <c r="G312" s="252" t="s">
        <v>1364</v>
      </c>
      <c r="H312" s="252" t="s">
        <v>268</v>
      </c>
      <c r="I312" s="255">
        <v>45502.738194444442</v>
      </c>
      <c r="J312" s="253" t="s">
        <v>849</v>
      </c>
      <c r="K312" s="252" t="s">
        <v>845</v>
      </c>
      <c r="L312" s="253" t="s">
        <v>849</v>
      </c>
      <c r="M312" s="252" t="s">
        <v>1032</v>
      </c>
      <c r="N312" s="253" t="s">
        <v>849</v>
      </c>
      <c r="O312" s="252" t="s">
        <v>848</v>
      </c>
      <c r="P312" s="255">
        <v>45624.522222222222</v>
      </c>
      <c r="Q312" s="252" t="s">
        <v>881</v>
      </c>
      <c r="R312" s="253" t="s">
        <v>849</v>
      </c>
      <c r="S312" s="255">
        <v>45582.78125</v>
      </c>
      <c r="T312" s="253" t="s">
        <v>849</v>
      </c>
      <c r="U312" s="253" t="s">
        <v>849</v>
      </c>
      <c r="V312" s="256">
        <v>3000000000</v>
      </c>
      <c r="W312" s="252" t="s">
        <v>850</v>
      </c>
      <c r="X312" s="252" t="s">
        <v>793</v>
      </c>
      <c r="Y312" s="228" t="str">
        <f>VLOOKUP(HelpMe[[#This Row],[Technician]],Technicians[#All],3,FALSE)</f>
        <v>RAK Ceramics</v>
      </c>
      <c r="Z312" s="228" t="str">
        <f>VLOOKUP(HelpMe[[#This Row],[Technician]],Technicians[#All],2,FALSE)</f>
        <v>SAP PP</v>
      </c>
      <c r="AA312" s="233" t="e">
        <f>IF((TEXT("Oct 28, 2024 00:00 AM","mmm dd, yyyy hh:mm") - TEXT(HelpMe[[#This Row],[Created Date]],"mmm dd, yyyy hh:mm"))&gt;0, "Yes","No")</f>
        <v>#VALUE!</v>
      </c>
      <c r="AB312" s="230" t="e">
        <f ca="1">IF(HelpMe[[#This Row],[Resolved Time]]="-",NOW()-TEXT(HelpMe[[#This Row],[Created Date]],"mmm dd, yyyy hh:mm"),HelpMe[[#This Row],[Resolved Time]]-HelpMe[[#This Row],[Created Date]])</f>
        <v>#VALUE!</v>
      </c>
      <c r="AC312" s="231" t="e">
        <f>YEAR(TEXT(HelpMe[[#This Row],[Created Date]],"mmm dd, yyyy hh:mm"))</f>
        <v>#VALUE!</v>
      </c>
      <c r="AD312" s="228" t="e">
        <f>WEEKNUM(TEXT(HelpMe[[#This Row],[Created Date]],"mmm dd, yyyy hh:mm"),2)</f>
        <v>#VALUE!</v>
      </c>
      <c r="AE312" s="228" t="e">
        <f>_xlfn.CONCAT(HelpMe[[#This Row],[Year]],"-W",HelpMe[[#This Row],[Week'#]])</f>
        <v>#VALUE!</v>
      </c>
      <c r="AF312" s="228" t="str">
        <f>IFERROR(VLOOKUP(HelpMe[[#This Row],[ID]],CGTracker[#All],11,FALSE),"No CG Status Found")</f>
        <v>In Progress</v>
      </c>
      <c r="AG312" s="228" t="e">
        <f>MONTH(TEXT(HelpMe[[#This Row],[Created Date]],"mmm dd, yyyy hh:mm"))</f>
        <v>#VALUE!</v>
      </c>
      <c r="AH312" s="228" t="e">
        <f>_xlfn.CONCAT(HelpMe[[#This Row],[Year]],"-M",HelpMe[[#This Row],[Month]])</f>
        <v>#VALUE!</v>
      </c>
      <c r="AI312" s="228" t="e">
        <f ca="1">IF(HelpMe[[#This Row],[Age]]&lt;2,"Less than 2",IF(HelpMe[[#This Row],[Age]]&lt;5,"From 2 to 5",IF(HelpMe[[#This Row],[Age]]&lt;10,"From 5 to 10","More than 10")))</f>
        <v>#VALUE!</v>
      </c>
      <c r="AJ312" s="233" t="e">
        <f>DATEVALUE(TEXT(HelpMe[[#This Row],[Created Date]],"mm/dd/yyyy hh:mm"))</f>
        <v>#VALUE!</v>
      </c>
      <c r="AK312" s="233" t="str">
        <f>IF(HelpMe[[#This Row],[Resolved Time]]="-","",DATEVALUE(TEXT(HelpMe[[#This Row],[Created Date]],"mm/dd/yyyy hh:mm")))</f>
        <v/>
      </c>
    </row>
    <row r="313" spans="1:37" ht="14.5">
      <c r="A313" s="252">
        <v>4000001220</v>
      </c>
      <c r="B313" s="252" t="s">
        <v>117</v>
      </c>
      <c r="C313" s="252" t="s">
        <v>881</v>
      </c>
      <c r="D313" s="254" t="s">
        <v>1419</v>
      </c>
      <c r="E313" s="252" t="s">
        <v>1149</v>
      </c>
      <c r="F313" s="252" t="s">
        <v>742</v>
      </c>
      <c r="G313" s="252" t="s">
        <v>516</v>
      </c>
      <c r="H313" s="252" t="s">
        <v>403</v>
      </c>
      <c r="I313" s="255">
        <v>45502.738194444442</v>
      </c>
      <c r="J313" s="255">
        <v>45508.738194444442</v>
      </c>
      <c r="K313" s="252" t="s">
        <v>845</v>
      </c>
      <c r="L313" s="255">
        <v>45585.820833333331</v>
      </c>
      <c r="M313" s="252" t="s">
        <v>1032</v>
      </c>
      <c r="N313" s="253" t="s">
        <v>849</v>
      </c>
      <c r="O313" s="252" t="s">
        <v>848</v>
      </c>
      <c r="P313" s="255">
        <v>45585.820833333331</v>
      </c>
      <c r="Q313" s="252" t="s">
        <v>881</v>
      </c>
      <c r="R313" s="255">
        <v>45582.783333333333</v>
      </c>
      <c r="S313" s="255">
        <v>45582.783333333333</v>
      </c>
      <c r="T313" s="255">
        <v>45502.904861111114</v>
      </c>
      <c r="U313" s="253" t="s">
        <v>849</v>
      </c>
      <c r="V313" s="256">
        <v>3000000000</v>
      </c>
      <c r="W313" s="252" t="s">
        <v>850</v>
      </c>
      <c r="X313" s="252" t="s">
        <v>857</v>
      </c>
      <c r="Y313" s="228" t="str">
        <f>VLOOKUP(HelpMe[[#This Row],[Technician]],Technicians[#All],3,FALSE)</f>
        <v>RAK Ceramics</v>
      </c>
      <c r="Z313" s="228" t="str">
        <f>VLOOKUP(HelpMe[[#This Row],[Technician]],Technicians[#All],2,FALSE)</f>
        <v>SAP SD</v>
      </c>
      <c r="AA313" s="233" t="e">
        <f>IF((TEXT("Oct 28, 2024 00:00 AM","mmm dd, yyyy hh:mm") - TEXT(HelpMe[[#This Row],[Created Date]],"mmm dd, yyyy hh:mm"))&gt;0, "Yes","No")</f>
        <v>#VALUE!</v>
      </c>
      <c r="AB313" s="230">
        <f ca="1">IF(HelpMe[[#This Row],[Resolved Time]]="-",NOW()-TEXT(HelpMe[[#This Row],[Created Date]],"mmm dd, yyyy hh:mm"),HelpMe[[#This Row],[Resolved Time]]-HelpMe[[#This Row],[Created Date]])</f>
        <v>80.045138888890506</v>
      </c>
      <c r="AC313" s="231" t="e">
        <f>YEAR(TEXT(HelpMe[[#This Row],[Created Date]],"mmm dd, yyyy hh:mm"))</f>
        <v>#VALUE!</v>
      </c>
      <c r="AD313" s="228" t="e">
        <f>WEEKNUM(TEXT(HelpMe[[#This Row],[Created Date]],"mmm dd, yyyy hh:mm"),2)</f>
        <v>#VALUE!</v>
      </c>
      <c r="AE313" s="228" t="e">
        <f>_xlfn.CONCAT(HelpMe[[#This Row],[Year]],"-W",HelpMe[[#This Row],[Week'#]])</f>
        <v>#VALUE!</v>
      </c>
      <c r="AF313" s="228" t="str">
        <f>IFERROR(VLOOKUP(HelpMe[[#This Row],[ID]],CGTracker[#All],11,FALSE),"No CG Status Found")</f>
        <v>No CG Status Found</v>
      </c>
      <c r="AG313" s="228" t="e">
        <f>MONTH(TEXT(HelpMe[[#This Row],[Created Date]],"mmm dd, yyyy hh:mm"))</f>
        <v>#VALUE!</v>
      </c>
      <c r="AH313" s="228" t="e">
        <f>_xlfn.CONCAT(HelpMe[[#This Row],[Year]],"-M",HelpMe[[#This Row],[Month]])</f>
        <v>#VALUE!</v>
      </c>
      <c r="AI313" s="228" t="str">
        <f ca="1">IF(HelpMe[[#This Row],[Age]]&lt;2,"Less than 2",IF(HelpMe[[#This Row],[Age]]&lt;5,"From 2 to 5",IF(HelpMe[[#This Row],[Age]]&lt;10,"From 5 to 10","More than 10")))</f>
        <v>More than 10</v>
      </c>
      <c r="AJ313" s="233" t="e">
        <f>DATEVALUE(TEXT(HelpMe[[#This Row],[Created Date]],"mm/dd/yyyy hh:mm"))</f>
        <v>#VALUE!</v>
      </c>
      <c r="AK313" s="233" t="e">
        <f>IF(HelpMe[[#This Row],[Resolved Time]]="-","",DATEVALUE(TEXT(HelpMe[[#This Row],[Created Date]],"mm/dd/yyyy hh:mm")))</f>
        <v>#VALUE!</v>
      </c>
    </row>
    <row r="314" spans="1:37" ht="14.5">
      <c r="A314" s="252">
        <v>4000001222</v>
      </c>
      <c r="B314" s="252" t="s">
        <v>117</v>
      </c>
      <c r="C314" s="252" t="s">
        <v>881</v>
      </c>
      <c r="D314" s="254" t="s">
        <v>1420</v>
      </c>
      <c r="E314" s="252" t="s">
        <v>1297</v>
      </c>
      <c r="F314" s="252" t="s">
        <v>742</v>
      </c>
      <c r="G314" s="252" t="s">
        <v>1052</v>
      </c>
      <c r="H314" s="252" t="s">
        <v>268</v>
      </c>
      <c r="I314" s="255">
        <v>45502.738194444442</v>
      </c>
      <c r="J314" s="253" t="s">
        <v>849</v>
      </c>
      <c r="K314" s="252" t="s">
        <v>845</v>
      </c>
      <c r="L314" s="253" t="s">
        <v>849</v>
      </c>
      <c r="M314" s="252" t="s">
        <v>1032</v>
      </c>
      <c r="N314" s="252" t="s">
        <v>983</v>
      </c>
      <c r="O314" s="252" t="s">
        <v>848</v>
      </c>
      <c r="P314" s="255">
        <v>45583.657638888886</v>
      </c>
      <c r="Q314" s="252" t="s">
        <v>881</v>
      </c>
      <c r="R314" s="253" t="s">
        <v>849</v>
      </c>
      <c r="S314" s="253" t="s">
        <v>849</v>
      </c>
      <c r="T314" s="253" t="s">
        <v>849</v>
      </c>
      <c r="U314" s="253" t="s">
        <v>849</v>
      </c>
      <c r="V314" s="256">
        <v>3000000000</v>
      </c>
      <c r="W314" s="252" t="s">
        <v>850</v>
      </c>
      <c r="X314" s="252" t="s">
        <v>793</v>
      </c>
      <c r="Y314" s="228" t="str">
        <f>VLOOKUP(HelpMe[[#This Row],[Technician]],Technicians[#All],3,FALSE)</f>
        <v>RAK Ceramics</v>
      </c>
      <c r="Z314" s="228" t="str">
        <f>VLOOKUP(HelpMe[[#This Row],[Technician]],Technicians[#All],2,FALSE)</f>
        <v>SAP SD</v>
      </c>
      <c r="AA314" s="233" t="e">
        <f>IF((TEXT("Oct 28, 2024 00:00 AM","mmm dd, yyyy hh:mm") - TEXT(HelpMe[[#This Row],[Created Date]],"mmm dd, yyyy hh:mm"))&gt;0, "Yes","No")</f>
        <v>#VALUE!</v>
      </c>
      <c r="AB314" s="230" t="e">
        <f ca="1">IF(HelpMe[[#This Row],[Resolved Time]]="-",NOW()-TEXT(HelpMe[[#This Row],[Created Date]],"mmm dd, yyyy hh:mm"),HelpMe[[#This Row],[Resolved Time]]-HelpMe[[#This Row],[Created Date]])</f>
        <v>#VALUE!</v>
      </c>
      <c r="AC314" s="231" t="e">
        <f>YEAR(TEXT(HelpMe[[#This Row],[Created Date]],"mmm dd, yyyy hh:mm"))</f>
        <v>#VALUE!</v>
      </c>
      <c r="AD314" s="228" t="e">
        <f>WEEKNUM(TEXT(HelpMe[[#This Row],[Created Date]],"mmm dd, yyyy hh:mm"),2)</f>
        <v>#VALUE!</v>
      </c>
      <c r="AE314" s="228" t="e">
        <f>_xlfn.CONCAT(HelpMe[[#This Row],[Year]],"-W",HelpMe[[#This Row],[Week'#]])</f>
        <v>#VALUE!</v>
      </c>
      <c r="AF314" s="228" t="str">
        <f>IFERROR(VLOOKUP(HelpMe[[#This Row],[ID]],CGTracker[#All],11,FALSE),"No CG Status Found")</f>
        <v>No CG Status Found</v>
      </c>
      <c r="AG314" s="228" t="e">
        <f>MONTH(TEXT(HelpMe[[#This Row],[Created Date]],"mmm dd, yyyy hh:mm"))</f>
        <v>#VALUE!</v>
      </c>
      <c r="AH314" s="228" t="e">
        <f>_xlfn.CONCAT(HelpMe[[#This Row],[Year]],"-M",HelpMe[[#This Row],[Month]])</f>
        <v>#VALUE!</v>
      </c>
      <c r="AI314" s="228" t="e">
        <f ca="1">IF(HelpMe[[#This Row],[Age]]&lt;2,"Less than 2",IF(HelpMe[[#This Row],[Age]]&lt;5,"From 2 to 5",IF(HelpMe[[#This Row],[Age]]&lt;10,"From 5 to 10","More than 10")))</f>
        <v>#VALUE!</v>
      </c>
      <c r="AJ314" s="233" t="e">
        <f>DATEVALUE(TEXT(HelpMe[[#This Row],[Created Date]],"mm/dd/yyyy hh:mm"))</f>
        <v>#VALUE!</v>
      </c>
      <c r="AK314" s="233" t="str">
        <f>IF(HelpMe[[#This Row],[Resolved Time]]="-","",DATEVALUE(TEXT(HelpMe[[#This Row],[Created Date]],"mm/dd/yyyy hh:mm")))</f>
        <v/>
      </c>
    </row>
    <row r="315" spans="1:37" ht="14.5">
      <c r="A315" s="252">
        <v>4000001224</v>
      </c>
      <c r="B315" s="252" t="s">
        <v>117</v>
      </c>
      <c r="C315" s="252" t="s">
        <v>881</v>
      </c>
      <c r="D315" s="254" t="s">
        <v>1421</v>
      </c>
      <c r="E315" s="252" t="s">
        <v>1422</v>
      </c>
      <c r="F315" s="252" t="s">
        <v>603</v>
      </c>
      <c r="G315" s="252" t="s">
        <v>899</v>
      </c>
      <c r="H315" s="252" t="s">
        <v>403</v>
      </c>
      <c r="I315" s="255">
        <v>45502.738194444442</v>
      </c>
      <c r="J315" s="255">
        <v>45509.738194444442</v>
      </c>
      <c r="K315" s="252" t="s">
        <v>845</v>
      </c>
      <c r="L315" s="255">
        <v>45515.545138888891</v>
      </c>
      <c r="M315" s="252" t="s">
        <v>1032</v>
      </c>
      <c r="N315" s="252" t="s">
        <v>878</v>
      </c>
      <c r="O315" s="252" t="s">
        <v>848</v>
      </c>
      <c r="P315" s="255">
        <v>45516.708333333336</v>
      </c>
      <c r="Q315" s="252" t="s">
        <v>881</v>
      </c>
      <c r="R315" s="255">
        <v>45512.536805555559</v>
      </c>
      <c r="S315" s="255">
        <v>45512.536805555559</v>
      </c>
      <c r="T315" s="255">
        <v>45503.529861111114</v>
      </c>
      <c r="U315" s="253" t="s">
        <v>849</v>
      </c>
      <c r="V315" s="256">
        <v>3000000000</v>
      </c>
      <c r="W315" s="252" t="s">
        <v>850</v>
      </c>
      <c r="X315" s="252" t="s">
        <v>793</v>
      </c>
      <c r="Y315" s="228" t="str">
        <f>VLOOKUP(HelpMe[[#This Row],[Technician]],Technicians[#All],3,FALSE)</f>
        <v>RAK Ceramics</v>
      </c>
      <c r="Z315" s="228" t="str">
        <f>VLOOKUP(HelpMe[[#This Row],[Technician]],Technicians[#All],2,FALSE)</f>
        <v>SAP ABAP</v>
      </c>
      <c r="AA315" s="233" t="e">
        <f>IF((TEXT("Oct 28, 2024 00:00 AM","mmm dd, yyyy hh:mm") - TEXT(HelpMe[[#This Row],[Created Date]],"mmm dd, yyyy hh:mm"))&gt;0, "Yes","No")</f>
        <v>#VALUE!</v>
      </c>
      <c r="AB315" s="230">
        <f ca="1">IF(HelpMe[[#This Row],[Resolved Time]]="-",NOW()-TEXT(HelpMe[[#This Row],[Created Date]],"mmm dd, yyyy hh:mm"),HelpMe[[#This Row],[Resolved Time]]-HelpMe[[#This Row],[Created Date]])</f>
        <v>9.7986111111167702</v>
      </c>
      <c r="AC315" s="231" t="e">
        <f>YEAR(TEXT(HelpMe[[#This Row],[Created Date]],"mmm dd, yyyy hh:mm"))</f>
        <v>#VALUE!</v>
      </c>
      <c r="AD315" s="228" t="e">
        <f>WEEKNUM(TEXT(HelpMe[[#This Row],[Created Date]],"mmm dd, yyyy hh:mm"),2)</f>
        <v>#VALUE!</v>
      </c>
      <c r="AE315" s="228" t="e">
        <f>_xlfn.CONCAT(HelpMe[[#This Row],[Year]],"-W",HelpMe[[#This Row],[Week'#]])</f>
        <v>#VALUE!</v>
      </c>
      <c r="AF315" s="228" t="str">
        <f>IFERROR(VLOOKUP(HelpMe[[#This Row],[ID]],CGTracker[#All],11,FALSE),"No CG Status Found")</f>
        <v>No CG Status Found</v>
      </c>
      <c r="AG315" s="228" t="e">
        <f>MONTH(TEXT(HelpMe[[#This Row],[Created Date]],"mmm dd, yyyy hh:mm"))</f>
        <v>#VALUE!</v>
      </c>
      <c r="AH315" s="228" t="e">
        <f>_xlfn.CONCAT(HelpMe[[#This Row],[Year]],"-M",HelpMe[[#This Row],[Month]])</f>
        <v>#VALUE!</v>
      </c>
      <c r="AI315" s="228" t="str">
        <f ca="1">IF(HelpMe[[#This Row],[Age]]&lt;2,"Less than 2",IF(HelpMe[[#This Row],[Age]]&lt;5,"From 2 to 5",IF(HelpMe[[#This Row],[Age]]&lt;10,"From 5 to 10","More than 10")))</f>
        <v>From 5 to 10</v>
      </c>
      <c r="AJ315" s="233" t="e">
        <f>DATEVALUE(TEXT(HelpMe[[#This Row],[Created Date]],"mm/dd/yyyy hh:mm"))</f>
        <v>#VALUE!</v>
      </c>
      <c r="AK315" s="233" t="e">
        <f>IF(HelpMe[[#This Row],[Resolved Time]]="-","",DATEVALUE(TEXT(HelpMe[[#This Row],[Created Date]],"mm/dd/yyyy hh:mm")))</f>
        <v>#VALUE!</v>
      </c>
    </row>
    <row r="316" spans="1:37" ht="14.5">
      <c r="A316" s="252">
        <v>4000001225</v>
      </c>
      <c r="B316" s="252" t="s">
        <v>117</v>
      </c>
      <c r="C316" s="252" t="s">
        <v>881</v>
      </c>
      <c r="D316" s="254" t="s">
        <v>1423</v>
      </c>
      <c r="E316" s="252" t="s">
        <v>1422</v>
      </c>
      <c r="F316" s="252" t="s">
        <v>603</v>
      </c>
      <c r="G316" s="252" t="s">
        <v>899</v>
      </c>
      <c r="H316" s="252" t="s">
        <v>268</v>
      </c>
      <c r="I316" s="255">
        <v>45502.738194444442</v>
      </c>
      <c r="J316" s="255">
        <v>45503.529861111114</v>
      </c>
      <c r="K316" s="252" t="s">
        <v>845</v>
      </c>
      <c r="L316" s="253" t="s">
        <v>849</v>
      </c>
      <c r="M316" s="252" t="s">
        <v>1032</v>
      </c>
      <c r="N316" s="252" t="s">
        <v>878</v>
      </c>
      <c r="O316" s="252" t="s">
        <v>848</v>
      </c>
      <c r="P316" s="255">
        <v>45583.664583333331</v>
      </c>
      <c r="Q316" s="252" t="s">
        <v>881</v>
      </c>
      <c r="R316" s="253" t="s">
        <v>849</v>
      </c>
      <c r="S316" s="253" t="s">
        <v>849</v>
      </c>
      <c r="T316" s="255">
        <v>45502.752083333333</v>
      </c>
      <c r="U316" s="253" t="s">
        <v>849</v>
      </c>
      <c r="V316" s="256">
        <v>3000000000</v>
      </c>
      <c r="W316" s="252" t="s">
        <v>850</v>
      </c>
      <c r="X316" s="252" t="s">
        <v>793</v>
      </c>
      <c r="Y316" s="228" t="str">
        <f>VLOOKUP(HelpMe[[#This Row],[Technician]],Technicians[#All],3,FALSE)</f>
        <v>RAK Ceramics</v>
      </c>
      <c r="Z316" s="228" t="str">
        <f>VLOOKUP(HelpMe[[#This Row],[Technician]],Technicians[#All],2,FALSE)</f>
        <v>SAP ABAP</v>
      </c>
      <c r="AA316" s="233" t="e">
        <f>IF((TEXT("Oct 28, 2024 00:00 AM","mmm dd, yyyy hh:mm") - TEXT(HelpMe[[#This Row],[Created Date]],"mmm dd, yyyy hh:mm"))&gt;0, "Yes","No")</f>
        <v>#VALUE!</v>
      </c>
      <c r="AB316" s="230" t="e">
        <f ca="1">IF(HelpMe[[#This Row],[Resolved Time]]="-",NOW()-TEXT(HelpMe[[#This Row],[Created Date]],"mmm dd, yyyy hh:mm"),HelpMe[[#This Row],[Resolved Time]]-HelpMe[[#This Row],[Created Date]])</f>
        <v>#VALUE!</v>
      </c>
      <c r="AC316" s="231" t="e">
        <f>YEAR(TEXT(HelpMe[[#This Row],[Created Date]],"mmm dd, yyyy hh:mm"))</f>
        <v>#VALUE!</v>
      </c>
      <c r="AD316" s="228" t="e">
        <f>WEEKNUM(TEXT(HelpMe[[#This Row],[Created Date]],"mmm dd, yyyy hh:mm"),2)</f>
        <v>#VALUE!</v>
      </c>
      <c r="AE316" s="228" t="e">
        <f>_xlfn.CONCAT(HelpMe[[#This Row],[Year]],"-W",HelpMe[[#This Row],[Week'#]])</f>
        <v>#VALUE!</v>
      </c>
      <c r="AF316" s="228" t="str">
        <f>IFERROR(VLOOKUP(HelpMe[[#This Row],[ID]],CGTracker[#All],11,FALSE),"No CG Status Found")</f>
        <v>No CG Status Found</v>
      </c>
      <c r="AG316" s="228" t="e">
        <f>MONTH(TEXT(HelpMe[[#This Row],[Created Date]],"mmm dd, yyyy hh:mm"))</f>
        <v>#VALUE!</v>
      </c>
      <c r="AH316" s="228" t="e">
        <f>_xlfn.CONCAT(HelpMe[[#This Row],[Year]],"-M",HelpMe[[#This Row],[Month]])</f>
        <v>#VALUE!</v>
      </c>
      <c r="AI316" s="228" t="e">
        <f ca="1">IF(HelpMe[[#This Row],[Age]]&lt;2,"Less than 2",IF(HelpMe[[#This Row],[Age]]&lt;5,"From 2 to 5",IF(HelpMe[[#This Row],[Age]]&lt;10,"From 5 to 10","More than 10")))</f>
        <v>#VALUE!</v>
      </c>
      <c r="AJ316" s="233" t="e">
        <f>DATEVALUE(TEXT(HelpMe[[#This Row],[Created Date]],"mm/dd/yyyy hh:mm"))</f>
        <v>#VALUE!</v>
      </c>
      <c r="AK316" s="233" t="str">
        <f>IF(HelpMe[[#This Row],[Resolved Time]]="-","",DATEVALUE(TEXT(HelpMe[[#This Row],[Created Date]],"mm/dd/yyyy hh:mm")))</f>
        <v/>
      </c>
    </row>
    <row r="317" spans="1:37" ht="14.5">
      <c r="A317" s="252">
        <v>4000001226</v>
      </c>
      <c r="B317" s="252" t="s">
        <v>117</v>
      </c>
      <c r="C317" s="252" t="s">
        <v>881</v>
      </c>
      <c r="D317" s="254" t="s">
        <v>1424</v>
      </c>
      <c r="E317" s="252" t="s">
        <v>944</v>
      </c>
      <c r="F317" s="252" t="s">
        <v>742</v>
      </c>
      <c r="G317" s="252" t="s">
        <v>516</v>
      </c>
      <c r="H317" s="252" t="s">
        <v>746</v>
      </c>
      <c r="I317" s="255">
        <v>45502.738194444442</v>
      </c>
      <c r="J317" s="255">
        <v>45509.738194444442</v>
      </c>
      <c r="K317" s="252" t="s">
        <v>845</v>
      </c>
      <c r="L317" s="253" t="s">
        <v>849</v>
      </c>
      <c r="M317" s="252" t="s">
        <v>1032</v>
      </c>
      <c r="N317" s="252" t="s">
        <v>880</v>
      </c>
      <c r="O317" s="252" t="s">
        <v>848</v>
      </c>
      <c r="P317" s="255">
        <v>45583.676388888889</v>
      </c>
      <c r="Q317" s="252" t="s">
        <v>881</v>
      </c>
      <c r="R317" s="253" t="s">
        <v>849</v>
      </c>
      <c r="S317" s="253" t="s">
        <v>849</v>
      </c>
      <c r="T317" s="255">
        <v>45503.529861111114</v>
      </c>
      <c r="U317" s="253" t="s">
        <v>849</v>
      </c>
      <c r="V317" s="256">
        <v>3000000000</v>
      </c>
      <c r="W317" s="252" t="s">
        <v>850</v>
      </c>
      <c r="X317" s="252" t="s">
        <v>793</v>
      </c>
      <c r="Y317" s="228" t="str">
        <f>VLOOKUP(HelpMe[[#This Row],[Technician]],Technicians[#All],3,FALSE)</f>
        <v>RAK Ceramics</v>
      </c>
      <c r="Z317" s="228" t="str">
        <f>VLOOKUP(HelpMe[[#This Row],[Technician]],Technicians[#All],2,FALSE)</f>
        <v>SAP SD</v>
      </c>
      <c r="AA317" s="233" t="e">
        <f>IF((TEXT("Oct 28, 2024 00:00 AM","mmm dd, yyyy hh:mm") - TEXT(HelpMe[[#This Row],[Created Date]],"mmm dd, yyyy hh:mm"))&gt;0, "Yes","No")</f>
        <v>#VALUE!</v>
      </c>
      <c r="AB317" s="230" t="e">
        <f ca="1">IF(HelpMe[[#This Row],[Resolved Time]]="-",NOW()-TEXT(HelpMe[[#This Row],[Created Date]],"mmm dd, yyyy hh:mm"),HelpMe[[#This Row],[Resolved Time]]-HelpMe[[#This Row],[Created Date]])</f>
        <v>#VALUE!</v>
      </c>
      <c r="AC317" s="231" t="e">
        <f>YEAR(TEXT(HelpMe[[#This Row],[Created Date]],"mmm dd, yyyy hh:mm"))</f>
        <v>#VALUE!</v>
      </c>
      <c r="AD317" s="228" t="e">
        <f>WEEKNUM(TEXT(HelpMe[[#This Row],[Created Date]],"mmm dd, yyyy hh:mm"),2)</f>
        <v>#VALUE!</v>
      </c>
      <c r="AE317" s="228" t="e">
        <f>_xlfn.CONCAT(HelpMe[[#This Row],[Year]],"-W",HelpMe[[#This Row],[Week'#]])</f>
        <v>#VALUE!</v>
      </c>
      <c r="AF317" s="228" t="str">
        <f>IFERROR(VLOOKUP(HelpMe[[#This Row],[ID]],CGTracker[#All],11,FALSE),"No CG Status Found")</f>
        <v>No CG Status Found</v>
      </c>
      <c r="AG317" s="228" t="e">
        <f>MONTH(TEXT(HelpMe[[#This Row],[Created Date]],"mmm dd, yyyy hh:mm"))</f>
        <v>#VALUE!</v>
      </c>
      <c r="AH317" s="228" t="e">
        <f>_xlfn.CONCAT(HelpMe[[#This Row],[Year]],"-M",HelpMe[[#This Row],[Month]])</f>
        <v>#VALUE!</v>
      </c>
      <c r="AI317" s="228" t="e">
        <f ca="1">IF(HelpMe[[#This Row],[Age]]&lt;2,"Less than 2",IF(HelpMe[[#This Row],[Age]]&lt;5,"From 2 to 5",IF(HelpMe[[#This Row],[Age]]&lt;10,"From 5 to 10","More than 10")))</f>
        <v>#VALUE!</v>
      </c>
      <c r="AJ317" s="233" t="e">
        <f>DATEVALUE(TEXT(HelpMe[[#This Row],[Created Date]],"mm/dd/yyyy hh:mm"))</f>
        <v>#VALUE!</v>
      </c>
      <c r="AK317" s="233" t="str">
        <f>IF(HelpMe[[#This Row],[Resolved Time]]="-","",DATEVALUE(TEXT(HelpMe[[#This Row],[Created Date]],"mm/dd/yyyy hh:mm")))</f>
        <v/>
      </c>
    </row>
    <row r="318" spans="1:37" ht="14.5">
      <c r="A318" s="252">
        <v>4000001227</v>
      </c>
      <c r="B318" s="252" t="s">
        <v>117</v>
      </c>
      <c r="C318" s="252" t="s">
        <v>881</v>
      </c>
      <c r="D318" s="254" t="s">
        <v>1425</v>
      </c>
      <c r="E318" s="252" t="s">
        <v>1297</v>
      </c>
      <c r="F318" s="252" t="s">
        <v>742</v>
      </c>
      <c r="G318" s="252" t="s">
        <v>516</v>
      </c>
      <c r="H318" s="252" t="s">
        <v>746</v>
      </c>
      <c r="I318" s="255">
        <v>45502.738194444442</v>
      </c>
      <c r="J318" s="255">
        <v>45509.738194444442</v>
      </c>
      <c r="K318" s="252" t="s">
        <v>845</v>
      </c>
      <c r="L318" s="253" t="s">
        <v>849</v>
      </c>
      <c r="M318" s="252" t="s">
        <v>1032</v>
      </c>
      <c r="N318" s="252" t="s">
        <v>983</v>
      </c>
      <c r="O318" s="252" t="s">
        <v>848</v>
      </c>
      <c r="P318" s="255">
        <v>45594.515277777777</v>
      </c>
      <c r="Q318" s="252" t="s">
        <v>881</v>
      </c>
      <c r="R318" s="253" t="s">
        <v>849</v>
      </c>
      <c r="S318" s="255">
        <v>45583.7</v>
      </c>
      <c r="T318" s="255">
        <v>45503.529861111114</v>
      </c>
      <c r="U318" s="253" t="s">
        <v>849</v>
      </c>
      <c r="V318" s="256">
        <v>3000000000</v>
      </c>
      <c r="W318" s="252" t="s">
        <v>850</v>
      </c>
      <c r="X318" s="252" t="s">
        <v>793</v>
      </c>
      <c r="Y318" s="228" t="str">
        <f>VLOOKUP(HelpMe[[#This Row],[Technician]],Technicians[#All],3,FALSE)</f>
        <v>RAK Ceramics</v>
      </c>
      <c r="Z318" s="228" t="str">
        <f>VLOOKUP(HelpMe[[#This Row],[Technician]],Technicians[#All],2,FALSE)</f>
        <v>SAP SD</v>
      </c>
      <c r="AA318" s="230" t="e">
        <f>IF((TEXT("Oct 28, 2024 00:00 AM","mmm dd, yyyy hh:mm") - TEXT(HelpMe[[#This Row],[Created Date]],"mmm dd, yyyy hh:mm"))&gt;0, "Yes","No")</f>
        <v>#VALUE!</v>
      </c>
      <c r="AB318" s="230" t="e">
        <f ca="1">IF(HelpMe[[#This Row],[Resolved Time]]="-",NOW()-TEXT(HelpMe[[#This Row],[Created Date]],"mmm dd, yyyy hh:mm"),HelpMe[[#This Row],[Resolved Time]]-HelpMe[[#This Row],[Created Date]])</f>
        <v>#VALUE!</v>
      </c>
      <c r="AC318" s="231" t="e">
        <f>YEAR(TEXT(HelpMe[[#This Row],[Created Date]],"mmm dd, yyyy hh:mm"))</f>
        <v>#VALUE!</v>
      </c>
      <c r="AD318" s="228" t="e">
        <f>WEEKNUM(TEXT(HelpMe[[#This Row],[Created Date]],"mmm dd, yyyy hh:mm"),2)</f>
        <v>#VALUE!</v>
      </c>
      <c r="AE318" s="228" t="e">
        <f>_xlfn.CONCAT(HelpMe[[#This Row],[Year]],"-W",HelpMe[[#This Row],[Week'#]])</f>
        <v>#VALUE!</v>
      </c>
      <c r="AF318" s="228" t="str">
        <f>IFERROR(VLOOKUP(HelpMe[[#This Row],[ID]],CGTracker[#All],11,FALSE),"No CG Status Found")</f>
        <v>No CG Status Found</v>
      </c>
      <c r="AG318" s="228" t="e">
        <f>MONTH(TEXT(HelpMe[[#This Row],[Created Date]],"mmm dd, yyyy hh:mm"))</f>
        <v>#VALUE!</v>
      </c>
      <c r="AH318" s="228" t="e">
        <f>_xlfn.CONCAT(HelpMe[[#This Row],[Year]],"-M",HelpMe[[#This Row],[Month]])</f>
        <v>#VALUE!</v>
      </c>
      <c r="AI318" s="228" t="e">
        <f ca="1">IF(HelpMe[[#This Row],[Age]]&lt;2,"Less than 2",IF(HelpMe[[#This Row],[Age]]&lt;5,"From 2 to 5",IF(HelpMe[[#This Row],[Age]]&lt;10,"From 5 to 10","More than 10")))</f>
        <v>#VALUE!</v>
      </c>
      <c r="AJ318" s="233" t="e">
        <f>DATEVALUE(TEXT(HelpMe[[#This Row],[Created Date]],"mm/dd/yyyy hh:mm"))</f>
        <v>#VALUE!</v>
      </c>
      <c r="AK318" s="233" t="str">
        <f>IF(HelpMe[[#This Row],[Resolved Time]]="-","",DATEVALUE(TEXT(HelpMe[[#This Row],[Created Date]],"mm/dd/yyyy hh:mm")))</f>
        <v/>
      </c>
    </row>
    <row r="319" spans="1:37" ht="14.5">
      <c r="A319" s="252">
        <v>4000001228</v>
      </c>
      <c r="B319" s="252" t="s">
        <v>117</v>
      </c>
      <c r="C319" s="252" t="s">
        <v>881</v>
      </c>
      <c r="D319" s="254" t="s">
        <v>1426</v>
      </c>
      <c r="E319" s="252" t="s">
        <v>1427</v>
      </c>
      <c r="F319" s="252" t="s">
        <v>603</v>
      </c>
      <c r="G319" s="252" t="s">
        <v>899</v>
      </c>
      <c r="H319" s="252" t="s">
        <v>403</v>
      </c>
      <c r="I319" s="255">
        <v>45502.738194444442</v>
      </c>
      <c r="J319" s="255">
        <v>45509.738194444442</v>
      </c>
      <c r="K319" s="252" t="s">
        <v>845</v>
      </c>
      <c r="L319" s="255">
        <v>45597.742361111108</v>
      </c>
      <c r="M319" s="252" t="s">
        <v>1032</v>
      </c>
      <c r="N319" s="252" t="s">
        <v>971</v>
      </c>
      <c r="O319" s="252" t="s">
        <v>848</v>
      </c>
      <c r="P319" s="255">
        <v>45597.742361111108</v>
      </c>
      <c r="Q319" s="252" t="s">
        <v>881</v>
      </c>
      <c r="R319" s="255">
        <v>45594.736111111109</v>
      </c>
      <c r="S319" s="255">
        <v>45512.536111111112</v>
      </c>
      <c r="T319" s="255">
        <v>45503.529861111114</v>
      </c>
      <c r="U319" s="253" t="s">
        <v>849</v>
      </c>
      <c r="V319" s="256">
        <v>3000000000</v>
      </c>
      <c r="W319" s="252" t="s">
        <v>850</v>
      </c>
      <c r="X319" s="252" t="s">
        <v>793</v>
      </c>
      <c r="Y319" s="228" t="str">
        <f>VLOOKUP(HelpMe[[#This Row],[Technician]],Technicians[#All],3,FALSE)</f>
        <v>RAK Ceramics</v>
      </c>
      <c r="Z319" s="228" t="str">
        <f>VLOOKUP(HelpMe[[#This Row],[Technician]],Technicians[#All],2,FALSE)</f>
        <v>SAP ABAP</v>
      </c>
      <c r="AA319" s="233" t="e">
        <f>IF((TEXT("Oct 28, 2024 00:00 AM","mmm dd, yyyy hh:mm") - TEXT(HelpMe[[#This Row],[Created Date]],"mmm dd, yyyy hh:mm"))&gt;0, "Yes","No")</f>
        <v>#VALUE!</v>
      </c>
      <c r="AB319" s="230">
        <f ca="1">IF(HelpMe[[#This Row],[Resolved Time]]="-",NOW()-TEXT(HelpMe[[#This Row],[Created Date]],"mmm dd, yyyy hh:mm"),HelpMe[[#This Row],[Resolved Time]]-HelpMe[[#This Row],[Created Date]])</f>
        <v>91.997916666667152</v>
      </c>
      <c r="AC319" s="231" t="e">
        <f>YEAR(TEXT(HelpMe[[#This Row],[Created Date]],"mmm dd, yyyy hh:mm"))</f>
        <v>#VALUE!</v>
      </c>
      <c r="AD319" s="228" t="e">
        <f>WEEKNUM(TEXT(HelpMe[[#This Row],[Created Date]],"mmm dd, yyyy hh:mm"),2)</f>
        <v>#VALUE!</v>
      </c>
      <c r="AE319" s="228" t="e">
        <f>_xlfn.CONCAT(HelpMe[[#This Row],[Year]],"-W",HelpMe[[#This Row],[Week'#]])</f>
        <v>#VALUE!</v>
      </c>
      <c r="AF319" s="228" t="str">
        <f>IFERROR(VLOOKUP(HelpMe[[#This Row],[ID]],CGTracker[#All],11,FALSE),"No CG Status Found")</f>
        <v>No CG Status Found</v>
      </c>
      <c r="AG319" s="228" t="e">
        <f>MONTH(TEXT(HelpMe[[#This Row],[Created Date]],"mmm dd, yyyy hh:mm"))</f>
        <v>#VALUE!</v>
      </c>
      <c r="AH319" s="228" t="e">
        <f>_xlfn.CONCAT(HelpMe[[#This Row],[Year]],"-M",HelpMe[[#This Row],[Month]])</f>
        <v>#VALUE!</v>
      </c>
      <c r="AI319" s="228" t="str">
        <f ca="1">IF(HelpMe[[#This Row],[Age]]&lt;2,"Less than 2",IF(HelpMe[[#This Row],[Age]]&lt;5,"From 2 to 5",IF(HelpMe[[#This Row],[Age]]&lt;10,"From 5 to 10","More than 10")))</f>
        <v>More than 10</v>
      </c>
      <c r="AJ319" s="233" t="e">
        <f>DATEVALUE(TEXT(HelpMe[[#This Row],[Created Date]],"mm/dd/yyyy hh:mm"))</f>
        <v>#VALUE!</v>
      </c>
      <c r="AK319" s="233" t="e">
        <f>IF(HelpMe[[#This Row],[Resolved Time]]="-","",DATEVALUE(TEXT(HelpMe[[#This Row],[Created Date]],"mm/dd/yyyy hh:mm")))</f>
        <v>#VALUE!</v>
      </c>
    </row>
    <row r="320" spans="1:37" ht="14.5">
      <c r="A320" s="252">
        <v>4000001229</v>
      </c>
      <c r="B320" s="252" t="s">
        <v>117</v>
      </c>
      <c r="C320" s="252" t="s">
        <v>881</v>
      </c>
      <c r="D320" s="254" t="s">
        <v>708</v>
      </c>
      <c r="E320" s="252" t="s">
        <v>905</v>
      </c>
      <c r="F320" s="252" t="s">
        <v>518</v>
      </c>
      <c r="G320" s="252" t="s">
        <v>516</v>
      </c>
      <c r="H320" s="252" t="s">
        <v>268</v>
      </c>
      <c r="I320" s="255">
        <v>45502.738194444442</v>
      </c>
      <c r="J320" s="255">
        <v>45509.738194444442</v>
      </c>
      <c r="K320" s="252" t="s">
        <v>845</v>
      </c>
      <c r="L320" s="253" t="s">
        <v>849</v>
      </c>
      <c r="M320" s="252" t="s">
        <v>1032</v>
      </c>
      <c r="N320" s="252" t="s">
        <v>860</v>
      </c>
      <c r="O320" s="252" t="s">
        <v>848</v>
      </c>
      <c r="P320" s="255">
        <v>45644.71597222222</v>
      </c>
      <c r="Q320" s="252" t="s">
        <v>881</v>
      </c>
      <c r="R320" s="253" t="s">
        <v>849</v>
      </c>
      <c r="S320" s="253" t="s">
        <v>849</v>
      </c>
      <c r="T320" s="255">
        <v>45503.529861111114</v>
      </c>
      <c r="U320" s="253" t="s">
        <v>849</v>
      </c>
      <c r="V320" s="256">
        <v>3000000000</v>
      </c>
      <c r="W320" s="252" t="s">
        <v>850</v>
      </c>
      <c r="X320" s="252" t="s">
        <v>793</v>
      </c>
      <c r="Y320" s="228" t="str">
        <f>VLOOKUP(HelpMe[[#This Row],[Technician]],Technicians[#All],3,FALSE)</f>
        <v>Capgemini</v>
      </c>
      <c r="Z320" s="228" t="str">
        <f>VLOOKUP(HelpMe[[#This Row],[Technician]],Technicians[#All],2,FALSE)</f>
        <v>SAP SD</v>
      </c>
      <c r="AA320" s="233" t="e">
        <f>IF((TEXT("Oct 28, 2024 00:00 AM","mmm dd, yyyy hh:mm") - TEXT(HelpMe[[#This Row],[Created Date]],"mmm dd, yyyy hh:mm"))&gt;0, "Yes","No")</f>
        <v>#VALUE!</v>
      </c>
      <c r="AB320" s="230" t="e">
        <f ca="1">IF(HelpMe[[#This Row],[Resolved Time]]="-",NOW()-TEXT(HelpMe[[#This Row],[Created Date]],"mmm dd, yyyy hh:mm"),HelpMe[[#This Row],[Resolved Time]]-HelpMe[[#This Row],[Created Date]])</f>
        <v>#VALUE!</v>
      </c>
      <c r="AC320" s="231" t="e">
        <f>YEAR(TEXT(HelpMe[[#This Row],[Created Date]],"mmm dd, yyyy hh:mm"))</f>
        <v>#VALUE!</v>
      </c>
      <c r="AD320" s="228" t="e">
        <f>WEEKNUM(TEXT(HelpMe[[#This Row],[Created Date]],"mmm dd, yyyy hh:mm"),2)</f>
        <v>#VALUE!</v>
      </c>
      <c r="AE320" s="228" t="e">
        <f>_xlfn.CONCAT(HelpMe[[#This Row],[Year]],"-W",HelpMe[[#This Row],[Week'#]])</f>
        <v>#VALUE!</v>
      </c>
      <c r="AF320" s="228" t="str">
        <f>IFERROR(VLOOKUP(HelpMe[[#This Row],[ID]],CGTracker[#All],11,FALSE),"No CG Status Found")</f>
        <v>In Progress</v>
      </c>
      <c r="AG320" s="228" t="e">
        <f>MONTH(TEXT(HelpMe[[#This Row],[Created Date]],"mmm dd, yyyy hh:mm"))</f>
        <v>#VALUE!</v>
      </c>
      <c r="AH320" s="228" t="e">
        <f>_xlfn.CONCAT(HelpMe[[#This Row],[Year]],"-M",HelpMe[[#This Row],[Month]])</f>
        <v>#VALUE!</v>
      </c>
      <c r="AI320" s="228" t="e">
        <f ca="1">IF(HelpMe[[#This Row],[Age]]&lt;2,"Less than 2",IF(HelpMe[[#This Row],[Age]]&lt;5,"From 2 to 5",IF(HelpMe[[#This Row],[Age]]&lt;10,"From 5 to 10","More than 10")))</f>
        <v>#VALUE!</v>
      </c>
      <c r="AJ320" s="233" t="e">
        <f>DATEVALUE(TEXT(HelpMe[[#This Row],[Created Date]],"mm/dd/yyyy hh:mm"))</f>
        <v>#VALUE!</v>
      </c>
      <c r="AK320" s="233" t="str">
        <f>IF(HelpMe[[#This Row],[Resolved Time]]="-","",DATEVALUE(TEXT(HelpMe[[#This Row],[Created Date]],"mm/dd/yyyy hh:mm")))</f>
        <v/>
      </c>
    </row>
    <row r="321" spans="1:37" ht="14.5">
      <c r="A321" s="252">
        <v>4000001231</v>
      </c>
      <c r="B321" s="252" t="s">
        <v>117</v>
      </c>
      <c r="C321" s="252" t="s">
        <v>881</v>
      </c>
      <c r="D321" s="254" t="s">
        <v>1428</v>
      </c>
      <c r="E321" s="252" t="s">
        <v>1429</v>
      </c>
      <c r="F321" s="252" t="s">
        <v>223</v>
      </c>
      <c r="G321" s="252" t="s">
        <v>516</v>
      </c>
      <c r="H321" s="252" t="s">
        <v>746</v>
      </c>
      <c r="I321" s="255">
        <v>45502.738194444442</v>
      </c>
      <c r="J321" s="255">
        <v>45508.738194444442</v>
      </c>
      <c r="K321" s="252" t="s">
        <v>845</v>
      </c>
      <c r="L321" s="253" t="s">
        <v>849</v>
      </c>
      <c r="M321" s="252" t="s">
        <v>1032</v>
      </c>
      <c r="N321" s="252" t="s">
        <v>1084</v>
      </c>
      <c r="O321" s="252" t="s">
        <v>848</v>
      </c>
      <c r="P321" s="255">
        <v>45640.373611111114</v>
      </c>
      <c r="Q321" s="252" t="s">
        <v>881</v>
      </c>
      <c r="R321" s="253" t="s">
        <v>849</v>
      </c>
      <c r="S321" s="255">
        <v>45639.518750000003</v>
      </c>
      <c r="T321" s="255">
        <v>45502.904861111114</v>
      </c>
      <c r="U321" s="253" t="s">
        <v>849</v>
      </c>
      <c r="V321" s="256">
        <v>3000000000</v>
      </c>
      <c r="W321" s="252" t="s">
        <v>850</v>
      </c>
      <c r="X321" s="252" t="s">
        <v>857</v>
      </c>
      <c r="Y321" s="228" t="str">
        <f>VLOOKUP(HelpMe[[#This Row],[Technician]],Technicians[#All],3,FALSE)</f>
        <v>Capgemini</v>
      </c>
      <c r="Z321" s="228" t="str">
        <f>VLOOKUP(HelpMe[[#This Row],[Technician]],Technicians[#All],2,FALSE)</f>
        <v>SAP HCM</v>
      </c>
      <c r="AA321" s="233" t="e">
        <f>IF((TEXT("Oct 28, 2024 00:00 AM","mmm dd, yyyy hh:mm") - TEXT(HelpMe[[#This Row],[Created Date]],"mmm dd, yyyy hh:mm"))&gt;0, "Yes","No")</f>
        <v>#VALUE!</v>
      </c>
      <c r="AB321" s="230" t="e">
        <f ca="1">IF(HelpMe[[#This Row],[Resolved Time]]="-",NOW()-TEXT(HelpMe[[#This Row],[Created Date]],"mmm dd, yyyy hh:mm"),HelpMe[[#This Row],[Resolved Time]]-HelpMe[[#This Row],[Created Date]])</f>
        <v>#VALUE!</v>
      </c>
      <c r="AC321" s="231" t="e">
        <f>YEAR(TEXT(HelpMe[[#This Row],[Created Date]],"mmm dd, yyyy hh:mm"))</f>
        <v>#VALUE!</v>
      </c>
      <c r="AD321" s="228" t="e">
        <f>WEEKNUM(TEXT(HelpMe[[#This Row],[Created Date]],"mmm dd, yyyy hh:mm"),2)</f>
        <v>#VALUE!</v>
      </c>
      <c r="AE321" s="228" t="e">
        <f>_xlfn.CONCAT(HelpMe[[#This Row],[Year]],"-W",HelpMe[[#This Row],[Week'#]])</f>
        <v>#VALUE!</v>
      </c>
      <c r="AF321" s="228" t="str">
        <f>IFERROR(VLOOKUP(HelpMe[[#This Row],[ID]],CGTracker[#All],11,FALSE),"No CG Status Found")</f>
        <v>User acceptance</v>
      </c>
      <c r="AG321" s="228" t="e">
        <f>MONTH(TEXT(HelpMe[[#This Row],[Created Date]],"mmm dd, yyyy hh:mm"))</f>
        <v>#VALUE!</v>
      </c>
      <c r="AH321" s="228" t="e">
        <f>_xlfn.CONCAT(HelpMe[[#This Row],[Year]],"-M",HelpMe[[#This Row],[Month]])</f>
        <v>#VALUE!</v>
      </c>
      <c r="AI321" s="228" t="e">
        <f ca="1">IF(HelpMe[[#This Row],[Age]]&lt;2,"Less than 2",IF(HelpMe[[#This Row],[Age]]&lt;5,"From 2 to 5",IF(HelpMe[[#This Row],[Age]]&lt;10,"From 5 to 10","More than 10")))</f>
        <v>#VALUE!</v>
      </c>
      <c r="AJ321" s="233" t="e">
        <f>DATEVALUE(TEXT(HelpMe[[#This Row],[Created Date]],"mm/dd/yyyy hh:mm"))</f>
        <v>#VALUE!</v>
      </c>
      <c r="AK321" s="233" t="str">
        <f>IF(HelpMe[[#This Row],[Resolved Time]]="-","",DATEVALUE(TEXT(HelpMe[[#This Row],[Created Date]],"mm/dd/yyyy hh:mm")))</f>
        <v/>
      </c>
    </row>
    <row r="322" spans="1:37" ht="14.5">
      <c r="A322" s="252">
        <v>4000001232</v>
      </c>
      <c r="B322" s="252" t="s">
        <v>117</v>
      </c>
      <c r="C322" s="252" t="s">
        <v>795</v>
      </c>
      <c r="D322" s="254" t="s">
        <v>1430</v>
      </c>
      <c r="E322" s="252" t="s">
        <v>1431</v>
      </c>
      <c r="F322" s="252" t="s">
        <v>603</v>
      </c>
      <c r="G322" s="252" t="s">
        <v>899</v>
      </c>
      <c r="H322" s="252" t="s">
        <v>403</v>
      </c>
      <c r="I322" s="255">
        <v>45502.738194444442</v>
      </c>
      <c r="J322" s="255">
        <v>45504.738194444442</v>
      </c>
      <c r="K322" s="252" t="s">
        <v>845</v>
      </c>
      <c r="L322" s="255">
        <v>45527.799305555556</v>
      </c>
      <c r="M322" s="252" t="s">
        <v>1032</v>
      </c>
      <c r="N322" s="252" t="s">
        <v>968</v>
      </c>
      <c r="O322" s="252" t="s">
        <v>920</v>
      </c>
      <c r="P322" s="255">
        <v>45527.799305555556</v>
      </c>
      <c r="Q322" s="252" t="s">
        <v>795</v>
      </c>
      <c r="R322" s="255">
        <v>45524.784722222219</v>
      </c>
      <c r="S322" s="255">
        <v>45524.784722222219</v>
      </c>
      <c r="T322" s="255">
        <v>45503.446527777778</v>
      </c>
      <c r="U322" s="253" t="s">
        <v>849</v>
      </c>
      <c r="V322" s="256">
        <v>3000000000</v>
      </c>
      <c r="W322" s="252" t="s">
        <v>850</v>
      </c>
      <c r="X322" s="252" t="s">
        <v>793</v>
      </c>
      <c r="Y322" s="228" t="str">
        <f>VLOOKUP(HelpMe[[#This Row],[Technician]],Technicians[#All],3,FALSE)</f>
        <v>RAK Ceramics</v>
      </c>
      <c r="Z322" s="228" t="str">
        <f>VLOOKUP(HelpMe[[#This Row],[Technician]],Technicians[#All],2,FALSE)</f>
        <v>SAP ABAP</v>
      </c>
      <c r="AA322" s="233" t="e">
        <f>IF((TEXT("Oct 28, 2024 00:00 AM","mmm dd, yyyy hh:mm") - TEXT(HelpMe[[#This Row],[Created Date]],"mmm dd, yyyy hh:mm"))&gt;0, "Yes","No")</f>
        <v>#VALUE!</v>
      </c>
      <c r="AB322" s="230">
        <f ca="1">IF(HelpMe[[#This Row],[Resolved Time]]="-",NOW()-TEXT(HelpMe[[#This Row],[Created Date]],"mmm dd, yyyy hh:mm"),HelpMe[[#This Row],[Resolved Time]]-HelpMe[[#This Row],[Created Date]])</f>
        <v>22.046527777776646</v>
      </c>
      <c r="AC322" s="231" t="e">
        <f>YEAR(TEXT(HelpMe[[#This Row],[Created Date]],"mmm dd, yyyy hh:mm"))</f>
        <v>#VALUE!</v>
      </c>
      <c r="AD322" s="228" t="e">
        <f>WEEKNUM(TEXT(HelpMe[[#This Row],[Created Date]],"mmm dd, yyyy hh:mm"),2)</f>
        <v>#VALUE!</v>
      </c>
      <c r="AE322" s="228" t="e">
        <f>_xlfn.CONCAT(HelpMe[[#This Row],[Year]],"-W",HelpMe[[#This Row],[Week'#]])</f>
        <v>#VALUE!</v>
      </c>
      <c r="AF322" s="228" t="str">
        <f>IFERROR(VLOOKUP(HelpMe[[#This Row],[ID]],CGTracker[#All],11,FALSE),"No CG Status Found")</f>
        <v>No CG Status Found</v>
      </c>
      <c r="AG322" s="228" t="e">
        <f>MONTH(TEXT(HelpMe[[#This Row],[Created Date]],"mmm dd, yyyy hh:mm"))</f>
        <v>#VALUE!</v>
      </c>
      <c r="AH322" s="228" t="e">
        <f>_xlfn.CONCAT(HelpMe[[#This Row],[Year]],"-M",HelpMe[[#This Row],[Month]])</f>
        <v>#VALUE!</v>
      </c>
      <c r="AI322" s="228" t="str">
        <f ca="1">IF(HelpMe[[#This Row],[Age]]&lt;2,"Less than 2",IF(HelpMe[[#This Row],[Age]]&lt;5,"From 2 to 5",IF(HelpMe[[#This Row],[Age]]&lt;10,"From 5 to 10","More than 10")))</f>
        <v>More than 10</v>
      </c>
      <c r="AJ322" s="233" t="e">
        <f>DATEVALUE(TEXT(HelpMe[[#This Row],[Created Date]],"mm/dd/yyyy hh:mm"))</f>
        <v>#VALUE!</v>
      </c>
      <c r="AK322" s="233" t="e">
        <f>IF(HelpMe[[#This Row],[Resolved Time]]="-","",DATEVALUE(TEXT(HelpMe[[#This Row],[Created Date]],"mm/dd/yyyy hh:mm")))</f>
        <v>#VALUE!</v>
      </c>
    </row>
    <row r="323" spans="1:37" ht="14.5">
      <c r="A323" s="252">
        <v>4000001233</v>
      </c>
      <c r="B323" s="252" t="s">
        <v>117</v>
      </c>
      <c r="C323" s="252" t="s">
        <v>881</v>
      </c>
      <c r="D323" s="254" t="s">
        <v>1432</v>
      </c>
      <c r="E323" s="252" t="s">
        <v>1265</v>
      </c>
      <c r="F323" s="252" t="s">
        <v>854</v>
      </c>
      <c r="G323" s="252" t="s">
        <v>1364</v>
      </c>
      <c r="H323" s="252" t="s">
        <v>268</v>
      </c>
      <c r="I323" s="255">
        <v>45502.738194444442</v>
      </c>
      <c r="J323" s="253" t="s">
        <v>849</v>
      </c>
      <c r="K323" s="252" t="s">
        <v>845</v>
      </c>
      <c r="L323" s="253" t="s">
        <v>849</v>
      </c>
      <c r="M323" s="252" t="s">
        <v>1032</v>
      </c>
      <c r="N323" s="252" t="s">
        <v>1433</v>
      </c>
      <c r="O323" s="252" t="s">
        <v>848</v>
      </c>
      <c r="P323" s="255">
        <v>45583.710416666669</v>
      </c>
      <c r="Q323" s="252" t="s">
        <v>881</v>
      </c>
      <c r="R323" s="253" t="s">
        <v>849</v>
      </c>
      <c r="S323" s="253" t="s">
        <v>849</v>
      </c>
      <c r="T323" s="253" t="s">
        <v>849</v>
      </c>
      <c r="U323" s="253" t="s">
        <v>849</v>
      </c>
      <c r="V323" s="256">
        <v>3000000000</v>
      </c>
      <c r="W323" s="252" t="s">
        <v>850</v>
      </c>
      <c r="X323" s="252" t="s">
        <v>793</v>
      </c>
      <c r="Y323" s="228" t="str">
        <f>VLOOKUP(HelpMe[[#This Row],[Technician]],Technicians[#All],3,FALSE)</f>
        <v>RAK Ceramics</v>
      </c>
      <c r="Z323" s="228" t="str">
        <f>VLOOKUP(HelpMe[[#This Row],[Technician]],Technicians[#All],2,FALSE)</f>
        <v>SAP PP</v>
      </c>
      <c r="AA323" s="233" t="e">
        <f>IF((TEXT("Oct 28, 2024 00:00 AM","mmm dd, yyyy hh:mm") - TEXT(HelpMe[[#This Row],[Created Date]],"mmm dd, yyyy hh:mm"))&gt;0, "Yes","No")</f>
        <v>#VALUE!</v>
      </c>
      <c r="AB323" s="230" t="e">
        <f ca="1">IF(HelpMe[[#This Row],[Resolved Time]]="-",NOW()-TEXT(HelpMe[[#This Row],[Created Date]],"mmm dd, yyyy hh:mm"),HelpMe[[#This Row],[Resolved Time]]-HelpMe[[#This Row],[Created Date]])</f>
        <v>#VALUE!</v>
      </c>
      <c r="AC323" s="231" t="e">
        <f>YEAR(TEXT(HelpMe[[#This Row],[Created Date]],"mmm dd, yyyy hh:mm"))</f>
        <v>#VALUE!</v>
      </c>
      <c r="AD323" s="228" t="e">
        <f>WEEKNUM(TEXT(HelpMe[[#This Row],[Created Date]],"mmm dd, yyyy hh:mm"),2)</f>
        <v>#VALUE!</v>
      </c>
      <c r="AE323" s="228" t="e">
        <f>_xlfn.CONCAT(HelpMe[[#This Row],[Year]],"-W",HelpMe[[#This Row],[Week'#]])</f>
        <v>#VALUE!</v>
      </c>
      <c r="AF323" s="228" t="str">
        <f>IFERROR(VLOOKUP(HelpMe[[#This Row],[ID]],CGTracker[#All],11,FALSE),"No CG Status Found")</f>
        <v>No CG Status Found</v>
      </c>
      <c r="AG323" s="228" t="e">
        <f>MONTH(TEXT(HelpMe[[#This Row],[Created Date]],"mmm dd, yyyy hh:mm"))</f>
        <v>#VALUE!</v>
      </c>
      <c r="AH323" s="228" t="e">
        <f>_xlfn.CONCAT(HelpMe[[#This Row],[Year]],"-M",HelpMe[[#This Row],[Month]])</f>
        <v>#VALUE!</v>
      </c>
      <c r="AI323" s="228" t="e">
        <f ca="1">IF(HelpMe[[#This Row],[Age]]&lt;2,"Less than 2",IF(HelpMe[[#This Row],[Age]]&lt;5,"From 2 to 5",IF(HelpMe[[#This Row],[Age]]&lt;10,"From 5 to 10","More than 10")))</f>
        <v>#VALUE!</v>
      </c>
      <c r="AJ323" s="233" t="e">
        <f>DATEVALUE(TEXT(HelpMe[[#This Row],[Created Date]],"mm/dd/yyyy hh:mm"))</f>
        <v>#VALUE!</v>
      </c>
      <c r="AK323" s="233" t="str">
        <f>IF(HelpMe[[#This Row],[Resolved Time]]="-","",DATEVALUE(TEXT(HelpMe[[#This Row],[Created Date]],"mm/dd/yyyy hh:mm")))</f>
        <v/>
      </c>
    </row>
    <row r="324" spans="1:37" ht="14.5">
      <c r="A324" s="252">
        <v>4000001234</v>
      </c>
      <c r="B324" s="252" t="s">
        <v>117</v>
      </c>
      <c r="C324" s="252" t="s">
        <v>795</v>
      </c>
      <c r="D324" s="254" t="s">
        <v>1434</v>
      </c>
      <c r="E324" s="252" t="s">
        <v>1109</v>
      </c>
      <c r="F324" s="252" t="s">
        <v>742</v>
      </c>
      <c r="G324" s="252" t="s">
        <v>516</v>
      </c>
      <c r="H324" s="252" t="s">
        <v>403</v>
      </c>
      <c r="I324" s="255">
        <v>45502.738194444442</v>
      </c>
      <c r="J324" s="255">
        <v>45504.738194444442</v>
      </c>
      <c r="K324" s="252" t="s">
        <v>845</v>
      </c>
      <c r="L324" s="255">
        <v>45641.71597222222</v>
      </c>
      <c r="M324" s="252" t="s">
        <v>1032</v>
      </c>
      <c r="N324" s="252" t="s">
        <v>924</v>
      </c>
      <c r="O324" s="252" t="s">
        <v>920</v>
      </c>
      <c r="P324" s="255">
        <v>45641.71597222222</v>
      </c>
      <c r="Q324" s="252" t="s">
        <v>795</v>
      </c>
      <c r="R324" s="255">
        <v>45638.676388888889</v>
      </c>
      <c r="S324" s="255">
        <v>45574.594444444447</v>
      </c>
      <c r="T324" s="255">
        <v>45503.446527777778</v>
      </c>
      <c r="U324" s="253" t="s">
        <v>849</v>
      </c>
      <c r="V324" s="256">
        <v>3000000000</v>
      </c>
      <c r="W324" s="252" t="s">
        <v>850</v>
      </c>
      <c r="X324" s="252" t="s">
        <v>793</v>
      </c>
      <c r="Y324" s="228" t="str">
        <f>VLOOKUP(HelpMe[[#This Row],[Technician]],Technicians[#All],3,FALSE)</f>
        <v>RAK Ceramics</v>
      </c>
      <c r="Z324" s="228" t="str">
        <f>VLOOKUP(HelpMe[[#This Row],[Technician]],Technicians[#All],2,FALSE)</f>
        <v>SAP SD</v>
      </c>
      <c r="AA324" s="233" t="e">
        <f>IF((TEXT("Oct 28, 2024 00:00 AM","mmm dd, yyyy hh:mm") - TEXT(HelpMe[[#This Row],[Created Date]],"mmm dd, yyyy hh:mm"))&gt;0, "Yes","No")</f>
        <v>#VALUE!</v>
      </c>
      <c r="AB324" s="230">
        <f ca="1">IF(HelpMe[[#This Row],[Resolved Time]]="-",NOW()-TEXT(HelpMe[[#This Row],[Created Date]],"mmm dd, yyyy hh:mm"),HelpMe[[#This Row],[Resolved Time]]-HelpMe[[#This Row],[Created Date]])</f>
        <v>135.93819444444671</v>
      </c>
      <c r="AC324" s="231" t="e">
        <f>YEAR(TEXT(HelpMe[[#This Row],[Created Date]],"mmm dd, yyyy hh:mm"))</f>
        <v>#VALUE!</v>
      </c>
      <c r="AD324" s="228" t="e">
        <f>WEEKNUM(TEXT(HelpMe[[#This Row],[Created Date]],"mmm dd, yyyy hh:mm"),2)</f>
        <v>#VALUE!</v>
      </c>
      <c r="AE324" s="228" t="e">
        <f>_xlfn.CONCAT(HelpMe[[#This Row],[Year]],"-W",HelpMe[[#This Row],[Week'#]])</f>
        <v>#VALUE!</v>
      </c>
      <c r="AF324" s="228" t="str">
        <f>IFERROR(VLOOKUP(HelpMe[[#This Row],[ID]],CGTracker[#All],11,FALSE),"No CG Status Found")</f>
        <v>No CG Status Found</v>
      </c>
      <c r="AG324" s="228" t="e">
        <f>MONTH(TEXT(HelpMe[[#This Row],[Created Date]],"mmm dd, yyyy hh:mm"))</f>
        <v>#VALUE!</v>
      </c>
      <c r="AH324" s="228" t="e">
        <f>_xlfn.CONCAT(HelpMe[[#This Row],[Year]],"-M",HelpMe[[#This Row],[Month]])</f>
        <v>#VALUE!</v>
      </c>
      <c r="AI324" s="228" t="str">
        <f ca="1">IF(HelpMe[[#This Row],[Age]]&lt;2,"Less than 2",IF(HelpMe[[#This Row],[Age]]&lt;5,"From 2 to 5",IF(HelpMe[[#This Row],[Age]]&lt;10,"From 5 to 10","More than 10")))</f>
        <v>More than 10</v>
      </c>
      <c r="AJ324" s="233" t="e">
        <f>DATEVALUE(TEXT(HelpMe[[#This Row],[Created Date]],"mm/dd/yyyy hh:mm"))</f>
        <v>#VALUE!</v>
      </c>
      <c r="AK324" s="233" t="e">
        <f>IF(HelpMe[[#This Row],[Resolved Time]]="-","",DATEVALUE(TEXT(HelpMe[[#This Row],[Created Date]],"mm/dd/yyyy hh:mm")))</f>
        <v>#VALUE!</v>
      </c>
    </row>
    <row r="325" spans="1:37" ht="14.5">
      <c r="A325" s="252">
        <v>4000001235</v>
      </c>
      <c r="B325" s="252" t="s">
        <v>117</v>
      </c>
      <c r="C325" s="252" t="s">
        <v>881</v>
      </c>
      <c r="D325" s="254" t="s">
        <v>1435</v>
      </c>
      <c r="E325" s="252" t="s">
        <v>1436</v>
      </c>
      <c r="F325" s="252" t="s">
        <v>603</v>
      </c>
      <c r="G325" s="252" t="s">
        <v>899</v>
      </c>
      <c r="H325" s="252" t="s">
        <v>403</v>
      </c>
      <c r="I325" s="255">
        <v>45502.738194444442</v>
      </c>
      <c r="J325" s="255">
        <v>45509.738194444442</v>
      </c>
      <c r="K325" s="252" t="s">
        <v>845</v>
      </c>
      <c r="L325" s="255">
        <v>45512.548611111109</v>
      </c>
      <c r="M325" s="252" t="s">
        <v>1032</v>
      </c>
      <c r="N325" s="252" t="s">
        <v>878</v>
      </c>
      <c r="O325" s="252" t="s">
        <v>848</v>
      </c>
      <c r="P325" s="255">
        <v>45516.708333333336</v>
      </c>
      <c r="Q325" s="252" t="s">
        <v>881</v>
      </c>
      <c r="R325" s="255">
        <v>45512.534722222219</v>
      </c>
      <c r="S325" s="255">
        <v>45512.534722222219</v>
      </c>
      <c r="T325" s="255">
        <v>45503.529861111114</v>
      </c>
      <c r="U325" s="253" t="s">
        <v>849</v>
      </c>
      <c r="V325" s="256">
        <v>3000000000</v>
      </c>
      <c r="W325" s="252" t="s">
        <v>850</v>
      </c>
      <c r="X325" s="252" t="s">
        <v>793</v>
      </c>
      <c r="Y325" s="228" t="str">
        <f>VLOOKUP(HelpMe[[#This Row],[Technician]],Technicians[#All],3,FALSE)</f>
        <v>RAK Ceramics</v>
      </c>
      <c r="Z325" s="228" t="str">
        <f>VLOOKUP(HelpMe[[#This Row],[Technician]],Technicians[#All],2,FALSE)</f>
        <v>SAP ABAP</v>
      </c>
      <c r="AA325" s="233" t="e">
        <f>IF((TEXT("Oct 28, 2024 00:00 AM","mmm dd, yyyy hh:mm") - TEXT(HelpMe[[#This Row],[Created Date]],"mmm dd, yyyy hh:mm"))&gt;0, "Yes","No")</f>
        <v>#VALUE!</v>
      </c>
      <c r="AB325" s="230">
        <f ca="1">IF(HelpMe[[#This Row],[Resolved Time]]="-",NOW()-TEXT(HelpMe[[#This Row],[Created Date]],"mmm dd, yyyy hh:mm"),HelpMe[[#This Row],[Resolved Time]]-HelpMe[[#This Row],[Created Date]])</f>
        <v>9.796527777776646</v>
      </c>
      <c r="AC325" s="231" t="e">
        <f>YEAR(TEXT(HelpMe[[#This Row],[Created Date]],"mmm dd, yyyy hh:mm"))</f>
        <v>#VALUE!</v>
      </c>
      <c r="AD325" s="228" t="e">
        <f>WEEKNUM(TEXT(HelpMe[[#This Row],[Created Date]],"mmm dd, yyyy hh:mm"),2)</f>
        <v>#VALUE!</v>
      </c>
      <c r="AE325" s="228" t="e">
        <f>_xlfn.CONCAT(HelpMe[[#This Row],[Year]],"-W",HelpMe[[#This Row],[Week'#]])</f>
        <v>#VALUE!</v>
      </c>
      <c r="AF325" s="228" t="str">
        <f>IFERROR(VLOOKUP(HelpMe[[#This Row],[ID]],CGTracker[#All],11,FALSE),"No CG Status Found")</f>
        <v>No CG Status Found</v>
      </c>
      <c r="AG325" s="228" t="e">
        <f>MONTH(TEXT(HelpMe[[#This Row],[Created Date]],"mmm dd, yyyy hh:mm"))</f>
        <v>#VALUE!</v>
      </c>
      <c r="AH325" s="228" t="e">
        <f>_xlfn.CONCAT(HelpMe[[#This Row],[Year]],"-M",HelpMe[[#This Row],[Month]])</f>
        <v>#VALUE!</v>
      </c>
      <c r="AI325" s="228" t="str">
        <f ca="1">IF(HelpMe[[#This Row],[Age]]&lt;2,"Less than 2",IF(HelpMe[[#This Row],[Age]]&lt;5,"From 2 to 5",IF(HelpMe[[#This Row],[Age]]&lt;10,"From 5 to 10","More than 10")))</f>
        <v>From 5 to 10</v>
      </c>
      <c r="AJ325" s="233" t="e">
        <f>DATEVALUE(TEXT(HelpMe[[#This Row],[Created Date]],"mm/dd/yyyy hh:mm"))</f>
        <v>#VALUE!</v>
      </c>
      <c r="AK325" s="233" t="e">
        <f>IF(HelpMe[[#This Row],[Resolved Time]]="-","",DATEVALUE(TEXT(HelpMe[[#This Row],[Created Date]],"mm/dd/yyyy hh:mm")))</f>
        <v>#VALUE!</v>
      </c>
    </row>
    <row r="326" spans="1:37" ht="14.5">
      <c r="A326" s="252">
        <v>4000001236</v>
      </c>
      <c r="B326" s="252" t="s">
        <v>117</v>
      </c>
      <c r="C326" s="252" t="s">
        <v>881</v>
      </c>
      <c r="D326" s="254" t="s">
        <v>1437</v>
      </c>
      <c r="E326" s="252" t="s">
        <v>1438</v>
      </c>
      <c r="F326" s="252" t="s">
        <v>854</v>
      </c>
      <c r="G326" s="252" t="s">
        <v>855</v>
      </c>
      <c r="H326" s="252" t="s">
        <v>268</v>
      </c>
      <c r="I326" s="255">
        <v>45502.738194444442</v>
      </c>
      <c r="J326" s="255">
        <v>45509.738194444442</v>
      </c>
      <c r="K326" s="252" t="s">
        <v>845</v>
      </c>
      <c r="L326" s="253" t="s">
        <v>849</v>
      </c>
      <c r="M326" s="252" t="s">
        <v>1032</v>
      </c>
      <c r="N326" s="252" t="s">
        <v>895</v>
      </c>
      <c r="O326" s="252" t="s">
        <v>848</v>
      </c>
      <c r="P326" s="255">
        <v>45623.690972222219</v>
      </c>
      <c r="Q326" s="252" t="s">
        <v>881</v>
      </c>
      <c r="R326" s="253" t="s">
        <v>849</v>
      </c>
      <c r="S326" s="253" t="s">
        <v>849</v>
      </c>
      <c r="T326" s="255">
        <v>45503.529861111114</v>
      </c>
      <c r="U326" s="253" t="s">
        <v>849</v>
      </c>
      <c r="V326" s="256">
        <v>3000000000</v>
      </c>
      <c r="W326" s="252" t="s">
        <v>850</v>
      </c>
      <c r="X326" s="252" t="s">
        <v>793</v>
      </c>
      <c r="Y326" s="228" t="str">
        <f>VLOOKUP(HelpMe[[#This Row],[Technician]],Technicians[#All],3,FALSE)</f>
        <v>RAK Ceramics</v>
      </c>
      <c r="Z326" s="228" t="str">
        <f>VLOOKUP(HelpMe[[#This Row],[Technician]],Technicians[#All],2,FALSE)</f>
        <v>SAP PP</v>
      </c>
      <c r="AA326" s="233" t="e">
        <f>IF((TEXT("Oct 28, 2024 00:00 AM","mmm dd, yyyy hh:mm") - TEXT(HelpMe[[#This Row],[Created Date]],"mmm dd, yyyy hh:mm"))&gt;0, "Yes","No")</f>
        <v>#VALUE!</v>
      </c>
      <c r="AB326" s="230" t="e">
        <f ca="1">IF(HelpMe[[#This Row],[Resolved Time]]="-",NOW()-TEXT(HelpMe[[#This Row],[Created Date]],"mmm dd, yyyy hh:mm"),HelpMe[[#This Row],[Resolved Time]]-HelpMe[[#This Row],[Created Date]])</f>
        <v>#VALUE!</v>
      </c>
      <c r="AC326" s="231" t="e">
        <f>YEAR(TEXT(HelpMe[[#This Row],[Created Date]],"mmm dd, yyyy hh:mm"))</f>
        <v>#VALUE!</v>
      </c>
      <c r="AD326" s="228" t="e">
        <f>WEEKNUM(TEXT(HelpMe[[#This Row],[Created Date]],"mmm dd, yyyy hh:mm"),2)</f>
        <v>#VALUE!</v>
      </c>
      <c r="AE326" s="228" t="e">
        <f>_xlfn.CONCAT(HelpMe[[#This Row],[Year]],"-W",HelpMe[[#This Row],[Week'#]])</f>
        <v>#VALUE!</v>
      </c>
      <c r="AF326" s="228" t="str">
        <f>IFERROR(VLOOKUP(HelpMe[[#This Row],[ID]],CGTracker[#All],11,FALSE),"No CG Status Found")</f>
        <v>In Progress</v>
      </c>
      <c r="AG326" s="228" t="e">
        <f>MONTH(TEXT(HelpMe[[#This Row],[Created Date]],"mmm dd, yyyy hh:mm"))</f>
        <v>#VALUE!</v>
      </c>
      <c r="AH326" s="228" t="e">
        <f>_xlfn.CONCAT(HelpMe[[#This Row],[Year]],"-M",HelpMe[[#This Row],[Month]])</f>
        <v>#VALUE!</v>
      </c>
      <c r="AI326" s="228" t="e">
        <f ca="1">IF(HelpMe[[#This Row],[Age]]&lt;2,"Less than 2",IF(HelpMe[[#This Row],[Age]]&lt;5,"From 2 to 5",IF(HelpMe[[#This Row],[Age]]&lt;10,"From 5 to 10","More than 10")))</f>
        <v>#VALUE!</v>
      </c>
      <c r="AJ326" s="233" t="e">
        <f>DATEVALUE(TEXT(HelpMe[[#This Row],[Created Date]],"mm/dd/yyyy hh:mm"))</f>
        <v>#VALUE!</v>
      </c>
      <c r="AK326" s="233" t="str">
        <f>IF(HelpMe[[#This Row],[Resolved Time]]="-","",DATEVALUE(TEXT(HelpMe[[#This Row],[Created Date]],"mm/dd/yyyy hh:mm")))</f>
        <v/>
      </c>
    </row>
    <row r="327" spans="1:37" ht="14.5">
      <c r="A327" s="252">
        <v>4000001237</v>
      </c>
      <c r="B327" s="252" t="s">
        <v>117</v>
      </c>
      <c r="C327" s="252" t="s">
        <v>861</v>
      </c>
      <c r="D327" s="254" t="s">
        <v>1439</v>
      </c>
      <c r="E327" s="252" t="s">
        <v>911</v>
      </c>
      <c r="F327" s="252" t="s">
        <v>742</v>
      </c>
      <c r="G327" s="252" t="s">
        <v>516</v>
      </c>
      <c r="H327" s="252" t="s">
        <v>268</v>
      </c>
      <c r="I327" s="255">
        <v>45502.738194444442</v>
      </c>
      <c r="J327" s="253" t="s">
        <v>849</v>
      </c>
      <c r="K327" s="252" t="s">
        <v>845</v>
      </c>
      <c r="L327" s="253" t="s">
        <v>849</v>
      </c>
      <c r="M327" s="252" t="s">
        <v>1032</v>
      </c>
      <c r="N327" s="253" t="s">
        <v>849</v>
      </c>
      <c r="O327" s="252" t="s">
        <v>964</v>
      </c>
      <c r="P327" s="255">
        <v>45583.717361111114</v>
      </c>
      <c r="Q327" s="252" t="s">
        <v>861</v>
      </c>
      <c r="R327" s="253" t="s">
        <v>849</v>
      </c>
      <c r="S327" s="253" t="s">
        <v>849</v>
      </c>
      <c r="T327" s="253" t="s">
        <v>849</v>
      </c>
      <c r="U327" s="253" t="s">
        <v>849</v>
      </c>
      <c r="V327" s="256">
        <v>3000000000</v>
      </c>
      <c r="W327" s="252" t="s">
        <v>850</v>
      </c>
      <c r="X327" s="252" t="s">
        <v>913</v>
      </c>
      <c r="Y327" s="228" t="str">
        <f>VLOOKUP(HelpMe[[#This Row],[Technician]],Technicians[#All],3,FALSE)</f>
        <v>RAK Ceramics</v>
      </c>
      <c r="Z327" s="228" t="str">
        <f>VLOOKUP(HelpMe[[#This Row],[Technician]],Technicians[#All],2,FALSE)</f>
        <v>SAP SD</v>
      </c>
      <c r="AA327" s="233" t="e">
        <f>IF((TEXT("Oct 28, 2024 00:00 AM","mmm dd, yyyy hh:mm") - TEXT(HelpMe[[#This Row],[Created Date]],"mmm dd, yyyy hh:mm"))&gt;0, "Yes","No")</f>
        <v>#VALUE!</v>
      </c>
      <c r="AB327" s="230" t="e">
        <f ca="1">IF(HelpMe[[#This Row],[Resolved Time]]="-",NOW()-TEXT(HelpMe[[#This Row],[Created Date]],"mmm dd, yyyy hh:mm"),HelpMe[[#This Row],[Resolved Time]]-HelpMe[[#This Row],[Created Date]])</f>
        <v>#VALUE!</v>
      </c>
      <c r="AC327" s="231" t="e">
        <f>YEAR(TEXT(HelpMe[[#This Row],[Created Date]],"mmm dd, yyyy hh:mm"))</f>
        <v>#VALUE!</v>
      </c>
      <c r="AD327" s="228" t="e">
        <f>WEEKNUM(TEXT(HelpMe[[#This Row],[Created Date]],"mmm dd, yyyy hh:mm"),2)</f>
        <v>#VALUE!</v>
      </c>
      <c r="AE327" s="228" t="e">
        <f>_xlfn.CONCAT(HelpMe[[#This Row],[Year]],"-W",HelpMe[[#This Row],[Week'#]])</f>
        <v>#VALUE!</v>
      </c>
      <c r="AF327" s="228" t="str">
        <f>IFERROR(VLOOKUP(HelpMe[[#This Row],[ID]],CGTracker[#All],11,FALSE),"No CG Status Found")</f>
        <v>No CG Status Found</v>
      </c>
      <c r="AG327" s="228" t="e">
        <f>MONTH(TEXT(HelpMe[[#This Row],[Created Date]],"mmm dd, yyyy hh:mm"))</f>
        <v>#VALUE!</v>
      </c>
      <c r="AH327" s="228" t="e">
        <f>_xlfn.CONCAT(HelpMe[[#This Row],[Year]],"-M",HelpMe[[#This Row],[Month]])</f>
        <v>#VALUE!</v>
      </c>
      <c r="AI327" s="228" t="e">
        <f ca="1">IF(HelpMe[[#This Row],[Age]]&lt;2,"Less than 2",IF(HelpMe[[#This Row],[Age]]&lt;5,"From 2 to 5",IF(HelpMe[[#This Row],[Age]]&lt;10,"From 5 to 10","More than 10")))</f>
        <v>#VALUE!</v>
      </c>
      <c r="AJ327" s="233" t="e">
        <f>DATEVALUE(TEXT(HelpMe[[#This Row],[Created Date]],"mm/dd/yyyy hh:mm"))</f>
        <v>#VALUE!</v>
      </c>
      <c r="AK327" s="233" t="str">
        <f>IF(HelpMe[[#This Row],[Resolved Time]]="-","",DATEVALUE(TEXT(HelpMe[[#This Row],[Created Date]],"mm/dd/yyyy hh:mm")))</f>
        <v/>
      </c>
    </row>
    <row r="328" spans="1:37" ht="14.5">
      <c r="A328" s="252">
        <v>4000001240</v>
      </c>
      <c r="B328" s="252" t="s">
        <v>117</v>
      </c>
      <c r="C328" s="252" t="s">
        <v>881</v>
      </c>
      <c r="D328" s="254" t="s">
        <v>1440</v>
      </c>
      <c r="E328" s="252" t="s">
        <v>1441</v>
      </c>
      <c r="F328" s="252" t="s">
        <v>742</v>
      </c>
      <c r="G328" s="252" t="s">
        <v>864</v>
      </c>
      <c r="H328" s="252" t="s">
        <v>268</v>
      </c>
      <c r="I328" s="255">
        <v>45502.738194444442</v>
      </c>
      <c r="J328" s="253" t="s">
        <v>849</v>
      </c>
      <c r="K328" s="252" t="s">
        <v>845</v>
      </c>
      <c r="L328" s="253" t="s">
        <v>849</v>
      </c>
      <c r="M328" s="252" t="s">
        <v>1032</v>
      </c>
      <c r="N328" s="252" t="s">
        <v>1442</v>
      </c>
      <c r="O328" s="252" t="s">
        <v>848</v>
      </c>
      <c r="P328" s="255">
        <v>45583.719444444447</v>
      </c>
      <c r="Q328" s="252" t="s">
        <v>881</v>
      </c>
      <c r="R328" s="253" t="s">
        <v>849</v>
      </c>
      <c r="S328" s="253" t="s">
        <v>849</v>
      </c>
      <c r="T328" s="253" t="s">
        <v>849</v>
      </c>
      <c r="U328" s="253" t="s">
        <v>849</v>
      </c>
      <c r="V328" s="256">
        <v>3000000000</v>
      </c>
      <c r="W328" s="252" t="s">
        <v>850</v>
      </c>
      <c r="X328" s="252" t="s">
        <v>793</v>
      </c>
      <c r="Y328" s="228" t="str">
        <f>VLOOKUP(HelpMe[[#This Row],[Technician]],Technicians[#All],3,FALSE)</f>
        <v>RAK Ceramics</v>
      </c>
      <c r="Z328" s="228" t="str">
        <f>VLOOKUP(HelpMe[[#This Row],[Technician]],Technicians[#All],2,FALSE)</f>
        <v>SAP SD</v>
      </c>
      <c r="AA328" s="233" t="e">
        <f>IF((TEXT("Oct 28, 2024 00:00 AM","mmm dd, yyyy hh:mm") - TEXT(HelpMe[[#This Row],[Created Date]],"mmm dd, yyyy hh:mm"))&gt;0, "Yes","No")</f>
        <v>#VALUE!</v>
      </c>
      <c r="AB328" s="230" t="e">
        <f ca="1">IF(HelpMe[[#This Row],[Resolved Time]]="-",NOW()-TEXT(HelpMe[[#This Row],[Created Date]],"mmm dd, yyyy hh:mm"),HelpMe[[#This Row],[Resolved Time]]-HelpMe[[#This Row],[Created Date]])</f>
        <v>#VALUE!</v>
      </c>
      <c r="AC328" s="231" t="e">
        <f>YEAR(TEXT(HelpMe[[#This Row],[Created Date]],"mmm dd, yyyy hh:mm"))</f>
        <v>#VALUE!</v>
      </c>
      <c r="AD328" s="228" t="e">
        <f>WEEKNUM(TEXT(HelpMe[[#This Row],[Created Date]],"mmm dd, yyyy hh:mm"),2)</f>
        <v>#VALUE!</v>
      </c>
      <c r="AE328" s="228" t="e">
        <f>_xlfn.CONCAT(HelpMe[[#This Row],[Year]],"-W",HelpMe[[#This Row],[Week'#]])</f>
        <v>#VALUE!</v>
      </c>
      <c r="AF328" s="228" t="str">
        <f>IFERROR(VLOOKUP(HelpMe[[#This Row],[ID]],CGTracker[#All],11,FALSE),"No CG Status Found")</f>
        <v>No CG Status Found</v>
      </c>
      <c r="AG328" s="228" t="e">
        <f>MONTH(TEXT(HelpMe[[#This Row],[Created Date]],"mmm dd, yyyy hh:mm"))</f>
        <v>#VALUE!</v>
      </c>
      <c r="AH328" s="228" t="e">
        <f>_xlfn.CONCAT(HelpMe[[#This Row],[Year]],"-M",HelpMe[[#This Row],[Month]])</f>
        <v>#VALUE!</v>
      </c>
      <c r="AI328" s="228" t="e">
        <f ca="1">IF(HelpMe[[#This Row],[Age]]&lt;2,"Less than 2",IF(HelpMe[[#This Row],[Age]]&lt;5,"From 2 to 5",IF(HelpMe[[#This Row],[Age]]&lt;10,"From 5 to 10","More than 10")))</f>
        <v>#VALUE!</v>
      </c>
      <c r="AJ328" s="233" t="e">
        <f>DATEVALUE(TEXT(HelpMe[[#This Row],[Created Date]],"mm/dd/yyyy hh:mm"))</f>
        <v>#VALUE!</v>
      </c>
      <c r="AK328" s="233" t="str">
        <f>IF(HelpMe[[#This Row],[Resolved Time]]="-","",DATEVALUE(TEXT(HelpMe[[#This Row],[Created Date]],"mm/dd/yyyy hh:mm")))</f>
        <v/>
      </c>
    </row>
    <row r="329" spans="1:37" ht="14.5">
      <c r="A329" s="252">
        <v>4000001241</v>
      </c>
      <c r="B329" s="252" t="s">
        <v>117</v>
      </c>
      <c r="C329" s="252" t="s">
        <v>881</v>
      </c>
      <c r="D329" s="254" t="s">
        <v>493</v>
      </c>
      <c r="E329" s="252" t="s">
        <v>1443</v>
      </c>
      <c r="F329" s="252" t="s">
        <v>742</v>
      </c>
      <c r="G329" s="252" t="s">
        <v>516</v>
      </c>
      <c r="H329" s="252" t="s">
        <v>746</v>
      </c>
      <c r="I329" s="255">
        <v>45502.738194444442</v>
      </c>
      <c r="J329" s="255">
        <v>45509.738194444442</v>
      </c>
      <c r="K329" s="252" t="s">
        <v>845</v>
      </c>
      <c r="L329" s="253" t="s">
        <v>849</v>
      </c>
      <c r="M329" s="252" t="s">
        <v>1032</v>
      </c>
      <c r="N329" s="252" t="s">
        <v>1240</v>
      </c>
      <c r="O329" s="252" t="s">
        <v>848</v>
      </c>
      <c r="P329" s="255">
        <v>45643.768750000003</v>
      </c>
      <c r="Q329" s="252" t="s">
        <v>881</v>
      </c>
      <c r="R329" s="253" t="s">
        <v>849</v>
      </c>
      <c r="S329" s="255">
        <v>45583.722916666666</v>
      </c>
      <c r="T329" s="255">
        <v>45503.529861111114</v>
      </c>
      <c r="U329" s="253" t="s">
        <v>849</v>
      </c>
      <c r="V329" s="256">
        <v>3000000000</v>
      </c>
      <c r="W329" s="252" t="s">
        <v>850</v>
      </c>
      <c r="X329" s="252" t="s">
        <v>793</v>
      </c>
      <c r="Y329" s="228" t="str">
        <f>VLOOKUP(HelpMe[[#This Row],[Technician]],Technicians[#All],3,FALSE)</f>
        <v>RAK Ceramics</v>
      </c>
      <c r="Z329" s="228" t="str">
        <f>VLOOKUP(HelpMe[[#This Row],[Technician]],Technicians[#All],2,FALSE)</f>
        <v>SAP SD</v>
      </c>
      <c r="AA329" s="230" t="e">
        <f>IF((TEXT("Oct 28, 2024 00:00 AM","mmm dd, yyyy hh:mm") - TEXT(HelpMe[[#This Row],[Created Date]],"mmm dd, yyyy hh:mm"))&gt;0, "Yes","No")</f>
        <v>#VALUE!</v>
      </c>
      <c r="AB329" s="230" t="e">
        <f ca="1">IF(HelpMe[[#This Row],[Resolved Time]]="-",NOW()-TEXT(HelpMe[[#This Row],[Created Date]],"mmm dd, yyyy hh:mm"),HelpMe[[#This Row],[Resolved Time]]-HelpMe[[#This Row],[Created Date]])</f>
        <v>#VALUE!</v>
      </c>
      <c r="AC329" s="231" t="e">
        <f>YEAR(TEXT(HelpMe[[#This Row],[Created Date]],"mmm dd, yyyy hh:mm"))</f>
        <v>#VALUE!</v>
      </c>
      <c r="AD329" s="228" t="e">
        <f>WEEKNUM(TEXT(HelpMe[[#This Row],[Created Date]],"mmm dd, yyyy hh:mm"),2)</f>
        <v>#VALUE!</v>
      </c>
      <c r="AE329" s="228" t="e">
        <f>_xlfn.CONCAT(HelpMe[[#This Row],[Year]],"-W",HelpMe[[#This Row],[Week'#]])</f>
        <v>#VALUE!</v>
      </c>
      <c r="AF329" s="228" t="str">
        <f>IFERROR(VLOOKUP(HelpMe[[#This Row],[ID]],CGTracker[#All],11,FALSE),"No CG Status Found")</f>
        <v>User acceptance</v>
      </c>
      <c r="AG329" s="228" t="e">
        <f>MONTH(TEXT(HelpMe[[#This Row],[Created Date]],"mmm dd, yyyy hh:mm"))</f>
        <v>#VALUE!</v>
      </c>
      <c r="AH329" s="228" t="e">
        <f>_xlfn.CONCAT(HelpMe[[#This Row],[Year]],"-M",HelpMe[[#This Row],[Month]])</f>
        <v>#VALUE!</v>
      </c>
      <c r="AI329" s="228" t="e">
        <f ca="1">IF(HelpMe[[#This Row],[Age]]&lt;2,"Less than 2",IF(HelpMe[[#This Row],[Age]]&lt;5,"From 2 to 5",IF(HelpMe[[#This Row],[Age]]&lt;10,"From 5 to 10","More than 10")))</f>
        <v>#VALUE!</v>
      </c>
      <c r="AJ329" s="233" t="e">
        <f>DATEVALUE(TEXT(HelpMe[[#This Row],[Created Date]],"mm/dd/yyyy hh:mm"))</f>
        <v>#VALUE!</v>
      </c>
      <c r="AK329" s="233" t="str">
        <f>IF(HelpMe[[#This Row],[Resolved Time]]="-","",DATEVALUE(TEXT(HelpMe[[#This Row],[Created Date]],"mm/dd/yyyy hh:mm")))</f>
        <v/>
      </c>
    </row>
    <row r="330" spans="1:37" ht="14.5">
      <c r="A330" s="252">
        <v>4000001243</v>
      </c>
      <c r="B330" s="252" t="s">
        <v>117</v>
      </c>
      <c r="C330" s="252" t="s">
        <v>881</v>
      </c>
      <c r="D330" s="254" t="s">
        <v>1444</v>
      </c>
      <c r="E330" s="252" t="s">
        <v>1297</v>
      </c>
      <c r="F330" s="252" t="s">
        <v>742</v>
      </c>
      <c r="G330" s="252" t="s">
        <v>516</v>
      </c>
      <c r="H330" s="252" t="s">
        <v>403</v>
      </c>
      <c r="I330" s="255">
        <v>45502.738194444442</v>
      </c>
      <c r="J330" s="255">
        <v>45509.738194444442</v>
      </c>
      <c r="K330" s="252" t="s">
        <v>845</v>
      </c>
      <c r="L330" s="255">
        <v>45509.822222222225</v>
      </c>
      <c r="M330" s="252" t="s">
        <v>1032</v>
      </c>
      <c r="N330" s="252" t="s">
        <v>983</v>
      </c>
      <c r="O330" s="252" t="s">
        <v>848</v>
      </c>
      <c r="P330" s="255">
        <v>45516.708333333336</v>
      </c>
      <c r="Q330" s="252" t="s">
        <v>881</v>
      </c>
      <c r="R330" s="255">
        <v>45509.822222222225</v>
      </c>
      <c r="S330" s="255">
        <v>45509.822222222225</v>
      </c>
      <c r="T330" s="255">
        <v>45503.529861111114</v>
      </c>
      <c r="U330" s="253" t="s">
        <v>849</v>
      </c>
      <c r="V330" s="256">
        <v>3000000000</v>
      </c>
      <c r="W330" s="252" t="s">
        <v>850</v>
      </c>
      <c r="X330" s="252" t="s">
        <v>793</v>
      </c>
      <c r="Y330" s="228" t="str">
        <f>VLOOKUP(HelpMe[[#This Row],[Technician]],Technicians[#All],3,FALSE)</f>
        <v>RAK Ceramics</v>
      </c>
      <c r="Z330" s="228" t="str">
        <f>VLOOKUP(HelpMe[[#This Row],[Technician]],Technicians[#All],2,FALSE)</f>
        <v>SAP SD</v>
      </c>
      <c r="AA330" s="233" t="e">
        <f>IF((TEXT("Oct 28, 2024 00:00 AM","mmm dd, yyyy hh:mm") - TEXT(HelpMe[[#This Row],[Created Date]],"mmm dd, yyyy hh:mm"))&gt;0, "Yes","No")</f>
        <v>#VALUE!</v>
      </c>
      <c r="AB330" s="230">
        <f ca="1">IF(HelpMe[[#This Row],[Resolved Time]]="-",NOW()-TEXT(HelpMe[[#This Row],[Created Date]],"mmm dd, yyyy hh:mm"),HelpMe[[#This Row],[Resolved Time]]-HelpMe[[#This Row],[Created Date]])</f>
        <v>7.0840277777824667</v>
      </c>
      <c r="AC330" s="231" t="e">
        <f>YEAR(TEXT(HelpMe[[#This Row],[Created Date]],"mmm dd, yyyy hh:mm"))</f>
        <v>#VALUE!</v>
      </c>
      <c r="AD330" s="228" t="e">
        <f>WEEKNUM(TEXT(HelpMe[[#This Row],[Created Date]],"mmm dd, yyyy hh:mm"),2)</f>
        <v>#VALUE!</v>
      </c>
      <c r="AE330" s="228" t="e">
        <f>_xlfn.CONCAT(HelpMe[[#This Row],[Year]],"-W",HelpMe[[#This Row],[Week'#]])</f>
        <v>#VALUE!</v>
      </c>
      <c r="AF330" s="228" t="str">
        <f>IFERROR(VLOOKUP(HelpMe[[#This Row],[ID]],CGTracker[#All],11,FALSE),"No CG Status Found")</f>
        <v>No CG Status Found</v>
      </c>
      <c r="AG330" s="228" t="e">
        <f>MONTH(TEXT(HelpMe[[#This Row],[Created Date]],"mmm dd, yyyy hh:mm"))</f>
        <v>#VALUE!</v>
      </c>
      <c r="AH330" s="228" t="e">
        <f>_xlfn.CONCAT(HelpMe[[#This Row],[Year]],"-M",HelpMe[[#This Row],[Month]])</f>
        <v>#VALUE!</v>
      </c>
      <c r="AI330" s="228" t="str">
        <f ca="1">IF(HelpMe[[#This Row],[Age]]&lt;2,"Less than 2",IF(HelpMe[[#This Row],[Age]]&lt;5,"From 2 to 5",IF(HelpMe[[#This Row],[Age]]&lt;10,"From 5 to 10","More than 10")))</f>
        <v>From 5 to 10</v>
      </c>
      <c r="AJ330" s="233" t="e">
        <f>DATEVALUE(TEXT(HelpMe[[#This Row],[Created Date]],"mm/dd/yyyy hh:mm"))</f>
        <v>#VALUE!</v>
      </c>
      <c r="AK330" s="233" t="e">
        <f>IF(HelpMe[[#This Row],[Resolved Time]]="-","",DATEVALUE(TEXT(HelpMe[[#This Row],[Created Date]],"mm/dd/yyyy hh:mm")))</f>
        <v>#VALUE!</v>
      </c>
    </row>
    <row r="331" spans="1:37" ht="14.5">
      <c r="A331" s="252">
        <v>4000001245</v>
      </c>
      <c r="B331" s="252" t="s">
        <v>117</v>
      </c>
      <c r="C331" s="252" t="s">
        <v>881</v>
      </c>
      <c r="D331" s="254" t="s">
        <v>1445</v>
      </c>
      <c r="E331" s="252" t="s">
        <v>970</v>
      </c>
      <c r="F331" s="252" t="s">
        <v>854</v>
      </c>
      <c r="G331" s="252" t="s">
        <v>855</v>
      </c>
      <c r="H331" s="252" t="s">
        <v>746</v>
      </c>
      <c r="I331" s="255">
        <v>45502.738194444442</v>
      </c>
      <c r="J331" s="255">
        <v>45509.738194444442</v>
      </c>
      <c r="K331" s="252" t="s">
        <v>845</v>
      </c>
      <c r="L331" s="253" t="s">
        <v>849</v>
      </c>
      <c r="M331" s="252" t="s">
        <v>1032</v>
      </c>
      <c r="N331" s="252" t="s">
        <v>971</v>
      </c>
      <c r="O331" s="252" t="s">
        <v>848</v>
      </c>
      <c r="P331" s="255">
        <v>45583.724999999999</v>
      </c>
      <c r="Q331" s="252" t="s">
        <v>881</v>
      </c>
      <c r="R331" s="253" t="s">
        <v>849</v>
      </c>
      <c r="S331" s="253" t="s">
        <v>849</v>
      </c>
      <c r="T331" s="255">
        <v>45503.529861111114</v>
      </c>
      <c r="U331" s="253" t="s">
        <v>849</v>
      </c>
      <c r="V331" s="256">
        <v>3000000000</v>
      </c>
      <c r="W331" s="252" t="s">
        <v>850</v>
      </c>
      <c r="X331" s="252" t="s">
        <v>793</v>
      </c>
      <c r="Y331" s="228" t="str">
        <f>VLOOKUP(HelpMe[[#This Row],[Technician]],Technicians[#All],3,FALSE)</f>
        <v>RAK Ceramics</v>
      </c>
      <c r="Z331" s="228" t="str">
        <f>VLOOKUP(HelpMe[[#This Row],[Technician]],Technicians[#All],2,FALSE)</f>
        <v>SAP PP</v>
      </c>
      <c r="AA331" s="233" t="e">
        <f>IF((TEXT("Oct 28, 2024 00:00 AM","mmm dd, yyyy hh:mm") - TEXT(HelpMe[[#This Row],[Created Date]],"mmm dd, yyyy hh:mm"))&gt;0, "Yes","No")</f>
        <v>#VALUE!</v>
      </c>
      <c r="AB331" s="230" t="e">
        <f ca="1">IF(HelpMe[[#This Row],[Resolved Time]]="-",NOW()-TEXT(HelpMe[[#This Row],[Created Date]],"mmm dd, yyyy hh:mm"),HelpMe[[#This Row],[Resolved Time]]-HelpMe[[#This Row],[Created Date]])</f>
        <v>#VALUE!</v>
      </c>
      <c r="AC331" s="231" t="e">
        <f>YEAR(TEXT(HelpMe[[#This Row],[Created Date]],"mmm dd, yyyy hh:mm"))</f>
        <v>#VALUE!</v>
      </c>
      <c r="AD331" s="228" t="e">
        <f>WEEKNUM(TEXT(HelpMe[[#This Row],[Created Date]],"mmm dd, yyyy hh:mm"),2)</f>
        <v>#VALUE!</v>
      </c>
      <c r="AE331" s="228" t="e">
        <f>_xlfn.CONCAT(HelpMe[[#This Row],[Year]],"-W",HelpMe[[#This Row],[Week'#]])</f>
        <v>#VALUE!</v>
      </c>
      <c r="AF331" s="228" t="str">
        <f>IFERROR(VLOOKUP(HelpMe[[#This Row],[ID]],CGTracker[#All],11,FALSE),"No CG Status Found")</f>
        <v>No CG Status Found</v>
      </c>
      <c r="AG331" s="228" t="e">
        <f>MONTH(TEXT(HelpMe[[#This Row],[Created Date]],"mmm dd, yyyy hh:mm"))</f>
        <v>#VALUE!</v>
      </c>
      <c r="AH331" s="228" t="e">
        <f>_xlfn.CONCAT(HelpMe[[#This Row],[Year]],"-M",HelpMe[[#This Row],[Month]])</f>
        <v>#VALUE!</v>
      </c>
      <c r="AI331" s="228" t="e">
        <f ca="1">IF(HelpMe[[#This Row],[Age]]&lt;2,"Less than 2",IF(HelpMe[[#This Row],[Age]]&lt;5,"From 2 to 5",IF(HelpMe[[#This Row],[Age]]&lt;10,"From 5 to 10","More than 10")))</f>
        <v>#VALUE!</v>
      </c>
      <c r="AJ331" s="233" t="e">
        <f>DATEVALUE(TEXT(HelpMe[[#This Row],[Created Date]],"mm/dd/yyyy hh:mm"))</f>
        <v>#VALUE!</v>
      </c>
      <c r="AK331" s="233" t="str">
        <f>IF(HelpMe[[#This Row],[Resolved Time]]="-","",DATEVALUE(TEXT(HelpMe[[#This Row],[Created Date]],"mm/dd/yyyy hh:mm")))</f>
        <v/>
      </c>
    </row>
    <row r="332" spans="1:37" ht="14.5">
      <c r="A332" s="252">
        <v>4000001248</v>
      </c>
      <c r="B332" s="252" t="s">
        <v>117</v>
      </c>
      <c r="C332" s="252" t="s">
        <v>881</v>
      </c>
      <c r="D332" s="254" t="s">
        <v>1446</v>
      </c>
      <c r="E332" s="252" t="s">
        <v>854</v>
      </c>
      <c r="F332" s="252" t="s">
        <v>742</v>
      </c>
      <c r="G332" s="252" t="s">
        <v>516</v>
      </c>
      <c r="H332" s="252" t="s">
        <v>268</v>
      </c>
      <c r="I332" s="255">
        <v>45502.738194444442</v>
      </c>
      <c r="J332" s="253" t="s">
        <v>849</v>
      </c>
      <c r="K332" s="252" t="s">
        <v>845</v>
      </c>
      <c r="L332" s="253" t="s">
        <v>849</v>
      </c>
      <c r="M332" s="252" t="s">
        <v>1032</v>
      </c>
      <c r="N332" s="253" t="s">
        <v>849</v>
      </c>
      <c r="O332" s="252" t="s">
        <v>848</v>
      </c>
      <c r="P332" s="255">
        <v>45583.725694444445</v>
      </c>
      <c r="Q332" s="252" t="s">
        <v>881</v>
      </c>
      <c r="R332" s="253" t="s">
        <v>849</v>
      </c>
      <c r="S332" s="255">
        <v>45583.725694444445</v>
      </c>
      <c r="T332" s="253" t="s">
        <v>849</v>
      </c>
      <c r="U332" s="253" t="s">
        <v>849</v>
      </c>
      <c r="V332" s="256">
        <v>3000000000</v>
      </c>
      <c r="W332" s="252" t="s">
        <v>850</v>
      </c>
      <c r="X332" s="252" t="s">
        <v>793</v>
      </c>
      <c r="Y332" s="228" t="str">
        <f>VLOOKUP(HelpMe[[#This Row],[Technician]],Technicians[#All],3,FALSE)</f>
        <v>RAK Ceramics</v>
      </c>
      <c r="Z332" s="228" t="str">
        <f>VLOOKUP(HelpMe[[#This Row],[Technician]],Technicians[#All],2,FALSE)</f>
        <v>SAP SD</v>
      </c>
      <c r="AA332" s="233" t="e">
        <f>IF((TEXT("Oct 28, 2024 00:00 AM","mmm dd, yyyy hh:mm") - TEXT(HelpMe[[#This Row],[Created Date]],"mmm dd, yyyy hh:mm"))&gt;0, "Yes","No")</f>
        <v>#VALUE!</v>
      </c>
      <c r="AB332" s="230" t="e">
        <f ca="1">IF(HelpMe[[#This Row],[Resolved Time]]="-",NOW()-TEXT(HelpMe[[#This Row],[Created Date]],"mmm dd, yyyy hh:mm"),HelpMe[[#This Row],[Resolved Time]]-HelpMe[[#This Row],[Created Date]])</f>
        <v>#VALUE!</v>
      </c>
      <c r="AC332" s="231" t="e">
        <f>YEAR(TEXT(HelpMe[[#This Row],[Created Date]],"mmm dd, yyyy hh:mm"))</f>
        <v>#VALUE!</v>
      </c>
      <c r="AD332" s="228" t="e">
        <f>WEEKNUM(TEXT(HelpMe[[#This Row],[Created Date]],"mmm dd, yyyy hh:mm"),2)</f>
        <v>#VALUE!</v>
      </c>
      <c r="AE332" s="228" t="e">
        <f>_xlfn.CONCAT(HelpMe[[#This Row],[Year]],"-W",HelpMe[[#This Row],[Week'#]])</f>
        <v>#VALUE!</v>
      </c>
      <c r="AF332" s="228" t="str">
        <f>IFERROR(VLOOKUP(HelpMe[[#This Row],[ID]],CGTracker[#All],11,FALSE),"No CG Status Found")</f>
        <v>No CG Status Found</v>
      </c>
      <c r="AG332" s="228" t="e">
        <f>MONTH(TEXT(HelpMe[[#This Row],[Created Date]],"mmm dd, yyyy hh:mm"))</f>
        <v>#VALUE!</v>
      </c>
      <c r="AH332" s="228" t="e">
        <f>_xlfn.CONCAT(HelpMe[[#This Row],[Year]],"-M",HelpMe[[#This Row],[Month]])</f>
        <v>#VALUE!</v>
      </c>
      <c r="AI332" s="228" t="e">
        <f ca="1">IF(HelpMe[[#This Row],[Age]]&lt;2,"Less than 2",IF(HelpMe[[#This Row],[Age]]&lt;5,"From 2 to 5",IF(HelpMe[[#This Row],[Age]]&lt;10,"From 5 to 10","More than 10")))</f>
        <v>#VALUE!</v>
      </c>
      <c r="AJ332" s="233" t="e">
        <f>DATEVALUE(TEXT(HelpMe[[#This Row],[Created Date]],"mm/dd/yyyy hh:mm"))</f>
        <v>#VALUE!</v>
      </c>
      <c r="AK332" s="233" t="str">
        <f>IF(HelpMe[[#This Row],[Resolved Time]]="-","",DATEVALUE(TEXT(HelpMe[[#This Row],[Created Date]],"mm/dd/yyyy hh:mm")))</f>
        <v/>
      </c>
    </row>
    <row r="333" spans="1:37" ht="14.5">
      <c r="A333" s="252">
        <v>4000001249</v>
      </c>
      <c r="B333" s="252" t="s">
        <v>117</v>
      </c>
      <c r="C333" s="252" t="s">
        <v>881</v>
      </c>
      <c r="D333" s="254" t="s">
        <v>1447</v>
      </c>
      <c r="E333" s="252" t="s">
        <v>1448</v>
      </c>
      <c r="F333" s="252" t="s">
        <v>742</v>
      </c>
      <c r="G333" s="252" t="s">
        <v>864</v>
      </c>
      <c r="H333" s="252" t="s">
        <v>268</v>
      </c>
      <c r="I333" s="255">
        <v>45502.738194444442</v>
      </c>
      <c r="J333" s="253" t="s">
        <v>849</v>
      </c>
      <c r="K333" s="252" t="s">
        <v>845</v>
      </c>
      <c r="L333" s="253" t="s">
        <v>849</v>
      </c>
      <c r="M333" s="252" t="s">
        <v>1032</v>
      </c>
      <c r="N333" s="253" t="s">
        <v>849</v>
      </c>
      <c r="O333" s="252" t="s">
        <v>848</v>
      </c>
      <c r="P333" s="255">
        <v>45574.583333333336</v>
      </c>
      <c r="Q333" s="252" t="s">
        <v>881</v>
      </c>
      <c r="R333" s="253" t="s">
        <v>849</v>
      </c>
      <c r="S333" s="253" t="s">
        <v>849</v>
      </c>
      <c r="T333" s="253" t="s">
        <v>849</v>
      </c>
      <c r="U333" s="253" t="s">
        <v>849</v>
      </c>
      <c r="V333" s="256">
        <v>3000000000</v>
      </c>
      <c r="W333" s="252" t="s">
        <v>850</v>
      </c>
      <c r="X333" s="252" t="s">
        <v>793</v>
      </c>
      <c r="Y333" s="228" t="str">
        <f>VLOOKUP(HelpMe[[#This Row],[Technician]],Technicians[#All],3,FALSE)</f>
        <v>RAK Ceramics</v>
      </c>
      <c r="Z333" s="228" t="str">
        <f>VLOOKUP(HelpMe[[#This Row],[Technician]],Technicians[#All],2,FALSE)</f>
        <v>SAP SD</v>
      </c>
      <c r="AA333" s="233" t="e">
        <f>IF((TEXT("Oct 28, 2024 00:00 AM","mmm dd, yyyy hh:mm") - TEXT(HelpMe[[#This Row],[Created Date]],"mmm dd, yyyy hh:mm"))&gt;0, "Yes","No")</f>
        <v>#VALUE!</v>
      </c>
      <c r="AB333" s="230" t="e">
        <f ca="1">IF(HelpMe[[#This Row],[Resolved Time]]="-",NOW()-TEXT(HelpMe[[#This Row],[Created Date]],"mmm dd, yyyy hh:mm"),HelpMe[[#This Row],[Resolved Time]]-HelpMe[[#This Row],[Created Date]])</f>
        <v>#VALUE!</v>
      </c>
      <c r="AC333" s="231" t="e">
        <f>YEAR(TEXT(HelpMe[[#This Row],[Created Date]],"mmm dd, yyyy hh:mm"))</f>
        <v>#VALUE!</v>
      </c>
      <c r="AD333" s="228" t="e">
        <f>WEEKNUM(TEXT(HelpMe[[#This Row],[Created Date]],"mmm dd, yyyy hh:mm"),2)</f>
        <v>#VALUE!</v>
      </c>
      <c r="AE333" s="228" t="e">
        <f>_xlfn.CONCAT(HelpMe[[#This Row],[Year]],"-W",HelpMe[[#This Row],[Week'#]])</f>
        <v>#VALUE!</v>
      </c>
      <c r="AF333" s="228" t="str">
        <f>IFERROR(VLOOKUP(HelpMe[[#This Row],[ID]],CGTracker[#All],11,FALSE),"No CG Status Found")</f>
        <v>No CG Status Found</v>
      </c>
      <c r="AG333" s="228" t="e">
        <f>MONTH(TEXT(HelpMe[[#This Row],[Created Date]],"mmm dd, yyyy hh:mm"))</f>
        <v>#VALUE!</v>
      </c>
      <c r="AH333" s="228" t="e">
        <f>_xlfn.CONCAT(HelpMe[[#This Row],[Year]],"-M",HelpMe[[#This Row],[Month]])</f>
        <v>#VALUE!</v>
      </c>
      <c r="AI333" s="228" t="e">
        <f ca="1">IF(HelpMe[[#This Row],[Age]]&lt;2,"Less than 2",IF(HelpMe[[#This Row],[Age]]&lt;5,"From 2 to 5",IF(HelpMe[[#This Row],[Age]]&lt;10,"From 5 to 10","More than 10")))</f>
        <v>#VALUE!</v>
      </c>
      <c r="AJ333" s="233" t="e">
        <f>DATEVALUE(TEXT(HelpMe[[#This Row],[Created Date]],"mm/dd/yyyy hh:mm"))</f>
        <v>#VALUE!</v>
      </c>
      <c r="AK333" s="233" t="str">
        <f>IF(HelpMe[[#This Row],[Resolved Time]]="-","",DATEVALUE(TEXT(HelpMe[[#This Row],[Created Date]],"mm/dd/yyyy hh:mm")))</f>
        <v/>
      </c>
    </row>
    <row r="334" spans="1:37" ht="14.5">
      <c r="A334" s="252">
        <v>4000001252</v>
      </c>
      <c r="B334" s="252" t="s">
        <v>117</v>
      </c>
      <c r="C334" s="252" t="s">
        <v>881</v>
      </c>
      <c r="D334" s="254" t="s">
        <v>1449</v>
      </c>
      <c r="E334" s="252" t="s">
        <v>1450</v>
      </c>
      <c r="F334" s="252" t="s">
        <v>742</v>
      </c>
      <c r="G334" s="252" t="s">
        <v>516</v>
      </c>
      <c r="H334" s="252" t="s">
        <v>268</v>
      </c>
      <c r="I334" s="255">
        <v>45502.738194444442</v>
      </c>
      <c r="J334" s="253" t="s">
        <v>849</v>
      </c>
      <c r="K334" s="252" t="s">
        <v>845</v>
      </c>
      <c r="L334" s="253" t="s">
        <v>849</v>
      </c>
      <c r="M334" s="252" t="s">
        <v>1032</v>
      </c>
      <c r="N334" s="253" t="s">
        <v>849</v>
      </c>
      <c r="O334" s="252" t="s">
        <v>848</v>
      </c>
      <c r="P334" s="255">
        <v>45516.708333333336</v>
      </c>
      <c r="Q334" s="252" t="s">
        <v>881</v>
      </c>
      <c r="R334" s="253" t="s">
        <v>849</v>
      </c>
      <c r="S334" s="253" t="s">
        <v>849</v>
      </c>
      <c r="T334" s="253" t="s">
        <v>849</v>
      </c>
      <c r="U334" s="253" t="s">
        <v>849</v>
      </c>
      <c r="V334" s="256">
        <v>3000000000</v>
      </c>
      <c r="W334" s="252" t="s">
        <v>850</v>
      </c>
      <c r="X334" s="252" t="s">
        <v>793</v>
      </c>
      <c r="Y334" s="228" t="str">
        <f>VLOOKUP(HelpMe[[#This Row],[Technician]],Technicians[#All],3,FALSE)</f>
        <v>RAK Ceramics</v>
      </c>
      <c r="Z334" s="228" t="str">
        <f>VLOOKUP(HelpMe[[#This Row],[Technician]],Technicians[#All],2,FALSE)</f>
        <v>SAP SD</v>
      </c>
      <c r="AA334" s="233" t="e">
        <f>IF((TEXT("Oct 28, 2024 00:00 AM","mmm dd, yyyy hh:mm") - TEXT(HelpMe[[#This Row],[Created Date]],"mmm dd, yyyy hh:mm"))&gt;0, "Yes","No")</f>
        <v>#VALUE!</v>
      </c>
      <c r="AB334" s="230" t="e">
        <f ca="1">IF(HelpMe[[#This Row],[Resolved Time]]="-",NOW()-TEXT(HelpMe[[#This Row],[Created Date]],"mmm dd, yyyy hh:mm"),HelpMe[[#This Row],[Resolved Time]]-HelpMe[[#This Row],[Created Date]])</f>
        <v>#VALUE!</v>
      </c>
      <c r="AC334" s="231" t="e">
        <f>YEAR(TEXT(HelpMe[[#This Row],[Created Date]],"mmm dd, yyyy hh:mm"))</f>
        <v>#VALUE!</v>
      </c>
      <c r="AD334" s="228" t="e">
        <f>WEEKNUM(TEXT(HelpMe[[#This Row],[Created Date]],"mmm dd, yyyy hh:mm"),2)</f>
        <v>#VALUE!</v>
      </c>
      <c r="AE334" s="228" t="e">
        <f>_xlfn.CONCAT(HelpMe[[#This Row],[Year]],"-W",HelpMe[[#This Row],[Week'#]])</f>
        <v>#VALUE!</v>
      </c>
      <c r="AF334" s="228" t="str">
        <f>IFERROR(VLOOKUP(HelpMe[[#This Row],[ID]],CGTracker[#All],11,FALSE),"No CG Status Found")</f>
        <v>No CG Status Found</v>
      </c>
      <c r="AG334" s="228" t="e">
        <f>MONTH(TEXT(HelpMe[[#This Row],[Created Date]],"mmm dd, yyyy hh:mm"))</f>
        <v>#VALUE!</v>
      </c>
      <c r="AH334" s="228" t="e">
        <f>_xlfn.CONCAT(HelpMe[[#This Row],[Year]],"-M",HelpMe[[#This Row],[Month]])</f>
        <v>#VALUE!</v>
      </c>
      <c r="AI334" s="228" t="e">
        <f ca="1">IF(HelpMe[[#This Row],[Age]]&lt;2,"Less than 2",IF(HelpMe[[#This Row],[Age]]&lt;5,"From 2 to 5",IF(HelpMe[[#This Row],[Age]]&lt;10,"From 5 to 10","More than 10")))</f>
        <v>#VALUE!</v>
      </c>
      <c r="AJ334" s="233" t="e">
        <f>DATEVALUE(TEXT(HelpMe[[#This Row],[Created Date]],"mm/dd/yyyy hh:mm"))</f>
        <v>#VALUE!</v>
      </c>
      <c r="AK334" s="233" t="str">
        <f>IF(HelpMe[[#This Row],[Resolved Time]]="-","",DATEVALUE(TEXT(HelpMe[[#This Row],[Created Date]],"mm/dd/yyyy hh:mm")))</f>
        <v/>
      </c>
    </row>
    <row r="335" spans="1:37" ht="14.5">
      <c r="A335" s="252">
        <v>4000001258</v>
      </c>
      <c r="B335" s="252" t="s">
        <v>117</v>
      </c>
      <c r="C335" s="252" t="s">
        <v>881</v>
      </c>
      <c r="D335" s="254" t="s">
        <v>1451</v>
      </c>
      <c r="E335" s="252" t="s">
        <v>1109</v>
      </c>
      <c r="F335" s="252" t="s">
        <v>742</v>
      </c>
      <c r="G335" s="252" t="s">
        <v>516</v>
      </c>
      <c r="H335" s="252" t="s">
        <v>746</v>
      </c>
      <c r="I335" s="255">
        <v>45502.738194444442</v>
      </c>
      <c r="J335" s="255">
        <v>45509.738194444442</v>
      </c>
      <c r="K335" s="252" t="s">
        <v>845</v>
      </c>
      <c r="L335" s="253" t="s">
        <v>849</v>
      </c>
      <c r="M335" s="252" t="s">
        <v>1032</v>
      </c>
      <c r="N335" s="252" t="s">
        <v>924</v>
      </c>
      <c r="O335" s="252" t="s">
        <v>848</v>
      </c>
      <c r="P335" s="255">
        <v>45639.602083333331</v>
      </c>
      <c r="Q335" s="252" t="s">
        <v>881</v>
      </c>
      <c r="R335" s="253" t="s">
        <v>849</v>
      </c>
      <c r="S335" s="255">
        <v>45593.759027777778</v>
      </c>
      <c r="T335" s="255">
        <v>45503.529861111114</v>
      </c>
      <c r="U335" s="253" t="s">
        <v>849</v>
      </c>
      <c r="V335" s="256">
        <v>3000000000</v>
      </c>
      <c r="W335" s="252" t="s">
        <v>850</v>
      </c>
      <c r="X335" s="252" t="s">
        <v>793</v>
      </c>
      <c r="Y335" s="228" t="str">
        <f>VLOOKUP(HelpMe[[#This Row],[Technician]],Technicians[#All],3,FALSE)</f>
        <v>RAK Ceramics</v>
      </c>
      <c r="Z335" s="228" t="str">
        <f>VLOOKUP(HelpMe[[#This Row],[Technician]],Technicians[#All],2,FALSE)</f>
        <v>SAP SD</v>
      </c>
      <c r="AA335" s="233" t="e">
        <f>IF((TEXT("Oct 28, 2024 00:00 AM","mmm dd, yyyy hh:mm") - TEXT(HelpMe[[#This Row],[Created Date]],"mmm dd, yyyy hh:mm"))&gt;0, "Yes","No")</f>
        <v>#VALUE!</v>
      </c>
      <c r="AB335" s="230" t="e">
        <f ca="1">IF(HelpMe[[#This Row],[Resolved Time]]="-",NOW()-TEXT(HelpMe[[#This Row],[Created Date]],"mmm dd, yyyy hh:mm"),HelpMe[[#This Row],[Resolved Time]]-HelpMe[[#This Row],[Created Date]])</f>
        <v>#VALUE!</v>
      </c>
      <c r="AC335" s="231" t="e">
        <f>YEAR(TEXT(HelpMe[[#This Row],[Created Date]],"mmm dd, yyyy hh:mm"))</f>
        <v>#VALUE!</v>
      </c>
      <c r="AD335" s="228" t="e">
        <f>WEEKNUM(TEXT(HelpMe[[#This Row],[Created Date]],"mmm dd, yyyy hh:mm"),2)</f>
        <v>#VALUE!</v>
      </c>
      <c r="AE335" s="228" t="e">
        <f>_xlfn.CONCAT(HelpMe[[#This Row],[Year]],"-W",HelpMe[[#This Row],[Week'#]])</f>
        <v>#VALUE!</v>
      </c>
      <c r="AF335" s="228" t="str">
        <f>IFERROR(VLOOKUP(HelpMe[[#This Row],[ID]],CGTracker[#All],11,FALSE),"No CG Status Found")</f>
        <v>User acceptance</v>
      </c>
      <c r="AG335" s="228" t="e">
        <f>MONTH(TEXT(HelpMe[[#This Row],[Created Date]],"mmm dd, yyyy hh:mm"))</f>
        <v>#VALUE!</v>
      </c>
      <c r="AH335" s="228" t="e">
        <f>_xlfn.CONCAT(HelpMe[[#This Row],[Year]],"-M",HelpMe[[#This Row],[Month]])</f>
        <v>#VALUE!</v>
      </c>
      <c r="AI335" s="228" t="e">
        <f ca="1">IF(HelpMe[[#This Row],[Age]]&lt;2,"Less than 2",IF(HelpMe[[#This Row],[Age]]&lt;5,"From 2 to 5",IF(HelpMe[[#This Row],[Age]]&lt;10,"From 5 to 10","More than 10")))</f>
        <v>#VALUE!</v>
      </c>
      <c r="AJ335" s="233" t="e">
        <f>DATEVALUE(TEXT(HelpMe[[#This Row],[Created Date]],"mm/dd/yyyy hh:mm"))</f>
        <v>#VALUE!</v>
      </c>
      <c r="AK335" s="233" t="str">
        <f>IF(HelpMe[[#This Row],[Resolved Time]]="-","",DATEVALUE(TEXT(HelpMe[[#This Row],[Created Date]],"mm/dd/yyyy hh:mm")))</f>
        <v/>
      </c>
    </row>
    <row r="336" spans="1:37" ht="14.5">
      <c r="A336" s="252">
        <v>4000001261</v>
      </c>
      <c r="B336" s="252" t="s">
        <v>117</v>
      </c>
      <c r="C336" s="252" t="s">
        <v>881</v>
      </c>
      <c r="D336" s="254" t="s">
        <v>1452</v>
      </c>
      <c r="E336" s="252" t="s">
        <v>1065</v>
      </c>
      <c r="F336" s="252" t="s">
        <v>742</v>
      </c>
      <c r="G336" s="252" t="s">
        <v>516</v>
      </c>
      <c r="H336" s="252" t="s">
        <v>268</v>
      </c>
      <c r="I336" s="255">
        <v>45502.738194444442</v>
      </c>
      <c r="J336" s="253" t="s">
        <v>849</v>
      </c>
      <c r="K336" s="252" t="s">
        <v>845</v>
      </c>
      <c r="L336" s="253" t="s">
        <v>849</v>
      </c>
      <c r="M336" s="252" t="s">
        <v>1032</v>
      </c>
      <c r="N336" s="252" t="s">
        <v>924</v>
      </c>
      <c r="O336" s="252" t="s">
        <v>848</v>
      </c>
      <c r="P336" s="255">
        <v>45587.73541666667</v>
      </c>
      <c r="Q336" s="252" t="s">
        <v>881</v>
      </c>
      <c r="R336" s="253" t="s">
        <v>849</v>
      </c>
      <c r="S336" s="253" t="s">
        <v>849</v>
      </c>
      <c r="T336" s="253" t="s">
        <v>849</v>
      </c>
      <c r="U336" s="253" t="s">
        <v>849</v>
      </c>
      <c r="V336" s="256">
        <v>3000000000</v>
      </c>
      <c r="W336" s="252" t="s">
        <v>850</v>
      </c>
      <c r="X336" s="252" t="s">
        <v>793</v>
      </c>
      <c r="Y336" s="228" t="str">
        <f>VLOOKUP(HelpMe[[#This Row],[Technician]],Technicians[#All],3,FALSE)</f>
        <v>RAK Ceramics</v>
      </c>
      <c r="Z336" s="228" t="str">
        <f>VLOOKUP(HelpMe[[#This Row],[Technician]],Technicians[#All],2,FALSE)</f>
        <v>SAP SD</v>
      </c>
      <c r="AA336" s="233" t="e">
        <f>IF((TEXT("Oct 28, 2024 00:00 AM","mmm dd, yyyy hh:mm") - TEXT(HelpMe[[#This Row],[Created Date]],"mmm dd, yyyy hh:mm"))&gt;0, "Yes","No")</f>
        <v>#VALUE!</v>
      </c>
      <c r="AB336" s="230" t="e">
        <f ca="1">IF(HelpMe[[#This Row],[Resolved Time]]="-",NOW()-TEXT(HelpMe[[#This Row],[Created Date]],"mmm dd, yyyy hh:mm"),HelpMe[[#This Row],[Resolved Time]]-HelpMe[[#This Row],[Created Date]])</f>
        <v>#VALUE!</v>
      </c>
      <c r="AC336" s="231" t="e">
        <f>YEAR(TEXT(HelpMe[[#This Row],[Created Date]],"mmm dd, yyyy hh:mm"))</f>
        <v>#VALUE!</v>
      </c>
      <c r="AD336" s="228" t="e">
        <f>WEEKNUM(TEXT(HelpMe[[#This Row],[Created Date]],"mmm dd, yyyy hh:mm"),2)</f>
        <v>#VALUE!</v>
      </c>
      <c r="AE336" s="228" t="e">
        <f>_xlfn.CONCAT(HelpMe[[#This Row],[Year]],"-W",HelpMe[[#This Row],[Week'#]])</f>
        <v>#VALUE!</v>
      </c>
      <c r="AF336" s="228" t="str">
        <f>IFERROR(VLOOKUP(HelpMe[[#This Row],[ID]],CGTracker[#All],11,FALSE),"No CG Status Found")</f>
        <v>No CG Status Found</v>
      </c>
      <c r="AG336" s="228" t="e">
        <f>MONTH(TEXT(HelpMe[[#This Row],[Created Date]],"mmm dd, yyyy hh:mm"))</f>
        <v>#VALUE!</v>
      </c>
      <c r="AH336" s="228" t="e">
        <f>_xlfn.CONCAT(HelpMe[[#This Row],[Year]],"-M",HelpMe[[#This Row],[Month]])</f>
        <v>#VALUE!</v>
      </c>
      <c r="AI336" s="228" t="e">
        <f ca="1">IF(HelpMe[[#This Row],[Age]]&lt;2,"Less than 2",IF(HelpMe[[#This Row],[Age]]&lt;5,"From 2 to 5",IF(HelpMe[[#This Row],[Age]]&lt;10,"From 5 to 10","More than 10")))</f>
        <v>#VALUE!</v>
      </c>
      <c r="AJ336" s="233" t="e">
        <f>DATEVALUE(TEXT(HelpMe[[#This Row],[Created Date]],"mm/dd/yyyy hh:mm"))</f>
        <v>#VALUE!</v>
      </c>
      <c r="AK336" s="233" t="str">
        <f>IF(HelpMe[[#This Row],[Resolved Time]]="-","",DATEVALUE(TEXT(HelpMe[[#This Row],[Created Date]],"mm/dd/yyyy hh:mm")))</f>
        <v/>
      </c>
    </row>
    <row r="337" spans="1:37" ht="14.5">
      <c r="A337" s="252">
        <v>4000001262</v>
      </c>
      <c r="B337" s="252" t="s">
        <v>117</v>
      </c>
      <c r="C337" s="252" t="s">
        <v>881</v>
      </c>
      <c r="D337" s="254" t="s">
        <v>1453</v>
      </c>
      <c r="E337" s="252" t="s">
        <v>936</v>
      </c>
      <c r="F337" s="252" t="s">
        <v>603</v>
      </c>
      <c r="G337" s="252" t="s">
        <v>899</v>
      </c>
      <c r="H337" s="252" t="s">
        <v>403</v>
      </c>
      <c r="I337" s="255">
        <v>45502.738194444442</v>
      </c>
      <c r="J337" s="255">
        <v>45509.738194444442</v>
      </c>
      <c r="K337" s="252" t="s">
        <v>845</v>
      </c>
      <c r="L337" s="255">
        <v>45515.545138888891</v>
      </c>
      <c r="M337" s="252" t="s">
        <v>1032</v>
      </c>
      <c r="N337" s="252" t="s">
        <v>878</v>
      </c>
      <c r="O337" s="252" t="s">
        <v>848</v>
      </c>
      <c r="P337" s="255">
        <v>45516.708333333336</v>
      </c>
      <c r="Q337" s="252" t="s">
        <v>881</v>
      </c>
      <c r="R337" s="255">
        <v>45512.533333333333</v>
      </c>
      <c r="S337" s="255">
        <v>45512.533333333333</v>
      </c>
      <c r="T337" s="255">
        <v>45503.529861111114</v>
      </c>
      <c r="U337" s="253" t="s">
        <v>849</v>
      </c>
      <c r="V337" s="256">
        <v>3000000000</v>
      </c>
      <c r="W337" s="252" t="s">
        <v>850</v>
      </c>
      <c r="X337" s="252" t="s">
        <v>793</v>
      </c>
      <c r="Y337" s="228" t="str">
        <f>VLOOKUP(HelpMe[[#This Row],[Technician]],Technicians[#All],3,FALSE)</f>
        <v>RAK Ceramics</v>
      </c>
      <c r="Z337" s="228" t="str">
        <f>VLOOKUP(HelpMe[[#This Row],[Technician]],Technicians[#All],2,FALSE)</f>
        <v>SAP ABAP</v>
      </c>
      <c r="AA337" s="233" t="e">
        <f>IF((TEXT("Oct 28, 2024 00:00 AM","mmm dd, yyyy hh:mm") - TEXT(HelpMe[[#This Row],[Created Date]],"mmm dd, yyyy hh:mm"))&gt;0, "Yes","No")</f>
        <v>#VALUE!</v>
      </c>
      <c r="AB337" s="230">
        <f ca="1">IF(HelpMe[[#This Row],[Resolved Time]]="-",NOW()-TEXT(HelpMe[[#This Row],[Created Date]],"mmm dd, yyyy hh:mm"),HelpMe[[#This Row],[Resolved Time]]-HelpMe[[#This Row],[Created Date]])</f>
        <v>9.7951388888905058</v>
      </c>
      <c r="AC337" s="231" t="e">
        <f>YEAR(TEXT(HelpMe[[#This Row],[Created Date]],"mmm dd, yyyy hh:mm"))</f>
        <v>#VALUE!</v>
      </c>
      <c r="AD337" s="228" t="e">
        <f>WEEKNUM(TEXT(HelpMe[[#This Row],[Created Date]],"mmm dd, yyyy hh:mm"),2)</f>
        <v>#VALUE!</v>
      </c>
      <c r="AE337" s="228" t="e">
        <f>_xlfn.CONCAT(HelpMe[[#This Row],[Year]],"-W",HelpMe[[#This Row],[Week'#]])</f>
        <v>#VALUE!</v>
      </c>
      <c r="AF337" s="228" t="str">
        <f>IFERROR(VLOOKUP(HelpMe[[#This Row],[ID]],CGTracker[#All],11,FALSE),"No CG Status Found")</f>
        <v>No CG Status Found</v>
      </c>
      <c r="AG337" s="228" t="e">
        <f>MONTH(TEXT(HelpMe[[#This Row],[Created Date]],"mmm dd, yyyy hh:mm"))</f>
        <v>#VALUE!</v>
      </c>
      <c r="AH337" s="228" t="e">
        <f>_xlfn.CONCAT(HelpMe[[#This Row],[Year]],"-M",HelpMe[[#This Row],[Month]])</f>
        <v>#VALUE!</v>
      </c>
      <c r="AI337" s="228" t="str">
        <f ca="1">IF(HelpMe[[#This Row],[Age]]&lt;2,"Less than 2",IF(HelpMe[[#This Row],[Age]]&lt;5,"From 2 to 5",IF(HelpMe[[#This Row],[Age]]&lt;10,"From 5 to 10","More than 10")))</f>
        <v>From 5 to 10</v>
      </c>
      <c r="AJ337" s="233" t="e">
        <f>DATEVALUE(TEXT(HelpMe[[#This Row],[Created Date]],"mm/dd/yyyy hh:mm"))</f>
        <v>#VALUE!</v>
      </c>
      <c r="AK337" s="233" t="e">
        <f>IF(HelpMe[[#This Row],[Resolved Time]]="-","",DATEVALUE(TEXT(HelpMe[[#This Row],[Created Date]],"mm/dd/yyyy hh:mm")))</f>
        <v>#VALUE!</v>
      </c>
    </row>
    <row r="338" spans="1:37" ht="14.5">
      <c r="A338" s="252">
        <v>4000001263</v>
      </c>
      <c r="B338" s="252" t="s">
        <v>117</v>
      </c>
      <c r="C338" s="252" t="s">
        <v>881</v>
      </c>
      <c r="D338" s="254" t="s">
        <v>1454</v>
      </c>
      <c r="E338" s="252" t="s">
        <v>1455</v>
      </c>
      <c r="F338" s="252" t="s">
        <v>854</v>
      </c>
      <c r="G338" s="252" t="s">
        <v>1364</v>
      </c>
      <c r="H338" s="252" t="s">
        <v>403</v>
      </c>
      <c r="I338" s="255">
        <v>45502.738194444442</v>
      </c>
      <c r="J338" s="255">
        <v>45509.738194444442</v>
      </c>
      <c r="K338" s="252" t="s">
        <v>845</v>
      </c>
      <c r="L338" s="255">
        <v>45562.561805555553</v>
      </c>
      <c r="M338" s="252" t="s">
        <v>1032</v>
      </c>
      <c r="N338" s="253" t="s">
        <v>849</v>
      </c>
      <c r="O338" s="252" t="s">
        <v>848</v>
      </c>
      <c r="P338" s="255">
        <v>45562.561805555553</v>
      </c>
      <c r="Q338" s="252" t="s">
        <v>881</v>
      </c>
      <c r="R338" s="255">
        <v>45559.520833333336</v>
      </c>
      <c r="S338" s="255">
        <v>45559.520833333336</v>
      </c>
      <c r="T338" s="255">
        <v>45503.529861111114</v>
      </c>
      <c r="U338" s="253" t="s">
        <v>849</v>
      </c>
      <c r="V338" s="256">
        <v>3000000000</v>
      </c>
      <c r="W338" s="252" t="s">
        <v>850</v>
      </c>
      <c r="X338" s="252" t="s">
        <v>793</v>
      </c>
      <c r="Y338" s="228" t="str">
        <f>VLOOKUP(HelpMe[[#This Row],[Technician]],Technicians[#All],3,FALSE)</f>
        <v>RAK Ceramics</v>
      </c>
      <c r="Z338" s="228" t="str">
        <f>VLOOKUP(HelpMe[[#This Row],[Technician]],Technicians[#All],2,FALSE)</f>
        <v>SAP PP</v>
      </c>
      <c r="AA338" s="233" t="e">
        <f>IF((TEXT("Oct 28, 2024 00:00 AM","mmm dd, yyyy hh:mm") - TEXT(HelpMe[[#This Row],[Created Date]],"mmm dd, yyyy hh:mm"))&gt;0, "Yes","No")</f>
        <v>#VALUE!</v>
      </c>
      <c r="AB338" s="230">
        <f ca="1">IF(HelpMe[[#This Row],[Resolved Time]]="-",NOW()-TEXT(HelpMe[[#This Row],[Created Date]],"mmm dd, yyyy hh:mm"),HelpMe[[#This Row],[Resolved Time]]-HelpMe[[#This Row],[Created Date]])</f>
        <v>56.782638888893416</v>
      </c>
      <c r="AC338" s="231" t="e">
        <f>YEAR(TEXT(HelpMe[[#This Row],[Created Date]],"mmm dd, yyyy hh:mm"))</f>
        <v>#VALUE!</v>
      </c>
      <c r="AD338" s="228" t="e">
        <f>WEEKNUM(TEXT(HelpMe[[#This Row],[Created Date]],"mmm dd, yyyy hh:mm"),2)</f>
        <v>#VALUE!</v>
      </c>
      <c r="AE338" s="228" t="e">
        <f>_xlfn.CONCAT(HelpMe[[#This Row],[Year]],"-W",HelpMe[[#This Row],[Week'#]])</f>
        <v>#VALUE!</v>
      </c>
      <c r="AF338" s="228" t="str">
        <f>IFERROR(VLOOKUP(HelpMe[[#This Row],[ID]],CGTracker[#All],11,FALSE),"No CG Status Found")</f>
        <v>No CG Status Found</v>
      </c>
      <c r="AG338" s="228" t="e">
        <f>MONTH(TEXT(HelpMe[[#This Row],[Created Date]],"mmm dd, yyyy hh:mm"))</f>
        <v>#VALUE!</v>
      </c>
      <c r="AH338" s="228" t="e">
        <f>_xlfn.CONCAT(HelpMe[[#This Row],[Year]],"-M",HelpMe[[#This Row],[Month]])</f>
        <v>#VALUE!</v>
      </c>
      <c r="AI338" s="228" t="str">
        <f ca="1">IF(HelpMe[[#This Row],[Age]]&lt;2,"Less than 2",IF(HelpMe[[#This Row],[Age]]&lt;5,"From 2 to 5",IF(HelpMe[[#This Row],[Age]]&lt;10,"From 5 to 10","More than 10")))</f>
        <v>More than 10</v>
      </c>
      <c r="AJ338" s="233" t="e">
        <f>DATEVALUE(TEXT(HelpMe[[#This Row],[Created Date]],"mm/dd/yyyy hh:mm"))</f>
        <v>#VALUE!</v>
      </c>
      <c r="AK338" s="233" t="e">
        <f>IF(HelpMe[[#This Row],[Resolved Time]]="-","",DATEVALUE(TEXT(HelpMe[[#This Row],[Created Date]],"mm/dd/yyyy hh:mm")))</f>
        <v>#VALUE!</v>
      </c>
    </row>
    <row r="339" spans="1:37" ht="14.5">
      <c r="A339" s="252">
        <v>4000001267</v>
      </c>
      <c r="B339" s="252" t="s">
        <v>117</v>
      </c>
      <c r="C339" s="252" t="s">
        <v>881</v>
      </c>
      <c r="D339" s="254" t="s">
        <v>1456</v>
      </c>
      <c r="E339" s="252" t="s">
        <v>1120</v>
      </c>
      <c r="F339" s="252" t="s">
        <v>854</v>
      </c>
      <c r="G339" s="252" t="s">
        <v>1364</v>
      </c>
      <c r="H339" s="252" t="s">
        <v>746</v>
      </c>
      <c r="I339" s="255">
        <v>45502.738194444442</v>
      </c>
      <c r="J339" s="255">
        <v>45509.738888888889</v>
      </c>
      <c r="K339" s="252" t="s">
        <v>845</v>
      </c>
      <c r="L339" s="253" t="s">
        <v>849</v>
      </c>
      <c r="M339" s="252" t="s">
        <v>1032</v>
      </c>
      <c r="N339" s="252" t="s">
        <v>912</v>
      </c>
      <c r="O339" s="252" t="s">
        <v>848</v>
      </c>
      <c r="P339" s="255">
        <v>45593.805555555555</v>
      </c>
      <c r="Q339" s="252" t="s">
        <v>881</v>
      </c>
      <c r="R339" s="253" t="s">
        <v>849</v>
      </c>
      <c r="S339" s="255">
        <v>45593.805555555555</v>
      </c>
      <c r="T339" s="255">
        <v>45503.529861111114</v>
      </c>
      <c r="U339" s="253" t="s">
        <v>849</v>
      </c>
      <c r="V339" s="256">
        <v>3000000000</v>
      </c>
      <c r="W339" s="252" t="s">
        <v>850</v>
      </c>
      <c r="X339" s="252" t="s">
        <v>793</v>
      </c>
      <c r="Y339" s="228" t="str">
        <f>VLOOKUP(HelpMe[[#This Row],[Technician]],Technicians[#All],3,FALSE)</f>
        <v>RAK Ceramics</v>
      </c>
      <c r="Z339" s="228" t="str">
        <f>VLOOKUP(HelpMe[[#This Row],[Technician]],Technicians[#All],2,FALSE)</f>
        <v>SAP PP</v>
      </c>
      <c r="AA339" s="233" t="e">
        <f>IF((TEXT("Oct 28, 2024 00:00 AM","mmm dd, yyyy hh:mm") - TEXT(HelpMe[[#This Row],[Created Date]],"mmm dd, yyyy hh:mm"))&gt;0, "Yes","No")</f>
        <v>#VALUE!</v>
      </c>
      <c r="AB339" s="230" t="e">
        <f ca="1">IF(HelpMe[[#This Row],[Resolved Time]]="-",NOW()-TEXT(HelpMe[[#This Row],[Created Date]],"mmm dd, yyyy hh:mm"),HelpMe[[#This Row],[Resolved Time]]-HelpMe[[#This Row],[Created Date]])</f>
        <v>#VALUE!</v>
      </c>
      <c r="AC339" s="231" t="e">
        <f>YEAR(TEXT(HelpMe[[#This Row],[Created Date]],"mmm dd, yyyy hh:mm"))</f>
        <v>#VALUE!</v>
      </c>
      <c r="AD339" s="228" t="e">
        <f>WEEKNUM(TEXT(HelpMe[[#This Row],[Created Date]],"mmm dd, yyyy hh:mm"),2)</f>
        <v>#VALUE!</v>
      </c>
      <c r="AE339" s="228" t="e">
        <f>_xlfn.CONCAT(HelpMe[[#This Row],[Year]],"-W",HelpMe[[#This Row],[Week'#]])</f>
        <v>#VALUE!</v>
      </c>
      <c r="AF339" s="228" t="str">
        <f>IFERROR(VLOOKUP(HelpMe[[#This Row],[ID]],CGTracker[#All],11,FALSE),"No CG Status Found")</f>
        <v>No CG Status Found</v>
      </c>
      <c r="AG339" s="228" t="e">
        <f>MONTH(TEXT(HelpMe[[#This Row],[Created Date]],"mmm dd, yyyy hh:mm"))</f>
        <v>#VALUE!</v>
      </c>
      <c r="AH339" s="228" t="e">
        <f>_xlfn.CONCAT(HelpMe[[#This Row],[Year]],"-M",HelpMe[[#This Row],[Month]])</f>
        <v>#VALUE!</v>
      </c>
      <c r="AI339" s="228" t="e">
        <f ca="1">IF(HelpMe[[#This Row],[Age]]&lt;2,"Less than 2",IF(HelpMe[[#This Row],[Age]]&lt;5,"From 2 to 5",IF(HelpMe[[#This Row],[Age]]&lt;10,"From 5 to 10","More than 10")))</f>
        <v>#VALUE!</v>
      </c>
      <c r="AJ339" s="233" t="e">
        <f>DATEVALUE(TEXT(HelpMe[[#This Row],[Created Date]],"mm/dd/yyyy hh:mm"))</f>
        <v>#VALUE!</v>
      </c>
      <c r="AK339" s="233" t="str">
        <f>IF(HelpMe[[#This Row],[Resolved Time]]="-","",DATEVALUE(TEXT(HelpMe[[#This Row],[Created Date]],"mm/dd/yyyy hh:mm")))</f>
        <v/>
      </c>
    </row>
    <row r="340" spans="1:37" ht="14.5">
      <c r="A340" s="252">
        <v>4000001268</v>
      </c>
      <c r="B340" s="252" t="s">
        <v>117</v>
      </c>
      <c r="C340" s="252" t="s">
        <v>881</v>
      </c>
      <c r="D340" s="254" t="s">
        <v>1457</v>
      </c>
      <c r="E340" s="252" t="s">
        <v>1120</v>
      </c>
      <c r="F340" s="252" t="s">
        <v>603</v>
      </c>
      <c r="G340" s="252" t="s">
        <v>899</v>
      </c>
      <c r="H340" s="252" t="s">
        <v>268</v>
      </c>
      <c r="I340" s="255">
        <v>45502.738194444442</v>
      </c>
      <c r="J340" s="255">
        <v>45509.738888888889</v>
      </c>
      <c r="K340" s="252" t="s">
        <v>845</v>
      </c>
      <c r="L340" s="253" t="s">
        <v>849</v>
      </c>
      <c r="M340" s="252" t="s">
        <v>1032</v>
      </c>
      <c r="N340" s="252" t="s">
        <v>912</v>
      </c>
      <c r="O340" s="252" t="s">
        <v>848</v>
      </c>
      <c r="P340" s="255">
        <v>45594.561111111114</v>
      </c>
      <c r="Q340" s="252" t="s">
        <v>881</v>
      </c>
      <c r="R340" s="253" t="s">
        <v>849</v>
      </c>
      <c r="S340" s="255">
        <v>45594.556250000001</v>
      </c>
      <c r="T340" s="255">
        <v>45503.529861111114</v>
      </c>
      <c r="U340" s="253" t="s">
        <v>849</v>
      </c>
      <c r="V340" s="256">
        <v>3000000000</v>
      </c>
      <c r="W340" s="252" t="s">
        <v>850</v>
      </c>
      <c r="X340" s="252" t="s">
        <v>793</v>
      </c>
      <c r="Y340" s="228" t="str">
        <f>VLOOKUP(HelpMe[[#This Row],[Technician]],Technicians[#All],3,FALSE)</f>
        <v>RAK Ceramics</v>
      </c>
      <c r="Z340" s="228" t="str">
        <f>VLOOKUP(HelpMe[[#This Row],[Technician]],Technicians[#All],2,FALSE)</f>
        <v>SAP ABAP</v>
      </c>
      <c r="AA340" s="233" t="e">
        <f>IF((TEXT("Oct 28, 2024 00:00 AM","mmm dd, yyyy hh:mm") - TEXT(HelpMe[[#This Row],[Created Date]],"mmm dd, yyyy hh:mm"))&gt;0, "Yes","No")</f>
        <v>#VALUE!</v>
      </c>
      <c r="AB340" s="230" t="e">
        <f ca="1">IF(HelpMe[[#This Row],[Resolved Time]]="-",NOW()-TEXT(HelpMe[[#This Row],[Created Date]],"mmm dd, yyyy hh:mm"),HelpMe[[#This Row],[Resolved Time]]-HelpMe[[#This Row],[Created Date]])</f>
        <v>#VALUE!</v>
      </c>
      <c r="AC340" s="231" t="e">
        <f>YEAR(TEXT(HelpMe[[#This Row],[Created Date]],"mmm dd, yyyy hh:mm"))</f>
        <v>#VALUE!</v>
      </c>
      <c r="AD340" s="228" t="e">
        <f>WEEKNUM(TEXT(HelpMe[[#This Row],[Created Date]],"mmm dd, yyyy hh:mm"),2)</f>
        <v>#VALUE!</v>
      </c>
      <c r="AE340" s="228" t="e">
        <f>_xlfn.CONCAT(HelpMe[[#This Row],[Year]],"-W",HelpMe[[#This Row],[Week'#]])</f>
        <v>#VALUE!</v>
      </c>
      <c r="AF340" s="228" t="str">
        <f>IFERROR(VLOOKUP(HelpMe[[#This Row],[ID]],CGTracker[#All],11,FALSE),"No CG Status Found")</f>
        <v>No CG Status Found</v>
      </c>
      <c r="AG340" s="228" t="e">
        <f>MONTH(TEXT(HelpMe[[#This Row],[Created Date]],"mmm dd, yyyy hh:mm"))</f>
        <v>#VALUE!</v>
      </c>
      <c r="AH340" s="228" t="e">
        <f>_xlfn.CONCAT(HelpMe[[#This Row],[Year]],"-M",HelpMe[[#This Row],[Month]])</f>
        <v>#VALUE!</v>
      </c>
      <c r="AI340" s="228" t="e">
        <f ca="1">IF(HelpMe[[#This Row],[Age]]&lt;2,"Less than 2",IF(HelpMe[[#This Row],[Age]]&lt;5,"From 2 to 5",IF(HelpMe[[#This Row],[Age]]&lt;10,"From 5 to 10","More than 10")))</f>
        <v>#VALUE!</v>
      </c>
      <c r="AJ340" s="233" t="e">
        <f>DATEVALUE(TEXT(HelpMe[[#This Row],[Created Date]],"mm/dd/yyyy hh:mm"))</f>
        <v>#VALUE!</v>
      </c>
      <c r="AK340" s="233" t="str">
        <f>IF(HelpMe[[#This Row],[Resolved Time]]="-","",DATEVALUE(TEXT(HelpMe[[#This Row],[Created Date]],"mm/dd/yyyy hh:mm")))</f>
        <v/>
      </c>
    </row>
    <row r="341" spans="1:37" ht="14.5">
      <c r="A341" s="252">
        <v>4000001269</v>
      </c>
      <c r="B341" s="252" t="s">
        <v>117</v>
      </c>
      <c r="C341" s="252" t="s">
        <v>881</v>
      </c>
      <c r="D341" s="254" t="s">
        <v>1458</v>
      </c>
      <c r="E341" s="252" t="s">
        <v>1120</v>
      </c>
      <c r="F341" s="252" t="s">
        <v>603</v>
      </c>
      <c r="G341" s="252" t="s">
        <v>899</v>
      </c>
      <c r="H341" s="252" t="s">
        <v>131</v>
      </c>
      <c r="I341" s="255">
        <v>45502.738194444442</v>
      </c>
      <c r="J341" s="255">
        <v>45509.738888888889</v>
      </c>
      <c r="K341" s="252" t="s">
        <v>845</v>
      </c>
      <c r="L341" s="253" t="s">
        <v>849</v>
      </c>
      <c r="M341" s="252" t="s">
        <v>1032</v>
      </c>
      <c r="N341" s="252" t="s">
        <v>912</v>
      </c>
      <c r="O341" s="252" t="s">
        <v>848</v>
      </c>
      <c r="P341" s="255">
        <v>45594.55972222222</v>
      </c>
      <c r="Q341" s="252" t="s">
        <v>881</v>
      </c>
      <c r="R341" s="253" t="s">
        <v>849</v>
      </c>
      <c r="S341" s="253" t="s">
        <v>849</v>
      </c>
      <c r="T341" s="255">
        <v>45503.529861111114</v>
      </c>
      <c r="U341" s="253" t="s">
        <v>849</v>
      </c>
      <c r="V341" s="256">
        <v>3000000000</v>
      </c>
      <c r="W341" s="252" t="s">
        <v>850</v>
      </c>
      <c r="X341" s="252" t="s">
        <v>793</v>
      </c>
      <c r="Y341" s="228" t="str">
        <f>VLOOKUP(HelpMe[[#This Row],[Technician]],Technicians[#All],3,FALSE)</f>
        <v>RAK Ceramics</v>
      </c>
      <c r="Z341" s="228" t="str">
        <f>VLOOKUP(HelpMe[[#This Row],[Technician]],Technicians[#All],2,FALSE)</f>
        <v>SAP ABAP</v>
      </c>
      <c r="AA341" s="233" t="e">
        <f>IF((TEXT("Oct 28, 2024 00:00 AM","mmm dd, yyyy hh:mm") - TEXT(HelpMe[[#This Row],[Created Date]],"mmm dd, yyyy hh:mm"))&gt;0, "Yes","No")</f>
        <v>#VALUE!</v>
      </c>
      <c r="AB341" s="230" t="e">
        <f ca="1">IF(HelpMe[[#This Row],[Resolved Time]]="-",NOW()-TEXT(HelpMe[[#This Row],[Created Date]],"mmm dd, yyyy hh:mm"),HelpMe[[#This Row],[Resolved Time]]-HelpMe[[#This Row],[Created Date]])</f>
        <v>#VALUE!</v>
      </c>
      <c r="AC341" s="231" t="e">
        <f>YEAR(TEXT(HelpMe[[#This Row],[Created Date]],"mmm dd, yyyy hh:mm"))</f>
        <v>#VALUE!</v>
      </c>
      <c r="AD341" s="228" t="e">
        <f>WEEKNUM(TEXT(HelpMe[[#This Row],[Created Date]],"mmm dd, yyyy hh:mm"),2)</f>
        <v>#VALUE!</v>
      </c>
      <c r="AE341" s="228" t="e">
        <f>_xlfn.CONCAT(HelpMe[[#This Row],[Year]],"-W",HelpMe[[#This Row],[Week'#]])</f>
        <v>#VALUE!</v>
      </c>
      <c r="AF341" s="228" t="str">
        <f>IFERROR(VLOOKUP(HelpMe[[#This Row],[ID]],CGTracker[#All],11,FALSE),"No CG Status Found")</f>
        <v>No CG Status Found</v>
      </c>
      <c r="AG341" s="228" t="e">
        <f>MONTH(TEXT(HelpMe[[#This Row],[Created Date]],"mmm dd, yyyy hh:mm"))</f>
        <v>#VALUE!</v>
      </c>
      <c r="AH341" s="228" t="e">
        <f>_xlfn.CONCAT(HelpMe[[#This Row],[Year]],"-M",HelpMe[[#This Row],[Month]])</f>
        <v>#VALUE!</v>
      </c>
      <c r="AI341" s="228" t="e">
        <f ca="1">IF(HelpMe[[#This Row],[Age]]&lt;2,"Less than 2",IF(HelpMe[[#This Row],[Age]]&lt;5,"From 2 to 5",IF(HelpMe[[#This Row],[Age]]&lt;10,"From 5 to 10","More than 10")))</f>
        <v>#VALUE!</v>
      </c>
      <c r="AJ341" s="233" t="e">
        <f>DATEVALUE(TEXT(HelpMe[[#This Row],[Created Date]],"mm/dd/yyyy hh:mm"))</f>
        <v>#VALUE!</v>
      </c>
      <c r="AK341" s="233" t="str">
        <f>IF(HelpMe[[#This Row],[Resolved Time]]="-","",DATEVALUE(TEXT(HelpMe[[#This Row],[Created Date]],"mm/dd/yyyy hh:mm")))</f>
        <v/>
      </c>
    </row>
    <row r="342" spans="1:37" ht="14.5">
      <c r="A342" s="252">
        <v>4000001270</v>
      </c>
      <c r="B342" s="252" t="s">
        <v>117</v>
      </c>
      <c r="C342" s="252" t="s">
        <v>881</v>
      </c>
      <c r="D342" s="254" t="s">
        <v>1459</v>
      </c>
      <c r="E342" s="252" t="s">
        <v>1460</v>
      </c>
      <c r="F342" s="252" t="s">
        <v>742</v>
      </c>
      <c r="G342" s="252" t="s">
        <v>516</v>
      </c>
      <c r="H342" s="252" t="s">
        <v>131</v>
      </c>
      <c r="I342" s="255">
        <v>45502.738194444442</v>
      </c>
      <c r="J342" s="255">
        <v>45509.738888888889</v>
      </c>
      <c r="K342" s="252" t="s">
        <v>845</v>
      </c>
      <c r="L342" s="253" t="s">
        <v>849</v>
      </c>
      <c r="M342" s="252" t="s">
        <v>1032</v>
      </c>
      <c r="N342" s="252" t="s">
        <v>983</v>
      </c>
      <c r="O342" s="252" t="s">
        <v>848</v>
      </c>
      <c r="P342" s="255">
        <v>45594.584722222222</v>
      </c>
      <c r="Q342" s="252" t="s">
        <v>881</v>
      </c>
      <c r="R342" s="253" t="s">
        <v>849</v>
      </c>
      <c r="S342" s="253" t="s">
        <v>849</v>
      </c>
      <c r="T342" s="255">
        <v>45503.529861111114</v>
      </c>
      <c r="U342" s="253" t="s">
        <v>849</v>
      </c>
      <c r="V342" s="256">
        <v>3000000000</v>
      </c>
      <c r="W342" s="252" t="s">
        <v>850</v>
      </c>
      <c r="X342" s="252" t="s">
        <v>793</v>
      </c>
      <c r="Y342" s="228" t="str">
        <f>VLOOKUP(HelpMe[[#This Row],[Technician]],Technicians[#All],3,FALSE)</f>
        <v>RAK Ceramics</v>
      </c>
      <c r="Z342" s="228" t="str">
        <f>VLOOKUP(HelpMe[[#This Row],[Technician]],Technicians[#All],2,FALSE)</f>
        <v>SAP SD</v>
      </c>
      <c r="AA342" s="233" t="e">
        <f>IF((TEXT("Oct 28, 2024 00:00 AM","mmm dd, yyyy hh:mm") - TEXT(HelpMe[[#This Row],[Created Date]],"mmm dd, yyyy hh:mm"))&gt;0, "Yes","No")</f>
        <v>#VALUE!</v>
      </c>
      <c r="AB342" s="230" t="e">
        <f ca="1">IF(HelpMe[[#This Row],[Resolved Time]]="-",NOW()-TEXT(HelpMe[[#This Row],[Created Date]],"mmm dd, yyyy hh:mm"),HelpMe[[#This Row],[Resolved Time]]-HelpMe[[#This Row],[Created Date]])</f>
        <v>#VALUE!</v>
      </c>
      <c r="AC342" s="231" t="e">
        <f>YEAR(TEXT(HelpMe[[#This Row],[Created Date]],"mmm dd, yyyy hh:mm"))</f>
        <v>#VALUE!</v>
      </c>
      <c r="AD342" s="228" t="e">
        <f>WEEKNUM(TEXT(HelpMe[[#This Row],[Created Date]],"mmm dd, yyyy hh:mm"),2)</f>
        <v>#VALUE!</v>
      </c>
      <c r="AE342" s="228" t="e">
        <f>_xlfn.CONCAT(HelpMe[[#This Row],[Year]],"-W",HelpMe[[#This Row],[Week'#]])</f>
        <v>#VALUE!</v>
      </c>
      <c r="AF342" s="228" t="str">
        <f>IFERROR(VLOOKUP(HelpMe[[#This Row],[ID]],CGTracker[#All],11,FALSE),"No CG Status Found")</f>
        <v>No CG Status Found</v>
      </c>
      <c r="AG342" s="228" t="e">
        <f>MONTH(TEXT(HelpMe[[#This Row],[Created Date]],"mmm dd, yyyy hh:mm"))</f>
        <v>#VALUE!</v>
      </c>
      <c r="AH342" s="228" t="e">
        <f>_xlfn.CONCAT(HelpMe[[#This Row],[Year]],"-M",HelpMe[[#This Row],[Month]])</f>
        <v>#VALUE!</v>
      </c>
      <c r="AI342" s="228" t="e">
        <f ca="1">IF(HelpMe[[#This Row],[Age]]&lt;2,"Less than 2",IF(HelpMe[[#This Row],[Age]]&lt;5,"From 2 to 5",IF(HelpMe[[#This Row],[Age]]&lt;10,"From 5 to 10","More than 10")))</f>
        <v>#VALUE!</v>
      </c>
      <c r="AJ342" s="233" t="e">
        <f>DATEVALUE(TEXT(HelpMe[[#This Row],[Created Date]],"mm/dd/yyyy hh:mm"))</f>
        <v>#VALUE!</v>
      </c>
      <c r="AK342" s="233" t="str">
        <f>IF(HelpMe[[#This Row],[Resolved Time]]="-","",DATEVALUE(TEXT(HelpMe[[#This Row],[Created Date]],"mm/dd/yyyy hh:mm")))</f>
        <v/>
      </c>
    </row>
    <row r="343" spans="1:37" ht="14.5">
      <c r="A343" s="252">
        <v>4000001271</v>
      </c>
      <c r="B343" s="252" t="s">
        <v>117</v>
      </c>
      <c r="C343" s="252" t="s">
        <v>861</v>
      </c>
      <c r="D343" s="254" t="s">
        <v>1461</v>
      </c>
      <c r="E343" s="252" t="s">
        <v>911</v>
      </c>
      <c r="F343" s="252" t="s">
        <v>742</v>
      </c>
      <c r="G343" s="252" t="s">
        <v>516</v>
      </c>
      <c r="H343" s="252" t="s">
        <v>268</v>
      </c>
      <c r="I343" s="255">
        <v>45502.738194444442</v>
      </c>
      <c r="J343" s="253" t="s">
        <v>849</v>
      </c>
      <c r="K343" s="252" t="s">
        <v>845</v>
      </c>
      <c r="L343" s="253" t="s">
        <v>849</v>
      </c>
      <c r="M343" s="252" t="s">
        <v>1032</v>
      </c>
      <c r="N343" s="253" t="s">
        <v>849</v>
      </c>
      <c r="O343" s="252" t="s">
        <v>964</v>
      </c>
      <c r="P343" s="255">
        <v>45594.586805555555</v>
      </c>
      <c r="Q343" s="252" t="s">
        <v>861</v>
      </c>
      <c r="R343" s="253" t="s">
        <v>849</v>
      </c>
      <c r="S343" s="255">
        <v>45594.586805555555</v>
      </c>
      <c r="T343" s="253" t="s">
        <v>849</v>
      </c>
      <c r="U343" s="253" t="s">
        <v>849</v>
      </c>
      <c r="V343" s="256">
        <v>3000000000</v>
      </c>
      <c r="W343" s="252" t="s">
        <v>850</v>
      </c>
      <c r="X343" s="252" t="s">
        <v>913</v>
      </c>
      <c r="Y343" s="228" t="str">
        <f>VLOOKUP(HelpMe[[#This Row],[Technician]],Technicians[#All],3,FALSE)</f>
        <v>RAK Ceramics</v>
      </c>
      <c r="Z343" s="228" t="str">
        <f>VLOOKUP(HelpMe[[#This Row],[Technician]],Technicians[#All],2,FALSE)</f>
        <v>SAP SD</v>
      </c>
      <c r="AA343" s="233" t="e">
        <f>IF((TEXT("Oct 28, 2024 00:00 AM","mmm dd, yyyy hh:mm") - TEXT(HelpMe[[#This Row],[Created Date]],"mmm dd, yyyy hh:mm"))&gt;0, "Yes","No")</f>
        <v>#VALUE!</v>
      </c>
      <c r="AB343" s="230" t="e">
        <f ca="1">IF(HelpMe[[#This Row],[Resolved Time]]="-",NOW()-TEXT(HelpMe[[#This Row],[Created Date]],"mmm dd, yyyy hh:mm"),HelpMe[[#This Row],[Resolved Time]]-HelpMe[[#This Row],[Created Date]])</f>
        <v>#VALUE!</v>
      </c>
      <c r="AC343" s="231" t="e">
        <f>YEAR(TEXT(HelpMe[[#This Row],[Created Date]],"mmm dd, yyyy hh:mm"))</f>
        <v>#VALUE!</v>
      </c>
      <c r="AD343" s="228" t="e">
        <f>WEEKNUM(TEXT(HelpMe[[#This Row],[Created Date]],"mmm dd, yyyy hh:mm"),2)</f>
        <v>#VALUE!</v>
      </c>
      <c r="AE343" s="228" t="e">
        <f>_xlfn.CONCAT(HelpMe[[#This Row],[Year]],"-W",HelpMe[[#This Row],[Week'#]])</f>
        <v>#VALUE!</v>
      </c>
      <c r="AF343" s="228" t="str">
        <f>IFERROR(VLOOKUP(HelpMe[[#This Row],[ID]],CGTracker[#All],11,FALSE),"No CG Status Found")</f>
        <v>No CG Status Found</v>
      </c>
      <c r="AG343" s="228" t="e">
        <f>MONTH(TEXT(HelpMe[[#This Row],[Created Date]],"mmm dd, yyyy hh:mm"))</f>
        <v>#VALUE!</v>
      </c>
      <c r="AH343" s="228" t="e">
        <f>_xlfn.CONCAT(HelpMe[[#This Row],[Year]],"-M",HelpMe[[#This Row],[Month]])</f>
        <v>#VALUE!</v>
      </c>
      <c r="AI343" s="228" t="e">
        <f ca="1">IF(HelpMe[[#This Row],[Age]]&lt;2,"Less than 2",IF(HelpMe[[#This Row],[Age]]&lt;5,"From 2 to 5",IF(HelpMe[[#This Row],[Age]]&lt;10,"From 5 to 10","More than 10")))</f>
        <v>#VALUE!</v>
      </c>
      <c r="AJ343" s="233" t="e">
        <f>DATEVALUE(TEXT(HelpMe[[#This Row],[Created Date]],"mm/dd/yyyy hh:mm"))</f>
        <v>#VALUE!</v>
      </c>
      <c r="AK343" s="233" t="str">
        <f>IF(HelpMe[[#This Row],[Resolved Time]]="-","",DATEVALUE(TEXT(HelpMe[[#This Row],[Created Date]],"mm/dd/yyyy hh:mm")))</f>
        <v/>
      </c>
    </row>
    <row r="344" spans="1:37" ht="14.5">
      <c r="A344" s="252">
        <v>4000001274</v>
      </c>
      <c r="B344" s="252" t="s">
        <v>117</v>
      </c>
      <c r="C344" s="252" t="s">
        <v>881</v>
      </c>
      <c r="D344" s="254" t="s">
        <v>1462</v>
      </c>
      <c r="E344" s="252" t="s">
        <v>1065</v>
      </c>
      <c r="F344" s="252" t="s">
        <v>742</v>
      </c>
      <c r="G344" s="252" t="s">
        <v>516</v>
      </c>
      <c r="H344" s="252" t="s">
        <v>268</v>
      </c>
      <c r="I344" s="255">
        <v>45502.738194444442</v>
      </c>
      <c r="J344" s="253" t="s">
        <v>849</v>
      </c>
      <c r="K344" s="252" t="s">
        <v>845</v>
      </c>
      <c r="L344" s="253" t="s">
        <v>849</v>
      </c>
      <c r="M344" s="252" t="s">
        <v>1032</v>
      </c>
      <c r="N344" s="253" t="s">
        <v>849</v>
      </c>
      <c r="O344" s="252" t="s">
        <v>848</v>
      </c>
      <c r="P344" s="255">
        <v>45596.473611111112</v>
      </c>
      <c r="Q344" s="252" t="s">
        <v>881</v>
      </c>
      <c r="R344" s="253" t="s">
        <v>849</v>
      </c>
      <c r="S344" s="255">
        <v>45595.724305555559</v>
      </c>
      <c r="T344" s="253" t="s">
        <v>849</v>
      </c>
      <c r="U344" s="253" t="s">
        <v>849</v>
      </c>
      <c r="V344" s="256">
        <v>3000000000</v>
      </c>
      <c r="W344" s="252" t="s">
        <v>850</v>
      </c>
      <c r="X344" s="252" t="s">
        <v>793</v>
      </c>
      <c r="Y344" s="228" t="str">
        <f>VLOOKUP(HelpMe[[#This Row],[Technician]],Technicians[#All],3,FALSE)</f>
        <v>RAK Ceramics</v>
      </c>
      <c r="Z344" s="228" t="str">
        <f>VLOOKUP(HelpMe[[#This Row],[Technician]],Technicians[#All],2,FALSE)</f>
        <v>SAP SD</v>
      </c>
      <c r="AA344" s="233" t="e">
        <f>IF((TEXT("Oct 28, 2024 00:00 AM","mmm dd, yyyy hh:mm") - TEXT(HelpMe[[#This Row],[Created Date]],"mmm dd, yyyy hh:mm"))&gt;0, "Yes","No")</f>
        <v>#VALUE!</v>
      </c>
      <c r="AB344" s="230" t="e">
        <f ca="1">IF(HelpMe[[#This Row],[Resolved Time]]="-",NOW()-TEXT(HelpMe[[#This Row],[Created Date]],"mmm dd, yyyy hh:mm"),HelpMe[[#This Row],[Resolved Time]]-HelpMe[[#This Row],[Created Date]])</f>
        <v>#VALUE!</v>
      </c>
      <c r="AC344" s="231" t="e">
        <f>YEAR(TEXT(HelpMe[[#This Row],[Created Date]],"mmm dd, yyyy hh:mm"))</f>
        <v>#VALUE!</v>
      </c>
      <c r="AD344" s="228" t="e">
        <f>WEEKNUM(TEXT(HelpMe[[#This Row],[Created Date]],"mmm dd, yyyy hh:mm"),2)</f>
        <v>#VALUE!</v>
      </c>
      <c r="AE344" s="228" t="e">
        <f>_xlfn.CONCAT(HelpMe[[#This Row],[Year]],"-W",HelpMe[[#This Row],[Week'#]])</f>
        <v>#VALUE!</v>
      </c>
      <c r="AF344" s="228" t="str">
        <f>IFERROR(VLOOKUP(HelpMe[[#This Row],[ID]],CGTracker[#All],11,FALSE),"No CG Status Found")</f>
        <v>No CG Status Found</v>
      </c>
      <c r="AG344" s="228" t="e">
        <f>MONTH(TEXT(HelpMe[[#This Row],[Created Date]],"mmm dd, yyyy hh:mm"))</f>
        <v>#VALUE!</v>
      </c>
      <c r="AH344" s="228" t="e">
        <f>_xlfn.CONCAT(HelpMe[[#This Row],[Year]],"-M",HelpMe[[#This Row],[Month]])</f>
        <v>#VALUE!</v>
      </c>
      <c r="AI344" s="228" t="e">
        <f ca="1">IF(HelpMe[[#This Row],[Age]]&lt;2,"Less than 2",IF(HelpMe[[#This Row],[Age]]&lt;5,"From 2 to 5",IF(HelpMe[[#This Row],[Age]]&lt;10,"From 5 to 10","More than 10")))</f>
        <v>#VALUE!</v>
      </c>
      <c r="AJ344" s="233" t="e">
        <f>DATEVALUE(TEXT(HelpMe[[#This Row],[Created Date]],"mm/dd/yyyy hh:mm"))</f>
        <v>#VALUE!</v>
      </c>
      <c r="AK344" s="233" t="str">
        <f>IF(HelpMe[[#This Row],[Resolved Time]]="-","",DATEVALUE(TEXT(HelpMe[[#This Row],[Created Date]],"mm/dd/yyyy hh:mm")))</f>
        <v/>
      </c>
    </row>
    <row r="345" spans="1:37" ht="14.5">
      <c r="A345" s="252">
        <v>4000001275</v>
      </c>
      <c r="B345" s="252" t="s">
        <v>117</v>
      </c>
      <c r="C345" s="252" t="s">
        <v>881</v>
      </c>
      <c r="D345" s="254" t="s">
        <v>1463</v>
      </c>
      <c r="E345" s="252" t="s">
        <v>911</v>
      </c>
      <c r="F345" s="252" t="s">
        <v>742</v>
      </c>
      <c r="G345" s="252" t="s">
        <v>516</v>
      </c>
      <c r="H345" s="252" t="s">
        <v>131</v>
      </c>
      <c r="I345" s="255">
        <v>45502.738194444442</v>
      </c>
      <c r="J345" s="255">
        <v>45509.738888888889</v>
      </c>
      <c r="K345" s="252" t="s">
        <v>845</v>
      </c>
      <c r="L345" s="253" t="s">
        <v>849</v>
      </c>
      <c r="M345" s="252" t="s">
        <v>1032</v>
      </c>
      <c r="N345" s="252" t="s">
        <v>912</v>
      </c>
      <c r="O345" s="252" t="s">
        <v>848</v>
      </c>
      <c r="P345" s="255">
        <v>45595.724999999999</v>
      </c>
      <c r="Q345" s="252" t="s">
        <v>881</v>
      </c>
      <c r="R345" s="253" t="s">
        <v>849</v>
      </c>
      <c r="S345" s="253" t="s">
        <v>849</v>
      </c>
      <c r="T345" s="255">
        <v>45503.529861111114</v>
      </c>
      <c r="U345" s="253" t="s">
        <v>849</v>
      </c>
      <c r="V345" s="256">
        <v>3000000000</v>
      </c>
      <c r="W345" s="252" t="s">
        <v>850</v>
      </c>
      <c r="X345" s="252" t="s">
        <v>913</v>
      </c>
      <c r="Y345" s="228" t="str">
        <f>VLOOKUP(HelpMe[[#This Row],[Technician]],Technicians[#All],3,FALSE)</f>
        <v>RAK Ceramics</v>
      </c>
      <c r="Z345" s="228" t="str">
        <f>VLOOKUP(HelpMe[[#This Row],[Technician]],Technicians[#All],2,FALSE)</f>
        <v>SAP SD</v>
      </c>
      <c r="AA345" s="233" t="e">
        <f>IF((TEXT("Oct 28, 2024 00:00 AM","mmm dd, yyyy hh:mm") - TEXT(HelpMe[[#This Row],[Created Date]],"mmm dd, yyyy hh:mm"))&gt;0, "Yes","No")</f>
        <v>#VALUE!</v>
      </c>
      <c r="AB345" s="230" t="e">
        <f ca="1">IF(HelpMe[[#This Row],[Resolved Time]]="-",NOW()-TEXT(HelpMe[[#This Row],[Created Date]],"mmm dd, yyyy hh:mm"),HelpMe[[#This Row],[Resolved Time]]-HelpMe[[#This Row],[Created Date]])</f>
        <v>#VALUE!</v>
      </c>
      <c r="AC345" s="231" t="e">
        <f>YEAR(TEXT(HelpMe[[#This Row],[Created Date]],"mmm dd, yyyy hh:mm"))</f>
        <v>#VALUE!</v>
      </c>
      <c r="AD345" s="228" t="e">
        <f>WEEKNUM(TEXT(HelpMe[[#This Row],[Created Date]],"mmm dd, yyyy hh:mm"),2)</f>
        <v>#VALUE!</v>
      </c>
      <c r="AE345" s="228" t="e">
        <f>_xlfn.CONCAT(HelpMe[[#This Row],[Year]],"-W",HelpMe[[#This Row],[Week'#]])</f>
        <v>#VALUE!</v>
      </c>
      <c r="AF345" s="228" t="str">
        <f>IFERROR(VLOOKUP(HelpMe[[#This Row],[ID]],CGTracker[#All],11,FALSE),"No CG Status Found")</f>
        <v>No CG Status Found</v>
      </c>
      <c r="AG345" s="228" t="e">
        <f>MONTH(TEXT(HelpMe[[#This Row],[Created Date]],"mmm dd, yyyy hh:mm"))</f>
        <v>#VALUE!</v>
      </c>
      <c r="AH345" s="228" t="e">
        <f>_xlfn.CONCAT(HelpMe[[#This Row],[Year]],"-M",HelpMe[[#This Row],[Month]])</f>
        <v>#VALUE!</v>
      </c>
      <c r="AI345" s="228" t="e">
        <f ca="1">IF(HelpMe[[#This Row],[Age]]&lt;2,"Less than 2",IF(HelpMe[[#This Row],[Age]]&lt;5,"From 2 to 5",IF(HelpMe[[#This Row],[Age]]&lt;10,"From 5 to 10","More than 10")))</f>
        <v>#VALUE!</v>
      </c>
      <c r="AJ345" s="233" t="e">
        <f>DATEVALUE(TEXT(HelpMe[[#This Row],[Created Date]],"mm/dd/yyyy hh:mm"))</f>
        <v>#VALUE!</v>
      </c>
      <c r="AK345" s="233" t="str">
        <f>IF(HelpMe[[#This Row],[Resolved Time]]="-","",DATEVALUE(TEXT(HelpMe[[#This Row],[Created Date]],"mm/dd/yyyy hh:mm")))</f>
        <v/>
      </c>
    </row>
    <row r="346" spans="1:37" ht="14.5">
      <c r="A346" s="252">
        <v>4000001276</v>
      </c>
      <c r="B346" s="252" t="s">
        <v>117</v>
      </c>
      <c r="C346" s="252" t="s">
        <v>881</v>
      </c>
      <c r="D346" s="254" t="s">
        <v>1464</v>
      </c>
      <c r="E346" s="252" t="s">
        <v>1465</v>
      </c>
      <c r="F346" s="252" t="s">
        <v>941</v>
      </c>
      <c r="G346" s="252" t="s">
        <v>980</v>
      </c>
      <c r="H346" s="252" t="s">
        <v>746</v>
      </c>
      <c r="I346" s="255">
        <v>45502.738194444442</v>
      </c>
      <c r="J346" s="255">
        <v>45509.738888888889</v>
      </c>
      <c r="K346" s="252" t="s">
        <v>845</v>
      </c>
      <c r="L346" s="253" t="s">
        <v>849</v>
      </c>
      <c r="M346" s="252" t="s">
        <v>1032</v>
      </c>
      <c r="N346" s="252" t="s">
        <v>860</v>
      </c>
      <c r="O346" s="252" t="s">
        <v>848</v>
      </c>
      <c r="P346" s="255">
        <v>45646.665972222225</v>
      </c>
      <c r="Q346" s="252" t="s">
        <v>881</v>
      </c>
      <c r="R346" s="253" t="s">
        <v>849</v>
      </c>
      <c r="S346" s="253" t="s">
        <v>849</v>
      </c>
      <c r="T346" s="255">
        <v>45503.529861111114</v>
      </c>
      <c r="U346" s="253" t="s">
        <v>849</v>
      </c>
      <c r="V346" s="256">
        <v>3000000000</v>
      </c>
      <c r="W346" s="252" t="s">
        <v>850</v>
      </c>
      <c r="X346" s="252" t="s">
        <v>793</v>
      </c>
      <c r="Y346" s="228" t="str">
        <f>VLOOKUP(HelpMe[[#This Row],[Technician]],Technicians[#All],3,FALSE)</f>
        <v>Capgemini</v>
      </c>
      <c r="Z346" s="228" t="str">
        <f>VLOOKUP(HelpMe[[#This Row],[Technician]],Technicians[#All],2,FALSE)</f>
        <v>SAP FICO</v>
      </c>
      <c r="AA346" s="230" t="e">
        <f>IF((TEXT("Oct 28, 2024 00:00 AM","mmm dd, yyyy hh:mm") - TEXT(HelpMe[[#This Row],[Created Date]],"mmm dd, yyyy hh:mm"))&gt;0, "Yes","No")</f>
        <v>#VALUE!</v>
      </c>
      <c r="AB346" s="230" t="e">
        <f ca="1">IF(HelpMe[[#This Row],[Resolved Time]]="-",NOW()-TEXT(HelpMe[[#This Row],[Created Date]],"mmm dd, yyyy hh:mm"),HelpMe[[#This Row],[Resolved Time]]-HelpMe[[#This Row],[Created Date]])</f>
        <v>#VALUE!</v>
      </c>
      <c r="AC346" s="231" t="e">
        <f>YEAR(TEXT(HelpMe[[#This Row],[Created Date]],"mmm dd, yyyy hh:mm"))</f>
        <v>#VALUE!</v>
      </c>
      <c r="AD346" s="228" t="e">
        <f>WEEKNUM(TEXT(HelpMe[[#This Row],[Created Date]],"mmm dd, yyyy hh:mm"),2)</f>
        <v>#VALUE!</v>
      </c>
      <c r="AE346" s="228" t="e">
        <f>_xlfn.CONCAT(HelpMe[[#This Row],[Year]],"-W",HelpMe[[#This Row],[Week'#]])</f>
        <v>#VALUE!</v>
      </c>
      <c r="AF346" s="228" t="str">
        <f>IFERROR(VLOOKUP(HelpMe[[#This Row],[ID]],CGTracker[#All],11,FALSE),"No CG Status Found")</f>
        <v>User acceptance</v>
      </c>
      <c r="AG346" s="228" t="e">
        <f>MONTH(TEXT(HelpMe[[#This Row],[Created Date]],"mmm dd, yyyy hh:mm"))</f>
        <v>#VALUE!</v>
      </c>
      <c r="AH346" s="228" t="e">
        <f>_xlfn.CONCAT(HelpMe[[#This Row],[Year]],"-M",HelpMe[[#This Row],[Month]])</f>
        <v>#VALUE!</v>
      </c>
      <c r="AI346" s="228" t="e">
        <f ca="1">IF(HelpMe[[#This Row],[Age]]&lt;2,"Less than 2",IF(HelpMe[[#This Row],[Age]]&lt;5,"From 2 to 5",IF(HelpMe[[#This Row],[Age]]&lt;10,"From 5 to 10","More than 10")))</f>
        <v>#VALUE!</v>
      </c>
      <c r="AJ346" s="233" t="e">
        <f>DATEVALUE(TEXT(HelpMe[[#This Row],[Created Date]],"mm/dd/yyyy hh:mm"))</f>
        <v>#VALUE!</v>
      </c>
      <c r="AK346" s="233" t="str">
        <f>IF(HelpMe[[#This Row],[Resolved Time]]="-","",DATEVALUE(TEXT(HelpMe[[#This Row],[Created Date]],"mm/dd/yyyy hh:mm")))</f>
        <v/>
      </c>
    </row>
    <row r="347" spans="1:37" ht="14.5">
      <c r="A347" s="252">
        <v>4000001277</v>
      </c>
      <c r="B347" s="252" t="s">
        <v>117</v>
      </c>
      <c r="C347" s="252" t="s">
        <v>881</v>
      </c>
      <c r="D347" s="254" t="s">
        <v>1466</v>
      </c>
      <c r="E347" s="252" t="s">
        <v>936</v>
      </c>
      <c r="F347" s="252" t="s">
        <v>742</v>
      </c>
      <c r="G347" s="252" t="s">
        <v>516</v>
      </c>
      <c r="H347" s="252" t="s">
        <v>403</v>
      </c>
      <c r="I347" s="255">
        <v>45502.738194444442</v>
      </c>
      <c r="J347" s="255">
        <v>45509.738888888889</v>
      </c>
      <c r="K347" s="252" t="s">
        <v>845</v>
      </c>
      <c r="L347" s="255">
        <v>45597.533333333333</v>
      </c>
      <c r="M347" s="252" t="s">
        <v>1032</v>
      </c>
      <c r="N347" s="252" t="s">
        <v>878</v>
      </c>
      <c r="O347" s="252" t="s">
        <v>848</v>
      </c>
      <c r="P347" s="255">
        <v>45597.533333333333</v>
      </c>
      <c r="Q347" s="252" t="s">
        <v>881</v>
      </c>
      <c r="R347" s="255">
        <v>45594.520833333336</v>
      </c>
      <c r="S347" s="255">
        <v>45575.572916666664</v>
      </c>
      <c r="T347" s="255">
        <v>45503.529861111114</v>
      </c>
      <c r="U347" s="253" t="s">
        <v>849</v>
      </c>
      <c r="V347" s="256">
        <v>3000000000</v>
      </c>
      <c r="W347" s="252" t="s">
        <v>850</v>
      </c>
      <c r="X347" s="252" t="s">
        <v>793</v>
      </c>
      <c r="Y347" s="228" t="str">
        <f>VLOOKUP(HelpMe[[#This Row],[Technician]],Technicians[#All],3,FALSE)</f>
        <v>RAK Ceramics</v>
      </c>
      <c r="Z347" s="228" t="str">
        <f>VLOOKUP(HelpMe[[#This Row],[Technician]],Technicians[#All],2,FALSE)</f>
        <v>SAP SD</v>
      </c>
      <c r="AA347" s="233" t="e">
        <f>IF((TEXT("Oct 28, 2024 00:00 AM","mmm dd, yyyy hh:mm") - TEXT(HelpMe[[#This Row],[Created Date]],"mmm dd, yyyy hh:mm"))&gt;0, "Yes","No")</f>
        <v>#VALUE!</v>
      </c>
      <c r="AB347" s="230">
        <f ca="1">IF(HelpMe[[#This Row],[Resolved Time]]="-",NOW()-TEXT(HelpMe[[#This Row],[Created Date]],"mmm dd, yyyy hh:mm"),HelpMe[[#This Row],[Resolved Time]]-HelpMe[[#This Row],[Created Date]])</f>
        <v>91.782638888893416</v>
      </c>
      <c r="AC347" s="231" t="e">
        <f>YEAR(TEXT(HelpMe[[#This Row],[Created Date]],"mmm dd, yyyy hh:mm"))</f>
        <v>#VALUE!</v>
      </c>
      <c r="AD347" s="228" t="e">
        <f>WEEKNUM(TEXT(HelpMe[[#This Row],[Created Date]],"mmm dd, yyyy hh:mm"),2)</f>
        <v>#VALUE!</v>
      </c>
      <c r="AE347" s="228" t="e">
        <f>_xlfn.CONCAT(HelpMe[[#This Row],[Year]],"-W",HelpMe[[#This Row],[Week'#]])</f>
        <v>#VALUE!</v>
      </c>
      <c r="AF347" s="228" t="str">
        <f>IFERROR(VLOOKUP(HelpMe[[#This Row],[ID]],CGTracker[#All],11,FALSE),"No CG Status Found")</f>
        <v>No CG Status Found</v>
      </c>
      <c r="AG347" s="228" t="e">
        <f>MONTH(TEXT(HelpMe[[#This Row],[Created Date]],"mmm dd, yyyy hh:mm"))</f>
        <v>#VALUE!</v>
      </c>
      <c r="AH347" s="228" t="e">
        <f>_xlfn.CONCAT(HelpMe[[#This Row],[Year]],"-M",HelpMe[[#This Row],[Month]])</f>
        <v>#VALUE!</v>
      </c>
      <c r="AI347" s="228" t="str">
        <f ca="1">IF(HelpMe[[#This Row],[Age]]&lt;2,"Less than 2",IF(HelpMe[[#This Row],[Age]]&lt;5,"From 2 to 5",IF(HelpMe[[#This Row],[Age]]&lt;10,"From 5 to 10","More than 10")))</f>
        <v>More than 10</v>
      </c>
      <c r="AJ347" s="233" t="e">
        <f>DATEVALUE(TEXT(HelpMe[[#This Row],[Created Date]],"mm/dd/yyyy hh:mm"))</f>
        <v>#VALUE!</v>
      </c>
      <c r="AK347" s="233" t="e">
        <f>IF(HelpMe[[#This Row],[Resolved Time]]="-","",DATEVALUE(TEXT(HelpMe[[#This Row],[Created Date]],"mm/dd/yyyy hh:mm")))</f>
        <v>#VALUE!</v>
      </c>
    </row>
    <row r="348" spans="1:37" ht="14.5">
      <c r="A348" s="252">
        <v>4000001278</v>
      </c>
      <c r="B348" s="252" t="s">
        <v>117</v>
      </c>
      <c r="C348" s="252" t="s">
        <v>881</v>
      </c>
      <c r="D348" s="254" t="s">
        <v>1467</v>
      </c>
      <c r="E348" s="252" t="s">
        <v>936</v>
      </c>
      <c r="F348" s="252" t="s">
        <v>742</v>
      </c>
      <c r="G348" s="252" t="s">
        <v>516</v>
      </c>
      <c r="H348" s="252" t="s">
        <v>403</v>
      </c>
      <c r="I348" s="255">
        <v>45502.738194444442</v>
      </c>
      <c r="J348" s="255">
        <v>45509.738888888889</v>
      </c>
      <c r="K348" s="252" t="s">
        <v>845</v>
      </c>
      <c r="L348" s="255">
        <v>45598.78402777778</v>
      </c>
      <c r="M348" s="252" t="s">
        <v>1032</v>
      </c>
      <c r="N348" s="252" t="s">
        <v>878</v>
      </c>
      <c r="O348" s="252" t="s">
        <v>848</v>
      </c>
      <c r="P348" s="255">
        <v>45598.78402777778</v>
      </c>
      <c r="Q348" s="252" t="s">
        <v>881</v>
      </c>
      <c r="R348" s="255">
        <v>45595.748611111114</v>
      </c>
      <c r="S348" s="255">
        <v>45595.74722222222</v>
      </c>
      <c r="T348" s="255">
        <v>45503.529861111114</v>
      </c>
      <c r="U348" s="253" t="s">
        <v>849</v>
      </c>
      <c r="V348" s="256">
        <v>3000000000</v>
      </c>
      <c r="W348" s="252" t="s">
        <v>850</v>
      </c>
      <c r="X348" s="252" t="s">
        <v>793</v>
      </c>
      <c r="Y348" s="228" t="str">
        <f>VLOOKUP(HelpMe[[#This Row],[Technician]],Technicians[#All],3,FALSE)</f>
        <v>RAK Ceramics</v>
      </c>
      <c r="Z348" s="228" t="str">
        <f>VLOOKUP(HelpMe[[#This Row],[Technician]],Technicians[#All],2,FALSE)</f>
        <v>SAP SD</v>
      </c>
      <c r="AA348" s="233" t="e">
        <f>IF((TEXT("Oct 28, 2024 00:00 AM","mmm dd, yyyy hh:mm") - TEXT(HelpMe[[#This Row],[Created Date]],"mmm dd, yyyy hh:mm"))&gt;0, "Yes","No")</f>
        <v>#VALUE!</v>
      </c>
      <c r="AB348" s="230">
        <f ca="1">IF(HelpMe[[#This Row],[Resolved Time]]="-",NOW()-TEXT(HelpMe[[#This Row],[Created Date]],"mmm dd, yyyy hh:mm"),HelpMe[[#This Row],[Resolved Time]]-HelpMe[[#This Row],[Created Date]])</f>
        <v>93.010416666671517</v>
      </c>
      <c r="AC348" s="231" t="e">
        <f>YEAR(TEXT(HelpMe[[#This Row],[Created Date]],"mmm dd, yyyy hh:mm"))</f>
        <v>#VALUE!</v>
      </c>
      <c r="AD348" s="228" t="e">
        <f>WEEKNUM(TEXT(HelpMe[[#This Row],[Created Date]],"mmm dd, yyyy hh:mm"),2)</f>
        <v>#VALUE!</v>
      </c>
      <c r="AE348" s="228" t="e">
        <f>_xlfn.CONCAT(HelpMe[[#This Row],[Year]],"-W",HelpMe[[#This Row],[Week'#]])</f>
        <v>#VALUE!</v>
      </c>
      <c r="AF348" s="228" t="str">
        <f>IFERROR(VLOOKUP(HelpMe[[#This Row],[ID]],CGTracker[#All],11,FALSE),"No CG Status Found")</f>
        <v>No CG Status Found</v>
      </c>
      <c r="AG348" s="228" t="e">
        <f>MONTH(TEXT(HelpMe[[#This Row],[Created Date]],"mmm dd, yyyy hh:mm"))</f>
        <v>#VALUE!</v>
      </c>
      <c r="AH348" s="228" t="e">
        <f>_xlfn.CONCAT(HelpMe[[#This Row],[Year]],"-M",HelpMe[[#This Row],[Month]])</f>
        <v>#VALUE!</v>
      </c>
      <c r="AI348" s="228" t="str">
        <f ca="1">IF(HelpMe[[#This Row],[Age]]&lt;2,"Less than 2",IF(HelpMe[[#This Row],[Age]]&lt;5,"From 2 to 5",IF(HelpMe[[#This Row],[Age]]&lt;10,"From 5 to 10","More than 10")))</f>
        <v>More than 10</v>
      </c>
      <c r="AJ348" s="233" t="e">
        <f>DATEVALUE(TEXT(HelpMe[[#This Row],[Created Date]],"mm/dd/yyyy hh:mm"))</f>
        <v>#VALUE!</v>
      </c>
      <c r="AK348" s="233" t="e">
        <f>IF(HelpMe[[#This Row],[Resolved Time]]="-","",DATEVALUE(TEXT(HelpMe[[#This Row],[Created Date]],"mm/dd/yyyy hh:mm")))</f>
        <v>#VALUE!</v>
      </c>
    </row>
    <row r="349" spans="1:37" ht="14.5">
      <c r="A349" s="252">
        <v>4000001281</v>
      </c>
      <c r="B349" s="252" t="s">
        <v>117</v>
      </c>
      <c r="C349" s="252" t="s">
        <v>881</v>
      </c>
      <c r="D349" s="254" t="s">
        <v>393</v>
      </c>
      <c r="E349" s="252" t="s">
        <v>905</v>
      </c>
      <c r="F349" s="252" t="s">
        <v>941</v>
      </c>
      <c r="G349" s="252" t="s">
        <v>980</v>
      </c>
      <c r="H349" s="252" t="s">
        <v>746</v>
      </c>
      <c r="I349" s="255">
        <v>45502.738194444442</v>
      </c>
      <c r="J349" s="255">
        <v>45509.738888888889</v>
      </c>
      <c r="K349" s="252" t="s">
        <v>845</v>
      </c>
      <c r="L349" s="253" t="s">
        <v>849</v>
      </c>
      <c r="M349" s="252" t="s">
        <v>1032</v>
      </c>
      <c r="N349" s="252" t="s">
        <v>860</v>
      </c>
      <c r="O349" s="252" t="s">
        <v>848</v>
      </c>
      <c r="P349" s="255">
        <v>45644.661805555559</v>
      </c>
      <c r="Q349" s="252" t="s">
        <v>881</v>
      </c>
      <c r="R349" s="253" t="s">
        <v>849</v>
      </c>
      <c r="S349" s="255">
        <v>45600.474999999999</v>
      </c>
      <c r="T349" s="255">
        <v>45503.529861111114</v>
      </c>
      <c r="U349" s="253" t="s">
        <v>849</v>
      </c>
      <c r="V349" s="256">
        <v>3000000000</v>
      </c>
      <c r="W349" s="252" t="s">
        <v>850</v>
      </c>
      <c r="X349" s="252" t="s">
        <v>793</v>
      </c>
      <c r="Y349" s="228" t="str">
        <f>VLOOKUP(HelpMe[[#This Row],[Technician]],Technicians[#All],3,FALSE)</f>
        <v>Capgemini</v>
      </c>
      <c r="Z349" s="228" t="str">
        <f>VLOOKUP(HelpMe[[#This Row],[Technician]],Technicians[#All],2,FALSE)</f>
        <v>SAP FICO</v>
      </c>
      <c r="AA349" s="233" t="e">
        <f>IF((TEXT("Oct 28, 2024 00:00 AM","mmm dd, yyyy hh:mm") - TEXT(HelpMe[[#This Row],[Created Date]],"mmm dd, yyyy hh:mm"))&gt;0, "Yes","No")</f>
        <v>#VALUE!</v>
      </c>
      <c r="AB349" s="230" t="e">
        <f ca="1">IF(HelpMe[[#This Row],[Resolved Time]]="-",NOW()-TEXT(HelpMe[[#This Row],[Created Date]],"mmm dd, yyyy hh:mm"),HelpMe[[#This Row],[Resolved Time]]-HelpMe[[#This Row],[Created Date]])</f>
        <v>#VALUE!</v>
      </c>
      <c r="AC349" s="231" t="e">
        <f>YEAR(TEXT(HelpMe[[#This Row],[Created Date]],"mmm dd, yyyy hh:mm"))</f>
        <v>#VALUE!</v>
      </c>
      <c r="AD349" s="228" t="e">
        <f>WEEKNUM(TEXT(HelpMe[[#This Row],[Created Date]],"mmm dd, yyyy hh:mm"),2)</f>
        <v>#VALUE!</v>
      </c>
      <c r="AE349" s="228" t="e">
        <f>_xlfn.CONCAT(HelpMe[[#This Row],[Year]],"-W",HelpMe[[#This Row],[Week'#]])</f>
        <v>#VALUE!</v>
      </c>
      <c r="AF349" s="228" t="str">
        <f>IFERROR(VLOOKUP(HelpMe[[#This Row],[ID]],CGTracker[#All],11,FALSE),"No CG Status Found")</f>
        <v>User acceptance</v>
      </c>
      <c r="AG349" s="228" t="e">
        <f>MONTH(TEXT(HelpMe[[#This Row],[Created Date]],"mmm dd, yyyy hh:mm"))</f>
        <v>#VALUE!</v>
      </c>
      <c r="AH349" s="228" t="e">
        <f>_xlfn.CONCAT(HelpMe[[#This Row],[Year]],"-M",HelpMe[[#This Row],[Month]])</f>
        <v>#VALUE!</v>
      </c>
      <c r="AI349" s="228" t="e">
        <f ca="1">IF(HelpMe[[#This Row],[Age]]&lt;2,"Less than 2",IF(HelpMe[[#This Row],[Age]]&lt;5,"From 2 to 5",IF(HelpMe[[#This Row],[Age]]&lt;10,"From 5 to 10","More than 10")))</f>
        <v>#VALUE!</v>
      </c>
      <c r="AJ349" s="233" t="e">
        <f>DATEVALUE(TEXT(HelpMe[[#This Row],[Created Date]],"mm/dd/yyyy hh:mm"))</f>
        <v>#VALUE!</v>
      </c>
      <c r="AK349" s="233" t="str">
        <f>IF(HelpMe[[#This Row],[Resolved Time]]="-","",DATEVALUE(TEXT(HelpMe[[#This Row],[Created Date]],"mm/dd/yyyy hh:mm")))</f>
        <v/>
      </c>
    </row>
    <row r="350" spans="1:37" ht="14.5">
      <c r="A350" s="252">
        <v>4000001283</v>
      </c>
      <c r="B350" s="252" t="s">
        <v>117</v>
      </c>
      <c r="C350" s="252" t="s">
        <v>881</v>
      </c>
      <c r="D350" s="254" t="s">
        <v>1468</v>
      </c>
      <c r="E350" s="252" t="s">
        <v>1109</v>
      </c>
      <c r="F350" s="252" t="s">
        <v>742</v>
      </c>
      <c r="G350" s="252" t="s">
        <v>516</v>
      </c>
      <c r="H350" s="252" t="s">
        <v>268</v>
      </c>
      <c r="I350" s="255">
        <v>45502.738194444442</v>
      </c>
      <c r="J350" s="253" t="s">
        <v>849</v>
      </c>
      <c r="K350" s="252" t="s">
        <v>845</v>
      </c>
      <c r="L350" s="253" t="s">
        <v>849</v>
      </c>
      <c r="M350" s="252" t="s">
        <v>1032</v>
      </c>
      <c r="N350" s="252" t="s">
        <v>1469</v>
      </c>
      <c r="O350" s="252" t="s">
        <v>848</v>
      </c>
      <c r="P350" s="255">
        <v>45600.489583333336</v>
      </c>
      <c r="Q350" s="252" t="s">
        <v>881</v>
      </c>
      <c r="R350" s="253" t="s">
        <v>849</v>
      </c>
      <c r="S350" s="255">
        <v>45600.476388888892</v>
      </c>
      <c r="T350" s="253" t="s">
        <v>849</v>
      </c>
      <c r="U350" s="253" t="s">
        <v>849</v>
      </c>
      <c r="V350" s="256">
        <v>3000000000</v>
      </c>
      <c r="W350" s="252" t="s">
        <v>850</v>
      </c>
      <c r="X350" s="252" t="s">
        <v>793</v>
      </c>
      <c r="Y350" s="228" t="str">
        <f>VLOOKUP(HelpMe[[#This Row],[Technician]],Technicians[#All],3,FALSE)</f>
        <v>RAK Ceramics</v>
      </c>
      <c r="Z350" s="228" t="str">
        <f>VLOOKUP(HelpMe[[#This Row],[Technician]],Technicians[#All],2,FALSE)</f>
        <v>SAP SD</v>
      </c>
      <c r="AA350" s="233" t="e">
        <f>IF((TEXT("Oct 28, 2024 00:00 AM","mmm dd, yyyy hh:mm") - TEXT(HelpMe[[#This Row],[Created Date]],"mmm dd, yyyy hh:mm"))&gt;0, "Yes","No")</f>
        <v>#VALUE!</v>
      </c>
      <c r="AB350" s="230" t="e">
        <f ca="1">IF(HelpMe[[#This Row],[Resolved Time]]="-",NOW()-TEXT(HelpMe[[#This Row],[Created Date]],"mmm dd, yyyy hh:mm"),HelpMe[[#This Row],[Resolved Time]]-HelpMe[[#This Row],[Created Date]])</f>
        <v>#VALUE!</v>
      </c>
      <c r="AC350" s="231" t="e">
        <f>YEAR(TEXT(HelpMe[[#This Row],[Created Date]],"mmm dd, yyyy hh:mm"))</f>
        <v>#VALUE!</v>
      </c>
      <c r="AD350" s="228" t="e">
        <f>WEEKNUM(TEXT(HelpMe[[#This Row],[Created Date]],"mmm dd, yyyy hh:mm"),2)</f>
        <v>#VALUE!</v>
      </c>
      <c r="AE350" s="228" t="e">
        <f>_xlfn.CONCAT(HelpMe[[#This Row],[Year]],"-W",HelpMe[[#This Row],[Week'#]])</f>
        <v>#VALUE!</v>
      </c>
      <c r="AF350" s="228" t="str">
        <f>IFERROR(VLOOKUP(HelpMe[[#This Row],[ID]],CGTracker[#All],11,FALSE),"No CG Status Found")</f>
        <v>No CG Status Found</v>
      </c>
      <c r="AG350" s="228" t="e">
        <f>MONTH(TEXT(HelpMe[[#This Row],[Created Date]],"mmm dd, yyyy hh:mm"))</f>
        <v>#VALUE!</v>
      </c>
      <c r="AH350" s="228" t="e">
        <f>_xlfn.CONCAT(HelpMe[[#This Row],[Year]],"-M",HelpMe[[#This Row],[Month]])</f>
        <v>#VALUE!</v>
      </c>
      <c r="AI350" s="228" t="e">
        <f ca="1">IF(HelpMe[[#This Row],[Age]]&lt;2,"Less than 2",IF(HelpMe[[#This Row],[Age]]&lt;5,"From 2 to 5",IF(HelpMe[[#This Row],[Age]]&lt;10,"From 5 to 10","More than 10")))</f>
        <v>#VALUE!</v>
      </c>
      <c r="AJ350" s="233" t="e">
        <f>DATEVALUE(TEXT(HelpMe[[#This Row],[Created Date]],"mm/dd/yyyy hh:mm"))</f>
        <v>#VALUE!</v>
      </c>
      <c r="AK350" s="233" t="str">
        <f>IF(HelpMe[[#This Row],[Resolved Time]]="-","",DATEVALUE(TEXT(HelpMe[[#This Row],[Created Date]],"mm/dd/yyyy hh:mm")))</f>
        <v/>
      </c>
    </row>
    <row r="351" spans="1:37" ht="14.5">
      <c r="A351" s="252">
        <v>4000001286</v>
      </c>
      <c r="B351" s="252" t="s">
        <v>117</v>
      </c>
      <c r="C351" s="252" t="s">
        <v>881</v>
      </c>
      <c r="D351" s="254" t="s">
        <v>1470</v>
      </c>
      <c r="E351" s="252" t="s">
        <v>936</v>
      </c>
      <c r="F351" s="252" t="s">
        <v>742</v>
      </c>
      <c r="G351" s="252" t="s">
        <v>516</v>
      </c>
      <c r="H351" s="252" t="s">
        <v>268</v>
      </c>
      <c r="I351" s="255">
        <v>45502.738194444442</v>
      </c>
      <c r="J351" s="253" t="s">
        <v>849</v>
      </c>
      <c r="K351" s="252" t="s">
        <v>845</v>
      </c>
      <c r="L351" s="253" t="s">
        <v>849</v>
      </c>
      <c r="M351" s="252" t="s">
        <v>1032</v>
      </c>
      <c r="N351" s="253" t="s">
        <v>849</v>
      </c>
      <c r="O351" s="252" t="s">
        <v>848</v>
      </c>
      <c r="P351" s="255">
        <v>45600.479166666664</v>
      </c>
      <c r="Q351" s="252" t="s">
        <v>881</v>
      </c>
      <c r="R351" s="253" t="s">
        <v>849</v>
      </c>
      <c r="S351" s="253" t="s">
        <v>849</v>
      </c>
      <c r="T351" s="253" t="s">
        <v>849</v>
      </c>
      <c r="U351" s="253" t="s">
        <v>849</v>
      </c>
      <c r="V351" s="256">
        <v>3000000000</v>
      </c>
      <c r="W351" s="252" t="s">
        <v>850</v>
      </c>
      <c r="X351" s="252" t="s">
        <v>793</v>
      </c>
      <c r="Y351" s="228" t="str">
        <f>VLOOKUP(HelpMe[[#This Row],[Technician]],Technicians[#All],3,FALSE)</f>
        <v>RAK Ceramics</v>
      </c>
      <c r="Z351" s="228" t="str">
        <f>VLOOKUP(HelpMe[[#This Row],[Technician]],Technicians[#All],2,FALSE)</f>
        <v>SAP SD</v>
      </c>
      <c r="AA351" s="233" t="e">
        <f>IF((TEXT("Oct 28, 2024 00:00 AM","mmm dd, yyyy hh:mm") - TEXT(HelpMe[[#This Row],[Created Date]],"mmm dd, yyyy hh:mm"))&gt;0, "Yes","No")</f>
        <v>#VALUE!</v>
      </c>
      <c r="AB351" s="230" t="e">
        <f ca="1">IF(HelpMe[[#This Row],[Resolved Time]]="-",NOW()-TEXT(HelpMe[[#This Row],[Created Date]],"mmm dd, yyyy hh:mm"),HelpMe[[#This Row],[Resolved Time]]-HelpMe[[#This Row],[Created Date]])</f>
        <v>#VALUE!</v>
      </c>
      <c r="AC351" s="231" t="e">
        <f>YEAR(TEXT(HelpMe[[#This Row],[Created Date]],"mmm dd, yyyy hh:mm"))</f>
        <v>#VALUE!</v>
      </c>
      <c r="AD351" s="228" t="e">
        <f>WEEKNUM(TEXT(HelpMe[[#This Row],[Created Date]],"mmm dd, yyyy hh:mm"),2)</f>
        <v>#VALUE!</v>
      </c>
      <c r="AE351" s="228" t="e">
        <f>_xlfn.CONCAT(HelpMe[[#This Row],[Year]],"-W",HelpMe[[#This Row],[Week'#]])</f>
        <v>#VALUE!</v>
      </c>
      <c r="AF351" s="228" t="str">
        <f>IFERROR(VLOOKUP(HelpMe[[#This Row],[ID]],CGTracker[#All],11,FALSE),"No CG Status Found")</f>
        <v>No CG Status Found</v>
      </c>
      <c r="AG351" s="228" t="e">
        <f>MONTH(TEXT(HelpMe[[#This Row],[Created Date]],"mmm dd, yyyy hh:mm"))</f>
        <v>#VALUE!</v>
      </c>
      <c r="AH351" s="228" t="e">
        <f>_xlfn.CONCAT(HelpMe[[#This Row],[Year]],"-M",HelpMe[[#This Row],[Month]])</f>
        <v>#VALUE!</v>
      </c>
      <c r="AI351" s="228" t="e">
        <f ca="1">IF(HelpMe[[#This Row],[Age]]&lt;2,"Less than 2",IF(HelpMe[[#This Row],[Age]]&lt;5,"From 2 to 5",IF(HelpMe[[#This Row],[Age]]&lt;10,"From 5 to 10","More than 10")))</f>
        <v>#VALUE!</v>
      </c>
      <c r="AJ351" s="233" t="e">
        <f>DATEVALUE(TEXT(HelpMe[[#This Row],[Created Date]],"mm/dd/yyyy hh:mm"))</f>
        <v>#VALUE!</v>
      </c>
      <c r="AK351" s="233" t="str">
        <f>IF(HelpMe[[#This Row],[Resolved Time]]="-","",DATEVALUE(TEXT(HelpMe[[#This Row],[Created Date]],"mm/dd/yyyy hh:mm")))</f>
        <v/>
      </c>
    </row>
    <row r="352" spans="1:37" ht="14.5">
      <c r="A352" s="252">
        <v>4000001298</v>
      </c>
      <c r="B352" s="252" t="s">
        <v>117</v>
      </c>
      <c r="C352" s="252" t="s">
        <v>881</v>
      </c>
      <c r="D352" s="254" t="s">
        <v>1471</v>
      </c>
      <c r="E352" s="252" t="s">
        <v>1472</v>
      </c>
      <c r="F352" s="252" t="s">
        <v>742</v>
      </c>
      <c r="G352" s="252" t="s">
        <v>516</v>
      </c>
      <c r="H352" s="252" t="s">
        <v>131</v>
      </c>
      <c r="I352" s="255">
        <v>45502.738194444442</v>
      </c>
      <c r="J352" s="253" t="s">
        <v>849</v>
      </c>
      <c r="K352" s="252" t="s">
        <v>845</v>
      </c>
      <c r="L352" s="253" t="s">
        <v>849</v>
      </c>
      <c r="M352" s="252" t="s">
        <v>1032</v>
      </c>
      <c r="N352" s="252" t="s">
        <v>1071</v>
      </c>
      <c r="O352" s="252" t="s">
        <v>848</v>
      </c>
      <c r="P352" s="255">
        <v>45516.708333333336</v>
      </c>
      <c r="Q352" s="252" t="s">
        <v>881</v>
      </c>
      <c r="R352" s="253" t="s">
        <v>849</v>
      </c>
      <c r="S352" s="253" t="s">
        <v>849</v>
      </c>
      <c r="T352" s="253" t="s">
        <v>849</v>
      </c>
      <c r="U352" s="253" t="s">
        <v>849</v>
      </c>
      <c r="V352" s="256">
        <v>3000000000</v>
      </c>
      <c r="W352" s="252" t="s">
        <v>850</v>
      </c>
      <c r="X352" s="252" t="s">
        <v>903</v>
      </c>
      <c r="Y352" s="228" t="str">
        <f>VLOOKUP(HelpMe[[#This Row],[Technician]],Technicians[#All],3,FALSE)</f>
        <v>RAK Ceramics</v>
      </c>
      <c r="Z352" s="228" t="str">
        <f>VLOOKUP(HelpMe[[#This Row],[Technician]],Technicians[#All],2,FALSE)</f>
        <v>SAP SD</v>
      </c>
      <c r="AA352" s="233" t="e">
        <f>IF((TEXT("Oct 28, 2024 00:00 AM","mmm dd, yyyy hh:mm") - TEXT(HelpMe[[#This Row],[Created Date]],"mmm dd, yyyy hh:mm"))&gt;0, "Yes","No")</f>
        <v>#VALUE!</v>
      </c>
      <c r="AB352" s="230" t="e">
        <f ca="1">IF(HelpMe[[#This Row],[Resolved Time]]="-",NOW()-TEXT(HelpMe[[#This Row],[Created Date]],"mmm dd, yyyy hh:mm"),HelpMe[[#This Row],[Resolved Time]]-HelpMe[[#This Row],[Created Date]])</f>
        <v>#VALUE!</v>
      </c>
      <c r="AC352" s="231" t="e">
        <f>YEAR(TEXT(HelpMe[[#This Row],[Created Date]],"mmm dd, yyyy hh:mm"))</f>
        <v>#VALUE!</v>
      </c>
      <c r="AD352" s="228" t="e">
        <f>WEEKNUM(TEXT(HelpMe[[#This Row],[Created Date]],"mmm dd, yyyy hh:mm"),2)</f>
        <v>#VALUE!</v>
      </c>
      <c r="AE352" s="228" t="e">
        <f>_xlfn.CONCAT(HelpMe[[#This Row],[Year]],"-W",HelpMe[[#This Row],[Week'#]])</f>
        <v>#VALUE!</v>
      </c>
      <c r="AF352" s="228" t="str">
        <f>IFERROR(VLOOKUP(HelpMe[[#This Row],[ID]],CGTracker[#All],11,FALSE),"No CG Status Found")</f>
        <v>No CG Status Found</v>
      </c>
      <c r="AG352" s="228" t="e">
        <f>MONTH(TEXT(HelpMe[[#This Row],[Created Date]],"mmm dd, yyyy hh:mm"))</f>
        <v>#VALUE!</v>
      </c>
      <c r="AH352" s="228" t="e">
        <f>_xlfn.CONCAT(HelpMe[[#This Row],[Year]],"-M",HelpMe[[#This Row],[Month]])</f>
        <v>#VALUE!</v>
      </c>
      <c r="AI352" s="228" t="e">
        <f ca="1">IF(HelpMe[[#This Row],[Age]]&lt;2,"Less than 2",IF(HelpMe[[#This Row],[Age]]&lt;5,"From 2 to 5",IF(HelpMe[[#This Row],[Age]]&lt;10,"From 5 to 10","More than 10")))</f>
        <v>#VALUE!</v>
      </c>
      <c r="AJ352" s="233" t="e">
        <f>DATEVALUE(TEXT(HelpMe[[#This Row],[Created Date]],"mm/dd/yyyy hh:mm"))</f>
        <v>#VALUE!</v>
      </c>
      <c r="AK352" s="233" t="str">
        <f>IF(HelpMe[[#This Row],[Resolved Time]]="-","",DATEVALUE(TEXT(HelpMe[[#This Row],[Created Date]],"mm/dd/yyyy hh:mm")))</f>
        <v/>
      </c>
    </row>
    <row r="353" spans="1:37" ht="14.5">
      <c r="A353" s="252">
        <v>4000001301</v>
      </c>
      <c r="B353" s="252" t="s">
        <v>117</v>
      </c>
      <c r="C353" s="252" t="s">
        <v>881</v>
      </c>
      <c r="D353" s="254" t="s">
        <v>1473</v>
      </c>
      <c r="E353" s="252" t="s">
        <v>742</v>
      </c>
      <c r="F353" s="252" t="s">
        <v>742</v>
      </c>
      <c r="G353" s="252" t="s">
        <v>516</v>
      </c>
      <c r="H353" s="252" t="s">
        <v>403</v>
      </c>
      <c r="I353" s="255">
        <v>45502.738888888889</v>
      </c>
      <c r="J353" s="255">
        <v>45509.738888888889</v>
      </c>
      <c r="K353" s="252" t="s">
        <v>845</v>
      </c>
      <c r="L353" s="255">
        <v>45603.536111111112</v>
      </c>
      <c r="M353" s="252" t="s">
        <v>1032</v>
      </c>
      <c r="N353" s="252" t="s">
        <v>1167</v>
      </c>
      <c r="O353" s="252" t="s">
        <v>848</v>
      </c>
      <c r="P353" s="255">
        <v>45604.576388888891</v>
      </c>
      <c r="Q353" s="252" t="s">
        <v>881</v>
      </c>
      <c r="R353" s="255">
        <v>45600.520833333336</v>
      </c>
      <c r="S353" s="255">
        <v>45545.53402777778</v>
      </c>
      <c r="T353" s="255">
        <v>45503.530555555553</v>
      </c>
      <c r="U353" s="253" t="s">
        <v>849</v>
      </c>
      <c r="V353" s="256">
        <v>3000000000</v>
      </c>
      <c r="W353" s="252" t="s">
        <v>850</v>
      </c>
      <c r="X353" s="252" t="s">
        <v>793</v>
      </c>
      <c r="Y353" s="228" t="str">
        <f>VLOOKUP(HelpMe[[#This Row],[Technician]],Technicians[#All],3,FALSE)</f>
        <v>RAK Ceramics</v>
      </c>
      <c r="Z353" s="228" t="str">
        <f>VLOOKUP(HelpMe[[#This Row],[Technician]],Technicians[#All],2,FALSE)</f>
        <v>SAP SD</v>
      </c>
      <c r="AA353" s="233" t="e">
        <f>IF((TEXT("Oct 28, 2024 00:00 AM","mmm dd, yyyy hh:mm") - TEXT(HelpMe[[#This Row],[Created Date]],"mmm dd, yyyy hh:mm"))&gt;0, "Yes","No")</f>
        <v>#VALUE!</v>
      </c>
      <c r="AB353" s="230">
        <f ca="1">IF(HelpMe[[#This Row],[Resolved Time]]="-",NOW()-TEXT(HelpMe[[#This Row],[Created Date]],"mmm dd, yyyy hh:mm"),HelpMe[[#This Row],[Resolved Time]]-HelpMe[[#This Row],[Created Date]])</f>
        <v>97.781944444446708</v>
      </c>
      <c r="AC353" s="231" t="e">
        <f>YEAR(TEXT(HelpMe[[#This Row],[Created Date]],"mmm dd, yyyy hh:mm"))</f>
        <v>#VALUE!</v>
      </c>
      <c r="AD353" s="228" t="e">
        <f>WEEKNUM(TEXT(HelpMe[[#This Row],[Created Date]],"mmm dd, yyyy hh:mm"),2)</f>
        <v>#VALUE!</v>
      </c>
      <c r="AE353" s="228" t="e">
        <f>_xlfn.CONCAT(HelpMe[[#This Row],[Year]],"-W",HelpMe[[#This Row],[Week'#]])</f>
        <v>#VALUE!</v>
      </c>
      <c r="AF353" s="228" t="str">
        <f>IFERROR(VLOOKUP(HelpMe[[#This Row],[ID]],CGTracker[#All],11,FALSE),"No CG Status Found")</f>
        <v>Closed</v>
      </c>
      <c r="AG353" s="228" t="e">
        <f>MONTH(TEXT(HelpMe[[#This Row],[Created Date]],"mmm dd, yyyy hh:mm"))</f>
        <v>#VALUE!</v>
      </c>
      <c r="AH353" s="228" t="e">
        <f>_xlfn.CONCAT(HelpMe[[#This Row],[Year]],"-M",HelpMe[[#This Row],[Month]])</f>
        <v>#VALUE!</v>
      </c>
      <c r="AI353" s="228" t="str">
        <f ca="1">IF(HelpMe[[#This Row],[Age]]&lt;2,"Less than 2",IF(HelpMe[[#This Row],[Age]]&lt;5,"From 2 to 5",IF(HelpMe[[#This Row],[Age]]&lt;10,"From 5 to 10","More than 10")))</f>
        <v>More than 10</v>
      </c>
      <c r="AJ353" s="233" t="e">
        <f>DATEVALUE(TEXT(HelpMe[[#This Row],[Created Date]],"mm/dd/yyyy hh:mm"))</f>
        <v>#VALUE!</v>
      </c>
      <c r="AK353" s="233" t="e">
        <f>IF(HelpMe[[#This Row],[Resolved Time]]="-","",DATEVALUE(TEXT(HelpMe[[#This Row],[Created Date]],"mm/dd/yyyy hh:mm")))</f>
        <v>#VALUE!</v>
      </c>
    </row>
    <row r="354" spans="1:37" ht="14.5">
      <c r="A354" s="252">
        <v>4000001303</v>
      </c>
      <c r="B354" s="252" t="s">
        <v>117</v>
      </c>
      <c r="C354" s="252" t="s">
        <v>881</v>
      </c>
      <c r="D354" s="254" t="s">
        <v>1474</v>
      </c>
      <c r="E354" s="252" t="s">
        <v>911</v>
      </c>
      <c r="F354" s="252" t="s">
        <v>742</v>
      </c>
      <c r="G354" s="252" t="s">
        <v>516</v>
      </c>
      <c r="H354" s="252" t="s">
        <v>403</v>
      </c>
      <c r="I354" s="255">
        <v>45502.738888888889</v>
      </c>
      <c r="J354" s="255">
        <v>45509.738888888889</v>
      </c>
      <c r="K354" s="252" t="s">
        <v>845</v>
      </c>
      <c r="L354" s="255">
        <v>45603.536111111112</v>
      </c>
      <c r="M354" s="252" t="s">
        <v>1032</v>
      </c>
      <c r="N354" s="252" t="s">
        <v>912</v>
      </c>
      <c r="O354" s="252" t="s">
        <v>848</v>
      </c>
      <c r="P354" s="255">
        <v>45603.536111111112</v>
      </c>
      <c r="Q354" s="252" t="s">
        <v>881</v>
      </c>
      <c r="R354" s="255">
        <v>45600.522916666669</v>
      </c>
      <c r="S354" s="255">
        <v>45600.522916666669</v>
      </c>
      <c r="T354" s="255">
        <v>45503.530555555553</v>
      </c>
      <c r="U354" s="253" t="s">
        <v>849</v>
      </c>
      <c r="V354" s="256">
        <v>3000000000</v>
      </c>
      <c r="W354" s="252" t="s">
        <v>850</v>
      </c>
      <c r="X354" s="252" t="s">
        <v>913</v>
      </c>
      <c r="Y354" s="228" t="str">
        <f>VLOOKUP(HelpMe[[#This Row],[Technician]],Technicians[#All],3,FALSE)</f>
        <v>RAK Ceramics</v>
      </c>
      <c r="Z354" s="228" t="str">
        <f>VLOOKUP(HelpMe[[#This Row],[Technician]],Technicians[#All],2,FALSE)</f>
        <v>SAP SD</v>
      </c>
      <c r="AA354" s="233" t="e">
        <f>IF((TEXT("Oct 28, 2024 00:00 AM","mmm dd, yyyy hh:mm") - TEXT(HelpMe[[#This Row],[Created Date]],"mmm dd, yyyy hh:mm"))&gt;0, "Yes","No")</f>
        <v>#VALUE!</v>
      </c>
      <c r="AB354" s="230">
        <f ca="1">IF(HelpMe[[#This Row],[Resolved Time]]="-",NOW()-TEXT(HelpMe[[#This Row],[Created Date]],"mmm dd, yyyy hh:mm"),HelpMe[[#This Row],[Resolved Time]]-HelpMe[[#This Row],[Created Date]])</f>
        <v>97.784027777779556</v>
      </c>
      <c r="AC354" s="231" t="e">
        <f>YEAR(TEXT(HelpMe[[#This Row],[Created Date]],"mmm dd, yyyy hh:mm"))</f>
        <v>#VALUE!</v>
      </c>
      <c r="AD354" s="228" t="e">
        <f>WEEKNUM(TEXT(HelpMe[[#This Row],[Created Date]],"mmm dd, yyyy hh:mm"),2)</f>
        <v>#VALUE!</v>
      </c>
      <c r="AE354" s="228" t="e">
        <f>_xlfn.CONCAT(HelpMe[[#This Row],[Year]],"-W",HelpMe[[#This Row],[Week'#]])</f>
        <v>#VALUE!</v>
      </c>
      <c r="AF354" s="228" t="str">
        <f>IFERROR(VLOOKUP(HelpMe[[#This Row],[ID]],CGTracker[#All],11,FALSE),"No CG Status Found")</f>
        <v>No CG Status Found</v>
      </c>
      <c r="AG354" s="228" t="e">
        <f>MONTH(TEXT(HelpMe[[#This Row],[Created Date]],"mmm dd, yyyy hh:mm"))</f>
        <v>#VALUE!</v>
      </c>
      <c r="AH354" s="228" t="e">
        <f>_xlfn.CONCAT(HelpMe[[#This Row],[Year]],"-M",HelpMe[[#This Row],[Month]])</f>
        <v>#VALUE!</v>
      </c>
      <c r="AI354" s="228" t="str">
        <f ca="1">IF(HelpMe[[#This Row],[Age]]&lt;2,"Less than 2",IF(HelpMe[[#This Row],[Age]]&lt;5,"From 2 to 5",IF(HelpMe[[#This Row],[Age]]&lt;10,"From 5 to 10","More than 10")))</f>
        <v>More than 10</v>
      </c>
      <c r="AJ354" s="233" t="e">
        <f>DATEVALUE(TEXT(HelpMe[[#This Row],[Created Date]],"mm/dd/yyyy hh:mm"))</f>
        <v>#VALUE!</v>
      </c>
      <c r="AK354" s="233" t="e">
        <f>IF(HelpMe[[#This Row],[Resolved Time]]="-","",DATEVALUE(TEXT(HelpMe[[#This Row],[Created Date]],"mm/dd/yyyy hh:mm")))</f>
        <v>#VALUE!</v>
      </c>
    </row>
    <row r="355" spans="1:37" ht="14.5">
      <c r="A355" s="252">
        <v>4000001306</v>
      </c>
      <c r="B355" s="252" t="s">
        <v>117</v>
      </c>
      <c r="C355" s="252" t="s">
        <v>881</v>
      </c>
      <c r="D355" s="254" t="s">
        <v>1475</v>
      </c>
      <c r="E355" s="252" t="s">
        <v>1396</v>
      </c>
      <c r="F355" s="252" t="s">
        <v>742</v>
      </c>
      <c r="G355" s="252" t="s">
        <v>516</v>
      </c>
      <c r="H355" s="252" t="s">
        <v>268</v>
      </c>
      <c r="I355" s="255">
        <v>45502.738888888889</v>
      </c>
      <c r="J355" s="253" t="s">
        <v>849</v>
      </c>
      <c r="K355" s="252" t="s">
        <v>845</v>
      </c>
      <c r="L355" s="253" t="s">
        <v>849</v>
      </c>
      <c r="M355" s="252" t="s">
        <v>1032</v>
      </c>
      <c r="N355" s="253" t="s">
        <v>849</v>
      </c>
      <c r="O355" s="252" t="s">
        <v>848</v>
      </c>
      <c r="P355" s="255">
        <v>45600.527083333334</v>
      </c>
      <c r="Q355" s="252" t="s">
        <v>881</v>
      </c>
      <c r="R355" s="253" t="s">
        <v>849</v>
      </c>
      <c r="S355" s="253" t="s">
        <v>849</v>
      </c>
      <c r="T355" s="253" t="s">
        <v>849</v>
      </c>
      <c r="U355" s="253" t="s">
        <v>849</v>
      </c>
      <c r="V355" s="256">
        <v>3000000000</v>
      </c>
      <c r="W355" s="252" t="s">
        <v>850</v>
      </c>
      <c r="X355" s="252" t="s">
        <v>1006</v>
      </c>
      <c r="Y355" s="228" t="str">
        <f>VLOOKUP(HelpMe[[#This Row],[Technician]],Technicians[#All],3,FALSE)</f>
        <v>RAK Ceramics</v>
      </c>
      <c r="Z355" s="228" t="str">
        <f>VLOOKUP(HelpMe[[#This Row],[Technician]],Technicians[#All],2,FALSE)</f>
        <v>SAP SD</v>
      </c>
      <c r="AA355" s="233" t="e">
        <f>IF((TEXT("Oct 28, 2024 00:00 AM","mmm dd, yyyy hh:mm") - TEXT(HelpMe[[#This Row],[Created Date]],"mmm dd, yyyy hh:mm"))&gt;0, "Yes","No")</f>
        <v>#VALUE!</v>
      </c>
      <c r="AB355" s="230" t="e">
        <f ca="1">IF(HelpMe[[#This Row],[Resolved Time]]="-",NOW()-TEXT(HelpMe[[#This Row],[Created Date]],"mmm dd, yyyy hh:mm"),HelpMe[[#This Row],[Resolved Time]]-HelpMe[[#This Row],[Created Date]])</f>
        <v>#VALUE!</v>
      </c>
      <c r="AC355" s="231" t="e">
        <f>YEAR(TEXT(HelpMe[[#This Row],[Created Date]],"mmm dd, yyyy hh:mm"))</f>
        <v>#VALUE!</v>
      </c>
      <c r="AD355" s="228" t="e">
        <f>WEEKNUM(TEXT(HelpMe[[#This Row],[Created Date]],"mmm dd, yyyy hh:mm"),2)</f>
        <v>#VALUE!</v>
      </c>
      <c r="AE355" s="228" t="e">
        <f>_xlfn.CONCAT(HelpMe[[#This Row],[Year]],"-W",HelpMe[[#This Row],[Week'#]])</f>
        <v>#VALUE!</v>
      </c>
      <c r="AF355" s="228" t="str">
        <f>IFERROR(VLOOKUP(HelpMe[[#This Row],[ID]],CGTracker[#All],11,FALSE),"No CG Status Found")</f>
        <v>No CG Status Found</v>
      </c>
      <c r="AG355" s="228" t="e">
        <f>MONTH(TEXT(HelpMe[[#This Row],[Created Date]],"mmm dd, yyyy hh:mm"))</f>
        <v>#VALUE!</v>
      </c>
      <c r="AH355" s="228" t="e">
        <f>_xlfn.CONCAT(HelpMe[[#This Row],[Year]],"-M",HelpMe[[#This Row],[Month]])</f>
        <v>#VALUE!</v>
      </c>
      <c r="AI355" s="228" t="e">
        <f ca="1">IF(HelpMe[[#This Row],[Age]]&lt;2,"Less than 2",IF(HelpMe[[#This Row],[Age]]&lt;5,"From 2 to 5",IF(HelpMe[[#This Row],[Age]]&lt;10,"From 5 to 10","More than 10")))</f>
        <v>#VALUE!</v>
      </c>
      <c r="AJ355" s="233" t="e">
        <f>DATEVALUE(TEXT(HelpMe[[#This Row],[Created Date]],"mm/dd/yyyy hh:mm"))</f>
        <v>#VALUE!</v>
      </c>
      <c r="AK355" s="233" t="str">
        <f>IF(HelpMe[[#This Row],[Resolved Time]]="-","",DATEVALUE(TEXT(HelpMe[[#This Row],[Created Date]],"mm/dd/yyyy hh:mm")))</f>
        <v/>
      </c>
    </row>
    <row r="356" spans="1:37" ht="14.5">
      <c r="A356" s="252">
        <v>4000001307</v>
      </c>
      <c r="B356" s="252" t="s">
        <v>117</v>
      </c>
      <c r="C356" s="252" t="s">
        <v>881</v>
      </c>
      <c r="D356" s="254" t="s">
        <v>1476</v>
      </c>
      <c r="E356" s="252" t="s">
        <v>931</v>
      </c>
      <c r="F356" s="252" t="s">
        <v>854</v>
      </c>
      <c r="G356" s="252" t="s">
        <v>1364</v>
      </c>
      <c r="H356" s="252" t="s">
        <v>403</v>
      </c>
      <c r="I356" s="255">
        <v>45502.738888888889</v>
      </c>
      <c r="J356" s="255">
        <v>45509.738888888889</v>
      </c>
      <c r="K356" s="252" t="s">
        <v>845</v>
      </c>
      <c r="L356" s="255">
        <v>45519.838194444441</v>
      </c>
      <c r="M356" s="252" t="s">
        <v>1032</v>
      </c>
      <c r="N356" s="252" t="s">
        <v>895</v>
      </c>
      <c r="O356" s="252" t="s">
        <v>848</v>
      </c>
      <c r="P356" s="255">
        <v>45519.838194444441</v>
      </c>
      <c r="Q356" s="252" t="s">
        <v>881</v>
      </c>
      <c r="R356" s="255">
        <v>45516.818749999999</v>
      </c>
      <c r="S356" s="255">
        <v>45516.818749999999</v>
      </c>
      <c r="T356" s="255">
        <v>45503.530555555553</v>
      </c>
      <c r="U356" s="253" t="s">
        <v>849</v>
      </c>
      <c r="V356" s="256">
        <v>3000000000</v>
      </c>
      <c r="W356" s="252" t="s">
        <v>850</v>
      </c>
      <c r="X356" s="252" t="s">
        <v>793</v>
      </c>
      <c r="Y356" s="228" t="str">
        <f>VLOOKUP(HelpMe[[#This Row],[Technician]],Technicians[#All],3,FALSE)</f>
        <v>RAK Ceramics</v>
      </c>
      <c r="Z356" s="228" t="str">
        <f>VLOOKUP(HelpMe[[#This Row],[Technician]],Technicians[#All],2,FALSE)</f>
        <v>SAP PP</v>
      </c>
      <c r="AA356" s="233" t="e">
        <f>IF((TEXT("Oct 28, 2024 00:00 AM","mmm dd, yyyy hh:mm") - TEXT(HelpMe[[#This Row],[Created Date]],"mmm dd, yyyy hh:mm"))&gt;0, "Yes","No")</f>
        <v>#VALUE!</v>
      </c>
      <c r="AB356" s="230">
        <f ca="1">IF(HelpMe[[#This Row],[Resolved Time]]="-",NOW()-TEXT(HelpMe[[#This Row],[Created Date]],"mmm dd, yyyy hh:mm"),HelpMe[[#This Row],[Resolved Time]]-HelpMe[[#This Row],[Created Date]])</f>
        <v>14.079861111109494</v>
      </c>
      <c r="AC356" s="231" t="e">
        <f>YEAR(TEXT(HelpMe[[#This Row],[Created Date]],"mmm dd, yyyy hh:mm"))</f>
        <v>#VALUE!</v>
      </c>
      <c r="AD356" s="228" t="e">
        <f>WEEKNUM(TEXT(HelpMe[[#This Row],[Created Date]],"mmm dd, yyyy hh:mm"),2)</f>
        <v>#VALUE!</v>
      </c>
      <c r="AE356" s="228" t="e">
        <f>_xlfn.CONCAT(HelpMe[[#This Row],[Year]],"-W",HelpMe[[#This Row],[Week'#]])</f>
        <v>#VALUE!</v>
      </c>
      <c r="AF356" s="228" t="str">
        <f>IFERROR(VLOOKUP(HelpMe[[#This Row],[ID]],CGTracker[#All],11,FALSE),"No CG Status Found")</f>
        <v>No CG Status Found</v>
      </c>
      <c r="AG356" s="228" t="e">
        <f>MONTH(TEXT(HelpMe[[#This Row],[Created Date]],"mmm dd, yyyy hh:mm"))</f>
        <v>#VALUE!</v>
      </c>
      <c r="AH356" s="228" t="e">
        <f>_xlfn.CONCAT(HelpMe[[#This Row],[Year]],"-M",HelpMe[[#This Row],[Month]])</f>
        <v>#VALUE!</v>
      </c>
      <c r="AI356" s="228" t="str">
        <f ca="1">IF(HelpMe[[#This Row],[Age]]&lt;2,"Less than 2",IF(HelpMe[[#This Row],[Age]]&lt;5,"From 2 to 5",IF(HelpMe[[#This Row],[Age]]&lt;10,"From 5 to 10","More than 10")))</f>
        <v>More than 10</v>
      </c>
      <c r="AJ356" s="233" t="e">
        <f>DATEVALUE(TEXT(HelpMe[[#This Row],[Created Date]],"mm/dd/yyyy hh:mm"))</f>
        <v>#VALUE!</v>
      </c>
      <c r="AK356" s="233" t="e">
        <f>IF(HelpMe[[#This Row],[Resolved Time]]="-","",DATEVALUE(TEXT(HelpMe[[#This Row],[Created Date]],"mm/dd/yyyy hh:mm")))</f>
        <v>#VALUE!</v>
      </c>
    </row>
    <row r="357" spans="1:37" ht="14.5">
      <c r="A357" s="252">
        <v>4000001309</v>
      </c>
      <c r="B357" s="252" t="s">
        <v>117</v>
      </c>
      <c r="C357" s="252" t="s">
        <v>881</v>
      </c>
      <c r="D357" s="254" t="s">
        <v>1477</v>
      </c>
      <c r="E357" s="252" t="s">
        <v>1065</v>
      </c>
      <c r="F357" s="252" t="s">
        <v>742</v>
      </c>
      <c r="G357" s="252" t="s">
        <v>516</v>
      </c>
      <c r="H357" s="252" t="s">
        <v>268</v>
      </c>
      <c r="I357" s="255">
        <v>45502.738888888889</v>
      </c>
      <c r="J357" s="253" t="s">
        <v>849</v>
      </c>
      <c r="K357" s="252" t="s">
        <v>845</v>
      </c>
      <c r="L357" s="253" t="s">
        <v>849</v>
      </c>
      <c r="M357" s="252" t="s">
        <v>1032</v>
      </c>
      <c r="N357" s="253" t="s">
        <v>849</v>
      </c>
      <c r="O357" s="252" t="s">
        <v>848</v>
      </c>
      <c r="P357" s="255">
        <v>45600.531944444447</v>
      </c>
      <c r="Q357" s="252" t="s">
        <v>881</v>
      </c>
      <c r="R357" s="253" t="s">
        <v>849</v>
      </c>
      <c r="S357" s="253" t="s">
        <v>849</v>
      </c>
      <c r="T357" s="253" t="s">
        <v>849</v>
      </c>
      <c r="U357" s="253" t="s">
        <v>849</v>
      </c>
      <c r="V357" s="256">
        <v>3000000000</v>
      </c>
      <c r="W357" s="252" t="s">
        <v>850</v>
      </c>
      <c r="X357" s="252" t="s">
        <v>793</v>
      </c>
      <c r="Y357" s="228" t="str">
        <f>VLOOKUP(HelpMe[[#This Row],[Technician]],Technicians[#All],3,FALSE)</f>
        <v>RAK Ceramics</v>
      </c>
      <c r="Z357" s="228" t="str">
        <f>VLOOKUP(HelpMe[[#This Row],[Technician]],Technicians[#All],2,FALSE)</f>
        <v>SAP SD</v>
      </c>
      <c r="AA357" s="233" t="e">
        <f>IF((TEXT("Oct 28, 2024 00:00 AM","mmm dd, yyyy hh:mm") - TEXT(HelpMe[[#This Row],[Created Date]],"mmm dd, yyyy hh:mm"))&gt;0, "Yes","No")</f>
        <v>#VALUE!</v>
      </c>
      <c r="AB357" s="230" t="e">
        <f ca="1">IF(HelpMe[[#This Row],[Resolved Time]]="-",NOW()-TEXT(HelpMe[[#This Row],[Created Date]],"mmm dd, yyyy hh:mm"),HelpMe[[#This Row],[Resolved Time]]-HelpMe[[#This Row],[Created Date]])</f>
        <v>#VALUE!</v>
      </c>
      <c r="AC357" s="231" t="e">
        <f>YEAR(TEXT(HelpMe[[#This Row],[Created Date]],"mmm dd, yyyy hh:mm"))</f>
        <v>#VALUE!</v>
      </c>
      <c r="AD357" s="228" t="e">
        <f>WEEKNUM(TEXT(HelpMe[[#This Row],[Created Date]],"mmm dd, yyyy hh:mm"),2)</f>
        <v>#VALUE!</v>
      </c>
      <c r="AE357" s="228" t="e">
        <f>_xlfn.CONCAT(HelpMe[[#This Row],[Year]],"-W",HelpMe[[#This Row],[Week'#]])</f>
        <v>#VALUE!</v>
      </c>
      <c r="AF357" s="228" t="str">
        <f>IFERROR(VLOOKUP(HelpMe[[#This Row],[ID]],CGTracker[#All],11,FALSE),"No CG Status Found")</f>
        <v>No CG Status Found</v>
      </c>
      <c r="AG357" s="228" t="e">
        <f>MONTH(TEXT(HelpMe[[#This Row],[Created Date]],"mmm dd, yyyy hh:mm"))</f>
        <v>#VALUE!</v>
      </c>
      <c r="AH357" s="228" t="e">
        <f>_xlfn.CONCAT(HelpMe[[#This Row],[Year]],"-M",HelpMe[[#This Row],[Month]])</f>
        <v>#VALUE!</v>
      </c>
      <c r="AI357" s="228" t="e">
        <f ca="1">IF(HelpMe[[#This Row],[Age]]&lt;2,"Less than 2",IF(HelpMe[[#This Row],[Age]]&lt;5,"From 2 to 5",IF(HelpMe[[#This Row],[Age]]&lt;10,"From 5 to 10","More than 10")))</f>
        <v>#VALUE!</v>
      </c>
      <c r="AJ357" s="233" t="e">
        <f>DATEVALUE(TEXT(HelpMe[[#This Row],[Created Date]],"mm/dd/yyyy hh:mm"))</f>
        <v>#VALUE!</v>
      </c>
      <c r="AK357" s="233" t="str">
        <f>IF(HelpMe[[#This Row],[Resolved Time]]="-","",DATEVALUE(TEXT(HelpMe[[#This Row],[Created Date]],"mm/dd/yyyy hh:mm")))</f>
        <v/>
      </c>
    </row>
    <row r="358" spans="1:37" ht="14.5">
      <c r="A358" s="252">
        <v>4000001312</v>
      </c>
      <c r="B358" s="252" t="s">
        <v>117</v>
      </c>
      <c r="C358" s="252" t="s">
        <v>795</v>
      </c>
      <c r="D358" s="254" t="s">
        <v>1478</v>
      </c>
      <c r="E358" s="252" t="s">
        <v>1479</v>
      </c>
      <c r="F358" s="252" t="s">
        <v>742</v>
      </c>
      <c r="G358" s="252" t="s">
        <v>516</v>
      </c>
      <c r="H358" s="252" t="s">
        <v>746</v>
      </c>
      <c r="I358" s="255">
        <v>45502.738888888889</v>
      </c>
      <c r="J358" s="255">
        <v>45504.738888888889</v>
      </c>
      <c r="K358" s="252" t="s">
        <v>845</v>
      </c>
      <c r="L358" s="253" t="s">
        <v>849</v>
      </c>
      <c r="M358" s="252" t="s">
        <v>1032</v>
      </c>
      <c r="N358" s="252" t="s">
        <v>912</v>
      </c>
      <c r="O358" s="252" t="s">
        <v>920</v>
      </c>
      <c r="P358" s="255">
        <v>45600.548611111109</v>
      </c>
      <c r="Q358" s="252" t="s">
        <v>795</v>
      </c>
      <c r="R358" s="253" t="s">
        <v>849</v>
      </c>
      <c r="S358" s="255">
        <v>45600.54791666667</v>
      </c>
      <c r="T358" s="255">
        <v>45503.447222222225</v>
      </c>
      <c r="U358" s="253" t="s">
        <v>849</v>
      </c>
      <c r="V358" s="256">
        <v>3000000000</v>
      </c>
      <c r="W358" s="252" t="s">
        <v>850</v>
      </c>
      <c r="X358" s="252" t="s">
        <v>793</v>
      </c>
      <c r="Y358" s="228" t="str">
        <f>VLOOKUP(HelpMe[[#This Row],[Technician]],Technicians[#All],3,FALSE)</f>
        <v>RAK Ceramics</v>
      </c>
      <c r="Z358" s="228" t="str">
        <f>VLOOKUP(HelpMe[[#This Row],[Technician]],Technicians[#All],2,FALSE)</f>
        <v>SAP SD</v>
      </c>
      <c r="AA358" s="233" t="e">
        <f>IF((TEXT("Oct 28, 2024 00:00 AM","mmm dd, yyyy hh:mm") - TEXT(HelpMe[[#This Row],[Created Date]],"mmm dd, yyyy hh:mm"))&gt;0, "Yes","No")</f>
        <v>#VALUE!</v>
      </c>
      <c r="AB358" s="230" t="e">
        <f ca="1">IF(HelpMe[[#This Row],[Resolved Time]]="-",NOW()-TEXT(HelpMe[[#This Row],[Created Date]],"mmm dd, yyyy hh:mm"),HelpMe[[#This Row],[Resolved Time]]-HelpMe[[#This Row],[Created Date]])</f>
        <v>#VALUE!</v>
      </c>
      <c r="AC358" s="231" t="e">
        <f>YEAR(TEXT(HelpMe[[#This Row],[Created Date]],"mmm dd, yyyy hh:mm"))</f>
        <v>#VALUE!</v>
      </c>
      <c r="AD358" s="228" t="e">
        <f>WEEKNUM(TEXT(HelpMe[[#This Row],[Created Date]],"mmm dd, yyyy hh:mm"),2)</f>
        <v>#VALUE!</v>
      </c>
      <c r="AE358" s="228" t="e">
        <f>_xlfn.CONCAT(HelpMe[[#This Row],[Year]],"-W",HelpMe[[#This Row],[Week'#]])</f>
        <v>#VALUE!</v>
      </c>
      <c r="AF358" s="228" t="str">
        <f>IFERROR(VLOOKUP(HelpMe[[#This Row],[ID]],CGTracker[#All],11,FALSE),"No CG Status Found")</f>
        <v>No CG Status Found</v>
      </c>
      <c r="AG358" s="228" t="e">
        <f>MONTH(TEXT(HelpMe[[#This Row],[Created Date]],"mmm dd, yyyy hh:mm"))</f>
        <v>#VALUE!</v>
      </c>
      <c r="AH358" s="228" t="e">
        <f>_xlfn.CONCAT(HelpMe[[#This Row],[Year]],"-M",HelpMe[[#This Row],[Month]])</f>
        <v>#VALUE!</v>
      </c>
      <c r="AI358" s="228" t="e">
        <f ca="1">IF(HelpMe[[#This Row],[Age]]&lt;2,"Less than 2",IF(HelpMe[[#This Row],[Age]]&lt;5,"From 2 to 5",IF(HelpMe[[#This Row],[Age]]&lt;10,"From 5 to 10","More than 10")))</f>
        <v>#VALUE!</v>
      </c>
      <c r="AJ358" s="233" t="e">
        <f>DATEVALUE(TEXT(HelpMe[[#This Row],[Created Date]],"mm/dd/yyyy hh:mm"))</f>
        <v>#VALUE!</v>
      </c>
      <c r="AK358" s="233" t="str">
        <f>IF(HelpMe[[#This Row],[Resolved Time]]="-","",DATEVALUE(TEXT(HelpMe[[#This Row],[Created Date]],"mm/dd/yyyy hh:mm")))</f>
        <v/>
      </c>
    </row>
    <row r="359" spans="1:37" ht="14.5">
      <c r="A359" s="252">
        <v>4000001313</v>
      </c>
      <c r="B359" s="252" t="s">
        <v>117</v>
      </c>
      <c r="C359" s="252" t="s">
        <v>881</v>
      </c>
      <c r="D359" s="254" t="s">
        <v>1480</v>
      </c>
      <c r="E359" s="252" t="s">
        <v>1481</v>
      </c>
      <c r="F359" s="252" t="s">
        <v>742</v>
      </c>
      <c r="G359" s="252" t="s">
        <v>516</v>
      </c>
      <c r="H359" s="252" t="s">
        <v>403</v>
      </c>
      <c r="I359" s="255">
        <v>45502.738888888889</v>
      </c>
      <c r="J359" s="255">
        <v>45508.738888888889</v>
      </c>
      <c r="K359" s="252" t="s">
        <v>845</v>
      </c>
      <c r="L359" s="255">
        <v>45536.46875</v>
      </c>
      <c r="M359" s="252" t="s">
        <v>1032</v>
      </c>
      <c r="N359" s="252" t="s">
        <v>968</v>
      </c>
      <c r="O359" s="252" t="s">
        <v>848</v>
      </c>
      <c r="P359" s="255">
        <v>45536.46875</v>
      </c>
      <c r="Q359" s="252" t="s">
        <v>881</v>
      </c>
      <c r="R359" s="255">
        <v>45533.443055555559</v>
      </c>
      <c r="S359" s="255">
        <v>45533.443055555559</v>
      </c>
      <c r="T359" s="255">
        <v>45502.905555555553</v>
      </c>
      <c r="U359" s="253" t="s">
        <v>849</v>
      </c>
      <c r="V359" s="256">
        <v>3000000000</v>
      </c>
      <c r="W359" s="252" t="s">
        <v>850</v>
      </c>
      <c r="X359" s="252" t="s">
        <v>857</v>
      </c>
      <c r="Y359" s="228" t="str">
        <f>VLOOKUP(HelpMe[[#This Row],[Technician]],Technicians[#All],3,FALSE)</f>
        <v>RAK Ceramics</v>
      </c>
      <c r="Z359" s="228" t="str">
        <f>VLOOKUP(HelpMe[[#This Row],[Technician]],Technicians[#All],2,FALSE)</f>
        <v>SAP SD</v>
      </c>
      <c r="AA359" s="233" t="e">
        <f>IF((TEXT("Oct 28, 2024 00:00 AM","mmm dd, yyyy hh:mm") - TEXT(HelpMe[[#This Row],[Created Date]],"mmm dd, yyyy hh:mm"))&gt;0, "Yes","No")</f>
        <v>#VALUE!</v>
      </c>
      <c r="AB359" s="230">
        <f ca="1">IF(HelpMe[[#This Row],[Resolved Time]]="-",NOW()-TEXT(HelpMe[[#This Row],[Created Date]],"mmm dd, yyyy hh:mm"),HelpMe[[#This Row],[Resolved Time]]-HelpMe[[#This Row],[Created Date]])</f>
        <v>30.704166666670062</v>
      </c>
      <c r="AC359" s="231" t="e">
        <f>YEAR(TEXT(HelpMe[[#This Row],[Created Date]],"mmm dd, yyyy hh:mm"))</f>
        <v>#VALUE!</v>
      </c>
      <c r="AD359" s="228" t="e">
        <f>WEEKNUM(TEXT(HelpMe[[#This Row],[Created Date]],"mmm dd, yyyy hh:mm"),2)</f>
        <v>#VALUE!</v>
      </c>
      <c r="AE359" s="228" t="e">
        <f>_xlfn.CONCAT(HelpMe[[#This Row],[Year]],"-W",HelpMe[[#This Row],[Week'#]])</f>
        <v>#VALUE!</v>
      </c>
      <c r="AF359" s="228" t="str">
        <f>IFERROR(VLOOKUP(HelpMe[[#This Row],[ID]],CGTracker[#All],11,FALSE),"No CG Status Found")</f>
        <v>No CG Status Found</v>
      </c>
      <c r="AG359" s="228" t="e">
        <f>MONTH(TEXT(HelpMe[[#This Row],[Created Date]],"mmm dd, yyyy hh:mm"))</f>
        <v>#VALUE!</v>
      </c>
      <c r="AH359" s="228" t="e">
        <f>_xlfn.CONCAT(HelpMe[[#This Row],[Year]],"-M",HelpMe[[#This Row],[Month]])</f>
        <v>#VALUE!</v>
      </c>
      <c r="AI359" s="228" t="str">
        <f ca="1">IF(HelpMe[[#This Row],[Age]]&lt;2,"Less than 2",IF(HelpMe[[#This Row],[Age]]&lt;5,"From 2 to 5",IF(HelpMe[[#This Row],[Age]]&lt;10,"From 5 to 10","More than 10")))</f>
        <v>More than 10</v>
      </c>
      <c r="AJ359" s="233" t="e">
        <f>DATEVALUE(TEXT(HelpMe[[#This Row],[Created Date]],"mm/dd/yyyy hh:mm"))</f>
        <v>#VALUE!</v>
      </c>
      <c r="AK359" s="233" t="e">
        <f>IF(HelpMe[[#This Row],[Resolved Time]]="-","",DATEVALUE(TEXT(HelpMe[[#This Row],[Created Date]],"mm/dd/yyyy hh:mm")))</f>
        <v>#VALUE!</v>
      </c>
    </row>
    <row r="360" spans="1:37" ht="14.5">
      <c r="A360" s="252">
        <v>4000001314</v>
      </c>
      <c r="B360" s="252" t="s">
        <v>117</v>
      </c>
      <c r="C360" s="252" t="s">
        <v>881</v>
      </c>
      <c r="D360" s="254" t="s">
        <v>1482</v>
      </c>
      <c r="E360" s="252" t="s">
        <v>1483</v>
      </c>
      <c r="F360" s="252" t="s">
        <v>742</v>
      </c>
      <c r="G360" s="252" t="s">
        <v>516</v>
      </c>
      <c r="H360" s="252" t="s">
        <v>268</v>
      </c>
      <c r="I360" s="255">
        <v>45502.738888888889</v>
      </c>
      <c r="J360" s="253" t="s">
        <v>849</v>
      </c>
      <c r="K360" s="252" t="s">
        <v>845</v>
      </c>
      <c r="L360" s="253" t="s">
        <v>849</v>
      </c>
      <c r="M360" s="252" t="s">
        <v>1032</v>
      </c>
      <c r="N360" s="253" t="s">
        <v>849</v>
      </c>
      <c r="O360" s="252" t="s">
        <v>848</v>
      </c>
      <c r="P360" s="255">
        <v>45600.552083333336</v>
      </c>
      <c r="Q360" s="252" t="s">
        <v>881</v>
      </c>
      <c r="R360" s="253" t="s">
        <v>849</v>
      </c>
      <c r="S360" s="253" t="s">
        <v>849</v>
      </c>
      <c r="T360" s="253" t="s">
        <v>849</v>
      </c>
      <c r="U360" s="253" t="s">
        <v>849</v>
      </c>
      <c r="V360" s="256">
        <v>3000000000</v>
      </c>
      <c r="W360" s="252" t="s">
        <v>850</v>
      </c>
      <c r="X360" s="252" t="s">
        <v>857</v>
      </c>
      <c r="Y360" s="228" t="str">
        <f>VLOOKUP(HelpMe[[#This Row],[Technician]],Technicians[#All],3,FALSE)</f>
        <v>RAK Ceramics</v>
      </c>
      <c r="Z360" s="228" t="str">
        <f>VLOOKUP(HelpMe[[#This Row],[Technician]],Technicians[#All],2,FALSE)</f>
        <v>SAP SD</v>
      </c>
      <c r="AA360" s="233" t="e">
        <f>IF((TEXT("Oct 28, 2024 00:00 AM","mmm dd, yyyy hh:mm") - TEXT(HelpMe[[#This Row],[Created Date]],"mmm dd, yyyy hh:mm"))&gt;0, "Yes","No")</f>
        <v>#VALUE!</v>
      </c>
      <c r="AB360" s="230" t="e">
        <f ca="1">IF(HelpMe[[#This Row],[Resolved Time]]="-",NOW()-TEXT(HelpMe[[#This Row],[Created Date]],"mmm dd, yyyy hh:mm"),HelpMe[[#This Row],[Resolved Time]]-HelpMe[[#This Row],[Created Date]])</f>
        <v>#VALUE!</v>
      </c>
      <c r="AC360" s="231" t="e">
        <f>YEAR(TEXT(HelpMe[[#This Row],[Created Date]],"mmm dd, yyyy hh:mm"))</f>
        <v>#VALUE!</v>
      </c>
      <c r="AD360" s="228" t="e">
        <f>WEEKNUM(TEXT(HelpMe[[#This Row],[Created Date]],"mmm dd, yyyy hh:mm"),2)</f>
        <v>#VALUE!</v>
      </c>
      <c r="AE360" s="228" t="e">
        <f>_xlfn.CONCAT(HelpMe[[#This Row],[Year]],"-W",HelpMe[[#This Row],[Week'#]])</f>
        <v>#VALUE!</v>
      </c>
      <c r="AF360" s="228" t="str">
        <f>IFERROR(VLOOKUP(HelpMe[[#This Row],[ID]],CGTracker[#All],11,FALSE),"No CG Status Found")</f>
        <v>No CG Status Found</v>
      </c>
      <c r="AG360" s="228" t="e">
        <f>MONTH(TEXT(HelpMe[[#This Row],[Created Date]],"mmm dd, yyyy hh:mm"))</f>
        <v>#VALUE!</v>
      </c>
      <c r="AH360" s="228" t="e">
        <f>_xlfn.CONCAT(HelpMe[[#This Row],[Year]],"-M",HelpMe[[#This Row],[Month]])</f>
        <v>#VALUE!</v>
      </c>
      <c r="AI360" s="228" t="e">
        <f ca="1">IF(HelpMe[[#This Row],[Age]]&lt;2,"Less than 2",IF(HelpMe[[#This Row],[Age]]&lt;5,"From 2 to 5",IF(HelpMe[[#This Row],[Age]]&lt;10,"From 5 to 10","More than 10")))</f>
        <v>#VALUE!</v>
      </c>
      <c r="AJ360" s="233" t="e">
        <f>DATEVALUE(TEXT(HelpMe[[#This Row],[Created Date]],"mm/dd/yyyy hh:mm"))</f>
        <v>#VALUE!</v>
      </c>
      <c r="AK360" s="233" t="str">
        <f>IF(HelpMe[[#This Row],[Resolved Time]]="-","",DATEVALUE(TEXT(HelpMe[[#This Row],[Created Date]],"mm/dd/yyyy hh:mm")))</f>
        <v/>
      </c>
    </row>
    <row r="361" spans="1:37" ht="14.5">
      <c r="A361" s="252">
        <v>4000001328</v>
      </c>
      <c r="B361" s="252" t="s">
        <v>117</v>
      </c>
      <c r="C361" s="252" t="s">
        <v>795</v>
      </c>
      <c r="D361" s="254" t="s">
        <v>1484</v>
      </c>
      <c r="E361" s="252" t="s">
        <v>1249</v>
      </c>
      <c r="F361" s="252" t="s">
        <v>742</v>
      </c>
      <c r="G361" s="252" t="s">
        <v>942</v>
      </c>
      <c r="H361" s="252" t="s">
        <v>268</v>
      </c>
      <c r="I361" s="255">
        <v>45502.798611111109</v>
      </c>
      <c r="J361" s="255">
        <v>45504.798611111109</v>
      </c>
      <c r="K361" s="252" t="s">
        <v>845</v>
      </c>
      <c r="L361" s="253" t="s">
        <v>849</v>
      </c>
      <c r="M361" s="252" t="s">
        <v>948</v>
      </c>
      <c r="N361" s="252" t="s">
        <v>860</v>
      </c>
      <c r="O361" s="252" t="s">
        <v>848</v>
      </c>
      <c r="P361" s="255">
        <v>45638.581944444442</v>
      </c>
      <c r="Q361" s="252" t="s">
        <v>795</v>
      </c>
      <c r="R361" s="253" t="s">
        <v>849</v>
      </c>
      <c r="S361" s="255">
        <v>45531.526388888888</v>
      </c>
      <c r="T361" s="255">
        <v>45503.506944444445</v>
      </c>
      <c r="U361" s="252" t="s">
        <v>845</v>
      </c>
      <c r="V361" s="256">
        <v>3000000000</v>
      </c>
      <c r="W361" s="252" t="s">
        <v>850</v>
      </c>
      <c r="X361" s="252" t="s">
        <v>793</v>
      </c>
      <c r="Y361" s="228" t="str">
        <f>VLOOKUP(HelpMe[[#This Row],[Technician]],Technicians[#All],3,FALSE)</f>
        <v>RAK Ceramics</v>
      </c>
      <c r="Z361" s="228" t="str">
        <f>VLOOKUP(HelpMe[[#This Row],[Technician]],Technicians[#All],2,FALSE)</f>
        <v>SAP SD</v>
      </c>
      <c r="AA361" s="233" t="e">
        <f>IF((TEXT("Oct 28, 2024 00:00 AM","mmm dd, yyyy hh:mm") - TEXT(HelpMe[[#This Row],[Created Date]],"mmm dd, yyyy hh:mm"))&gt;0, "Yes","No")</f>
        <v>#VALUE!</v>
      </c>
      <c r="AB361" s="230" t="e">
        <f ca="1">IF(HelpMe[[#This Row],[Resolved Time]]="-",NOW()-TEXT(HelpMe[[#This Row],[Created Date]],"mmm dd, yyyy hh:mm"),HelpMe[[#This Row],[Resolved Time]]-HelpMe[[#This Row],[Created Date]])</f>
        <v>#VALUE!</v>
      </c>
      <c r="AC361" s="231" t="e">
        <f>YEAR(TEXT(HelpMe[[#This Row],[Created Date]],"mmm dd, yyyy hh:mm"))</f>
        <v>#VALUE!</v>
      </c>
      <c r="AD361" s="228" t="e">
        <f>WEEKNUM(TEXT(HelpMe[[#This Row],[Created Date]],"mmm dd, yyyy hh:mm"),2)</f>
        <v>#VALUE!</v>
      </c>
      <c r="AE361" s="228" t="e">
        <f>_xlfn.CONCAT(HelpMe[[#This Row],[Year]],"-W",HelpMe[[#This Row],[Week'#]])</f>
        <v>#VALUE!</v>
      </c>
      <c r="AF361" s="228" t="str">
        <f>IFERROR(VLOOKUP(HelpMe[[#This Row],[ID]],CGTracker[#All],11,FALSE),"No CG Status Found")</f>
        <v>No CG Status Found</v>
      </c>
      <c r="AG361" s="228" t="e">
        <f>MONTH(TEXT(HelpMe[[#This Row],[Created Date]],"mmm dd, yyyy hh:mm"))</f>
        <v>#VALUE!</v>
      </c>
      <c r="AH361" s="228" t="e">
        <f>_xlfn.CONCAT(HelpMe[[#This Row],[Year]],"-M",HelpMe[[#This Row],[Month]])</f>
        <v>#VALUE!</v>
      </c>
      <c r="AI361" s="228" t="e">
        <f ca="1">IF(HelpMe[[#This Row],[Age]]&lt;2,"Less than 2",IF(HelpMe[[#This Row],[Age]]&lt;5,"From 2 to 5",IF(HelpMe[[#This Row],[Age]]&lt;10,"From 5 to 10","More than 10")))</f>
        <v>#VALUE!</v>
      </c>
      <c r="AJ361" s="233" t="e">
        <f>DATEVALUE(TEXT(HelpMe[[#This Row],[Created Date]],"mm/dd/yyyy hh:mm"))</f>
        <v>#VALUE!</v>
      </c>
      <c r="AK361" s="233" t="str">
        <f>IF(HelpMe[[#This Row],[Resolved Time]]="-","",DATEVALUE(TEXT(HelpMe[[#This Row],[Created Date]],"mm/dd/yyyy hh:mm")))</f>
        <v/>
      </c>
    </row>
    <row r="362" spans="1:37" ht="14.5">
      <c r="A362" s="252">
        <v>4000001329</v>
      </c>
      <c r="B362" s="252" t="s">
        <v>117</v>
      </c>
      <c r="C362" s="252" t="s">
        <v>795</v>
      </c>
      <c r="D362" s="254" t="s">
        <v>1485</v>
      </c>
      <c r="E362" s="252" t="s">
        <v>944</v>
      </c>
      <c r="F362" s="252" t="s">
        <v>603</v>
      </c>
      <c r="G362" s="252" t="s">
        <v>942</v>
      </c>
      <c r="H362" s="252" t="s">
        <v>131</v>
      </c>
      <c r="I362" s="255">
        <v>45502.801388888889</v>
      </c>
      <c r="J362" s="255">
        <v>45504.801388888889</v>
      </c>
      <c r="K362" s="252" t="s">
        <v>845</v>
      </c>
      <c r="L362" s="253" t="s">
        <v>849</v>
      </c>
      <c r="M362" s="252" t="s">
        <v>948</v>
      </c>
      <c r="N362" s="252" t="s">
        <v>880</v>
      </c>
      <c r="O362" s="252" t="s">
        <v>920</v>
      </c>
      <c r="P362" s="255">
        <v>45511.702777777777</v>
      </c>
      <c r="Q362" s="252" t="s">
        <v>795</v>
      </c>
      <c r="R362" s="253" t="s">
        <v>849</v>
      </c>
      <c r="S362" s="255">
        <v>45510.084027777775</v>
      </c>
      <c r="T362" s="255">
        <v>45503.509722222225</v>
      </c>
      <c r="U362" s="252" t="s">
        <v>845</v>
      </c>
      <c r="V362" s="256">
        <v>3000000000</v>
      </c>
      <c r="W362" s="252" t="s">
        <v>945</v>
      </c>
      <c r="X362" s="252" t="s">
        <v>793</v>
      </c>
      <c r="Y362" s="228" t="str">
        <f>VLOOKUP(HelpMe[[#This Row],[Technician]],Technicians[#All],3,FALSE)</f>
        <v>RAK Ceramics</v>
      </c>
      <c r="Z362" s="228" t="str">
        <f>VLOOKUP(HelpMe[[#This Row],[Technician]],Technicians[#All],2,FALSE)</f>
        <v>SAP ABAP</v>
      </c>
      <c r="AA362" s="233" t="e">
        <f>IF((TEXT("Oct 28, 2024 00:00 AM","mmm dd, yyyy hh:mm") - TEXT(HelpMe[[#This Row],[Created Date]],"mmm dd, yyyy hh:mm"))&gt;0, "Yes","No")</f>
        <v>#VALUE!</v>
      </c>
      <c r="AB362" s="230" t="e">
        <f ca="1">IF(HelpMe[[#This Row],[Resolved Time]]="-",NOW()-TEXT(HelpMe[[#This Row],[Created Date]],"mmm dd, yyyy hh:mm"),HelpMe[[#This Row],[Resolved Time]]-HelpMe[[#This Row],[Created Date]])</f>
        <v>#VALUE!</v>
      </c>
      <c r="AC362" s="231" t="e">
        <f>YEAR(TEXT(HelpMe[[#This Row],[Created Date]],"mmm dd, yyyy hh:mm"))</f>
        <v>#VALUE!</v>
      </c>
      <c r="AD362" s="228" t="e">
        <f>WEEKNUM(TEXT(HelpMe[[#This Row],[Created Date]],"mmm dd, yyyy hh:mm"),2)</f>
        <v>#VALUE!</v>
      </c>
      <c r="AE362" s="228" t="e">
        <f>_xlfn.CONCAT(HelpMe[[#This Row],[Year]],"-W",HelpMe[[#This Row],[Week'#]])</f>
        <v>#VALUE!</v>
      </c>
      <c r="AF362" s="228" t="str">
        <f>IFERROR(VLOOKUP(HelpMe[[#This Row],[ID]],CGTracker[#All],11,FALSE),"No CG Status Found")</f>
        <v>No CG Status Found</v>
      </c>
      <c r="AG362" s="228" t="e">
        <f>MONTH(TEXT(HelpMe[[#This Row],[Created Date]],"mmm dd, yyyy hh:mm"))</f>
        <v>#VALUE!</v>
      </c>
      <c r="AH362" s="228" t="e">
        <f>_xlfn.CONCAT(HelpMe[[#This Row],[Year]],"-M",HelpMe[[#This Row],[Month]])</f>
        <v>#VALUE!</v>
      </c>
      <c r="AI362" s="228" t="e">
        <f ca="1">IF(HelpMe[[#This Row],[Age]]&lt;2,"Less than 2",IF(HelpMe[[#This Row],[Age]]&lt;5,"From 2 to 5",IF(HelpMe[[#This Row],[Age]]&lt;10,"From 5 to 10","More than 10")))</f>
        <v>#VALUE!</v>
      </c>
      <c r="AJ362" s="233" t="e">
        <f>DATEVALUE(TEXT(HelpMe[[#This Row],[Created Date]],"mm/dd/yyyy hh:mm"))</f>
        <v>#VALUE!</v>
      </c>
      <c r="AK362" s="233" t="str">
        <f>IF(HelpMe[[#This Row],[Resolved Time]]="-","",DATEVALUE(TEXT(HelpMe[[#This Row],[Created Date]],"mm/dd/yyyy hh:mm")))</f>
        <v/>
      </c>
    </row>
    <row r="363" spans="1:37" ht="14.5">
      <c r="A363" s="252">
        <v>4000001317</v>
      </c>
      <c r="B363" s="252" t="s">
        <v>117</v>
      </c>
      <c r="C363" s="252" t="s">
        <v>881</v>
      </c>
      <c r="D363" s="254" t="s">
        <v>1485</v>
      </c>
      <c r="E363" s="252" t="s">
        <v>944</v>
      </c>
      <c r="F363" s="252" t="s">
        <v>742</v>
      </c>
      <c r="G363" s="252" t="s">
        <v>516</v>
      </c>
      <c r="H363" s="252" t="s">
        <v>268</v>
      </c>
      <c r="I363" s="255">
        <v>45502.738888888889</v>
      </c>
      <c r="J363" s="255">
        <v>45509.738888888889</v>
      </c>
      <c r="K363" s="252" t="s">
        <v>845</v>
      </c>
      <c r="L363" s="253" t="s">
        <v>849</v>
      </c>
      <c r="M363" s="252" t="s">
        <v>1032</v>
      </c>
      <c r="N363" s="252" t="s">
        <v>880</v>
      </c>
      <c r="O363" s="252" t="s">
        <v>848</v>
      </c>
      <c r="P363" s="255">
        <v>45601.541666666664</v>
      </c>
      <c r="Q363" s="252" t="s">
        <v>881</v>
      </c>
      <c r="R363" s="253" t="s">
        <v>849</v>
      </c>
      <c r="S363" s="253" t="s">
        <v>849</v>
      </c>
      <c r="T363" s="255">
        <v>45503.530555555553</v>
      </c>
      <c r="U363" s="253" t="s">
        <v>849</v>
      </c>
      <c r="V363" s="256">
        <v>3000000000</v>
      </c>
      <c r="W363" s="252" t="s">
        <v>850</v>
      </c>
      <c r="X363" s="252" t="s">
        <v>793</v>
      </c>
      <c r="Y363" s="228" t="str">
        <f>VLOOKUP(HelpMe[[#This Row],[Technician]],Technicians[#All],3,FALSE)</f>
        <v>RAK Ceramics</v>
      </c>
      <c r="Z363" s="228" t="str">
        <f>VLOOKUP(HelpMe[[#This Row],[Technician]],Technicians[#All],2,FALSE)</f>
        <v>SAP SD</v>
      </c>
      <c r="AA363" s="233" t="e">
        <f>IF((TEXT("Oct 28, 2024 00:00 AM","mmm dd, yyyy hh:mm") - TEXT(HelpMe[[#This Row],[Created Date]],"mmm dd, yyyy hh:mm"))&gt;0, "Yes","No")</f>
        <v>#VALUE!</v>
      </c>
      <c r="AB363" s="230" t="e">
        <f ca="1">IF(HelpMe[[#This Row],[Resolved Time]]="-",NOW()-TEXT(HelpMe[[#This Row],[Created Date]],"mmm dd, yyyy hh:mm"),HelpMe[[#This Row],[Resolved Time]]-HelpMe[[#This Row],[Created Date]])</f>
        <v>#VALUE!</v>
      </c>
      <c r="AC363" s="231" t="e">
        <f>YEAR(TEXT(HelpMe[[#This Row],[Created Date]],"mmm dd, yyyy hh:mm"))</f>
        <v>#VALUE!</v>
      </c>
      <c r="AD363" s="228" t="e">
        <f>WEEKNUM(TEXT(HelpMe[[#This Row],[Created Date]],"mmm dd, yyyy hh:mm"),2)</f>
        <v>#VALUE!</v>
      </c>
      <c r="AE363" s="228" t="e">
        <f>_xlfn.CONCAT(HelpMe[[#This Row],[Year]],"-W",HelpMe[[#This Row],[Week'#]])</f>
        <v>#VALUE!</v>
      </c>
      <c r="AF363" s="228" t="str">
        <f>IFERROR(VLOOKUP(HelpMe[[#This Row],[ID]],CGTracker[#All],11,FALSE),"No CG Status Found")</f>
        <v>No CG Status Found</v>
      </c>
      <c r="AG363" s="228" t="e">
        <f>MONTH(TEXT(HelpMe[[#This Row],[Created Date]],"mmm dd, yyyy hh:mm"))</f>
        <v>#VALUE!</v>
      </c>
      <c r="AH363" s="228" t="e">
        <f>_xlfn.CONCAT(HelpMe[[#This Row],[Year]],"-M",HelpMe[[#This Row],[Month]])</f>
        <v>#VALUE!</v>
      </c>
      <c r="AI363" s="228" t="e">
        <f ca="1">IF(HelpMe[[#This Row],[Age]]&lt;2,"Less than 2",IF(HelpMe[[#This Row],[Age]]&lt;5,"From 2 to 5",IF(HelpMe[[#This Row],[Age]]&lt;10,"From 5 to 10","More than 10")))</f>
        <v>#VALUE!</v>
      </c>
      <c r="AJ363" s="233" t="e">
        <f>DATEVALUE(TEXT(HelpMe[[#This Row],[Created Date]],"mm/dd/yyyy hh:mm"))</f>
        <v>#VALUE!</v>
      </c>
      <c r="AK363" s="233" t="str">
        <f>IF(HelpMe[[#This Row],[Resolved Time]]="-","",DATEVALUE(TEXT(HelpMe[[#This Row],[Created Date]],"mm/dd/yyyy hh:mm")))</f>
        <v/>
      </c>
    </row>
    <row r="364" spans="1:37" ht="14.5">
      <c r="A364" s="252">
        <v>4000001331</v>
      </c>
      <c r="B364" s="252" t="s">
        <v>117</v>
      </c>
      <c r="C364" s="252" t="s">
        <v>795</v>
      </c>
      <c r="D364" s="254" t="s">
        <v>1486</v>
      </c>
      <c r="E364" s="252" t="s">
        <v>1231</v>
      </c>
      <c r="F364" s="252" t="s">
        <v>742</v>
      </c>
      <c r="G364" s="252" t="s">
        <v>942</v>
      </c>
      <c r="H364" s="252" t="s">
        <v>268</v>
      </c>
      <c r="I364" s="255">
        <v>45502.803472222222</v>
      </c>
      <c r="J364" s="255">
        <v>45504.803472222222</v>
      </c>
      <c r="K364" s="252" t="s">
        <v>845</v>
      </c>
      <c r="L364" s="253" t="s">
        <v>849</v>
      </c>
      <c r="M364" s="252" t="s">
        <v>948</v>
      </c>
      <c r="N364" s="252" t="s">
        <v>983</v>
      </c>
      <c r="O364" s="252" t="s">
        <v>920</v>
      </c>
      <c r="P364" s="255">
        <v>45510.082638888889</v>
      </c>
      <c r="Q364" s="252" t="s">
        <v>795</v>
      </c>
      <c r="R364" s="253" t="s">
        <v>849</v>
      </c>
      <c r="S364" s="253" t="s">
        <v>849</v>
      </c>
      <c r="T364" s="255">
        <v>45503.511805555558</v>
      </c>
      <c r="U364" s="252" t="s">
        <v>845</v>
      </c>
      <c r="V364" s="256">
        <v>300000000</v>
      </c>
      <c r="W364" s="252" t="s">
        <v>850</v>
      </c>
      <c r="X364" s="252" t="s">
        <v>793</v>
      </c>
      <c r="Y364" s="228" t="str">
        <f>VLOOKUP(HelpMe[[#This Row],[Technician]],Technicians[#All],3,FALSE)</f>
        <v>RAK Ceramics</v>
      </c>
      <c r="Z364" s="228" t="str">
        <f>VLOOKUP(HelpMe[[#This Row],[Technician]],Technicians[#All],2,FALSE)</f>
        <v>SAP SD</v>
      </c>
      <c r="AA364" s="233" t="e">
        <f>IF((TEXT("Oct 28, 2024 00:00 AM","mmm dd, yyyy hh:mm") - TEXT(HelpMe[[#This Row],[Created Date]],"mmm dd, yyyy hh:mm"))&gt;0, "Yes","No")</f>
        <v>#VALUE!</v>
      </c>
      <c r="AB364" s="230" t="e">
        <f ca="1">IF(HelpMe[[#This Row],[Resolved Time]]="-",NOW()-TEXT(HelpMe[[#This Row],[Created Date]],"mmm dd, yyyy hh:mm"),HelpMe[[#This Row],[Resolved Time]]-HelpMe[[#This Row],[Created Date]])</f>
        <v>#VALUE!</v>
      </c>
      <c r="AC364" s="231" t="e">
        <f>YEAR(TEXT(HelpMe[[#This Row],[Created Date]],"mmm dd, yyyy hh:mm"))</f>
        <v>#VALUE!</v>
      </c>
      <c r="AD364" s="228" t="e">
        <f>WEEKNUM(TEXT(HelpMe[[#This Row],[Created Date]],"mmm dd, yyyy hh:mm"),2)</f>
        <v>#VALUE!</v>
      </c>
      <c r="AE364" s="228" t="e">
        <f>_xlfn.CONCAT(HelpMe[[#This Row],[Year]],"-W",HelpMe[[#This Row],[Week'#]])</f>
        <v>#VALUE!</v>
      </c>
      <c r="AF364" s="228" t="str">
        <f>IFERROR(VLOOKUP(HelpMe[[#This Row],[ID]],CGTracker[#All],11,FALSE),"No CG Status Found")</f>
        <v>No CG Status Found</v>
      </c>
      <c r="AG364" s="228" t="e">
        <f>MONTH(TEXT(HelpMe[[#This Row],[Created Date]],"mmm dd, yyyy hh:mm"))</f>
        <v>#VALUE!</v>
      </c>
      <c r="AH364" s="228" t="e">
        <f>_xlfn.CONCAT(HelpMe[[#This Row],[Year]],"-M",HelpMe[[#This Row],[Month]])</f>
        <v>#VALUE!</v>
      </c>
      <c r="AI364" s="228" t="e">
        <f ca="1">IF(HelpMe[[#This Row],[Age]]&lt;2,"Less than 2",IF(HelpMe[[#This Row],[Age]]&lt;5,"From 2 to 5",IF(HelpMe[[#This Row],[Age]]&lt;10,"From 5 to 10","More than 10")))</f>
        <v>#VALUE!</v>
      </c>
      <c r="AJ364" s="233" t="e">
        <f>DATEVALUE(TEXT(HelpMe[[#This Row],[Created Date]],"mm/dd/yyyy hh:mm"))</f>
        <v>#VALUE!</v>
      </c>
      <c r="AK364" s="233" t="str">
        <f>IF(HelpMe[[#This Row],[Resolved Time]]="-","",DATEVALUE(TEXT(HelpMe[[#This Row],[Created Date]],"mm/dd/yyyy hh:mm")))</f>
        <v/>
      </c>
    </row>
    <row r="365" spans="1:37" ht="14.5">
      <c r="A365" s="252">
        <v>4000001320</v>
      </c>
      <c r="B365" s="252" t="s">
        <v>117</v>
      </c>
      <c r="C365" s="252" t="s">
        <v>795</v>
      </c>
      <c r="D365" s="254" t="s">
        <v>1487</v>
      </c>
      <c r="E365" s="252" t="s">
        <v>1070</v>
      </c>
      <c r="F365" s="252" t="s">
        <v>742</v>
      </c>
      <c r="G365" s="252" t="s">
        <v>516</v>
      </c>
      <c r="H365" s="252" t="s">
        <v>268</v>
      </c>
      <c r="I365" s="255">
        <v>45502.765277777777</v>
      </c>
      <c r="J365" s="255">
        <v>45504.765277777777</v>
      </c>
      <c r="K365" s="252" t="s">
        <v>845</v>
      </c>
      <c r="L365" s="253" t="s">
        <v>849</v>
      </c>
      <c r="M365" s="252" t="s">
        <v>948</v>
      </c>
      <c r="N365" s="252" t="s">
        <v>1071</v>
      </c>
      <c r="O365" s="252" t="s">
        <v>848</v>
      </c>
      <c r="P365" s="255">
        <v>45601.419444444444</v>
      </c>
      <c r="Q365" s="252" t="s">
        <v>795</v>
      </c>
      <c r="R365" s="253" t="s">
        <v>849</v>
      </c>
      <c r="S365" s="255">
        <v>45503.605555555558</v>
      </c>
      <c r="T365" s="255">
        <v>45503.494444444441</v>
      </c>
      <c r="U365" s="252" t="s">
        <v>845</v>
      </c>
      <c r="V365" s="256">
        <v>3000000000</v>
      </c>
      <c r="W365" s="252" t="s">
        <v>1069</v>
      </c>
      <c r="X365" s="252" t="s">
        <v>903</v>
      </c>
      <c r="Y365" s="228" t="str">
        <f>VLOOKUP(HelpMe[[#This Row],[Technician]],Technicians[#All],3,FALSE)</f>
        <v>RAK Ceramics</v>
      </c>
      <c r="Z365" s="228" t="str">
        <f>VLOOKUP(HelpMe[[#This Row],[Technician]],Technicians[#All],2,FALSE)</f>
        <v>SAP SD</v>
      </c>
      <c r="AA365" s="233" t="e">
        <f>IF((TEXT("Oct 28, 2024 00:00 AM","mmm dd, yyyy hh:mm") - TEXT(HelpMe[[#This Row],[Created Date]],"mmm dd, yyyy hh:mm"))&gt;0, "Yes","No")</f>
        <v>#VALUE!</v>
      </c>
      <c r="AB365" s="230" t="e">
        <f ca="1">IF(HelpMe[[#This Row],[Resolved Time]]="-",NOW()-TEXT(HelpMe[[#This Row],[Created Date]],"mmm dd, yyyy hh:mm"),HelpMe[[#This Row],[Resolved Time]]-HelpMe[[#This Row],[Created Date]])</f>
        <v>#VALUE!</v>
      </c>
      <c r="AC365" s="231" t="e">
        <f>YEAR(TEXT(HelpMe[[#This Row],[Created Date]],"mmm dd, yyyy hh:mm"))</f>
        <v>#VALUE!</v>
      </c>
      <c r="AD365" s="228" t="e">
        <f>WEEKNUM(TEXT(HelpMe[[#This Row],[Created Date]],"mmm dd, yyyy hh:mm"),2)</f>
        <v>#VALUE!</v>
      </c>
      <c r="AE365" s="228" t="e">
        <f>_xlfn.CONCAT(HelpMe[[#This Row],[Year]],"-W",HelpMe[[#This Row],[Week'#]])</f>
        <v>#VALUE!</v>
      </c>
      <c r="AF365" s="228" t="str">
        <f>IFERROR(VLOOKUP(HelpMe[[#This Row],[ID]],CGTracker[#All],11,FALSE),"No CG Status Found")</f>
        <v>No CG Status Found</v>
      </c>
      <c r="AG365" s="228" t="e">
        <f>MONTH(TEXT(HelpMe[[#This Row],[Created Date]],"mmm dd, yyyy hh:mm"))</f>
        <v>#VALUE!</v>
      </c>
      <c r="AH365" s="228" t="e">
        <f>_xlfn.CONCAT(HelpMe[[#This Row],[Year]],"-M",HelpMe[[#This Row],[Month]])</f>
        <v>#VALUE!</v>
      </c>
      <c r="AI365" s="228" t="e">
        <f ca="1">IF(HelpMe[[#This Row],[Age]]&lt;2,"Less than 2",IF(HelpMe[[#This Row],[Age]]&lt;5,"From 2 to 5",IF(HelpMe[[#This Row],[Age]]&lt;10,"From 5 to 10","More than 10")))</f>
        <v>#VALUE!</v>
      </c>
      <c r="AJ365" s="233" t="e">
        <f>DATEVALUE(TEXT(HelpMe[[#This Row],[Created Date]],"mm/dd/yyyy hh:mm"))</f>
        <v>#VALUE!</v>
      </c>
      <c r="AK365" s="233" t="str">
        <f>IF(HelpMe[[#This Row],[Resolved Time]]="-","",DATEVALUE(TEXT(HelpMe[[#This Row],[Created Date]],"mm/dd/yyyy hh:mm")))</f>
        <v/>
      </c>
    </row>
    <row r="366" spans="1:37" ht="14.5">
      <c r="A366" s="252">
        <v>4000001390</v>
      </c>
      <c r="B366" s="252" t="s">
        <v>117</v>
      </c>
      <c r="C366" s="252" t="s">
        <v>795</v>
      </c>
      <c r="D366" s="254" t="s">
        <v>1488</v>
      </c>
      <c r="E366" s="252" t="s">
        <v>1422</v>
      </c>
      <c r="F366" s="252" t="s">
        <v>603</v>
      </c>
      <c r="G366" s="252" t="s">
        <v>899</v>
      </c>
      <c r="H366" s="252" t="s">
        <v>403</v>
      </c>
      <c r="I366" s="255">
        <v>45503.461805555555</v>
      </c>
      <c r="J366" s="255">
        <v>45505.461805555555</v>
      </c>
      <c r="K366" s="252" t="s">
        <v>845</v>
      </c>
      <c r="L366" s="255">
        <v>45527.799305555556</v>
      </c>
      <c r="M366" s="252" t="s">
        <v>948</v>
      </c>
      <c r="N366" s="252" t="s">
        <v>878</v>
      </c>
      <c r="O366" s="252" t="s">
        <v>920</v>
      </c>
      <c r="P366" s="255">
        <v>45527.799305555556</v>
      </c>
      <c r="Q366" s="252" t="s">
        <v>795</v>
      </c>
      <c r="R366" s="255">
        <v>45524.785416666666</v>
      </c>
      <c r="S366" s="255">
        <v>45524.785416666666</v>
      </c>
      <c r="T366" s="255">
        <v>45503.545138888891</v>
      </c>
      <c r="U366" s="252" t="s">
        <v>845</v>
      </c>
      <c r="V366" s="256">
        <v>3000000000</v>
      </c>
      <c r="W366" s="252" t="s">
        <v>850</v>
      </c>
      <c r="X366" s="252" t="s">
        <v>793</v>
      </c>
      <c r="Y366" s="228" t="str">
        <f>VLOOKUP(HelpMe[[#This Row],[Technician]],Technicians[#All],3,FALSE)</f>
        <v>RAK Ceramics</v>
      </c>
      <c r="Z366" s="228" t="str">
        <f>VLOOKUP(HelpMe[[#This Row],[Technician]],Technicians[#All],2,FALSE)</f>
        <v>SAP ABAP</v>
      </c>
      <c r="AA366" s="230" t="e">
        <f>IF((TEXT("Oct 28, 2024 00:00 AM","mmm dd, yyyy hh:mm") - TEXT(HelpMe[[#This Row],[Created Date]],"mmm dd, yyyy hh:mm"))&gt;0, "Yes","No")</f>
        <v>#VALUE!</v>
      </c>
      <c r="AB366" s="230">
        <f ca="1">IF(HelpMe[[#This Row],[Resolved Time]]="-",NOW()-TEXT(HelpMe[[#This Row],[Created Date]],"mmm dd, yyyy hh:mm"),HelpMe[[#This Row],[Resolved Time]]-HelpMe[[#This Row],[Created Date]])</f>
        <v>21.323611111110949</v>
      </c>
      <c r="AC366" s="231" t="e">
        <f>YEAR(TEXT(HelpMe[[#This Row],[Created Date]],"mmm dd, yyyy hh:mm"))</f>
        <v>#VALUE!</v>
      </c>
      <c r="AD366" s="228" t="e">
        <f>WEEKNUM(TEXT(HelpMe[[#This Row],[Created Date]],"mmm dd, yyyy hh:mm"),2)</f>
        <v>#VALUE!</v>
      </c>
      <c r="AE366" s="228" t="e">
        <f>_xlfn.CONCAT(HelpMe[[#This Row],[Year]],"-W",HelpMe[[#This Row],[Week'#]])</f>
        <v>#VALUE!</v>
      </c>
      <c r="AF366" s="228" t="str">
        <f>IFERROR(VLOOKUP(HelpMe[[#This Row],[ID]],CGTracker[#All],11,FALSE),"No CG Status Found")</f>
        <v>No CG Status Found</v>
      </c>
      <c r="AG366" s="228" t="e">
        <f>MONTH(TEXT(HelpMe[[#This Row],[Created Date]],"mmm dd, yyyy hh:mm"))</f>
        <v>#VALUE!</v>
      </c>
      <c r="AH366" s="228" t="e">
        <f>_xlfn.CONCAT(HelpMe[[#This Row],[Year]],"-M",HelpMe[[#This Row],[Month]])</f>
        <v>#VALUE!</v>
      </c>
      <c r="AI366" s="228" t="str">
        <f ca="1">IF(HelpMe[[#This Row],[Age]]&lt;2,"Less than 2",IF(HelpMe[[#This Row],[Age]]&lt;5,"From 2 to 5",IF(HelpMe[[#This Row],[Age]]&lt;10,"From 5 to 10","More than 10")))</f>
        <v>More than 10</v>
      </c>
      <c r="AJ366" s="233" t="e">
        <f>DATEVALUE(TEXT(HelpMe[[#This Row],[Created Date]],"mm/dd/yyyy hh:mm"))</f>
        <v>#VALUE!</v>
      </c>
      <c r="AK366" s="233" t="e">
        <f>IF(HelpMe[[#This Row],[Resolved Time]]="-","",DATEVALUE(TEXT(HelpMe[[#This Row],[Created Date]],"mm/dd/yyyy hh:mm")))</f>
        <v>#VALUE!</v>
      </c>
    </row>
    <row r="367" spans="1:37" ht="14.5">
      <c r="A367" s="252">
        <v>4000001332</v>
      </c>
      <c r="B367" s="252" t="s">
        <v>117</v>
      </c>
      <c r="C367" s="252" t="s">
        <v>795</v>
      </c>
      <c r="D367" s="254" t="s">
        <v>1488</v>
      </c>
      <c r="E367" s="252" t="s">
        <v>1422</v>
      </c>
      <c r="F367" s="252" t="s">
        <v>603</v>
      </c>
      <c r="G367" s="252" t="s">
        <v>942</v>
      </c>
      <c r="H367" s="252" t="s">
        <v>131</v>
      </c>
      <c r="I367" s="255">
        <v>45502.809027777781</v>
      </c>
      <c r="J367" s="255">
        <v>45504.809027777781</v>
      </c>
      <c r="K367" s="252" t="s">
        <v>845</v>
      </c>
      <c r="L367" s="253" t="s">
        <v>849</v>
      </c>
      <c r="M367" s="252" t="s">
        <v>948</v>
      </c>
      <c r="N367" s="252" t="s">
        <v>878</v>
      </c>
      <c r="O367" s="252" t="s">
        <v>920</v>
      </c>
      <c r="P367" s="255">
        <v>45512.462500000001</v>
      </c>
      <c r="Q367" s="252" t="s">
        <v>795</v>
      </c>
      <c r="R367" s="253" t="s">
        <v>849</v>
      </c>
      <c r="S367" s="255">
        <v>45510.079861111109</v>
      </c>
      <c r="T367" s="255">
        <v>45503.517361111109</v>
      </c>
      <c r="U367" s="252" t="s">
        <v>845</v>
      </c>
      <c r="V367" s="256">
        <v>3000000000</v>
      </c>
      <c r="W367" s="252" t="s">
        <v>1489</v>
      </c>
      <c r="X367" s="252" t="s">
        <v>793</v>
      </c>
      <c r="Y367" s="228" t="str">
        <f>VLOOKUP(HelpMe[[#This Row],[Technician]],Technicians[#All],3,FALSE)</f>
        <v>RAK Ceramics</v>
      </c>
      <c r="Z367" s="228" t="str">
        <f>VLOOKUP(HelpMe[[#This Row],[Technician]],Technicians[#All],2,FALSE)</f>
        <v>SAP ABAP</v>
      </c>
      <c r="AA367" s="233" t="e">
        <f>IF((TEXT("Oct 28, 2024 00:00 AM","mmm dd, yyyy hh:mm") - TEXT(HelpMe[[#This Row],[Created Date]],"mmm dd, yyyy hh:mm"))&gt;0, "Yes","No")</f>
        <v>#VALUE!</v>
      </c>
      <c r="AB367" s="230" t="e">
        <f ca="1">IF(HelpMe[[#This Row],[Resolved Time]]="-",NOW()-TEXT(HelpMe[[#This Row],[Created Date]],"mmm dd, yyyy hh:mm"),HelpMe[[#This Row],[Resolved Time]]-HelpMe[[#This Row],[Created Date]])</f>
        <v>#VALUE!</v>
      </c>
      <c r="AC367" s="231" t="e">
        <f>YEAR(TEXT(HelpMe[[#This Row],[Created Date]],"mmm dd, yyyy hh:mm"))</f>
        <v>#VALUE!</v>
      </c>
      <c r="AD367" s="228" t="e">
        <f>WEEKNUM(TEXT(HelpMe[[#This Row],[Created Date]],"mmm dd, yyyy hh:mm"),2)</f>
        <v>#VALUE!</v>
      </c>
      <c r="AE367" s="228" t="e">
        <f>_xlfn.CONCAT(HelpMe[[#This Row],[Year]],"-W",HelpMe[[#This Row],[Week'#]])</f>
        <v>#VALUE!</v>
      </c>
      <c r="AF367" s="228" t="str">
        <f>IFERROR(VLOOKUP(HelpMe[[#This Row],[ID]],CGTracker[#All],11,FALSE),"No CG Status Found")</f>
        <v>No CG Status Found</v>
      </c>
      <c r="AG367" s="228" t="e">
        <f>MONTH(TEXT(HelpMe[[#This Row],[Created Date]],"mmm dd, yyyy hh:mm"))</f>
        <v>#VALUE!</v>
      </c>
      <c r="AH367" s="228" t="e">
        <f>_xlfn.CONCAT(HelpMe[[#This Row],[Year]],"-M",HelpMe[[#This Row],[Month]])</f>
        <v>#VALUE!</v>
      </c>
      <c r="AI367" s="228" t="e">
        <f ca="1">IF(HelpMe[[#This Row],[Age]]&lt;2,"Less than 2",IF(HelpMe[[#This Row],[Age]]&lt;5,"From 2 to 5",IF(HelpMe[[#This Row],[Age]]&lt;10,"From 5 to 10","More than 10")))</f>
        <v>#VALUE!</v>
      </c>
      <c r="AJ367" s="233" t="e">
        <f>DATEVALUE(TEXT(HelpMe[[#This Row],[Created Date]],"mm/dd/yyyy hh:mm"))</f>
        <v>#VALUE!</v>
      </c>
      <c r="AK367" s="233" t="str">
        <f>IF(HelpMe[[#This Row],[Resolved Time]]="-","",DATEVALUE(TEXT(HelpMe[[#This Row],[Created Date]],"mm/dd/yyyy hh:mm")))</f>
        <v/>
      </c>
    </row>
    <row r="368" spans="1:37" ht="14.5">
      <c r="A368" s="252">
        <v>4000001399</v>
      </c>
      <c r="B368" s="252" t="s">
        <v>117</v>
      </c>
      <c r="C368" s="252" t="s">
        <v>795</v>
      </c>
      <c r="D368" s="254" t="s">
        <v>1490</v>
      </c>
      <c r="E368" s="252" t="s">
        <v>1013</v>
      </c>
      <c r="F368" s="252" t="s">
        <v>884</v>
      </c>
      <c r="G368" s="252" t="s">
        <v>844</v>
      </c>
      <c r="H368" s="252" t="s">
        <v>403</v>
      </c>
      <c r="I368" s="255">
        <v>45503.482638888891</v>
      </c>
      <c r="J368" s="255">
        <v>45505.482638888891</v>
      </c>
      <c r="K368" s="252" t="s">
        <v>885</v>
      </c>
      <c r="L368" s="255">
        <v>45512.585416666669</v>
      </c>
      <c r="M368" s="252" t="s">
        <v>948</v>
      </c>
      <c r="N368" s="252" t="s">
        <v>1014</v>
      </c>
      <c r="O368" s="252" t="s">
        <v>848</v>
      </c>
      <c r="P368" s="255">
        <v>45512.585416666669</v>
      </c>
      <c r="Q368" s="252" t="s">
        <v>795</v>
      </c>
      <c r="R368" s="255">
        <v>45509.546527777777</v>
      </c>
      <c r="S368" s="255">
        <v>45509.546527777777</v>
      </c>
      <c r="T368" s="255">
        <v>45503.565972222219</v>
      </c>
      <c r="U368" s="252" t="s">
        <v>885</v>
      </c>
      <c r="V368" s="256">
        <v>3000000000</v>
      </c>
      <c r="W368" s="252" t="s">
        <v>888</v>
      </c>
      <c r="X368" s="252" t="s">
        <v>903</v>
      </c>
      <c r="Y368" s="228" t="str">
        <f>VLOOKUP(HelpMe[[#This Row],[Technician]],Technicians[#All],3,FALSE)</f>
        <v>RAK Ceramics</v>
      </c>
      <c r="Z368" s="228" t="str">
        <f>VLOOKUP(HelpMe[[#This Row],[Technician]],Technicians[#All],2,FALSE)</f>
        <v>SAP Basis</v>
      </c>
      <c r="AA368" s="233" t="e">
        <f>IF((TEXT("Oct 28, 2024 00:00 AM","mmm dd, yyyy hh:mm") - TEXT(HelpMe[[#This Row],[Created Date]],"mmm dd, yyyy hh:mm"))&gt;0, "Yes","No")</f>
        <v>#VALUE!</v>
      </c>
      <c r="AB368" s="230">
        <f ca="1">IF(HelpMe[[#This Row],[Resolved Time]]="-",NOW()-TEXT(HelpMe[[#This Row],[Created Date]],"mmm dd, yyyy hh:mm"),HelpMe[[#This Row],[Resolved Time]]-HelpMe[[#This Row],[Created Date]])</f>
        <v>6.0638888888861402</v>
      </c>
      <c r="AC368" s="231" t="e">
        <f>YEAR(TEXT(HelpMe[[#This Row],[Created Date]],"mmm dd, yyyy hh:mm"))</f>
        <v>#VALUE!</v>
      </c>
      <c r="AD368" s="228" t="e">
        <f>WEEKNUM(TEXT(HelpMe[[#This Row],[Created Date]],"mmm dd, yyyy hh:mm"),2)</f>
        <v>#VALUE!</v>
      </c>
      <c r="AE368" s="228" t="e">
        <f>_xlfn.CONCAT(HelpMe[[#This Row],[Year]],"-W",HelpMe[[#This Row],[Week'#]])</f>
        <v>#VALUE!</v>
      </c>
      <c r="AF368" s="228" t="str">
        <f>IFERROR(VLOOKUP(HelpMe[[#This Row],[ID]],CGTracker[#All],11,FALSE),"No CG Status Found")</f>
        <v>No CG Status Found</v>
      </c>
      <c r="AG368" s="228" t="e">
        <f>MONTH(TEXT(HelpMe[[#This Row],[Created Date]],"mmm dd, yyyy hh:mm"))</f>
        <v>#VALUE!</v>
      </c>
      <c r="AH368" s="228" t="e">
        <f>_xlfn.CONCAT(HelpMe[[#This Row],[Year]],"-M",HelpMe[[#This Row],[Month]])</f>
        <v>#VALUE!</v>
      </c>
      <c r="AI368" s="228" t="str">
        <f ca="1">IF(HelpMe[[#This Row],[Age]]&lt;2,"Less than 2",IF(HelpMe[[#This Row],[Age]]&lt;5,"From 2 to 5",IF(HelpMe[[#This Row],[Age]]&lt;10,"From 5 to 10","More than 10")))</f>
        <v>From 5 to 10</v>
      </c>
      <c r="AJ368" s="233" t="e">
        <f>DATEVALUE(TEXT(HelpMe[[#This Row],[Created Date]],"mm/dd/yyyy hh:mm"))</f>
        <v>#VALUE!</v>
      </c>
      <c r="AK368" s="233" t="e">
        <f>IF(HelpMe[[#This Row],[Resolved Time]]="-","",DATEVALUE(TEXT(HelpMe[[#This Row],[Created Date]],"mm/dd/yyyy hh:mm")))</f>
        <v>#VALUE!</v>
      </c>
    </row>
    <row r="369" spans="1:37" ht="14.5">
      <c r="A369" s="252">
        <v>4000001406</v>
      </c>
      <c r="B369" s="252" t="s">
        <v>117</v>
      </c>
      <c r="C369" s="252" t="s">
        <v>795</v>
      </c>
      <c r="D369" s="254" t="s">
        <v>1491</v>
      </c>
      <c r="E369" s="252" t="s">
        <v>1492</v>
      </c>
      <c r="F369" s="252" t="s">
        <v>884</v>
      </c>
      <c r="G369" s="252" t="s">
        <v>844</v>
      </c>
      <c r="H369" s="252" t="s">
        <v>403</v>
      </c>
      <c r="I369" s="255">
        <v>45503.492361111108</v>
      </c>
      <c r="J369" s="255">
        <v>45505.492361111108</v>
      </c>
      <c r="K369" s="252" t="s">
        <v>885</v>
      </c>
      <c r="L369" s="255">
        <v>45513.669444444444</v>
      </c>
      <c r="M369" s="252" t="s">
        <v>948</v>
      </c>
      <c r="N369" s="252" t="s">
        <v>871</v>
      </c>
      <c r="O369" s="252" t="s">
        <v>848</v>
      </c>
      <c r="P369" s="255">
        <v>45513.669444444444</v>
      </c>
      <c r="Q369" s="252" t="s">
        <v>795</v>
      </c>
      <c r="R369" s="255">
        <v>45510.655555555553</v>
      </c>
      <c r="S369" s="255">
        <v>45510.655555555553</v>
      </c>
      <c r="T369" s="255">
        <v>45503.575694444444</v>
      </c>
      <c r="U369" s="252" t="s">
        <v>885</v>
      </c>
      <c r="V369" s="256">
        <v>3000000000</v>
      </c>
      <c r="W369" s="252" t="s">
        <v>888</v>
      </c>
      <c r="X369" s="252" t="s">
        <v>793</v>
      </c>
      <c r="Y369" s="228" t="str">
        <f>VLOOKUP(HelpMe[[#This Row],[Technician]],Technicians[#All],3,FALSE)</f>
        <v>RAK Ceramics</v>
      </c>
      <c r="Z369" s="228" t="str">
        <f>VLOOKUP(HelpMe[[#This Row],[Technician]],Technicians[#All],2,FALSE)</f>
        <v>SAP Basis</v>
      </c>
      <c r="AA369" s="233" t="e">
        <f>IF((TEXT("Oct 28, 2024 00:00 AM","mmm dd, yyyy hh:mm") - TEXT(HelpMe[[#This Row],[Created Date]],"mmm dd, yyyy hh:mm"))&gt;0, "Yes","No")</f>
        <v>#VALUE!</v>
      </c>
      <c r="AB369" s="230">
        <f ca="1">IF(HelpMe[[#This Row],[Resolved Time]]="-",NOW()-TEXT(HelpMe[[#This Row],[Created Date]],"mmm dd, yyyy hh:mm"),HelpMe[[#This Row],[Resolved Time]]-HelpMe[[#This Row],[Created Date]])</f>
        <v>7.1631944444452529</v>
      </c>
      <c r="AC369" s="231" t="e">
        <f>YEAR(TEXT(HelpMe[[#This Row],[Created Date]],"mmm dd, yyyy hh:mm"))</f>
        <v>#VALUE!</v>
      </c>
      <c r="AD369" s="228" t="e">
        <f>WEEKNUM(TEXT(HelpMe[[#This Row],[Created Date]],"mmm dd, yyyy hh:mm"),2)</f>
        <v>#VALUE!</v>
      </c>
      <c r="AE369" s="228" t="e">
        <f>_xlfn.CONCAT(HelpMe[[#This Row],[Year]],"-W",HelpMe[[#This Row],[Week'#]])</f>
        <v>#VALUE!</v>
      </c>
      <c r="AF369" s="228" t="str">
        <f>IFERROR(VLOOKUP(HelpMe[[#This Row],[ID]],CGTracker[#All],11,FALSE),"No CG Status Found")</f>
        <v>No CG Status Found</v>
      </c>
      <c r="AG369" s="228" t="e">
        <f>MONTH(TEXT(HelpMe[[#This Row],[Created Date]],"mmm dd, yyyy hh:mm"))</f>
        <v>#VALUE!</v>
      </c>
      <c r="AH369" s="228" t="e">
        <f>_xlfn.CONCAT(HelpMe[[#This Row],[Year]],"-M",HelpMe[[#This Row],[Month]])</f>
        <v>#VALUE!</v>
      </c>
      <c r="AI369" s="228" t="str">
        <f ca="1">IF(HelpMe[[#This Row],[Age]]&lt;2,"Less than 2",IF(HelpMe[[#This Row],[Age]]&lt;5,"From 2 to 5",IF(HelpMe[[#This Row],[Age]]&lt;10,"From 5 to 10","More than 10")))</f>
        <v>From 5 to 10</v>
      </c>
      <c r="AJ369" s="233" t="e">
        <f>DATEVALUE(TEXT(HelpMe[[#This Row],[Created Date]],"mm/dd/yyyy hh:mm"))</f>
        <v>#VALUE!</v>
      </c>
      <c r="AK369" s="233" t="e">
        <f>IF(HelpMe[[#This Row],[Resolved Time]]="-","",DATEVALUE(TEXT(HelpMe[[#This Row],[Created Date]],"mm/dd/yyyy hh:mm")))</f>
        <v>#VALUE!</v>
      </c>
    </row>
    <row r="370" spans="1:37" ht="14.5">
      <c r="A370" s="252">
        <v>4000001325</v>
      </c>
      <c r="B370" s="252" t="s">
        <v>117</v>
      </c>
      <c r="C370" s="252" t="s">
        <v>795</v>
      </c>
      <c r="D370" s="254" t="s">
        <v>1493</v>
      </c>
      <c r="E370" s="252" t="s">
        <v>979</v>
      </c>
      <c r="F370" s="252" t="s">
        <v>742</v>
      </c>
      <c r="G370" s="252" t="s">
        <v>942</v>
      </c>
      <c r="H370" s="252" t="s">
        <v>268</v>
      </c>
      <c r="I370" s="255">
        <v>45502.790277777778</v>
      </c>
      <c r="J370" s="255">
        <v>45504.790277777778</v>
      </c>
      <c r="K370" s="252" t="s">
        <v>845</v>
      </c>
      <c r="L370" s="253" t="s">
        <v>849</v>
      </c>
      <c r="M370" s="252" t="s">
        <v>948</v>
      </c>
      <c r="N370" s="252" t="s">
        <v>959</v>
      </c>
      <c r="O370" s="252" t="s">
        <v>848</v>
      </c>
      <c r="P370" s="255">
        <v>45531.52847222222</v>
      </c>
      <c r="Q370" s="252" t="s">
        <v>795</v>
      </c>
      <c r="R370" s="253" t="s">
        <v>849</v>
      </c>
      <c r="S370" s="255">
        <v>45531.52847222222</v>
      </c>
      <c r="T370" s="255">
        <v>45502.873611111114</v>
      </c>
      <c r="U370" s="252" t="s">
        <v>845</v>
      </c>
      <c r="V370" s="253" t="s">
        <v>849</v>
      </c>
      <c r="W370" s="252" t="s">
        <v>850</v>
      </c>
      <c r="X370" s="252" t="s">
        <v>857</v>
      </c>
      <c r="Y370" s="228" t="str">
        <f>VLOOKUP(HelpMe[[#This Row],[Technician]],Technicians[#All],3,FALSE)</f>
        <v>RAK Ceramics</v>
      </c>
      <c r="Z370" s="228" t="str">
        <f>VLOOKUP(HelpMe[[#This Row],[Technician]],Technicians[#All],2,FALSE)</f>
        <v>SAP SD</v>
      </c>
      <c r="AA370" s="233" t="e">
        <f>IF((TEXT("Oct 28, 2024 00:00 AM","mmm dd, yyyy hh:mm") - TEXT(HelpMe[[#This Row],[Created Date]],"mmm dd, yyyy hh:mm"))&gt;0, "Yes","No")</f>
        <v>#VALUE!</v>
      </c>
      <c r="AB370" s="230" t="e">
        <f ca="1">IF(HelpMe[[#This Row],[Resolved Time]]="-",NOW()-TEXT(HelpMe[[#This Row],[Created Date]],"mmm dd, yyyy hh:mm"),HelpMe[[#This Row],[Resolved Time]]-HelpMe[[#This Row],[Created Date]])</f>
        <v>#VALUE!</v>
      </c>
      <c r="AC370" s="231" t="e">
        <f>YEAR(TEXT(HelpMe[[#This Row],[Created Date]],"mmm dd, yyyy hh:mm"))</f>
        <v>#VALUE!</v>
      </c>
      <c r="AD370" s="228" t="e">
        <f>WEEKNUM(TEXT(HelpMe[[#This Row],[Created Date]],"mmm dd, yyyy hh:mm"),2)</f>
        <v>#VALUE!</v>
      </c>
      <c r="AE370" s="228" t="e">
        <f>_xlfn.CONCAT(HelpMe[[#This Row],[Year]],"-W",HelpMe[[#This Row],[Week'#]])</f>
        <v>#VALUE!</v>
      </c>
      <c r="AF370" s="228" t="str">
        <f>IFERROR(VLOOKUP(HelpMe[[#This Row],[ID]],CGTracker[#All],11,FALSE),"No CG Status Found")</f>
        <v>No CG Status Found</v>
      </c>
      <c r="AG370" s="228" t="e">
        <f>MONTH(TEXT(HelpMe[[#This Row],[Created Date]],"mmm dd, yyyy hh:mm"))</f>
        <v>#VALUE!</v>
      </c>
      <c r="AH370" s="228" t="e">
        <f>_xlfn.CONCAT(HelpMe[[#This Row],[Year]],"-M",HelpMe[[#This Row],[Month]])</f>
        <v>#VALUE!</v>
      </c>
      <c r="AI370" s="228" t="e">
        <f ca="1">IF(HelpMe[[#This Row],[Age]]&lt;2,"Less than 2",IF(HelpMe[[#This Row],[Age]]&lt;5,"From 2 to 5",IF(HelpMe[[#This Row],[Age]]&lt;10,"From 5 to 10","More than 10")))</f>
        <v>#VALUE!</v>
      </c>
      <c r="AJ370" s="233" t="e">
        <f>DATEVALUE(TEXT(HelpMe[[#This Row],[Created Date]],"mm/dd/yyyy hh:mm"))</f>
        <v>#VALUE!</v>
      </c>
      <c r="AK370" s="233" t="str">
        <f>IF(HelpMe[[#This Row],[Resolved Time]]="-","",DATEVALUE(TEXT(HelpMe[[#This Row],[Created Date]],"mm/dd/yyyy hh:mm")))</f>
        <v/>
      </c>
    </row>
    <row r="371" spans="1:37" ht="14.5">
      <c r="A371" s="252">
        <v>4000001326</v>
      </c>
      <c r="B371" s="252" t="s">
        <v>117</v>
      </c>
      <c r="C371" s="252" t="s">
        <v>795</v>
      </c>
      <c r="D371" s="254" t="s">
        <v>1494</v>
      </c>
      <c r="E371" s="252" t="s">
        <v>1495</v>
      </c>
      <c r="F371" s="252" t="s">
        <v>742</v>
      </c>
      <c r="G371" s="252" t="s">
        <v>942</v>
      </c>
      <c r="H371" s="252" t="s">
        <v>131</v>
      </c>
      <c r="I371" s="255">
        <v>45502.793055555558</v>
      </c>
      <c r="J371" s="255">
        <v>45504.793055555558</v>
      </c>
      <c r="K371" s="252" t="s">
        <v>845</v>
      </c>
      <c r="L371" s="253" t="s">
        <v>849</v>
      </c>
      <c r="M371" s="252" t="s">
        <v>948</v>
      </c>
      <c r="N371" s="252" t="s">
        <v>1144</v>
      </c>
      <c r="O371" s="252" t="s">
        <v>848</v>
      </c>
      <c r="P371" s="255">
        <v>45517.178472222222</v>
      </c>
      <c r="Q371" s="252" t="s">
        <v>795</v>
      </c>
      <c r="R371" s="253" t="s">
        <v>849</v>
      </c>
      <c r="S371" s="253" t="s">
        <v>849</v>
      </c>
      <c r="T371" s="255">
        <v>45503.501388888886</v>
      </c>
      <c r="U371" s="252" t="s">
        <v>845</v>
      </c>
      <c r="V371" s="256">
        <v>3000000000</v>
      </c>
      <c r="W371" s="252" t="s">
        <v>850</v>
      </c>
      <c r="X371" s="252" t="s">
        <v>793</v>
      </c>
      <c r="Y371" s="228" t="str">
        <f>VLOOKUP(HelpMe[[#This Row],[Technician]],Technicians[#All],3,FALSE)</f>
        <v>RAK Ceramics</v>
      </c>
      <c r="Z371" s="228" t="str">
        <f>VLOOKUP(HelpMe[[#This Row],[Technician]],Technicians[#All],2,FALSE)</f>
        <v>SAP SD</v>
      </c>
      <c r="AA371" s="233" t="e">
        <f>IF((TEXT("Oct 28, 2024 00:00 AM","mmm dd, yyyy hh:mm") - TEXT(HelpMe[[#This Row],[Created Date]],"mmm dd, yyyy hh:mm"))&gt;0, "Yes","No")</f>
        <v>#VALUE!</v>
      </c>
      <c r="AB371" s="230" t="e">
        <f ca="1">IF(HelpMe[[#This Row],[Resolved Time]]="-",NOW()-TEXT(HelpMe[[#This Row],[Created Date]],"mmm dd, yyyy hh:mm"),HelpMe[[#This Row],[Resolved Time]]-HelpMe[[#This Row],[Created Date]])</f>
        <v>#VALUE!</v>
      </c>
      <c r="AC371" s="231" t="e">
        <f>YEAR(TEXT(HelpMe[[#This Row],[Created Date]],"mmm dd, yyyy hh:mm"))</f>
        <v>#VALUE!</v>
      </c>
      <c r="AD371" s="228" t="e">
        <f>WEEKNUM(TEXT(HelpMe[[#This Row],[Created Date]],"mmm dd, yyyy hh:mm"),2)</f>
        <v>#VALUE!</v>
      </c>
      <c r="AE371" s="228" t="e">
        <f>_xlfn.CONCAT(HelpMe[[#This Row],[Year]],"-W",HelpMe[[#This Row],[Week'#]])</f>
        <v>#VALUE!</v>
      </c>
      <c r="AF371" s="228" t="str">
        <f>IFERROR(VLOOKUP(HelpMe[[#This Row],[ID]],CGTracker[#All],11,FALSE),"No CG Status Found")</f>
        <v>No CG Status Found</v>
      </c>
      <c r="AG371" s="228" t="e">
        <f>MONTH(TEXT(HelpMe[[#This Row],[Created Date]],"mmm dd, yyyy hh:mm"))</f>
        <v>#VALUE!</v>
      </c>
      <c r="AH371" s="228" t="e">
        <f>_xlfn.CONCAT(HelpMe[[#This Row],[Year]],"-M",HelpMe[[#This Row],[Month]])</f>
        <v>#VALUE!</v>
      </c>
      <c r="AI371" s="228" t="e">
        <f ca="1">IF(HelpMe[[#This Row],[Age]]&lt;2,"Less than 2",IF(HelpMe[[#This Row],[Age]]&lt;5,"From 2 to 5",IF(HelpMe[[#This Row],[Age]]&lt;10,"From 5 to 10","More than 10")))</f>
        <v>#VALUE!</v>
      </c>
      <c r="AJ371" s="233" t="e">
        <f>DATEVALUE(TEXT(HelpMe[[#This Row],[Created Date]],"mm/dd/yyyy hh:mm"))</f>
        <v>#VALUE!</v>
      </c>
      <c r="AK371" s="233" t="str">
        <f>IF(HelpMe[[#This Row],[Resolved Time]]="-","",DATEVALUE(TEXT(HelpMe[[#This Row],[Created Date]],"mm/dd/yyyy hh:mm")))</f>
        <v/>
      </c>
    </row>
    <row r="372" spans="1:37" ht="14.5">
      <c r="A372" s="252">
        <v>4000004184</v>
      </c>
      <c r="B372" s="252" t="s">
        <v>156</v>
      </c>
      <c r="C372" s="252" t="s">
        <v>795</v>
      </c>
      <c r="D372" s="254" t="s">
        <v>1496</v>
      </c>
      <c r="E372" s="252" t="s">
        <v>1497</v>
      </c>
      <c r="F372" s="252" t="s">
        <v>843</v>
      </c>
      <c r="G372" s="252" t="s">
        <v>844</v>
      </c>
      <c r="H372" s="252" t="s">
        <v>403</v>
      </c>
      <c r="I372" s="255">
        <v>45582.801388888889</v>
      </c>
      <c r="J372" s="255">
        <v>45586.801388888889</v>
      </c>
      <c r="K372" s="252" t="s">
        <v>845</v>
      </c>
      <c r="L372" s="255">
        <v>45586.821527777778</v>
      </c>
      <c r="M372" s="252" t="s">
        <v>846</v>
      </c>
      <c r="N372" s="252" t="s">
        <v>983</v>
      </c>
      <c r="O372" s="252" t="s">
        <v>848</v>
      </c>
      <c r="P372" s="255">
        <v>45586.821527777778</v>
      </c>
      <c r="Q372" s="252" t="s">
        <v>795</v>
      </c>
      <c r="R372" s="255">
        <v>45583.79791666667</v>
      </c>
      <c r="S372" s="255">
        <v>45583.463194444441</v>
      </c>
      <c r="T372" s="255">
        <v>45583.509722222225</v>
      </c>
      <c r="U372" s="253" t="s">
        <v>849</v>
      </c>
      <c r="V372" s="253" t="s">
        <v>849</v>
      </c>
      <c r="W372" s="252" t="s">
        <v>850</v>
      </c>
      <c r="X372" s="252" t="s">
        <v>793</v>
      </c>
      <c r="Y372" s="228" t="str">
        <f>VLOOKUP(HelpMe[[#This Row],[Technician]],Technicians[#All],3,FALSE)</f>
        <v>RAK Ceramics</v>
      </c>
      <c r="Z372" s="228" t="str">
        <f>VLOOKUP(HelpMe[[#This Row],[Technician]],Technicians[#All],2,FALSE)</f>
        <v>SAP Basis</v>
      </c>
      <c r="AA372" s="233" t="e">
        <f>IF((TEXT("Oct 28, 2024 00:00 AM","mmm dd, yyyy hh:mm") - TEXT(HelpMe[[#This Row],[Created Date]],"mmm dd, yyyy hh:mm"))&gt;0, "Yes","No")</f>
        <v>#VALUE!</v>
      </c>
      <c r="AB372" s="230">
        <f ca="1">IF(HelpMe[[#This Row],[Resolved Time]]="-",NOW()-TEXT(HelpMe[[#This Row],[Created Date]],"mmm dd, yyyy hh:mm"),HelpMe[[#This Row],[Resolved Time]]-HelpMe[[#This Row],[Created Date]])</f>
        <v>0.99652777778101154</v>
      </c>
      <c r="AC372" s="231" t="e">
        <f>YEAR(TEXT(HelpMe[[#This Row],[Created Date]],"mmm dd, yyyy hh:mm"))</f>
        <v>#VALUE!</v>
      </c>
      <c r="AD372" s="228" t="e">
        <f>WEEKNUM(TEXT(HelpMe[[#This Row],[Created Date]],"mmm dd, yyyy hh:mm"),2)</f>
        <v>#VALUE!</v>
      </c>
      <c r="AE372" s="228" t="e">
        <f>_xlfn.CONCAT(HelpMe[[#This Row],[Year]],"-W",HelpMe[[#This Row],[Week'#]])</f>
        <v>#VALUE!</v>
      </c>
      <c r="AF372" s="228" t="str">
        <f>IFERROR(VLOOKUP(HelpMe[[#This Row],[ID]],CGTracker[#All],11,FALSE),"No CG Status Found")</f>
        <v>No CG Status Found</v>
      </c>
      <c r="AG372" s="228" t="e">
        <f>MONTH(TEXT(HelpMe[[#This Row],[Created Date]],"mmm dd, yyyy hh:mm"))</f>
        <v>#VALUE!</v>
      </c>
      <c r="AH372" s="228" t="e">
        <f>_xlfn.CONCAT(HelpMe[[#This Row],[Year]],"-M",HelpMe[[#This Row],[Month]])</f>
        <v>#VALUE!</v>
      </c>
      <c r="AI372" s="228" t="str">
        <f ca="1">IF(HelpMe[[#This Row],[Age]]&lt;2,"Less than 2",IF(HelpMe[[#This Row],[Age]]&lt;5,"From 2 to 5",IF(HelpMe[[#This Row],[Age]]&lt;10,"From 5 to 10","More than 10")))</f>
        <v>Less than 2</v>
      </c>
      <c r="AJ372" s="233" t="e">
        <f>DATEVALUE(TEXT(HelpMe[[#This Row],[Created Date]],"mm/dd/yyyy hh:mm"))</f>
        <v>#VALUE!</v>
      </c>
      <c r="AK372" s="233" t="e">
        <f>IF(HelpMe[[#This Row],[Resolved Time]]="-","",DATEVALUE(TEXT(HelpMe[[#This Row],[Created Date]],"mm/dd/yyyy hh:mm")))</f>
        <v>#VALUE!</v>
      </c>
    </row>
    <row r="373" spans="1:37" ht="14.5">
      <c r="A373" s="252">
        <v>4000001948</v>
      </c>
      <c r="B373" s="252" t="s">
        <v>117</v>
      </c>
      <c r="C373" s="252" t="s">
        <v>881</v>
      </c>
      <c r="D373" s="254" t="s">
        <v>1498</v>
      </c>
      <c r="E373" s="252" t="s">
        <v>1146</v>
      </c>
      <c r="F373" s="252" t="s">
        <v>742</v>
      </c>
      <c r="G373" s="252" t="s">
        <v>516</v>
      </c>
      <c r="H373" s="252" t="s">
        <v>403</v>
      </c>
      <c r="I373" s="255">
        <v>45517.683333333334</v>
      </c>
      <c r="J373" s="255">
        <v>45524.683333333334</v>
      </c>
      <c r="K373" s="252" t="s">
        <v>845</v>
      </c>
      <c r="L373" s="255">
        <v>45547.722916666666</v>
      </c>
      <c r="M373" s="252" t="s">
        <v>846</v>
      </c>
      <c r="N373" s="252" t="s">
        <v>880</v>
      </c>
      <c r="O373" s="252" t="s">
        <v>848</v>
      </c>
      <c r="P373" s="255">
        <v>45547.722916666666</v>
      </c>
      <c r="Q373" s="252" t="s">
        <v>881</v>
      </c>
      <c r="R373" s="255">
        <v>45544.685416666667</v>
      </c>
      <c r="S373" s="255">
        <v>45544.685416666667</v>
      </c>
      <c r="T373" s="255">
        <v>45518.474999999999</v>
      </c>
      <c r="U373" s="252" t="s">
        <v>845</v>
      </c>
      <c r="V373" s="256">
        <v>3000000000</v>
      </c>
      <c r="W373" s="252" t="s">
        <v>850</v>
      </c>
      <c r="X373" s="252" t="s">
        <v>793</v>
      </c>
      <c r="Y373" s="228" t="str">
        <f>VLOOKUP(HelpMe[[#This Row],[Technician]],Technicians[#All],3,FALSE)</f>
        <v>RAK Ceramics</v>
      </c>
      <c r="Z373" s="228" t="str">
        <f>VLOOKUP(HelpMe[[#This Row],[Technician]],Technicians[#All],2,FALSE)</f>
        <v>SAP SD</v>
      </c>
      <c r="AA373" s="233" t="e">
        <f>IF((TEXT("Oct 28, 2024 00:00 AM","mmm dd, yyyy hh:mm") - TEXT(HelpMe[[#This Row],[Created Date]],"mmm dd, yyyy hh:mm"))&gt;0, "Yes","No")</f>
        <v>#VALUE!</v>
      </c>
      <c r="AB373" s="230">
        <f ca="1">IF(HelpMe[[#This Row],[Resolved Time]]="-",NOW()-TEXT(HelpMe[[#This Row],[Created Date]],"mmm dd, yyyy hh:mm"),HelpMe[[#This Row],[Resolved Time]]-HelpMe[[#This Row],[Created Date]])</f>
        <v>27.002083333332848</v>
      </c>
      <c r="AC373" s="231" t="e">
        <f>YEAR(TEXT(HelpMe[[#This Row],[Created Date]],"mmm dd, yyyy hh:mm"))</f>
        <v>#VALUE!</v>
      </c>
      <c r="AD373" s="228" t="e">
        <f>WEEKNUM(TEXT(HelpMe[[#This Row],[Created Date]],"mmm dd, yyyy hh:mm"),2)</f>
        <v>#VALUE!</v>
      </c>
      <c r="AE373" s="228" t="e">
        <f>_xlfn.CONCAT(HelpMe[[#This Row],[Year]],"-W",HelpMe[[#This Row],[Week'#]])</f>
        <v>#VALUE!</v>
      </c>
      <c r="AF373" s="228" t="str">
        <f>IFERROR(VLOOKUP(HelpMe[[#This Row],[ID]],CGTracker[#All],11,FALSE),"No CG Status Found")</f>
        <v>No CG Status Found</v>
      </c>
      <c r="AG373" s="228" t="e">
        <f>MONTH(TEXT(HelpMe[[#This Row],[Created Date]],"mmm dd, yyyy hh:mm"))</f>
        <v>#VALUE!</v>
      </c>
      <c r="AH373" s="228" t="e">
        <f>_xlfn.CONCAT(HelpMe[[#This Row],[Year]],"-M",HelpMe[[#This Row],[Month]])</f>
        <v>#VALUE!</v>
      </c>
      <c r="AI373" s="228" t="str">
        <f ca="1">IF(HelpMe[[#This Row],[Age]]&lt;2,"Less than 2",IF(HelpMe[[#This Row],[Age]]&lt;5,"From 2 to 5",IF(HelpMe[[#This Row],[Age]]&lt;10,"From 5 to 10","More than 10")))</f>
        <v>More than 10</v>
      </c>
      <c r="AJ373" s="233" t="e">
        <f>DATEVALUE(TEXT(HelpMe[[#This Row],[Created Date]],"mm/dd/yyyy hh:mm"))</f>
        <v>#VALUE!</v>
      </c>
      <c r="AK373" s="233" t="e">
        <f>IF(HelpMe[[#This Row],[Resolved Time]]="-","",DATEVALUE(TEXT(HelpMe[[#This Row],[Created Date]],"mm/dd/yyyy hh:mm")))</f>
        <v>#VALUE!</v>
      </c>
    </row>
    <row r="374" spans="1:37" ht="14.5">
      <c r="A374" s="252">
        <v>4000003920</v>
      </c>
      <c r="B374" s="252" t="s">
        <v>156</v>
      </c>
      <c r="C374" s="252" t="s">
        <v>861</v>
      </c>
      <c r="D374" s="254" t="s">
        <v>1499</v>
      </c>
      <c r="E374" s="252" t="s">
        <v>1500</v>
      </c>
      <c r="F374" s="252" t="s">
        <v>854</v>
      </c>
      <c r="G374" s="252" t="s">
        <v>855</v>
      </c>
      <c r="H374" s="252" t="s">
        <v>403</v>
      </c>
      <c r="I374" s="255">
        <v>45575.429861111108</v>
      </c>
      <c r="J374" s="255">
        <v>45579.4375</v>
      </c>
      <c r="K374" s="252" t="s">
        <v>845</v>
      </c>
      <c r="L374" s="255">
        <v>45605.786805555559</v>
      </c>
      <c r="M374" s="252" t="s">
        <v>1265</v>
      </c>
      <c r="N374" s="252" t="s">
        <v>1501</v>
      </c>
      <c r="O374" s="252" t="s">
        <v>848</v>
      </c>
      <c r="P374" s="255">
        <v>45605.786805555559</v>
      </c>
      <c r="Q374" s="252" t="s">
        <v>795</v>
      </c>
      <c r="R374" s="255">
        <v>45602.760416666664</v>
      </c>
      <c r="S374" s="255">
        <v>45580.782638888886</v>
      </c>
      <c r="T374" s="255">
        <v>45575.520833333336</v>
      </c>
      <c r="U374" s="253" t="s">
        <v>849</v>
      </c>
      <c r="V374" s="253" t="s">
        <v>849</v>
      </c>
      <c r="W374" s="252" t="s">
        <v>850</v>
      </c>
      <c r="X374" s="252" t="s">
        <v>793</v>
      </c>
      <c r="Y374" s="228" t="str">
        <f>VLOOKUP(HelpMe[[#This Row],[Technician]],Technicians[#All],3,FALSE)</f>
        <v>RAK Ceramics</v>
      </c>
      <c r="Z374" s="228" t="str">
        <f>VLOOKUP(HelpMe[[#This Row],[Technician]],Technicians[#All],2,FALSE)</f>
        <v>SAP PP</v>
      </c>
      <c r="AA374" s="233" t="e">
        <f>IF((TEXT("Oct 28, 2024 00:00 AM","mmm dd, yyyy hh:mm") - TEXT(HelpMe[[#This Row],[Created Date]],"mmm dd, yyyy hh:mm"))&gt;0, "Yes","No")</f>
        <v>#VALUE!</v>
      </c>
      <c r="AB374" s="230">
        <f ca="1">IF(HelpMe[[#This Row],[Resolved Time]]="-",NOW()-TEXT(HelpMe[[#This Row],[Created Date]],"mmm dd, yyyy hh:mm"),HelpMe[[#This Row],[Resolved Time]]-HelpMe[[#This Row],[Created Date]])</f>
        <v>27.330555555556202</v>
      </c>
      <c r="AC374" s="231" t="e">
        <f>YEAR(TEXT(HelpMe[[#This Row],[Created Date]],"mmm dd, yyyy hh:mm"))</f>
        <v>#VALUE!</v>
      </c>
      <c r="AD374" s="228" t="e">
        <f>WEEKNUM(TEXT(HelpMe[[#This Row],[Created Date]],"mmm dd, yyyy hh:mm"),2)</f>
        <v>#VALUE!</v>
      </c>
      <c r="AE374" s="228" t="e">
        <f>_xlfn.CONCAT(HelpMe[[#This Row],[Year]],"-W",HelpMe[[#This Row],[Week'#]])</f>
        <v>#VALUE!</v>
      </c>
      <c r="AF374" s="228" t="str">
        <f>IFERROR(VLOOKUP(HelpMe[[#This Row],[ID]],CGTracker[#All],11,FALSE),"No CG Status Found")</f>
        <v>No CG Status Found</v>
      </c>
      <c r="AG374" s="228" t="e">
        <f>MONTH(TEXT(HelpMe[[#This Row],[Created Date]],"mmm dd, yyyy hh:mm"))</f>
        <v>#VALUE!</v>
      </c>
      <c r="AH374" s="228" t="e">
        <f>_xlfn.CONCAT(HelpMe[[#This Row],[Year]],"-M",HelpMe[[#This Row],[Month]])</f>
        <v>#VALUE!</v>
      </c>
      <c r="AI374" s="228" t="str">
        <f ca="1">IF(HelpMe[[#This Row],[Age]]&lt;2,"Less than 2",IF(HelpMe[[#This Row],[Age]]&lt;5,"From 2 to 5",IF(HelpMe[[#This Row],[Age]]&lt;10,"From 5 to 10","More than 10")))</f>
        <v>More than 10</v>
      </c>
      <c r="AJ374" s="233">
        <f>DATEVALUE(TEXT(HelpMe[[#This Row],[Created Date]],"mm/dd/yyyy hh:mm"))</f>
        <v>45575</v>
      </c>
      <c r="AK374" s="233">
        <f>IF(HelpMe[[#This Row],[Resolved Time]]="-","",DATEVALUE(TEXT(HelpMe[[#This Row],[Created Date]],"mm/dd/yyyy hh:mm")))</f>
        <v>45575</v>
      </c>
    </row>
    <row r="375" spans="1:37" ht="14.5">
      <c r="A375" s="252">
        <v>4000006012</v>
      </c>
      <c r="B375" s="252" t="s">
        <v>156</v>
      </c>
      <c r="C375" s="252" t="s">
        <v>795</v>
      </c>
      <c r="D375" s="254" t="s">
        <v>759</v>
      </c>
      <c r="E375" s="252" t="s">
        <v>843</v>
      </c>
      <c r="F375" s="252" t="s">
        <v>1502</v>
      </c>
      <c r="G375" s="252" t="s">
        <v>942</v>
      </c>
      <c r="H375" s="252" t="s">
        <v>268</v>
      </c>
      <c r="I375" s="255">
        <v>45643.647222222222</v>
      </c>
      <c r="J375" s="255">
        <v>45645.647222222222</v>
      </c>
      <c r="K375" s="252" t="s">
        <v>845</v>
      </c>
      <c r="L375" s="253" t="s">
        <v>849</v>
      </c>
      <c r="M375" s="252" t="s">
        <v>846</v>
      </c>
      <c r="N375" s="252" t="s">
        <v>1167</v>
      </c>
      <c r="O375" s="252" t="s">
        <v>848</v>
      </c>
      <c r="P375" s="255">
        <v>45646.740972222222</v>
      </c>
      <c r="Q375" s="252" t="s">
        <v>795</v>
      </c>
      <c r="R375" s="253" t="s">
        <v>849</v>
      </c>
      <c r="S375" s="253" t="s">
        <v>849</v>
      </c>
      <c r="T375" s="255">
        <v>45643.730555555558</v>
      </c>
      <c r="U375" s="253" t="s">
        <v>849</v>
      </c>
      <c r="V375" s="253" t="s">
        <v>849</v>
      </c>
      <c r="W375" s="252" t="s">
        <v>850</v>
      </c>
      <c r="X375" s="252" t="s">
        <v>793</v>
      </c>
      <c r="Y375" s="228" t="str">
        <f>VLOOKUP(HelpMe[[#This Row],[Technician]],Technicians[#All],3,FALSE)</f>
        <v>Capgemini</v>
      </c>
      <c r="Z375" s="228" t="str">
        <f>VLOOKUP(HelpMe[[#This Row],[Technician]],Technicians[#All],2,FALSE)</f>
        <v>Security and Authorization</v>
      </c>
      <c r="AA375" s="233" t="e">
        <f>IF((TEXT("Oct 28, 2024 00:00 AM","mmm dd, yyyy hh:mm") - TEXT(HelpMe[[#This Row],[Created Date]],"mmm dd, yyyy hh:mm"))&gt;0, "Yes","No")</f>
        <v>#VALUE!</v>
      </c>
      <c r="AB375" s="230" t="e">
        <f ca="1">IF(HelpMe[[#This Row],[Resolved Time]]="-",NOW()-TEXT(HelpMe[[#This Row],[Created Date]],"mmm dd, yyyy hh:mm"),HelpMe[[#This Row],[Resolved Time]]-HelpMe[[#This Row],[Created Date]])</f>
        <v>#VALUE!</v>
      </c>
      <c r="AC375" s="231" t="e">
        <f>YEAR(TEXT(HelpMe[[#This Row],[Created Date]],"mmm dd, yyyy hh:mm"))</f>
        <v>#VALUE!</v>
      </c>
      <c r="AD375" s="228" t="e">
        <f>WEEKNUM(TEXT(HelpMe[[#This Row],[Created Date]],"mmm dd, yyyy hh:mm"),2)</f>
        <v>#VALUE!</v>
      </c>
      <c r="AE375" s="228" t="e">
        <f>_xlfn.CONCAT(HelpMe[[#This Row],[Year]],"-W",HelpMe[[#This Row],[Week'#]])</f>
        <v>#VALUE!</v>
      </c>
      <c r="AF375" s="228" t="str">
        <f>IFERROR(VLOOKUP(HelpMe[[#This Row],[ID]],CGTracker[#All],11,FALSE),"No CG Status Found")</f>
        <v>In Progress</v>
      </c>
      <c r="AG375" s="228" t="e">
        <f>MONTH(TEXT(HelpMe[[#This Row],[Created Date]],"mmm dd, yyyy hh:mm"))</f>
        <v>#VALUE!</v>
      </c>
      <c r="AH375" s="228" t="e">
        <f>_xlfn.CONCAT(HelpMe[[#This Row],[Year]],"-M",HelpMe[[#This Row],[Month]])</f>
        <v>#VALUE!</v>
      </c>
      <c r="AI375" s="228" t="e">
        <f ca="1">IF(HelpMe[[#This Row],[Age]]&lt;2,"Less than 2",IF(HelpMe[[#This Row],[Age]]&lt;5,"From 2 to 5",IF(HelpMe[[#This Row],[Age]]&lt;10,"From 5 to 10","More than 10")))</f>
        <v>#VALUE!</v>
      </c>
      <c r="AJ375" s="233" t="e">
        <f>DATEVALUE(TEXT(HelpMe[[#This Row],[Created Date]],"mm/dd/yyyy hh:mm"))</f>
        <v>#VALUE!</v>
      </c>
      <c r="AK375" s="233" t="str">
        <f>IF(HelpMe[[#This Row],[Resolved Time]]="-","",DATEVALUE(TEXT(HelpMe[[#This Row],[Created Date]],"mm/dd/yyyy hh:mm")))</f>
        <v/>
      </c>
    </row>
    <row r="376" spans="1:37" ht="14.5">
      <c r="A376" s="252">
        <v>4000000332</v>
      </c>
      <c r="B376" s="252" t="s">
        <v>117</v>
      </c>
      <c r="C376" s="252" t="s">
        <v>861</v>
      </c>
      <c r="D376" s="254" t="s">
        <v>1503</v>
      </c>
      <c r="E376" s="252" t="s">
        <v>1231</v>
      </c>
      <c r="F376" s="252" t="s">
        <v>742</v>
      </c>
      <c r="G376" s="252" t="s">
        <v>942</v>
      </c>
      <c r="H376" s="252" t="s">
        <v>746</v>
      </c>
      <c r="I376" s="255">
        <v>45478.530555555553</v>
      </c>
      <c r="J376" s="255">
        <v>45482.530555555553</v>
      </c>
      <c r="K376" s="252" t="s">
        <v>845</v>
      </c>
      <c r="L376" s="253" t="s">
        <v>849</v>
      </c>
      <c r="M376" s="252" t="s">
        <v>1231</v>
      </c>
      <c r="N376" s="252" t="s">
        <v>983</v>
      </c>
      <c r="O376" s="252" t="s">
        <v>848</v>
      </c>
      <c r="P376" s="255">
        <v>45566.734027777777</v>
      </c>
      <c r="Q376" s="252" t="s">
        <v>795</v>
      </c>
      <c r="R376" s="253" t="s">
        <v>849</v>
      </c>
      <c r="S376" s="255">
        <v>45526.518055555556</v>
      </c>
      <c r="T376" s="255">
        <v>45478.613888888889</v>
      </c>
      <c r="U376" s="252" t="s">
        <v>845</v>
      </c>
      <c r="V376" s="252" t="s">
        <v>1504</v>
      </c>
      <c r="W376" s="252" t="s">
        <v>850</v>
      </c>
      <c r="X376" s="252" t="s">
        <v>793</v>
      </c>
      <c r="Y376" s="228" t="str">
        <f>VLOOKUP(HelpMe[[#This Row],[Technician]],Technicians[#All],3,FALSE)</f>
        <v>RAK Ceramics</v>
      </c>
      <c r="Z376" s="228" t="str">
        <f>VLOOKUP(HelpMe[[#This Row],[Technician]],Technicians[#All],2,FALSE)</f>
        <v>SAP SD</v>
      </c>
      <c r="AA376" s="233" t="e">
        <f>IF((TEXT("Oct 28, 2024 00:00 AM","mmm dd, yyyy hh:mm") - TEXT(HelpMe[[#This Row],[Created Date]],"mmm dd, yyyy hh:mm"))&gt;0, "Yes","No")</f>
        <v>#VALUE!</v>
      </c>
      <c r="AB376" s="230" t="e">
        <f ca="1">IF(HelpMe[[#This Row],[Resolved Time]]="-",NOW()-TEXT(HelpMe[[#This Row],[Created Date]],"mmm dd, yyyy hh:mm"),HelpMe[[#This Row],[Resolved Time]]-HelpMe[[#This Row],[Created Date]])</f>
        <v>#VALUE!</v>
      </c>
      <c r="AC376" s="231" t="e">
        <f>YEAR(TEXT(HelpMe[[#This Row],[Created Date]],"mmm dd, yyyy hh:mm"))</f>
        <v>#VALUE!</v>
      </c>
      <c r="AD376" s="228" t="e">
        <f>WEEKNUM(TEXT(HelpMe[[#This Row],[Created Date]],"mmm dd, yyyy hh:mm"),2)</f>
        <v>#VALUE!</v>
      </c>
      <c r="AE376" s="228" t="e">
        <f>_xlfn.CONCAT(HelpMe[[#This Row],[Year]],"-W",HelpMe[[#This Row],[Week'#]])</f>
        <v>#VALUE!</v>
      </c>
      <c r="AF376" s="228" t="str">
        <f>IFERROR(VLOOKUP(HelpMe[[#This Row],[ID]],CGTracker[#All],11,FALSE),"No CG Status Found")</f>
        <v>No CG Status Found</v>
      </c>
      <c r="AG376" s="228" t="e">
        <f>MONTH(TEXT(HelpMe[[#This Row],[Created Date]],"mmm dd, yyyy hh:mm"))</f>
        <v>#VALUE!</v>
      </c>
      <c r="AH376" s="228" t="e">
        <f>_xlfn.CONCAT(HelpMe[[#This Row],[Year]],"-M",HelpMe[[#This Row],[Month]])</f>
        <v>#VALUE!</v>
      </c>
      <c r="AI376" s="228" t="e">
        <f ca="1">IF(HelpMe[[#This Row],[Age]]&lt;2,"Less than 2",IF(HelpMe[[#This Row],[Age]]&lt;5,"From 2 to 5",IF(HelpMe[[#This Row],[Age]]&lt;10,"From 5 to 10","More than 10")))</f>
        <v>#VALUE!</v>
      </c>
      <c r="AJ376" s="233">
        <f>DATEVALUE(TEXT(HelpMe[[#This Row],[Created Date]],"mm/dd/yyyy hh:mm"))</f>
        <v>45419</v>
      </c>
      <c r="AK376" s="233" t="str">
        <f>IF(HelpMe[[#This Row],[Resolved Time]]="-","",DATEVALUE(TEXT(HelpMe[[#This Row],[Created Date]],"mm/dd/yyyy hh:mm")))</f>
        <v/>
      </c>
    </row>
    <row r="377" spans="1:37" ht="14.5">
      <c r="A377" s="252">
        <v>4000005564</v>
      </c>
      <c r="B377" s="252" t="s">
        <v>156</v>
      </c>
      <c r="C377" s="252" t="s">
        <v>795</v>
      </c>
      <c r="D377" s="254" t="s">
        <v>1505</v>
      </c>
      <c r="E377" s="252" t="s">
        <v>1249</v>
      </c>
      <c r="F377" s="252" t="s">
        <v>843</v>
      </c>
      <c r="G377" s="252" t="s">
        <v>844</v>
      </c>
      <c r="H377" s="252" t="s">
        <v>403</v>
      </c>
      <c r="I377" s="255">
        <v>45629.061111111114</v>
      </c>
      <c r="J377" s="255">
        <v>45631.4375</v>
      </c>
      <c r="K377" s="252" t="s">
        <v>845</v>
      </c>
      <c r="L377" s="255">
        <v>45634.504861111112</v>
      </c>
      <c r="M377" s="252" t="s">
        <v>846</v>
      </c>
      <c r="N377" s="252" t="s">
        <v>860</v>
      </c>
      <c r="O377" s="252" t="s">
        <v>848</v>
      </c>
      <c r="P377" s="255">
        <v>45634.504861111112</v>
      </c>
      <c r="Q377" s="252" t="s">
        <v>795</v>
      </c>
      <c r="R377" s="255">
        <v>45631.5</v>
      </c>
      <c r="S377" s="255">
        <v>45631.5</v>
      </c>
      <c r="T377" s="255">
        <v>45629.520833333336</v>
      </c>
      <c r="U377" s="253" t="s">
        <v>849</v>
      </c>
      <c r="V377" s="253" t="s">
        <v>849</v>
      </c>
      <c r="W377" s="252" t="s">
        <v>850</v>
      </c>
      <c r="X377" s="252" t="s">
        <v>793</v>
      </c>
      <c r="Y377" s="228" t="str">
        <f>VLOOKUP(HelpMe[[#This Row],[Technician]],Technicians[#All],3,FALSE)</f>
        <v>RAK Ceramics</v>
      </c>
      <c r="Z377" s="228" t="str">
        <f>VLOOKUP(HelpMe[[#This Row],[Technician]],Technicians[#All],2,FALSE)</f>
        <v>SAP Basis</v>
      </c>
      <c r="AA377" s="233" t="e">
        <f>IF((TEXT("Oct 28, 2024 00:00 AM","mmm dd, yyyy hh:mm") - TEXT(HelpMe[[#This Row],[Created Date]],"mmm dd, yyyy hh:mm"))&gt;0, "Yes","No")</f>
        <v>#VALUE!</v>
      </c>
      <c r="AB377" s="230">
        <f ca="1">IF(HelpMe[[#This Row],[Resolved Time]]="-",NOW()-TEXT(HelpMe[[#This Row],[Created Date]],"mmm dd, yyyy hh:mm"),HelpMe[[#This Row],[Resolved Time]]-HelpMe[[#This Row],[Created Date]])</f>
        <v>2.4388888888861402</v>
      </c>
      <c r="AC377" s="231" t="e">
        <f>YEAR(TEXT(HelpMe[[#This Row],[Created Date]],"mmm dd, yyyy hh:mm"))</f>
        <v>#VALUE!</v>
      </c>
      <c r="AD377" s="228" t="e">
        <f>WEEKNUM(TEXT(HelpMe[[#This Row],[Created Date]],"mmm dd, yyyy hh:mm"),2)</f>
        <v>#VALUE!</v>
      </c>
      <c r="AE377" s="228" t="e">
        <f>_xlfn.CONCAT(HelpMe[[#This Row],[Year]],"-W",HelpMe[[#This Row],[Week'#]])</f>
        <v>#VALUE!</v>
      </c>
      <c r="AF377" s="228" t="str">
        <f>IFERROR(VLOOKUP(HelpMe[[#This Row],[ID]],CGTracker[#All],11,FALSE),"No CG Status Found")</f>
        <v>No CG Status Found</v>
      </c>
      <c r="AG377" s="228" t="e">
        <f>MONTH(TEXT(HelpMe[[#This Row],[Created Date]],"mmm dd, yyyy hh:mm"))</f>
        <v>#VALUE!</v>
      </c>
      <c r="AH377" s="228" t="e">
        <f>_xlfn.CONCAT(HelpMe[[#This Row],[Year]],"-M",HelpMe[[#This Row],[Month]])</f>
        <v>#VALUE!</v>
      </c>
      <c r="AI377" s="228" t="str">
        <f ca="1">IF(HelpMe[[#This Row],[Age]]&lt;2,"Less than 2",IF(HelpMe[[#This Row],[Age]]&lt;5,"From 2 to 5",IF(HelpMe[[#This Row],[Age]]&lt;10,"From 5 to 10","More than 10")))</f>
        <v>From 2 to 5</v>
      </c>
      <c r="AJ377" s="233">
        <f>DATEVALUE(TEXT(HelpMe[[#This Row],[Created Date]],"mm/dd/yyyy hh:mm"))</f>
        <v>45363</v>
      </c>
      <c r="AK377" s="233">
        <f>IF(HelpMe[[#This Row],[Resolved Time]]="-","",DATEVALUE(TEXT(HelpMe[[#This Row],[Created Date]],"mm/dd/yyyy hh:mm")))</f>
        <v>45363</v>
      </c>
    </row>
    <row r="378" spans="1:37" ht="14.5">
      <c r="A378" s="252">
        <v>4000004582</v>
      </c>
      <c r="B378" s="252" t="s">
        <v>117</v>
      </c>
      <c r="C378" s="252" t="s">
        <v>795</v>
      </c>
      <c r="D378" s="254" t="s">
        <v>305</v>
      </c>
      <c r="E378" s="252" t="s">
        <v>1407</v>
      </c>
      <c r="F378" s="252" t="s">
        <v>870</v>
      </c>
      <c r="G378" s="252" t="s">
        <v>864</v>
      </c>
      <c r="H378" s="252" t="s">
        <v>746</v>
      </c>
      <c r="I378" s="255">
        <v>45597.67291666667</v>
      </c>
      <c r="J378" s="255">
        <v>45601.67291666667</v>
      </c>
      <c r="K378" s="252" t="s">
        <v>845</v>
      </c>
      <c r="L378" s="253" t="s">
        <v>849</v>
      </c>
      <c r="M378" s="252" t="s">
        <v>1407</v>
      </c>
      <c r="N378" s="252" t="s">
        <v>860</v>
      </c>
      <c r="O378" s="252" t="s">
        <v>848</v>
      </c>
      <c r="P378" s="255">
        <v>45642.849305555559</v>
      </c>
      <c r="Q378" s="252" t="s">
        <v>795</v>
      </c>
      <c r="R378" s="253" t="s">
        <v>849</v>
      </c>
      <c r="S378" s="253" t="s">
        <v>849</v>
      </c>
      <c r="T378" s="255">
        <v>45597.756249999999</v>
      </c>
      <c r="U378" s="252" t="s">
        <v>845</v>
      </c>
      <c r="V378" s="256">
        <v>3000000000</v>
      </c>
      <c r="W378" s="252" t="s">
        <v>850</v>
      </c>
      <c r="X378" s="252" t="s">
        <v>793</v>
      </c>
      <c r="Y378" s="228" t="str">
        <f>VLOOKUP(HelpMe[[#This Row],[Technician]],Technicians[#All],3,FALSE)</f>
        <v>Capgemini</v>
      </c>
      <c r="Z378" s="228" t="str">
        <f>VLOOKUP(HelpMe[[#This Row],[Technician]],Technicians[#All],2,FALSE)</f>
        <v>SAP MM</v>
      </c>
      <c r="AA378" s="233" t="e">
        <f>IF((TEXT("Oct 28, 2024 00:00 AM","mmm dd, yyyy hh:mm") - TEXT(HelpMe[[#This Row],[Created Date]],"mmm dd, yyyy hh:mm"))&gt;0, "Yes","No")</f>
        <v>#VALUE!</v>
      </c>
      <c r="AB378" s="230" t="e">
        <f ca="1">IF(HelpMe[[#This Row],[Resolved Time]]="-",NOW()-TEXT(HelpMe[[#This Row],[Created Date]],"mmm dd, yyyy hh:mm"),HelpMe[[#This Row],[Resolved Time]]-HelpMe[[#This Row],[Created Date]])</f>
        <v>#VALUE!</v>
      </c>
      <c r="AC378" s="231" t="e">
        <f>YEAR(TEXT(HelpMe[[#This Row],[Created Date]],"mmm dd, yyyy hh:mm"))</f>
        <v>#VALUE!</v>
      </c>
      <c r="AD378" s="228" t="e">
        <f>WEEKNUM(TEXT(HelpMe[[#This Row],[Created Date]],"mmm dd, yyyy hh:mm"),2)</f>
        <v>#VALUE!</v>
      </c>
      <c r="AE378" s="228" t="e">
        <f>_xlfn.CONCAT(HelpMe[[#This Row],[Year]],"-W",HelpMe[[#This Row],[Week'#]])</f>
        <v>#VALUE!</v>
      </c>
      <c r="AF378" s="228" t="str">
        <f>IFERROR(VLOOKUP(HelpMe[[#This Row],[ID]],CGTracker[#All],11,FALSE),"No CG Status Found")</f>
        <v>User acceptance</v>
      </c>
      <c r="AG378" s="228" t="e">
        <f>MONTH(TEXT(HelpMe[[#This Row],[Created Date]],"mmm dd, yyyy hh:mm"))</f>
        <v>#VALUE!</v>
      </c>
      <c r="AH378" s="228" t="e">
        <f>_xlfn.CONCAT(HelpMe[[#This Row],[Year]],"-M",HelpMe[[#This Row],[Month]])</f>
        <v>#VALUE!</v>
      </c>
      <c r="AI378" s="228" t="e">
        <f ca="1">IF(HelpMe[[#This Row],[Age]]&lt;2,"Less than 2",IF(HelpMe[[#This Row],[Age]]&lt;5,"From 2 to 5",IF(HelpMe[[#This Row],[Age]]&lt;10,"From 5 to 10","More than 10")))</f>
        <v>#VALUE!</v>
      </c>
      <c r="AJ378" s="233">
        <f>DATEVALUE(TEXT(HelpMe[[#This Row],[Created Date]],"mm/dd/yyyy hh:mm"))</f>
        <v>45302</v>
      </c>
      <c r="AK378" s="233" t="str">
        <f>IF(HelpMe[[#This Row],[Resolved Time]]="-","",DATEVALUE(TEXT(HelpMe[[#This Row],[Created Date]],"mm/dd/yyyy hh:mm")))</f>
        <v/>
      </c>
    </row>
    <row r="379" spans="1:37" ht="14.5">
      <c r="A379" s="252">
        <v>4000000846</v>
      </c>
      <c r="B379" s="252" t="s">
        <v>117</v>
      </c>
      <c r="C379" s="252" t="s">
        <v>881</v>
      </c>
      <c r="D379" s="254" t="s">
        <v>1506</v>
      </c>
      <c r="E379" s="252" t="s">
        <v>1218</v>
      </c>
      <c r="F379" s="252" t="s">
        <v>843</v>
      </c>
      <c r="G379" s="252" t="s">
        <v>844</v>
      </c>
      <c r="H379" s="252" t="s">
        <v>403</v>
      </c>
      <c r="I379" s="255">
        <v>45491.07916666667</v>
      </c>
      <c r="J379" s="255">
        <v>45498.4375</v>
      </c>
      <c r="K379" s="252" t="s">
        <v>845</v>
      </c>
      <c r="L379" s="255">
        <v>45499.74722222222</v>
      </c>
      <c r="M379" s="252" t="s">
        <v>886</v>
      </c>
      <c r="N379" s="252" t="s">
        <v>895</v>
      </c>
      <c r="O379" s="252" t="s">
        <v>848</v>
      </c>
      <c r="P379" s="255">
        <v>45499.74722222222</v>
      </c>
      <c r="Q379" s="252" t="s">
        <v>881</v>
      </c>
      <c r="R379" s="255">
        <v>45496.714583333334</v>
      </c>
      <c r="S379" s="255">
        <v>45496.625</v>
      </c>
      <c r="T379" s="255">
        <v>45491.604166666664</v>
      </c>
      <c r="U379" s="252" t="s">
        <v>885</v>
      </c>
      <c r="V379" s="253" t="s">
        <v>849</v>
      </c>
      <c r="W379" s="252" t="s">
        <v>850</v>
      </c>
      <c r="X379" s="252" t="s">
        <v>793</v>
      </c>
      <c r="Y379" s="228" t="str">
        <f>VLOOKUP(HelpMe[[#This Row],[Technician]],Technicians[#All],3,FALSE)</f>
        <v>RAK Ceramics</v>
      </c>
      <c r="Z379" s="228" t="str">
        <f>VLOOKUP(HelpMe[[#This Row],[Technician]],Technicians[#All],2,FALSE)</f>
        <v>SAP Basis</v>
      </c>
      <c r="AA379" s="233" t="e">
        <f>IF((TEXT("Oct 28, 2024 00:00 AM","mmm dd, yyyy hh:mm") - TEXT(HelpMe[[#This Row],[Created Date]],"mmm dd, yyyy hh:mm"))&gt;0, "Yes","No")</f>
        <v>#VALUE!</v>
      </c>
      <c r="AB379" s="230">
        <f ca="1">IF(HelpMe[[#This Row],[Resolved Time]]="-",NOW()-TEXT(HelpMe[[#This Row],[Created Date]],"mmm dd, yyyy hh:mm"),HelpMe[[#This Row],[Resolved Time]]-HelpMe[[#This Row],[Created Date]])</f>
        <v>5.6354166666642413</v>
      </c>
      <c r="AC379" s="231" t="e">
        <f>YEAR(TEXT(HelpMe[[#This Row],[Created Date]],"mmm dd, yyyy hh:mm"))</f>
        <v>#VALUE!</v>
      </c>
      <c r="AD379" s="228" t="e">
        <f>WEEKNUM(TEXT(HelpMe[[#This Row],[Created Date]],"mmm dd, yyyy hh:mm"),2)</f>
        <v>#VALUE!</v>
      </c>
      <c r="AE379" s="228" t="e">
        <f>_xlfn.CONCAT(HelpMe[[#This Row],[Year]],"-W",HelpMe[[#This Row],[Week'#]])</f>
        <v>#VALUE!</v>
      </c>
      <c r="AF379" s="228" t="str">
        <f>IFERROR(VLOOKUP(HelpMe[[#This Row],[ID]],CGTracker[#All],11,FALSE),"No CG Status Found")</f>
        <v>No CG Status Found</v>
      </c>
      <c r="AG379" s="228" t="e">
        <f>MONTH(TEXT(HelpMe[[#This Row],[Created Date]],"mmm dd, yyyy hh:mm"))</f>
        <v>#VALUE!</v>
      </c>
      <c r="AH379" s="228" t="e">
        <f>_xlfn.CONCAT(HelpMe[[#This Row],[Year]],"-M",HelpMe[[#This Row],[Month]])</f>
        <v>#VALUE!</v>
      </c>
      <c r="AI379" s="228" t="str">
        <f ca="1">IF(HelpMe[[#This Row],[Age]]&lt;2,"Less than 2",IF(HelpMe[[#This Row],[Age]]&lt;5,"From 2 to 5",IF(HelpMe[[#This Row],[Age]]&lt;10,"From 5 to 10","More than 10")))</f>
        <v>From 5 to 10</v>
      </c>
      <c r="AJ379" s="233" t="e">
        <f>DATEVALUE(TEXT(HelpMe[[#This Row],[Created Date]],"mm/dd/yyyy hh:mm"))</f>
        <v>#VALUE!</v>
      </c>
      <c r="AK379" s="233" t="e">
        <f>IF(HelpMe[[#This Row],[Resolved Time]]="-","",DATEVALUE(TEXT(HelpMe[[#This Row],[Created Date]],"mm/dd/yyyy hh:mm")))</f>
        <v>#VALUE!</v>
      </c>
    </row>
    <row r="380" spans="1:37" ht="14.5">
      <c r="A380" s="252">
        <v>4000001973</v>
      </c>
      <c r="B380" s="252" t="s">
        <v>117</v>
      </c>
      <c r="C380" s="252" t="s">
        <v>795</v>
      </c>
      <c r="D380" s="254" t="s">
        <v>1507</v>
      </c>
      <c r="E380" s="252" t="s">
        <v>1508</v>
      </c>
      <c r="F380" s="252" t="s">
        <v>884</v>
      </c>
      <c r="G380" s="252" t="s">
        <v>844</v>
      </c>
      <c r="H380" s="252" t="s">
        <v>403</v>
      </c>
      <c r="I380" s="255">
        <v>45518.495833333334</v>
      </c>
      <c r="J380" s="255">
        <v>45520.495833333334</v>
      </c>
      <c r="K380" s="252" t="s">
        <v>885</v>
      </c>
      <c r="L380" s="255">
        <v>45528.507638888892</v>
      </c>
      <c r="M380" s="252" t="s">
        <v>846</v>
      </c>
      <c r="N380" s="252" t="s">
        <v>895</v>
      </c>
      <c r="O380" s="252" t="s">
        <v>848</v>
      </c>
      <c r="P380" s="255">
        <v>45528.507638888892</v>
      </c>
      <c r="Q380" s="252" t="s">
        <v>795</v>
      </c>
      <c r="R380" s="255">
        <v>45525.476388888892</v>
      </c>
      <c r="S380" s="255">
        <v>45525.476388888892</v>
      </c>
      <c r="T380" s="255">
        <v>45518.57916666667</v>
      </c>
      <c r="U380" s="252" t="s">
        <v>885</v>
      </c>
      <c r="V380" s="253" t="s">
        <v>849</v>
      </c>
      <c r="W380" s="252" t="s">
        <v>888</v>
      </c>
      <c r="X380" s="252" t="s">
        <v>793</v>
      </c>
      <c r="Y380" s="228" t="str">
        <f>VLOOKUP(HelpMe[[#This Row],[Technician]],Technicians[#All],3,FALSE)</f>
        <v>RAK Ceramics</v>
      </c>
      <c r="Z380" s="228" t="str">
        <f>VLOOKUP(HelpMe[[#This Row],[Technician]],Technicians[#All],2,FALSE)</f>
        <v>SAP Basis</v>
      </c>
      <c r="AA380" s="233" t="e">
        <f>IF((TEXT("Oct 28, 2024 00:00 AM","mmm dd, yyyy hh:mm") - TEXT(HelpMe[[#This Row],[Created Date]],"mmm dd, yyyy hh:mm"))&gt;0, "Yes","No")</f>
        <v>#VALUE!</v>
      </c>
      <c r="AB380" s="230">
        <f ca="1">IF(HelpMe[[#This Row],[Resolved Time]]="-",NOW()-TEXT(HelpMe[[#This Row],[Created Date]],"mmm dd, yyyy hh:mm"),HelpMe[[#This Row],[Resolved Time]]-HelpMe[[#This Row],[Created Date]])</f>
        <v>6.9805555555576575</v>
      </c>
      <c r="AC380" s="231" t="e">
        <f>YEAR(TEXT(HelpMe[[#This Row],[Created Date]],"mmm dd, yyyy hh:mm"))</f>
        <v>#VALUE!</v>
      </c>
      <c r="AD380" s="228" t="e">
        <f>WEEKNUM(TEXT(HelpMe[[#This Row],[Created Date]],"mmm dd, yyyy hh:mm"),2)</f>
        <v>#VALUE!</v>
      </c>
      <c r="AE380" s="228" t="e">
        <f>_xlfn.CONCAT(HelpMe[[#This Row],[Year]],"-W",HelpMe[[#This Row],[Week'#]])</f>
        <v>#VALUE!</v>
      </c>
      <c r="AF380" s="228" t="str">
        <f>IFERROR(VLOOKUP(HelpMe[[#This Row],[ID]],CGTracker[#All],11,FALSE),"No CG Status Found")</f>
        <v>No CG Status Found</v>
      </c>
      <c r="AG380" s="228" t="e">
        <f>MONTH(TEXT(HelpMe[[#This Row],[Created Date]],"mmm dd, yyyy hh:mm"))</f>
        <v>#VALUE!</v>
      </c>
      <c r="AH380" s="228" t="e">
        <f>_xlfn.CONCAT(HelpMe[[#This Row],[Year]],"-M",HelpMe[[#This Row],[Month]])</f>
        <v>#VALUE!</v>
      </c>
      <c r="AI380" s="228" t="str">
        <f ca="1">IF(HelpMe[[#This Row],[Age]]&lt;2,"Less than 2",IF(HelpMe[[#This Row],[Age]]&lt;5,"From 2 to 5",IF(HelpMe[[#This Row],[Age]]&lt;10,"From 5 to 10","More than 10")))</f>
        <v>From 5 to 10</v>
      </c>
      <c r="AJ380" s="233" t="e">
        <f>DATEVALUE(TEXT(HelpMe[[#This Row],[Created Date]],"mm/dd/yyyy hh:mm"))</f>
        <v>#VALUE!</v>
      </c>
      <c r="AK380" s="233" t="e">
        <f>IF(HelpMe[[#This Row],[Resolved Time]]="-","",DATEVALUE(TEXT(HelpMe[[#This Row],[Created Date]],"mm/dd/yyyy hh:mm")))</f>
        <v>#VALUE!</v>
      </c>
    </row>
    <row r="381" spans="1:37" ht="14.5">
      <c r="A381" s="252">
        <v>4000005525</v>
      </c>
      <c r="B381" s="252" t="s">
        <v>117</v>
      </c>
      <c r="C381" s="252" t="s">
        <v>795</v>
      </c>
      <c r="D381" s="254" t="s">
        <v>1509</v>
      </c>
      <c r="E381" s="252" t="s">
        <v>985</v>
      </c>
      <c r="F381" s="252" t="s">
        <v>223</v>
      </c>
      <c r="G381" s="252" t="s">
        <v>874</v>
      </c>
      <c r="H381" s="252" t="s">
        <v>403</v>
      </c>
      <c r="I381" s="255">
        <v>45626.869444444441</v>
      </c>
      <c r="J381" s="255">
        <v>45630.4375</v>
      </c>
      <c r="K381" s="252" t="s">
        <v>845</v>
      </c>
      <c r="L381" s="255">
        <v>45641.84097222222</v>
      </c>
      <c r="M381" s="252" t="s">
        <v>886</v>
      </c>
      <c r="N381" s="252" t="s">
        <v>891</v>
      </c>
      <c r="O381" s="252" t="s">
        <v>920</v>
      </c>
      <c r="P381" s="255">
        <v>45641.84097222222</v>
      </c>
      <c r="Q381" s="252" t="s">
        <v>795</v>
      </c>
      <c r="R381" s="255">
        <v>45638.8125</v>
      </c>
      <c r="S381" s="255">
        <v>45630.46875</v>
      </c>
      <c r="T381" s="255">
        <v>45628.520833333336</v>
      </c>
      <c r="U381" s="252" t="s">
        <v>845</v>
      </c>
      <c r="V381" s="256">
        <v>3000000000</v>
      </c>
      <c r="W381" s="252" t="s">
        <v>850</v>
      </c>
      <c r="X381" s="252" t="s">
        <v>793</v>
      </c>
      <c r="Y381" s="228" t="str">
        <f>VLOOKUP(HelpMe[[#This Row],[Technician]],Technicians[#All],3,FALSE)</f>
        <v>Capgemini</v>
      </c>
      <c r="Z381" s="228" t="str">
        <f>VLOOKUP(HelpMe[[#This Row],[Technician]],Technicians[#All],2,FALSE)</f>
        <v>SAP HCM</v>
      </c>
      <c r="AA381" s="233" t="e">
        <f>IF((TEXT("Oct 28, 2024 00:00 AM","mmm dd, yyyy hh:mm") - TEXT(HelpMe[[#This Row],[Created Date]],"mmm dd, yyyy hh:mm"))&gt;0, "Yes","No")</f>
        <v>#VALUE!</v>
      </c>
      <c r="AB381" s="230">
        <f ca="1">IF(HelpMe[[#This Row],[Resolved Time]]="-",NOW()-TEXT(HelpMe[[#This Row],[Created Date]],"mmm dd, yyyy hh:mm"),HelpMe[[#This Row],[Resolved Time]]-HelpMe[[#This Row],[Created Date]])</f>
        <v>11.943055555559113</v>
      </c>
      <c r="AC381" s="231" t="e">
        <f>YEAR(TEXT(HelpMe[[#This Row],[Created Date]],"mmm dd, yyyy hh:mm"))</f>
        <v>#VALUE!</v>
      </c>
      <c r="AD381" s="228" t="e">
        <f>WEEKNUM(TEXT(HelpMe[[#This Row],[Created Date]],"mmm dd, yyyy hh:mm"),2)</f>
        <v>#VALUE!</v>
      </c>
      <c r="AE381" s="228" t="e">
        <f>_xlfn.CONCAT(HelpMe[[#This Row],[Year]],"-W",HelpMe[[#This Row],[Week'#]])</f>
        <v>#VALUE!</v>
      </c>
      <c r="AF381" s="228" t="str">
        <f>IFERROR(VLOOKUP(HelpMe[[#This Row],[ID]],CGTracker[#All],11,FALSE),"No CG Status Found")</f>
        <v>Closed</v>
      </c>
      <c r="AG381" s="228" t="e">
        <f>MONTH(TEXT(HelpMe[[#This Row],[Created Date]],"mmm dd, yyyy hh:mm"))</f>
        <v>#VALUE!</v>
      </c>
      <c r="AH381" s="228" t="e">
        <f>_xlfn.CONCAT(HelpMe[[#This Row],[Year]],"-M",HelpMe[[#This Row],[Month]])</f>
        <v>#VALUE!</v>
      </c>
      <c r="AI381" s="228" t="str">
        <f ca="1">IF(HelpMe[[#This Row],[Age]]&lt;2,"Less than 2",IF(HelpMe[[#This Row],[Age]]&lt;5,"From 2 to 5",IF(HelpMe[[#This Row],[Age]]&lt;10,"From 5 to 10","More than 10")))</f>
        <v>More than 10</v>
      </c>
      <c r="AJ381" s="233" t="e">
        <f>DATEVALUE(TEXT(HelpMe[[#This Row],[Created Date]],"mm/dd/yyyy hh:mm"))</f>
        <v>#VALUE!</v>
      </c>
      <c r="AK381" s="233" t="e">
        <f>IF(HelpMe[[#This Row],[Resolved Time]]="-","",DATEVALUE(TEXT(HelpMe[[#This Row],[Created Date]],"mm/dd/yyyy hh:mm")))</f>
        <v>#VALUE!</v>
      </c>
    </row>
    <row r="382" spans="1:37" ht="14.5">
      <c r="A382" s="252">
        <v>4000001824</v>
      </c>
      <c r="B382" s="252" t="s">
        <v>117</v>
      </c>
      <c r="C382" s="252" t="s">
        <v>795</v>
      </c>
      <c r="D382" s="254" t="s">
        <v>1510</v>
      </c>
      <c r="E382" s="252" t="s">
        <v>854</v>
      </c>
      <c r="F382" s="252" t="s">
        <v>854</v>
      </c>
      <c r="G382" s="252" t="s">
        <v>855</v>
      </c>
      <c r="H382" s="252" t="s">
        <v>403</v>
      </c>
      <c r="I382" s="255">
        <v>45512.76458333333</v>
      </c>
      <c r="J382" s="255">
        <v>45516.76458333333</v>
      </c>
      <c r="K382" s="252" t="s">
        <v>845</v>
      </c>
      <c r="L382" s="255">
        <v>45528.71597222222</v>
      </c>
      <c r="M382" s="252" t="s">
        <v>854</v>
      </c>
      <c r="N382" s="252" t="s">
        <v>912</v>
      </c>
      <c r="O382" s="252" t="s">
        <v>848</v>
      </c>
      <c r="P382" s="255">
        <v>45528.71597222222</v>
      </c>
      <c r="Q382" s="252" t="s">
        <v>795</v>
      </c>
      <c r="R382" s="255">
        <v>45525.69027777778</v>
      </c>
      <c r="S382" s="255">
        <v>45525.69027777778</v>
      </c>
      <c r="T382" s="255">
        <v>45513.472916666666</v>
      </c>
      <c r="U382" s="252" t="s">
        <v>845</v>
      </c>
      <c r="V382" s="256">
        <v>3000000000</v>
      </c>
      <c r="W382" s="252" t="s">
        <v>850</v>
      </c>
      <c r="X382" s="252" t="s">
        <v>793</v>
      </c>
      <c r="Y382" s="228" t="str">
        <f>VLOOKUP(HelpMe[[#This Row],[Technician]],Technicians[#All],3,FALSE)</f>
        <v>RAK Ceramics</v>
      </c>
      <c r="Z382" s="228" t="str">
        <f>VLOOKUP(HelpMe[[#This Row],[Technician]],Technicians[#All],2,FALSE)</f>
        <v>SAP PP</v>
      </c>
      <c r="AA382" s="233" t="e">
        <f>IF((TEXT("Oct 28, 2024 00:00 AM","mmm dd, yyyy hh:mm") - TEXT(HelpMe[[#This Row],[Created Date]],"mmm dd, yyyy hh:mm"))&gt;0, "Yes","No")</f>
        <v>#VALUE!</v>
      </c>
      <c r="AB382" s="230">
        <f ca="1">IF(HelpMe[[#This Row],[Resolved Time]]="-",NOW()-TEXT(HelpMe[[#This Row],[Created Date]],"mmm dd, yyyy hh:mm"),HelpMe[[#This Row],[Resolved Time]]-HelpMe[[#This Row],[Created Date]])</f>
        <v>12.925694444449618</v>
      </c>
      <c r="AC382" s="231" t="e">
        <f>YEAR(TEXT(HelpMe[[#This Row],[Created Date]],"mmm dd, yyyy hh:mm"))</f>
        <v>#VALUE!</v>
      </c>
      <c r="AD382" s="228" t="e">
        <f>WEEKNUM(TEXT(HelpMe[[#This Row],[Created Date]],"mmm dd, yyyy hh:mm"),2)</f>
        <v>#VALUE!</v>
      </c>
      <c r="AE382" s="228" t="e">
        <f>_xlfn.CONCAT(HelpMe[[#This Row],[Year]],"-W",HelpMe[[#This Row],[Week'#]])</f>
        <v>#VALUE!</v>
      </c>
      <c r="AF382" s="228" t="str">
        <f>IFERROR(VLOOKUP(HelpMe[[#This Row],[ID]],CGTracker[#All],11,FALSE),"No CG Status Found")</f>
        <v>No CG Status Found</v>
      </c>
      <c r="AG382" s="228" t="e">
        <f>MONTH(TEXT(HelpMe[[#This Row],[Created Date]],"mmm dd, yyyy hh:mm"))</f>
        <v>#VALUE!</v>
      </c>
      <c r="AH382" s="228" t="e">
        <f>_xlfn.CONCAT(HelpMe[[#This Row],[Year]],"-M",HelpMe[[#This Row],[Month]])</f>
        <v>#VALUE!</v>
      </c>
      <c r="AI382" s="228" t="str">
        <f ca="1">IF(HelpMe[[#This Row],[Age]]&lt;2,"Less than 2",IF(HelpMe[[#This Row],[Age]]&lt;5,"From 2 to 5",IF(HelpMe[[#This Row],[Age]]&lt;10,"From 5 to 10","More than 10")))</f>
        <v>More than 10</v>
      </c>
      <c r="AJ382" s="233">
        <f>DATEVALUE(TEXT(HelpMe[[#This Row],[Created Date]],"mm/dd/yyyy hh:mm"))</f>
        <v>45512</v>
      </c>
      <c r="AK382" s="233">
        <f>IF(HelpMe[[#This Row],[Resolved Time]]="-","",DATEVALUE(TEXT(HelpMe[[#This Row],[Created Date]],"mm/dd/yyyy hh:mm")))</f>
        <v>45512</v>
      </c>
    </row>
    <row r="383" spans="1:37" ht="14.5">
      <c r="A383" s="252">
        <v>4000000753</v>
      </c>
      <c r="B383" s="252" t="s">
        <v>117</v>
      </c>
      <c r="C383" s="252" t="s">
        <v>881</v>
      </c>
      <c r="D383" s="254" t="s">
        <v>1511</v>
      </c>
      <c r="E383" s="252" t="s">
        <v>1512</v>
      </c>
      <c r="F383" s="252" t="s">
        <v>843</v>
      </c>
      <c r="G383" s="252" t="s">
        <v>844</v>
      </c>
      <c r="H383" s="252" t="s">
        <v>403</v>
      </c>
      <c r="I383" s="255">
        <v>45489.541666666664</v>
      </c>
      <c r="J383" s="255">
        <v>45495.541666666664</v>
      </c>
      <c r="K383" s="252" t="s">
        <v>845</v>
      </c>
      <c r="L383" s="255">
        <v>45492.744444444441</v>
      </c>
      <c r="M383" s="252" t="s">
        <v>886</v>
      </c>
      <c r="N383" s="252" t="s">
        <v>891</v>
      </c>
      <c r="O383" s="252" t="s">
        <v>848</v>
      </c>
      <c r="P383" s="255">
        <v>45492.744444444441</v>
      </c>
      <c r="Q383" s="252" t="s">
        <v>881</v>
      </c>
      <c r="R383" s="255">
        <v>45489.70416666667</v>
      </c>
      <c r="S383" s="255">
        <v>45489.697916666664</v>
      </c>
      <c r="T383" s="255">
        <v>45489.708333333336</v>
      </c>
      <c r="U383" s="252" t="s">
        <v>885</v>
      </c>
      <c r="V383" s="253" t="s">
        <v>849</v>
      </c>
      <c r="W383" s="252" t="s">
        <v>850</v>
      </c>
      <c r="X383" s="252" t="s">
        <v>857</v>
      </c>
      <c r="Y383" s="228" t="str">
        <f>VLOOKUP(HelpMe[[#This Row],[Technician]],Technicians[#All],3,FALSE)</f>
        <v>RAK Ceramics</v>
      </c>
      <c r="Z383" s="228" t="str">
        <f>VLOOKUP(HelpMe[[#This Row],[Technician]],Technicians[#All],2,FALSE)</f>
        <v>SAP Basis</v>
      </c>
      <c r="AA383" s="233" t="e">
        <f>IF((TEXT("Oct 28, 2024 00:00 AM","mmm dd, yyyy hh:mm") - TEXT(HelpMe[[#This Row],[Created Date]],"mmm dd, yyyy hh:mm"))&gt;0, "Yes","No")</f>
        <v>#VALUE!</v>
      </c>
      <c r="AB383" s="230">
        <f ca="1">IF(HelpMe[[#This Row],[Resolved Time]]="-",NOW()-TEXT(HelpMe[[#This Row],[Created Date]],"mmm dd, yyyy hh:mm"),HelpMe[[#This Row],[Resolved Time]]-HelpMe[[#This Row],[Created Date]])</f>
        <v>0.16250000000582077</v>
      </c>
      <c r="AC383" s="231" t="e">
        <f>YEAR(TEXT(HelpMe[[#This Row],[Created Date]],"mmm dd, yyyy hh:mm"))</f>
        <v>#VALUE!</v>
      </c>
      <c r="AD383" s="228" t="e">
        <f>WEEKNUM(TEXT(HelpMe[[#This Row],[Created Date]],"mmm dd, yyyy hh:mm"),2)</f>
        <v>#VALUE!</v>
      </c>
      <c r="AE383" s="228" t="e">
        <f>_xlfn.CONCAT(HelpMe[[#This Row],[Year]],"-W",HelpMe[[#This Row],[Week'#]])</f>
        <v>#VALUE!</v>
      </c>
      <c r="AF383" s="228" t="str">
        <f>IFERROR(VLOOKUP(HelpMe[[#This Row],[ID]],CGTracker[#All],11,FALSE),"No CG Status Found")</f>
        <v>No CG Status Found</v>
      </c>
      <c r="AG383" s="228" t="e">
        <f>MONTH(TEXT(HelpMe[[#This Row],[Created Date]],"mmm dd, yyyy hh:mm"))</f>
        <v>#VALUE!</v>
      </c>
      <c r="AH383" s="228" t="e">
        <f>_xlfn.CONCAT(HelpMe[[#This Row],[Year]],"-M",HelpMe[[#This Row],[Month]])</f>
        <v>#VALUE!</v>
      </c>
      <c r="AI383" s="228" t="str">
        <f ca="1">IF(HelpMe[[#This Row],[Age]]&lt;2,"Less than 2",IF(HelpMe[[#This Row],[Age]]&lt;5,"From 2 to 5",IF(HelpMe[[#This Row],[Age]]&lt;10,"From 5 to 10","More than 10")))</f>
        <v>Less than 2</v>
      </c>
      <c r="AJ383" s="233" t="e">
        <f>DATEVALUE(TEXT(HelpMe[[#This Row],[Created Date]],"mm/dd/yyyy hh:mm"))</f>
        <v>#VALUE!</v>
      </c>
      <c r="AK383" s="233" t="e">
        <f>IF(HelpMe[[#This Row],[Resolved Time]]="-","",DATEVALUE(TEXT(HelpMe[[#This Row],[Created Date]],"mm/dd/yyyy hh:mm")))</f>
        <v>#VALUE!</v>
      </c>
    </row>
    <row r="384" spans="1:37" ht="14.5">
      <c r="A384" s="252">
        <v>4000000762</v>
      </c>
      <c r="B384" s="252" t="s">
        <v>117</v>
      </c>
      <c r="C384" s="252" t="s">
        <v>861</v>
      </c>
      <c r="D384" s="254" t="s">
        <v>1513</v>
      </c>
      <c r="E384" s="252" t="s">
        <v>1512</v>
      </c>
      <c r="F384" s="252" t="s">
        <v>843</v>
      </c>
      <c r="G384" s="252" t="s">
        <v>844</v>
      </c>
      <c r="H384" s="252" t="s">
        <v>131</v>
      </c>
      <c r="I384" s="255">
        <v>45489.693055555559</v>
      </c>
      <c r="J384" s="255">
        <v>45490.505555555559</v>
      </c>
      <c r="K384" s="252" t="s">
        <v>845</v>
      </c>
      <c r="L384" s="253" t="s">
        <v>849</v>
      </c>
      <c r="M384" s="252" t="s">
        <v>1514</v>
      </c>
      <c r="N384" s="252" t="s">
        <v>891</v>
      </c>
      <c r="O384" s="252" t="s">
        <v>964</v>
      </c>
      <c r="P384" s="255">
        <v>45489.693749999999</v>
      </c>
      <c r="Q384" s="252" t="s">
        <v>861</v>
      </c>
      <c r="R384" s="253" t="s">
        <v>849</v>
      </c>
      <c r="S384" s="253" t="s">
        <v>849</v>
      </c>
      <c r="T384" s="255">
        <v>45489.734722222223</v>
      </c>
      <c r="U384" s="252" t="s">
        <v>885</v>
      </c>
      <c r="V384" s="253" t="s">
        <v>849</v>
      </c>
      <c r="W384" s="252" t="s">
        <v>1212</v>
      </c>
      <c r="X384" s="252" t="s">
        <v>857</v>
      </c>
      <c r="Y384" s="228" t="str">
        <f>VLOOKUP(HelpMe[[#This Row],[Technician]],Technicians[#All],3,FALSE)</f>
        <v>RAK Ceramics</v>
      </c>
      <c r="Z384" s="228" t="str">
        <f>VLOOKUP(HelpMe[[#This Row],[Technician]],Technicians[#All],2,FALSE)</f>
        <v>SAP Basis</v>
      </c>
      <c r="AA384" s="233" t="e">
        <f>IF((TEXT("Oct 28, 2024 00:00 AM","mmm dd, yyyy hh:mm") - TEXT(HelpMe[[#This Row],[Created Date]],"mmm dd, yyyy hh:mm"))&gt;0, "Yes","No")</f>
        <v>#VALUE!</v>
      </c>
      <c r="AB384" s="230" t="e">
        <f ca="1">IF(HelpMe[[#This Row],[Resolved Time]]="-",NOW()-TEXT(HelpMe[[#This Row],[Created Date]],"mmm dd, yyyy hh:mm"),HelpMe[[#This Row],[Resolved Time]]-HelpMe[[#This Row],[Created Date]])</f>
        <v>#VALUE!</v>
      </c>
      <c r="AC384" s="231" t="e">
        <f>YEAR(TEXT(HelpMe[[#This Row],[Created Date]],"mmm dd, yyyy hh:mm"))</f>
        <v>#VALUE!</v>
      </c>
      <c r="AD384" s="228" t="e">
        <f>WEEKNUM(TEXT(HelpMe[[#This Row],[Created Date]],"mmm dd, yyyy hh:mm"),2)</f>
        <v>#VALUE!</v>
      </c>
      <c r="AE384" s="228" t="e">
        <f>_xlfn.CONCAT(HelpMe[[#This Row],[Year]],"-W",HelpMe[[#This Row],[Week'#]])</f>
        <v>#VALUE!</v>
      </c>
      <c r="AF384" s="228" t="str">
        <f>IFERROR(VLOOKUP(HelpMe[[#This Row],[ID]],CGTracker[#All],11,FALSE),"No CG Status Found")</f>
        <v>No CG Status Found</v>
      </c>
      <c r="AG384" s="228" t="e">
        <f>MONTH(TEXT(HelpMe[[#This Row],[Created Date]],"mmm dd, yyyy hh:mm"))</f>
        <v>#VALUE!</v>
      </c>
      <c r="AH384" s="228" t="e">
        <f>_xlfn.CONCAT(HelpMe[[#This Row],[Year]],"-M",HelpMe[[#This Row],[Month]])</f>
        <v>#VALUE!</v>
      </c>
      <c r="AI384" s="228" t="e">
        <f ca="1">IF(HelpMe[[#This Row],[Age]]&lt;2,"Less than 2",IF(HelpMe[[#This Row],[Age]]&lt;5,"From 2 to 5",IF(HelpMe[[#This Row],[Age]]&lt;10,"From 5 to 10","More than 10")))</f>
        <v>#VALUE!</v>
      </c>
      <c r="AJ384" s="233" t="e">
        <f>DATEVALUE(TEXT(HelpMe[[#This Row],[Created Date]],"mm/dd/yyyy hh:mm"))</f>
        <v>#VALUE!</v>
      </c>
      <c r="AK384" s="233" t="str">
        <f>IF(HelpMe[[#This Row],[Resolved Time]]="-","",DATEVALUE(TEXT(HelpMe[[#This Row],[Created Date]],"mm/dd/yyyy hh:mm")))</f>
        <v/>
      </c>
    </row>
    <row r="385" spans="1:37" ht="14.5">
      <c r="A385" s="252">
        <v>4000000288</v>
      </c>
      <c r="B385" s="252" t="s">
        <v>117</v>
      </c>
      <c r="C385" s="252" t="s">
        <v>795</v>
      </c>
      <c r="D385" s="254" t="s">
        <v>1515</v>
      </c>
      <c r="E385" s="252" t="s">
        <v>979</v>
      </c>
      <c r="F385" s="252" t="s">
        <v>843</v>
      </c>
      <c r="G385" s="252" t="s">
        <v>844</v>
      </c>
      <c r="H385" s="252" t="s">
        <v>403</v>
      </c>
      <c r="I385" s="255">
        <v>45477.519444444442</v>
      </c>
      <c r="J385" s="255">
        <v>45480.519444444442</v>
      </c>
      <c r="K385" s="252" t="s">
        <v>845</v>
      </c>
      <c r="L385" s="255">
        <v>45485.742361111108</v>
      </c>
      <c r="M385" s="252" t="s">
        <v>979</v>
      </c>
      <c r="N385" s="252" t="s">
        <v>959</v>
      </c>
      <c r="O385" s="252" t="s">
        <v>848</v>
      </c>
      <c r="P385" s="255">
        <v>45485.742361111108</v>
      </c>
      <c r="Q385" s="252" t="s">
        <v>795</v>
      </c>
      <c r="R385" s="255">
        <v>45482.719444444447</v>
      </c>
      <c r="S385" s="255">
        <v>45481.701388888891</v>
      </c>
      <c r="T385" s="255">
        <v>45477.602777777778</v>
      </c>
      <c r="U385" s="252" t="s">
        <v>885</v>
      </c>
      <c r="V385" s="253" t="s">
        <v>849</v>
      </c>
      <c r="W385" s="252" t="s">
        <v>850</v>
      </c>
      <c r="X385" s="252" t="s">
        <v>857</v>
      </c>
      <c r="Y385" s="228" t="str">
        <f>VLOOKUP(HelpMe[[#This Row],[Technician]],Technicians[#All],3,FALSE)</f>
        <v>RAK Ceramics</v>
      </c>
      <c r="Z385" s="228" t="str">
        <f>VLOOKUP(HelpMe[[#This Row],[Technician]],Technicians[#All],2,FALSE)</f>
        <v>SAP Basis</v>
      </c>
      <c r="AA385" s="233" t="e">
        <f>IF((TEXT("Oct 28, 2024 00:00 AM","mmm dd, yyyy hh:mm") - TEXT(HelpMe[[#This Row],[Created Date]],"mmm dd, yyyy hh:mm"))&gt;0, "Yes","No")</f>
        <v>#VALUE!</v>
      </c>
      <c r="AB385" s="230">
        <f ca="1">IF(HelpMe[[#This Row],[Resolved Time]]="-",NOW()-TEXT(HelpMe[[#This Row],[Created Date]],"mmm dd, yyyy hh:mm"),HelpMe[[#This Row],[Resolved Time]]-HelpMe[[#This Row],[Created Date]])</f>
        <v>5.2000000000043656</v>
      </c>
      <c r="AC385" s="231" t="e">
        <f>YEAR(TEXT(HelpMe[[#This Row],[Created Date]],"mmm dd, yyyy hh:mm"))</f>
        <v>#VALUE!</v>
      </c>
      <c r="AD385" s="228" t="e">
        <f>WEEKNUM(TEXT(HelpMe[[#This Row],[Created Date]],"mmm dd, yyyy hh:mm"),2)</f>
        <v>#VALUE!</v>
      </c>
      <c r="AE385" s="228" t="e">
        <f>_xlfn.CONCAT(HelpMe[[#This Row],[Year]],"-W",HelpMe[[#This Row],[Week'#]])</f>
        <v>#VALUE!</v>
      </c>
      <c r="AF385" s="228" t="str">
        <f>IFERROR(VLOOKUP(HelpMe[[#This Row],[ID]],CGTracker[#All],11,FALSE),"No CG Status Found")</f>
        <v>No CG Status Found</v>
      </c>
      <c r="AG385" s="228" t="e">
        <f>MONTH(TEXT(HelpMe[[#This Row],[Created Date]],"mmm dd, yyyy hh:mm"))</f>
        <v>#VALUE!</v>
      </c>
      <c r="AH385" s="228" t="e">
        <f>_xlfn.CONCAT(HelpMe[[#This Row],[Year]],"-M",HelpMe[[#This Row],[Month]])</f>
        <v>#VALUE!</v>
      </c>
      <c r="AI385" s="228" t="str">
        <f ca="1">IF(HelpMe[[#This Row],[Age]]&lt;2,"Less than 2",IF(HelpMe[[#This Row],[Age]]&lt;5,"From 2 to 5",IF(HelpMe[[#This Row],[Age]]&lt;10,"From 5 to 10","More than 10")))</f>
        <v>From 5 to 10</v>
      </c>
      <c r="AJ385" s="233">
        <f>DATEVALUE(TEXT(HelpMe[[#This Row],[Created Date]],"mm/dd/yyyy hh:mm"))</f>
        <v>45389</v>
      </c>
      <c r="AK385" s="233">
        <f>IF(HelpMe[[#This Row],[Resolved Time]]="-","",DATEVALUE(TEXT(HelpMe[[#This Row],[Created Date]],"mm/dd/yyyy hh:mm")))</f>
        <v>45389</v>
      </c>
    </row>
    <row r="386" spans="1:37" ht="14.5">
      <c r="A386" s="252">
        <v>4000002019</v>
      </c>
      <c r="B386" s="252" t="s">
        <v>117</v>
      </c>
      <c r="C386" s="252" t="s">
        <v>906</v>
      </c>
      <c r="D386" s="254" t="s">
        <v>1516</v>
      </c>
      <c r="E386" s="252" t="s">
        <v>1517</v>
      </c>
      <c r="F386" s="252" t="s">
        <v>884</v>
      </c>
      <c r="G386" s="252" t="s">
        <v>844</v>
      </c>
      <c r="H386" s="252" t="s">
        <v>403</v>
      </c>
      <c r="I386" s="255">
        <v>45519.613888888889</v>
      </c>
      <c r="J386" s="255">
        <v>45520.572222222225</v>
      </c>
      <c r="K386" s="252" t="s">
        <v>845</v>
      </c>
      <c r="L386" s="255">
        <v>45527.506944444445</v>
      </c>
      <c r="M386" s="252" t="s">
        <v>1517</v>
      </c>
      <c r="N386" s="252" t="s">
        <v>1518</v>
      </c>
      <c r="O386" s="252" t="s">
        <v>848</v>
      </c>
      <c r="P386" s="255">
        <v>45527.506944444445</v>
      </c>
      <c r="Q386" s="252" t="s">
        <v>861</v>
      </c>
      <c r="R386" s="255">
        <v>45524.474999999999</v>
      </c>
      <c r="S386" s="255">
        <v>45524.474999999999</v>
      </c>
      <c r="T386" s="255">
        <v>45519.655555555553</v>
      </c>
      <c r="U386" s="252" t="s">
        <v>885</v>
      </c>
      <c r="V386" s="253" t="s">
        <v>849</v>
      </c>
      <c r="W386" s="252" t="s">
        <v>1519</v>
      </c>
      <c r="X386" s="252" t="s">
        <v>913</v>
      </c>
      <c r="Y386" s="228" t="str">
        <f>VLOOKUP(HelpMe[[#This Row],[Technician]],Technicians[#All],3,FALSE)</f>
        <v>RAK Ceramics</v>
      </c>
      <c r="Z386" s="228" t="str">
        <f>VLOOKUP(HelpMe[[#This Row],[Technician]],Technicians[#All],2,FALSE)</f>
        <v>SAP Basis</v>
      </c>
      <c r="AA386" s="233" t="e">
        <f>IF((TEXT("Oct 28, 2024 00:00 AM","mmm dd, yyyy hh:mm") - TEXT(HelpMe[[#This Row],[Created Date]],"mmm dd, yyyy hh:mm"))&gt;0, "Yes","No")</f>
        <v>#VALUE!</v>
      </c>
      <c r="AB386" s="230">
        <f ca="1">IF(HelpMe[[#This Row],[Resolved Time]]="-",NOW()-TEXT(HelpMe[[#This Row],[Created Date]],"mmm dd, yyyy hh:mm"),HelpMe[[#This Row],[Resolved Time]]-HelpMe[[#This Row],[Created Date]])</f>
        <v>4.8611111111094942</v>
      </c>
      <c r="AC386" s="231" t="e">
        <f>YEAR(TEXT(HelpMe[[#This Row],[Created Date]],"mmm dd, yyyy hh:mm"))</f>
        <v>#VALUE!</v>
      </c>
      <c r="AD386" s="228" t="e">
        <f>WEEKNUM(TEXT(HelpMe[[#This Row],[Created Date]],"mmm dd, yyyy hh:mm"),2)</f>
        <v>#VALUE!</v>
      </c>
      <c r="AE386" s="228" t="e">
        <f>_xlfn.CONCAT(HelpMe[[#This Row],[Year]],"-W",HelpMe[[#This Row],[Week'#]])</f>
        <v>#VALUE!</v>
      </c>
      <c r="AF386" s="228" t="str">
        <f>IFERROR(VLOOKUP(HelpMe[[#This Row],[ID]],CGTracker[#All],11,FALSE),"No CG Status Found")</f>
        <v>No CG Status Found</v>
      </c>
      <c r="AG386" s="228" t="e">
        <f>MONTH(TEXT(HelpMe[[#This Row],[Created Date]],"mmm dd, yyyy hh:mm"))</f>
        <v>#VALUE!</v>
      </c>
      <c r="AH386" s="228" t="e">
        <f>_xlfn.CONCAT(HelpMe[[#This Row],[Year]],"-M",HelpMe[[#This Row],[Month]])</f>
        <v>#VALUE!</v>
      </c>
      <c r="AI386" s="228" t="str">
        <f ca="1">IF(HelpMe[[#This Row],[Age]]&lt;2,"Less than 2",IF(HelpMe[[#This Row],[Age]]&lt;5,"From 2 to 5",IF(HelpMe[[#This Row],[Age]]&lt;10,"From 5 to 10","More than 10")))</f>
        <v>From 2 to 5</v>
      </c>
      <c r="AJ386" s="233" t="e">
        <f>DATEVALUE(TEXT(HelpMe[[#This Row],[Created Date]],"mm/dd/yyyy hh:mm"))</f>
        <v>#VALUE!</v>
      </c>
      <c r="AK386" s="233" t="e">
        <f>IF(HelpMe[[#This Row],[Resolved Time]]="-","",DATEVALUE(TEXT(HelpMe[[#This Row],[Created Date]],"mm/dd/yyyy hh:mm")))</f>
        <v>#VALUE!</v>
      </c>
    </row>
    <row r="387" spans="1:37" ht="14.5">
      <c r="A387" s="257">
        <v>4000003630</v>
      </c>
      <c r="B387" s="257" t="s">
        <v>117</v>
      </c>
      <c r="C387" s="257" t="s">
        <v>906</v>
      </c>
      <c r="D387" s="254" t="s">
        <v>1520</v>
      </c>
      <c r="E387" s="257" t="s">
        <v>938</v>
      </c>
      <c r="F387" s="257" t="s">
        <v>1273</v>
      </c>
      <c r="G387" s="257" t="s">
        <v>516</v>
      </c>
      <c r="H387" s="257" t="s">
        <v>1521</v>
      </c>
      <c r="I387" s="259">
        <v>45567.606249999997</v>
      </c>
      <c r="J387" s="258" t="s">
        <v>849</v>
      </c>
      <c r="K387" s="257" t="s">
        <v>845</v>
      </c>
      <c r="L387" s="258" t="s">
        <v>849</v>
      </c>
      <c r="M387" s="257" t="s">
        <v>846</v>
      </c>
      <c r="N387" s="257" t="s">
        <v>939</v>
      </c>
      <c r="O387" s="258" t="s">
        <v>849</v>
      </c>
      <c r="P387" s="259">
        <v>45638.804166666669</v>
      </c>
      <c r="Q387" s="258" t="s">
        <v>849</v>
      </c>
      <c r="R387" s="258" t="s">
        <v>849</v>
      </c>
      <c r="S387" s="259">
        <v>45638.804166666669</v>
      </c>
      <c r="T387" s="258" t="s">
        <v>849</v>
      </c>
      <c r="U387" s="257" t="s">
        <v>845</v>
      </c>
      <c r="V387" s="258" t="s">
        <v>849</v>
      </c>
      <c r="W387" s="257" t="s">
        <v>850</v>
      </c>
      <c r="X387" s="257" t="s">
        <v>793</v>
      </c>
      <c r="Y387" s="228" t="str">
        <f>VLOOKUP(HelpMe[[#This Row],[Technician]],Technicians[#All],3,FALSE)</f>
        <v>Unkown</v>
      </c>
      <c r="Z387" s="228" t="str">
        <f>VLOOKUP(HelpMe[[#This Row],[Technician]],Technicians[#All],2,FALSE)</f>
        <v>Unkown</v>
      </c>
      <c r="AA387" s="233" t="e">
        <f>IF((TEXT("Oct 28, 2024 00:00 AM","mmm dd, yyyy hh:mm") - TEXT(HelpMe[[#This Row],[Created Date]],"mmm dd, yyyy hh:mm"))&gt;0, "Yes","No")</f>
        <v>#VALUE!</v>
      </c>
      <c r="AB387" s="230" t="e">
        <f ca="1">IF(HelpMe[[#This Row],[Resolved Time]]="-",NOW()-TEXT(HelpMe[[#This Row],[Created Date]],"mmm dd, yyyy hh:mm"),HelpMe[[#This Row],[Resolved Time]]-HelpMe[[#This Row],[Created Date]])</f>
        <v>#VALUE!</v>
      </c>
      <c r="AC387" s="231" t="e">
        <f>YEAR(TEXT(HelpMe[[#This Row],[Created Date]],"mmm dd, yyyy hh:mm"))</f>
        <v>#VALUE!</v>
      </c>
      <c r="AD387" s="228" t="e">
        <f>WEEKNUM(TEXT(HelpMe[[#This Row],[Created Date]],"mmm dd, yyyy hh:mm"),2)</f>
        <v>#VALUE!</v>
      </c>
      <c r="AE387" s="228" t="e">
        <f>_xlfn.CONCAT(HelpMe[[#This Row],[Year]],"-W",HelpMe[[#This Row],[Week'#]])</f>
        <v>#VALUE!</v>
      </c>
      <c r="AF387" s="228" t="str">
        <f>IFERROR(VLOOKUP(HelpMe[[#This Row],[ID]],CGTracker[#All],11,FALSE),"No CG Status Found")</f>
        <v>No CG Status Found</v>
      </c>
      <c r="AG387" s="228" t="e">
        <f>MONTH(TEXT(HelpMe[[#This Row],[Created Date]],"mmm dd, yyyy hh:mm"))</f>
        <v>#VALUE!</v>
      </c>
      <c r="AH387" s="228" t="e">
        <f>_xlfn.CONCAT(HelpMe[[#This Row],[Year]],"-M",HelpMe[[#This Row],[Month]])</f>
        <v>#VALUE!</v>
      </c>
      <c r="AI387" s="228" t="e">
        <f ca="1">IF(HelpMe[[#This Row],[Age]]&lt;2,"Less than 2",IF(HelpMe[[#This Row],[Age]]&lt;5,"From 2 to 5",IF(HelpMe[[#This Row],[Age]]&lt;10,"From 5 to 10","More than 10")))</f>
        <v>#VALUE!</v>
      </c>
      <c r="AJ387" s="233">
        <f>DATEVALUE(TEXT(HelpMe[[#This Row],[Created Date]],"mm/dd/yyyy hh:mm"))</f>
        <v>45332</v>
      </c>
      <c r="AK387" s="233" t="str">
        <f>IF(HelpMe[[#This Row],[Resolved Time]]="-","",DATEVALUE(TEXT(HelpMe[[#This Row],[Created Date]],"mm/dd/yyyy hh:mm")))</f>
        <v/>
      </c>
    </row>
    <row r="388" spans="1:37" ht="14.5">
      <c r="A388" s="252">
        <v>4000004427</v>
      </c>
      <c r="B388" s="252" t="s">
        <v>117</v>
      </c>
      <c r="C388" s="252" t="s">
        <v>795</v>
      </c>
      <c r="D388" s="254" t="s">
        <v>1522</v>
      </c>
      <c r="E388" s="252" t="s">
        <v>866</v>
      </c>
      <c r="F388" s="252" t="s">
        <v>867</v>
      </c>
      <c r="G388" s="252" t="s">
        <v>855</v>
      </c>
      <c r="H388" s="252" t="s">
        <v>268</v>
      </c>
      <c r="I388" s="255">
        <v>45592.55</v>
      </c>
      <c r="J388" s="255">
        <v>45594.55</v>
      </c>
      <c r="K388" s="252" t="s">
        <v>845</v>
      </c>
      <c r="L388" s="253" t="s">
        <v>849</v>
      </c>
      <c r="M388" s="252" t="s">
        <v>846</v>
      </c>
      <c r="N388" s="252" t="s">
        <v>1523</v>
      </c>
      <c r="O388" s="252" t="s">
        <v>848</v>
      </c>
      <c r="P388" s="255">
        <v>45638.67291666667</v>
      </c>
      <c r="Q388" s="252" t="s">
        <v>795</v>
      </c>
      <c r="R388" s="253" t="s">
        <v>849</v>
      </c>
      <c r="S388" s="255">
        <v>45594.7</v>
      </c>
      <c r="T388" s="255">
        <v>45592.633333333331</v>
      </c>
      <c r="U388" s="252" t="s">
        <v>845</v>
      </c>
      <c r="V388" s="253" t="s">
        <v>849</v>
      </c>
      <c r="W388" s="252" t="s">
        <v>850</v>
      </c>
      <c r="X388" s="252" t="s">
        <v>857</v>
      </c>
      <c r="Y388" s="228" t="str">
        <f>VLOOKUP(HelpMe[[#This Row],[Technician]],Technicians[#All],3,FALSE)</f>
        <v>Capgemini</v>
      </c>
      <c r="Z388" s="228" t="str">
        <f>VLOOKUP(HelpMe[[#This Row],[Technician]],Technicians[#All],2,FALSE)</f>
        <v>SAP PP</v>
      </c>
      <c r="AA388" s="233" t="e">
        <f>IF((TEXT("Oct 28, 2024 00:00 AM","mmm dd, yyyy hh:mm") - TEXT(HelpMe[[#This Row],[Created Date]],"mmm dd, yyyy hh:mm"))&gt;0, "Yes","No")</f>
        <v>#VALUE!</v>
      </c>
      <c r="AB388" s="230" t="e">
        <f ca="1">IF(HelpMe[[#This Row],[Resolved Time]]="-",NOW()-TEXT(HelpMe[[#This Row],[Created Date]],"mmm dd, yyyy hh:mm"),HelpMe[[#This Row],[Resolved Time]]-HelpMe[[#This Row],[Created Date]])</f>
        <v>#VALUE!</v>
      </c>
      <c r="AC388" s="231" t="e">
        <f>YEAR(TEXT(HelpMe[[#This Row],[Created Date]],"mmm dd, yyyy hh:mm"))</f>
        <v>#VALUE!</v>
      </c>
      <c r="AD388" s="228" t="e">
        <f>WEEKNUM(TEXT(HelpMe[[#This Row],[Created Date]],"mmm dd, yyyy hh:mm"),2)</f>
        <v>#VALUE!</v>
      </c>
      <c r="AE388" s="228" t="e">
        <f>_xlfn.CONCAT(HelpMe[[#This Row],[Year]],"-W",HelpMe[[#This Row],[Week'#]])</f>
        <v>#VALUE!</v>
      </c>
      <c r="AF388" s="228" t="str">
        <f>IFERROR(VLOOKUP(HelpMe[[#This Row],[ID]],CGTracker[#All],11,FALSE),"No CG Status Found")</f>
        <v>In Progress</v>
      </c>
      <c r="AG388" s="228" t="e">
        <f>MONTH(TEXT(HelpMe[[#This Row],[Created Date]],"mmm dd, yyyy hh:mm"))</f>
        <v>#VALUE!</v>
      </c>
      <c r="AH388" s="228" t="e">
        <f>_xlfn.CONCAT(HelpMe[[#This Row],[Year]],"-M",HelpMe[[#This Row],[Month]])</f>
        <v>#VALUE!</v>
      </c>
      <c r="AI388" s="228" t="e">
        <f ca="1">IF(HelpMe[[#This Row],[Age]]&lt;2,"Less than 2",IF(HelpMe[[#This Row],[Age]]&lt;5,"From 2 to 5",IF(HelpMe[[#This Row],[Age]]&lt;10,"From 5 to 10","More than 10")))</f>
        <v>#VALUE!</v>
      </c>
      <c r="AJ388" s="233" t="e">
        <f>DATEVALUE(TEXT(HelpMe[[#This Row],[Created Date]],"mm/dd/yyyy hh:mm"))</f>
        <v>#VALUE!</v>
      </c>
      <c r="AK388" s="233" t="str">
        <f>IF(HelpMe[[#This Row],[Resolved Time]]="-","",DATEVALUE(TEXT(HelpMe[[#This Row],[Created Date]],"mm/dd/yyyy hh:mm")))</f>
        <v/>
      </c>
    </row>
    <row r="389" spans="1:37" ht="14.5">
      <c r="A389" s="252">
        <v>4000003359</v>
      </c>
      <c r="B389" s="252" t="s">
        <v>156</v>
      </c>
      <c r="C389" s="252" t="s">
        <v>881</v>
      </c>
      <c r="D389" s="254" t="s">
        <v>1524</v>
      </c>
      <c r="E389" s="252" t="s">
        <v>1472</v>
      </c>
      <c r="F389" s="252" t="s">
        <v>742</v>
      </c>
      <c r="G389" s="252" t="s">
        <v>516</v>
      </c>
      <c r="H389" s="252" t="s">
        <v>403</v>
      </c>
      <c r="I389" s="255">
        <v>45560.446527777778</v>
      </c>
      <c r="J389" s="255">
        <v>45566.446527777778</v>
      </c>
      <c r="K389" s="252" t="s">
        <v>845</v>
      </c>
      <c r="L389" s="255">
        <v>45576.609027777777</v>
      </c>
      <c r="M389" s="252" t="s">
        <v>846</v>
      </c>
      <c r="N389" s="252" t="s">
        <v>1071</v>
      </c>
      <c r="O389" s="252" t="s">
        <v>848</v>
      </c>
      <c r="P389" s="255">
        <v>45576.609027777777</v>
      </c>
      <c r="Q389" s="252" t="s">
        <v>881</v>
      </c>
      <c r="R389" s="255">
        <v>45573.589583333334</v>
      </c>
      <c r="S389" s="255">
        <v>45562.593055555553</v>
      </c>
      <c r="T389" s="255">
        <v>45560.613194444442</v>
      </c>
      <c r="U389" s="253" t="s">
        <v>849</v>
      </c>
      <c r="V389" s="256">
        <v>2000000000</v>
      </c>
      <c r="W389" s="252" t="s">
        <v>850</v>
      </c>
      <c r="X389" s="252" t="s">
        <v>903</v>
      </c>
      <c r="Y389" s="228" t="str">
        <f>VLOOKUP(HelpMe[[#This Row],[Technician]],Technicians[#All],3,FALSE)</f>
        <v>RAK Ceramics</v>
      </c>
      <c r="Z389" s="228" t="str">
        <f>VLOOKUP(HelpMe[[#This Row],[Technician]],Technicians[#All],2,FALSE)</f>
        <v>SAP SD</v>
      </c>
      <c r="AA389" s="233" t="e">
        <f>IF((TEXT("Oct 28, 2024 00:00 AM","mmm dd, yyyy hh:mm") - TEXT(HelpMe[[#This Row],[Created Date]],"mmm dd, yyyy hh:mm"))&gt;0, "Yes","No")</f>
        <v>#VALUE!</v>
      </c>
      <c r="AB389" s="230">
        <f ca="1">IF(HelpMe[[#This Row],[Resolved Time]]="-",NOW()-TEXT(HelpMe[[#This Row],[Created Date]],"mmm dd, yyyy hh:mm"),HelpMe[[#This Row],[Resolved Time]]-HelpMe[[#This Row],[Created Date]])</f>
        <v>13.143055555556202</v>
      </c>
      <c r="AC389" s="231" t="e">
        <f>YEAR(TEXT(HelpMe[[#This Row],[Created Date]],"mmm dd, yyyy hh:mm"))</f>
        <v>#VALUE!</v>
      </c>
      <c r="AD389" s="228" t="e">
        <f>WEEKNUM(TEXT(HelpMe[[#This Row],[Created Date]],"mmm dd, yyyy hh:mm"),2)</f>
        <v>#VALUE!</v>
      </c>
      <c r="AE389" s="228" t="e">
        <f>_xlfn.CONCAT(HelpMe[[#This Row],[Year]],"-W",HelpMe[[#This Row],[Week'#]])</f>
        <v>#VALUE!</v>
      </c>
      <c r="AF389" s="228" t="str">
        <f>IFERROR(VLOOKUP(HelpMe[[#This Row],[ID]],CGTracker[#All],11,FALSE),"No CG Status Found")</f>
        <v>No CG Status Found</v>
      </c>
      <c r="AG389" s="228" t="e">
        <f>MONTH(TEXT(HelpMe[[#This Row],[Created Date]],"mmm dd, yyyy hh:mm"))</f>
        <v>#VALUE!</v>
      </c>
      <c r="AH389" s="228" t="e">
        <f>_xlfn.CONCAT(HelpMe[[#This Row],[Year]],"-M",HelpMe[[#This Row],[Month]])</f>
        <v>#VALUE!</v>
      </c>
      <c r="AI389" s="228" t="str">
        <f ca="1">IF(HelpMe[[#This Row],[Age]]&lt;2,"Less than 2",IF(HelpMe[[#This Row],[Age]]&lt;5,"From 2 to 5",IF(HelpMe[[#This Row],[Age]]&lt;10,"From 5 to 10","More than 10")))</f>
        <v>More than 10</v>
      </c>
      <c r="AJ389" s="233" t="e">
        <f>DATEVALUE(TEXT(HelpMe[[#This Row],[Created Date]],"mm/dd/yyyy hh:mm"))</f>
        <v>#VALUE!</v>
      </c>
      <c r="AK389" s="233" t="e">
        <f>IF(HelpMe[[#This Row],[Resolved Time]]="-","",DATEVALUE(TEXT(HelpMe[[#This Row],[Created Date]],"mm/dd/yyyy hh:mm")))</f>
        <v>#VALUE!</v>
      </c>
    </row>
    <row r="390" spans="1:37" ht="14.5">
      <c r="A390" s="252">
        <v>4000000107</v>
      </c>
      <c r="B390" s="252" t="s">
        <v>117</v>
      </c>
      <c r="C390" s="252" t="s">
        <v>795</v>
      </c>
      <c r="D390" s="254" t="s">
        <v>690</v>
      </c>
      <c r="E390" s="252" t="s">
        <v>1070</v>
      </c>
      <c r="F390" s="252" t="s">
        <v>518</v>
      </c>
      <c r="G390" s="252" t="s">
        <v>516</v>
      </c>
      <c r="H390" s="252" t="s">
        <v>40</v>
      </c>
      <c r="I390" s="255">
        <v>45474.793055555558</v>
      </c>
      <c r="J390" s="255">
        <v>45477.4375</v>
      </c>
      <c r="K390" s="252" t="s">
        <v>845</v>
      </c>
      <c r="L390" s="253" t="s">
        <v>849</v>
      </c>
      <c r="M390" s="252" t="s">
        <v>1070</v>
      </c>
      <c r="N390" s="252" t="s">
        <v>1071</v>
      </c>
      <c r="O390" s="252" t="s">
        <v>848</v>
      </c>
      <c r="P390" s="255">
        <v>45643.824999999997</v>
      </c>
      <c r="Q390" s="252" t="s">
        <v>795</v>
      </c>
      <c r="R390" s="255">
        <v>45643.824999999997</v>
      </c>
      <c r="S390" s="255">
        <v>45483.715277777781</v>
      </c>
      <c r="T390" s="255">
        <v>45475.520833333336</v>
      </c>
      <c r="U390" s="252" t="s">
        <v>845</v>
      </c>
      <c r="V390" s="253" t="s">
        <v>849</v>
      </c>
      <c r="W390" s="252" t="s">
        <v>850</v>
      </c>
      <c r="X390" s="252" t="s">
        <v>903</v>
      </c>
      <c r="Y390" s="228" t="str">
        <f>VLOOKUP(HelpMe[[#This Row],[Technician]],Technicians[#All],3,FALSE)</f>
        <v>Capgemini</v>
      </c>
      <c r="Z390" s="228" t="str">
        <f>VLOOKUP(HelpMe[[#This Row],[Technician]],Technicians[#All],2,FALSE)</f>
        <v>SAP SD</v>
      </c>
      <c r="AA390" s="233" t="e">
        <f>IF((TEXT("Oct 28, 2024 00:00 AM","mmm dd, yyyy hh:mm") - TEXT(HelpMe[[#This Row],[Created Date]],"mmm dd, yyyy hh:mm"))&gt;0, "Yes","No")</f>
        <v>#VALUE!</v>
      </c>
      <c r="AB390" s="230">
        <f ca="1">IF(HelpMe[[#This Row],[Resolved Time]]="-",NOW()-TEXT(HelpMe[[#This Row],[Created Date]],"mmm dd, yyyy hh:mm"),HelpMe[[#This Row],[Resolved Time]]-HelpMe[[#This Row],[Created Date]])</f>
        <v>169.03194444443943</v>
      </c>
      <c r="AC390" s="231" t="e">
        <f>YEAR(TEXT(HelpMe[[#This Row],[Created Date]],"mmm dd, yyyy hh:mm"))</f>
        <v>#VALUE!</v>
      </c>
      <c r="AD390" s="228" t="e">
        <f>WEEKNUM(TEXT(HelpMe[[#This Row],[Created Date]],"mmm dd, yyyy hh:mm"),2)</f>
        <v>#VALUE!</v>
      </c>
      <c r="AE390" s="228" t="e">
        <f>_xlfn.CONCAT(HelpMe[[#This Row],[Year]],"-W",HelpMe[[#This Row],[Week'#]])</f>
        <v>#VALUE!</v>
      </c>
      <c r="AF390" s="228" t="str">
        <f>IFERROR(VLOOKUP(HelpMe[[#This Row],[ID]],CGTracker[#All],11,FALSE),"No CG Status Found")</f>
        <v>Resolved</v>
      </c>
      <c r="AG390" s="228" t="e">
        <f>MONTH(TEXT(HelpMe[[#This Row],[Created Date]],"mmm dd, yyyy hh:mm"))</f>
        <v>#VALUE!</v>
      </c>
      <c r="AH390" s="228" t="e">
        <f>_xlfn.CONCAT(HelpMe[[#This Row],[Year]],"-M",HelpMe[[#This Row],[Month]])</f>
        <v>#VALUE!</v>
      </c>
      <c r="AI390" s="228" t="str">
        <f ca="1">IF(HelpMe[[#This Row],[Age]]&lt;2,"Less than 2",IF(HelpMe[[#This Row],[Age]]&lt;5,"From 2 to 5",IF(HelpMe[[#This Row],[Age]]&lt;10,"From 5 to 10","More than 10")))</f>
        <v>More than 10</v>
      </c>
      <c r="AJ390" s="233">
        <f>DATEVALUE(TEXT(HelpMe[[#This Row],[Created Date]],"mm/dd/yyyy hh:mm"))</f>
        <v>45298</v>
      </c>
      <c r="AK390" s="233">
        <f>IF(HelpMe[[#This Row],[Resolved Time]]="-","",DATEVALUE(TEXT(HelpMe[[#This Row],[Created Date]],"mm/dd/yyyy hh:mm")))</f>
        <v>45298</v>
      </c>
    </row>
    <row r="391" spans="1:37" ht="14.5">
      <c r="A391" s="252">
        <v>4000002277</v>
      </c>
      <c r="B391" s="252" t="s">
        <v>156</v>
      </c>
      <c r="C391" s="252" t="s">
        <v>906</v>
      </c>
      <c r="D391" s="254" t="s">
        <v>1525</v>
      </c>
      <c r="E391" s="252" t="s">
        <v>1068</v>
      </c>
      <c r="F391" s="252" t="s">
        <v>1059</v>
      </c>
      <c r="G391" s="252" t="s">
        <v>980</v>
      </c>
      <c r="H391" s="252" t="s">
        <v>403</v>
      </c>
      <c r="I391" s="255">
        <v>45527.493750000001</v>
      </c>
      <c r="J391" s="255">
        <v>45530.45208333333</v>
      </c>
      <c r="K391" s="252" t="s">
        <v>845</v>
      </c>
      <c r="L391" s="255">
        <v>45543.513194444444</v>
      </c>
      <c r="M391" s="252" t="s">
        <v>1068</v>
      </c>
      <c r="N391" s="252" t="s">
        <v>1005</v>
      </c>
      <c r="O391" s="252" t="s">
        <v>848</v>
      </c>
      <c r="P391" s="255">
        <v>45543.513194444444</v>
      </c>
      <c r="Q391" s="252" t="s">
        <v>861</v>
      </c>
      <c r="R391" s="255">
        <v>45540.492361111108</v>
      </c>
      <c r="S391" s="255">
        <v>45532.745833333334</v>
      </c>
      <c r="T391" s="255">
        <v>45527.535416666666</v>
      </c>
      <c r="U391" s="253" t="s">
        <v>849</v>
      </c>
      <c r="V391" s="256">
        <v>2000000000</v>
      </c>
      <c r="W391" s="252" t="s">
        <v>850</v>
      </c>
      <c r="X391" s="252" t="s">
        <v>793</v>
      </c>
      <c r="Y391" s="228" t="str">
        <f>VLOOKUP(HelpMe[[#This Row],[Technician]],Technicians[#All],3,FALSE)</f>
        <v>RAK Ceramics</v>
      </c>
      <c r="Z391" s="228" t="str">
        <f>VLOOKUP(HelpMe[[#This Row],[Technician]],Technicians[#All],2,FALSE)</f>
        <v>SAP Kludi</v>
      </c>
      <c r="AA391" s="233" t="e">
        <f>IF((TEXT("Oct 28, 2024 00:00 AM","mmm dd, yyyy hh:mm") - TEXT(HelpMe[[#This Row],[Created Date]],"mmm dd, yyyy hh:mm"))&gt;0, "Yes","No")</f>
        <v>#VALUE!</v>
      </c>
      <c r="AB391" s="230">
        <f ca="1">IF(HelpMe[[#This Row],[Resolved Time]]="-",NOW()-TEXT(HelpMe[[#This Row],[Created Date]],"mmm dd, yyyy hh:mm"),HelpMe[[#This Row],[Resolved Time]]-HelpMe[[#This Row],[Created Date]])</f>
        <v>12.998611111106584</v>
      </c>
      <c r="AC391" s="231" t="e">
        <f>YEAR(TEXT(HelpMe[[#This Row],[Created Date]],"mmm dd, yyyy hh:mm"))</f>
        <v>#VALUE!</v>
      </c>
      <c r="AD391" s="228" t="e">
        <f>WEEKNUM(TEXT(HelpMe[[#This Row],[Created Date]],"mmm dd, yyyy hh:mm"),2)</f>
        <v>#VALUE!</v>
      </c>
      <c r="AE391" s="228" t="e">
        <f>_xlfn.CONCAT(HelpMe[[#This Row],[Year]],"-W",HelpMe[[#This Row],[Week'#]])</f>
        <v>#VALUE!</v>
      </c>
      <c r="AF391" s="228" t="str">
        <f>IFERROR(VLOOKUP(HelpMe[[#This Row],[ID]],CGTracker[#All],11,FALSE),"No CG Status Found")</f>
        <v>No CG Status Found</v>
      </c>
      <c r="AG391" s="228" t="e">
        <f>MONTH(TEXT(HelpMe[[#This Row],[Created Date]],"mmm dd, yyyy hh:mm"))</f>
        <v>#VALUE!</v>
      </c>
      <c r="AH391" s="228" t="e">
        <f>_xlfn.CONCAT(HelpMe[[#This Row],[Year]],"-M",HelpMe[[#This Row],[Month]])</f>
        <v>#VALUE!</v>
      </c>
      <c r="AI391" s="228" t="str">
        <f ca="1">IF(HelpMe[[#This Row],[Age]]&lt;2,"Less than 2",IF(HelpMe[[#This Row],[Age]]&lt;5,"From 2 to 5",IF(HelpMe[[#This Row],[Age]]&lt;10,"From 5 to 10","More than 10")))</f>
        <v>More than 10</v>
      </c>
      <c r="AJ391" s="233" t="e">
        <f>DATEVALUE(TEXT(HelpMe[[#This Row],[Created Date]],"mm/dd/yyyy hh:mm"))</f>
        <v>#VALUE!</v>
      </c>
      <c r="AK391" s="233" t="e">
        <f>IF(HelpMe[[#This Row],[Resolved Time]]="-","",DATEVALUE(TEXT(HelpMe[[#This Row],[Created Date]],"mm/dd/yyyy hh:mm")))</f>
        <v>#VALUE!</v>
      </c>
    </row>
    <row r="392" spans="1:37" ht="14.5">
      <c r="A392" s="252">
        <v>4000005934</v>
      </c>
      <c r="B392" s="252" t="s">
        <v>156</v>
      </c>
      <c r="C392" s="252" t="s">
        <v>795</v>
      </c>
      <c r="D392" s="254" t="s">
        <v>1526</v>
      </c>
      <c r="E392" s="252" t="s">
        <v>1074</v>
      </c>
      <c r="F392" s="252" t="s">
        <v>742</v>
      </c>
      <c r="G392" s="252" t="s">
        <v>864</v>
      </c>
      <c r="H392" s="252" t="s">
        <v>268</v>
      </c>
      <c r="I392" s="255">
        <v>45639.762499999997</v>
      </c>
      <c r="J392" s="255">
        <v>45643.762499999997</v>
      </c>
      <c r="K392" s="252" t="s">
        <v>845</v>
      </c>
      <c r="L392" s="253" t="s">
        <v>849</v>
      </c>
      <c r="M392" s="252" t="s">
        <v>1075</v>
      </c>
      <c r="N392" s="252" t="s">
        <v>968</v>
      </c>
      <c r="O392" s="252" t="s">
        <v>848</v>
      </c>
      <c r="P392" s="255">
        <v>45641.709027777775</v>
      </c>
      <c r="Q392" s="252" t="s">
        <v>795</v>
      </c>
      <c r="R392" s="253" t="s">
        <v>849</v>
      </c>
      <c r="S392" s="253" t="s">
        <v>849</v>
      </c>
      <c r="T392" s="255">
        <v>45642.470833333333</v>
      </c>
      <c r="U392" s="253" t="s">
        <v>849</v>
      </c>
      <c r="V392" s="253" t="s">
        <v>849</v>
      </c>
      <c r="W392" s="252" t="s">
        <v>850</v>
      </c>
      <c r="X392" s="252" t="s">
        <v>793</v>
      </c>
      <c r="Y392" s="228" t="str">
        <f>VLOOKUP(HelpMe[[#This Row],[Technician]],Technicians[#All],3,FALSE)</f>
        <v>RAK Ceramics</v>
      </c>
      <c r="Z392" s="228" t="str">
        <f>VLOOKUP(HelpMe[[#This Row],[Technician]],Technicians[#All],2,FALSE)</f>
        <v>SAP SD</v>
      </c>
      <c r="AA392" s="233" t="e">
        <f>IF((TEXT("Oct 28, 2024 00:00 AM","mmm dd, yyyy hh:mm") - TEXT(HelpMe[[#This Row],[Created Date]],"mmm dd, yyyy hh:mm"))&gt;0, "Yes","No")</f>
        <v>#VALUE!</v>
      </c>
      <c r="AB392" s="230" t="e">
        <f ca="1">IF(HelpMe[[#This Row],[Resolved Time]]="-",NOW()-TEXT(HelpMe[[#This Row],[Created Date]],"mmm dd, yyyy hh:mm"),HelpMe[[#This Row],[Resolved Time]]-HelpMe[[#This Row],[Created Date]])</f>
        <v>#VALUE!</v>
      </c>
      <c r="AC392" s="231" t="e">
        <f>YEAR(TEXT(HelpMe[[#This Row],[Created Date]],"mmm dd, yyyy hh:mm"))</f>
        <v>#VALUE!</v>
      </c>
      <c r="AD392" s="228" t="e">
        <f>WEEKNUM(TEXT(HelpMe[[#This Row],[Created Date]],"mmm dd, yyyy hh:mm"),2)</f>
        <v>#VALUE!</v>
      </c>
      <c r="AE392" s="228" t="e">
        <f>_xlfn.CONCAT(HelpMe[[#This Row],[Year]],"-W",HelpMe[[#This Row],[Week'#]])</f>
        <v>#VALUE!</v>
      </c>
      <c r="AF392" s="228" t="str">
        <f>IFERROR(VLOOKUP(HelpMe[[#This Row],[ID]],CGTracker[#All],11,FALSE),"No CG Status Found")</f>
        <v>No CG Status Found</v>
      </c>
      <c r="AG392" s="228" t="e">
        <f>MONTH(TEXT(HelpMe[[#This Row],[Created Date]],"mmm dd, yyyy hh:mm"))</f>
        <v>#VALUE!</v>
      </c>
      <c r="AH392" s="228" t="e">
        <f>_xlfn.CONCAT(HelpMe[[#This Row],[Year]],"-M",HelpMe[[#This Row],[Month]])</f>
        <v>#VALUE!</v>
      </c>
      <c r="AI392" s="228" t="e">
        <f ca="1">IF(HelpMe[[#This Row],[Age]]&lt;2,"Less than 2",IF(HelpMe[[#This Row],[Age]]&lt;5,"From 2 to 5",IF(HelpMe[[#This Row],[Age]]&lt;10,"From 5 to 10","More than 10")))</f>
        <v>#VALUE!</v>
      </c>
      <c r="AJ392" s="233" t="e">
        <f>DATEVALUE(TEXT(HelpMe[[#This Row],[Created Date]],"mm/dd/yyyy hh:mm"))</f>
        <v>#VALUE!</v>
      </c>
      <c r="AK392" s="233" t="str">
        <f>IF(HelpMe[[#This Row],[Resolved Time]]="-","",DATEVALUE(TEXT(HelpMe[[#This Row],[Created Date]],"mm/dd/yyyy hh:mm")))</f>
        <v/>
      </c>
    </row>
    <row r="393" spans="1:37" ht="14.5">
      <c r="A393" s="252">
        <v>4000005383</v>
      </c>
      <c r="B393" s="252" t="s">
        <v>117</v>
      </c>
      <c r="C393" s="252" t="s">
        <v>795</v>
      </c>
      <c r="D393" s="254" t="s">
        <v>1527</v>
      </c>
      <c r="E393" s="252" t="s">
        <v>1472</v>
      </c>
      <c r="F393" s="252" t="s">
        <v>941</v>
      </c>
      <c r="G393" s="252" t="s">
        <v>980</v>
      </c>
      <c r="H393" s="252" t="s">
        <v>268</v>
      </c>
      <c r="I393" s="255">
        <v>45622.493055555555</v>
      </c>
      <c r="J393" s="253" t="s">
        <v>849</v>
      </c>
      <c r="K393" s="252" t="s">
        <v>845</v>
      </c>
      <c r="L393" s="253" t="s">
        <v>849</v>
      </c>
      <c r="M393" s="252" t="s">
        <v>846</v>
      </c>
      <c r="N393" s="252" t="s">
        <v>1071</v>
      </c>
      <c r="O393" s="253" t="s">
        <v>849</v>
      </c>
      <c r="P393" s="255">
        <v>45644.655555555553</v>
      </c>
      <c r="Q393" s="253" t="s">
        <v>849</v>
      </c>
      <c r="R393" s="253" t="s">
        <v>849</v>
      </c>
      <c r="S393" s="253" t="s">
        <v>849</v>
      </c>
      <c r="T393" s="253" t="s">
        <v>849</v>
      </c>
      <c r="U393" s="252" t="s">
        <v>845</v>
      </c>
      <c r="V393" s="256">
        <v>3000000000</v>
      </c>
      <c r="W393" s="252" t="s">
        <v>850</v>
      </c>
      <c r="X393" s="252" t="s">
        <v>903</v>
      </c>
      <c r="Y393" s="228" t="str">
        <f>VLOOKUP(HelpMe[[#This Row],[Technician]],Technicians[#All],3,FALSE)</f>
        <v>Capgemini</v>
      </c>
      <c r="Z393" s="228" t="str">
        <f>VLOOKUP(HelpMe[[#This Row],[Technician]],Technicians[#All],2,FALSE)</f>
        <v>SAP FICO</v>
      </c>
      <c r="AA393" s="233" t="e">
        <f>IF((TEXT("Oct 28, 2024 00:00 AM","mmm dd, yyyy hh:mm") - TEXT(HelpMe[[#This Row],[Created Date]],"mmm dd, yyyy hh:mm"))&gt;0, "Yes","No")</f>
        <v>#VALUE!</v>
      </c>
      <c r="AB393" s="230" t="e">
        <f ca="1">IF(HelpMe[[#This Row],[Resolved Time]]="-",NOW()-TEXT(HelpMe[[#This Row],[Created Date]],"mmm dd, yyyy hh:mm"),HelpMe[[#This Row],[Resolved Time]]-HelpMe[[#This Row],[Created Date]])</f>
        <v>#VALUE!</v>
      </c>
      <c r="AC393" s="231" t="e">
        <f>YEAR(TEXT(HelpMe[[#This Row],[Created Date]],"mmm dd, yyyy hh:mm"))</f>
        <v>#VALUE!</v>
      </c>
      <c r="AD393" s="228" t="e">
        <f>WEEKNUM(TEXT(HelpMe[[#This Row],[Created Date]],"mmm dd, yyyy hh:mm"),2)</f>
        <v>#VALUE!</v>
      </c>
      <c r="AE393" s="228" t="e">
        <f>_xlfn.CONCAT(HelpMe[[#This Row],[Year]],"-W",HelpMe[[#This Row],[Week'#]])</f>
        <v>#VALUE!</v>
      </c>
      <c r="AF393" s="228" t="str">
        <f>IFERROR(VLOOKUP(HelpMe[[#This Row],[ID]],CGTracker[#All],11,FALSE),"No CG Status Found")</f>
        <v>In Progress</v>
      </c>
      <c r="AG393" s="228" t="e">
        <f>MONTH(TEXT(HelpMe[[#This Row],[Created Date]],"mmm dd, yyyy hh:mm"))</f>
        <v>#VALUE!</v>
      </c>
      <c r="AH393" s="228" t="e">
        <f>_xlfn.CONCAT(HelpMe[[#This Row],[Year]],"-M",HelpMe[[#This Row],[Month]])</f>
        <v>#VALUE!</v>
      </c>
      <c r="AI393" s="228" t="e">
        <f ca="1">IF(HelpMe[[#This Row],[Age]]&lt;2,"Less than 2",IF(HelpMe[[#This Row],[Age]]&lt;5,"From 2 to 5",IF(HelpMe[[#This Row],[Age]]&lt;10,"From 5 to 10","More than 10")))</f>
        <v>#VALUE!</v>
      </c>
      <c r="AJ393" s="233" t="e">
        <f>DATEVALUE(TEXT(HelpMe[[#This Row],[Created Date]],"mm/dd/yyyy hh:mm"))</f>
        <v>#VALUE!</v>
      </c>
      <c r="AK393" s="233" t="str">
        <f>IF(HelpMe[[#This Row],[Resolved Time]]="-","",DATEVALUE(TEXT(HelpMe[[#This Row],[Created Date]],"mm/dd/yyyy hh:mm")))</f>
        <v/>
      </c>
    </row>
    <row r="394" spans="1:37" ht="14.5">
      <c r="A394" s="252">
        <v>4000003623</v>
      </c>
      <c r="B394" s="252" t="s">
        <v>156</v>
      </c>
      <c r="C394" s="252" t="s">
        <v>861</v>
      </c>
      <c r="D394" s="254" t="s">
        <v>1528</v>
      </c>
      <c r="E394" s="252" t="s">
        <v>1270</v>
      </c>
      <c r="F394" s="252" t="s">
        <v>1059</v>
      </c>
      <c r="G394" s="252" t="s">
        <v>864</v>
      </c>
      <c r="H394" s="252" t="s">
        <v>403</v>
      </c>
      <c r="I394" s="255">
        <v>45567.534722222219</v>
      </c>
      <c r="J394" s="255">
        <v>45569.534722222219</v>
      </c>
      <c r="K394" s="252" t="s">
        <v>845</v>
      </c>
      <c r="L394" s="255">
        <v>45576.734027777777</v>
      </c>
      <c r="M394" s="252" t="s">
        <v>1270</v>
      </c>
      <c r="N394" s="252" t="s">
        <v>1127</v>
      </c>
      <c r="O394" s="252" t="s">
        <v>848</v>
      </c>
      <c r="P394" s="255">
        <v>45576.734027777777</v>
      </c>
      <c r="Q394" s="252" t="s">
        <v>795</v>
      </c>
      <c r="R394" s="255">
        <v>45573.73333333333</v>
      </c>
      <c r="S394" s="255">
        <v>45573.73333333333</v>
      </c>
      <c r="T394" s="255">
        <v>45567.618055555555</v>
      </c>
      <c r="U394" s="253" t="s">
        <v>849</v>
      </c>
      <c r="V394" s="253" t="s">
        <v>849</v>
      </c>
      <c r="W394" s="252" t="s">
        <v>850</v>
      </c>
      <c r="X394" s="252" t="s">
        <v>793</v>
      </c>
      <c r="Y394" s="228" t="str">
        <f>VLOOKUP(HelpMe[[#This Row],[Technician]],Technicians[#All],3,FALSE)</f>
        <v>RAK Ceramics</v>
      </c>
      <c r="Z394" s="228" t="str">
        <f>VLOOKUP(HelpMe[[#This Row],[Technician]],Technicians[#All],2,FALSE)</f>
        <v>SAP Kludi</v>
      </c>
      <c r="AA394" s="233" t="e">
        <f>IF((TEXT("Oct 28, 2024 00:00 AM","mmm dd, yyyy hh:mm") - TEXT(HelpMe[[#This Row],[Created Date]],"mmm dd, yyyy hh:mm"))&gt;0, "Yes","No")</f>
        <v>#VALUE!</v>
      </c>
      <c r="AB394" s="230">
        <f ca="1">IF(HelpMe[[#This Row],[Resolved Time]]="-",NOW()-TEXT(HelpMe[[#This Row],[Created Date]],"mmm dd, yyyy hh:mm"),HelpMe[[#This Row],[Resolved Time]]-HelpMe[[#This Row],[Created Date]])</f>
        <v>6.1986111111109494</v>
      </c>
      <c r="AC394" s="231" t="e">
        <f>YEAR(TEXT(HelpMe[[#This Row],[Created Date]],"mmm dd, yyyy hh:mm"))</f>
        <v>#VALUE!</v>
      </c>
      <c r="AD394" s="228" t="e">
        <f>WEEKNUM(TEXT(HelpMe[[#This Row],[Created Date]],"mmm dd, yyyy hh:mm"),2)</f>
        <v>#VALUE!</v>
      </c>
      <c r="AE394" s="228" t="e">
        <f>_xlfn.CONCAT(HelpMe[[#This Row],[Year]],"-W",HelpMe[[#This Row],[Week'#]])</f>
        <v>#VALUE!</v>
      </c>
      <c r="AF394" s="228" t="str">
        <f>IFERROR(VLOOKUP(HelpMe[[#This Row],[ID]],CGTracker[#All],11,FALSE),"No CG Status Found")</f>
        <v>No CG Status Found</v>
      </c>
      <c r="AG394" s="228" t="e">
        <f>MONTH(TEXT(HelpMe[[#This Row],[Created Date]],"mmm dd, yyyy hh:mm"))</f>
        <v>#VALUE!</v>
      </c>
      <c r="AH394" s="228" t="e">
        <f>_xlfn.CONCAT(HelpMe[[#This Row],[Year]],"-M",HelpMe[[#This Row],[Month]])</f>
        <v>#VALUE!</v>
      </c>
      <c r="AI394" s="228" t="str">
        <f ca="1">IF(HelpMe[[#This Row],[Age]]&lt;2,"Less than 2",IF(HelpMe[[#This Row],[Age]]&lt;5,"From 2 to 5",IF(HelpMe[[#This Row],[Age]]&lt;10,"From 5 to 10","More than 10")))</f>
        <v>From 5 to 10</v>
      </c>
      <c r="AJ394" s="233">
        <f>DATEVALUE(TEXT(HelpMe[[#This Row],[Created Date]],"mm/dd/yyyy hh:mm"))</f>
        <v>45332</v>
      </c>
      <c r="AK394" s="233">
        <f>IF(HelpMe[[#This Row],[Resolved Time]]="-","",DATEVALUE(TEXT(HelpMe[[#This Row],[Created Date]],"mm/dd/yyyy hh:mm")))</f>
        <v>45332</v>
      </c>
    </row>
    <row r="395" spans="1:37" ht="14.5">
      <c r="A395" s="252">
        <v>4000003208</v>
      </c>
      <c r="B395" s="252" t="s">
        <v>117</v>
      </c>
      <c r="C395" s="252" t="s">
        <v>795</v>
      </c>
      <c r="D395" s="254" t="s">
        <v>762</v>
      </c>
      <c r="E395" s="252" t="s">
        <v>1529</v>
      </c>
      <c r="F395" s="252" t="s">
        <v>870</v>
      </c>
      <c r="G395" s="252" t="s">
        <v>864</v>
      </c>
      <c r="H395" s="252" t="s">
        <v>268</v>
      </c>
      <c r="I395" s="255">
        <v>45553.814583333333</v>
      </c>
      <c r="J395" s="253" t="s">
        <v>849</v>
      </c>
      <c r="K395" s="252" t="s">
        <v>845</v>
      </c>
      <c r="L395" s="253" t="s">
        <v>849</v>
      </c>
      <c r="M395" s="252" t="s">
        <v>1529</v>
      </c>
      <c r="N395" s="252" t="s">
        <v>1530</v>
      </c>
      <c r="O395" s="253" t="s">
        <v>849</v>
      </c>
      <c r="P395" s="255">
        <v>45646.71875</v>
      </c>
      <c r="Q395" s="253" t="s">
        <v>849</v>
      </c>
      <c r="R395" s="253" t="s">
        <v>849</v>
      </c>
      <c r="S395" s="253" t="s">
        <v>849</v>
      </c>
      <c r="T395" s="253" t="s">
        <v>849</v>
      </c>
      <c r="U395" s="252" t="s">
        <v>845</v>
      </c>
      <c r="V395" s="253" t="s">
        <v>849</v>
      </c>
      <c r="W395" s="252" t="s">
        <v>850</v>
      </c>
      <c r="X395" s="252" t="s">
        <v>793</v>
      </c>
      <c r="Y395" s="228" t="str">
        <f>VLOOKUP(HelpMe[[#This Row],[Technician]],Technicians[#All],3,FALSE)</f>
        <v>Capgemini</v>
      </c>
      <c r="Z395" s="228" t="str">
        <f>VLOOKUP(HelpMe[[#This Row],[Technician]],Technicians[#All],2,FALSE)</f>
        <v>SAP MM</v>
      </c>
      <c r="AA395" s="233" t="e">
        <f>IF((TEXT("Oct 28, 2024 00:00 AM","mmm dd, yyyy hh:mm") - TEXT(HelpMe[[#This Row],[Created Date]],"mmm dd, yyyy hh:mm"))&gt;0, "Yes","No")</f>
        <v>#VALUE!</v>
      </c>
      <c r="AB395" s="230" t="e">
        <f ca="1">IF(HelpMe[[#This Row],[Resolved Time]]="-",NOW()-TEXT(HelpMe[[#This Row],[Created Date]],"mmm dd, yyyy hh:mm"),HelpMe[[#This Row],[Resolved Time]]-HelpMe[[#This Row],[Created Date]])</f>
        <v>#VALUE!</v>
      </c>
      <c r="AC395" s="231" t="e">
        <f>YEAR(TEXT(HelpMe[[#This Row],[Created Date]],"mmm dd, yyyy hh:mm"))</f>
        <v>#VALUE!</v>
      </c>
      <c r="AD395" s="228" t="e">
        <f>WEEKNUM(TEXT(HelpMe[[#This Row],[Created Date]],"mmm dd, yyyy hh:mm"),2)</f>
        <v>#VALUE!</v>
      </c>
      <c r="AE395" s="228" t="e">
        <f>_xlfn.CONCAT(HelpMe[[#This Row],[Year]],"-W",HelpMe[[#This Row],[Week'#]])</f>
        <v>#VALUE!</v>
      </c>
      <c r="AF395" s="228" t="str">
        <f>IFERROR(VLOOKUP(HelpMe[[#This Row],[ID]],CGTracker[#All],11,FALSE),"No CG Status Found")</f>
        <v>In Progress</v>
      </c>
      <c r="AG395" s="228" t="e">
        <f>MONTH(TEXT(HelpMe[[#This Row],[Created Date]],"mmm dd, yyyy hh:mm"))</f>
        <v>#VALUE!</v>
      </c>
      <c r="AH395" s="228" t="e">
        <f>_xlfn.CONCAT(HelpMe[[#This Row],[Year]],"-M",HelpMe[[#This Row],[Month]])</f>
        <v>#VALUE!</v>
      </c>
      <c r="AI395" s="228" t="e">
        <f ca="1">IF(HelpMe[[#This Row],[Age]]&lt;2,"Less than 2",IF(HelpMe[[#This Row],[Age]]&lt;5,"From 2 to 5",IF(HelpMe[[#This Row],[Age]]&lt;10,"From 5 to 10","More than 10")))</f>
        <v>#VALUE!</v>
      </c>
      <c r="AJ395" s="233" t="e">
        <f>DATEVALUE(TEXT(HelpMe[[#This Row],[Created Date]],"mm/dd/yyyy hh:mm"))</f>
        <v>#VALUE!</v>
      </c>
      <c r="AK395" s="233" t="str">
        <f>IF(HelpMe[[#This Row],[Resolved Time]]="-","",DATEVALUE(TEXT(HelpMe[[#This Row],[Created Date]],"mm/dd/yyyy hh:mm")))</f>
        <v/>
      </c>
    </row>
    <row r="396" spans="1:37" ht="14.5">
      <c r="A396" s="252">
        <v>4000001099</v>
      </c>
      <c r="B396" s="252" t="s">
        <v>117</v>
      </c>
      <c r="C396" s="252" t="s">
        <v>861</v>
      </c>
      <c r="D396" s="254" t="s">
        <v>1531</v>
      </c>
      <c r="E396" s="252" t="s">
        <v>1407</v>
      </c>
      <c r="F396" s="252" t="s">
        <v>742</v>
      </c>
      <c r="G396" s="252" t="s">
        <v>942</v>
      </c>
      <c r="H396" s="252" t="s">
        <v>403</v>
      </c>
      <c r="I396" s="255">
        <v>45499.489583333336</v>
      </c>
      <c r="J396" s="255">
        <v>45503.489583333336</v>
      </c>
      <c r="K396" s="252" t="s">
        <v>845</v>
      </c>
      <c r="L396" s="255">
        <v>45515.503472222219</v>
      </c>
      <c r="M396" s="252" t="s">
        <v>1407</v>
      </c>
      <c r="N396" s="252" t="s">
        <v>860</v>
      </c>
      <c r="O396" s="252" t="s">
        <v>848</v>
      </c>
      <c r="P396" s="255">
        <v>45515.503472222219</v>
      </c>
      <c r="Q396" s="252" t="s">
        <v>795</v>
      </c>
      <c r="R396" s="255">
        <v>45512.48541666667</v>
      </c>
      <c r="S396" s="255">
        <v>45512.48541666667</v>
      </c>
      <c r="T396" s="255">
        <v>45499.572916666664</v>
      </c>
      <c r="U396" s="252" t="s">
        <v>845</v>
      </c>
      <c r="V396" s="253" t="s">
        <v>849</v>
      </c>
      <c r="W396" s="252" t="s">
        <v>850</v>
      </c>
      <c r="X396" s="252" t="s">
        <v>793</v>
      </c>
      <c r="Y396" s="228" t="str">
        <f>VLOOKUP(HelpMe[[#This Row],[Technician]],Technicians[#All],3,FALSE)</f>
        <v>RAK Ceramics</v>
      </c>
      <c r="Z396" s="228" t="str">
        <f>VLOOKUP(HelpMe[[#This Row],[Technician]],Technicians[#All],2,FALSE)</f>
        <v>SAP SD</v>
      </c>
      <c r="AA396" s="233" t="e">
        <f>IF((TEXT("Oct 28, 2024 00:00 AM","mmm dd, yyyy hh:mm") - TEXT(HelpMe[[#This Row],[Created Date]],"mmm dd, yyyy hh:mm"))&gt;0, "Yes","No")</f>
        <v>#VALUE!</v>
      </c>
      <c r="AB396" s="230">
        <f ca="1">IF(HelpMe[[#This Row],[Resolved Time]]="-",NOW()-TEXT(HelpMe[[#This Row],[Created Date]],"mmm dd, yyyy hh:mm"),HelpMe[[#This Row],[Resolved Time]]-HelpMe[[#This Row],[Created Date]])</f>
        <v>12.995833333334303</v>
      </c>
      <c r="AC396" s="231" t="e">
        <f>YEAR(TEXT(HelpMe[[#This Row],[Created Date]],"mmm dd, yyyy hh:mm"))</f>
        <v>#VALUE!</v>
      </c>
      <c r="AD396" s="228" t="e">
        <f>WEEKNUM(TEXT(HelpMe[[#This Row],[Created Date]],"mmm dd, yyyy hh:mm"),2)</f>
        <v>#VALUE!</v>
      </c>
      <c r="AE396" s="228" t="e">
        <f>_xlfn.CONCAT(HelpMe[[#This Row],[Year]],"-W",HelpMe[[#This Row],[Week'#]])</f>
        <v>#VALUE!</v>
      </c>
      <c r="AF396" s="228" t="str">
        <f>IFERROR(VLOOKUP(HelpMe[[#This Row],[ID]],CGTracker[#All],11,FALSE),"No CG Status Found")</f>
        <v>No CG Status Found</v>
      </c>
      <c r="AG396" s="228" t="e">
        <f>MONTH(TEXT(HelpMe[[#This Row],[Created Date]],"mmm dd, yyyy hh:mm"))</f>
        <v>#VALUE!</v>
      </c>
      <c r="AH396" s="228" t="e">
        <f>_xlfn.CONCAT(HelpMe[[#This Row],[Year]],"-M",HelpMe[[#This Row],[Month]])</f>
        <v>#VALUE!</v>
      </c>
      <c r="AI396" s="228" t="str">
        <f ca="1">IF(HelpMe[[#This Row],[Age]]&lt;2,"Less than 2",IF(HelpMe[[#This Row],[Age]]&lt;5,"From 2 to 5",IF(HelpMe[[#This Row],[Age]]&lt;10,"From 5 to 10","More than 10")))</f>
        <v>More than 10</v>
      </c>
      <c r="AJ396" s="233" t="e">
        <f>DATEVALUE(TEXT(HelpMe[[#This Row],[Created Date]],"mm/dd/yyyy hh:mm"))</f>
        <v>#VALUE!</v>
      </c>
      <c r="AK396" s="233" t="e">
        <f>IF(HelpMe[[#This Row],[Resolved Time]]="-","",DATEVALUE(TEXT(HelpMe[[#This Row],[Created Date]],"mm/dd/yyyy hh:mm")))</f>
        <v>#VALUE!</v>
      </c>
    </row>
    <row r="397" spans="1:37" ht="14.5">
      <c r="A397" s="252">
        <v>4000001715</v>
      </c>
      <c r="B397" s="252" t="s">
        <v>117</v>
      </c>
      <c r="C397" s="252" t="s">
        <v>795</v>
      </c>
      <c r="D397" s="254" t="s">
        <v>1532</v>
      </c>
      <c r="E397" s="252" t="s">
        <v>1068</v>
      </c>
      <c r="F397" s="252" t="s">
        <v>742</v>
      </c>
      <c r="G397" s="252" t="s">
        <v>942</v>
      </c>
      <c r="H397" s="252" t="s">
        <v>403</v>
      </c>
      <c r="I397" s="255">
        <v>45509.804861111108</v>
      </c>
      <c r="J397" s="255">
        <v>45511.804861111108</v>
      </c>
      <c r="K397" s="252" t="s">
        <v>845</v>
      </c>
      <c r="L397" s="255">
        <v>45542.595833333333</v>
      </c>
      <c r="M397" s="252" t="s">
        <v>1068</v>
      </c>
      <c r="N397" s="252" t="s">
        <v>1005</v>
      </c>
      <c r="O397" s="252" t="s">
        <v>920</v>
      </c>
      <c r="P397" s="255">
        <v>45542.595833333333</v>
      </c>
      <c r="Q397" s="252" t="s">
        <v>795</v>
      </c>
      <c r="R397" s="255">
        <v>45539.579861111109</v>
      </c>
      <c r="S397" s="255">
        <v>45527.703472222223</v>
      </c>
      <c r="T397" s="255">
        <v>45510.513194444444</v>
      </c>
      <c r="U397" s="252" t="s">
        <v>845</v>
      </c>
      <c r="V397" s="256">
        <v>3000000000</v>
      </c>
      <c r="W397" s="252" t="s">
        <v>1069</v>
      </c>
      <c r="X397" s="252" t="s">
        <v>793</v>
      </c>
      <c r="Y397" s="228" t="str">
        <f>VLOOKUP(HelpMe[[#This Row],[Technician]],Technicians[#All],3,FALSE)</f>
        <v>RAK Ceramics</v>
      </c>
      <c r="Z397" s="228" t="str">
        <f>VLOOKUP(HelpMe[[#This Row],[Technician]],Technicians[#All],2,FALSE)</f>
        <v>SAP SD</v>
      </c>
      <c r="AA397" s="233" t="e">
        <f>IF((TEXT("Oct 28, 2024 00:00 AM","mmm dd, yyyy hh:mm") - TEXT(HelpMe[[#This Row],[Created Date]],"mmm dd, yyyy hh:mm"))&gt;0, "Yes","No")</f>
        <v>#VALUE!</v>
      </c>
      <c r="AB397" s="230">
        <f ca="1">IF(HelpMe[[#This Row],[Resolved Time]]="-",NOW()-TEXT(HelpMe[[#This Row],[Created Date]],"mmm dd, yyyy hh:mm"),HelpMe[[#This Row],[Resolved Time]]-HelpMe[[#This Row],[Created Date]])</f>
        <v>29.775000000001455</v>
      </c>
      <c r="AC397" s="231" t="e">
        <f>YEAR(TEXT(HelpMe[[#This Row],[Created Date]],"mmm dd, yyyy hh:mm"))</f>
        <v>#VALUE!</v>
      </c>
      <c r="AD397" s="228" t="e">
        <f>WEEKNUM(TEXT(HelpMe[[#This Row],[Created Date]],"mmm dd, yyyy hh:mm"),2)</f>
        <v>#VALUE!</v>
      </c>
      <c r="AE397" s="228" t="e">
        <f>_xlfn.CONCAT(HelpMe[[#This Row],[Year]],"-W",HelpMe[[#This Row],[Week'#]])</f>
        <v>#VALUE!</v>
      </c>
      <c r="AF397" s="228" t="str">
        <f>IFERROR(VLOOKUP(HelpMe[[#This Row],[ID]],CGTracker[#All],11,FALSE),"No CG Status Found")</f>
        <v>No CG Status Found</v>
      </c>
      <c r="AG397" s="228" t="e">
        <f>MONTH(TEXT(HelpMe[[#This Row],[Created Date]],"mmm dd, yyyy hh:mm"))</f>
        <v>#VALUE!</v>
      </c>
      <c r="AH397" s="228" t="e">
        <f>_xlfn.CONCAT(HelpMe[[#This Row],[Year]],"-M",HelpMe[[#This Row],[Month]])</f>
        <v>#VALUE!</v>
      </c>
      <c r="AI397" s="228" t="str">
        <f ca="1">IF(HelpMe[[#This Row],[Age]]&lt;2,"Less than 2",IF(HelpMe[[#This Row],[Age]]&lt;5,"From 2 to 5",IF(HelpMe[[#This Row],[Age]]&lt;10,"From 5 to 10","More than 10")))</f>
        <v>More than 10</v>
      </c>
      <c r="AJ397" s="233">
        <f>DATEVALUE(TEXT(HelpMe[[#This Row],[Created Date]],"mm/dd/yyyy hh:mm"))</f>
        <v>45420</v>
      </c>
      <c r="AK397" s="233">
        <f>IF(HelpMe[[#This Row],[Resolved Time]]="-","",DATEVALUE(TEXT(HelpMe[[#This Row],[Created Date]],"mm/dd/yyyy hh:mm")))</f>
        <v>45420</v>
      </c>
    </row>
    <row r="398" spans="1:37" ht="14.5">
      <c r="A398" s="252">
        <v>4000002043</v>
      </c>
      <c r="B398" s="252" t="s">
        <v>117</v>
      </c>
      <c r="C398" s="252" t="s">
        <v>795</v>
      </c>
      <c r="D398" s="254" t="s">
        <v>1533</v>
      </c>
      <c r="E398" s="252" t="s">
        <v>911</v>
      </c>
      <c r="F398" s="252" t="s">
        <v>742</v>
      </c>
      <c r="G398" s="252" t="s">
        <v>942</v>
      </c>
      <c r="H398" s="252" t="s">
        <v>403</v>
      </c>
      <c r="I398" s="255">
        <v>45519.777083333334</v>
      </c>
      <c r="J398" s="255">
        <v>45523.777083333334</v>
      </c>
      <c r="K398" s="252" t="s">
        <v>845</v>
      </c>
      <c r="L398" s="255">
        <v>45543.679861111108</v>
      </c>
      <c r="M398" s="252" t="s">
        <v>911</v>
      </c>
      <c r="N398" s="252" t="s">
        <v>912</v>
      </c>
      <c r="O398" s="252" t="s">
        <v>920</v>
      </c>
      <c r="P398" s="255">
        <v>45543.679861111108</v>
      </c>
      <c r="Q398" s="252" t="s">
        <v>795</v>
      </c>
      <c r="R398" s="255">
        <v>45540.659722222219</v>
      </c>
      <c r="S398" s="255">
        <v>45540.659722222219</v>
      </c>
      <c r="T398" s="255">
        <v>45520.48541666667</v>
      </c>
      <c r="U398" s="252" t="s">
        <v>845</v>
      </c>
      <c r="V398" s="256">
        <v>3000000000</v>
      </c>
      <c r="W398" s="252" t="s">
        <v>850</v>
      </c>
      <c r="X398" s="252" t="s">
        <v>913</v>
      </c>
      <c r="Y398" s="228" t="str">
        <f>VLOOKUP(HelpMe[[#This Row],[Technician]],Technicians[#All],3,FALSE)</f>
        <v>RAK Ceramics</v>
      </c>
      <c r="Z398" s="228" t="str">
        <f>VLOOKUP(HelpMe[[#This Row],[Technician]],Technicians[#All],2,FALSE)</f>
        <v>SAP SD</v>
      </c>
      <c r="AA398" s="233" t="e">
        <f>IF((TEXT("Oct 28, 2024 00:00 AM","mmm dd, yyyy hh:mm") - TEXT(HelpMe[[#This Row],[Created Date]],"mmm dd, yyyy hh:mm"))&gt;0, "Yes","No")</f>
        <v>#VALUE!</v>
      </c>
      <c r="AB398" s="230">
        <f ca="1">IF(HelpMe[[#This Row],[Resolved Time]]="-",NOW()-TEXT(HelpMe[[#This Row],[Created Date]],"mmm dd, yyyy hh:mm"),HelpMe[[#This Row],[Resolved Time]]-HelpMe[[#This Row],[Created Date]])</f>
        <v>20.882638888884685</v>
      </c>
      <c r="AC398" s="231" t="e">
        <f>YEAR(TEXT(HelpMe[[#This Row],[Created Date]],"mmm dd, yyyy hh:mm"))</f>
        <v>#VALUE!</v>
      </c>
      <c r="AD398" s="228" t="e">
        <f>WEEKNUM(TEXT(HelpMe[[#This Row],[Created Date]],"mmm dd, yyyy hh:mm"),2)</f>
        <v>#VALUE!</v>
      </c>
      <c r="AE398" s="228" t="e">
        <f>_xlfn.CONCAT(HelpMe[[#This Row],[Year]],"-W",HelpMe[[#This Row],[Week'#]])</f>
        <v>#VALUE!</v>
      </c>
      <c r="AF398" s="228" t="str">
        <f>IFERROR(VLOOKUP(HelpMe[[#This Row],[ID]],CGTracker[#All],11,FALSE),"No CG Status Found")</f>
        <v>No CG Status Found</v>
      </c>
      <c r="AG398" s="228" t="e">
        <f>MONTH(TEXT(HelpMe[[#This Row],[Created Date]],"mmm dd, yyyy hh:mm"))</f>
        <v>#VALUE!</v>
      </c>
      <c r="AH398" s="228" t="e">
        <f>_xlfn.CONCAT(HelpMe[[#This Row],[Year]],"-M",HelpMe[[#This Row],[Month]])</f>
        <v>#VALUE!</v>
      </c>
      <c r="AI398" s="228" t="str">
        <f ca="1">IF(HelpMe[[#This Row],[Age]]&lt;2,"Less than 2",IF(HelpMe[[#This Row],[Age]]&lt;5,"From 2 to 5",IF(HelpMe[[#This Row],[Age]]&lt;10,"From 5 to 10","More than 10")))</f>
        <v>More than 10</v>
      </c>
      <c r="AJ398" s="233" t="e">
        <f>DATEVALUE(TEXT(HelpMe[[#This Row],[Created Date]],"mm/dd/yyyy hh:mm"))</f>
        <v>#VALUE!</v>
      </c>
      <c r="AK398" s="233" t="e">
        <f>IF(HelpMe[[#This Row],[Resolved Time]]="-","",DATEVALUE(TEXT(HelpMe[[#This Row],[Created Date]],"mm/dd/yyyy hh:mm")))</f>
        <v>#VALUE!</v>
      </c>
    </row>
    <row r="399" spans="1:37" ht="14.5">
      <c r="A399" s="252">
        <v>4000005458</v>
      </c>
      <c r="B399" s="252" t="s">
        <v>117</v>
      </c>
      <c r="C399" s="252" t="s">
        <v>795</v>
      </c>
      <c r="D399" s="254" t="s">
        <v>1534</v>
      </c>
      <c r="E399" s="252" t="s">
        <v>1535</v>
      </c>
      <c r="F399" s="252" t="s">
        <v>870</v>
      </c>
      <c r="G399" s="252" t="s">
        <v>864</v>
      </c>
      <c r="H399" s="252" t="s">
        <v>967</v>
      </c>
      <c r="I399" s="255">
        <v>45624.433333333334</v>
      </c>
      <c r="J399" s="255">
        <v>45626.4375</v>
      </c>
      <c r="K399" s="252" t="s">
        <v>845</v>
      </c>
      <c r="L399" s="253" t="s">
        <v>849</v>
      </c>
      <c r="M399" s="252" t="s">
        <v>1535</v>
      </c>
      <c r="N399" s="252" t="s">
        <v>1339</v>
      </c>
      <c r="O399" s="252" t="s">
        <v>848</v>
      </c>
      <c r="P399" s="255">
        <v>45646.459722222222</v>
      </c>
      <c r="Q399" s="252" t="s">
        <v>795</v>
      </c>
      <c r="R399" s="253" t="s">
        <v>849</v>
      </c>
      <c r="S399" s="255">
        <v>45624.45416666667</v>
      </c>
      <c r="T399" s="255">
        <v>45624.520833333336</v>
      </c>
      <c r="U399" s="252" t="s">
        <v>845</v>
      </c>
      <c r="V399" s="253" t="s">
        <v>849</v>
      </c>
      <c r="W399" s="252" t="s">
        <v>850</v>
      </c>
      <c r="X399" s="252" t="s">
        <v>903</v>
      </c>
      <c r="Y399" s="228" t="str">
        <f>VLOOKUP(HelpMe[[#This Row],[Technician]],Technicians[#All],3,FALSE)</f>
        <v>Capgemini</v>
      </c>
      <c r="Z399" s="228" t="str">
        <f>VLOOKUP(HelpMe[[#This Row],[Technician]],Technicians[#All],2,FALSE)</f>
        <v>SAP MM</v>
      </c>
      <c r="AA399" s="233" t="e">
        <f>IF((TEXT("Oct 28, 2024 00:00 AM","mmm dd, yyyy hh:mm") - TEXT(HelpMe[[#This Row],[Created Date]],"mmm dd, yyyy hh:mm"))&gt;0, "Yes","No")</f>
        <v>#VALUE!</v>
      </c>
      <c r="AB399" s="230" t="e">
        <f ca="1">IF(HelpMe[[#This Row],[Resolved Time]]="-",NOW()-TEXT(HelpMe[[#This Row],[Created Date]],"mmm dd, yyyy hh:mm"),HelpMe[[#This Row],[Resolved Time]]-HelpMe[[#This Row],[Created Date]])</f>
        <v>#VALUE!</v>
      </c>
      <c r="AC399" s="231" t="e">
        <f>YEAR(TEXT(HelpMe[[#This Row],[Created Date]],"mmm dd, yyyy hh:mm"))</f>
        <v>#VALUE!</v>
      </c>
      <c r="AD399" s="228" t="e">
        <f>WEEKNUM(TEXT(HelpMe[[#This Row],[Created Date]],"mmm dd, yyyy hh:mm"),2)</f>
        <v>#VALUE!</v>
      </c>
      <c r="AE399" s="228" t="e">
        <f>_xlfn.CONCAT(HelpMe[[#This Row],[Year]],"-W",HelpMe[[#This Row],[Week'#]])</f>
        <v>#VALUE!</v>
      </c>
      <c r="AF399" s="228" t="str">
        <f>IFERROR(VLOOKUP(HelpMe[[#This Row],[ID]],CGTracker[#All],11,FALSE),"No CG Status Found")</f>
        <v>Resolved</v>
      </c>
      <c r="AG399" s="228" t="e">
        <f>MONTH(TEXT(HelpMe[[#This Row],[Created Date]],"mmm dd, yyyy hh:mm"))</f>
        <v>#VALUE!</v>
      </c>
      <c r="AH399" s="228" t="e">
        <f>_xlfn.CONCAT(HelpMe[[#This Row],[Year]],"-M",HelpMe[[#This Row],[Month]])</f>
        <v>#VALUE!</v>
      </c>
      <c r="AI399" s="228" t="e">
        <f ca="1">IF(HelpMe[[#This Row],[Age]]&lt;2,"Less than 2",IF(HelpMe[[#This Row],[Age]]&lt;5,"From 2 to 5",IF(HelpMe[[#This Row],[Age]]&lt;10,"From 5 to 10","More than 10")))</f>
        <v>#VALUE!</v>
      </c>
      <c r="AJ399" s="233" t="e">
        <f>DATEVALUE(TEXT(HelpMe[[#This Row],[Created Date]],"mm/dd/yyyy hh:mm"))</f>
        <v>#VALUE!</v>
      </c>
      <c r="AK399" s="233" t="str">
        <f>IF(HelpMe[[#This Row],[Resolved Time]]="-","",DATEVALUE(TEXT(HelpMe[[#This Row],[Created Date]],"mm/dd/yyyy hh:mm")))</f>
        <v/>
      </c>
    </row>
    <row r="400" spans="1:37" ht="14.5">
      <c r="A400" s="252">
        <v>4000001070</v>
      </c>
      <c r="B400" s="252" t="s">
        <v>117</v>
      </c>
      <c r="C400" s="252" t="s">
        <v>861</v>
      </c>
      <c r="D400" s="254" t="s">
        <v>228</v>
      </c>
      <c r="E400" s="252" t="s">
        <v>911</v>
      </c>
      <c r="F400" s="252" t="s">
        <v>518</v>
      </c>
      <c r="G400" s="252" t="s">
        <v>516</v>
      </c>
      <c r="H400" s="252" t="s">
        <v>746</v>
      </c>
      <c r="I400" s="255">
        <v>45497.762499999997</v>
      </c>
      <c r="J400" s="255">
        <v>45499.762499999997</v>
      </c>
      <c r="K400" s="252" t="s">
        <v>845</v>
      </c>
      <c r="L400" s="253" t="s">
        <v>849</v>
      </c>
      <c r="M400" s="252" t="s">
        <v>911</v>
      </c>
      <c r="N400" s="252" t="s">
        <v>912</v>
      </c>
      <c r="O400" s="252" t="s">
        <v>848</v>
      </c>
      <c r="P400" s="255">
        <v>45645.526388888888</v>
      </c>
      <c r="Q400" s="252" t="s">
        <v>795</v>
      </c>
      <c r="R400" s="253" t="s">
        <v>849</v>
      </c>
      <c r="S400" s="255">
        <v>45506.725694444445</v>
      </c>
      <c r="T400" s="255">
        <v>45498.470833333333</v>
      </c>
      <c r="U400" s="252" t="s">
        <v>845</v>
      </c>
      <c r="V400" s="256">
        <v>3000000000</v>
      </c>
      <c r="W400" s="252" t="s">
        <v>850</v>
      </c>
      <c r="X400" s="252" t="s">
        <v>913</v>
      </c>
      <c r="Y400" s="228" t="str">
        <f>VLOOKUP(HelpMe[[#This Row],[Technician]],Technicians[#All],3,FALSE)</f>
        <v>Capgemini</v>
      </c>
      <c r="Z400" s="228" t="str">
        <f>VLOOKUP(HelpMe[[#This Row],[Technician]],Technicians[#All],2,FALSE)</f>
        <v>SAP SD</v>
      </c>
      <c r="AA400" s="233" t="e">
        <f>IF((TEXT("Oct 28, 2024 00:00 AM","mmm dd, yyyy hh:mm") - TEXT(HelpMe[[#This Row],[Created Date]],"mmm dd, yyyy hh:mm"))&gt;0, "Yes","No")</f>
        <v>#VALUE!</v>
      </c>
      <c r="AB400" s="230" t="e">
        <f ca="1">IF(HelpMe[[#This Row],[Resolved Time]]="-",NOW()-TEXT(HelpMe[[#This Row],[Created Date]],"mmm dd, yyyy hh:mm"),HelpMe[[#This Row],[Resolved Time]]-HelpMe[[#This Row],[Created Date]])</f>
        <v>#VALUE!</v>
      </c>
      <c r="AC400" s="231" t="e">
        <f>YEAR(TEXT(HelpMe[[#This Row],[Created Date]],"mmm dd, yyyy hh:mm"))</f>
        <v>#VALUE!</v>
      </c>
      <c r="AD400" s="228" t="e">
        <f>WEEKNUM(TEXT(HelpMe[[#This Row],[Created Date]],"mmm dd, yyyy hh:mm"),2)</f>
        <v>#VALUE!</v>
      </c>
      <c r="AE400" s="228" t="e">
        <f>_xlfn.CONCAT(HelpMe[[#This Row],[Year]],"-W",HelpMe[[#This Row],[Week'#]])</f>
        <v>#VALUE!</v>
      </c>
      <c r="AF400" s="228" t="str">
        <f>IFERROR(VLOOKUP(HelpMe[[#This Row],[ID]],CGTracker[#All],11,FALSE),"No CG Status Found")</f>
        <v>User acceptance</v>
      </c>
      <c r="AG400" s="228" t="e">
        <f>MONTH(TEXT(HelpMe[[#This Row],[Created Date]],"mmm dd, yyyy hh:mm"))</f>
        <v>#VALUE!</v>
      </c>
      <c r="AH400" s="228" t="e">
        <f>_xlfn.CONCAT(HelpMe[[#This Row],[Year]],"-M",HelpMe[[#This Row],[Month]])</f>
        <v>#VALUE!</v>
      </c>
      <c r="AI400" s="228" t="e">
        <f ca="1">IF(HelpMe[[#This Row],[Age]]&lt;2,"Less than 2",IF(HelpMe[[#This Row],[Age]]&lt;5,"From 2 to 5",IF(HelpMe[[#This Row],[Age]]&lt;10,"From 5 to 10","More than 10")))</f>
        <v>#VALUE!</v>
      </c>
      <c r="AJ400" s="233" t="e">
        <f>DATEVALUE(TEXT(HelpMe[[#This Row],[Created Date]],"mm/dd/yyyy hh:mm"))</f>
        <v>#VALUE!</v>
      </c>
      <c r="AK400" s="233" t="str">
        <f>IF(HelpMe[[#This Row],[Resolved Time]]="-","",DATEVALUE(TEXT(HelpMe[[#This Row],[Created Date]],"mm/dd/yyyy hh:mm")))</f>
        <v/>
      </c>
    </row>
    <row r="401" spans="1:37" ht="14.5">
      <c r="A401" s="252">
        <v>4000005008</v>
      </c>
      <c r="B401" s="252" t="s">
        <v>117</v>
      </c>
      <c r="C401" s="252" t="s">
        <v>861</v>
      </c>
      <c r="D401" s="254" t="s">
        <v>1536</v>
      </c>
      <c r="E401" s="252" t="s">
        <v>1384</v>
      </c>
      <c r="F401" s="252" t="s">
        <v>867</v>
      </c>
      <c r="G401" s="252" t="s">
        <v>1364</v>
      </c>
      <c r="H401" s="252" t="s">
        <v>268</v>
      </c>
      <c r="I401" s="255">
        <v>45610.559027777781</v>
      </c>
      <c r="J401" s="253" t="s">
        <v>849</v>
      </c>
      <c r="K401" s="252" t="s">
        <v>845</v>
      </c>
      <c r="L401" s="253" t="s">
        <v>849</v>
      </c>
      <c r="M401" s="252" t="s">
        <v>1384</v>
      </c>
      <c r="N401" s="252" t="s">
        <v>997</v>
      </c>
      <c r="O401" s="253" t="s">
        <v>849</v>
      </c>
      <c r="P401" s="255">
        <v>45639.654166666667</v>
      </c>
      <c r="Q401" s="253" t="s">
        <v>849</v>
      </c>
      <c r="R401" s="253" t="s">
        <v>849</v>
      </c>
      <c r="S401" s="253" t="s">
        <v>849</v>
      </c>
      <c r="T401" s="253" t="s">
        <v>849</v>
      </c>
      <c r="U401" s="252" t="s">
        <v>845</v>
      </c>
      <c r="V401" s="256">
        <v>3000000000</v>
      </c>
      <c r="W401" s="252" t="s">
        <v>850</v>
      </c>
      <c r="X401" s="252" t="s">
        <v>793</v>
      </c>
      <c r="Y401" s="228" t="str">
        <f>VLOOKUP(HelpMe[[#This Row],[Technician]],Technicians[#All],3,FALSE)</f>
        <v>Capgemini</v>
      </c>
      <c r="Z401" s="228" t="str">
        <f>VLOOKUP(HelpMe[[#This Row],[Technician]],Technicians[#All],2,FALSE)</f>
        <v>SAP PP</v>
      </c>
      <c r="AA401" s="233" t="e">
        <f>IF((TEXT("Oct 28, 2024 00:00 AM","mmm dd, yyyy hh:mm") - TEXT(HelpMe[[#This Row],[Created Date]],"mmm dd, yyyy hh:mm"))&gt;0, "Yes","No")</f>
        <v>#VALUE!</v>
      </c>
      <c r="AB401" s="230" t="e">
        <f ca="1">IF(HelpMe[[#This Row],[Resolved Time]]="-",NOW()-TEXT(HelpMe[[#This Row],[Created Date]],"mmm dd, yyyy hh:mm"),HelpMe[[#This Row],[Resolved Time]]-HelpMe[[#This Row],[Created Date]])</f>
        <v>#VALUE!</v>
      </c>
      <c r="AC401" s="231" t="e">
        <f>YEAR(TEXT(HelpMe[[#This Row],[Created Date]],"mmm dd, yyyy hh:mm"))</f>
        <v>#VALUE!</v>
      </c>
      <c r="AD401" s="228" t="e">
        <f>WEEKNUM(TEXT(HelpMe[[#This Row],[Created Date]],"mmm dd, yyyy hh:mm"),2)</f>
        <v>#VALUE!</v>
      </c>
      <c r="AE401" s="228" t="e">
        <f>_xlfn.CONCAT(HelpMe[[#This Row],[Year]],"-W",HelpMe[[#This Row],[Week'#]])</f>
        <v>#VALUE!</v>
      </c>
      <c r="AF401" s="228" t="str">
        <f>IFERROR(VLOOKUP(HelpMe[[#This Row],[ID]],CGTracker[#All],11,FALSE),"No CG Status Found")</f>
        <v>In Progress</v>
      </c>
      <c r="AG401" s="228" t="e">
        <f>MONTH(TEXT(HelpMe[[#This Row],[Created Date]],"mmm dd, yyyy hh:mm"))</f>
        <v>#VALUE!</v>
      </c>
      <c r="AH401" s="228" t="e">
        <f>_xlfn.CONCAT(HelpMe[[#This Row],[Year]],"-M",HelpMe[[#This Row],[Month]])</f>
        <v>#VALUE!</v>
      </c>
      <c r="AI401" s="228" t="e">
        <f ca="1">IF(HelpMe[[#This Row],[Age]]&lt;2,"Less than 2",IF(HelpMe[[#This Row],[Age]]&lt;5,"From 2 to 5",IF(HelpMe[[#This Row],[Age]]&lt;10,"From 5 to 10","More than 10")))</f>
        <v>#VALUE!</v>
      </c>
      <c r="AJ401" s="233" t="e">
        <f>DATEVALUE(TEXT(HelpMe[[#This Row],[Created Date]],"mm/dd/yyyy hh:mm"))</f>
        <v>#VALUE!</v>
      </c>
      <c r="AK401" s="233" t="str">
        <f>IF(HelpMe[[#This Row],[Resolved Time]]="-","",DATEVALUE(TEXT(HelpMe[[#This Row],[Created Date]],"mm/dd/yyyy hh:mm")))</f>
        <v/>
      </c>
    </row>
    <row r="402" spans="1:37" ht="14.5">
      <c r="A402" s="252">
        <v>4000001017</v>
      </c>
      <c r="B402" s="252" t="s">
        <v>117</v>
      </c>
      <c r="C402" s="252" t="s">
        <v>881</v>
      </c>
      <c r="D402" s="254" t="s">
        <v>1537</v>
      </c>
      <c r="E402" s="252" t="s">
        <v>911</v>
      </c>
      <c r="F402" s="252" t="s">
        <v>742</v>
      </c>
      <c r="G402" s="252" t="s">
        <v>942</v>
      </c>
      <c r="H402" s="252" t="s">
        <v>131</v>
      </c>
      <c r="I402" s="255">
        <v>45496.547222222223</v>
      </c>
      <c r="J402" s="255">
        <v>45503.547222222223</v>
      </c>
      <c r="K402" s="252" t="s">
        <v>845</v>
      </c>
      <c r="L402" s="253" t="s">
        <v>849</v>
      </c>
      <c r="M402" s="252" t="s">
        <v>886</v>
      </c>
      <c r="N402" s="252" t="s">
        <v>912</v>
      </c>
      <c r="O402" s="252" t="s">
        <v>848</v>
      </c>
      <c r="P402" s="255">
        <v>45540.487500000003</v>
      </c>
      <c r="Q402" s="252" t="s">
        <v>881</v>
      </c>
      <c r="R402" s="253" t="s">
        <v>849</v>
      </c>
      <c r="S402" s="255">
        <v>45525.535416666666</v>
      </c>
      <c r="T402" s="255">
        <v>45496.713888888888</v>
      </c>
      <c r="U402" s="252" t="s">
        <v>845</v>
      </c>
      <c r="V402" s="256">
        <v>3000000000</v>
      </c>
      <c r="W402" s="252" t="s">
        <v>850</v>
      </c>
      <c r="X402" s="252" t="s">
        <v>913</v>
      </c>
      <c r="Y402" s="228" t="str">
        <f>VLOOKUP(HelpMe[[#This Row],[Technician]],Technicians[#All],3,FALSE)</f>
        <v>RAK Ceramics</v>
      </c>
      <c r="Z402" s="228" t="str">
        <f>VLOOKUP(HelpMe[[#This Row],[Technician]],Technicians[#All],2,FALSE)</f>
        <v>SAP SD</v>
      </c>
      <c r="AA402" s="233" t="e">
        <f>IF((TEXT("Oct 28, 2024 00:00 AM","mmm dd, yyyy hh:mm") - TEXT(HelpMe[[#This Row],[Created Date]],"mmm dd, yyyy hh:mm"))&gt;0, "Yes","No")</f>
        <v>#VALUE!</v>
      </c>
      <c r="AB402" s="230" t="e">
        <f ca="1">IF(HelpMe[[#This Row],[Resolved Time]]="-",NOW()-TEXT(HelpMe[[#This Row],[Created Date]],"mmm dd, yyyy hh:mm"),HelpMe[[#This Row],[Resolved Time]]-HelpMe[[#This Row],[Created Date]])</f>
        <v>#VALUE!</v>
      </c>
      <c r="AC402" s="231" t="e">
        <f>YEAR(TEXT(HelpMe[[#This Row],[Created Date]],"mmm dd, yyyy hh:mm"))</f>
        <v>#VALUE!</v>
      </c>
      <c r="AD402" s="228" t="e">
        <f>WEEKNUM(TEXT(HelpMe[[#This Row],[Created Date]],"mmm dd, yyyy hh:mm"),2)</f>
        <v>#VALUE!</v>
      </c>
      <c r="AE402" s="228" t="e">
        <f>_xlfn.CONCAT(HelpMe[[#This Row],[Year]],"-W",HelpMe[[#This Row],[Week'#]])</f>
        <v>#VALUE!</v>
      </c>
      <c r="AF402" s="228" t="str">
        <f>IFERROR(VLOOKUP(HelpMe[[#This Row],[ID]],CGTracker[#All],11,FALSE),"No CG Status Found")</f>
        <v>No CG Status Found</v>
      </c>
      <c r="AG402" s="228" t="e">
        <f>MONTH(TEXT(HelpMe[[#This Row],[Created Date]],"mmm dd, yyyy hh:mm"))</f>
        <v>#VALUE!</v>
      </c>
      <c r="AH402" s="228" t="e">
        <f>_xlfn.CONCAT(HelpMe[[#This Row],[Year]],"-M",HelpMe[[#This Row],[Month]])</f>
        <v>#VALUE!</v>
      </c>
      <c r="AI402" s="228" t="e">
        <f ca="1">IF(HelpMe[[#This Row],[Age]]&lt;2,"Less than 2",IF(HelpMe[[#This Row],[Age]]&lt;5,"From 2 to 5",IF(HelpMe[[#This Row],[Age]]&lt;10,"From 5 to 10","More than 10")))</f>
        <v>#VALUE!</v>
      </c>
      <c r="AJ402" s="233" t="e">
        <f>DATEVALUE(TEXT(HelpMe[[#This Row],[Created Date]],"mm/dd/yyyy hh:mm"))</f>
        <v>#VALUE!</v>
      </c>
      <c r="AK402" s="233" t="str">
        <f>IF(HelpMe[[#This Row],[Resolved Time]]="-","",DATEVALUE(TEXT(HelpMe[[#This Row],[Created Date]],"mm/dd/yyyy hh:mm")))</f>
        <v/>
      </c>
    </row>
    <row r="403" spans="1:37" ht="14.5">
      <c r="A403" s="252">
        <v>4000000632</v>
      </c>
      <c r="B403" s="252" t="s">
        <v>117</v>
      </c>
      <c r="C403" s="252" t="s">
        <v>795</v>
      </c>
      <c r="D403" s="254" t="s">
        <v>1538</v>
      </c>
      <c r="E403" s="252" t="s">
        <v>893</v>
      </c>
      <c r="F403" s="252" t="s">
        <v>854</v>
      </c>
      <c r="G403" s="252" t="s">
        <v>855</v>
      </c>
      <c r="H403" s="252" t="s">
        <v>403</v>
      </c>
      <c r="I403" s="255">
        <v>45485.551388888889</v>
      </c>
      <c r="J403" s="255">
        <v>45489.551388888889</v>
      </c>
      <c r="K403" s="252" t="s">
        <v>845</v>
      </c>
      <c r="L403" s="255">
        <v>45555.725694444445</v>
      </c>
      <c r="M403" s="252" t="s">
        <v>894</v>
      </c>
      <c r="N403" s="252" t="s">
        <v>895</v>
      </c>
      <c r="O403" s="252" t="s">
        <v>848</v>
      </c>
      <c r="P403" s="255">
        <v>45555.725694444445</v>
      </c>
      <c r="Q403" s="252" t="s">
        <v>795</v>
      </c>
      <c r="R403" s="255">
        <v>45552.717361111114</v>
      </c>
      <c r="S403" s="255">
        <v>45491.508333333331</v>
      </c>
      <c r="T403" s="255">
        <v>45485.634722222225</v>
      </c>
      <c r="U403" s="252" t="s">
        <v>885</v>
      </c>
      <c r="V403" s="253" t="s">
        <v>849</v>
      </c>
      <c r="W403" s="252" t="s">
        <v>850</v>
      </c>
      <c r="X403" s="252" t="s">
        <v>793</v>
      </c>
      <c r="Y403" s="228" t="str">
        <f>VLOOKUP(HelpMe[[#This Row],[Technician]],Technicians[#All],3,FALSE)</f>
        <v>RAK Ceramics</v>
      </c>
      <c r="Z403" s="228" t="str">
        <f>VLOOKUP(HelpMe[[#This Row],[Technician]],Technicians[#All],2,FALSE)</f>
        <v>SAP PP</v>
      </c>
      <c r="AA403" s="233" t="e">
        <f>IF((TEXT("Oct 28, 2024 00:00 AM","mmm dd, yyyy hh:mm") - TEXT(HelpMe[[#This Row],[Created Date]],"mmm dd, yyyy hh:mm"))&gt;0, "Yes","No")</f>
        <v>#VALUE!</v>
      </c>
      <c r="AB403" s="230">
        <f ca="1">IF(HelpMe[[#This Row],[Resolved Time]]="-",NOW()-TEXT(HelpMe[[#This Row],[Created Date]],"mmm dd, yyyy hh:mm"),HelpMe[[#This Row],[Resolved Time]]-HelpMe[[#This Row],[Created Date]])</f>
        <v>67.165972222224809</v>
      </c>
      <c r="AC403" s="231" t="e">
        <f>YEAR(TEXT(HelpMe[[#This Row],[Created Date]],"mmm dd, yyyy hh:mm"))</f>
        <v>#VALUE!</v>
      </c>
      <c r="AD403" s="228" t="e">
        <f>WEEKNUM(TEXT(HelpMe[[#This Row],[Created Date]],"mmm dd, yyyy hh:mm"),2)</f>
        <v>#VALUE!</v>
      </c>
      <c r="AE403" s="228" t="e">
        <f>_xlfn.CONCAT(HelpMe[[#This Row],[Year]],"-W",HelpMe[[#This Row],[Week'#]])</f>
        <v>#VALUE!</v>
      </c>
      <c r="AF403" s="228" t="str">
        <f>IFERROR(VLOOKUP(HelpMe[[#This Row],[ID]],CGTracker[#All],11,FALSE),"No CG Status Found")</f>
        <v>No CG Status Found</v>
      </c>
      <c r="AG403" s="228" t="e">
        <f>MONTH(TEXT(HelpMe[[#This Row],[Created Date]],"mmm dd, yyyy hh:mm"))</f>
        <v>#VALUE!</v>
      </c>
      <c r="AH403" s="228" t="e">
        <f>_xlfn.CONCAT(HelpMe[[#This Row],[Year]],"-M",HelpMe[[#This Row],[Month]])</f>
        <v>#VALUE!</v>
      </c>
      <c r="AI403" s="228" t="str">
        <f ca="1">IF(HelpMe[[#This Row],[Age]]&lt;2,"Less than 2",IF(HelpMe[[#This Row],[Age]]&lt;5,"From 2 to 5",IF(HelpMe[[#This Row],[Age]]&lt;10,"From 5 to 10","More than 10")))</f>
        <v>More than 10</v>
      </c>
      <c r="AJ403" s="233">
        <f>DATEVALUE(TEXT(HelpMe[[#This Row],[Created Date]],"mm/dd/yyyy hh:mm"))</f>
        <v>45633</v>
      </c>
      <c r="AK403" s="233">
        <f>IF(HelpMe[[#This Row],[Resolved Time]]="-","",DATEVALUE(TEXT(HelpMe[[#This Row],[Created Date]],"mm/dd/yyyy hh:mm")))</f>
        <v>45633</v>
      </c>
    </row>
    <row r="404" spans="1:37" ht="14.5">
      <c r="A404" s="252">
        <v>4000000821</v>
      </c>
      <c r="B404" s="252" t="s">
        <v>117</v>
      </c>
      <c r="C404" s="252" t="s">
        <v>861</v>
      </c>
      <c r="D404" s="254" t="s">
        <v>1539</v>
      </c>
      <c r="E404" s="252" t="s">
        <v>1304</v>
      </c>
      <c r="F404" s="252" t="s">
        <v>742</v>
      </c>
      <c r="G404" s="252" t="s">
        <v>864</v>
      </c>
      <c r="H404" s="252" t="s">
        <v>131</v>
      </c>
      <c r="I404" s="255">
        <v>45490.686805555553</v>
      </c>
      <c r="J404" s="255">
        <v>45492.686805555553</v>
      </c>
      <c r="K404" s="252" t="s">
        <v>845</v>
      </c>
      <c r="L404" s="253" t="s">
        <v>849</v>
      </c>
      <c r="M404" s="252" t="s">
        <v>1304</v>
      </c>
      <c r="N404" s="252" t="s">
        <v>860</v>
      </c>
      <c r="O404" s="252" t="s">
        <v>848</v>
      </c>
      <c r="P404" s="255">
        <v>45615.377083333333</v>
      </c>
      <c r="Q404" s="252" t="s">
        <v>795</v>
      </c>
      <c r="R404" s="253" t="s">
        <v>849</v>
      </c>
      <c r="S404" s="255">
        <v>45517.129166666666</v>
      </c>
      <c r="T404" s="255">
        <v>45490.770138888889</v>
      </c>
      <c r="U404" s="252" t="s">
        <v>845</v>
      </c>
      <c r="V404" s="253" t="s">
        <v>849</v>
      </c>
      <c r="W404" s="252" t="s">
        <v>850</v>
      </c>
      <c r="X404" s="252" t="s">
        <v>903</v>
      </c>
      <c r="Y404" s="228" t="str">
        <f>VLOOKUP(HelpMe[[#This Row],[Technician]],Technicians[#All],3,FALSE)</f>
        <v>RAK Ceramics</v>
      </c>
      <c r="Z404" s="228" t="str">
        <f>VLOOKUP(HelpMe[[#This Row],[Technician]],Technicians[#All],2,FALSE)</f>
        <v>SAP SD</v>
      </c>
      <c r="AA404" s="233" t="e">
        <f>IF((TEXT("Oct 28, 2024 00:00 AM","mmm dd, yyyy hh:mm") - TEXT(HelpMe[[#This Row],[Created Date]],"mmm dd, yyyy hh:mm"))&gt;0, "Yes","No")</f>
        <v>#VALUE!</v>
      </c>
      <c r="AB404" s="230" t="e">
        <f ca="1">IF(HelpMe[[#This Row],[Resolved Time]]="-",NOW()-TEXT(HelpMe[[#This Row],[Created Date]],"mmm dd, yyyy hh:mm"),HelpMe[[#This Row],[Resolved Time]]-HelpMe[[#This Row],[Created Date]])</f>
        <v>#VALUE!</v>
      </c>
      <c r="AC404" s="231" t="e">
        <f>YEAR(TEXT(HelpMe[[#This Row],[Created Date]],"mmm dd, yyyy hh:mm"))</f>
        <v>#VALUE!</v>
      </c>
      <c r="AD404" s="228" t="e">
        <f>WEEKNUM(TEXT(HelpMe[[#This Row],[Created Date]],"mmm dd, yyyy hh:mm"),2)</f>
        <v>#VALUE!</v>
      </c>
      <c r="AE404" s="228" t="e">
        <f>_xlfn.CONCAT(HelpMe[[#This Row],[Year]],"-W",HelpMe[[#This Row],[Week'#]])</f>
        <v>#VALUE!</v>
      </c>
      <c r="AF404" s="228" t="str">
        <f>IFERROR(VLOOKUP(HelpMe[[#This Row],[ID]],CGTracker[#All],11,FALSE),"No CG Status Found")</f>
        <v>No CG Status Found</v>
      </c>
      <c r="AG404" s="228" t="e">
        <f>MONTH(TEXT(HelpMe[[#This Row],[Created Date]],"mmm dd, yyyy hh:mm"))</f>
        <v>#VALUE!</v>
      </c>
      <c r="AH404" s="228" t="e">
        <f>_xlfn.CONCAT(HelpMe[[#This Row],[Year]],"-M",HelpMe[[#This Row],[Month]])</f>
        <v>#VALUE!</v>
      </c>
      <c r="AI404" s="228" t="e">
        <f ca="1">IF(HelpMe[[#This Row],[Age]]&lt;2,"Less than 2",IF(HelpMe[[#This Row],[Age]]&lt;5,"From 2 to 5",IF(HelpMe[[#This Row],[Age]]&lt;10,"From 5 to 10","More than 10")))</f>
        <v>#VALUE!</v>
      </c>
      <c r="AJ404" s="233" t="e">
        <f>DATEVALUE(TEXT(HelpMe[[#This Row],[Created Date]],"mm/dd/yyyy hh:mm"))</f>
        <v>#VALUE!</v>
      </c>
      <c r="AK404" s="233" t="str">
        <f>IF(HelpMe[[#This Row],[Resolved Time]]="-","",DATEVALUE(TEXT(HelpMe[[#This Row],[Created Date]],"mm/dd/yyyy hh:mm")))</f>
        <v/>
      </c>
    </row>
    <row r="405" spans="1:37" ht="14.5">
      <c r="A405" s="252">
        <v>4000000787</v>
      </c>
      <c r="B405" s="252" t="s">
        <v>117</v>
      </c>
      <c r="C405" s="252" t="s">
        <v>795</v>
      </c>
      <c r="D405" s="254" t="s">
        <v>688</v>
      </c>
      <c r="E405" s="252" t="s">
        <v>1070</v>
      </c>
      <c r="F405" s="252" t="s">
        <v>518</v>
      </c>
      <c r="G405" s="252" t="s">
        <v>516</v>
      </c>
      <c r="H405" s="252" t="s">
        <v>403</v>
      </c>
      <c r="I405" s="255">
        <v>45490.428472222222</v>
      </c>
      <c r="J405" s="255">
        <v>45490.770833333336</v>
      </c>
      <c r="K405" s="252" t="s">
        <v>845</v>
      </c>
      <c r="L405" s="255">
        <v>45641.674305555556</v>
      </c>
      <c r="M405" s="252" t="s">
        <v>963</v>
      </c>
      <c r="N405" s="252" t="s">
        <v>1071</v>
      </c>
      <c r="O405" s="252" t="s">
        <v>972</v>
      </c>
      <c r="P405" s="255">
        <v>45641.674305555556</v>
      </c>
      <c r="Q405" s="252" t="s">
        <v>861</v>
      </c>
      <c r="R405" s="255">
        <v>45638.634027777778</v>
      </c>
      <c r="S405" s="255">
        <v>45517.134722222225</v>
      </c>
      <c r="T405" s="255">
        <v>45490.479166666664</v>
      </c>
      <c r="U405" s="252" t="s">
        <v>845</v>
      </c>
      <c r="V405" s="253" t="s">
        <v>849</v>
      </c>
      <c r="W405" s="252" t="s">
        <v>850</v>
      </c>
      <c r="X405" s="252" t="s">
        <v>903</v>
      </c>
      <c r="Y405" s="228" t="str">
        <f>VLOOKUP(HelpMe[[#This Row],[Technician]],Technicians[#All],3,FALSE)</f>
        <v>Capgemini</v>
      </c>
      <c r="Z405" s="228" t="str">
        <f>VLOOKUP(HelpMe[[#This Row],[Technician]],Technicians[#All],2,FALSE)</f>
        <v>SAP SD</v>
      </c>
      <c r="AA405" s="233" t="e">
        <f>IF((TEXT("Oct 28, 2024 00:00 AM","mmm dd, yyyy hh:mm") - TEXT(HelpMe[[#This Row],[Created Date]],"mmm dd, yyyy hh:mm"))&gt;0, "Yes","No")</f>
        <v>#VALUE!</v>
      </c>
      <c r="AB405" s="230">
        <f ca="1">IF(HelpMe[[#This Row],[Resolved Time]]="-",NOW()-TEXT(HelpMe[[#This Row],[Created Date]],"mmm dd, yyyy hh:mm"),HelpMe[[#This Row],[Resolved Time]]-HelpMe[[#This Row],[Created Date]])</f>
        <v>148.2055555555562</v>
      </c>
      <c r="AC405" s="231" t="e">
        <f>YEAR(TEXT(HelpMe[[#This Row],[Created Date]],"mmm dd, yyyy hh:mm"))</f>
        <v>#VALUE!</v>
      </c>
      <c r="AD405" s="228" t="e">
        <f>WEEKNUM(TEXT(HelpMe[[#This Row],[Created Date]],"mmm dd, yyyy hh:mm"),2)</f>
        <v>#VALUE!</v>
      </c>
      <c r="AE405" s="228" t="e">
        <f>_xlfn.CONCAT(HelpMe[[#This Row],[Year]],"-W",HelpMe[[#This Row],[Week'#]])</f>
        <v>#VALUE!</v>
      </c>
      <c r="AF405" s="228" t="str">
        <f>IFERROR(VLOOKUP(HelpMe[[#This Row],[ID]],CGTracker[#All],11,FALSE),"No CG Status Found")</f>
        <v>Closed</v>
      </c>
      <c r="AG405" s="228" t="e">
        <f>MONTH(TEXT(HelpMe[[#This Row],[Created Date]],"mmm dd, yyyy hh:mm"))</f>
        <v>#VALUE!</v>
      </c>
      <c r="AH405" s="228" t="e">
        <f>_xlfn.CONCAT(HelpMe[[#This Row],[Year]],"-M",HelpMe[[#This Row],[Month]])</f>
        <v>#VALUE!</v>
      </c>
      <c r="AI405" s="228" t="str">
        <f ca="1">IF(HelpMe[[#This Row],[Age]]&lt;2,"Less than 2",IF(HelpMe[[#This Row],[Age]]&lt;5,"From 2 to 5",IF(HelpMe[[#This Row],[Age]]&lt;10,"From 5 to 10","More than 10")))</f>
        <v>More than 10</v>
      </c>
      <c r="AJ405" s="233" t="e">
        <f>DATEVALUE(TEXT(HelpMe[[#This Row],[Created Date]],"mm/dd/yyyy hh:mm"))</f>
        <v>#VALUE!</v>
      </c>
      <c r="AK405" s="233" t="e">
        <f>IF(HelpMe[[#This Row],[Resolved Time]]="-","",DATEVALUE(TEXT(HelpMe[[#This Row],[Created Date]],"mm/dd/yyyy hh:mm")))</f>
        <v>#VALUE!</v>
      </c>
    </row>
    <row r="406" spans="1:37" ht="14.5">
      <c r="A406" s="252">
        <v>4000004446</v>
      </c>
      <c r="B406" s="252" t="s">
        <v>117</v>
      </c>
      <c r="C406" s="252" t="s">
        <v>795</v>
      </c>
      <c r="D406" s="254" t="s">
        <v>1540</v>
      </c>
      <c r="E406" s="252" t="s">
        <v>911</v>
      </c>
      <c r="F406" s="252" t="s">
        <v>843</v>
      </c>
      <c r="G406" s="252" t="s">
        <v>844</v>
      </c>
      <c r="H406" s="252" t="s">
        <v>403</v>
      </c>
      <c r="I406" s="255">
        <v>45593.574305555558</v>
      </c>
      <c r="J406" s="255">
        <v>45595.574305555558</v>
      </c>
      <c r="K406" s="252" t="s">
        <v>845</v>
      </c>
      <c r="L406" s="255">
        <v>45596.741666666669</v>
      </c>
      <c r="M406" s="252" t="s">
        <v>911</v>
      </c>
      <c r="N406" s="252" t="s">
        <v>912</v>
      </c>
      <c r="O406" s="252" t="s">
        <v>848</v>
      </c>
      <c r="P406" s="255">
        <v>45596.741666666669</v>
      </c>
      <c r="Q406" s="252" t="s">
        <v>795</v>
      </c>
      <c r="R406" s="255">
        <v>45593.712500000001</v>
      </c>
      <c r="S406" s="255">
        <v>45593.712500000001</v>
      </c>
      <c r="T406" s="255">
        <v>45593.657638888886</v>
      </c>
      <c r="U406" s="252" t="s">
        <v>885</v>
      </c>
      <c r="V406" s="253" t="s">
        <v>849</v>
      </c>
      <c r="W406" s="252" t="s">
        <v>850</v>
      </c>
      <c r="X406" s="252" t="s">
        <v>913</v>
      </c>
      <c r="Y406" s="228" t="str">
        <f>VLOOKUP(HelpMe[[#This Row],[Technician]],Technicians[#All],3,FALSE)</f>
        <v>RAK Ceramics</v>
      </c>
      <c r="Z406" s="228" t="str">
        <f>VLOOKUP(HelpMe[[#This Row],[Technician]],Technicians[#All],2,FALSE)</f>
        <v>SAP Basis</v>
      </c>
      <c r="AA406" s="233" t="e">
        <f>IF((TEXT("Oct 28, 2024 00:00 AM","mmm dd, yyyy hh:mm") - TEXT(HelpMe[[#This Row],[Created Date]],"mmm dd, yyyy hh:mm"))&gt;0, "Yes","No")</f>
        <v>#VALUE!</v>
      </c>
      <c r="AB406" s="230">
        <f ca="1">IF(HelpMe[[#This Row],[Resolved Time]]="-",NOW()-TEXT(HelpMe[[#This Row],[Created Date]],"mmm dd, yyyy hh:mm"),HelpMe[[#This Row],[Resolved Time]]-HelpMe[[#This Row],[Created Date]])</f>
        <v>0.13819444444379769</v>
      </c>
      <c r="AC406" s="231" t="e">
        <f>YEAR(TEXT(HelpMe[[#This Row],[Created Date]],"mmm dd, yyyy hh:mm"))</f>
        <v>#VALUE!</v>
      </c>
      <c r="AD406" s="228" t="e">
        <f>WEEKNUM(TEXT(HelpMe[[#This Row],[Created Date]],"mmm dd, yyyy hh:mm"),2)</f>
        <v>#VALUE!</v>
      </c>
      <c r="AE406" s="228" t="e">
        <f>_xlfn.CONCAT(HelpMe[[#This Row],[Year]],"-W",HelpMe[[#This Row],[Week'#]])</f>
        <v>#VALUE!</v>
      </c>
      <c r="AF406" s="228" t="str">
        <f>IFERROR(VLOOKUP(HelpMe[[#This Row],[ID]],CGTracker[#All],11,FALSE),"No CG Status Found")</f>
        <v>No CG Status Found</v>
      </c>
      <c r="AG406" s="228" t="e">
        <f>MONTH(TEXT(HelpMe[[#This Row],[Created Date]],"mmm dd, yyyy hh:mm"))</f>
        <v>#VALUE!</v>
      </c>
      <c r="AH406" s="228" t="e">
        <f>_xlfn.CONCAT(HelpMe[[#This Row],[Year]],"-M",HelpMe[[#This Row],[Month]])</f>
        <v>#VALUE!</v>
      </c>
      <c r="AI406" s="228" t="str">
        <f ca="1">IF(HelpMe[[#This Row],[Age]]&lt;2,"Less than 2",IF(HelpMe[[#This Row],[Age]]&lt;5,"From 2 to 5",IF(HelpMe[[#This Row],[Age]]&lt;10,"From 5 to 10","More than 10")))</f>
        <v>Less than 2</v>
      </c>
      <c r="AJ406" s="233" t="e">
        <f>DATEVALUE(TEXT(HelpMe[[#This Row],[Created Date]],"mm/dd/yyyy hh:mm"))</f>
        <v>#VALUE!</v>
      </c>
      <c r="AK406" s="233" t="e">
        <f>IF(HelpMe[[#This Row],[Resolved Time]]="-","",DATEVALUE(TEXT(HelpMe[[#This Row],[Created Date]],"mm/dd/yyyy hh:mm")))</f>
        <v>#VALUE!</v>
      </c>
    </row>
    <row r="407" spans="1:37" ht="14.5">
      <c r="A407" s="252">
        <v>4000005548</v>
      </c>
      <c r="B407" s="252" t="s">
        <v>117</v>
      </c>
      <c r="C407" s="252" t="s">
        <v>795</v>
      </c>
      <c r="D407" s="254" t="s">
        <v>1541</v>
      </c>
      <c r="E407" s="252" t="s">
        <v>1004</v>
      </c>
      <c r="F407" s="252" t="s">
        <v>843</v>
      </c>
      <c r="G407" s="252" t="s">
        <v>844</v>
      </c>
      <c r="H407" s="252" t="s">
        <v>403</v>
      </c>
      <c r="I407" s="255">
        <v>45628.625</v>
      </c>
      <c r="J407" s="255">
        <v>45630.625</v>
      </c>
      <c r="K407" s="252" t="s">
        <v>845</v>
      </c>
      <c r="L407" s="255">
        <v>45639.798611111109</v>
      </c>
      <c r="M407" s="252" t="s">
        <v>846</v>
      </c>
      <c r="N407" s="252" t="s">
        <v>1005</v>
      </c>
      <c r="O407" s="252" t="s">
        <v>848</v>
      </c>
      <c r="P407" s="255">
        <v>45639.798611111109</v>
      </c>
      <c r="Q407" s="252" t="s">
        <v>795</v>
      </c>
      <c r="R407" s="255">
        <v>45636.78125</v>
      </c>
      <c r="S407" s="255">
        <v>45636.78125</v>
      </c>
      <c r="T407" s="255">
        <v>45628.708333333336</v>
      </c>
      <c r="U407" s="252" t="s">
        <v>885</v>
      </c>
      <c r="V407" s="253" t="s">
        <v>849</v>
      </c>
      <c r="W407" s="252" t="s">
        <v>850</v>
      </c>
      <c r="X407" s="252" t="s">
        <v>1006</v>
      </c>
      <c r="Y407" s="228" t="str">
        <f>VLOOKUP(HelpMe[[#This Row],[Technician]],Technicians[#All],3,FALSE)</f>
        <v>RAK Ceramics</v>
      </c>
      <c r="Z407" s="228" t="str">
        <f>VLOOKUP(HelpMe[[#This Row],[Technician]],Technicians[#All],2,FALSE)</f>
        <v>SAP Basis</v>
      </c>
      <c r="AA407" s="233" t="e">
        <f>IF((TEXT("Oct 28, 2024 00:00 AM","mmm dd, yyyy hh:mm") - TEXT(HelpMe[[#This Row],[Created Date]],"mmm dd, yyyy hh:mm"))&gt;0, "Yes","No")</f>
        <v>#VALUE!</v>
      </c>
      <c r="AB407" s="230">
        <f ca="1">IF(HelpMe[[#This Row],[Resolved Time]]="-",NOW()-TEXT(HelpMe[[#This Row],[Created Date]],"mmm dd, yyyy hh:mm"),HelpMe[[#This Row],[Resolved Time]]-HelpMe[[#This Row],[Created Date]])</f>
        <v>8.15625</v>
      </c>
      <c r="AC407" s="231" t="e">
        <f>YEAR(TEXT(HelpMe[[#This Row],[Created Date]],"mmm dd, yyyy hh:mm"))</f>
        <v>#VALUE!</v>
      </c>
      <c r="AD407" s="228" t="e">
        <f>WEEKNUM(TEXT(HelpMe[[#This Row],[Created Date]],"mmm dd, yyyy hh:mm"),2)</f>
        <v>#VALUE!</v>
      </c>
      <c r="AE407" s="228" t="e">
        <f>_xlfn.CONCAT(HelpMe[[#This Row],[Year]],"-W",HelpMe[[#This Row],[Week'#]])</f>
        <v>#VALUE!</v>
      </c>
      <c r="AF407" s="228" t="str">
        <f>IFERROR(VLOOKUP(HelpMe[[#This Row],[ID]],CGTracker[#All],11,FALSE),"No CG Status Found")</f>
        <v>No CG Status Found</v>
      </c>
      <c r="AG407" s="228" t="e">
        <f>MONTH(TEXT(HelpMe[[#This Row],[Created Date]],"mmm dd, yyyy hh:mm"))</f>
        <v>#VALUE!</v>
      </c>
      <c r="AH407" s="228" t="e">
        <f>_xlfn.CONCAT(HelpMe[[#This Row],[Year]],"-M",HelpMe[[#This Row],[Month]])</f>
        <v>#VALUE!</v>
      </c>
      <c r="AI407" s="228" t="str">
        <f ca="1">IF(HelpMe[[#This Row],[Age]]&lt;2,"Less than 2",IF(HelpMe[[#This Row],[Age]]&lt;5,"From 2 to 5",IF(HelpMe[[#This Row],[Age]]&lt;10,"From 5 to 10","More than 10")))</f>
        <v>From 5 to 10</v>
      </c>
      <c r="AJ407" s="233">
        <f>DATEVALUE(TEXT(HelpMe[[#This Row],[Created Date]],"mm/dd/yyyy hh:mm"))</f>
        <v>45334</v>
      </c>
      <c r="AK407" s="233">
        <f>IF(HelpMe[[#This Row],[Resolved Time]]="-","",DATEVALUE(TEXT(HelpMe[[#This Row],[Created Date]],"mm/dd/yyyy hh:mm")))</f>
        <v>45334</v>
      </c>
    </row>
    <row r="408" spans="1:37" ht="14.5">
      <c r="A408" s="252">
        <v>4000002111</v>
      </c>
      <c r="B408" s="252" t="s">
        <v>117</v>
      </c>
      <c r="C408" s="252" t="s">
        <v>795</v>
      </c>
      <c r="D408" s="254" t="s">
        <v>1542</v>
      </c>
      <c r="E408" s="252" t="s">
        <v>911</v>
      </c>
      <c r="F408" s="252" t="s">
        <v>884</v>
      </c>
      <c r="G408" s="252" t="s">
        <v>844</v>
      </c>
      <c r="H408" s="252" t="s">
        <v>403</v>
      </c>
      <c r="I408" s="255">
        <v>45523.538194444445</v>
      </c>
      <c r="J408" s="255">
        <v>45525.538194444445</v>
      </c>
      <c r="K408" s="252" t="s">
        <v>845</v>
      </c>
      <c r="L408" s="255">
        <v>45528.549305555556</v>
      </c>
      <c r="M408" s="252" t="s">
        <v>911</v>
      </c>
      <c r="N408" s="252" t="s">
        <v>912</v>
      </c>
      <c r="O408" s="252" t="s">
        <v>848</v>
      </c>
      <c r="P408" s="255">
        <v>45528.549305555556</v>
      </c>
      <c r="Q408" s="252" t="s">
        <v>795</v>
      </c>
      <c r="R408" s="255">
        <v>45525.526388888888</v>
      </c>
      <c r="S408" s="255">
        <v>45525.526388888888</v>
      </c>
      <c r="T408" s="255">
        <v>45523.621527777781</v>
      </c>
      <c r="U408" s="252" t="s">
        <v>885</v>
      </c>
      <c r="V408" s="253" t="s">
        <v>849</v>
      </c>
      <c r="W408" s="252" t="s">
        <v>850</v>
      </c>
      <c r="X408" s="252" t="s">
        <v>913</v>
      </c>
      <c r="Y408" s="228" t="str">
        <f>VLOOKUP(HelpMe[[#This Row],[Technician]],Technicians[#All],3,FALSE)</f>
        <v>RAK Ceramics</v>
      </c>
      <c r="Z408" s="228" t="str">
        <f>VLOOKUP(HelpMe[[#This Row],[Technician]],Technicians[#All],2,FALSE)</f>
        <v>SAP Basis</v>
      </c>
      <c r="AA408" s="233" t="e">
        <f>IF((TEXT("Oct 28, 2024 00:00 AM","mmm dd, yyyy hh:mm") - TEXT(HelpMe[[#This Row],[Created Date]],"mmm dd, yyyy hh:mm"))&gt;0, "Yes","No")</f>
        <v>#VALUE!</v>
      </c>
      <c r="AB408" s="230">
        <f ca="1">IF(HelpMe[[#This Row],[Resolved Time]]="-",NOW()-TEXT(HelpMe[[#This Row],[Created Date]],"mmm dd, yyyy hh:mm"),HelpMe[[#This Row],[Resolved Time]]-HelpMe[[#This Row],[Created Date]])</f>
        <v>1.9881944444423425</v>
      </c>
      <c r="AC408" s="231" t="e">
        <f>YEAR(TEXT(HelpMe[[#This Row],[Created Date]],"mmm dd, yyyy hh:mm"))</f>
        <v>#VALUE!</v>
      </c>
      <c r="AD408" s="228" t="e">
        <f>WEEKNUM(TEXT(HelpMe[[#This Row],[Created Date]],"mmm dd, yyyy hh:mm"),2)</f>
        <v>#VALUE!</v>
      </c>
      <c r="AE408" s="228" t="e">
        <f>_xlfn.CONCAT(HelpMe[[#This Row],[Year]],"-W",HelpMe[[#This Row],[Week'#]])</f>
        <v>#VALUE!</v>
      </c>
      <c r="AF408" s="228" t="str">
        <f>IFERROR(VLOOKUP(HelpMe[[#This Row],[ID]],CGTracker[#All],11,FALSE),"No CG Status Found")</f>
        <v>No CG Status Found</v>
      </c>
      <c r="AG408" s="228" t="e">
        <f>MONTH(TEXT(HelpMe[[#This Row],[Created Date]],"mmm dd, yyyy hh:mm"))</f>
        <v>#VALUE!</v>
      </c>
      <c r="AH408" s="228" t="e">
        <f>_xlfn.CONCAT(HelpMe[[#This Row],[Year]],"-M",HelpMe[[#This Row],[Month]])</f>
        <v>#VALUE!</v>
      </c>
      <c r="AI408" s="228" t="str">
        <f ca="1">IF(HelpMe[[#This Row],[Age]]&lt;2,"Less than 2",IF(HelpMe[[#This Row],[Age]]&lt;5,"From 2 to 5",IF(HelpMe[[#This Row],[Age]]&lt;10,"From 5 to 10","More than 10")))</f>
        <v>Less than 2</v>
      </c>
      <c r="AJ408" s="233" t="e">
        <f>DATEVALUE(TEXT(HelpMe[[#This Row],[Created Date]],"mm/dd/yyyy hh:mm"))</f>
        <v>#VALUE!</v>
      </c>
      <c r="AK408" s="233" t="e">
        <f>IF(HelpMe[[#This Row],[Resolved Time]]="-","",DATEVALUE(TEXT(HelpMe[[#This Row],[Created Date]],"mm/dd/yyyy hh:mm")))</f>
        <v>#VALUE!</v>
      </c>
    </row>
    <row r="409" spans="1:37" ht="14.5">
      <c r="A409" s="252">
        <v>4000004448</v>
      </c>
      <c r="B409" s="252" t="s">
        <v>117</v>
      </c>
      <c r="C409" s="252" t="s">
        <v>795</v>
      </c>
      <c r="D409" s="254" t="s">
        <v>1543</v>
      </c>
      <c r="E409" s="252" t="s">
        <v>911</v>
      </c>
      <c r="F409" s="252" t="s">
        <v>843</v>
      </c>
      <c r="G409" s="252" t="s">
        <v>844</v>
      </c>
      <c r="H409" s="252" t="s">
        <v>403</v>
      </c>
      <c r="I409" s="255">
        <v>45593.595138888886</v>
      </c>
      <c r="J409" s="255">
        <v>45595.595138888886</v>
      </c>
      <c r="K409" s="252" t="s">
        <v>845</v>
      </c>
      <c r="L409" s="255">
        <v>45596.741666666669</v>
      </c>
      <c r="M409" s="252" t="s">
        <v>911</v>
      </c>
      <c r="N409" s="252" t="s">
        <v>912</v>
      </c>
      <c r="O409" s="252" t="s">
        <v>848</v>
      </c>
      <c r="P409" s="255">
        <v>45596.741666666669</v>
      </c>
      <c r="Q409" s="252" t="s">
        <v>795</v>
      </c>
      <c r="R409" s="255">
        <v>45593.708333333336</v>
      </c>
      <c r="S409" s="255">
        <v>45593.708333333336</v>
      </c>
      <c r="T409" s="255">
        <v>45593.678472222222</v>
      </c>
      <c r="U409" s="252" t="s">
        <v>885</v>
      </c>
      <c r="V409" s="253" t="s">
        <v>849</v>
      </c>
      <c r="W409" s="252" t="s">
        <v>850</v>
      </c>
      <c r="X409" s="252" t="s">
        <v>913</v>
      </c>
      <c r="Y409" s="228" t="str">
        <f>VLOOKUP(HelpMe[[#This Row],[Technician]],Technicians[#All],3,FALSE)</f>
        <v>RAK Ceramics</v>
      </c>
      <c r="Z409" s="228" t="str">
        <f>VLOOKUP(HelpMe[[#This Row],[Technician]],Technicians[#All],2,FALSE)</f>
        <v>SAP Basis</v>
      </c>
      <c r="AA409" s="233" t="e">
        <f>IF((TEXT("Oct 28, 2024 00:00 AM","mmm dd, yyyy hh:mm") - TEXT(HelpMe[[#This Row],[Created Date]],"mmm dd, yyyy hh:mm"))&gt;0, "Yes","No")</f>
        <v>#VALUE!</v>
      </c>
      <c r="AB409" s="230">
        <f ca="1">IF(HelpMe[[#This Row],[Resolved Time]]="-",NOW()-TEXT(HelpMe[[#This Row],[Created Date]],"mmm dd, yyyy hh:mm"),HelpMe[[#This Row],[Resolved Time]]-HelpMe[[#This Row],[Created Date]])</f>
        <v>0.11319444444961846</v>
      </c>
      <c r="AC409" s="231" t="e">
        <f>YEAR(TEXT(HelpMe[[#This Row],[Created Date]],"mmm dd, yyyy hh:mm"))</f>
        <v>#VALUE!</v>
      </c>
      <c r="AD409" s="228" t="e">
        <f>WEEKNUM(TEXT(HelpMe[[#This Row],[Created Date]],"mmm dd, yyyy hh:mm"),2)</f>
        <v>#VALUE!</v>
      </c>
      <c r="AE409" s="228" t="e">
        <f>_xlfn.CONCAT(HelpMe[[#This Row],[Year]],"-W",HelpMe[[#This Row],[Week'#]])</f>
        <v>#VALUE!</v>
      </c>
      <c r="AF409" s="228" t="str">
        <f>IFERROR(VLOOKUP(HelpMe[[#This Row],[ID]],CGTracker[#All],11,FALSE),"No CG Status Found")</f>
        <v>No CG Status Found</v>
      </c>
      <c r="AG409" s="228" t="e">
        <f>MONTH(TEXT(HelpMe[[#This Row],[Created Date]],"mmm dd, yyyy hh:mm"))</f>
        <v>#VALUE!</v>
      </c>
      <c r="AH409" s="228" t="e">
        <f>_xlfn.CONCAT(HelpMe[[#This Row],[Year]],"-M",HelpMe[[#This Row],[Month]])</f>
        <v>#VALUE!</v>
      </c>
      <c r="AI409" s="228" t="str">
        <f ca="1">IF(HelpMe[[#This Row],[Age]]&lt;2,"Less than 2",IF(HelpMe[[#This Row],[Age]]&lt;5,"From 2 to 5",IF(HelpMe[[#This Row],[Age]]&lt;10,"From 5 to 10","More than 10")))</f>
        <v>Less than 2</v>
      </c>
      <c r="AJ409" s="233" t="e">
        <f>DATEVALUE(TEXT(HelpMe[[#This Row],[Created Date]],"mm/dd/yyyy hh:mm"))</f>
        <v>#VALUE!</v>
      </c>
      <c r="AK409" s="233" t="e">
        <f>IF(HelpMe[[#This Row],[Resolved Time]]="-","",DATEVALUE(TEXT(HelpMe[[#This Row],[Created Date]],"mm/dd/yyyy hh:mm")))</f>
        <v>#VALUE!</v>
      </c>
    </row>
    <row r="410" spans="1:37" ht="14.5">
      <c r="A410" s="252">
        <v>4000006051</v>
      </c>
      <c r="B410" s="252" t="s">
        <v>117</v>
      </c>
      <c r="C410" s="252" t="s">
        <v>861</v>
      </c>
      <c r="D410" s="254" t="s">
        <v>1544</v>
      </c>
      <c r="E410" s="252" t="s">
        <v>911</v>
      </c>
      <c r="F410" s="252" t="s">
        <v>843</v>
      </c>
      <c r="G410" s="252" t="s">
        <v>844</v>
      </c>
      <c r="H410" s="252" t="s">
        <v>268</v>
      </c>
      <c r="I410" s="255">
        <v>45644.697916666664</v>
      </c>
      <c r="J410" s="255">
        <v>45646.697916666664</v>
      </c>
      <c r="K410" s="252" t="s">
        <v>885</v>
      </c>
      <c r="L410" s="253" t="s">
        <v>849</v>
      </c>
      <c r="M410" s="252" t="s">
        <v>911</v>
      </c>
      <c r="N410" s="252" t="s">
        <v>912</v>
      </c>
      <c r="O410" s="252" t="s">
        <v>848</v>
      </c>
      <c r="P410" s="255">
        <v>45646.762499999997</v>
      </c>
      <c r="Q410" s="252" t="s">
        <v>795</v>
      </c>
      <c r="R410" s="253" t="s">
        <v>849</v>
      </c>
      <c r="S410" s="253" t="s">
        <v>849</v>
      </c>
      <c r="T410" s="255">
        <v>45644.78125</v>
      </c>
      <c r="U410" s="252" t="s">
        <v>885</v>
      </c>
      <c r="V410" s="253" t="s">
        <v>849</v>
      </c>
      <c r="W410" s="252" t="s">
        <v>888</v>
      </c>
      <c r="X410" s="252" t="s">
        <v>913</v>
      </c>
      <c r="Y410" s="228" t="str">
        <f>VLOOKUP(HelpMe[[#This Row],[Technician]],Technicians[#All],3,FALSE)</f>
        <v>RAK Ceramics</v>
      </c>
      <c r="Z410" s="228" t="str">
        <f>VLOOKUP(HelpMe[[#This Row],[Technician]],Technicians[#All],2,FALSE)</f>
        <v>SAP Basis</v>
      </c>
      <c r="AA410" s="233" t="e">
        <f>IF((TEXT("Oct 28, 2024 00:00 AM","mmm dd, yyyy hh:mm") - TEXT(HelpMe[[#This Row],[Created Date]],"mmm dd, yyyy hh:mm"))&gt;0, "Yes","No")</f>
        <v>#VALUE!</v>
      </c>
      <c r="AB410" s="230" t="e">
        <f ca="1">IF(HelpMe[[#This Row],[Resolved Time]]="-",NOW()-TEXT(HelpMe[[#This Row],[Created Date]],"mmm dd, yyyy hh:mm"),HelpMe[[#This Row],[Resolved Time]]-HelpMe[[#This Row],[Created Date]])</f>
        <v>#VALUE!</v>
      </c>
      <c r="AC410" s="231" t="e">
        <f>YEAR(TEXT(HelpMe[[#This Row],[Created Date]],"mmm dd, yyyy hh:mm"))</f>
        <v>#VALUE!</v>
      </c>
      <c r="AD410" s="228" t="e">
        <f>WEEKNUM(TEXT(HelpMe[[#This Row],[Created Date]],"mmm dd, yyyy hh:mm"),2)</f>
        <v>#VALUE!</v>
      </c>
      <c r="AE410" s="228" t="e">
        <f>_xlfn.CONCAT(HelpMe[[#This Row],[Year]],"-W",HelpMe[[#This Row],[Week'#]])</f>
        <v>#VALUE!</v>
      </c>
      <c r="AF410" s="228" t="str">
        <f>IFERROR(VLOOKUP(HelpMe[[#This Row],[ID]],CGTracker[#All],11,FALSE),"No CG Status Found")</f>
        <v>No CG Status Found</v>
      </c>
      <c r="AG410" s="228" t="e">
        <f>MONTH(TEXT(HelpMe[[#This Row],[Created Date]],"mmm dd, yyyy hh:mm"))</f>
        <v>#VALUE!</v>
      </c>
      <c r="AH410" s="228" t="e">
        <f>_xlfn.CONCAT(HelpMe[[#This Row],[Year]],"-M",HelpMe[[#This Row],[Month]])</f>
        <v>#VALUE!</v>
      </c>
      <c r="AI410" s="228" t="e">
        <f ca="1">IF(HelpMe[[#This Row],[Age]]&lt;2,"Less than 2",IF(HelpMe[[#This Row],[Age]]&lt;5,"From 2 to 5",IF(HelpMe[[#This Row],[Age]]&lt;10,"From 5 to 10","More than 10")))</f>
        <v>#VALUE!</v>
      </c>
      <c r="AJ410" s="233" t="e">
        <f>DATEVALUE(TEXT(HelpMe[[#This Row],[Created Date]],"mm/dd/yyyy hh:mm"))</f>
        <v>#VALUE!</v>
      </c>
      <c r="AK410" s="233" t="str">
        <f>IF(HelpMe[[#This Row],[Resolved Time]]="-","",DATEVALUE(TEXT(HelpMe[[#This Row],[Created Date]],"mm/dd/yyyy hh:mm")))</f>
        <v/>
      </c>
    </row>
    <row r="411" spans="1:37" ht="14.5">
      <c r="A411" s="252">
        <v>4000001574</v>
      </c>
      <c r="B411" s="252" t="s">
        <v>117</v>
      </c>
      <c r="C411" s="252" t="s">
        <v>795</v>
      </c>
      <c r="D411" s="254" t="s">
        <v>1545</v>
      </c>
      <c r="E411" s="252" t="s">
        <v>911</v>
      </c>
      <c r="F411" s="252" t="s">
        <v>884</v>
      </c>
      <c r="G411" s="252" t="s">
        <v>844</v>
      </c>
      <c r="H411" s="252" t="s">
        <v>403</v>
      </c>
      <c r="I411" s="255">
        <v>45505.580555555556</v>
      </c>
      <c r="J411" s="255">
        <v>45510.55972222222</v>
      </c>
      <c r="K411" s="252" t="s">
        <v>845</v>
      </c>
      <c r="L411" s="255">
        <v>45512.543749999997</v>
      </c>
      <c r="M411" s="252" t="s">
        <v>911</v>
      </c>
      <c r="N411" s="252" t="s">
        <v>912</v>
      </c>
      <c r="O411" s="252" t="s">
        <v>848</v>
      </c>
      <c r="P411" s="255">
        <v>45512.543749999997</v>
      </c>
      <c r="Q411" s="252" t="s">
        <v>795</v>
      </c>
      <c r="R411" s="255">
        <v>45509.538888888892</v>
      </c>
      <c r="S411" s="255">
        <v>45506.518750000003</v>
      </c>
      <c r="T411" s="255">
        <v>45505.663888888892</v>
      </c>
      <c r="U411" s="252" t="s">
        <v>885</v>
      </c>
      <c r="V411" s="253" t="s">
        <v>849</v>
      </c>
      <c r="W411" s="252" t="s">
        <v>850</v>
      </c>
      <c r="X411" s="252" t="s">
        <v>913</v>
      </c>
      <c r="Y411" s="228" t="str">
        <f>VLOOKUP(HelpMe[[#This Row],[Technician]],Technicians[#All],3,FALSE)</f>
        <v>RAK Ceramics</v>
      </c>
      <c r="Z411" s="228" t="str">
        <f>VLOOKUP(HelpMe[[#This Row],[Technician]],Technicians[#All],2,FALSE)</f>
        <v>SAP Basis</v>
      </c>
      <c r="AA411" s="233" t="e">
        <f>IF((TEXT("Oct 28, 2024 00:00 AM","mmm dd, yyyy hh:mm") - TEXT(HelpMe[[#This Row],[Created Date]],"mmm dd, yyyy hh:mm"))&gt;0, "Yes","No")</f>
        <v>#VALUE!</v>
      </c>
      <c r="AB411" s="230">
        <f ca="1">IF(HelpMe[[#This Row],[Resolved Time]]="-",NOW()-TEXT(HelpMe[[#This Row],[Created Date]],"mmm dd, yyyy hh:mm"),HelpMe[[#This Row],[Resolved Time]]-HelpMe[[#This Row],[Created Date]])</f>
        <v>3.9583333333357587</v>
      </c>
      <c r="AC411" s="231" t="e">
        <f>YEAR(TEXT(HelpMe[[#This Row],[Created Date]],"mmm dd, yyyy hh:mm"))</f>
        <v>#VALUE!</v>
      </c>
      <c r="AD411" s="228" t="e">
        <f>WEEKNUM(TEXT(HelpMe[[#This Row],[Created Date]],"mmm dd, yyyy hh:mm"),2)</f>
        <v>#VALUE!</v>
      </c>
      <c r="AE411" s="228" t="e">
        <f>_xlfn.CONCAT(HelpMe[[#This Row],[Year]],"-W",HelpMe[[#This Row],[Week'#]])</f>
        <v>#VALUE!</v>
      </c>
      <c r="AF411" s="228" t="str">
        <f>IFERROR(VLOOKUP(HelpMe[[#This Row],[ID]],CGTracker[#All],11,FALSE),"No CG Status Found")</f>
        <v>No CG Status Found</v>
      </c>
      <c r="AG411" s="228" t="e">
        <f>MONTH(TEXT(HelpMe[[#This Row],[Created Date]],"mmm dd, yyyy hh:mm"))</f>
        <v>#VALUE!</v>
      </c>
      <c r="AH411" s="228" t="e">
        <f>_xlfn.CONCAT(HelpMe[[#This Row],[Year]],"-M",HelpMe[[#This Row],[Month]])</f>
        <v>#VALUE!</v>
      </c>
      <c r="AI411" s="228" t="str">
        <f ca="1">IF(HelpMe[[#This Row],[Age]]&lt;2,"Less than 2",IF(HelpMe[[#This Row],[Age]]&lt;5,"From 2 to 5",IF(HelpMe[[#This Row],[Age]]&lt;10,"From 5 to 10","More than 10")))</f>
        <v>From 2 to 5</v>
      </c>
      <c r="AJ411" s="233">
        <f>DATEVALUE(TEXT(HelpMe[[#This Row],[Created Date]],"mm/dd/yyyy hh:mm"))</f>
        <v>45299</v>
      </c>
      <c r="AK411" s="233">
        <f>IF(HelpMe[[#This Row],[Resolved Time]]="-","",DATEVALUE(TEXT(HelpMe[[#This Row],[Created Date]],"mm/dd/yyyy hh:mm")))</f>
        <v>45299</v>
      </c>
    </row>
    <row r="412" spans="1:37" ht="14.5">
      <c r="A412" s="252">
        <v>4000001084</v>
      </c>
      <c r="B412" s="252" t="s">
        <v>117</v>
      </c>
      <c r="C412" s="252" t="s">
        <v>795</v>
      </c>
      <c r="D412" s="254" t="s">
        <v>1546</v>
      </c>
      <c r="E412" s="252" t="s">
        <v>911</v>
      </c>
      <c r="F412" s="252" t="s">
        <v>843</v>
      </c>
      <c r="G412" s="252" t="s">
        <v>844</v>
      </c>
      <c r="H412" s="252" t="s">
        <v>403</v>
      </c>
      <c r="I412" s="255">
        <v>45498.7</v>
      </c>
      <c r="J412" s="255">
        <v>45502.7</v>
      </c>
      <c r="K412" s="252" t="s">
        <v>845</v>
      </c>
      <c r="L412" s="255">
        <v>45520.504861111112</v>
      </c>
      <c r="M412" s="252" t="s">
        <v>911</v>
      </c>
      <c r="N412" s="252" t="s">
        <v>912</v>
      </c>
      <c r="O412" s="252" t="s">
        <v>848</v>
      </c>
      <c r="P412" s="255">
        <v>45520.504861111112</v>
      </c>
      <c r="Q412" s="252" t="s">
        <v>795</v>
      </c>
      <c r="R412" s="255">
        <v>45517.472916666666</v>
      </c>
      <c r="S412" s="255">
        <v>45502.79583333333</v>
      </c>
      <c r="T412" s="255">
        <v>45498.783333333333</v>
      </c>
      <c r="U412" s="252" t="s">
        <v>885</v>
      </c>
      <c r="V412" s="253" t="s">
        <v>849</v>
      </c>
      <c r="W412" s="252" t="s">
        <v>850</v>
      </c>
      <c r="X412" s="252" t="s">
        <v>913</v>
      </c>
      <c r="Y412" s="228" t="str">
        <f>VLOOKUP(HelpMe[[#This Row],[Technician]],Technicians[#All],3,FALSE)</f>
        <v>RAK Ceramics</v>
      </c>
      <c r="Z412" s="228" t="str">
        <f>VLOOKUP(HelpMe[[#This Row],[Technician]],Technicians[#All],2,FALSE)</f>
        <v>SAP Basis</v>
      </c>
      <c r="AA412" s="233" t="e">
        <f>IF((TEXT("Oct 28, 2024 00:00 AM","mmm dd, yyyy hh:mm") - TEXT(HelpMe[[#This Row],[Created Date]],"mmm dd, yyyy hh:mm"))&gt;0, "Yes","No")</f>
        <v>#VALUE!</v>
      </c>
      <c r="AB412" s="230">
        <f ca="1">IF(HelpMe[[#This Row],[Resolved Time]]="-",NOW()-TEXT(HelpMe[[#This Row],[Created Date]],"mmm dd, yyyy hh:mm"),HelpMe[[#This Row],[Resolved Time]]-HelpMe[[#This Row],[Created Date]])</f>
        <v>18.772916666668607</v>
      </c>
      <c r="AC412" s="231" t="e">
        <f>YEAR(TEXT(HelpMe[[#This Row],[Created Date]],"mmm dd, yyyy hh:mm"))</f>
        <v>#VALUE!</v>
      </c>
      <c r="AD412" s="228" t="e">
        <f>WEEKNUM(TEXT(HelpMe[[#This Row],[Created Date]],"mmm dd, yyyy hh:mm"),2)</f>
        <v>#VALUE!</v>
      </c>
      <c r="AE412" s="228" t="e">
        <f>_xlfn.CONCAT(HelpMe[[#This Row],[Year]],"-W",HelpMe[[#This Row],[Week'#]])</f>
        <v>#VALUE!</v>
      </c>
      <c r="AF412" s="228" t="str">
        <f>IFERROR(VLOOKUP(HelpMe[[#This Row],[ID]],CGTracker[#All],11,FALSE),"No CG Status Found")</f>
        <v>No CG Status Found</v>
      </c>
      <c r="AG412" s="228" t="e">
        <f>MONTH(TEXT(HelpMe[[#This Row],[Created Date]],"mmm dd, yyyy hh:mm"))</f>
        <v>#VALUE!</v>
      </c>
      <c r="AH412" s="228" t="e">
        <f>_xlfn.CONCAT(HelpMe[[#This Row],[Year]],"-M",HelpMe[[#This Row],[Month]])</f>
        <v>#VALUE!</v>
      </c>
      <c r="AI412" s="228" t="str">
        <f ca="1">IF(HelpMe[[#This Row],[Age]]&lt;2,"Less than 2",IF(HelpMe[[#This Row],[Age]]&lt;5,"From 2 to 5",IF(HelpMe[[#This Row],[Age]]&lt;10,"From 5 to 10","More than 10")))</f>
        <v>More than 10</v>
      </c>
      <c r="AJ412" s="233" t="e">
        <f>DATEVALUE(TEXT(HelpMe[[#This Row],[Created Date]],"mm/dd/yyyy hh:mm"))</f>
        <v>#VALUE!</v>
      </c>
      <c r="AK412" s="233" t="e">
        <f>IF(HelpMe[[#This Row],[Resolved Time]]="-","",DATEVALUE(TEXT(HelpMe[[#This Row],[Created Date]],"mm/dd/yyyy hh:mm")))</f>
        <v>#VALUE!</v>
      </c>
    </row>
    <row r="413" spans="1:37" ht="14.5">
      <c r="A413" s="252">
        <v>4000004177</v>
      </c>
      <c r="B413" s="252" t="s">
        <v>117</v>
      </c>
      <c r="C413" s="252" t="s">
        <v>795</v>
      </c>
      <c r="D413" s="254" t="s">
        <v>1547</v>
      </c>
      <c r="E413" s="252" t="s">
        <v>911</v>
      </c>
      <c r="F413" s="252" t="s">
        <v>843</v>
      </c>
      <c r="G413" s="252" t="s">
        <v>844</v>
      </c>
      <c r="H413" s="252" t="s">
        <v>403</v>
      </c>
      <c r="I413" s="255">
        <v>45582.705555555556</v>
      </c>
      <c r="J413" s="255">
        <v>45586.705555555556</v>
      </c>
      <c r="K413" s="252" t="s">
        <v>845</v>
      </c>
      <c r="L413" s="255">
        <v>45586.696527777778</v>
      </c>
      <c r="M413" s="252" t="s">
        <v>911</v>
      </c>
      <c r="N413" s="252" t="s">
        <v>912</v>
      </c>
      <c r="O413" s="252" t="s">
        <v>848</v>
      </c>
      <c r="P413" s="255">
        <v>45595.467361111114</v>
      </c>
      <c r="Q413" s="252" t="s">
        <v>795</v>
      </c>
      <c r="R413" s="255">
        <v>45583.683333333334</v>
      </c>
      <c r="S413" s="255">
        <v>45583.683333333334</v>
      </c>
      <c r="T413" s="255">
        <v>45582.788888888892</v>
      </c>
      <c r="U413" s="252" t="s">
        <v>885</v>
      </c>
      <c r="V413" s="253" t="s">
        <v>849</v>
      </c>
      <c r="W413" s="252" t="s">
        <v>850</v>
      </c>
      <c r="X413" s="252" t="s">
        <v>913</v>
      </c>
      <c r="Y413" s="228" t="str">
        <f>VLOOKUP(HelpMe[[#This Row],[Technician]],Technicians[#All],3,FALSE)</f>
        <v>RAK Ceramics</v>
      </c>
      <c r="Z413" s="228" t="str">
        <f>VLOOKUP(HelpMe[[#This Row],[Technician]],Technicians[#All],2,FALSE)</f>
        <v>SAP Basis</v>
      </c>
      <c r="AA413" s="233" t="e">
        <f>IF((TEXT("Oct 28, 2024 00:00 AM","mmm dd, yyyy hh:mm") - TEXT(HelpMe[[#This Row],[Created Date]],"mmm dd, yyyy hh:mm"))&gt;0, "Yes","No")</f>
        <v>#VALUE!</v>
      </c>
      <c r="AB413" s="230">
        <f ca="1">IF(HelpMe[[#This Row],[Resolved Time]]="-",NOW()-TEXT(HelpMe[[#This Row],[Created Date]],"mmm dd, yyyy hh:mm"),HelpMe[[#This Row],[Resolved Time]]-HelpMe[[#This Row],[Created Date]])</f>
        <v>0.97777777777810115</v>
      </c>
      <c r="AC413" s="231" t="e">
        <f>YEAR(TEXT(HelpMe[[#This Row],[Created Date]],"mmm dd, yyyy hh:mm"))</f>
        <v>#VALUE!</v>
      </c>
      <c r="AD413" s="228" t="e">
        <f>WEEKNUM(TEXT(HelpMe[[#This Row],[Created Date]],"mmm dd, yyyy hh:mm"),2)</f>
        <v>#VALUE!</v>
      </c>
      <c r="AE413" s="228" t="e">
        <f>_xlfn.CONCAT(HelpMe[[#This Row],[Year]],"-W",HelpMe[[#This Row],[Week'#]])</f>
        <v>#VALUE!</v>
      </c>
      <c r="AF413" s="228" t="str">
        <f>IFERROR(VLOOKUP(HelpMe[[#This Row],[ID]],CGTracker[#All],11,FALSE),"No CG Status Found")</f>
        <v>No CG Status Found</v>
      </c>
      <c r="AG413" s="228" t="e">
        <f>MONTH(TEXT(HelpMe[[#This Row],[Created Date]],"mmm dd, yyyy hh:mm"))</f>
        <v>#VALUE!</v>
      </c>
      <c r="AH413" s="228" t="e">
        <f>_xlfn.CONCAT(HelpMe[[#This Row],[Year]],"-M",HelpMe[[#This Row],[Month]])</f>
        <v>#VALUE!</v>
      </c>
      <c r="AI413" s="228" t="str">
        <f ca="1">IF(HelpMe[[#This Row],[Age]]&lt;2,"Less than 2",IF(HelpMe[[#This Row],[Age]]&lt;5,"From 2 to 5",IF(HelpMe[[#This Row],[Age]]&lt;10,"From 5 to 10","More than 10")))</f>
        <v>Less than 2</v>
      </c>
      <c r="AJ413" s="233" t="e">
        <f>DATEVALUE(TEXT(HelpMe[[#This Row],[Created Date]],"mm/dd/yyyy hh:mm"))</f>
        <v>#VALUE!</v>
      </c>
      <c r="AK413" s="233" t="e">
        <f>IF(HelpMe[[#This Row],[Resolved Time]]="-","",DATEVALUE(TEXT(HelpMe[[#This Row],[Created Date]],"mm/dd/yyyy hh:mm")))</f>
        <v>#VALUE!</v>
      </c>
    </row>
    <row r="414" spans="1:37" ht="14.5">
      <c r="A414" s="252">
        <v>4000005925</v>
      </c>
      <c r="B414" s="252" t="s">
        <v>117</v>
      </c>
      <c r="C414" s="252" t="s">
        <v>795</v>
      </c>
      <c r="D414" s="254" t="s">
        <v>1548</v>
      </c>
      <c r="E414" s="252" t="s">
        <v>911</v>
      </c>
      <c r="F414" s="252" t="s">
        <v>518</v>
      </c>
      <c r="G414" s="252" t="s">
        <v>942</v>
      </c>
      <c r="H414" s="252" t="s">
        <v>268</v>
      </c>
      <c r="I414" s="255">
        <v>45639.632638888892</v>
      </c>
      <c r="J414" s="255">
        <v>45643.632638888892</v>
      </c>
      <c r="K414" s="252" t="s">
        <v>845</v>
      </c>
      <c r="L414" s="253" t="s">
        <v>849</v>
      </c>
      <c r="M414" s="252" t="s">
        <v>911</v>
      </c>
      <c r="N414" s="252" t="s">
        <v>912</v>
      </c>
      <c r="O414" s="252" t="s">
        <v>848</v>
      </c>
      <c r="P414" s="255">
        <v>45646.769444444442</v>
      </c>
      <c r="Q414" s="252" t="s">
        <v>795</v>
      </c>
      <c r="R414" s="253" t="s">
        <v>849</v>
      </c>
      <c r="S414" s="253" t="s">
        <v>849</v>
      </c>
      <c r="T414" s="255">
        <v>45639.71597222222</v>
      </c>
      <c r="U414" s="252" t="s">
        <v>845</v>
      </c>
      <c r="V414" s="253" t="s">
        <v>849</v>
      </c>
      <c r="W414" s="252" t="s">
        <v>850</v>
      </c>
      <c r="X414" s="252" t="s">
        <v>913</v>
      </c>
      <c r="Y414" s="228" t="str">
        <f>VLOOKUP(HelpMe[[#This Row],[Technician]],Technicians[#All],3,FALSE)</f>
        <v>Capgemini</v>
      </c>
      <c r="Z414" s="228" t="str">
        <f>VLOOKUP(HelpMe[[#This Row],[Technician]],Technicians[#All],2,FALSE)</f>
        <v>SAP SD</v>
      </c>
      <c r="AA414" s="233" t="e">
        <f>IF((TEXT("Oct 28, 2024 00:00 AM","mmm dd, yyyy hh:mm") - TEXT(HelpMe[[#This Row],[Created Date]],"mmm dd, yyyy hh:mm"))&gt;0, "Yes","No")</f>
        <v>#VALUE!</v>
      </c>
      <c r="AB414" s="230" t="e">
        <f ca="1">IF(HelpMe[[#This Row],[Resolved Time]]="-",NOW()-TEXT(HelpMe[[#This Row],[Created Date]],"mmm dd, yyyy hh:mm"),HelpMe[[#This Row],[Resolved Time]]-HelpMe[[#This Row],[Created Date]])</f>
        <v>#VALUE!</v>
      </c>
      <c r="AC414" s="231" t="e">
        <f>YEAR(TEXT(HelpMe[[#This Row],[Created Date]],"mmm dd, yyyy hh:mm"))</f>
        <v>#VALUE!</v>
      </c>
      <c r="AD414" s="228" t="e">
        <f>WEEKNUM(TEXT(HelpMe[[#This Row],[Created Date]],"mmm dd, yyyy hh:mm"),2)</f>
        <v>#VALUE!</v>
      </c>
      <c r="AE414" s="228" t="e">
        <f>_xlfn.CONCAT(HelpMe[[#This Row],[Year]],"-W",HelpMe[[#This Row],[Week'#]])</f>
        <v>#VALUE!</v>
      </c>
      <c r="AF414" s="228" t="str">
        <f>IFERROR(VLOOKUP(HelpMe[[#This Row],[ID]],CGTracker[#All],11,FALSE),"No CG Status Found")</f>
        <v>User acceptance</v>
      </c>
      <c r="AG414" s="228" t="e">
        <f>MONTH(TEXT(HelpMe[[#This Row],[Created Date]],"mmm dd, yyyy hh:mm"))</f>
        <v>#VALUE!</v>
      </c>
      <c r="AH414" s="228" t="e">
        <f>_xlfn.CONCAT(HelpMe[[#This Row],[Year]],"-M",HelpMe[[#This Row],[Month]])</f>
        <v>#VALUE!</v>
      </c>
      <c r="AI414" s="228" t="e">
        <f ca="1">IF(HelpMe[[#This Row],[Age]]&lt;2,"Less than 2",IF(HelpMe[[#This Row],[Age]]&lt;5,"From 2 to 5",IF(HelpMe[[#This Row],[Age]]&lt;10,"From 5 to 10","More than 10")))</f>
        <v>#VALUE!</v>
      </c>
      <c r="AJ414" s="233" t="e">
        <f>DATEVALUE(TEXT(HelpMe[[#This Row],[Created Date]],"mm/dd/yyyy hh:mm"))</f>
        <v>#VALUE!</v>
      </c>
      <c r="AK414" s="233" t="str">
        <f>IF(HelpMe[[#This Row],[Resolved Time]]="-","",DATEVALUE(TEXT(HelpMe[[#This Row],[Created Date]],"mm/dd/yyyy hh:mm")))</f>
        <v/>
      </c>
    </row>
    <row r="415" spans="1:37" ht="14.5">
      <c r="A415" s="252">
        <v>4000006077</v>
      </c>
      <c r="B415" s="252" t="s">
        <v>156</v>
      </c>
      <c r="C415" s="252" t="s">
        <v>795</v>
      </c>
      <c r="D415" s="254" t="s">
        <v>764</v>
      </c>
      <c r="E415" s="252" t="s">
        <v>1197</v>
      </c>
      <c r="F415" s="252" t="s">
        <v>867</v>
      </c>
      <c r="G415" s="252" t="s">
        <v>855</v>
      </c>
      <c r="H415" s="252" t="s">
        <v>268</v>
      </c>
      <c r="I415" s="255">
        <v>45645.647222222222</v>
      </c>
      <c r="J415" s="255">
        <v>45648.647222222222</v>
      </c>
      <c r="K415" s="252" t="s">
        <v>845</v>
      </c>
      <c r="L415" s="253" t="s">
        <v>849</v>
      </c>
      <c r="M415" s="252" t="s">
        <v>846</v>
      </c>
      <c r="N415" s="252" t="s">
        <v>912</v>
      </c>
      <c r="O415" s="252" t="s">
        <v>848</v>
      </c>
      <c r="P415" s="255">
        <v>45645.768750000003</v>
      </c>
      <c r="Q415" s="252" t="s">
        <v>795</v>
      </c>
      <c r="R415" s="253" t="s">
        <v>849</v>
      </c>
      <c r="S415" s="253" t="s">
        <v>849</v>
      </c>
      <c r="T415" s="255">
        <v>45645.730555555558</v>
      </c>
      <c r="U415" s="253" t="s">
        <v>849</v>
      </c>
      <c r="V415" s="253" t="s">
        <v>849</v>
      </c>
      <c r="W415" s="253" t="s">
        <v>849</v>
      </c>
      <c r="X415" s="253" t="s">
        <v>857</v>
      </c>
      <c r="Y415" s="228" t="str">
        <f>VLOOKUP(HelpMe[[#This Row],[Technician]],Technicians[#All],3,FALSE)</f>
        <v>Capgemini</v>
      </c>
      <c r="Z415" s="228" t="str">
        <f>VLOOKUP(HelpMe[[#This Row],[Technician]],Technicians[#All],2,FALSE)</f>
        <v>SAP PP</v>
      </c>
      <c r="AA415" s="233" t="e">
        <f>IF((TEXT("Oct 28, 2024 00:00 AM","mmm dd, yyyy hh:mm") - TEXT(HelpMe[[#This Row],[Created Date]],"mmm dd, yyyy hh:mm"))&gt;0, "Yes","No")</f>
        <v>#VALUE!</v>
      </c>
      <c r="AB415" s="230" t="e">
        <f ca="1">IF(HelpMe[[#This Row],[Resolved Time]]="-",NOW()-TEXT(HelpMe[[#This Row],[Created Date]],"mmm dd, yyyy hh:mm"),HelpMe[[#This Row],[Resolved Time]]-HelpMe[[#This Row],[Created Date]])</f>
        <v>#VALUE!</v>
      </c>
      <c r="AC415" s="231" t="e">
        <f>YEAR(TEXT(HelpMe[[#This Row],[Created Date]],"mmm dd, yyyy hh:mm"))</f>
        <v>#VALUE!</v>
      </c>
      <c r="AD415" s="228" t="e">
        <f>WEEKNUM(TEXT(HelpMe[[#This Row],[Created Date]],"mmm dd, yyyy hh:mm"),2)</f>
        <v>#VALUE!</v>
      </c>
      <c r="AE415" s="228" t="e">
        <f>_xlfn.CONCAT(HelpMe[[#This Row],[Year]],"-W",HelpMe[[#This Row],[Week'#]])</f>
        <v>#VALUE!</v>
      </c>
      <c r="AF415" s="228" t="str">
        <f>IFERROR(VLOOKUP(HelpMe[[#This Row],[ID]],CGTracker[#All],11,FALSE),"No CG Status Found")</f>
        <v>In Progress</v>
      </c>
      <c r="AG415" s="228" t="e">
        <f>MONTH(TEXT(HelpMe[[#This Row],[Created Date]],"mmm dd, yyyy hh:mm"))</f>
        <v>#VALUE!</v>
      </c>
      <c r="AH415" s="228" t="e">
        <f>_xlfn.CONCAT(HelpMe[[#This Row],[Year]],"-M",HelpMe[[#This Row],[Month]])</f>
        <v>#VALUE!</v>
      </c>
      <c r="AI415" s="228" t="e">
        <f ca="1">IF(HelpMe[[#This Row],[Age]]&lt;2,"Less than 2",IF(HelpMe[[#This Row],[Age]]&lt;5,"From 2 to 5",IF(HelpMe[[#This Row],[Age]]&lt;10,"From 5 to 10","More than 10")))</f>
        <v>#VALUE!</v>
      </c>
      <c r="AJ415" s="233" t="e">
        <f>DATEVALUE(TEXT(HelpMe[[#This Row],[Created Date]],"mm/dd/yyyy hh:mm"))</f>
        <v>#VALUE!</v>
      </c>
      <c r="AK415" s="233" t="str">
        <f>IF(HelpMe[[#This Row],[Resolved Time]]="-","",DATEVALUE(TEXT(HelpMe[[#This Row],[Created Date]],"mm/dd/yyyy hh:mm")))</f>
        <v/>
      </c>
    </row>
    <row r="416" spans="1:37" ht="14.5">
      <c r="A416" s="252">
        <v>4000005096</v>
      </c>
      <c r="B416" s="252" t="s">
        <v>156</v>
      </c>
      <c r="C416" s="252" t="s">
        <v>906</v>
      </c>
      <c r="D416" s="254" t="s">
        <v>389</v>
      </c>
      <c r="E416" s="252" t="s">
        <v>853</v>
      </c>
      <c r="F416" s="252" t="s">
        <v>867</v>
      </c>
      <c r="G416" s="252" t="s">
        <v>855</v>
      </c>
      <c r="H416" s="252" t="s">
        <v>403</v>
      </c>
      <c r="I416" s="255">
        <v>45613.636111111111</v>
      </c>
      <c r="J416" s="255">
        <v>45614.448611111111</v>
      </c>
      <c r="K416" s="252" t="s">
        <v>845</v>
      </c>
      <c r="L416" s="255">
        <v>45617.665972222225</v>
      </c>
      <c r="M416" s="252" t="s">
        <v>853</v>
      </c>
      <c r="N416" s="252" t="s">
        <v>1020</v>
      </c>
      <c r="O416" s="252" t="s">
        <v>848</v>
      </c>
      <c r="P416" s="255">
        <v>45617.665972222225</v>
      </c>
      <c r="Q416" s="252" t="s">
        <v>861</v>
      </c>
      <c r="R416" s="255">
        <v>45614.628472222219</v>
      </c>
      <c r="S416" s="255">
        <v>45614.616666666669</v>
      </c>
      <c r="T416" s="255">
        <v>45613.677777777775</v>
      </c>
      <c r="U416" s="253" t="s">
        <v>849</v>
      </c>
      <c r="V416" s="253" t="s">
        <v>849</v>
      </c>
      <c r="W416" s="252" t="s">
        <v>850</v>
      </c>
      <c r="X416" s="252" t="s">
        <v>857</v>
      </c>
      <c r="Y416" s="228" t="str">
        <f>VLOOKUP(HelpMe[[#This Row],[Technician]],Technicians[#All],3,FALSE)</f>
        <v>Capgemini</v>
      </c>
      <c r="Z416" s="228" t="str">
        <f>VLOOKUP(HelpMe[[#This Row],[Technician]],Technicians[#All],2,FALSE)</f>
        <v>SAP PP</v>
      </c>
      <c r="AA416" s="233" t="e">
        <f>IF((TEXT("Oct 28, 2024 00:00 AM","mmm dd, yyyy hh:mm") - TEXT(HelpMe[[#This Row],[Created Date]],"mmm dd, yyyy hh:mm"))&gt;0, "Yes","No")</f>
        <v>#VALUE!</v>
      </c>
      <c r="AB416" s="230">
        <f ca="1">IF(HelpMe[[#This Row],[Resolved Time]]="-",NOW()-TEXT(HelpMe[[#This Row],[Created Date]],"mmm dd, yyyy hh:mm"),HelpMe[[#This Row],[Resolved Time]]-HelpMe[[#This Row],[Created Date]])</f>
        <v>0.99236111110803904</v>
      </c>
      <c r="AC416" s="231" t="e">
        <f>YEAR(TEXT(HelpMe[[#This Row],[Created Date]],"mmm dd, yyyy hh:mm"))</f>
        <v>#VALUE!</v>
      </c>
      <c r="AD416" s="228" t="e">
        <f>WEEKNUM(TEXT(HelpMe[[#This Row],[Created Date]],"mmm dd, yyyy hh:mm"),2)</f>
        <v>#VALUE!</v>
      </c>
      <c r="AE416" s="228" t="e">
        <f>_xlfn.CONCAT(HelpMe[[#This Row],[Year]],"-W",HelpMe[[#This Row],[Week'#]])</f>
        <v>#VALUE!</v>
      </c>
      <c r="AF416" s="228" t="str">
        <f>IFERROR(VLOOKUP(HelpMe[[#This Row],[ID]],CGTracker[#All],11,FALSE),"No CG Status Found")</f>
        <v>Closed</v>
      </c>
      <c r="AG416" s="228" t="e">
        <f>MONTH(TEXT(HelpMe[[#This Row],[Created Date]],"mmm dd, yyyy hh:mm"))</f>
        <v>#VALUE!</v>
      </c>
      <c r="AH416" s="228" t="e">
        <f>_xlfn.CONCAT(HelpMe[[#This Row],[Year]],"-M",HelpMe[[#This Row],[Month]])</f>
        <v>#VALUE!</v>
      </c>
      <c r="AI416" s="228" t="str">
        <f ca="1">IF(HelpMe[[#This Row],[Age]]&lt;2,"Less than 2",IF(HelpMe[[#This Row],[Age]]&lt;5,"From 2 to 5",IF(HelpMe[[#This Row],[Age]]&lt;10,"From 5 to 10","More than 10")))</f>
        <v>Less than 2</v>
      </c>
      <c r="AJ416" s="233" t="e">
        <f>DATEVALUE(TEXT(HelpMe[[#This Row],[Created Date]],"mm/dd/yyyy hh:mm"))</f>
        <v>#VALUE!</v>
      </c>
      <c r="AK416" s="233" t="e">
        <f>IF(HelpMe[[#This Row],[Resolved Time]]="-","",DATEVALUE(TEXT(HelpMe[[#This Row],[Created Date]],"mm/dd/yyyy hh:mm")))</f>
        <v>#VALUE!</v>
      </c>
    </row>
    <row r="417" spans="1:37" ht="14.5">
      <c r="A417" s="252">
        <v>4000004203</v>
      </c>
      <c r="B417" s="252" t="s">
        <v>156</v>
      </c>
      <c r="C417" s="252" t="s">
        <v>861</v>
      </c>
      <c r="D417" s="254" t="s">
        <v>1549</v>
      </c>
      <c r="E417" s="252" t="s">
        <v>1074</v>
      </c>
      <c r="F417" s="252" t="s">
        <v>1062</v>
      </c>
      <c r="G417" s="252" t="s">
        <v>864</v>
      </c>
      <c r="H417" s="252" t="s">
        <v>403</v>
      </c>
      <c r="I417" s="255">
        <v>45583.718055555553</v>
      </c>
      <c r="J417" s="255">
        <v>45586.676388888889</v>
      </c>
      <c r="K417" s="252" t="s">
        <v>845</v>
      </c>
      <c r="L417" s="255">
        <v>45590.78125</v>
      </c>
      <c r="M417" s="252" t="s">
        <v>1075</v>
      </c>
      <c r="N417" s="252" t="s">
        <v>968</v>
      </c>
      <c r="O417" s="252" t="s">
        <v>920</v>
      </c>
      <c r="P417" s="255">
        <v>45590.78125</v>
      </c>
      <c r="Q417" s="252" t="s">
        <v>861</v>
      </c>
      <c r="R417" s="255">
        <v>45587.758333333331</v>
      </c>
      <c r="S417" s="255">
        <v>45583.76458333333</v>
      </c>
      <c r="T417" s="255">
        <v>45583.759722222225</v>
      </c>
      <c r="U417" s="253" t="s">
        <v>849</v>
      </c>
      <c r="V417" s="253" t="s">
        <v>849</v>
      </c>
      <c r="W417" s="252" t="s">
        <v>850</v>
      </c>
      <c r="X417" s="252" t="s">
        <v>793</v>
      </c>
      <c r="Y417" s="228" t="str">
        <f>VLOOKUP(HelpMe[[#This Row],[Technician]],Technicians[#All],3,FALSE)</f>
        <v>RAK Ceramics</v>
      </c>
      <c r="Z417" s="228" t="str">
        <f>VLOOKUP(HelpMe[[#This Row],[Technician]],Technicians[#All],2,FALSE)</f>
        <v>SAP MM</v>
      </c>
      <c r="AA417" s="233" t="e">
        <f>IF((TEXT("Oct 28, 2024 00:00 AM","mmm dd, yyyy hh:mm") - TEXT(HelpMe[[#This Row],[Created Date]],"mmm dd, yyyy hh:mm"))&gt;0, "Yes","No")</f>
        <v>#VALUE!</v>
      </c>
      <c r="AB417" s="230">
        <f ca="1">IF(HelpMe[[#This Row],[Resolved Time]]="-",NOW()-TEXT(HelpMe[[#This Row],[Created Date]],"mmm dd, yyyy hh:mm"),HelpMe[[#This Row],[Resolved Time]]-HelpMe[[#This Row],[Created Date]])</f>
        <v>4.0402777777781012</v>
      </c>
      <c r="AC417" s="231" t="e">
        <f>YEAR(TEXT(HelpMe[[#This Row],[Created Date]],"mmm dd, yyyy hh:mm"))</f>
        <v>#VALUE!</v>
      </c>
      <c r="AD417" s="228" t="e">
        <f>WEEKNUM(TEXT(HelpMe[[#This Row],[Created Date]],"mmm dd, yyyy hh:mm"),2)</f>
        <v>#VALUE!</v>
      </c>
      <c r="AE417" s="228" t="e">
        <f>_xlfn.CONCAT(HelpMe[[#This Row],[Year]],"-W",HelpMe[[#This Row],[Week'#]])</f>
        <v>#VALUE!</v>
      </c>
      <c r="AF417" s="228" t="str">
        <f>IFERROR(VLOOKUP(HelpMe[[#This Row],[ID]],CGTracker[#All],11,FALSE),"No CG Status Found")</f>
        <v>No CG Status Found</v>
      </c>
      <c r="AG417" s="228" t="e">
        <f>MONTH(TEXT(HelpMe[[#This Row],[Created Date]],"mmm dd, yyyy hh:mm"))</f>
        <v>#VALUE!</v>
      </c>
      <c r="AH417" s="228" t="e">
        <f>_xlfn.CONCAT(HelpMe[[#This Row],[Year]],"-M",HelpMe[[#This Row],[Month]])</f>
        <v>#VALUE!</v>
      </c>
      <c r="AI417" s="228" t="str">
        <f ca="1">IF(HelpMe[[#This Row],[Age]]&lt;2,"Less than 2",IF(HelpMe[[#This Row],[Age]]&lt;5,"From 2 to 5",IF(HelpMe[[#This Row],[Age]]&lt;10,"From 5 to 10","More than 10")))</f>
        <v>From 2 to 5</v>
      </c>
      <c r="AJ417" s="233" t="e">
        <f>DATEVALUE(TEXT(HelpMe[[#This Row],[Created Date]],"mm/dd/yyyy hh:mm"))</f>
        <v>#VALUE!</v>
      </c>
      <c r="AK417" s="233" t="e">
        <f>IF(HelpMe[[#This Row],[Resolved Time]]="-","",DATEVALUE(TEXT(HelpMe[[#This Row],[Created Date]],"mm/dd/yyyy hh:mm")))</f>
        <v>#VALUE!</v>
      </c>
    </row>
    <row r="418" spans="1:37" ht="14.5">
      <c r="A418" s="252">
        <v>4000003298</v>
      </c>
      <c r="B418" s="252" t="s">
        <v>156</v>
      </c>
      <c r="C418" s="252" t="s">
        <v>861</v>
      </c>
      <c r="D418" s="254" t="s">
        <v>1550</v>
      </c>
      <c r="E418" s="252" t="s">
        <v>603</v>
      </c>
      <c r="F418" s="252" t="s">
        <v>742</v>
      </c>
      <c r="G418" s="252" t="s">
        <v>864</v>
      </c>
      <c r="H418" s="252" t="s">
        <v>403</v>
      </c>
      <c r="I418" s="255">
        <v>45558.584027777775</v>
      </c>
      <c r="J418" s="255">
        <v>45559.542361111111</v>
      </c>
      <c r="K418" s="252" t="s">
        <v>845</v>
      </c>
      <c r="L418" s="255">
        <v>45558.662499999999</v>
      </c>
      <c r="M418" s="252" t="s">
        <v>846</v>
      </c>
      <c r="N418" s="252" t="s">
        <v>912</v>
      </c>
      <c r="O418" s="252" t="s">
        <v>920</v>
      </c>
      <c r="P418" s="255">
        <v>45561.506249999999</v>
      </c>
      <c r="Q418" s="252" t="s">
        <v>861</v>
      </c>
      <c r="R418" s="255">
        <v>45558.586805555555</v>
      </c>
      <c r="S418" s="255">
        <v>45558.586805555555</v>
      </c>
      <c r="T418" s="255">
        <v>45558.625694444447</v>
      </c>
      <c r="U418" s="253" t="s">
        <v>849</v>
      </c>
      <c r="V418" s="253" t="s">
        <v>849</v>
      </c>
      <c r="W418" s="252" t="s">
        <v>850</v>
      </c>
      <c r="X418" s="252" t="s">
        <v>793</v>
      </c>
      <c r="Y418" s="228" t="str">
        <f>VLOOKUP(HelpMe[[#This Row],[Technician]],Technicians[#All],3,FALSE)</f>
        <v>RAK Ceramics</v>
      </c>
      <c r="Z418" s="228" t="str">
        <f>VLOOKUP(HelpMe[[#This Row],[Technician]],Technicians[#All],2,FALSE)</f>
        <v>SAP SD</v>
      </c>
      <c r="AA418" s="233" t="e">
        <f>IF((TEXT("Oct 28, 2024 00:00 AM","mmm dd, yyyy hh:mm") - TEXT(HelpMe[[#This Row],[Created Date]],"mmm dd, yyyy hh:mm"))&gt;0, "Yes","No")</f>
        <v>#VALUE!</v>
      </c>
      <c r="AB418" s="230">
        <f ca="1">IF(HelpMe[[#This Row],[Resolved Time]]="-",NOW()-TEXT(HelpMe[[#This Row],[Created Date]],"mmm dd, yyyy hh:mm"),HelpMe[[#This Row],[Resolved Time]]-HelpMe[[#This Row],[Created Date]])</f>
        <v>2.7777777795563452E-3</v>
      </c>
      <c r="AC418" s="231" t="e">
        <f>YEAR(TEXT(HelpMe[[#This Row],[Created Date]],"mmm dd, yyyy hh:mm"))</f>
        <v>#VALUE!</v>
      </c>
      <c r="AD418" s="228" t="e">
        <f>WEEKNUM(TEXT(HelpMe[[#This Row],[Created Date]],"mmm dd, yyyy hh:mm"),2)</f>
        <v>#VALUE!</v>
      </c>
      <c r="AE418" s="228" t="e">
        <f>_xlfn.CONCAT(HelpMe[[#This Row],[Year]],"-W",HelpMe[[#This Row],[Week'#]])</f>
        <v>#VALUE!</v>
      </c>
      <c r="AF418" s="228" t="str">
        <f>IFERROR(VLOOKUP(HelpMe[[#This Row],[ID]],CGTracker[#All],11,FALSE),"No CG Status Found")</f>
        <v>No CG Status Found</v>
      </c>
      <c r="AG418" s="228" t="e">
        <f>MONTH(TEXT(HelpMe[[#This Row],[Created Date]],"mmm dd, yyyy hh:mm"))</f>
        <v>#VALUE!</v>
      </c>
      <c r="AH418" s="228" t="e">
        <f>_xlfn.CONCAT(HelpMe[[#This Row],[Year]],"-M",HelpMe[[#This Row],[Month]])</f>
        <v>#VALUE!</v>
      </c>
      <c r="AI418" s="228" t="str">
        <f ca="1">IF(HelpMe[[#This Row],[Age]]&lt;2,"Less than 2",IF(HelpMe[[#This Row],[Age]]&lt;5,"From 2 to 5",IF(HelpMe[[#This Row],[Age]]&lt;10,"From 5 to 10","More than 10")))</f>
        <v>Less than 2</v>
      </c>
      <c r="AJ418" s="233" t="e">
        <f>DATEVALUE(TEXT(HelpMe[[#This Row],[Created Date]],"mm/dd/yyyy hh:mm"))</f>
        <v>#VALUE!</v>
      </c>
      <c r="AK418" s="233" t="e">
        <f>IF(HelpMe[[#This Row],[Resolved Time]]="-","",DATEVALUE(TEXT(HelpMe[[#This Row],[Created Date]],"mm/dd/yyyy hh:mm")))</f>
        <v>#VALUE!</v>
      </c>
    </row>
    <row r="419" spans="1:37" ht="14.5">
      <c r="A419" s="252">
        <v>4000001689</v>
      </c>
      <c r="B419" s="252" t="s">
        <v>117</v>
      </c>
      <c r="C419" s="252" t="s">
        <v>881</v>
      </c>
      <c r="D419" s="254" t="s">
        <v>1551</v>
      </c>
      <c r="E419" s="252" t="s">
        <v>1552</v>
      </c>
      <c r="F419" s="252" t="s">
        <v>742</v>
      </c>
      <c r="G419" s="252" t="s">
        <v>516</v>
      </c>
      <c r="H419" s="252" t="s">
        <v>403</v>
      </c>
      <c r="I419" s="255">
        <v>45509.580555555556</v>
      </c>
      <c r="J419" s="255">
        <v>45510.538888888892</v>
      </c>
      <c r="K419" s="252" t="s">
        <v>845</v>
      </c>
      <c r="L419" s="255">
        <v>45534.468055555553</v>
      </c>
      <c r="M419" s="252" t="s">
        <v>886</v>
      </c>
      <c r="N419" s="252" t="s">
        <v>924</v>
      </c>
      <c r="O419" s="252" t="s">
        <v>972</v>
      </c>
      <c r="P419" s="255">
        <v>45534.468055555553</v>
      </c>
      <c r="Q419" s="252" t="s">
        <v>861</v>
      </c>
      <c r="R419" s="255">
        <v>45531.452777777777</v>
      </c>
      <c r="S419" s="255">
        <v>45510.584722222222</v>
      </c>
      <c r="T419" s="255">
        <v>45509.62222222222</v>
      </c>
      <c r="U419" s="252" t="s">
        <v>845</v>
      </c>
      <c r="V419" s="256">
        <v>3000000000</v>
      </c>
      <c r="W419" s="252" t="s">
        <v>1033</v>
      </c>
      <c r="X419" s="252" t="s">
        <v>793</v>
      </c>
      <c r="Y419" s="228" t="str">
        <f>VLOOKUP(HelpMe[[#This Row],[Technician]],Technicians[#All],3,FALSE)</f>
        <v>RAK Ceramics</v>
      </c>
      <c r="Z419" s="228" t="str">
        <f>VLOOKUP(HelpMe[[#This Row],[Technician]],Technicians[#All],2,FALSE)</f>
        <v>SAP SD</v>
      </c>
      <c r="AA419" s="233" t="e">
        <f>IF((TEXT("Oct 28, 2024 00:00 AM","mmm dd, yyyy hh:mm") - TEXT(HelpMe[[#This Row],[Created Date]],"mmm dd, yyyy hh:mm"))&gt;0, "Yes","No")</f>
        <v>#VALUE!</v>
      </c>
      <c r="AB419" s="230">
        <f ca="1">IF(HelpMe[[#This Row],[Resolved Time]]="-",NOW()-TEXT(HelpMe[[#This Row],[Created Date]],"mmm dd, yyyy hh:mm"),HelpMe[[#This Row],[Resolved Time]]-HelpMe[[#This Row],[Created Date]])</f>
        <v>21.872222222220444</v>
      </c>
      <c r="AC419" s="231" t="e">
        <f>YEAR(TEXT(HelpMe[[#This Row],[Created Date]],"mmm dd, yyyy hh:mm"))</f>
        <v>#VALUE!</v>
      </c>
      <c r="AD419" s="228" t="e">
        <f>WEEKNUM(TEXT(HelpMe[[#This Row],[Created Date]],"mmm dd, yyyy hh:mm"),2)</f>
        <v>#VALUE!</v>
      </c>
      <c r="AE419" s="228" t="e">
        <f>_xlfn.CONCAT(HelpMe[[#This Row],[Year]],"-W",HelpMe[[#This Row],[Week'#]])</f>
        <v>#VALUE!</v>
      </c>
      <c r="AF419" s="228" t="str">
        <f>IFERROR(VLOOKUP(HelpMe[[#This Row],[ID]],CGTracker[#All],11,FALSE),"No CG Status Found")</f>
        <v>No CG Status Found</v>
      </c>
      <c r="AG419" s="228" t="e">
        <f>MONTH(TEXT(HelpMe[[#This Row],[Created Date]],"mmm dd, yyyy hh:mm"))</f>
        <v>#VALUE!</v>
      </c>
      <c r="AH419" s="228" t="e">
        <f>_xlfn.CONCAT(HelpMe[[#This Row],[Year]],"-M",HelpMe[[#This Row],[Month]])</f>
        <v>#VALUE!</v>
      </c>
      <c r="AI419" s="228" t="str">
        <f ca="1">IF(HelpMe[[#This Row],[Age]]&lt;2,"Less than 2",IF(HelpMe[[#This Row],[Age]]&lt;5,"From 2 to 5",IF(HelpMe[[#This Row],[Age]]&lt;10,"From 5 to 10","More than 10")))</f>
        <v>More than 10</v>
      </c>
      <c r="AJ419" s="233">
        <f>DATEVALUE(TEXT(HelpMe[[#This Row],[Created Date]],"mm/dd/yyyy hh:mm"))</f>
        <v>45420</v>
      </c>
      <c r="AK419" s="233">
        <f>IF(HelpMe[[#This Row],[Resolved Time]]="-","",DATEVALUE(TEXT(HelpMe[[#This Row],[Created Date]],"mm/dd/yyyy hh:mm")))</f>
        <v>45420</v>
      </c>
    </row>
    <row r="420" spans="1:37" ht="14.5">
      <c r="A420" s="252">
        <v>4000000092</v>
      </c>
      <c r="B420" s="252" t="s">
        <v>156</v>
      </c>
      <c r="C420" s="252" t="s">
        <v>795</v>
      </c>
      <c r="D420" s="254" t="s">
        <v>1553</v>
      </c>
      <c r="E420" s="252" t="s">
        <v>1554</v>
      </c>
      <c r="F420" s="252" t="s">
        <v>843</v>
      </c>
      <c r="G420" s="252" t="s">
        <v>844</v>
      </c>
      <c r="H420" s="252" t="s">
        <v>403</v>
      </c>
      <c r="I420" s="255">
        <v>45474.761111111111</v>
      </c>
      <c r="J420" s="255">
        <v>45476.761111111111</v>
      </c>
      <c r="K420" s="252" t="s">
        <v>845</v>
      </c>
      <c r="L420" s="255">
        <v>45487.576388888891</v>
      </c>
      <c r="M420" s="252" t="s">
        <v>1554</v>
      </c>
      <c r="N420" s="252" t="s">
        <v>1555</v>
      </c>
      <c r="O420" s="252" t="s">
        <v>848</v>
      </c>
      <c r="P420" s="255">
        <v>45487.576388888891</v>
      </c>
      <c r="Q420" s="252" t="s">
        <v>795</v>
      </c>
      <c r="R420" s="255">
        <v>45484.540972222225</v>
      </c>
      <c r="S420" s="255">
        <v>45482.722916666666</v>
      </c>
      <c r="T420" s="255">
        <v>45475.490277777775</v>
      </c>
      <c r="U420" s="253" t="s">
        <v>849</v>
      </c>
      <c r="V420" s="253" t="s">
        <v>849</v>
      </c>
      <c r="W420" s="252" t="s">
        <v>850</v>
      </c>
      <c r="X420" s="252" t="s">
        <v>903</v>
      </c>
      <c r="Y420" s="228" t="str">
        <f>VLOOKUP(HelpMe[[#This Row],[Technician]],Technicians[#All],3,FALSE)</f>
        <v>RAK Ceramics</v>
      </c>
      <c r="Z420" s="228" t="str">
        <f>VLOOKUP(HelpMe[[#This Row],[Technician]],Technicians[#All],2,FALSE)</f>
        <v>SAP Basis</v>
      </c>
      <c r="AA420" s="233" t="e">
        <f>IF((TEXT("Oct 28, 2024 00:00 AM","mmm dd, yyyy hh:mm") - TEXT(HelpMe[[#This Row],[Created Date]],"mmm dd, yyyy hh:mm"))&gt;0, "Yes","No")</f>
        <v>#VALUE!</v>
      </c>
      <c r="AB420" s="230">
        <f ca="1">IF(HelpMe[[#This Row],[Resolved Time]]="-",NOW()-TEXT(HelpMe[[#This Row],[Created Date]],"mmm dd, yyyy hh:mm"),HelpMe[[#This Row],[Resolved Time]]-HelpMe[[#This Row],[Created Date]])</f>
        <v>9.7798611111138598</v>
      </c>
      <c r="AC420" s="231" t="e">
        <f>YEAR(TEXT(HelpMe[[#This Row],[Created Date]],"mmm dd, yyyy hh:mm"))</f>
        <v>#VALUE!</v>
      </c>
      <c r="AD420" s="228" t="e">
        <f>WEEKNUM(TEXT(HelpMe[[#This Row],[Created Date]],"mmm dd, yyyy hh:mm"),2)</f>
        <v>#VALUE!</v>
      </c>
      <c r="AE420" s="228" t="e">
        <f>_xlfn.CONCAT(HelpMe[[#This Row],[Year]],"-W",HelpMe[[#This Row],[Week'#]])</f>
        <v>#VALUE!</v>
      </c>
      <c r="AF420" s="228" t="str">
        <f>IFERROR(VLOOKUP(HelpMe[[#This Row],[ID]],CGTracker[#All],11,FALSE),"No CG Status Found")</f>
        <v>No CG Status Found</v>
      </c>
      <c r="AG420" s="228" t="e">
        <f>MONTH(TEXT(HelpMe[[#This Row],[Created Date]],"mmm dd, yyyy hh:mm"))</f>
        <v>#VALUE!</v>
      </c>
      <c r="AH420" s="228" t="e">
        <f>_xlfn.CONCAT(HelpMe[[#This Row],[Year]],"-M",HelpMe[[#This Row],[Month]])</f>
        <v>#VALUE!</v>
      </c>
      <c r="AI420" s="228" t="str">
        <f ca="1">IF(HelpMe[[#This Row],[Age]]&lt;2,"Less than 2",IF(HelpMe[[#This Row],[Age]]&lt;5,"From 2 to 5",IF(HelpMe[[#This Row],[Age]]&lt;10,"From 5 to 10","More than 10")))</f>
        <v>From 5 to 10</v>
      </c>
      <c r="AJ420" s="233">
        <f>DATEVALUE(TEXT(HelpMe[[#This Row],[Created Date]],"mm/dd/yyyy hh:mm"))</f>
        <v>45298</v>
      </c>
      <c r="AK420" s="233">
        <f>IF(HelpMe[[#This Row],[Resolved Time]]="-","",DATEVALUE(TEXT(HelpMe[[#This Row],[Created Date]],"mm/dd/yyyy hh:mm")))</f>
        <v>45298</v>
      </c>
    </row>
    <row r="421" spans="1:37" ht="14.5">
      <c r="A421" s="252">
        <v>4000002691</v>
      </c>
      <c r="B421" s="252" t="s">
        <v>156</v>
      </c>
      <c r="C421" s="252" t="s">
        <v>795</v>
      </c>
      <c r="D421" s="254" t="s">
        <v>1556</v>
      </c>
      <c r="E421" s="252" t="s">
        <v>1557</v>
      </c>
      <c r="F421" s="252" t="s">
        <v>603</v>
      </c>
      <c r="G421" s="252" t="s">
        <v>942</v>
      </c>
      <c r="H421" s="252" t="s">
        <v>403</v>
      </c>
      <c r="I421" s="255">
        <v>45539.829861111109</v>
      </c>
      <c r="J421" s="255">
        <v>45544.4375</v>
      </c>
      <c r="K421" s="252" t="s">
        <v>845</v>
      </c>
      <c r="L421" s="255">
        <v>45543.763194444444</v>
      </c>
      <c r="M421" s="252" t="s">
        <v>846</v>
      </c>
      <c r="N421" s="252" t="s">
        <v>880</v>
      </c>
      <c r="O421" s="252" t="s">
        <v>848</v>
      </c>
      <c r="P421" s="255">
        <v>45543.763194444444</v>
      </c>
      <c r="Q421" s="252" t="s">
        <v>795</v>
      </c>
      <c r="R421" s="255">
        <v>45540.75</v>
      </c>
      <c r="S421" s="255">
        <v>45540.75</v>
      </c>
      <c r="T421" s="255">
        <v>45540.520833333336</v>
      </c>
      <c r="U421" s="253" t="s">
        <v>849</v>
      </c>
      <c r="V421" s="256">
        <v>2000000000</v>
      </c>
      <c r="W421" s="252" t="s">
        <v>850</v>
      </c>
      <c r="X421" s="252" t="s">
        <v>793</v>
      </c>
      <c r="Y421" s="228" t="str">
        <f>VLOOKUP(HelpMe[[#This Row],[Technician]],Technicians[#All],3,FALSE)</f>
        <v>RAK Ceramics</v>
      </c>
      <c r="Z421" s="228" t="str">
        <f>VLOOKUP(HelpMe[[#This Row],[Technician]],Technicians[#All],2,FALSE)</f>
        <v>SAP ABAP</v>
      </c>
      <c r="AA421" s="233" t="e">
        <f>IF((TEXT("Oct 28, 2024 00:00 AM","mmm dd, yyyy hh:mm") - TEXT(HelpMe[[#This Row],[Created Date]],"mmm dd, yyyy hh:mm"))&gt;0, "Yes","No")</f>
        <v>#VALUE!</v>
      </c>
      <c r="AB421" s="230">
        <f ca="1">IF(HelpMe[[#This Row],[Resolved Time]]="-",NOW()-TEXT(HelpMe[[#This Row],[Created Date]],"mmm dd, yyyy hh:mm"),HelpMe[[#This Row],[Resolved Time]]-HelpMe[[#This Row],[Created Date]])</f>
        <v>0.92013888889050577</v>
      </c>
      <c r="AC421" s="231" t="e">
        <f>YEAR(TEXT(HelpMe[[#This Row],[Created Date]],"mmm dd, yyyy hh:mm"))</f>
        <v>#VALUE!</v>
      </c>
      <c r="AD421" s="228" t="e">
        <f>WEEKNUM(TEXT(HelpMe[[#This Row],[Created Date]],"mmm dd, yyyy hh:mm"),2)</f>
        <v>#VALUE!</v>
      </c>
      <c r="AE421" s="228" t="e">
        <f>_xlfn.CONCAT(HelpMe[[#This Row],[Year]],"-W",HelpMe[[#This Row],[Week'#]])</f>
        <v>#VALUE!</v>
      </c>
      <c r="AF421" s="228" t="str">
        <f>IFERROR(VLOOKUP(HelpMe[[#This Row],[ID]],CGTracker[#All],11,FALSE),"No CG Status Found")</f>
        <v>No CG Status Found</v>
      </c>
      <c r="AG421" s="228" t="e">
        <f>MONTH(TEXT(HelpMe[[#This Row],[Created Date]],"mmm dd, yyyy hh:mm"))</f>
        <v>#VALUE!</v>
      </c>
      <c r="AH421" s="228" t="e">
        <f>_xlfn.CONCAT(HelpMe[[#This Row],[Year]],"-M",HelpMe[[#This Row],[Month]])</f>
        <v>#VALUE!</v>
      </c>
      <c r="AI421" s="228" t="str">
        <f ca="1">IF(HelpMe[[#This Row],[Age]]&lt;2,"Less than 2",IF(HelpMe[[#This Row],[Age]]&lt;5,"From 2 to 5",IF(HelpMe[[#This Row],[Age]]&lt;10,"From 5 to 10","More than 10")))</f>
        <v>Less than 2</v>
      </c>
      <c r="AJ421" s="233">
        <f>DATEVALUE(TEXT(HelpMe[[#This Row],[Created Date]],"mm/dd/yyyy hh:mm"))</f>
        <v>45391</v>
      </c>
      <c r="AK421" s="233">
        <f>IF(HelpMe[[#This Row],[Resolved Time]]="-","",DATEVALUE(TEXT(HelpMe[[#This Row],[Created Date]],"mm/dd/yyyy hh:mm")))</f>
        <v>45391</v>
      </c>
    </row>
    <row r="422" spans="1:37" ht="14.5">
      <c r="A422" s="252">
        <v>4000001921</v>
      </c>
      <c r="B422" s="252" t="s">
        <v>156</v>
      </c>
      <c r="C422" s="252" t="s">
        <v>795</v>
      </c>
      <c r="D422" s="254" t="s">
        <v>1558</v>
      </c>
      <c r="E422" s="252" t="s">
        <v>1013</v>
      </c>
      <c r="F422" s="252" t="s">
        <v>963</v>
      </c>
      <c r="G422" s="252" t="s">
        <v>516</v>
      </c>
      <c r="H422" s="252" t="s">
        <v>403</v>
      </c>
      <c r="I422" s="255">
        <v>45517.395138888889</v>
      </c>
      <c r="J422" s="255">
        <v>45519.4375</v>
      </c>
      <c r="K422" s="252" t="s">
        <v>845</v>
      </c>
      <c r="L422" s="255">
        <v>45542.804166666669</v>
      </c>
      <c r="M422" s="252" t="s">
        <v>1013</v>
      </c>
      <c r="N422" s="252" t="s">
        <v>1014</v>
      </c>
      <c r="O422" s="252" t="s">
        <v>848</v>
      </c>
      <c r="P422" s="255">
        <v>45542.804166666669</v>
      </c>
      <c r="Q422" s="252" t="s">
        <v>795</v>
      </c>
      <c r="R422" s="255">
        <v>45539.804166666669</v>
      </c>
      <c r="S422" s="255">
        <v>45539.695138888892</v>
      </c>
      <c r="T422" s="255">
        <v>45517.520833333336</v>
      </c>
      <c r="U422" s="253" t="s">
        <v>849</v>
      </c>
      <c r="V422" s="256">
        <v>2000000000</v>
      </c>
      <c r="W422" s="252" t="s">
        <v>850</v>
      </c>
      <c r="X422" s="252" t="s">
        <v>903</v>
      </c>
      <c r="Y422" s="228" t="str">
        <f>VLOOKUP(HelpMe[[#This Row],[Technician]],Technicians[#All],3,FALSE)</f>
        <v>RAK Ceramics</v>
      </c>
      <c r="Z422" s="228" t="str">
        <f>VLOOKUP(HelpMe[[#This Row],[Technician]],Technicians[#All],2,FALSE)</f>
        <v>Business Head India</v>
      </c>
      <c r="AA422" s="233" t="e">
        <f>IF((TEXT("Oct 28, 2024 00:00 AM","mmm dd, yyyy hh:mm") - TEXT(HelpMe[[#This Row],[Created Date]],"mmm dd, yyyy hh:mm"))&gt;0, "Yes","No")</f>
        <v>#VALUE!</v>
      </c>
      <c r="AB422" s="230">
        <f ca="1">IF(HelpMe[[#This Row],[Resolved Time]]="-",NOW()-TEXT(HelpMe[[#This Row],[Created Date]],"mmm dd, yyyy hh:mm"),HelpMe[[#This Row],[Resolved Time]]-HelpMe[[#This Row],[Created Date]])</f>
        <v>22.409027777779556</v>
      </c>
      <c r="AC422" s="231" t="e">
        <f>YEAR(TEXT(HelpMe[[#This Row],[Created Date]],"mmm dd, yyyy hh:mm"))</f>
        <v>#VALUE!</v>
      </c>
      <c r="AD422" s="228" t="e">
        <f>WEEKNUM(TEXT(HelpMe[[#This Row],[Created Date]],"mmm dd, yyyy hh:mm"),2)</f>
        <v>#VALUE!</v>
      </c>
      <c r="AE422" s="228" t="e">
        <f>_xlfn.CONCAT(HelpMe[[#This Row],[Year]],"-W",HelpMe[[#This Row],[Week'#]])</f>
        <v>#VALUE!</v>
      </c>
      <c r="AF422" s="228" t="str">
        <f>IFERROR(VLOOKUP(HelpMe[[#This Row],[ID]],CGTracker[#All],11,FALSE),"No CG Status Found")</f>
        <v>No CG Status Found</v>
      </c>
      <c r="AG422" s="228" t="e">
        <f>MONTH(TEXT(HelpMe[[#This Row],[Created Date]],"mmm dd, yyyy hh:mm"))</f>
        <v>#VALUE!</v>
      </c>
      <c r="AH422" s="228" t="e">
        <f>_xlfn.CONCAT(HelpMe[[#This Row],[Year]],"-M",HelpMe[[#This Row],[Month]])</f>
        <v>#VALUE!</v>
      </c>
      <c r="AI422" s="228" t="str">
        <f ca="1">IF(HelpMe[[#This Row],[Age]]&lt;2,"Less than 2",IF(HelpMe[[#This Row],[Age]]&lt;5,"From 2 to 5",IF(HelpMe[[#This Row],[Age]]&lt;10,"From 5 to 10","More than 10")))</f>
        <v>More than 10</v>
      </c>
      <c r="AJ422" s="233" t="e">
        <f>DATEVALUE(TEXT(HelpMe[[#This Row],[Created Date]],"mm/dd/yyyy hh:mm"))</f>
        <v>#VALUE!</v>
      </c>
      <c r="AK422" s="233" t="e">
        <f>IF(HelpMe[[#This Row],[Resolved Time]]="-","",DATEVALUE(TEXT(HelpMe[[#This Row],[Created Date]],"mm/dd/yyyy hh:mm")))</f>
        <v>#VALUE!</v>
      </c>
    </row>
    <row r="423" spans="1:37" ht="14.5">
      <c r="A423" s="252">
        <v>4000005788</v>
      </c>
      <c r="B423" s="252" t="s">
        <v>156</v>
      </c>
      <c r="C423" s="252" t="s">
        <v>795</v>
      </c>
      <c r="D423" s="254" t="s">
        <v>645</v>
      </c>
      <c r="E423" s="252" t="s">
        <v>1559</v>
      </c>
      <c r="F423" s="252" t="s">
        <v>518</v>
      </c>
      <c r="G423" s="252" t="s">
        <v>516</v>
      </c>
      <c r="H423" s="252" t="s">
        <v>403</v>
      </c>
      <c r="I423" s="255">
        <v>45636.491666666669</v>
      </c>
      <c r="J423" s="255">
        <v>45638.491666666669</v>
      </c>
      <c r="K423" s="252" t="s">
        <v>845</v>
      </c>
      <c r="L423" s="255">
        <v>45642.8</v>
      </c>
      <c r="M423" s="252" t="s">
        <v>846</v>
      </c>
      <c r="N423" s="252" t="s">
        <v>880</v>
      </c>
      <c r="O423" s="252" t="s">
        <v>848</v>
      </c>
      <c r="P423" s="255">
        <v>45642.8</v>
      </c>
      <c r="Q423" s="252" t="s">
        <v>795</v>
      </c>
      <c r="R423" s="255">
        <v>45639.760416666664</v>
      </c>
      <c r="S423" s="255">
        <v>45639.760416666664</v>
      </c>
      <c r="T423" s="255">
        <v>45636.574999999997</v>
      </c>
      <c r="U423" s="253" t="s">
        <v>849</v>
      </c>
      <c r="V423" s="253" t="s">
        <v>849</v>
      </c>
      <c r="W423" s="252" t="s">
        <v>850</v>
      </c>
      <c r="X423" s="252" t="s">
        <v>793</v>
      </c>
      <c r="Y423" s="228" t="str">
        <f>VLOOKUP(HelpMe[[#This Row],[Technician]],Technicians[#All],3,FALSE)</f>
        <v>Capgemini</v>
      </c>
      <c r="Z423" s="228" t="str">
        <f>VLOOKUP(HelpMe[[#This Row],[Technician]],Technicians[#All],2,FALSE)</f>
        <v>SAP SD</v>
      </c>
      <c r="AA423" s="233" t="e">
        <f>IF((TEXT("Oct 28, 2024 00:00 AM","mmm dd, yyyy hh:mm") - TEXT(HelpMe[[#This Row],[Created Date]],"mmm dd, yyyy hh:mm"))&gt;0, "Yes","No")</f>
        <v>#VALUE!</v>
      </c>
      <c r="AB423" s="230">
        <f ca="1">IF(HelpMe[[#This Row],[Resolved Time]]="-",NOW()-TEXT(HelpMe[[#This Row],[Created Date]],"mmm dd, yyyy hh:mm"),HelpMe[[#This Row],[Resolved Time]]-HelpMe[[#This Row],[Created Date]])</f>
        <v>3.2687499999956344</v>
      </c>
      <c r="AC423" s="231" t="e">
        <f>YEAR(TEXT(HelpMe[[#This Row],[Created Date]],"mmm dd, yyyy hh:mm"))</f>
        <v>#VALUE!</v>
      </c>
      <c r="AD423" s="228" t="e">
        <f>WEEKNUM(TEXT(HelpMe[[#This Row],[Created Date]],"mmm dd, yyyy hh:mm"),2)</f>
        <v>#VALUE!</v>
      </c>
      <c r="AE423" s="228" t="e">
        <f>_xlfn.CONCAT(HelpMe[[#This Row],[Year]],"-W",HelpMe[[#This Row],[Week'#]])</f>
        <v>#VALUE!</v>
      </c>
      <c r="AF423" s="228" t="str">
        <f>IFERROR(VLOOKUP(HelpMe[[#This Row],[ID]],CGTracker[#All],11,FALSE),"No CG Status Found")</f>
        <v>Closed</v>
      </c>
      <c r="AG423" s="228" t="e">
        <f>MONTH(TEXT(HelpMe[[#This Row],[Created Date]],"mmm dd, yyyy hh:mm"))</f>
        <v>#VALUE!</v>
      </c>
      <c r="AH423" s="228" t="e">
        <f>_xlfn.CONCAT(HelpMe[[#This Row],[Year]],"-M",HelpMe[[#This Row],[Month]])</f>
        <v>#VALUE!</v>
      </c>
      <c r="AI423" s="228" t="str">
        <f ca="1">IF(HelpMe[[#This Row],[Age]]&lt;2,"Less than 2",IF(HelpMe[[#This Row],[Age]]&lt;5,"From 2 to 5",IF(HelpMe[[#This Row],[Age]]&lt;10,"From 5 to 10","More than 10")))</f>
        <v>From 2 to 5</v>
      </c>
      <c r="AJ423" s="233">
        <f>DATEVALUE(TEXT(HelpMe[[#This Row],[Created Date]],"mm/dd/yyyy hh:mm"))</f>
        <v>45577</v>
      </c>
      <c r="AK423" s="233">
        <f>IF(HelpMe[[#This Row],[Resolved Time]]="-","",DATEVALUE(TEXT(HelpMe[[#This Row],[Created Date]],"mm/dd/yyyy hh:mm")))</f>
        <v>45577</v>
      </c>
    </row>
    <row r="424" spans="1:37" ht="14.5">
      <c r="A424" s="252">
        <v>4000000724</v>
      </c>
      <c r="B424" s="252" t="s">
        <v>117</v>
      </c>
      <c r="C424" s="252" t="s">
        <v>881</v>
      </c>
      <c r="D424" s="254" t="s">
        <v>1560</v>
      </c>
      <c r="E424" s="252" t="s">
        <v>947</v>
      </c>
      <c r="F424" s="252" t="s">
        <v>603</v>
      </c>
      <c r="G424" s="252" t="s">
        <v>942</v>
      </c>
      <c r="H424" s="252" t="s">
        <v>403</v>
      </c>
      <c r="I424" s="255">
        <v>45488.75</v>
      </c>
      <c r="J424" s="255">
        <v>45490.75</v>
      </c>
      <c r="K424" s="252" t="s">
        <v>845</v>
      </c>
      <c r="L424" s="255">
        <v>45547.722916666666</v>
      </c>
      <c r="M424" s="252" t="s">
        <v>947</v>
      </c>
      <c r="N424" s="252" t="s">
        <v>912</v>
      </c>
      <c r="O424" s="252" t="s">
        <v>964</v>
      </c>
      <c r="P424" s="255">
        <v>45547.722916666666</v>
      </c>
      <c r="Q424" s="252" t="s">
        <v>795</v>
      </c>
      <c r="R424" s="255">
        <v>45544.684027777781</v>
      </c>
      <c r="S424" s="255">
        <v>45530.587500000001</v>
      </c>
      <c r="T424" s="255">
        <v>45489.458333333336</v>
      </c>
      <c r="U424" s="252" t="s">
        <v>845</v>
      </c>
      <c r="V424" s="256">
        <v>300000000</v>
      </c>
      <c r="W424" s="252" t="s">
        <v>945</v>
      </c>
      <c r="X424" s="252" t="s">
        <v>793</v>
      </c>
      <c r="Y424" s="228" t="str">
        <f>VLOOKUP(HelpMe[[#This Row],[Technician]],Technicians[#All],3,FALSE)</f>
        <v>RAK Ceramics</v>
      </c>
      <c r="Z424" s="228" t="str">
        <f>VLOOKUP(HelpMe[[#This Row],[Technician]],Technicians[#All],2,FALSE)</f>
        <v>SAP ABAP</v>
      </c>
      <c r="AA424" s="233" t="e">
        <f>IF((TEXT("Oct 28, 2024 00:00 AM","mmm dd, yyyy hh:mm") - TEXT(HelpMe[[#This Row],[Created Date]],"mmm dd, yyyy hh:mm"))&gt;0, "Yes","No")</f>
        <v>#VALUE!</v>
      </c>
      <c r="AB424" s="230">
        <f ca="1">IF(HelpMe[[#This Row],[Resolved Time]]="-",NOW()-TEXT(HelpMe[[#This Row],[Created Date]],"mmm dd, yyyy hh:mm"),HelpMe[[#This Row],[Resolved Time]]-HelpMe[[#This Row],[Created Date]])</f>
        <v>55.934027777781012</v>
      </c>
      <c r="AC424" s="231" t="e">
        <f>YEAR(TEXT(HelpMe[[#This Row],[Created Date]],"mmm dd, yyyy hh:mm"))</f>
        <v>#VALUE!</v>
      </c>
      <c r="AD424" s="228" t="e">
        <f>WEEKNUM(TEXT(HelpMe[[#This Row],[Created Date]],"mmm dd, yyyy hh:mm"),2)</f>
        <v>#VALUE!</v>
      </c>
      <c r="AE424" s="228" t="e">
        <f>_xlfn.CONCAT(HelpMe[[#This Row],[Year]],"-W",HelpMe[[#This Row],[Week'#]])</f>
        <v>#VALUE!</v>
      </c>
      <c r="AF424" s="228" t="str">
        <f>IFERROR(VLOOKUP(HelpMe[[#This Row],[ID]],CGTracker[#All],11,FALSE),"No CG Status Found")</f>
        <v>No CG Status Found</v>
      </c>
      <c r="AG424" s="228" t="e">
        <f>MONTH(TEXT(HelpMe[[#This Row],[Created Date]],"mmm dd, yyyy hh:mm"))</f>
        <v>#VALUE!</v>
      </c>
      <c r="AH424" s="228" t="e">
        <f>_xlfn.CONCAT(HelpMe[[#This Row],[Year]],"-M",HelpMe[[#This Row],[Month]])</f>
        <v>#VALUE!</v>
      </c>
      <c r="AI424" s="228" t="str">
        <f ca="1">IF(HelpMe[[#This Row],[Age]]&lt;2,"Less than 2",IF(HelpMe[[#This Row],[Age]]&lt;5,"From 2 to 5",IF(HelpMe[[#This Row],[Age]]&lt;10,"From 5 to 10","More than 10")))</f>
        <v>More than 10</v>
      </c>
      <c r="AJ424" s="233" t="e">
        <f>DATEVALUE(TEXT(HelpMe[[#This Row],[Created Date]],"mm/dd/yyyy hh:mm"))</f>
        <v>#VALUE!</v>
      </c>
      <c r="AK424" s="233" t="e">
        <f>IF(HelpMe[[#This Row],[Resolved Time]]="-","",DATEVALUE(TEXT(HelpMe[[#This Row],[Created Date]],"mm/dd/yyyy hh:mm")))</f>
        <v>#VALUE!</v>
      </c>
    </row>
    <row r="425" spans="1:37" ht="14.5">
      <c r="A425" s="252">
        <v>4000000725</v>
      </c>
      <c r="B425" s="252" t="s">
        <v>156</v>
      </c>
      <c r="C425" s="252" t="s">
        <v>881</v>
      </c>
      <c r="D425" s="254" t="s">
        <v>1561</v>
      </c>
      <c r="E425" s="252" t="s">
        <v>947</v>
      </c>
      <c r="F425" s="252" t="s">
        <v>603</v>
      </c>
      <c r="G425" s="252" t="s">
        <v>899</v>
      </c>
      <c r="H425" s="252" t="s">
        <v>403</v>
      </c>
      <c r="I425" s="255">
        <v>45488.752083333333</v>
      </c>
      <c r="J425" s="255">
        <v>45490.752083333333</v>
      </c>
      <c r="K425" s="252" t="s">
        <v>845</v>
      </c>
      <c r="L425" s="255">
        <v>45547.722916666666</v>
      </c>
      <c r="M425" s="252" t="s">
        <v>947</v>
      </c>
      <c r="N425" s="252" t="s">
        <v>912</v>
      </c>
      <c r="O425" s="252" t="s">
        <v>964</v>
      </c>
      <c r="P425" s="255">
        <v>45547.722916666666</v>
      </c>
      <c r="Q425" s="252" t="s">
        <v>795</v>
      </c>
      <c r="R425" s="255">
        <v>45544.682638888888</v>
      </c>
      <c r="S425" s="255">
        <v>45497.525694444441</v>
      </c>
      <c r="T425" s="255">
        <v>45489.460416666669</v>
      </c>
      <c r="U425" s="253" t="s">
        <v>849</v>
      </c>
      <c r="V425" s="253" t="s">
        <v>849</v>
      </c>
      <c r="W425" s="252" t="s">
        <v>945</v>
      </c>
      <c r="X425" s="252" t="s">
        <v>793</v>
      </c>
      <c r="Y425" s="228" t="str">
        <f>VLOOKUP(HelpMe[[#This Row],[Technician]],Technicians[#All],3,FALSE)</f>
        <v>RAK Ceramics</v>
      </c>
      <c r="Z425" s="228" t="str">
        <f>VLOOKUP(HelpMe[[#This Row],[Technician]],Technicians[#All],2,FALSE)</f>
        <v>SAP ABAP</v>
      </c>
      <c r="AA425" s="233" t="e">
        <f>IF((TEXT("Oct 28, 2024 00:00 AM","mmm dd, yyyy hh:mm") - TEXT(HelpMe[[#This Row],[Created Date]],"mmm dd, yyyy hh:mm"))&gt;0, "Yes","No")</f>
        <v>#VALUE!</v>
      </c>
      <c r="AB425" s="230">
        <f ca="1">IF(HelpMe[[#This Row],[Resolved Time]]="-",NOW()-TEXT(HelpMe[[#This Row],[Created Date]],"mmm dd, yyyy hh:mm"),HelpMe[[#This Row],[Resolved Time]]-HelpMe[[#This Row],[Created Date]])</f>
        <v>55.930555555554747</v>
      </c>
      <c r="AC425" s="231" t="e">
        <f>YEAR(TEXT(HelpMe[[#This Row],[Created Date]],"mmm dd, yyyy hh:mm"))</f>
        <v>#VALUE!</v>
      </c>
      <c r="AD425" s="228" t="e">
        <f>WEEKNUM(TEXT(HelpMe[[#This Row],[Created Date]],"mmm dd, yyyy hh:mm"),2)</f>
        <v>#VALUE!</v>
      </c>
      <c r="AE425" s="228" t="e">
        <f>_xlfn.CONCAT(HelpMe[[#This Row],[Year]],"-W",HelpMe[[#This Row],[Week'#]])</f>
        <v>#VALUE!</v>
      </c>
      <c r="AF425" s="228" t="str">
        <f>IFERROR(VLOOKUP(HelpMe[[#This Row],[ID]],CGTracker[#All],11,FALSE),"No CG Status Found")</f>
        <v>No CG Status Found</v>
      </c>
      <c r="AG425" s="228" t="e">
        <f>MONTH(TEXT(HelpMe[[#This Row],[Created Date]],"mmm dd, yyyy hh:mm"))</f>
        <v>#VALUE!</v>
      </c>
      <c r="AH425" s="228" t="e">
        <f>_xlfn.CONCAT(HelpMe[[#This Row],[Year]],"-M",HelpMe[[#This Row],[Month]])</f>
        <v>#VALUE!</v>
      </c>
      <c r="AI425" s="228" t="str">
        <f ca="1">IF(HelpMe[[#This Row],[Age]]&lt;2,"Less than 2",IF(HelpMe[[#This Row],[Age]]&lt;5,"From 2 to 5",IF(HelpMe[[#This Row],[Age]]&lt;10,"From 5 to 10","More than 10")))</f>
        <v>More than 10</v>
      </c>
      <c r="AJ425" s="233" t="e">
        <f>DATEVALUE(TEXT(HelpMe[[#This Row],[Created Date]],"mm/dd/yyyy hh:mm"))</f>
        <v>#VALUE!</v>
      </c>
      <c r="AK425" s="233" t="e">
        <f>IF(HelpMe[[#This Row],[Resolved Time]]="-","",DATEVALUE(TEXT(HelpMe[[#This Row],[Created Date]],"mm/dd/yyyy hh:mm")))</f>
        <v>#VALUE!</v>
      </c>
    </row>
    <row r="426" spans="1:37" ht="14.5">
      <c r="A426" s="252">
        <v>4000000772</v>
      </c>
      <c r="B426" s="252" t="s">
        <v>117</v>
      </c>
      <c r="C426" s="252" t="s">
        <v>795</v>
      </c>
      <c r="D426" s="254" t="s">
        <v>685</v>
      </c>
      <c r="E426" s="252" t="s">
        <v>1472</v>
      </c>
      <c r="F426" s="252" t="s">
        <v>518</v>
      </c>
      <c r="G426" s="252" t="s">
        <v>516</v>
      </c>
      <c r="H426" s="252" t="s">
        <v>746</v>
      </c>
      <c r="I426" s="255">
        <v>45490.381944444445</v>
      </c>
      <c r="J426" s="255">
        <v>45490.770833333336</v>
      </c>
      <c r="K426" s="252" t="s">
        <v>845</v>
      </c>
      <c r="L426" s="253" t="s">
        <v>849</v>
      </c>
      <c r="M426" s="252" t="s">
        <v>963</v>
      </c>
      <c r="N426" s="252" t="s">
        <v>1071</v>
      </c>
      <c r="O426" s="252" t="s">
        <v>972</v>
      </c>
      <c r="P426" s="255">
        <v>45643.820833333331</v>
      </c>
      <c r="Q426" s="252" t="s">
        <v>861</v>
      </c>
      <c r="R426" s="253" t="s">
        <v>849</v>
      </c>
      <c r="S426" s="255">
        <v>45496.560416666667</v>
      </c>
      <c r="T426" s="255">
        <v>45490.479166666664</v>
      </c>
      <c r="U426" s="252" t="s">
        <v>845</v>
      </c>
      <c r="V426" s="256">
        <v>3000000000</v>
      </c>
      <c r="W426" s="252" t="s">
        <v>850</v>
      </c>
      <c r="X426" s="252" t="s">
        <v>903</v>
      </c>
      <c r="Y426" s="228" t="str">
        <f>VLOOKUP(HelpMe[[#This Row],[Technician]],Technicians[#All],3,FALSE)</f>
        <v>Capgemini</v>
      </c>
      <c r="Z426" s="228" t="str">
        <f>VLOOKUP(HelpMe[[#This Row],[Technician]],Technicians[#All],2,FALSE)</f>
        <v>SAP SD</v>
      </c>
      <c r="AA426" s="230" t="e">
        <f>IF((TEXT("Oct 28, 2024 00:00 AM","mmm dd, yyyy hh:mm") - TEXT(HelpMe[[#This Row],[Created Date]],"mmm dd, yyyy hh:mm"))&gt;0, "Yes","No")</f>
        <v>#VALUE!</v>
      </c>
      <c r="AB426" s="230" t="e">
        <f ca="1">IF(HelpMe[[#This Row],[Resolved Time]]="-",NOW()-TEXT(HelpMe[[#This Row],[Created Date]],"mmm dd, yyyy hh:mm"),HelpMe[[#This Row],[Resolved Time]]-HelpMe[[#This Row],[Created Date]])</f>
        <v>#VALUE!</v>
      </c>
      <c r="AC426" s="231" t="e">
        <f>YEAR(TEXT(HelpMe[[#This Row],[Created Date]],"mmm dd, yyyy hh:mm"))</f>
        <v>#VALUE!</v>
      </c>
      <c r="AD426" s="228" t="e">
        <f>WEEKNUM(TEXT(HelpMe[[#This Row],[Created Date]],"mmm dd, yyyy hh:mm"),2)</f>
        <v>#VALUE!</v>
      </c>
      <c r="AE426" s="228" t="e">
        <f>_xlfn.CONCAT(HelpMe[[#This Row],[Year]],"-W",HelpMe[[#This Row],[Week'#]])</f>
        <v>#VALUE!</v>
      </c>
      <c r="AF426" s="228" t="str">
        <f>IFERROR(VLOOKUP(HelpMe[[#This Row],[ID]],CGTracker[#All],11,FALSE),"No CG Status Found")</f>
        <v>User acceptance</v>
      </c>
      <c r="AG426" s="228" t="e">
        <f>MONTH(TEXT(HelpMe[[#This Row],[Created Date]],"mmm dd, yyyy hh:mm"))</f>
        <v>#VALUE!</v>
      </c>
      <c r="AH426" s="228" t="e">
        <f>_xlfn.CONCAT(HelpMe[[#This Row],[Year]],"-M",HelpMe[[#This Row],[Month]])</f>
        <v>#VALUE!</v>
      </c>
      <c r="AI426" s="228" t="e">
        <f ca="1">IF(HelpMe[[#This Row],[Age]]&lt;2,"Less than 2",IF(HelpMe[[#This Row],[Age]]&lt;5,"From 2 to 5",IF(HelpMe[[#This Row],[Age]]&lt;10,"From 5 to 10","More than 10")))</f>
        <v>#VALUE!</v>
      </c>
      <c r="AJ426" s="233" t="e">
        <f>DATEVALUE(TEXT(HelpMe[[#This Row],[Created Date]],"mm/dd/yyyy hh:mm"))</f>
        <v>#VALUE!</v>
      </c>
      <c r="AK426" s="233" t="str">
        <f>IF(HelpMe[[#This Row],[Resolved Time]]="-","",DATEVALUE(TEXT(HelpMe[[#This Row],[Created Date]],"mm/dd/yyyy hh:mm")))</f>
        <v/>
      </c>
    </row>
    <row r="427" spans="1:37" ht="14.5">
      <c r="A427" s="252">
        <v>4000005792</v>
      </c>
      <c r="B427" s="252" t="s">
        <v>156</v>
      </c>
      <c r="C427" s="252" t="s">
        <v>795</v>
      </c>
      <c r="D427" s="254" t="s">
        <v>647</v>
      </c>
      <c r="E427" s="252" t="s">
        <v>1251</v>
      </c>
      <c r="F427" s="252" t="s">
        <v>518</v>
      </c>
      <c r="G427" s="252" t="s">
        <v>516</v>
      </c>
      <c r="H427" s="252" t="s">
        <v>403</v>
      </c>
      <c r="I427" s="255">
        <v>45636.500694444447</v>
      </c>
      <c r="J427" s="255">
        <v>45638.500694444447</v>
      </c>
      <c r="K427" s="252" t="s">
        <v>845</v>
      </c>
      <c r="L427" s="255">
        <v>45642.8</v>
      </c>
      <c r="M427" s="252" t="s">
        <v>846</v>
      </c>
      <c r="N427" s="252" t="s">
        <v>847</v>
      </c>
      <c r="O427" s="252" t="s">
        <v>848</v>
      </c>
      <c r="P427" s="255">
        <v>45642.8</v>
      </c>
      <c r="Q427" s="252" t="s">
        <v>795</v>
      </c>
      <c r="R427" s="255">
        <v>45639.761111111111</v>
      </c>
      <c r="S427" s="255">
        <v>45639.761111111111</v>
      </c>
      <c r="T427" s="255">
        <v>45636.584027777775</v>
      </c>
      <c r="U427" s="253" t="s">
        <v>849</v>
      </c>
      <c r="V427" s="253" t="s">
        <v>849</v>
      </c>
      <c r="W427" s="252" t="s">
        <v>850</v>
      </c>
      <c r="X427" s="252" t="s">
        <v>793</v>
      </c>
      <c r="Y427" s="228" t="str">
        <f>VLOOKUP(HelpMe[[#This Row],[Technician]],Technicians[#All],3,FALSE)</f>
        <v>Capgemini</v>
      </c>
      <c r="Z427" s="228" t="str">
        <f>VLOOKUP(HelpMe[[#This Row],[Technician]],Technicians[#All],2,FALSE)</f>
        <v>SAP SD</v>
      </c>
      <c r="AA427" s="233" t="e">
        <f>IF((TEXT("Oct 28, 2024 00:00 AM","mmm dd, yyyy hh:mm") - TEXT(HelpMe[[#This Row],[Created Date]],"mmm dd, yyyy hh:mm"))&gt;0, "Yes","No")</f>
        <v>#VALUE!</v>
      </c>
      <c r="AB427" s="230">
        <f ca="1">IF(HelpMe[[#This Row],[Resolved Time]]="-",NOW()-TEXT(HelpMe[[#This Row],[Created Date]],"mmm dd, yyyy hh:mm"),HelpMe[[#This Row],[Resolved Time]]-HelpMe[[#This Row],[Created Date]])</f>
        <v>3.2604166666642413</v>
      </c>
      <c r="AC427" s="231" t="e">
        <f>YEAR(TEXT(HelpMe[[#This Row],[Created Date]],"mmm dd, yyyy hh:mm"))</f>
        <v>#VALUE!</v>
      </c>
      <c r="AD427" s="228" t="e">
        <f>WEEKNUM(TEXT(HelpMe[[#This Row],[Created Date]],"mmm dd, yyyy hh:mm"),2)</f>
        <v>#VALUE!</v>
      </c>
      <c r="AE427" s="228" t="e">
        <f>_xlfn.CONCAT(HelpMe[[#This Row],[Year]],"-W",HelpMe[[#This Row],[Week'#]])</f>
        <v>#VALUE!</v>
      </c>
      <c r="AF427" s="228" t="str">
        <f>IFERROR(VLOOKUP(HelpMe[[#This Row],[ID]],CGTracker[#All],11,FALSE),"No CG Status Found")</f>
        <v>Closed</v>
      </c>
      <c r="AG427" s="228" t="e">
        <f>MONTH(TEXT(HelpMe[[#This Row],[Created Date]],"mmm dd, yyyy hh:mm"))</f>
        <v>#VALUE!</v>
      </c>
      <c r="AH427" s="228" t="e">
        <f>_xlfn.CONCAT(HelpMe[[#This Row],[Year]],"-M",HelpMe[[#This Row],[Month]])</f>
        <v>#VALUE!</v>
      </c>
      <c r="AI427" s="228" t="str">
        <f ca="1">IF(HelpMe[[#This Row],[Age]]&lt;2,"Less than 2",IF(HelpMe[[#This Row],[Age]]&lt;5,"From 2 to 5",IF(HelpMe[[#This Row],[Age]]&lt;10,"From 5 to 10","More than 10")))</f>
        <v>From 2 to 5</v>
      </c>
      <c r="AJ427" s="233">
        <f>DATEVALUE(TEXT(HelpMe[[#This Row],[Created Date]],"mm/dd/yyyy hh:mm"))</f>
        <v>45577</v>
      </c>
      <c r="AK427" s="233">
        <f>IF(HelpMe[[#This Row],[Resolved Time]]="-","",DATEVALUE(TEXT(HelpMe[[#This Row],[Created Date]],"mm/dd/yyyy hh:mm")))</f>
        <v>45577</v>
      </c>
    </row>
    <row r="428" spans="1:37" ht="14.5">
      <c r="A428" s="252">
        <v>4000005956</v>
      </c>
      <c r="B428" s="252" t="s">
        <v>117</v>
      </c>
      <c r="C428" s="252" t="s">
        <v>861</v>
      </c>
      <c r="D428" s="254" t="s">
        <v>1562</v>
      </c>
      <c r="E428" s="252" t="s">
        <v>1563</v>
      </c>
      <c r="F428" s="252" t="s">
        <v>1120</v>
      </c>
      <c r="G428" s="252" t="s">
        <v>942</v>
      </c>
      <c r="H428" s="252" t="s">
        <v>268</v>
      </c>
      <c r="I428" s="255">
        <v>45642.476388888892</v>
      </c>
      <c r="J428" s="253" t="s">
        <v>849</v>
      </c>
      <c r="K428" s="252" t="s">
        <v>845</v>
      </c>
      <c r="L428" s="253" t="s">
        <v>849</v>
      </c>
      <c r="M428" s="252" t="s">
        <v>1563</v>
      </c>
      <c r="N428" s="252" t="s">
        <v>860</v>
      </c>
      <c r="O428" s="253" t="s">
        <v>849</v>
      </c>
      <c r="P428" s="255">
        <v>45644.547222222223</v>
      </c>
      <c r="Q428" s="253" t="s">
        <v>849</v>
      </c>
      <c r="R428" s="253" t="s">
        <v>849</v>
      </c>
      <c r="S428" s="253" t="s">
        <v>849</v>
      </c>
      <c r="T428" s="253" t="s">
        <v>849</v>
      </c>
      <c r="U428" s="252" t="s">
        <v>885</v>
      </c>
      <c r="V428" s="253" t="s">
        <v>849</v>
      </c>
      <c r="W428" s="252" t="s">
        <v>1121</v>
      </c>
      <c r="X428" s="252" t="s">
        <v>903</v>
      </c>
      <c r="Y428" s="228" t="str">
        <f>VLOOKUP(HelpMe[[#This Row],[Technician]],Technicians[#All],3,FALSE)</f>
        <v>RAK Ceramics</v>
      </c>
      <c r="Z428" s="228" t="str">
        <f>VLOOKUP(HelpMe[[#This Row],[Technician]],Technicians[#All],2,FALSE)</f>
        <v>SAP Integration</v>
      </c>
      <c r="AA428" s="233" t="e">
        <f>IF((TEXT("Oct 28, 2024 00:00 AM","mmm dd, yyyy hh:mm") - TEXT(HelpMe[[#This Row],[Created Date]],"mmm dd, yyyy hh:mm"))&gt;0, "Yes","No")</f>
        <v>#VALUE!</v>
      </c>
      <c r="AB428" s="230" t="e">
        <f ca="1">IF(HelpMe[[#This Row],[Resolved Time]]="-",NOW()-TEXT(HelpMe[[#This Row],[Created Date]],"mmm dd, yyyy hh:mm"),HelpMe[[#This Row],[Resolved Time]]-HelpMe[[#This Row],[Created Date]])</f>
        <v>#VALUE!</v>
      </c>
      <c r="AC428" s="231" t="e">
        <f>YEAR(TEXT(HelpMe[[#This Row],[Created Date]],"mmm dd, yyyy hh:mm"))</f>
        <v>#VALUE!</v>
      </c>
      <c r="AD428" s="228" t="e">
        <f>WEEKNUM(TEXT(HelpMe[[#This Row],[Created Date]],"mmm dd, yyyy hh:mm"),2)</f>
        <v>#VALUE!</v>
      </c>
      <c r="AE428" s="228" t="e">
        <f>_xlfn.CONCAT(HelpMe[[#This Row],[Year]],"-W",HelpMe[[#This Row],[Week'#]])</f>
        <v>#VALUE!</v>
      </c>
      <c r="AF428" s="228" t="str">
        <f>IFERROR(VLOOKUP(HelpMe[[#This Row],[ID]],CGTracker[#All],11,FALSE),"No CG Status Found")</f>
        <v>No CG Status Found</v>
      </c>
      <c r="AG428" s="228" t="e">
        <f>MONTH(TEXT(HelpMe[[#This Row],[Created Date]],"mmm dd, yyyy hh:mm"))</f>
        <v>#VALUE!</v>
      </c>
      <c r="AH428" s="228" t="e">
        <f>_xlfn.CONCAT(HelpMe[[#This Row],[Year]],"-M",HelpMe[[#This Row],[Month]])</f>
        <v>#VALUE!</v>
      </c>
      <c r="AI428" s="228" t="e">
        <f ca="1">IF(HelpMe[[#This Row],[Age]]&lt;2,"Less than 2",IF(HelpMe[[#This Row],[Age]]&lt;5,"From 2 to 5",IF(HelpMe[[#This Row],[Age]]&lt;10,"From 5 to 10","More than 10")))</f>
        <v>#VALUE!</v>
      </c>
      <c r="AJ428" s="233" t="e">
        <f>DATEVALUE(TEXT(HelpMe[[#This Row],[Created Date]],"mm/dd/yyyy hh:mm"))</f>
        <v>#VALUE!</v>
      </c>
      <c r="AK428" s="233" t="str">
        <f>IF(HelpMe[[#This Row],[Resolved Time]]="-","",DATEVALUE(TEXT(HelpMe[[#This Row],[Created Date]],"mm/dd/yyyy hh:mm")))</f>
        <v/>
      </c>
    </row>
    <row r="429" spans="1:37" ht="14.5">
      <c r="A429" s="252">
        <v>4000005421</v>
      </c>
      <c r="B429" s="252" t="s">
        <v>117</v>
      </c>
      <c r="C429" s="252" t="s">
        <v>795</v>
      </c>
      <c r="D429" s="254" t="s">
        <v>1564</v>
      </c>
      <c r="E429" s="252" t="s">
        <v>985</v>
      </c>
      <c r="F429" s="252" t="s">
        <v>223</v>
      </c>
      <c r="G429" s="252" t="s">
        <v>874</v>
      </c>
      <c r="H429" s="252" t="s">
        <v>746</v>
      </c>
      <c r="I429" s="255">
        <v>45623.452777777777</v>
      </c>
      <c r="J429" s="255">
        <v>45625.452777777777</v>
      </c>
      <c r="K429" s="252" t="s">
        <v>845</v>
      </c>
      <c r="L429" s="253" t="s">
        <v>849</v>
      </c>
      <c r="M429" s="252" t="s">
        <v>846</v>
      </c>
      <c r="N429" s="252" t="s">
        <v>891</v>
      </c>
      <c r="O429" s="252" t="s">
        <v>848</v>
      </c>
      <c r="P429" s="255">
        <v>45645.632638888892</v>
      </c>
      <c r="Q429" s="252" t="s">
        <v>795</v>
      </c>
      <c r="R429" s="253" t="s">
        <v>849</v>
      </c>
      <c r="S429" s="255">
        <v>45630.595833333333</v>
      </c>
      <c r="T429" s="255">
        <v>45623.536111111112</v>
      </c>
      <c r="U429" s="252" t="s">
        <v>845</v>
      </c>
      <c r="V429" s="256">
        <v>3000000000</v>
      </c>
      <c r="W429" s="252" t="s">
        <v>850</v>
      </c>
      <c r="X429" s="252" t="s">
        <v>793</v>
      </c>
      <c r="Y429" s="228" t="str">
        <f>VLOOKUP(HelpMe[[#This Row],[Technician]],Technicians[#All],3,FALSE)</f>
        <v>Capgemini</v>
      </c>
      <c r="Z429" s="228" t="str">
        <f>VLOOKUP(HelpMe[[#This Row],[Technician]],Technicians[#All],2,FALSE)</f>
        <v>SAP HCM</v>
      </c>
      <c r="AA429" s="233" t="e">
        <f>IF((TEXT("Oct 28, 2024 00:00 AM","mmm dd, yyyy hh:mm") - TEXT(HelpMe[[#This Row],[Created Date]],"mmm dd, yyyy hh:mm"))&gt;0, "Yes","No")</f>
        <v>#VALUE!</v>
      </c>
      <c r="AB429" s="230" t="e">
        <f ca="1">IF(HelpMe[[#This Row],[Resolved Time]]="-",NOW()-TEXT(HelpMe[[#This Row],[Created Date]],"mmm dd, yyyy hh:mm"),HelpMe[[#This Row],[Resolved Time]]-HelpMe[[#This Row],[Created Date]])</f>
        <v>#VALUE!</v>
      </c>
      <c r="AC429" s="231" t="e">
        <f>YEAR(TEXT(HelpMe[[#This Row],[Created Date]],"mmm dd, yyyy hh:mm"))</f>
        <v>#VALUE!</v>
      </c>
      <c r="AD429" s="228" t="e">
        <f>WEEKNUM(TEXT(HelpMe[[#This Row],[Created Date]],"mmm dd, yyyy hh:mm"),2)</f>
        <v>#VALUE!</v>
      </c>
      <c r="AE429" s="228" t="e">
        <f>_xlfn.CONCAT(HelpMe[[#This Row],[Year]],"-W",HelpMe[[#This Row],[Week'#]])</f>
        <v>#VALUE!</v>
      </c>
      <c r="AF429" s="228" t="str">
        <f>IFERROR(VLOOKUP(HelpMe[[#This Row],[ID]],CGTracker[#All],11,FALSE),"No CG Status Found")</f>
        <v>User acceptance</v>
      </c>
      <c r="AG429" s="228" t="e">
        <f>MONTH(TEXT(HelpMe[[#This Row],[Created Date]],"mmm dd, yyyy hh:mm"))</f>
        <v>#VALUE!</v>
      </c>
      <c r="AH429" s="228" t="e">
        <f>_xlfn.CONCAT(HelpMe[[#This Row],[Year]],"-M",HelpMe[[#This Row],[Month]])</f>
        <v>#VALUE!</v>
      </c>
      <c r="AI429" s="228" t="e">
        <f ca="1">IF(HelpMe[[#This Row],[Age]]&lt;2,"Less than 2",IF(HelpMe[[#This Row],[Age]]&lt;5,"From 2 to 5",IF(HelpMe[[#This Row],[Age]]&lt;10,"From 5 to 10","More than 10")))</f>
        <v>#VALUE!</v>
      </c>
      <c r="AJ429" s="233" t="e">
        <f>DATEVALUE(TEXT(HelpMe[[#This Row],[Created Date]],"mm/dd/yyyy hh:mm"))</f>
        <v>#VALUE!</v>
      </c>
      <c r="AK429" s="233" t="str">
        <f>IF(HelpMe[[#This Row],[Resolved Time]]="-","",DATEVALUE(TEXT(HelpMe[[#This Row],[Created Date]],"mm/dd/yyyy hh:mm")))</f>
        <v/>
      </c>
    </row>
    <row r="430" spans="1:37" ht="14.5">
      <c r="A430" s="252">
        <v>4000001030</v>
      </c>
      <c r="B430" s="252" t="s">
        <v>117</v>
      </c>
      <c r="C430" s="252" t="s">
        <v>861</v>
      </c>
      <c r="D430" s="254" t="s">
        <v>1565</v>
      </c>
      <c r="E430" s="252" t="s">
        <v>1566</v>
      </c>
      <c r="F430" s="252" t="s">
        <v>843</v>
      </c>
      <c r="G430" s="252" t="s">
        <v>844</v>
      </c>
      <c r="H430" s="252" t="s">
        <v>403</v>
      </c>
      <c r="I430" s="255">
        <v>45496.686805555553</v>
      </c>
      <c r="J430" s="255">
        <v>45498.686805555553</v>
      </c>
      <c r="K430" s="252" t="s">
        <v>885</v>
      </c>
      <c r="L430" s="255">
        <v>45500.706250000003</v>
      </c>
      <c r="M430" s="252" t="s">
        <v>1566</v>
      </c>
      <c r="N430" s="252" t="s">
        <v>934</v>
      </c>
      <c r="O430" s="252" t="s">
        <v>848</v>
      </c>
      <c r="P430" s="255">
        <v>45500.706250000003</v>
      </c>
      <c r="Q430" s="252" t="s">
        <v>795</v>
      </c>
      <c r="R430" s="255">
        <v>45497.693055555559</v>
      </c>
      <c r="S430" s="255">
        <v>45497.693055555559</v>
      </c>
      <c r="T430" s="255">
        <v>45496.770138888889</v>
      </c>
      <c r="U430" s="252" t="s">
        <v>885</v>
      </c>
      <c r="V430" s="253" t="s">
        <v>849</v>
      </c>
      <c r="W430" s="252" t="s">
        <v>888</v>
      </c>
      <c r="X430" s="252" t="s">
        <v>793</v>
      </c>
      <c r="Y430" s="228" t="str">
        <f>VLOOKUP(HelpMe[[#This Row],[Technician]],Technicians[#All],3,FALSE)</f>
        <v>RAK Ceramics</v>
      </c>
      <c r="Z430" s="228" t="str">
        <f>VLOOKUP(HelpMe[[#This Row],[Technician]],Technicians[#All],2,FALSE)</f>
        <v>SAP Basis</v>
      </c>
      <c r="AA430" s="233" t="e">
        <f>IF((TEXT("Oct 28, 2024 00:00 AM","mmm dd, yyyy hh:mm") - TEXT(HelpMe[[#This Row],[Created Date]],"mmm dd, yyyy hh:mm"))&gt;0, "Yes","No")</f>
        <v>#VALUE!</v>
      </c>
      <c r="AB430" s="230">
        <f ca="1">IF(HelpMe[[#This Row],[Resolved Time]]="-",NOW()-TEXT(HelpMe[[#This Row],[Created Date]],"mmm dd, yyyy hh:mm"),HelpMe[[#This Row],[Resolved Time]]-HelpMe[[#This Row],[Created Date]])</f>
        <v>1.0062500000058208</v>
      </c>
      <c r="AC430" s="231" t="e">
        <f>YEAR(TEXT(HelpMe[[#This Row],[Created Date]],"mmm dd, yyyy hh:mm"))</f>
        <v>#VALUE!</v>
      </c>
      <c r="AD430" s="228" t="e">
        <f>WEEKNUM(TEXT(HelpMe[[#This Row],[Created Date]],"mmm dd, yyyy hh:mm"),2)</f>
        <v>#VALUE!</v>
      </c>
      <c r="AE430" s="228" t="e">
        <f>_xlfn.CONCAT(HelpMe[[#This Row],[Year]],"-W",HelpMe[[#This Row],[Week'#]])</f>
        <v>#VALUE!</v>
      </c>
      <c r="AF430" s="228" t="str">
        <f>IFERROR(VLOOKUP(HelpMe[[#This Row],[ID]],CGTracker[#All],11,FALSE),"No CG Status Found")</f>
        <v>No CG Status Found</v>
      </c>
      <c r="AG430" s="228" t="e">
        <f>MONTH(TEXT(HelpMe[[#This Row],[Created Date]],"mmm dd, yyyy hh:mm"))</f>
        <v>#VALUE!</v>
      </c>
      <c r="AH430" s="228" t="e">
        <f>_xlfn.CONCAT(HelpMe[[#This Row],[Year]],"-M",HelpMe[[#This Row],[Month]])</f>
        <v>#VALUE!</v>
      </c>
      <c r="AI430" s="228" t="str">
        <f ca="1">IF(HelpMe[[#This Row],[Age]]&lt;2,"Less than 2",IF(HelpMe[[#This Row],[Age]]&lt;5,"From 2 to 5",IF(HelpMe[[#This Row],[Age]]&lt;10,"From 5 to 10","More than 10")))</f>
        <v>Less than 2</v>
      </c>
      <c r="AJ430" s="233" t="e">
        <f>DATEVALUE(TEXT(HelpMe[[#This Row],[Created Date]],"mm/dd/yyyy hh:mm"))</f>
        <v>#VALUE!</v>
      </c>
      <c r="AK430" s="233" t="e">
        <f>IF(HelpMe[[#This Row],[Resolved Time]]="-","",DATEVALUE(TEXT(HelpMe[[#This Row],[Created Date]],"mm/dd/yyyy hh:mm")))</f>
        <v>#VALUE!</v>
      </c>
    </row>
    <row r="431" spans="1:37" ht="14.5">
      <c r="A431" s="252">
        <v>4000001732</v>
      </c>
      <c r="B431" s="252" t="s">
        <v>156</v>
      </c>
      <c r="C431" s="252" t="s">
        <v>795</v>
      </c>
      <c r="D431" s="254" t="s">
        <v>1567</v>
      </c>
      <c r="E431" s="252" t="s">
        <v>1568</v>
      </c>
      <c r="F431" s="252" t="s">
        <v>742</v>
      </c>
      <c r="G431" s="252" t="s">
        <v>864</v>
      </c>
      <c r="H431" s="252" t="s">
        <v>403</v>
      </c>
      <c r="I431" s="255">
        <v>45510.586111111108</v>
      </c>
      <c r="J431" s="255">
        <v>45512.586111111108</v>
      </c>
      <c r="K431" s="252" t="s">
        <v>845</v>
      </c>
      <c r="L431" s="255">
        <v>45522.505555555559</v>
      </c>
      <c r="M431" s="252" t="s">
        <v>846</v>
      </c>
      <c r="N431" s="252" t="s">
        <v>968</v>
      </c>
      <c r="O431" s="252" t="s">
        <v>848</v>
      </c>
      <c r="P431" s="255">
        <v>45522.505555555559</v>
      </c>
      <c r="Q431" s="252" t="s">
        <v>795</v>
      </c>
      <c r="R431" s="255">
        <v>45519.467361111114</v>
      </c>
      <c r="S431" s="255">
        <v>45519.467361111114</v>
      </c>
      <c r="T431" s="255">
        <v>45510.669444444444</v>
      </c>
      <c r="U431" s="253" t="s">
        <v>849</v>
      </c>
      <c r="V431" s="256">
        <v>2000000000</v>
      </c>
      <c r="W431" s="252" t="s">
        <v>850</v>
      </c>
      <c r="X431" s="252" t="s">
        <v>793</v>
      </c>
      <c r="Y431" s="228" t="str">
        <f>VLOOKUP(HelpMe[[#This Row],[Technician]],Technicians[#All],3,FALSE)</f>
        <v>RAK Ceramics</v>
      </c>
      <c r="Z431" s="228" t="str">
        <f>VLOOKUP(HelpMe[[#This Row],[Technician]],Technicians[#All],2,FALSE)</f>
        <v>SAP SD</v>
      </c>
      <c r="AA431" s="233" t="e">
        <f>IF((TEXT("Oct 28, 2024 00:00 AM","mmm dd, yyyy hh:mm") - TEXT(HelpMe[[#This Row],[Created Date]],"mmm dd, yyyy hh:mm"))&gt;0, "Yes","No")</f>
        <v>#VALUE!</v>
      </c>
      <c r="AB431" s="230">
        <f ca="1">IF(HelpMe[[#This Row],[Resolved Time]]="-",NOW()-TEXT(HelpMe[[#This Row],[Created Date]],"mmm dd, yyyy hh:mm"),HelpMe[[#This Row],[Resolved Time]]-HelpMe[[#This Row],[Created Date]])</f>
        <v>8.8812500000058208</v>
      </c>
      <c r="AC431" s="231" t="e">
        <f>YEAR(TEXT(HelpMe[[#This Row],[Created Date]],"mmm dd, yyyy hh:mm"))</f>
        <v>#VALUE!</v>
      </c>
      <c r="AD431" s="228" t="e">
        <f>WEEKNUM(TEXT(HelpMe[[#This Row],[Created Date]],"mmm dd, yyyy hh:mm"),2)</f>
        <v>#VALUE!</v>
      </c>
      <c r="AE431" s="228" t="e">
        <f>_xlfn.CONCAT(HelpMe[[#This Row],[Year]],"-W",HelpMe[[#This Row],[Week'#]])</f>
        <v>#VALUE!</v>
      </c>
      <c r="AF431" s="228" t="str">
        <f>IFERROR(VLOOKUP(HelpMe[[#This Row],[ID]],CGTracker[#All],11,FALSE),"No CG Status Found")</f>
        <v>No CG Status Found</v>
      </c>
      <c r="AG431" s="228" t="e">
        <f>MONTH(TEXT(HelpMe[[#This Row],[Created Date]],"mmm dd, yyyy hh:mm"))</f>
        <v>#VALUE!</v>
      </c>
      <c r="AH431" s="228" t="e">
        <f>_xlfn.CONCAT(HelpMe[[#This Row],[Year]],"-M",HelpMe[[#This Row],[Month]])</f>
        <v>#VALUE!</v>
      </c>
      <c r="AI431" s="228" t="str">
        <f ca="1">IF(HelpMe[[#This Row],[Age]]&lt;2,"Less than 2",IF(HelpMe[[#This Row],[Age]]&lt;5,"From 2 to 5",IF(HelpMe[[#This Row],[Age]]&lt;10,"From 5 to 10","More than 10")))</f>
        <v>From 5 to 10</v>
      </c>
      <c r="AJ431" s="233">
        <f>DATEVALUE(TEXT(HelpMe[[#This Row],[Created Date]],"mm/dd/yyyy hh:mm"))</f>
        <v>45451</v>
      </c>
      <c r="AK431" s="233">
        <f>IF(HelpMe[[#This Row],[Resolved Time]]="-","",DATEVALUE(TEXT(HelpMe[[#This Row],[Created Date]],"mm/dd/yyyy hh:mm")))</f>
        <v>45451</v>
      </c>
    </row>
    <row r="432" spans="1:37" ht="14.5">
      <c r="A432" s="252">
        <v>4000004909</v>
      </c>
      <c r="B432" s="252" t="s">
        <v>156</v>
      </c>
      <c r="C432" s="252" t="s">
        <v>861</v>
      </c>
      <c r="D432" s="254" t="s">
        <v>357</v>
      </c>
      <c r="E432" s="252" t="s">
        <v>1569</v>
      </c>
      <c r="F432" s="252" t="s">
        <v>1062</v>
      </c>
      <c r="G432" s="252" t="s">
        <v>864</v>
      </c>
      <c r="H432" s="252" t="s">
        <v>403</v>
      </c>
      <c r="I432" s="255">
        <v>45608.529166666667</v>
      </c>
      <c r="J432" s="255">
        <v>45609.487500000003</v>
      </c>
      <c r="K432" s="252" t="s">
        <v>845</v>
      </c>
      <c r="L432" s="255">
        <v>45640.799305555556</v>
      </c>
      <c r="M432" s="252" t="s">
        <v>948</v>
      </c>
      <c r="N432" s="252" t="s">
        <v>927</v>
      </c>
      <c r="O432" s="252" t="s">
        <v>964</v>
      </c>
      <c r="P432" s="255">
        <v>45640.799305555556</v>
      </c>
      <c r="Q432" s="252" t="s">
        <v>861</v>
      </c>
      <c r="R432" s="255">
        <v>45637.791666666664</v>
      </c>
      <c r="S432" s="255">
        <v>45623.694444444445</v>
      </c>
      <c r="T432" s="255">
        <v>45608.570833333331</v>
      </c>
      <c r="U432" s="253" t="s">
        <v>849</v>
      </c>
      <c r="V432" s="256">
        <v>2000000000</v>
      </c>
      <c r="W432" s="252" t="s">
        <v>850</v>
      </c>
      <c r="X432" s="252" t="s">
        <v>793</v>
      </c>
      <c r="Y432" s="228" t="str">
        <f>VLOOKUP(HelpMe[[#This Row],[Technician]],Technicians[#All],3,FALSE)</f>
        <v>RAK Ceramics</v>
      </c>
      <c r="Z432" s="228" t="str">
        <f>VLOOKUP(HelpMe[[#This Row],[Technician]],Technicians[#All],2,FALSE)</f>
        <v>SAP MM</v>
      </c>
      <c r="AA432" s="233" t="e">
        <f>IF((TEXT("Oct 28, 2024 00:00 AM","mmm dd, yyyy hh:mm") - TEXT(HelpMe[[#This Row],[Created Date]],"mmm dd, yyyy hh:mm"))&gt;0, "Yes","No")</f>
        <v>#VALUE!</v>
      </c>
      <c r="AB432" s="230">
        <f ca="1">IF(HelpMe[[#This Row],[Resolved Time]]="-",NOW()-TEXT(HelpMe[[#This Row],[Created Date]],"mmm dd, yyyy hh:mm"),HelpMe[[#This Row],[Resolved Time]]-HelpMe[[#This Row],[Created Date]])</f>
        <v>29.26249999999709</v>
      </c>
      <c r="AC432" s="231" t="e">
        <f>YEAR(TEXT(HelpMe[[#This Row],[Created Date]],"mmm dd, yyyy hh:mm"))</f>
        <v>#VALUE!</v>
      </c>
      <c r="AD432" s="228" t="e">
        <f>WEEKNUM(TEXT(HelpMe[[#This Row],[Created Date]],"mmm dd, yyyy hh:mm"),2)</f>
        <v>#VALUE!</v>
      </c>
      <c r="AE432" s="228" t="e">
        <f>_xlfn.CONCAT(HelpMe[[#This Row],[Year]],"-W",HelpMe[[#This Row],[Week'#]])</f>
        <v>#VALUE!</v>
      </c>
      <c r="AF432" s="228" t="str">
        <f>IFERROR(VLOOKUP(HelpMe[[#This Row],[ID]],CGTracker[#All],11,FALSE),"No CG Status Found")</f>
        <v>Closed</v>
      </c>
      <c r="AG432" s="228" t="e">
        <f>MONTH(TEXT(HelpMe[[#This Row],[Created Date]],"mmm dd, yyyy hh:mm"))</f>
        <v>#VALUE!</v>
      </c>
      <c r="AH432" s="228" t="e">
        <f>_xlfn.CONCAT(HelpMe[[#This Row],[Year]],"-M",HelpMe[[#This Row],[Month]])</f>
        <v>#VALUE!</v>
      </c>
      <c r="AI432" s="228" t="str">
        <f ca="1">IF(HelpMe[[#This Row],[Age]]&lt;2,"Less than 2",IF(HelpMe[[#This Row],[Age]]&lt;5,"From 2 to 5",IF(HelpMe[[#This Row],[Age]]&lt;10,"From 5 to 10","More than 10")))</f>
        <v>More than 10</v>
      </c>
      <c r="AJ432" s="233">
        <f>DATEVALUE(TEXT(HelpMe[[#This Row],[Created Date]],"mm/dd/yyyy hh:mm"))</f>
        <v>45637</v>
      </c>
      <c r="AK432" s="233">
        <f>IF(HelpMe[[#This Row],[Resolved Time]]="-","",DATEVALUE(TEXT(HelpMe[[#This Row],[Created Date]],"mm/dd/yyyy hh:mm")))</f>
        <v>45637</v>
      </c>
    </row>
    <row r="433" spans="1:37" ht="14.5">
      <c r="A433" s="252">
        <v>4000004655</v>
      </c>
      <c r="B433" s="252" t="s">
        <v>156</v>
      </c>
      <c r="C433" s="252" t="s">
        <v>795</v>
      </c>
      <c r="D433" s="254" t="s">
        <v>1570</v>
      </c>
      <c r="E433" s="252" t="s">
        <v>1074</v>
      </c>
      <c r="F433" s="252" t="s">
        <v>870</v>
      </c>
      <c r="G433" s="252" t="s">
        <v>864</v>
      </c>
      <c r="H433" s="252" t="s">
        <v>403</v>
      </c>
      <c r="I433" s="255">
        <v>45600.780555555553</v>
      </c>
      <c r="J433" s="255">
        <v>45602.780555555553</v>
      </c>
      <c r="K433" s="252" t="s">
        <v>845</v>
      </c>
      <c r="L433" s="255">
        <v>45628.711805555555</v>
      </c>
      <c r="M433" s="252" t="s">
        <v>1075</v>
      </c>
      <c r="N433" s="252" t="s">
        <v>968</v>
      </c>
      <c r="O433" s="252" t="s">
        <v>920</v>
      </c>
      <c r="P433" s="255">
        <v>45628.711805555555</v>
      </c>
      <c r="Q433" s="252" t="s">
        <v>795</v>
      </c>
      <c r="R433" s="255">
        <v>45625.674305555556</v>
      </c>
      <c r="S433" s="255">
        <v>45601.493055555555</v>
      </c>
      <c r="T433" s="255">
        <v>45601.488888888889</v>
      </c>
      <c r="U433" s="253" t="s">
        <v>849</v>
      </c>
      <c r="V433" s="253" t="s">
        <v>849</v>
      </c>
      <c r="W433" s="252" t="s">
        <v>850</v>
      </c>
      <c r="X433" s="252" t="s">
        <v>793</v>
      </c>
      <c r="Y433" s="228" t="str">
        <f>VLOOKUP(HelpMe[[#This Row],[Technician]],Technicians[#All],3,FALSE)</f>
        <v>Capgemini</v>
      </c>
      <c r="Z433" s="228" t="str">
        <f>VLOOKUP(HelpMe[[#This Row],[Technician]],Technicians[#All],2,FALSE)</f>
        <v>SAP MM</v>
      </c>
      <c r="AA433" s="233" t="e">
        <f>IF((TEXT("Oct 28, 2024 00:00 AM","mmm dd, yyyy hh:mm") - TEXT(HelpMe[[#This Row],[Created Date]],"mmm dd, yyyy hh:mm"))&gt;0, "Yes","No")</f>
        <v>#VALUE!</v>
      </c>
      <c r="AB433" s="230">
        <f ca="1">IF(HelpMe[[#This Row],[Resolved Time]]="-",NOW()-TEXT(HelpMe[[#This Row],[Created Date]],"mmm dd, yyyy hh:mm"),HelpMe[[#This Row],[Resolved Time]]-HelpMe[[#This Row],[Created Date]])</f>
        <v>24.89375000000291</v>
      </c>
      <c r="AC433" s="231" t="e">
        <f>YEAR(TEXT(HelpMe[[#This Row],[Created Date]],"mmm dd, yyyy hh:mm"))</f>
        <v>#VALUE!</v>
      </c>
      <c r="AD433" s="228" t="e">
        <f>WEEKNUM(TEXT(HelpMe[[#This Row],[Created Date]],"mmm dd, yyyy hh:mm"),2)</f>
        <v>#VALUE!</v>
      </c>
      <c r="AE433" s="228" t="e">
        <f>_xlfn.CONCAT(HelpMe[[#This Row],[Year]],"-W",HelpMe[[#This Row],[Week'#]])</f>
        <v>#VALUE!</v>
      </c>
      <c r="AF433" s="228" t="str">
        <f>IFERROR(VLOOKUP(HelpMe[[#This Row],[ID]],CGTracker[#All],11,FALSE),"No CG Status Found")</f>
        <v>Closed</v>
      </c>
      <c r="AG433" s="228" t="e">
        <f>MONTH(TEXT(HelpMe[[#This Row],[Created Date]],"mmm dd, yyyy hh:mm"))</f>
        <v>#VALUE!</v>
      </c>
      <c r="AH433" s="228" t="e">
        <f>_xlfn.CONCAT(HelpMe[[#This Row],[Year]],"-M",HelpMe[[#This Row],[Month]])</f>
        <v>#VALUE!</v>
      </c>
      <c r="AI433" s="228" t="str">
        <f ca="1">IF(HelpMe[[#This Row],[Age]]&lt;2,"Less than 2",IF(HelpMe[[#This Row],[Age]]&lt;5,"From 2 to 5",IF(HelpMe[[#This Row],[Age]]&lt;10,"From 5 to 10","More than 10")))</f>
        <v>More than 10</v>
      </c>
      <c r="AJ433" s="233">
        <f>DATEVALUE(TEXT(HelpMe[[#This Row],[Created Date]],"mm/dd/yyyy hh:mm"))</f>
        <v>45393</v>
      </c>
      <c r="AK433" s="233">
        <f>IF(HelpMe[[#This Row],[Resolved Time]]="-","",DATEVALUE(TEXT(HelpMe[[#This Row],[Created Date]],"mm/dd/yyyy hh:mm")))</f>
        <v>45393</v>
      </c>
    </row>
    <row r="434" spans="1:37" ht="14.5">
      <c r="A434" s="252">
        <v>4000005595</v>
      </c>
      <c r="B434" s="252" t="s">
        <v>156</v>
      </c>
      <c r="C434" s="252" t="s">
        <v>795</v>
      </c>
      <c r="D434" s="254" t="s">
        <v>1571</v>
      </c>
      <c r="E434" s="252" t="s">
        <v>1568</v>
      </c>
      <c r="F434" s="252" t="s">
        <v>1062</v>
      </c>
      <c r="G434" s="252" t="s">
        <v>864</v>
      </c>
      <c r="H434" s="252" t="s">
        <v>268</v>
      </c>
      <c r="I434" s="255">
        <v>45630.521527777775</v>
      </c>
      <c r="J434" s="255">
        <v>45632.521527777775</v>
      </c>
      <c r="K434" s="252" t="s">
        <v>845</v>
      </c>
      <c r="L434" s="253" t="s">
        <v>849</v>
      </c>
      <c r="M434" s="252" t="s">
        <v>846</v>
      </c>
      <c r="N434" s="252" t="s">
        <v>1348</v>
      </c>
      <c r="O434" s="252" t="s">
        <v>848</v>
      </c>
      <c r="P434" s="255">
        <v>45637.736111111109</v>
      </c>
      <c r="Q434" s="252" t="s">
        <v>795</v>
      </c>
      <c r="R434" s="253" t="s">
        <v>849</v>
      </c>
      <c r="S434" s="253" t="s">
        <v>849</v>
      </c>
      <c r="T434" s="255">
        <v>45630.604861111111</v>
      </c>
      <c r="U434" s="253" t="s">
        <v>849</v>
      </c>
      <c r="V434" s="253" t="s">
        <v>849</v>
      </c>
      <c r="W434" s="252" t="s">
        <v>850</v>
      </c>
      <c r="X434" s="252" t="s">
        <v>793</v>
      </c>
      <c r="Y434" s="228" t="str">
        <f>VLOOKUP(HelpMe[[#This Row],[Technician]],Technicians[#All],3,FALSE)</f>
        <v>RAK Ceramics</v>
      </c>
      <c r="Z434" s="228" t="str">
        <f>VLOOKUP(HelpMe[[#This Row],[Technician]],Technicians[#All],2,FALSE)</f>
        <v>SAP MM</v>
      </c>
      <c r="AA434" s="230" t="e">
        <f>IF((TEXT("Oct 28, 2024 00:00 AM","mmm dd, yyyy hh:mm") - TEXT(HelpMe[[#This Row],[Created Date]],"mmm dd, yyyy hh:mm"))&gt;0, "Yes","No")</f>
        <v>#VALUE!</v>
      </c>
      <c r="AB434" s="230" t="e">
        <f ca="1">IF(HelpMe[[#This Row],[Resolved Time]]="-",NOW()-TEXT(HelpMe[[#This Row],[Created Date]],"mmm dd, yyyy hh:mm"),HelpMe[[#This Row],[Resolved Time]]-HelpMe[[#This Row],[Created Date]])</f>
        <v>#VALUE!</v>
      </c>
      <c r="AC434" s="231" t="e">
        <f>YEAR(TEXT(HelpMe[[#This Row],[Created Date]],"mmm dd, yyyy hh:mm"))</f>
        <v>#VALUE!</v>
      </c>
      <c r="AD434" s="228" t="e">
        <f>WEEKNUM(TEXT(HelpMe[[#This Row],[Created Date]],"mmm dd, yyyy hh:mm"),2)</f>
        <v>#VALUE!</v>
      </c>
      <c r="AE434" s="228" t="e">
        <f>_xlfn.CONCAT(HelpMe[[#This Row],[Year]],"-W",HelpMe[[#This Row],[Week'#]])</f>
        <v>#VALUE!</v>
      </c>
      <c r="AF434" s="228" t="str">
        <f>IFERROR(VLOOKUP(HelpMe[[#This Row],[ID]],CGTracker[#All],11,FALSE),"No CG Status Found")</f>
        <v>No CG Status Found</v>
      </c>
      <c r="AG434" s="228" t="e">
        <f>MONTH(TEXT(HelpMe[[#This Row],[Created Date]],"mmm dd, yyyy hh:mm"))</f>
        <v>#VALUE!</v>
      </c>
      <c r="AH434" s="228" t="e">
        <f>_xlfn.CONCAT(HelpMe[[#This Row],[Year]],"-M",HelpMe[[#This Row],[Month]])</f>
        <v>#VALUE!</v>
      </c>
      <c r="AI434" s="228" t="e">
        <f ca="1">IF(HelpMe[[#This Row],[Age]]&lt;2,"Less than 2",IF(HelpMe[[#This Row],[Age]]&lt;5,"From 2 to 5",IF(HelpMe[[#This Row],[Age]]&lt;10,"From 5 to 10","More than 10")))</f>
        <v>#VALUE!</v>
      </c>
      <c r="AJ434" s="233">
        <f>DATEVALUE(TEXT(HelpMe[[#This Row],[Created Date]],"mm/dd/yyyy hh:mm"))</f>
        <v>45394</v>
      </c>
      <c r="AK434" s="233" t="str">
        <f>IF(HelpMe[[#This Row],[Resolved Time]]="-","",DATEVALUE(TEXT(HelpMe[[#This Row],[Created Date]],"mm/dd/yyyy hh:mm")))</f>
        <v/>
      </c>
    </row>
    <row r="435" spans="1:37" ht="14.5">
      <c r="A435" s="252">
        <v>4000003183</v>
      </c>
      <c r="B435" s="252" t="s">
        <v>156</v>
      </c>
      <c r="C435" s="252" t="s">
        <v>795</v>
      </c>
      <c r="D435" s="254" t="s">
        <v>1572</v>
      </c>
      <c r="E435" s="252" t="s">
        <v>1074</v>
      </c>
      <c r="F435" s="252" t="s">
        <v>742</v>
      </c>
      <c r="G435" s="252" t="s">
        <v>864</v>
      </c>
      <c r="H435" s="252" t="s">
        <v>403</v>
      </c>
      <c r="I435" s="255">
        <v>45553.523611111108</v>
      </c>
      <c r="J435" s="255">
        <v>45555.523611111108</v>
      </c>
      <c r="K435" s="252" t="s">
        <v>845</v>
      </c>
      <c r="L435" s="255">
        <v>45557.518055555556</v>
      </c>
      <c r="M435" s="252" t="s">
        <v>1075</v>
      </c>
      <c r="N435" s="252" t="s">
        <v>968</v>
      </c>
      <c r="O435" s="252" t="s">
        <v>848</v>
      </c>
      <c r="P435" s="255">
        <v>45557.518055555556</v>
      </c>
      <c r="Q435" s="252" t="s">
        <v>795</v>
      </c>
      <c r="R435" s="255">
        <v>45554.481249999997</v>
      </c>
      <c r="S435" s="255">
        <v>45554.481249999997</v>
      </c>
      <c r="T435" s="255">
        <v>45553.606944444444</v>
      </c>
      <c r="U435" s="253" t="s">
        <v>849</v>
      </c>
      <c r="V435" s="253" t="s">
        <v>849</v>
      </c>
      <c r="W435" s="252" t="s">
        <v>850</v>
      </c>
      <c r="X435" s="252" t="s">
        <v>793</v>
      </c>
      <c r="Y435" s="228" t="str">
        <f>VLOOKUP(HelpMe[[#This Row],[Technician]],Technicians[#All],3,FALSE)</f>
        <v>RAK Ceramics</v>
      </c>
      <c r="Z435" s="228" t="str">
        <f>VLOOKUP(HelpMe[[#This Row],[Technician]],Technicians[#All],2,FALSE)</f>
        <v>SAP SD</v>
      </c>
      <c r="AA435" s="233" t="e">
        <f>IF((TEXT("Oct 28, 2024 00:00 AM","mmm dd, yyyy hh:mm") - TEXT(HelpMe[[#This Row],[Created Date]],"mmm dd, yyyy hh:mm"))&gt;0, "Yes","No")</f>
        <v>#VALUE!</v>
      </c>
      <c r="AB435" s="230">
        <f ca="1">IF(HelpMe[[#This Row],[Resolved Time]]="-",NOW()-TEXT(HelpMe[[#This Row],[Created Date]],"mmm dd, yyyy hh:mm"),HelpMe[[#This Row],[Resolved Time]]-HelpMe[[#This Row],[Created Date]])</f>
        <v>0.95763888888905058</v>
      </c>
      <c r="AC435" s="231" t="e">
        <f>YEAR(TEXT(HelpMe[[#This Row],[Created Date]],"mmm dd, yyyy hh:mm"))</f>
        <v>#VALUE!</v>
      </c>
      <c r="AD435" s="228" t="e">
        <f>WEEKNUM(TEXT(HelpMe[[#This Row],[Created Date]],"mmm dd, yyyy hh:mm"),2)</f>
        <v>#VALUE!</v>
      </c>
      <c r="AE435" s="228" t="e">
        <f>_xlfn.CONCAT(HelpMe[[#This Row],[Year]],"-W",HelpMe[[#This Row],[Week'#]])</f>
        <v>#VALUE!</v>
      </c>
      <c r="AF435" s="228" t="str">
        <f>IFERROR(VLOOKUP(HelpMe[[#This Row],[ID]],CGTracker[#All],11,FALSE),"No CG Status Found")</f>
        <v>No CG Status Found</v>
      </c>
      <c r="AG435" s="228" t="e">
        <f>MONTH(TEXT(HelpMe[[#This Row],[Created Date]],"mmm dd, yyyy hh:mm"))</f>
        <v>#VALUE!</v>
      </c>
      <c r="AH435" s="228" t="e">
        <f>_xlfn.CONCAT(HelpMe[[#This Row],[Year]],"-M",HelpMe[[#This Row],[Month]])</f>
        <v>#VALUE!</v>
      </c>
      <c r="AI435" s="228" t="str">
        <f ca="1">IF(HelpMe[[#This Row],[Age]]&lt;2,"Less than 2",IF(HelpMe[[#This Row],[Age]]&lt;5,"From 2 to 5",IF(HelpMe[[#This Row],[Age]]&lt;10,"From 5 to 10","More than 10")))</f>
        <v>Less than 2</v>
      </c>
      <c r="AJ435" s="233" t="e">
        <f>DATEVALUE(TEXT(HelpMe[[#This Row],[Created Date]],"mm/dd/yyyy hh:mm"))</f>
        <v>#VALUE!</v>
      </c>
      <c r="AK435" s="233" t="e">
        <f>IF(HelpMe[[#This Row],[Resolved Time]]="-","",DATEVALUE(TEXT(HelpMe[[#This Row],[Created Date]],"mm/dd/yyyy hh:mm")))</f>
        <v>#VALUE!</v>
      </c>
    </row>
    <row r="436" spans="1:37" ht="14.5">
      <c r="A436" s="252">
        <v>4000005489</v>
      </c>
      <c r="B436" s="252" t="s">
        <v>156</v>
      </c>
      <c r="C436" s="252" t="s">
        <v>795</v>
      </c>
      <c r="D436" s="254" t="s">
        <v>552</v>
      </c>
      <c r="E436" s="252" t="s">
        <v>1573</v>
      </c>
      <c r="F436" s="252" t="s">
        <v>870</v>
      </c>
      <c r="G436" s="252" t="s">
        <v>864</v>
      </c>
      <c r="H436" s="252" t="s">
        <v>967</v>
      </c>
      <c r="I436" s="255">
        <v>45625.467361111114</v>
      </c>
      <c r="J436" s="255">
        <v>45629.467361111114</v>
      </c>
      <c r="K436" s="252" t="s">
        <v>845</v>
      </c>
      <c r="L436" s="253" t="s">
        <v>849</v>
      </c>
      <c r="M436" s="252" t="s">
        <v>846</v>
      </c>
      <c r="N436" s="252" t="s">
        <v>895</v>
      </c>
      <c r="O436" s="252" t="s">
        <v>848</v>
      </c>
      <c r="P436" s="255">
        <v>45646.45416666667</v>
      </c>
      <c r="Q436" s="252" t="s">
        <v>795</v>
      </c>
      <c r="R436" s="253" t="s">
        <v>849</v>
      </c>
      <c r="S436" s="255">
        <v>45625.722222222219</v>
      </c>
      <c r="T436" s="255">
        <v>45625.550694444442</v>
      </c>
      <c r="U436" s="253" t="s">
        <v>849</v>
      </c>
      <c r="V436" s="253" t="s">
        <v>849</v>
      </c>
      <c r="W436" s="252" t="s">
        <v>850</v>
      </c>
      <c r="X436" s="252" t="s">
        <v>793</v>
      </c>
      <c r="Y436" s="228" t="str">
        <f>VLOOKUP(HelpMe[[#This Row],[Technician]],Technicians[#All],3,FALSE)</f>
        <v>Capgemini</v>
      </c>
      <c r="Z436" s="228" t="str">
        <f>VLOOKUP(HelpMe[[#This Row],[Technician]],Technicians[#All],2,FALSE)</f>
        <v>SAP MM</v>
      </c>
      <c r="AA436" s="233" t="e">
        <f>IF((TEXT("Oct 28, 2024 00:00 AM","mmm dd, yyyy hh:mm") - TEXT(HelpMe[[#This Row],[Created Date]],"mmm dd, yyyy hh:mm"))&gt;0, "Yes","No")</f>
        <v>#VALUE!</v>
      </c>
      <c r="AB436" s="230" t="e">
        <f ca="1">IF(HelpMe[[#This Row],[Resolved Time]]="-",NOW()-TEXT(HelpMe[[#This Row],[Created Date]],"mmm dd, yyyy hh:mm"),HelpMe[[#This Row],[Resolved Time]]-HelpMe[[#This Row],[Created Date]])</f>
        <v>#VALUE!</v>
      </c>
      <c r="AC436" s="231" t="e">
        <f>YEAR(TEXT(HelpMe[[#This Row],[Created Date]],"mmm dd, yyyy hh:mm"))</f>
        <v>#VALUE!</v>
      </c>
      <c r="AD436" s="228" t="e">
        <f>WEEKNUM(TEXT(HelpMe[[#This Row],[Created Date]],"mmm dd, yyyy hh:mm"),2)</f>
        <v>#VALUE!</v>
      </c>
      <c r="AE436" s="228" t="e">
        <f>_xlfn.CONCAT(HelpMe[[#This Row],[Year]],"-W",HelpMe[[#This Row],[Week'#]])</f>
        <v>#VALUE!</v>
      </c>
      <c r="AF436" s="228" t="str">
        <f>IFERROR(VLOOKUP(HelpMe[[#This Row],[ID]],CGTracker[#All],11,FALSE),"No CG Status Found")</f>
        <v>Pending User Info </v>
      </c>
      <c r="AG436" s="228" t="e">
        <f>MONTH(TEXT(HelpMe[[#This Row],[Created Date]],"mmm dd, yyyy hh:mm"))</f>
        <v>#VALUE!</v>
      </c>
      <c r="AH436" s="228" t="e">
        <f>_xlfn.CONCAT(HelpMe[[#This Row],[Year]],"-M",HelpMe[[#This Row],[Month]])</f>
        <v>#VALUE!</v>
      </c>
      <c r="AI436" s="228" t="e">
        <f ca="1">IF(HelpMe[[#This Row],[Age]]&lt;2,"Less than 2",IF(HelpMe[[#This Row],[Age]]&lt;5,"From 2 to 5",IF(HelpMe[[#This Row],[Age]]&lt;10,"From 5 to 10","More than 10")))</f>
        <v>#VALUE!</v>
      </c>
      <c r="AJ436" s="233" t="e">
        <f>DATEVALUE(TEXT(HelpMe[[#This Row],[Created Date]],"mm/dd/yyyy hh:mm"))</f>
        <v>#VALUE!</v>
      </c>
      <c r="AK436" s="233" t="str">
        <f>IF(HelpMe[[#This Row],[Resolved Time]]="-","",DATEVALUE(TEXT(HelpMe[[#This Row],[Created Date]],"mm/dd/yyyy hh:mm")))</f>
        <v/>
      </c>
    </row>
    <row r="437" spans="1:37" ht="14.5">
      <c r="A437" s="252">
        <v>4000000727</v>
      </c>
      <c r="B437" s="252" t="s">
        <v>156</v>
      </c>
      <c r="C437" s="252" t="s">
        <v>881</v>
      </c>
      <c r="D437" s="254" t="s">
        <v>1574</v>
      </c>
      <c r="E437" s="252" t="s">
        <v>947</v>
      </c>
      <c r="F437" s="252" t="s">
        <v>603</v>
      </c>
      <c r="G437" s="252" t="s">
        <v>899</v>
      </c>
      <c r="H437" s="252" t="s">
        <v>403</v>
      </c>
      <c r="I437" s="255">
        <v>45488.754166666666</v>
      </c>
      <c r="J437" s="255">
        <v>45490.754166666666</v>
      </c>
      <c r="K437" s="252" t="s">
        <v>845</v>
      </c>
      <c r="L437" s="255">
        <v>45571.565972222219</v>
      </c>
      <c r="M437" s="252" t="s">
        <v>947</v>
      </c>
      <c r="N437" s="252" t="s">
        <v>912</v>
      </c>
      <c r="O437" s="252" t="s">
        <v>964</v>
      </c>
      <c r="P437" s="255">
        <v>45571.565972222219</v>
      </c>
      <c r="Q437" s="252" t="s">
        <v>795</v>
      </c>
      <c r="R437" s="255">
        <v>45568.527777777781</v>
      </c>
      <c r="S437" s="255">
        <v>45489.536111111112</v>
      </c>
      <c r="T437" s="255">
        <v>45489.462500000001</v>
      </c>
      <c r="U437" s="253" t="s">
        <v>849</v>
      </c>
      <c r="V437" s="253" t="s">
        <v>849</v>
      </c>
      <c r="W437" s="252" t="s">
        <v>945</v>
      </c>
      <c r="X437" s="252" t="s">
        <v>793</v>
      </c>
      <c r="Y437" s="228" t="str">
        <f>VLOOKUP(HelpMe[[#This Row],[Technician]],Technicians[#All],3,FALSE)</f>
        <v>RAK Ceramics</v>
      </c>
      <c r="Z437" s="228" t="str">
        <f>VLOOKUP(HelpMe[[#This Row],[Technician]],Technicians[#All],2,FALSE)</f>
        <v>SAP ABAP</v>
      </c>
      <c r="AA437" s="233" t="e">
        <f>IF((TEXT("Oct 28, 2024 00:00 AM","mmm dd, yyyy hh:mm") - TEXT(HelpMe[[#This Row],[Created Date]],"mmm dd, yyyy hh:mm"))&gt;0, "Yes","No")</f>
        <v>#VALUE!</v>
      </c>
      <c r="AB437" s="230">
        <f ca="1">IF(HelpMe[[#This Row],[Resolved Time]]="-",NOW()-TEXT(HelpMe[[#This Row],[Created Date]],"mmm dd, yyyy hh:mm"),HelpMe[[#This Row],[Resolved Time]]-HelpMe[[#This Row],[Created Date]])</f>
        <v>79.773611111115315</v>
      </c>
      <c r="AC437" s="231" t="e">
        <f>YEAR(TEXT(HelpMe[[#This Row],[Created Date]],"mmm dd, yyyy hh:mm"))</f>
        <v>#VALUE!</v>
      </c>
      <c r="AD437" s="228" t="e">
        <f>WEEKNUM(TEXT(HelpMe[[#This Row],[Created Date]],"mmm dd, yyyy hh:mm"),2)</f>
        <v>#VALUE!</v>
      </c>
      <c r="AE437" s="228" t="e">
        <f>_xlfn.CONCAT(HelpMe[[#This Row],[Year]],"-W",HelpMe[[#This Row],[Week'#]])</f>
        <v>#VALUE!</v>
      </c>
      <c r="AF437" s="228" t="str">
        <f>IFERROR(VLOOKUP(HelpMe[[#This Row],[ID]],CGTracker[#All],11,FALSE),"No CG Status Found")</f>
        <v>No CG Status Found</v>
      </c>
      <c r="AG437" s="228" t="e">
        <f>MONTH(TEXT(HelpMe[[#This Row],[Created Date]],"mmm dd, yyyy hh:mm"))</f>
        <v>#VALUE!</v>
      </c>
      <c r="AH437" s="228" t="e">
        <f>_xlfn.CONCAT(HelpMe[[#This Row],[Year]],"-M",HelpMe[[#This Row],[Month]])</f>
        <v>#VALUE!</v>
      </c>
      <c r="AI437" s="228" t="str">
        <f ca="1">IF(HelpMe[[#This Row],[Age]]&lt;2,"Less than 2",IF(HelpMe[[#This Row],[Age]]&lt;5,"From 2 to 5",IF(HelpMe[[#This Row],[Age]]&lt;10,"From 5 to 10","More than 10")))</f>
        <v>More than 10</v>
      </c>
      <c r="AJ437" s="233" t="e">
        <f>DATEVALUE(TEXT(HelpMe[[#This Row],[Created Date]],"mm/dd/yyyy hh:mm"))</f>
        <v>#VALUE!</v>
      </c>
      <c r="AK437" s="233" t="e">
        <f>IF(HelpMe[[#This Row],[Resolved Time]]="-","",DATEVALUE(TEXT(HelpMe[[#This Row],[Created Date]],"mm/dd/yyyy hh:mm")))</f>
        <v>#VALUE!</v>
      </c>
    </row>
    <row r="438" spans="1:37" ht="14.5">
      <c r="A438" s="252">
        <v>4000002946</v>
      </c>
      <c r="B438" s="252" t="s">
        <v>156</v>
      </c>
      <c r="C438" s="252" t="s">
        <v>795</v>
      </c>
      <c r="D438" s="254" t="s">
        <v>1575</v>
      </c>
      <c r="E438" s="252" t="s">
        <v>993</v>
      </c>
      <c r="F438" s="252" t="s">
        <v>843</v>
      </c>
      <c r="G438" s="252" t="s">
        <v>844</v>
      </c>
      <c r="H438" s="252" t="s">
        <v>403</v>
      </c>
      <c r="I438" s="255">
        <v>45546.807638888888</v>
      </c>
      <c r="J438" s="255">
        <v>45548.807638888888</v>
      </c>
      <c r="K438" s="252" t="s">
        <v>845</v>
      </c>
      <c r="L438" s="255">
        <v>45550.515277777777</v>
      </c>
      <c r="M438" s="252" t="s">
        <v>846</v>
      </c>
      <c r="N438" s="252" t="s">
        <v>1315</v>
      </c>
      <c r="O438" s="252" t="s">
        <v>848</v>
      </c>
      <c r="P438" s="255">
        <v>45550.515277777777</v>
      </c>
      <c r="Q438" s="252" t="s">
        <v>795</v>
      </c>
      <c r="R438" s="255">
        <v>45547.513888888891</v>
      </c>
      <c r="S438" s="255">
        <v>45547.453472222223</v>
      </c>
      <c r="T438" s="255">
        <v>45547.515972222223</v>
      </c>
      <c r="U438" s="253" t="s">
        <v>849</v>
      </c>
      <c r="V438" s="253" t="s">
        <v>849</v>
      </c>
      <c r="W438" s="252" t="s">
        <v>850</v>
      </c>
      <c r="X438" s="252" t="s">
        <v>793</v>
      </c>
      <c r="Y438" s="228" t="str">
        <f>VLOOKUP(HelpMe[[#This Row],[Technician]],Technicians[#All],3,FALSE)</f>
        <v>RAK Ceramics</v>
      </c>
      <c r="Z438" s="228" t="str">
        <f>VLOOKUP(HelpMe[[#This Row],[Technician]],Technicians[#All],2,FALSE)</f>
        <v>SAP Basis</v>
      </c>
      <c r="AA438" s="233" t="e">
        <f>IF((TEXT("Oct 28, 2024 00:00 AM","mmm dd, yyyy hh:mm") - TEXT(HelpMe[[#This Row],[Created Date]],"mmm dd, yyyy hh:mm"))&gt;0, "Yes","No")</f>
        <v>#VALUE!</v>
      </c>
      <c r="AB438" s="230">
        <f ca="1">IF(HelpMe[[#This Row],[Resolved Time]]="-",NOW()-TEXT(HelpMe[[#This Row],[Created Date]],"mmm dd, yyyy hh:mm"),HelpMe[[#This Row],[Resolved Time]]-HelpMe[[#This Row],[Created Date]])</f>
        <v>0.70625000000291038</v>
      </c>
      <c r="AC438" s="231" t="e">
        <f>YEAR(TEXT(HelpMe[[#This Row],[Created Date]],"mmm dd, yyyy hh:mm"))</f>
        <v>#VALUE!</v>
      </c>
      <c r="AD438" s="228" t="e">
        <f>WEEKNUM(TEXT(HelpMe[[#This Row],[Created Date]],"mmm dd, yyyy hh:mm"),2)</f>
        <v>#VALUE!</v>
      </c>
      <c r="AE438" s="228" t="e">
        <f>_xlfn.CONCAT(HelpMe[[#This Row],[Year]],"-W",HelpMe[[#This Row],[Week'#]])</f>
        <v>#VALUE!</v>
      </c>
      <c r="AF438" s="228" t="str">
        <f>IFERROR(VLOOKUP(HelpMe[[#This Row],[ID]],CGTracker[#All],11,FALSE),"No CG Status Found")</f>
        <v>No CG Status Found</v>
      </c>
      <c r="AG438" s="228" t="e">
        <f>MONTH(TEXT(HelpMe[[#This Row],[Created Date]],"mmm dd, yyyy hh:mm"))</f>
        <v>#VALUE!</v>
      </c>
      <c r="AH438" s="228" t="e">
        <f>_xlfn.CONCAT(HelpMe[[#This Row],[Year]],"-M",HelpMe[[#This Row],[Month]])</f>
        <v>#VALUE!</v>
      </c>
      <c r="AI438" s="228" t="str">
        <f ca="1">IF(HelpMe[[#This Row],[Age]]&lt;2,"Less than 2",IF(HelpMe[[#This Row],[Age]]&lt;5,"From 2 to 5",IF(HelpMe[[#This Row],[Age]]&lt;10,"From 5 to 10","More than 10")))</f>
        <v>Less than 2</v>
      </c>
      <c r="AJ438" s="233">
        <f>DATEVALUE(TEXT(HelpMe[[#This Row],[Created Date]],"mm/dd/yyyy hh:mm"))</f>
        <v>45605</v>
      </c>
      <c r="AK438" s="233">
        <f>IF(HelpMe[[#This Row],[Resolved Time]]="-","",DATEVALUE(TEXT(HelpMe[[#This Row],[Created Date]],"mm/dd/yyyy hh:mm")))</f>
        <v>45605</v>
      </c>
    </row>
    <row r="439" spans="1:37" ht="14.5">
      <c r="A439" s="252">
        <v>4000000726</v>
      </c>
      <c r="B439" s="252" t="s">
        <v>156</v>
      </c>
      <c r="C439" s="252" t="s">
        <v>881</v>
      </c>
      <c r="D439" s="254" t="s">
        <v>1576</v>
      </c>
      <c r="E439" s="252" t="s">
        <v>947</v>
      </c>
      <c r="F439" s="252" t="s">
        <v>603</v>
      </c>
      <c r="G439" s="252" t="s">
        <v>899</v>
      </c>
      <c r="H439" s="252" t="s">
        <v>403</v>
      </c>
      <c r="I439" s="255">
        <v>45488.753472222219</v>
      </c>
      <c r="J439" s="255">
        <v>45490.753472222219</v>
      </c>
      <c r="K439" s="252" t="s">
        <v>845</v>
      </c>
      <c r="L439" s="255">
        <v>45600.784722222219</v>
      </c>
      <c r="M439" s="252" t="s">
        <v>947</v>
      </c>
      <c r="N439" s="252" t="s">
        <v>1167</v>
      </c>
      <c r="O439" s="252" t="s">
        <v>964</v>
      </c>
      <c r="P439" s="255">
        <v>45600.784722222219</v>
      </c>
      <c r="Q439" s="252" t="s">
        <v>795</v>
      </c>
      <c r="R439" s="255">
        <v>45597.750694444447</v>
      </c>
      <c r="S439" s="255">
        <v>45491.747916666667</v>
      </c>
      <c r="T439" s="255">
        <v>45489.461805555555</v>
      </c>
      <c r="U439" s="253" t="s">
        <v>849</v>
      </c>
      <c r="V439" s="253" t="s">
        <v>849</v>
      </c>
      <c r="W439" s="252" t="s">
        <v>945</v>
      </c>
      <c r="X439" s="252" t="s">
        <v>793</v>
      </c>
      <c r="Y439" s="228" t="str">
        <f>VLOOKUP(HelpMe[[#This Row],[Technician]],Technicians[#All],3,FALSE)</f>
        <v>RAK Ceramics</v>
      </c>
      <c r="Z439" s="228" t="str">
        <f>VLOOKUP(HelpMe[[#This Row],[Technician]],Technicians[#All],2,FALSE)</f>
        <v>SAP ABAP</v>
      </c>
      <c r="AA439" s="233" t="e">
        <f>IF((TEXT("Oct 28, 2024 00:00 AM","mmm dd, yyyy hh:mm") - TEXT(HelpMe[[#This Row],[Created Date]],"mmm dd, yyyy hh:mm"))&gt;0, "Yes","No")</f>
        <v>#VALUE!</v>
      </c>
      <c r="AB439" s="230">
        <f ca="1">IF(HelpMe[[#This Row],[Resolved Time]]="-",NOW()-TEXT(HelpMe[[#This Row],[Created Date]],"mmm dd, yyyy hh:mm"),HelpMe[[#This Row],[Resolved Time]]-HelpMe[[#This Row],[Created Date]])</f>
        <v>108.99722222222772</v>
      </c>
      <c r="AC439" s="231" t="e">
        <f>YEAR(TEXT(HelpMe[[#This Row],[Created Date]],"mmm dd, yyyy hh:mm"))</f>
        <v>#VALUE!</v>
      </c>
      <c r="AD439" s="228" t="e">
        <f>WEEKNUM(TEXT(HelpMe[[#This Row],[Created Date]],"mmm dd, yyyy hh:mm"),2)</f>
        <v>#VALUE!</v>
      </c>
      <c r="AE439" s="228" t="e">
        <f>_xlfn.CONCAT(HelpMe[[#This Row],[Year]],"-W",HelpMe[[#This Row],[Week'#]])</f>
        <v>#VALUE!</v>
      </c>
      <c r="AF439" s="228" t="str">
        <f>IFERROR(VLOOKUP(HelpMe[[#This Row],[ID]],CGTracker[#All],11,FALSE),"No CG Status Found")</f>
        <v>No CG Status Found</v>
      </c>
      <c r="AG439" s="228" t="e">
        <f>MONTH(TEXT(HelpMe[[#This Row],[Created Date]],"mmm dd, yyyy hh:mm"))</f>
        <v>#VALUE!</v>
      </c>
      <c r="AH439" s="228" t="e">
        <f>_xlfn.CONCAT(HelpMe[[#This Row],[Year]],"-M",HelpMe[[#This Row],[Month]])</f>
        <v>#VALUE!</v>
      </c>
      <c r="AI439" s="228" t="str">
        <f ca="1">IF(HelpMe[[#This Row],[Age]]&lt;2,"Less than 2",IF(HelpMe[[#This Row],[Age]]&lt;5,"From 2 to 5",IF(HelpMe[[#This Row],[Age]]&lt;10,"From 5 to 10","More than 10")))</f>
        <v>More than 10</v>
      </c>
      <c r="AJ439" s="233" t="e">
        <f>DATEVALUE(TEXT(HelpMe[[#This Row],[Created Date]],"mm/dd/yyyy hh:mm"))</f>
        <v>#VALUE!</v>
      </c>
      <c r="AK439" s="233" t="e">
        <f>IF(HelpMe[[#This Row],[Resolved Time]]="-","",DATEVALUE(TEXT(HelpMe[[#This Row],[Created Date]],"mm/dd/yyyy hh:mm")))</f>
        <v>#VALUE!</v>
      </c>
    </row>
    <row r="440" spans="1:37" ht="14.5">
      <c r="A440" s="252">
        <v>4000003101</v>
      </c>
      <c r="B440" s="252" t="s">
        <v>156</v>
      </c>
      <c r="C440" s="252" t="s">
        <v>795</v>
      </c>
      <c r="D440" s="254" t="s">
        <v>1577</v>
      </c>
      <c r="E440" s="252" t="s">
        <v>993</v>
      </c>
      <c r="F440" s="252" t="s">
        <v>603</v>
      </c>
      <c r="G440" s="252" t="s">
        <v>899</v>
      </c>
      <c r="H440" s="252" t="s">
        <v>403</v>
      </c>
      <c r="I440" s="255">
        <v>45551.770833333336</v>
      </c>
      <c r="J440" s="255">
        <v>45553.770833333336</v>
      </c>
      <c r="K440" s="252" t="s">
        <v>845</v>
      </c>
      <c r="L440" s="255">
        <v>45564.520833333336</v>
      </c>
      <c r="M440" s="252" t="s">
        <v>846</v>
      </c>
      <c r="N440" s="252" t="s">
        <v>1315</v>
      </c>
      <c r="O440" s="252" t="s">
        <v>848</v>
      </c>
      <c r="P440" s="255">
        <v>45564.520833333336</v>
      </c>
      <c r="Q440" s="252" t="s">
        <v>795</v>
      </c>
      <c r="R440" s="255">
        <v>45561.484027777777</v>
      </c>
      <c r="S440" s="255">
        <v>45558.508333333331</v>
      </c>
      <c r="T440" s="255">
        <v>45552.479166666664</v>
      </c>
      <c r="U440" s="253" t="s">
        <v>849</v>
      </c>
      <c r="V440" s="253" t="s">
        <v>849</v>
      </c>
      <c r="W440" s="252" t="s">
        <v>945</v>
      </c>
      <c r="X440" s="252" t="s">
        <v>793</v>
      </c>
      <c r="Y440" s="228" t="str">
        <f>VLOOKUP(HelpMe[[#This Row],[Technician]],Technicians[#All],3,FALSE)</f>
        <v>RAK Ceramics</v>
      </c>
      <c r="Z440" s="228" t="str">
        <f>VLOOKUP(HelpMe[[#This Row],[Technician]],Technicians[#All],2,FALSE)</f>
        <v>SAP ABAP</v>
      </c>
      <c r="AA440" s="233" t="e">
        <f>IF((TEXT("Oct 28, 2024 00:00 AM","mmm dd, yyyy hh:mm") - TEXT(HelpMe[[#This Row],[Created Date]],"mmm dd, yyyy hh:mm"))&gt;0, "Yes","No")</f>
        <v>#VALUE!</v>
      </c>
      <c r="AB440" s="230">
        <f ca="1">IF(HelpMe[[#This Row],[Resolved Time]]="-",NOW()-TEXT(HelpMe[[#This Row],[Created Date]],"mmm dd, yyyy hh:mm"),HelpMe[[#This Row],[Resolved Time]]-HelpMe[[#This Row],[Created Date]])</f>
        <v>9.7131944444408873</v>
      </c>
      <c r="AC440" s="231" t="e">
        <f>YEAR(TEXT(HelpMe[[#This Row],[Created Date]],"mmm dd, yyyy hh:mm"))</f>
        <v>#VALUE!</v>
      </c>
      <c r="AD440" s="228" t="e">
        <f>WEEKNUM(TEXT(HelpMe[[#This Row],[Created Date]],"mmm dd, yyyy hh:mm"),2)</f>
        <v>#VALUE!</v>
      </c>
      <c r="AE440" s="228" t="e">
        <f>_xlfn.CONCAT(HelpMe[[#This Row],[Year]],"-W",HelpMe[[#This Row],[Week'#]])</f>
        <v>#VALUE!</v>
      </c>
      <c r="AF440" s="228" t="str">
        <f>IFERROR(VLOOKUP(HelpMe[[#This Row],[ID]],CGTracker[#All],11,FALSE),"No CG Status Found")</f>
        <v>No CG Status Found</v>
      </c>
      <c r="AG440" s="228" t="e">
        <f>MONTH(TEXT(HelpMe[[#This Row],[Created Date]],"mmm dd, yyyy hh:mm"))</f>
        <v>#VALUE!</v>
      </c>
      <c r="AH440" s="228" t="e">
        <f>_xlfn.CONCAT(HelpMe[[#This Row],[Year]],"-M",HelpMe[[#This Row],[Month]])</f>
        <v>#VALUE!</v>
      </c>
      <c r="AI440" s="228" t="str">
        <f ca="1">IF(HelpMe[[#This Row],[Age]]&lt;2,"Less than 2",IF(HelpMe[[#This Row],[Age]]&lt;5,"From 2 to 5",IF(HelpMe[[#This Row],[Age]]&lt;10,"From 5 to 10","More than 10")))</f>
        <v>From 5 to 10</v>
      </c>
      <c r="AJ440" s="233" t="e">
        <f>DATEVALUE(TEXT(HelpMe[[#This Row],[Created Date]],"mm/dd/yyyy hh:mm"))</f>
        <v>#VALUE!</v>
      </c>
      <c r="AK440" s="233" t="e">
        <f>IF(HelpMe[[#This Row],[Resolved Time]]="-","",DATEVALUE(TEXT(HelpMe[[#This Row],[Created Date]],"mm/dd/yyyy hh:mm")))</f>
        <v>#VALUE!</v>
      </c>
    </row>
    <row r="441" spans="1:37" ht="14.5">
      <c r="A441" s="252">
        <v>4000005799</v>
      </c>
      <c r="B441" s="252" t="s">
        <v>156</v>
      </c>
      <c r="C441" s="252" t="s">
        <v>795</v>
      </c>
      <c r="D441" s="254" t="s">
        <v>1578</v>
      </c>
      <c r="E441" s="252" t="s">
        <v>1237</v>
      </c>
      <c r="F441" s="252" t="s">
        <v>867</v>
      </c>
      <c r="G441" s="252" t="s">
        <v>980</v>
      </c>
      <c r="H441" s="252" t="s">
        <v>403</v>
      </c>
      <c r="I441" s="255">
        <v>45636.567361111112</v>
      </c>
      <c r="J441" s="255">
        <v>45638.567361111112</v>
      </c>
      <c r="K441" s="252" t="s">
        <v>845</v>
      </c>
      <c r="L441" s="255">
        <v>45640.548611111109</v>
      </c>
      <c r="M441" s="252" t="s">
        <v>1237</v>
      </c>
      <c r="N441" s="252" t="s">
        <v>1027</v>
      </c>
      <c r="O441" s="252" t="s">
        <v>848</v>
      </c>
      <c r="P441" s="255">
        <v>45640.548611111109</v>
      </c>
      <c r="Q441" s="252" t="s">
        <v>795</v>
      </c>
      <c r="R441" s="255">
        <v>45637.540277777778</v>
      </c>
      <c r="S441" s="255">
        <v>45636.570138888892</v>
      </c>
      <c r="T441" s="255">
        <v>45636.650694444441</v>
      </c>
      <c r="U441" s="253" t="s">
        <v>849</v>
      </c>
      <c r="V441" s="253" t="s">
        <v>849</v>
      </c>
      <c r="W441" s="252" t="s">
        <v>850</v>
      </c>
      <c r="X441" s="252" t="s">
        <v>793</v>
      </c>
      <c r="Y441" s="228" t="str">
        <f>VLOOKUP(HelpMe[[#This Row],[Technician]],Technicians[#All],3,FALSE)</f>
        <v>Capgemini</v>
      </c>
      <c r="Z441" s="228" t="str">
        <f>VLOOKUP(HelpMe[[#This Row],[Technician]],Technicians[#All],2,FALSE)</f>
        <v>SAP PP</v>
      </c>
      <c r="AA441" s="233" t="e">
        <f>IF((TEXT("Oct 28, 2024 00:00 AM","mmm dd, yyyy hh:mm") - TEXT(HelpMe[[#This Row],[Created Date]],"mmm dd, yyyy hh:mm"))&gt;0, "Yes","No")</f>
        <v>#VALUE!</v>
      </c>
      <c r="AB441" s="230">
        <f ca="1">IF(HelpMe[[#This Row],[Resolved Time]]="-",NOW()-TEXT(HelpMe[[#This Row],[Created Date]],"mmm dd, yyyy hh:mm"),HelpMe[[#This Row],[Resolved Time]]-HelpMe[[#This Row],[Created Date]])</f>
        <v>0.97291666666569654</v>
      </c>
      <c r="AC441" s="231" t="e">
        <f>YEAR(TEXT(HelpMe[[#This Row],[Created Date]],"mmm dd, yyyy hh:mm"))</f>
        <v>#VALUE!</v>
      </c>
      <c r="AD441" s="228" t="e">
        <f>WEEKNUM(TEXT(HelpMe[[#This Row],[Created Date]],"mmm dd, yyyy hh:mm"),2)</f>
        <v>#VALUE!</v>
      </c>
      <c r="AE441" s="228" t="e">
        <f>_xlfn.CONCAT(HelpMe[[#This Row],[Year]],"-W",HelpMe[[#This Row],[Week'#]])</f>
        <v>#VALUE!</v>
      </c>
      <c r="AF441" s="228" t="str">
        <f>IFERROR(VLOOKUP(HelpMe[[#This Row],[ID]],CGTracker[#All],11,FALSE),"No CG Status Found")</f>
        <v>Closed</v>
      </c>
      <c r="AG441" s="228" t="e">
        <f>MONTH(TEXT(HelpMe[[#This Row],[Created Date]],"mmm dd, yyyy hh:mm"))</f>
        <v>#VALUE!</v>
      </c>
      <c r="AH441" s="228" t="e">
        <f>_xlfn.CONCAT(HelpMe[[#This Row],[Year]],"-M",HelpMe[[#This Row],[Month]])</f>
        <v>#VALUE!</v>
      </c>
      <c r="AI441" s="228" t="str">
        <f ca="1">IF(HelpMe[[#This Row],[Age]]&lt;2,"Less than 2",IF(HelpMe[[#This Row],[Age]]&lt;5,"From 2 to 5",IF(HelpMe[[#This Row],[Age]]&lt;10,"From 5 to 10","More than 10")))</f>
        <v>Less than 2</v>
      </c>
      <c r="AJ441" s="233">
        <f>DATEVALUE(TEXT(HelpMe[[#This Row],[Created Date]],"mm/dd/yyyy hh:mm"))</f>
        <v>45577</v>
      </c>
      <c r="AK441" s="233">
        <f>IF(HelpMe[[#This Row],[Resolved Time]]="-","",DATEVALUE(TEXT(HelpMe[[#This Row],[Created Date]],"mm/dd/yyyy hh:mm")))</f>
        <v>45577</v>
      </c>
    </row>
    <row r="442" spans="1:37" ht="14.5">
      <c r="A442" s="252">
        <v>4000005739</v>
      </c>
      <c r="B442" s="252" t="s">
        <v>156</v>
      </c>
      <c r="C442" s="252" t="s">
        <v>881</v>
      </c>
      <c r="D442" s="254" t="s">
        <v>1579</v>
      </c>
      <c r="E442" s="252" t="s">
        <v>1002</v>
      </c>
      <c r="F442" s="252" t="s">
        <v>941</v>
      </c>
      <c r="G442" s="252" t="s">
        <v>942</v>
      </c>
      <c r="H442" s="252" t="s">
        <v>403</v>
      </c>
      <c r="I442" s="255">
        <v>45634.571527777778</v>
      </c>
      <c r="J442" s="255">
        <v>45640.571527777778</v>
      </c>
      <c r="K442" s="252" t="s">
        <v>845</v>
      </c>
      <c r="L442" s="255">
        <v>45640.71597222222</v>
      </c>
      <c r="M442" s="252" t="s">
        <v>846</v>
      </c>
      <c r="N442" s="252" t="s">
        <v>959</v>
      </c>
      <c r="O442" s="252" t="s">
        <v>848</v>
      </c>
      <c r="P442" s="255">
        <v>45640.71597222222</v>
      </c>
      <c r="Q442" s="252" t="s">
        <v>881</v>
      </c>
      <c r="R442" s="255">
        <v>45637.710416666669</v>
      </c>
      <c r="S442" s="255">
        <v>45635.566666666666</v>
      </c>
      <c r="T442" s="255">
        <v>45634.738194444442</v>
      </c>
      <c r="U442" s="253" t="s">
        <v>849</v>
      </c>
      <c r="V442" s="256">
        <v>2000000000</v>
      </c>
      <c r="W442" s="252" t="s">
        <v>850</v>
      </c>
      <c r="X442" s="252" t="s">
        <v>857</v>
      </c>
      <c r="Y442" s="228" t="str">
        <f>VLOOKUP(HelpMe[[#This Row],[Technician]],Technicians[#All],3,FALSE)</f>
        <v>Capgemini</v>
      </c>
      <c r="Z442" s="228" t="str">
        <f>VLOOKUP(HelpMe[[#This Row],[Technician]],Technicians[#All],2,FALSE)</f>
        <v>SAP FICO</v>
      </c>
      <c r="AA442" s="233" t="e">
        <f>IF((TEXT("Oct 28, 2024 00:00 AM","mmm dd, yyyy hh:mm") - TEXT(HelpMe[[#This Row],[Created Date]],"mmm dd, yyyy hh:mm"))&gt;0, "Yes","No")</f>
        <v>#VALUE!</v>
      </c>
      <c r="AB442" s="230">
        <f ca="1">IF(HelpMe[[#This Row],[Resolved Time]]="-",NOW()-TEXT(HelpMe[[#This Row],[Created Date]],"mmm dd, yyyy hh:mm"),HelpMe[[#This Row],[Resolved Time]]-HelpMe[[#This Row],[Created Date]])</f>
        <v>3.1388888888905058</v>
      </c>
      <c r="AC442" s="231" t="e">
        <f>YEAR(TEXT(HelpMe[[#This Row],[Created Date]],"mmm dd, yyyy hh:mm"))</f>
        <v>#VALUE!</v>
      </c>
      <c r="AD442" s="228" t="e">
        <f>WEEKNUM(TEXT(HelpMe[[#This Row],[Created Date]],"mmm dd, yyyy hh:mm"),2)</f>
        <v>#VALUE!</v>
      </c>
      <c r="AE442" s="228" t="e">
        <f>_xlfn.CONCAT(HelpMe[[#This Row],[Year]],"-W",HelpMe[[#This Row],[Week'#]])</f>
        <v>#VALUE!</v>
      </c>
      <c r="AF442" s="228" t="str">
        <f>IFERROR(VLOOKUP(HelpMe[[#This Row],[ID]],CGTracker[#All],11,FALSE),"No CG Status Found")</f>
        <v>Closed</v>
      </c>
      <c r="AG442" s="228" t="e">
        <f>MONTH(TEXT(HelpMe[[#This Row],[Created Date]],"mmm dd, yyyy hh:mm"))</f>
        <v>#VALUE!</v>
      </c>
      <c r="AH442" s="228" t="e">
        <f>_xlfn.CONCAT(HelpMe[[#This Row],[Year]],"-M",HelpMe[[#This Row],[Month]])</f>
        <v>#VALUE!</v>
      </c>
      <c r="AI442" s="228" t="str">
        <f ca="1">IF(HelpMe[[#This Row],[Age]]&lt;2,"Less than 2",IF(HelpMe[[#This Row],[Age]]&lt;5,"From 2 to 5",IF(HelpMe[[#This Row],[Age]]&lt;10,"From 5 to 10","More than 10")))</f>
        <v>From 2 to 5</v>
      </c>
      <c r="AJ442" s="233">
        <f>DATEVALUE(TEXT(HelpMe[[#This Row],[Created Date]],"mm/dd/yyyy hh:mm"))</f>
        <v>45516</v>
      </c>
      <c r="AK442" s="233">
        <f>IF(HelpMe[[#This Row],[Resolved Time]]="-","",DATEVALUE(TEXT(HelpMe[[#This Row],[Created Date]],"mm/dd/yyyy hh:mm")))</f>
        <v>45516</v>
      </c>
    </row>
    <row r="443" spans="1:37" ht="14.5">
      <c r="A443" s="252">
        <v>4000002101</v>
      </c>
      <c r="B443" s="252" t="s">
        <v>156</v>
      </c>
      <c r="C443" s="252" t="s">
        <v>861</v>
      </c>
      <c r="D443" s="254" t="s">
        <v>1580</v>
      </c>
      <c r="E443" s="252" t="s">
        <v>1384</v>
      </c>
      <c r="F443" s="252" t="s">
        <v>854</v>
      </c>
      <c r="G443" s="252" t="s">
        <v>855</v>
      </c>
      <c r="H443" s="252" t="s">
        <v>403</v>
      </c>
      <c r="I443" s="255">
        <v>45523.46875</v>
      </c>
      <c r="J443" s="255">
        <v>45525.46875</v>
      </c>
      <c r="K443" s="252" t="s">
        <v>845</v>
      </c>
      <c r="L443" s="255">
        <v>45528.757638888892</v>
      </c>
      <c r="M443" s="252" t="s">
        <v>1384</v>
      </c>
      <c r="N443" s="252" t="s">
        <v>997</v>
      </c>
      <c r="O443" s="252" t="s">
        <v>848</v>
      </c>
      <c r="P443" s="255">
        <v>45528.757638888892</v>
      </c>
      <c r="Q443" s="252" t="s">
        <v>795</v>
      </c>
      <c r="R443" s="255">
        <v>45525.732638888891</v>
      </c>
      <c r="S443" s="255">
        <v>45525.731944444444</v>
      </c>
      <c r="T443" s="255">
        <v>45523.552083333336</v>
      </c>
      <c r="U443" s="253" t="s">
        <v>849</v>
      </c>
      <c r="V443" s="256">
        <v>2000000000</v>
      </c>
      <c r="W443" s="252" t="s">
        <v>850</v>
      </c>
      <c r="X443" s="252" t="s">
        <v>793</v>
      </c>
      <c r="Y443" s="228" t="str">
        <f>VLOOKUP(HelpMe[[#This Row],[Technician]],Technicians[#All],3,FALSE)</f>
        <v>RAK Ceramics</v>
      </c>
      <c r="Z443" s="228" t="str">
        <f>VLOOKUP(HelpMe[[#This Row],[Technician]],Technicians[#All],2,FALSE)</f>
        <v>SAP PP</v>
      </c>
      <c r="AA443" s="233" t="e">
        <f>IF((TEXT("Oct 28, 2024 00:00 AM","mmm dd, yyyy hh:mm") - TEXT(HelpMe[[#This Row],[Created Date]],"mmm dd, yyyy hh:mm"))&gt;0, "Yes","No")</f>
        <v>#VALUE!</v>
      </c>
      <c r="AB443" s="230">
        <f ca="1">IF(HelpMe[[#This Row],[Resolved Time]]="-",NOW()-TEXT(HelpMe[[#This Row],[Created Date]],"mmm dd, yyyy hh:mm"),HelpMe[[#This Row],[Resolved Time]]-HelpMe[[#This Row],[Created Date]])</f>
        <v>2.2638888888905058</v>
      </c>
      <c r="AC443" s="231" t="e">
        <f>YEAR(TEXT(HelpMe[[#This Row],[Created Date]],"mmm dd, yyyy hh:mm"))</f>
        <v>#VALUE!</v>
      </c>
      <c r="AD443" s="228" t="e">
        <f>WEEKNUM(TEXT(HelpMe[[#This Row],[Created Date]],"mmm dd, yyyy hh:mm"),2)</f>
        <v>#VALUE!</v>
      </c>
      <c r="AE443" s="228" t="e">
        <f>_xlfn.CONCAT(HelpMe[[#This Row],[Year]],"-W",HelpMe[[#This Row],[Week'#]])</f>
        <v>#VALUE!</v>
      </c>
      <c r="AF443" s="228" t="str">
        <f>IFERROR(VLOOKUP(HelpMe[[#This Row],[ID]],CGTracker[#All],11,FALSE),"No CG Status Found")</f>
        <v>No CG Status Found</v>
      </c>
      <c r="AG443" s="228" t="e">
        <f>MONTH(TEXT(HelpMe[[#This Row],[Created Date]],"mmm dd, yyyy hh:mm"))</f>
        <v>#VALUE!</v>
      </c>
      <c r="AH443" s="228" t="e">
        <f>_xlfn.CONCAT(HelpMe[[#This Row],[Year]],"-M",HelpMe[[#This Row],[Month]])</f>
        <v>#VALUE!</v>
      </c>
      <c r="AI443" s="228" t="str">
        <f ca="1">IF(HelpMe[[#This Row],[Age]]&lt;2,"Less than 2",IF(HelpMe[[#This Row],[Age]]&lt;5,"From 2 to 5",IF(HelpMe[[#This Row],[Age]]&lt;10,"From 5 to 10","More than 10")))</f>
        <v>From 2 to 5</v>
      </c>
      <c r="AJ443" s="233" t="e">
        <f>DATEVALUE(TEXT(HelpMe[[#This Row],[Created Date]],"mm/dd/yyyy hh:mm"))</f>
        <v>#VALUE!</v>
      </c>
      <c r="AK443" s="233" t="e">
        <f>IF(HelpMe[[#This Row],[Resolved Time]]="-","",DATEVALUE(TEXT(HelpMe[[#This Row],[Created Date]],"mm/dd/yyyy hh:mm")))</f>
        <v>#VALUE!</v>
      </c>
    </row>
    <row r="444" spans="1:37" ht="14.5">
      <c r="A444" s="252">
        <v>4000001972</v>
      </c>
      <c r="B444" s="252" t="s">
        <v>156</v>
      </c>
      <c r="C444" s="252" t="s">
        <v>795</v>
      </c>
      <c r="D444" s="254" t="s">
        <v>1581</v>
      </c>
      <c r="E444" s="252" t="s">
        <v>947</v>
      </c>
      <c r="F444" s="252" t="s">
        <v>884</v>
      </c>
      <c r="G444" s="252" t="s">
        <v>844</v>
      </c>
      <c r="H444" s="252" t="s">
        <v>403</v>
      </c>
      <c r="I444" s="255">
        <v>45518.481249999997</v>
      </c>
      <c r="J444" s="255">
        <v>45520.481249999997</v>
      </c>
      <c r="K444" s="252" t="s">
        <v>845</v>
      </c>
      <c r="L444" s="255">
        <v>45521.547222222223</v>
      </c>
      <c r="M444" s="252" t="s">
        <v>948</v>
      </c>
      <c r="N444" s="252" t="s">
        <v>912</v>
      </c>
      <c r="O444" s="252" t="s">
        <v>848</v>
      </c>
      <c r="P444" s="255">
        <v>45521.547222222223</v>
      </c>
      <c r="Q444" s="252" t="s">
        <v>795</v>
      </c>
      <c r="R444" s="255">
        <v>45518.537499999999</v>
      </c>
      <c r="S444" s="255">
        <v>45518.537499999999</v>
      </c>
      <c r="T444" s="255">
        <v>45518.564583333333</v>
      </c>
      <c r="U444" s="253" t="s">
        <v>849</v>
      </c>
      <c r="V444" s="253" t="s">
        <v>849</v>
      </c>
      <c r="W444" s="252" t="s">
        <v>850</v>
      </c>
      <c r="X444" s="252" t="s">
        <v>793</v>
      </c>
      <c r="Y444" s="228" t="str">
        <f>VLOOKUP(HelpMe[[#This Row],[Technician]],Technicians[#All],3,FALSE)</f>
        <v>RAK Ceramics</v>
      </c>
      <c r="Z444" s="228" t="str">
        <f>VLOOKUP(HelpMe[[#This Row],[Technician]],Technicians[#All],2,FALSE)</f>
        <v>SAP Basis</v>
      </c>
      <c r="AA444" s="233" t="e">
        <f>IF((TEXT("Oct 28, 2024 00:00 AM","mmm dd, yyyy hh:mm") - TEXT(HelpMe[[#This Row],[Created Date]],"mmm dd, yyyy hh:mm"))&gt;0, "Yes","No")</f>
        <v>#VALUE!</v>
      </c>
      <c r="AB444" s="230">
        <f ca="1">IF(HelpMe[[#This Row],[Resolved Time]]="-",NOW()-TEXT(HelpMe[[#This Row],[Created Date]],"mmm dd, yyyy hh:mm"),HelpMe[[#This Row],[Resolved Time]]-HelpMe[[#This Row],[Created Date]])</f>
        <v>5.6250000001455192E-2</v>
      </c>
      <c r="AC444" s="231" t="e">
        <f>YEAR(TEXT(HelpMe[[#This Row],[Created Date]],"mmm dd, yyyy hh:mm"))</f>
        <v>#VALUE!</v>
      </c>
      <c r="AD444" s="228" t="e">
        <f>WEEKNUM(TEXT(HelpMe[[#This Row],[Created Date]],"mmm dd, yyyy hh:mm"),2)</f>
        <v>#VALUE!</v>
      </c>
      <c r="AE444" s="228" t="e">
        <f>_xlfn.CONCAT(HelpMe[[#This Row],[Year]],"-W",HelpMe[[#This Row],[Week'#]])</f>
        <v>#VALUE!</v>
      </c>
      <c r="AF444" s="228" t="str">
        <f>IFERROR(VLOOKUP(HelpMe[[#This Row],[ID]],CGTracker[#All],11,FALSE),"No CG Status Found")</f>
        <v>No CG Status Found</v>
      </c>
      <c r="AG444" s="228" t="e">
        <f>MONTH(TEXT(HelpMe[[#This Row],[Created Date]],"mmm dd, yyyy hh:mm"))</f>
        <v>#VALUE!</v>
      </c>
      <c r="AH444" s="228" t="e">
        <f>_xlfn.CONCAT(HelpMe[[#This Row],[Year]],"-M",HelpMe[[#This Row],[Month]])</f>
        <v>#VALUE!</v>
      </c>
      <c r="AI444" s="228" t="str">
        <f ca="1">IF(HelpMe[[#This Row],[Age]]&lt;2,"Less than 2",IF(HelpMe[[#This Row],[Age]]&lt;5,"From 2 to 5",IF(HelpMe[[#This Row],[Age]]&lt;10,"From 5 to 10","More than 10")))</f>
        <v>Less than 2</v>
      </c>
      <c r="AJ444" s="233" t="e">
        <f>DATEVALUE(TEXT(HelpMe[[#This Row],[Created Date]],"mm/dd/yyyy hh:mm"))</f>
        <v>#VALUE!</v>
      </c>
      <c r="AK444" s="233" t="e">
        <f>IF(HelpMe[[#This Row],[Resolved Time]]="-","",DATEVALUE(TEXT(HelpMe[[#This Row],[Created Date]],"mm/dd/yyyy hh:mm")))</f>
        <v>#VALUE!</v>
      </c>
    </row>
    <row r="445" spans="1:37" ht="14.5">
      <c r="A445" s="252">
        <v>4000001978</v>
      </c>
      <c r="B445" s="252" t="s">
        <v>156</v>
      </c>
      <c r="C445" s="252" t="s">
        <v>795</v>
      </c>
      <c r="D445" s="254" t="s">
        <v>1582</v>
      </c>
      <c r="E445" s="252" t="s">
        <v>1583</v>
      </c>
      <c r="F445" s="252" t="s">
        <v>603</v>
      </c>
      <c r="G445" s="252" t="s">
        <v>942</v>
      </c>
      <c r="H445" s="252" t="s">
        <v>403</v>
      </c>
      <c r="I445" s="255">
        <v>45518.536805555559</v>
      </c>
      <c r="J445" s="255">
        <v>45520.536805555559</v>
      </c>
      <c r="K445" s="252" t="s">
        <v>845</v>
      </c>
      <c r="L445" s="255">
        <v>45524.839583333334</v>
      </c>
      <c r="M445" s="252" t="s">
        <v>846</v>
      </c>
      <c r="N445" s="253" t="s">
        <v>849</v>
      </c>
      <c r="O445" s="252" t="s">
        <v>848</v>
      </c>
      <c r="P445" s="255">
        <v>45524.839583333334</v>
      </c>
      <c r="Q445" s="252" t="s">
        <v>795</v>
      </c>
      <c r="R445" s="255">
        <v>45521.824999999997</v>
      </c>
      <c r="S445" s="255">
        <v>45521.824999999997</v>
      </c>
      <c r="T445" s="255">
        <v>45518.620138888888</v>
      </c>
      <c r="U445" s="253" t="s">
        <v>849</v>
      </c>
      <c r="V445" s="256">
        <v>2000000000</v>
      </c>
      <c r="W445" s="252" t="s">
        <v>850</v>
      </c>
      <c r="X445" s="252" t="s">
        <v>793</v>
      </c>
      <c r="Y445" s="228" t="str">
        <f>VLOOKUP(HelpMe[[#This Row],[Technician]],Technicians[#All],3,FALSE)</f>
        <v>RAK Ceramics</v>
      </c>
      <c r="Z445" s="228" t="str">
        <f>VLOOKUP(HelpMe[[#This Row],[Technician]],Technicians[#All],2,FALSE)</f>
        <v>SAP ABAP</v>
      </c>
      <c r="AA445" s="233" t="e">
        <f>IF((TEXT("Oct 28, 2024 00:00 AM","mmm dd, yyyy hh:mm") - TEXT(HelpMe[[#This Row],[Created Date]],"mmm dd, yyyy hh:mm"))&gt;0, "Yes","No")</f>
        <v>#VALUE!</v>
      </c>
      <c r="AB445" s="230">
        <f ca="1">IF(HelpMe[[#This Row],[Resolved Time]]="-",NOW()-TEXT(HelpMe[[#This Row],[Created Date]],"mmm dd, yyyy hh:mm"),HelpMe[[#This Row],[Resolved Time]]-HelpMe[[#This Row],[Created Date]])</f>
        <v>3.2881944444379769</v>
      </c>
      <c r="AC445" s="231" t="e">
        <f>YEAR(TEXT(HelpMe[[#This Row],[Created Date]],"mmm dd, yyyy hh:mm"))</f>
        <v>#VALUE!</v>
      </c>
      <c r="AD445" s="228" t="e">
        <f>WEEKNUM(TEXT(HelpMe[[#This Row],[Created Date]],"mmm dd, yyyy hh:mm"),2)</f>
        <v>#VALUE!</v>
      </c>
      <c r="AE445" s="228" t="e">
        <f>_xlfn.CONCAT(HelpMe[[#This Row],[Year]],"-W",HelpMe[[#This Row],[Week'#]])</f>
        <v>#VALUE!</v>
      </c>
      <c r="AF445" s="228" t="str">
        <f>IFERROR(VLOOKUP(HelpMe[[#This Row],[ID]],CGTracker[#All],11,FALSE),"No CG Status Found")</f>
        <v>No CG Status Found</v>
      </c>
      <c r="AG445" s="228" t="e">
        <f>MONTH(TEXT(HelpMe[[#This Row],[Created Date]],"mmm dd, yyyy hh:mm"))</f>
        <v>#VALUE!</v>
      </c>
      <c r="AH445" s="228" t="e">
        <f>_xlfn.CONCAT(HelpMe[[#This Row],[Year]],"-M",HelpMe[[#This Row],[Month]])</f>
        <v>#VALUE!</v>
      </c>
      <c r="AI445" s="228" t="str">
        <f ca="1">IF(HelpMe[[#This Row],[Age]]&lt;2,"Less than 2",IF(HelpMe[[#This Row],[Age]]&lt;5,"From 2 to 5",IF(HelpMe[[#This Row],[Age]]&lt;10,"From 5 to 10","More than 10")))</f>
        <v>From 2 to 5</v>
      </c>
      <c r="AJ445" s="233" t="e">
        <f>DATEVALUE(TEXT(HelpMe[[#This Row],[Created Date]],"mm/dd/yyyy hh:mm"))</f>
        <v>#VALUE!</v>
      </c>
      <c r="AK445" s="233" t="e">
        <f>IF(HelpMe[[#This Row],[Resolved Time]]="-","",DATEVALUE(TEXT(HelpMe[[#This Row],[Created Date]],"mm/dd/yyyy hh:mm")))</f>
        <v>#VALUE!</v>
      </c>
    </row>
    <row r="446" spans="1:37" ht="14.5">
      <c r="A446" s="252">
        <v>4000001460</v>
      </c>
      <c r="B446" s="252" t="s">
        <v>156</v>
      </c>
      <c r="C446" s="252" t="s">
        <v>861</v>
      </c>
      <c r="D446" s="254" t="s">
        <v>1584</v>
      </c>
      <c r="E446" s="252" t="s">
        <v>1585</v>
      </c>
      <c r="F446" s="252" t="s">
        <v>742</v>
      </c>
      <c r="G446" s="252" t="s">
        <v>864</v>
      </c>
      <c r="H446" s="252" t="s">
        <v>403</v>
      </c>
      <c r="I446" s="255">
        <v>45504.770138888889</v>
      </c>
      <c r="J446" s="255">
        <v>45505.728472222225</v>
      </c>
      <c r="K446" s="252" t="s">
        <v>845</v>
      </c>
      <c r="L446" s="255">
        <v>45520.796527777777</v>
      </c>
      <c r="M446" s="252" t="s">
        <v>1585</v>
      </c>
      <c r="N446" s="252" t="s">
        <v>1240</v>
      </c>
      <c r="O446" s="252" t="s">
        <v>920</v>
      </c>
      <c r="P446" s="255">
        <v>45520.796527777777</v>
      </c>
      <c r="Q446" s="252" t="s">
        <v>861</v>
      </c>
      <c r="R446" s="255">
        <v>45517.78125</v>
      </c>
      <c r="S446" s="255">
        <v>45504.780555555553</v>
      </c>
      <c r="T446" s="255">
        <v>45504.811805555553</v>
      </c>
      <c r="U446" s="253" t="s">
        <v>849</v>
      </c>
      <c r="V446" s="256">
        <v>2000000000</v>
      </c>
      <c r="W446" s="252" t="s">
        <v>850</v>
      </c>
      <c r="X446" s="252" t="s">
        <v>793</v>
      </c>
      <c r="Y446" s="228" t="str">
        <f>VLOOKUP(HelpMe[[#This Row],[Technician]],Technicians[#All],3,FALSE)</f>
        <v>RAK Ceramics</v>
      </c>
      <c r="Z446" s="228" t="str">
        <f>VLOOKUP(HelpMe[[#This Row],[Technician]],Technicians[#All],2,FALSE)</f>
        <v>SAP SD</v>
      </c>
      <c r="AA446" s="233" t="e">
        <f>IF((TEXT("Oct 28, 2024 00:00 AM","mmm dd, yyyy hh:mm") - TEXT(HelpMe[[#This Row],[Created Date]],"mmm dd, yyyy hh:mm"))&gt;0, "Yes","No")</f>
        <v>#VALUE!</v>
      </c>
      <c r="AB446" s="230">
        <f ca="1">IF(HelpMe[[#This Row],[Resolved Time]]="-",NOW()-TEXT(HelpMe[[#This Row],[Created Date]],"mmm dd, yyyy hh:mm"),HelpMe[[#This Row],[Resolved Time]]-HelpMe[[#This Row],[Created Date]])</f>
        <v>13.011111111110949</v>
      </c>
      <c r="AC446" s="231" t="e">
        <f>YEAR(TEXT(HelpMe[[#This Row],[Created Date]],"mmm dd, yyyy hh:mm"))</f>
        <v>#VALUE!</v>
      </c>
      <c r="AD446" s="228" t="e">
        <f>WEEKNUM(TEXT(HelpMe[[#This Row],[Created Date]],"mmm dd, yyyy hh:mm"),2)</f>
        <v>#VALUE!</v>
      </c>
      <c r="AE446" s="228" t="e">
        <f>_xlfn.CONCAT(HelpMe[[#This Row],[Year]],"-W",HelpMe[[#This Row],[Week'#]])</f>
        <v>#VALUE!</v>
      </c>
      <c r="AF446" s="228" t="str">
        <f>IFERROR(VLOOKUP(HelpMe[[#This Row],[ID]],CGTracker[#All],11,FALSE),"No CG Status Found")</f>
        <v>No CG Status Found</v>
      </c>
      <c r="AG446" s="228" t="e">
        <f>MONTH(TEXT(HelpMe[[#This Row],[Created Date]],"mmm dd, yyyy hh:mm"))</f>
        <v>#VALUE!</v>
      </c>
      <c r="AH446" s="228" t="e">
        <f>_xlfn.CONCAT(HelpMe[[#This Row],[Year]],"-M",HelpMe[[#This Row],[Month]])</f>
        <v>#VALUE!</v>
      </c>
      <c r="AI446" s="228" t="str">
        <f ca="1">IF(HelpMe[[#This Row],[Age]]&lt;2,"Less than 2",IF(HelpMe[[#This Row],[Age]]&lt;5,"From 2 to 5",IF(HelpMe[[#This Row],[Age]]&lt;10,"From 5 to 10","More than 10")))</f>
        <v>More than 10</v>
      </c>
      <c r="AJ446" s="233" t="e">
        <f>DATEVALUE(TEXT(HelpMe[[#This Row],[Created Date]],"mm/dd/yyyy hh:mm"))</f>
        <v>#VALUE!</v>
      </c>
      <c r="AK446" s="233" t="e">
        <f>IF(HelpMe[[#This Row],[Resolved Time]]="-","",DATEVALUE(TEXT(HelpMe[[#This Row],[Created Date]],"mm/dd/yyyy hh:mm")))</f>
        <v>#VALUE!</v>
      </c>
    </row>
    <row r="447" spans="1:37" ht="14.5">
      <c r="A447" s="252">
        <v>4000005592</v>
      </c>
      <c r="B447" s="252" t="s">
        <v>156</v>
      </c>
      <c r="C447" s="252" t="s">
        <v>861</v>
      </c>
      <c r="D447" s="254" t="s">
        <v>1586</v>
      </c>
      <c r="E447" s="252" t="s">
        <v>1335</v>
      </c>
      <c r="F447" s="252" t="s">
        <v>867</v>
      </c>
      <c r="G447" s="252" t="s">
        <v>942</v>
      </c>
      <c r="H447" s="252" t="s">
        <v>403</v>
      </c>
      <c r="I447" s="255">
        <v>45630.509722222225</v>
      </c>
      <c r="J447" s="255">
        <v>45630.843055555553</v>
      </c>
      <c r="K447" s="252" t="s">
        <v>845</v>
      </c>
      <c r="L447" s="255">
        <v>45640.799305555556</v>
      </c>
      <c r="M447" s="252" t="s">
        <v>1587</v>
      </c>
      <c r="N447" s="252" t="s">
        <v>1020</v>
      </c>
      <c r="O447" s="252" t="s">
        <v>964</v>
      </c>
      <c r="P447" s="255">
        <v>45640.799305555556</v>
      </c>
      <c r="Q447" s="252" t="s">
        <v>861</v>
      </c>
      <c r="R447" s="255">
        <v>45637.779861111114</v>
      </c>
      <c r="S447" s="255">
        <v>45637.779861111114</v>
      </c>
      <c r="T447" s="255">
        <v>45630.551388888889</v>
      </c>
      <c r="U447" s="253" t="s">
        <v>849</v>
      </c>
      <c r="V447" s="253" t="s">
        <v>849</v>
      </c>
      <c r="W447" s="252" t="s">
        <v>850</v>
      </c>
      <c r="X447" s="252" t="s">
        <v>857</v>
      </c>
      <c r="Y447" s="228" t="str">
        <f>VLOOKUP(HelpMe[[#This Row],[Technician]],Technicians[#All],3,FALSE)</f>
        <v>Capgemini</v>
      </c>
      <c r="Z447" s="228" t="str">
        <f>VLOOKUP(HelpMe[[#This Row],[Technician]],Technicians[#All],2,FALSE)</f>
        <v>SAP PP</v>
      </c>
      <c r="AA447" s="233" t="e">
        <f>IF((TEXT("Oct 28, 2024 00:00 AM","mmm dd, yyyy hh:mm") - TEXT(HelpMe[[#This Row],[Created Date]],"mmm dd, yyyy hh:mm"))&gt;0, "Yes","No")</f>
        <v>#VALUE!</v>
      </c>
      <c r="AB447" s="230">
        <f ca="1">IF(HelpMe[[#This Row],[Resolved Time]]="-",NOW()-TEXT(HelpMe[[#This Row],[Created Date]],"mmm dd, yyyy hh:mm"),HelpMe[[#This Row],[Resolved Time]]-HelpMe[[#This Row],[Created Date]])</f>
        <v>7.2701388888890506</v>
      </c>
      <c r="AC447" s="231" t="e">
        <f>YEAR(TEXT(HelpMe[[#This Row],[Created Date]],"mmm dd, yyyy hh:mm"))</f>
        <v>#VALUE!</v>
      </c>
      <c r="AD447" s="228" t="e">
        <f>WEEKNUM(TEXT(HelpMe[[#This Row],[Created Date]],"mmm dd, yyyy hh:mm"),2)</f>
        <v>#VALUE!</v>
      </c>
      <c r="AE447" s="228" t="e">
        <f>_xlfn.CONCAT(HelpMe[[#This Row],[Year]],"-W",HelpMe[[#This Row],[Week'#]])</f>
        <v>#VALUE!</v>
      </c>
      <c r="AF447" s="228" t="str">
        <f>IFERROR(VLOOKUP(HelpMe[[#This Row],[ID]],CGTracker[#All],11,FALSE),"No CG Status Found")</f>
        <v>Closed</v>
      </c>
      <c r="AG447" s="228" t="e">
        <f>MONTH(TEXT(HelpMe[[#This Row],[Created Date]],"mmm dd, yyyy hh:mm"))</f>
        <v>#VALUE!</v>
      </c>
      <c r="AH447" s="228" t="e">
        <f>_xlfn.CONCAT(HelpMe[[#This Row],[Year]],"-M",HelpMe[[#This Row],[Month]])</f>
        <v>#VALUE!</v>
      </c>
      <c r="AI447" s="228" t="str">
        <f ca="1">IF(HelpMe[[#This Row],[Age]]&lt;2,"Less than 2",IF(HelpMe[[#This Row],[Age]]&lt;5,"From 2 to 5",IF(HelpMe[[#This Row],[Age]]&lt;10,"From 5 to 10","More than 10")))</f>
        <v>From 5 to 10</v>
      </c>
      <c r="AJ447" s="233">
        <f>DATEVALUE(TEXT(HelpMe[[#This Row],[Created Date]],"mm/dd/yyyy hh:mm"))</f>
        <v>45394</v>
      </c>
      <c r="AK447" s="233">
        <f>IF(HelpMe[[#This Row],[Resolved Time]]="-","",DATEVALUE(TEXT(HelpMe[[#This Row],[Created Date]],"mm/dd/yyyy hh:mm")))</f>
        <v>45394</v>
      </c>
    </row>
    <row r="448" spans="1:37" ht="14.5">
      <c r="A448" s="252">
        <v>4000004515</v>
      </c>
      <c r="B448" s="252" t="s">
        <v>156</v>
      </c>
      <c r="C448" s="252" t="s">
        <v>795</v>
      </c>
      <c r="D448" s="254" t="s">
        <v>1588</v>
      </c>
      <c r="E448" s="252" t="s">
        <v>1589</v>
      </c>
      <c r="F448" s="252" t="s">
        <v>518</v>
      </c>
      <c r="G448" s="252" t="s">
        <v>516</v>
      </c>
      <c r="H448" s="252" t="s">
        <v>403</v>
      </c>
      <c r="I448" s="255">
        <v>45595.582638888889</v>
      </c>
      <c r="J448" s="255">
        <v>45597.582638888889</v>
      </c>
      <c r="K448" s="252" t="s">
        <v>845</v>
      </c>
      <c r="L448" s="255">
        <v>45607.537499999999</v>
      </c>
      <c r="M448" s="252" t="s">
        <v>846</v>
      </c>
      <c r="N448" s="252" t="s">
        <v>878</v>
      </c>
      <c r="O448" s="252" t="s">
        <v>848</v>
      </c>
      <c r="P448" s="255">
        <v>45607.537499999999</v>
      </c>
      <c r="Q448" s="252" t="s">
        <v>795</v>
      </c>
      <c r="R448" s="255">
        <v>45604.511805555558</v>
      </c>
      <c r="S448" s="255">
        <v>45604.482638888891</v>
      </c>
      <c r="T448" s="255">
        <v>45595.665972222225</v>
      </c>
      <c r="U448" s="253" t="s">
        <v>849</v>
      </c>
      <c r="V448" s="253" t="s">
        <v>849</v>
      </c>
      <c r="W448" s="252" t="s">
        <v>850</v>
      </c>
      <c r="X448" s="252" t="s">
        <v>793</v>
      </c>
      <c r="Y448" s="228" t="str">
        <f>VLOOKUP(HelpMe[[#This Row],[Technician]],Technicians[#All],3,FALSE)</f>
        <v>Capgemini</v>
      </c>
      <c r="Z448" s="228" t="str">
        <f>VLOOKUP(HelpMe[[#This Row],[Technician]],Technicians[#All],2,FALSE)</f>
        <v>SAP SD</v>
      </c>
      <c r="AA448" s="233" t="e">
        <f>IF((TEXT("Oct 28, 2024 00:00 AM","mmm dd, yyyy hh:mm") - TEXT(HelpMe[[#This Row],[Created Date]],"mmm dd, yyyy hh:mm"))&gt;0, "Yes","No")</f>
        <v>#VALUE!</v>
      </c>
      <c r="AB448" s="230">
        <f ca="1">IF(HelpMe[[#This Row],[Resolved Time]]="-",NOW()-TEXT(HelpMe[[#This Row],[Created Date]],"mmm dd, yyyy hh:mm"),HelpMe[[#This Row],[Resolved Time]]-HelpMe[[#This Row],[Created Date]])</f>
        <v>8.9291666666686069</v>
      </c>
      <c r="AC448" s="231" t="e">
        <f>YEAR(TEXT(HelpMe[[#This Row],[Created Date]],"mmm dd, yyyy hh:mm"))</f>
        <v>#VALUE!</v>
      </c>
      <c r="AD448" s="228" t="e">
        <f>WEEKNUM(TEXT(HelpMe[[#This Row],[Created Date]],"mmm dd, yyyy hh:mm"),2)</f>
        <v>#VALUE!</v>
      </c>
      <c r="AE448" s="228" t="e">
        <f>_xlfn.CONCAT(HelpMe[[#This Row],[Year]],"-W",HelpMe[[#This Row],[Week'#]])</f>
        <v>#VALUE!</v>
      </c>
      <c r="AF448" s="228" t="str">
        <f>IFERROR(VLOOKUP(HelpMe[[#This Row],[ID]],CGTracker[#All],11,FALSE),"No CG Status Found")</f>
        <v>Closed</v>
      </c>
      <c r="AG448" s="228" t="e">
        <f>MONTH(TEXT(HelpMe[[#This Row],[Created Date]],"mmm dd, yyyy hh:mm"))</f>
        <v>#VALUE!</v>
      </c>
      <c r="AH448" s="228" t="e">
        <f>_xlfn.CONCAT(HelpMe[[#This Row],[Year]],"-M",HelpMe[[#This Row],[Month]])</f>
        <v>#VALUE!</v>
      </c>
      <c r="AI448" s="228" t="str">
        <f ca="1">IF(HelpMe[[#This Row],[Age]]&lt;2,"Less than 2",IF(HelpMe[[#This Row],[Age]]&lt;5,"From 2 to 5",IF(HelpMe[[#This Row],[Age]]&lt;10,"From 5 to 10","More than 10")))</f>
        <v>From 5 to 10</v>
      </c>
      <c r="AJ448" s="233" t="e">
        <f>DATEVALUE(TEXT(HelpMe[[#This Row],[Created Date]],"mm/dd/yyyy hh:mm"))</f>
        <v>#VALUE!</v>
      </c>
      <c r="AK448" s="233" t="e">
        <f>IF(HelpMe[[#This Row],[Resolved Time]]="-","",DATEVALUE(TEXT(HelpMe[[#This Row],[Created Date]],"mm/dd/yyyy hh:mm")))</f>
        <v>#VALUE!</v>
      </c>
    </row>
    <row r="449" spans="1:37" ht="14.5">
      <c r="A449" s="252">
        <v>4000004358</v>
      </c>
      <c r="B449" s="252" t="s">
        <v>156</v>
      </c>
      <c r="C449" s="252" t="s">
        <v>861</v>
      </c>
      <c r="D449" s="254" t="s">
        <v>1590</v>
      </c>
      <c r="E449" s="252" t="s">
        <v>1591</v>
      </c>
      <c r="F449" s="252" t="s">
        <v>603</v>
      </c>
      <c r="G449" s="252" t="s">
        <v>942</v>
      </c>
      <c r="H449" s="252" t="s">
        <v>403</v>
      </c>
      <c r="I449" s="255">
        <v>45589.578472222223</v>
      </c>
      <c r="J449" s="255">
        <v>45590.536805555559</v>
      </c>
      <c r="K449" s="252" t="s">
        <v>845</v>
      </c>
      <c r="L449" s="255">
        <v>45597.742361111108</v>
      </c>
      <c r="M449" s="252" t="s">
        <v>603</v>
      </c>
      <c r="N449" s="252" t="s">
        <v>880</v>
      </c>
      <c r="O449" s="252" t="s">
        <v>920</v>
      </c>
      <c r="P449" s="255">
        <v>45597.742361111108</v>
      </c>
      <c r="Q449" s="252" t="s">
        <v>861</v>
      </c>
      <c r="R449" s="255">
        <v>45594.732638888891</v>
      </c>
      <c r="S449" s="255">
        <v>45594.499305555553</v>
      </c>
      <c r="T449" s="255">
        <v>45589.620138888888</v>
      </c>
      <c r="U449" s="253" t="s">
        <v>849</v>
      </c>
      <c r="V449" s="256">
        <v>2000000000</v>
      </c>
      <c r="W449" s="252" t="s">
        <v>945</v>
      </c>
      <c r="X449" s="252" t="s">
        <v>793</v>
      </c>
      <c r="Y449" s="228" t="str">
        <f>VLOOKUP(HelpMe[[#This Row],[Technician]],Technicians[#All],3,FALSE)</f>
        <v>RAK Ceramics</v>
      </c>
      <c r="Z449" s="228" t="str">
        <f>VLOOKUP(HelpMe[[#This Row],[Technician]],Technicians[#All],2,FALSE)</f>
        <v>SAP ABAP</v>
      </c>
      <c r="AA449" s="233" t="e">
        <f>IF((TEXT("Oct 28, 2024 00:00 AM","mmm dd, yyyy hh:mm") - TEXT(HelpMe[[#This Row],[Created Date]],"mmm dd, yyyy hh:mm"))&gt;0, "Yes","No")</f>
        <v>#VALUE!</v>
      </c>
      <c r="AB449" s="230">
        <f ca="1">IF(HelpMe[[#This Row],[Resolved Time]]="-",NOW()-TEXT(HelpMe[[#This Row],[Created Date]],"mmm dd, yyyy hh:mm"),HelpMe[[#This Row],[Resolved Time]]-HelpMe[[#This Row],[Created Date]])</f>
        <v>5.1541666666671517</v>
      </c>
      <c r="AC449" s="231" t="e">
        <f>YEAR(TEXT(HelpMe[[#This Row],[Created Date]],"mmm dd, yyyy hh:mm"))</f>
        <v>#VALUE!</v>
      </c>
      <c r="AD449" s="228" t="e">
        <f>WEEKNUM(TEXT(HelpMe[[#This Row],[Created Date]],"mmm dd, yyyy hh:mm"),2)</f>
        <v>#VALUE!</v>
      </c>
      <c r="AE449" s="228" t="e">
        <f>_xlfn.CONCAT(HelpMe[[#This Row],[Year]],"-W",HelpMe[[#This Row],[Week'#]])</f>
        <v>#VALUE!</v>
      </c>
      <c r="AF449" s="228" t="str">
        <f>IFERROR(VLOOKUP(HelpMe[[#This Row],[ID]],CGTracker[#All],11,FALSE),"No CG Status Found")</f>
        <v>No CG Status Found</v>
      </c>
      <c r="AG449" s="228" t="e">
        <f>MONTH(TEXT(HelpMe[[#This Row],[Created Date]],"mmm dd, yyyy hh:mm"))</f>
        <v>#VALUE!</v>
      </c>
      <c r="AH449" s="228" t="e">
        <f>_xlfn.CONCAT(HelpMe[[#This Row],[Year]],"-M",HelpMe[[#This Row],[Month]])</f>
        <v>#VALUE!</v>
      </c>
      <c r="AI449" s="228" t="str">
        <f ca="1">IF(HelpMe[[#This Row],[Age]]&lt;2,"Less than 2",IF(HelpMe[[#This Row],[Age]]&lt;5,"From 2 to 5",IF(HelpMe[[#This Row],[Age]]&lt;10,"From 5 to 10","More than 10")))</f>
        <v>From 5 to 10</v>
      </c>
      <c r="AJ449" s="233" t="e">
        <f>DATEVALUE(TEXT(HelpMe[[#This Row],[Created Date]],"mm/dd/yyyy hh:mm"))</f>
        <v>#VALUE!</v>
      </c>
      <c r="AK449" s="233" t="e">
        <f>IF(HelpMe[[#This Row],[Resolved Time]]="-","",DATEVALUE(TEXT(HelpMe[[#This Row],[Created Date]],"mm/dd/yyyy hh:mm")))</f>
        <v>#VALUE!</v>
      </c>
    </row>
    <row r="450" spans="1:37" ht="14.5">
      <c r="A450" s="252">
        <v>4000002193</v>
      </c>
      <c r="B450" s="252" t="s">
        <v>156</v>
      </c>
      <c r="C450" s="252" t="s">
        <v>795</v>
      </c>
      <c r="D450" s="254" t="s">
        <v>1592</v>
      </c>
      <c r="E450" s="252" t="s">
        <v>1010</v>
      </c>
      <c r="F450" s="252" t="s">
        <v>742</v>
      </c>
      <c r="G450" s="252" t="s">
        <v>516</v>
      </c>
      <c r="H450" s="252" t="s">
        <v>403</v>
      </c>
      <c r="I450" s="255">
        <v>45524.796527777777</v>
      </c>
      <c r="J450" s="255">
        <v>45526.797222222223</v>
      </c>
      <c r="K450" s="252" t="s">
        <v>845</v>
      </c>
      <c r="L450" s="255">
        <v>45597.533333333333</v>
      </c>
      <c r="M450" s="252" t="s">
        <v>1010</v>
      </c>
      <c r="N450" s="252" t="s">
        <v>934</v>
      </c>
      <c r="O450" s="252" t="s">
        <v>848</v>
      </c>
      <c r="P450" s="255">
        <v>45597.533333333333</v>
      </c>
      <c r="Q450" s="252" t="s">
        <v>795</v>
      </c>
      <c r="R450" s="255">
        <v>45594.493055555555</v>
      </c>
      <c r="S450" s="255">
        <v>45527.668055555558</v>
      </c>
      <c r="T450" s="255">
        <v>45525.505555555559</v>
      </c>
      <c r="U450" s="253" t="s">
        <v>849</v>
      </c>
      <c r="V450" s="256">
        <v>2000000000</v>
      </c>
      <c r="W450" s="252" t="s">
        <v>850</v>
      </c>
      <c r="X450" s="252" t="s">
        <v>793</v>
      </c>
      <c r="Y450" s="228" t="str">
        <f>VLOOKUP(HelpMe[[#This Row],[Technician]],Technicians[#All],3,FALSE)</f>
        <v>RAK Ceramics</v>
      </c>
      <c r="Z450" s="228" t="str">
        <f>VLOOKUP(HelpMe[[#This Row],[Technician]],Technicians[#All],2,FALSE)</f>
        <v>SAP SD</v>
      </c>
      <c r="AA450" s="233" t="e">
        <f>IF((TEXT("Oct 28, 2024 00:00 AM","mmm dd, yyyy hh:mm") - TEXT(HelpMe[[#This Row],[Created Date]],"mmm dd, yyyy hh:mm"))&gt;0, "Yes","No")</f>
        <v>#VALUE!</v>
      </c>
      <c r="AB450" s="230">
        <f ca="1">IF(HelpMe[[#This Row],[Resolved Time]]="-",NOW()-TEXT(HelpMe[[#This Row],[Created Date]],"mmm dd, yyyy hh:mm"),HelpMe[[#This Row],[Resolved Time]]-HelpMe[[#This Row],[Created Date]])</f>
        <v>69.696527777778101</v>
      </c>
      <c r="AC450" s="231" t="e">
        <f>YEAR(TEXT(HelpMe[[#This Row],[Created Date]],"mmm dd, yyyy hh:mm"))</f>
        <v>#VALUE!</v>
      </c>
      <c r="AD450" s="228" t="e">
        <f>WEEKNUM(TEXT(HelpMe[[#This Row],[Created Date]],"mmm dd, yyyy hh:mm"),2)</f>
        <v>#VALUE!</v>
      </c>
      <c r="AE450" s="228" t="e">
        <f>_xlfn.CONCAT(HelpMe[[#This Row],[Year]],"-W",HelpMe[[#This Row],[Week'#]])</f>
        <v>#VALUE!</v>
      </c>
      <c r="AF450" s="228" t="str">
        <f>IFERROR(VLOOKUP(HelpMe[[#This Row],[ID]],CGTracker[#All],11,FALSE),"No CG Status Found")</f>
        <v>No CG Status Found</v>
      </c>
      <c r="AG450" s="228" t="e">
        <f>MONTH(TEXT(HelpMe[[#This Row],[Created Date]],"mmm dd, yyyy hh:mm"))</f>
        <v>#VALUE!</v>
      </c>
      <c r="AH450" s="228" t="e">
        <f>_xlfn.CONCAT(HelpMe[[#This Row],[Year]],"-M",HelpMe[[#This Row],[Month]])</f>
        <v>#VALUE!</v>
      </c>
      <c r="AI450" s="228" t="str">
        <f ca="1">IF(HelpMe[[#This Row],[Age]]&lt;2,"Less than 2",IF(HelpMe[[#This Row],[Age]]&lt;5,"From 2 to 5",IF(HelpMe[[#This Row],[Age]]&lt;10,"From 5 to 10","More than 10")))</f>
        <v>More than 10</v>
      </c>
      <c r="AJ450" s="233" t="e">
        <f>DATEVALUE(TEXT(HelpMe[[#This Row],[Created Date]],"mm/dd/yyyy hh:mm"))</f>
        <v>#VALUE!</v>
      </c>
      <c r="AK450" s="233" t="e">
        <f>IF(HelpMe[[#This Row],[Resolved Time]]="-","",DATEVALUE(TEXT(HelpMe[[#This Row],[Created Date]],"mm/dd/yyyy hh:mm")))</f>
        <v>#VALUE!</v>
      </c>
    </row>
    <row r="451" spans="1:37" ht="14.5">
      <c r="A451" s="252">
        <v>4000005787</v>
      </c>
      <c r="B451" s="252" t="s">
        <v>117</v>
      </c>
      <c r="C451" s="252" t="s">
        <v>861</v>
      </c>
      <c r="D451" s="254" t="s">
        <v>1593</v>
      </c>
      <c r="E451" s="252" t="s">
        <v>948</v>
      </c>
      <c r="F451" s="252" t="s">
        <v>742</v>
      </c>
      <c r="G451" s="252" t="s">
        <v>864</v>
      </c>
      <c r="H451" s="252" t="s">
        <v>268</v>
      </c>
      <c r="I451" s="255">
        <v>45636.48541666667</v>
      </c>
      <c r="J451" s="255">
        <v>45637.443749999999</v>
      </c>
      <c r="K451" s="252" t="s">
        <v>845</v>
      </c>
      <c r="L451" s="253" t="s">
        <v>849</v>
      </c>
      <c r="M451" s="252" t="s">
        <v>948</v>
      </c>
      <c r="N451" s="252" t="s">
        <v>1167</v>
      </c>
      <c r="O451" s="252" t="s">
        <v>920</v>
      </c>
      <c r="P451" s="255">
        <v>45639.667361111111</v>
      </c>
      <c r="Q451" s="252" t="s">
        <v>861</v>
      </c>
      <c r="R451" s="253" t="s">
        <v>849</v>
      </c>
      <c r="S451" s="255">
        <v>45638.791666666664</v>
      </c>
      <c r="T451" s="255">
        <v>45636.527083333334</v>
      </c>
      <c r="U451" s="252" t="s">
        <v>845</v>
      </c>
      <c r="V451" s="253" t="s">
        <v>849</v>
      </c>
      <c r="W451" s="252" t="s">
        <v>850</v>
      </c>
      <c r="X451" s="252" t="s">
        <v>793</v>
      </c>
      <c r="Y451" s="228" t="str">
        <f>VLOOKUP(HelpMe[[#This Row],[Technician]],Technicians[#All],3,FALSE)</f>
        <v>RAK Ceramics</v>
      </c>
      <c r="Z451" s="228" t="str">
        <f>VLOOKUP(HelpMe[[#This Row],[Technician]],Technicians[#All],2,FALSE)</f>
        <v>SAP SD</v>
      </c>
      <c r="AA451" s="233" t="e">
        <f>IF((TEXT("Oct 28, 2024 00:00 AM","mmm dd, yyyy hh:mm") - TEXT(HelpMe[[#This Row],[Created Date]],"mmm dd, yyyy hh:mm"))&gt;0, "Yes","No")</f>
        <v>#VALUE!</v>
      </c>
      <c r="AB451" s="230" t="e">
        <f ca="1">IF(HelpMe[[#This Row],[Resolved Time]]="-",NOW()-TEXT(HelpMe[[#This Row],[Created Date]],"mmm dd, yyyy hh:mm"),HelpMe[[#This Row],[Resolved Time]]-HelpMe[[#This Row],[Created Date]])</f>
        <v>#VALUE!</v>
      </c>
      <c r="AC451" s="231" t="e">
        <f>YEAR(TEXT(HelpMe[[#This Row],[Created Date]],"mmm dd, yyyy hh:mm"))</f>
        <v>#VALUE!</v>
      </c>
      <c r="AD451" s="228" t="e">
        <f>WEEKNUM(TEXT(HelpMe[[#This Row],[Created Date]],"mmm dd, yyyy hh:mm"),2)</f>
        <v>#VALUE!</v>
      </c>
      <c r="AE451" s="228" t="e">
        <f>_xlfn.CONCAT(HelpMe[[#This Row],[Year]],"-W",HelpMe[[#This Row],[Week'#]])</f>
        <v>#VALUE!</v>
      </c>
      <c r="AF451" s="228" t="str">
        <f>IFERROR(VLOOKUP(HelpMe[[#This Row],[ID]],CGTracker[#All],11,FALSE),"No CG Status Found")</f>
        <v>No CG Status Found</v>
      </c>
      <c r="AG451" s="228" t="e">
        <f>MONTH(TEXT(HelpMe[[#This Row],[Created Date]],"mmm dd, yyyy hh:mm"))</f>
        <v>#VALUE!</v>
      </c>
      <c r="AH451" s="228" t="e">
        <f>_xlfn.CONCAT(HelpMe[[#This Row],[Year]],"-M",HelpMe[[#This Row],[Month]])</f>
        <v>#VALUE!</v>
      </c>
      <c r="AI451" s="228" t="e">
        <f ca="1">IF(HelpMe[[#This Row],[Age]]&lt;2,"Less than 2",IF(HelpMe[[#This Row],[Age]]&lt;5,"From 2 to 5",IF(HelpMe[[#This Row],[Age]]&lt;10,"From 5 to 10","More than 10")))</f>
        <v>#VALUE!</v>
      </c>
      <c r="AJ451" s="233">
        <f>DATEVALUE(TEXT(HelpMe[[#This Row],[Created Date]],"mm/dd/yyyy hh:mm"))</f>
        <v>45577</v>
      </c>
      <c r="AK451" s="233" t="str">
        <f>IF(HelpMe[[#This Row],[Resolved Time]]="-","",DATEVALUE(TEXT(HelpMe[[#This Row],[Created Date]],"mm/dd/yyyy hh:mm")))</f>
        <v/>
      </c>
    </row>
    <row r="452" spans="1:37" ht="14.5">
      <c r="A452" s="252">
        <v>4000000637</v>
      </c>
      <c r="B452" s="252" t="s">
        <v>117</v>
      </c>
      <c r="C452" s="252" t="s">
        <v>795</v>
      </c>
      <c r="D452" s="254" t="s">
        <v>1594</v>
      </c>
      <c r="E452" s="252" t="s">
        <v>1384</v>
      </c>
      <c r="F452" s="252" t="s">
        <v>854</v>
      </c>
      <c r="G452" s="252" t="s">
        <v>855</v>
      </c>
      <c r="H452" s="252" t="s">
        <v>403</v>
      </c>
      <c r="I452" s="255">
        <v>45485.574999999997</v>
      </c>
      <c r="J452" s="255">
        <v>45489.574999999997</v>
      </c>
      <c r="K452" s="252" t="s">
        <v>845</v>
      </c>
      <c r="L452" s="255">
        <v>45520.629861111112</v>
      </c>
      <c r="M452" s="252" t="s">
        <v>1384</v>
      </c>
      <c r="N452" s="252" t="s">
        <v>997</v>
      </c>
      <c r="O452" s="252" t="s">
        <v>848</v>
      </c>
      <c r="P452" s="255">
        <v>45520.629861111112</v>
      </c>
      <c r="Q452" s="252" t="s">
        <v>795</v>
      </c>
      <c r="R452" s="255">
        <v>45517.599999999999</v>
      </c>
      <c r="S452" s="255">
        <v>45517.599999999999</v>
      </c>
      <c r="T452" s="255">
        <v>45485.658333333333</v>
      </c>
      <c r="U452" s="252" t="s">
        <v>845</v>
      </c>
      <c r="V452" s="256">
        <v>3000000000</v>
      </c>
      <c r="W452" s="252" t="s">
        <v>850</v>
      </c>
      <c r="X452" s="252" t="s">
        <v>793</v>
      </c>
      <c r="Y452" s="228" t="str">
        <f>VLOOKUP(HelpMe[[#This Row],[Technician]],Technicians[#All],3,FALSE)</f>
        <v>RAK Ceramics</v>
      </c>
      <c r="Z452" s="228" t="str">
        <f>VLOOKUP(HelpMe[[#This Row],[Technician]],Technicians[#All],2,FALSE)</f>
        <v>SAP PP</v>
      </c>
      <c r="AA452" s="230" t="e">
        <f>IF((TEXT("Oct 28, 2024 00:00 AM","mmm dd, yyyy hh:mm") - TEXT(HelpMe[[#This Row],[Created Date]],"mmm dd, yyyy hh:mm"))&gt;0, "Yes","No")</f>
        <v>#VALUE!</v>
      </c>
      <c r="AB452" s="230">
        <f ca="1">IF(HelpMe[[#This Row],[Resolved Time]]="-",NOW()-TEXT(HelpMe[[#This Row],[Created Date]],"mmm dd, yyyy hh:mm"),HelpMe[[#This Row],[Resolved Time]]-HelpMe[[#This Row],[Created Date]])</f>
        <v>32.025000000001455</v>
      </c>
      <c r="AC452" s="231" t="e">
        <f>YEAR(TEXT(HelpMe[[#This Row],[Created Date]],"mmm dd, yyyy hh:mm"))</f>
        <v>#VALUE!</v>
      </c>
      <c r="AD452" s="228" t="e">
        <f>WEEKNUM(TEXT(HelpMe[[#This Row],[Created Date]],"mmm dd, yyyy hh:mm"),2)</f>
        <v>#VALUE!</v>
      </c>
      <c r="AE452" s="228" t="e">
        <f>_xlfn.CONCAT(HelpMe[[#This Row],[Year]],"-W",HelpMe[[#This Row],[Week'#]])</f>
        <v>#VALUE!</v>
      </c>
      <c r="AF452" s="228" t="str">
        <f>IFERROR(VLOOKUP(HelpMe[[#This Row],[ID]],CGTracker[#All],11,FALSE),"No CG Status Found")</f>
        <v>No CG Status Found</v>
      </c>
      <c r="AG452" s="228" t="e">
        <f>MONTH(TEXT(HelpMe[[#This Row],[Created Date]],"mmm dd, yyyy hh:mm"))</f>
        <v>#VALUE!</v>
      </c>
      <c r="AH452" s="228" t="e">
        <f>_xlfn.CONCAT(HelpMe[[#This Row],[Year]],"-M",HelpMe[[#This Row],[Month]])</f>
        <v>#VALUE!</v>
      </c>
      <c r="AI452" s="228" t="str">
        <f ca="1">IF(HelpMe[[#This Row],[Age]]&lt;2,"Less than 2",IF(HelpMe[[#This Row],[Age]]&lt;5,"From 2 to 5",IF(HelpMe[[#This Row],[Age]]&lt;10,"From 5 to 10","More than 10")))</f>
        <v>More than 10</v>
      </c>
      <c r="AJ452" s="233">
        <f>DATEVALUE(TEXT(HelpMe[[#This Row],[Created Date]],"mm/dd/yyyy hh:mm"))</f>
        <v>45633</v>
      </c>
      <c r="AK452" s="233">
        <f>IF(HelpMe[[#This Row],[Resolved Time]]="-","",DATEVALUE(TEXT(HelpMe[[#This Row],[Created Date]],"mm/dd/yyyy hh:mm")))</f>
        <v>45633</v>
      </c>
    </row>
    <row r="453" spans="1:37" ht="14.5">
      <c r="A453" s="252">
        <v>4000002324</v>
      </c>
      <c r="B453" s="252" t="s">
        <v>156</v>
      </c>
      <c r="C453" s="252" t="s">
        <v>861</v>
      </c>
      <c r="D453" s="254" t="s">
        <v>1595</v>
      </c>
      <c r="E453" s="252" t="s">
        <v>1332</v>
      </c>
      <c r="F453" s="252" t="s">
        <v>742</v>
      </c>
      <c r="G453" s="252" t="s">
        <v>516</v>
      </c>
      <c r="H453" s="252" t="s">
        <v>403</v>
      </c>
      <c r="I453" s="255">
        <v>45530.470138888886</v>
      </c>
      <c r="J453" s="255">
        <v>45532.470138888886</v>
      </c>
      <c r="K453" s="252" t="s">
        <v>845</v>
      </c>
      <c r="L453" s="255">
        <v>45590.614583333336</v>
      </c>
      <c r="M453" s="252" t="s">
        <v>1332</v>
      </c>
      <c r="N453" s="252" t="s">
        <v>939</v>
      </c>
      <c r="O453" s="252" t="s">
        <v>848</v>
      </c>
      <c r="P453" s="255">
        <v>45590.614583333336</v>
      </c>
      <c r="Q453" s="252" t="s">
        <v>795</v>
      </c>
      <c r="R453" s="255">
        <v>45587.581250000003</v>
      </c>
      <c r="S453" s="255">
        <v>45544.572222222225</v>
      </c>
      <c r="T453" s="255">
        <v>45530.553472222222</v>
      </c>
      <c r="U453" s="253" t="s">
        <v>849</v>
      </c>
      <c r="V453" s="256">
        <v>2000000000</v>
      </c>
      <c r="W453" s="252" t="s">
        <v>850</v>
      </c>
      <c r="X453" s="252" t="s">
        <v>793</v>
      </c>
      <c r="Y453" s="228" t="str">
        <f>VLOOKUP(HelpMe[[#This Row],[Technician]],Technicians[#All],3,FALSE)</f>
        <v>RAK Ceramics</v>
      </c>
      <c r="Z453" s="228" t="str">
        <f>VLOOKUP(HelpMe[[#This Row],[Technician]],Technicians[#All],2,FALSE)</f>
        <v>SAP SD</v>
      </c>
      <c r="AA453" s="233" t="e">
        <f>IF((TEXT("Oct 28, 2024 00:00 AM","mmm dd, yyyy hh:mm") - TEXT(HelpMe[[#This Row],[Created Date]],"mmm dd, yyyy hh:mm"))&gt;0, "Yes","No")</f>
        <v>#VALUE!</v>
      </c>
      <c r="AB453" s="230">
        <f ca="1">IF(HelpMe[[#This Row],[Resolved Time]]="-",NOW()-TEXT(HelpMe[[#This Row],[Created Date]],"mmm dd, yyyy hh:mm"),HelpMe[[#This Row],[Resolved Time]]-HelpMe[[#This Row],[Created Date]])</f>
        <v>57.11111111111677</v>
      </c>
      <c r="AC453" s="231" t="e">
        <f>YEAR(TEXT(HelpMe[[#This Row],[Created Date]],"mmm dd, yyyy hh:mm"))</f>
        <v>#VALUE!</v>
      </c>
      <c r="AD453" s="228" t="e">
        <f>WEEKNUM(TEXT(HelpMe[[#This Row],[Created Date]],"mmm dd, yyyy hh:mm"),2)</f>
        <v>#VALUE!</v>
      </c>
      <c r="AE453" s="228" t="e">
        <f>_xlfn.CONCAT(HelpMe[[#This Row],[Year]],"-W",HelpMe[[#This Row],[Week'#]])</f>
        <v>#VALUE!</v>
      </c>
      <c r="AF453" s="228" t="str">
        <f>IFERROR(VLOOKUP(HelpMe[[#This Row],[ID]],CGTracker[#All],11,FALSE),"No CG Status Found")</f>
        <v>No CG Status Found</v>
      </c>
      <c r="AG453" s="228" t="e">
        <f>MONTH(TEXT(HelpMe[[#This Row],[Created Date]],"mmm dd, yyyy hh:mm"))</f>
        <v>#VALUE!</v>
      </c>
      <c r="AH453" s="228" t="e">
        <f>_xlfn.CONCAT(HelpMe[[#This Row],[Year]],"-M",HelpMe[[#This Row],[Month]])</f>
        <v>#VALUE!</v>
      </c>
      <c r="AI453" s="228" t="str">
        <f ca="1">IF(HelpMe[[#This Row],[Age]]&lt;2,"Less than 2",IF(HelpMe[[#This Row],[Age]]&lt;5,"From 2 to 5",IF(HelpMe[[#This Row],[Age]]&lt;10,"From 5 to 10","More than 10")))</f>
        <v>More than 10</v>
      </c>
      <c r="AJ453" s="233" t="e">
        <f>DATEVALUE(TEXT(HelpMe[[#This Row],[Created Date]],"mm/dd/yyyy hh:mm"))</f>
        <v>#VALUE!</v>
      </c>
      <c r="AK453" s="233" t="e">
        <f>IF(HelpMe[[#This Row],[Resolved Time]]="-","",DATEVALUE(TEXT(HelpMe[[#This Row],[Created Date]],"mm/dd/yyyy hh:mm")))</f>
        <v>#VALUE!</v>
      </c>
    </row>
    <row r="454" spans="1:37" ht="14.5">
      <c r="A454" s="252">
        <v>4000003240</v>
      </c>
      <c r="B454" s="252" t="s">
        <v>117</v>
      </c>
      <c r="C454" s="252" t="s">
        <v>795</v>
      </c>
      <c r="D454" s="254" t="s">
        <v>1596</v>
      </c>
      <c r="E454" s="252" t="s">
        <v>1597</v>
      </c>
      <c r="F454" s="252" t="s">
        <v>867</v>
      </c>
      <c r="G454" s="252" t="s">
        <v>855</v>
      </c>
      <c r="H454" s="252" t="s">
        <v>268</v>
      </c>
      <c r="I454" s="255">
        <v>45555.310416666667</v>
      </c>
      <c r="J454" s="255">
        <v>45558.4375</v>
      </c>
      <c r="K454" s="252" t="s">
        <v>845</v>
      </c>
      <c r="L454" s="253" t="s">
        <v>849</v>
      </c>
      <c r="M454" s="252" t="s">
        <v>963</v>
      </c>
      <c r="N454" s="252" t="s">
        <v>1000</v>
      </c>
      <c r="O454" s="252" t="s">
        <v>920</v>
      </c>
      <c r="P454" s="255">
        <v>45646.554861111108</v>
      </c>
      <c r="Q454" s="252" t="s">
        <v>795</v>
      </c>
      <c r="R454" s="253" t="s">
        <v>849</v>
      </c>
      <c r="S454" s="255">
        <v>45555.313888888886</v>
      </c>
      <c r="T454" s="255">
        <v>45555.520833333336</v>
      </c>
      <c r="U454" s="252" t="s">
        <v>845</v>
      </c>
      <c r="V454" s="253" t="s">
        <v>849</v>
      </c>
      <c r="W454" s="252" t="s">
        <v>850</v>
      </c>
      <c r="X454" s="252" t="s">
        <v>903</v>
      </c>
      <c r="Y454" s="228" t="str">
        <f>VLOOKUP(HelpMe[[#This Row],[Technician]],Technicians[#All],3,FALSE)</f>
        <v>Capgemini</v>
      </c>
      <c r="Z454" s="228" t="str">
        <f>VLOOKUP(HelpMe[[#This Row],[Technician]],Technicians[#All],2,FALSE)</f>
        <v>SAP PP</v>
      </c>
      <c r="AA454" s="233" t="e">
        <f>IF((TEXT("Oct 28, 2024 00:00 AM","mmm dd, yyyy hh:mm") - TEXT(HelpMe[[#This Row],[Created Date]],"mmm dd, yyyy hh:mm"))&gt;0, "Yes","No")</f>
        <v>#VALUE!</v>
      </c>
      <c r="AB454" s="230" t="e">
        <f ca="1">IF(HelpMe[[#This Row],[Resolved Time]]="-",NOW()-TEXT(HelpMe[[#This Row],[Created Date]],"mmm dd, yyyy hh:mm"),HelpMe[[#This Row],[Resolved Time]]-HelpMe[[#This Row],[Created Date]])</f>
        <v>#VALUE!</v>
      </c>
      <c r="AC454" s="231" t="e">
        <f>YEAR(TEXT(HelpMe[[#This Row],[Created Date]],"mmm dd, yyyy hh:mm"))</f>
        <v>#VALUE!</v>
      </c>
      <c r="AD454" s="228" t="e">
        <f>WEEKNUM(TEXT(HelpMe[[#This Row],[Created Date]],"mmm dd, yyyy hh:mm"),2)</f>
        <v>#VALUE!</v>
      </c>
      <c r="AE454" s="228" t="e">
        <f>_xlfn.CONCAT(HelpMe[[#This Row],[Year]],"-W",HelpMe[[#This Row],[Week'#]])</f>
        <v>#VALUE!</v>
      </c>
      <c r="AF454" s="228" t="str">
        <f>IFERROR(VLOOKUP(HelpMe[[#This Row],[ID]],CGTracker[#All],11,FALSE),"No CG Status Found")</f>
        <v>In Progress</v>
      </c>
      <c r="AG454" s="228" t="e">
        <f>MONTH(TEXT(HelpMe[[#This Row],[Created Date]],"mmm dd, yyyy hh:mm"))</f>
        <v>#VALUE!</v>
      </c>
      <c r="AH454" s="228" t="e">
        <f>_xlfn.CONCAT(HelpMe[[#This Row],[Year]],"-M",HelpMe[[#This Row],[Month]])</f>
        <v>#VALUE!</v>
      </c>
      <c r="AI454" s="228" t="e">
        <f ca="1">IF(HelpMe[[#This Row],[Age]]&lt;2,"Less than 2",IF(HelpMe[[#This Row],[Age]]&lt;5,"From 2 to 5",IF(HelpMe[[#This Row],[Age]]&lt;10,"From 5 to 10","More than 10")))</f>
        <v>#VALUE!</v>
      </c>
      <c r="AJ454" s="233" t="e">
        <f>DATEVALUE(TEXT(HelpMe[[#This Row],[Created Date]],"mm/dd/yyyy hh:mm"))</f>
        <v>#VALUE!</v>
      </c>
      <c r="AK454" s="233" t="str">
        <f>IF(HelpMe[[#This Row],[Resolved Time]]="-","",DATEVALUE(TEXT(HelpMe[[#This Row],[Created Date]],"mm/dd/yyyy hh:mm")))</f>
        <v/>
      </c>
    </row>
    <row r="455" spans="1:37" ht="14.5">
      <c r="A455" s="252">
        <v>4000005332</v>
      </c>
      <c r="B455" s="252" t="s">
        <v>156</v>
      </c>
      <c r="C455" s="252" t="s">
        <v>861</v>
      </c>
      <c r="D455" s="254" t="s">
        <v>1598</v>
      </c>
      <c r="E455" s="252" t="s">
        <v>1599</v>
      </c>
      <c r="F455" s="252" t="s">
        <v>870</v>
      </c>
      <c r="G455" s="252" t="s">
        <v>864</v>
      </c>
      <c r="H455" s="252" t="s">
        <v>746</v>
      </c>
      <c r="I455" s="255">
        <v>45621.492361111108</v>
      </c>
      <c r="J455" s="255">
        <v>45623.492361111108</v>
      </c>
      <c r="K455" s="252" t="s">
        <v>845</v>
      </c>
      <c r="L455" s="253" t="s">
        <v>849</v>
      </c>
      <c r="M455" s="252" t="s">
        <v>1599</v>
      </c>
      <c r="N455" s="252" t="s">
        <v>1005</v>
      </c>
      <c r="O455" s="252" t="s">
        <v>848</v>
      </c>
      <c r="P455" s="255">
        <v>45646.772222222222</v>
      </c>
      <c r="Q455" s="252" t="s">
        <v>795</v>
      </c>
      <c r="R455" s="253" t="s">
        <v>849</v>
      </c>
      <c r="S455" s="255">
        <v>45622.556250000001</v>
      </c>
      <c r="T455" s="255">
        <v>45621.575694444444</v>
      </c>
      <c r="U455" s="253" t="s">
        <v>849</v>
      </c>
      <c r="V455" s="253" t="s">
        <v>849</v>
      </c>
      <c r="W455" s="252" t="s">
        <v>850</v>
      </c>
      <c r="X455" s="252" t="s">
        <v>793</v>
      </c>
      <c r="Y455" s="228" t="str">
        <f>VLOOKUP(HelpMe[[#This Row],[Technician]],Technicians[#All],3,FALSE)</f>
        <v>Capgemini</v>
      </c>
      <c r="Z455" s="228" t="str">
        <f>VLOOKUP(HelpMe[[#This Row],[Technician]],Technicians[#All],2,FALSE)</f>
        <v>SAP MM</v>
      </c>
      <c r="AA455" s="233" t="e">
        <f>IF((TEXT("Oct 28, 2024 00:00 AM","mmm dd, yyyy hh:mm") - TEXT(HelpMe[[#This Row],[Created Date]],"mmm dd, yyyy hh:mm"))&gt;0, "Yes","No")</f>
        <v>#VALUE!</v>
      </c>
      <c r="AB455" s="230" t="e">
        <f ca="1">IF(HelpMe[[#This Row],[Resolved Time]]="-",NOW()-TEXT(HelpMe[[#This Row],[Created Date]],"mmm dd, yyyy hh:mm"),HelpMe[[#This Row],[Resolved Time]]-HelpMe[[#This Row],[Created Date]])</f>
        <v>#VALUE!</v>
      </c>
      <c r="AC455" s="231" t="e">
        <f>YEAR(TEXT(HelpMe[[#This Row],[Created Date]],"mmm dd, yyyy hh:mm"))</f>
        <v>#VALUE!</v>
      </c>
      <c r="AD455" s="228" t="e">
        <f>WEEKNUM(TEXT(HelpMe[[#This Row],[Created Date]],"mmm dd, yyyy hh:mm"),2)</f>
        <v>#VALUE!</v>
      </c>
      <c r="AE455" s="228" t="e">
        <f>_xlfn.CONCAT(HelpMe[[#This Row],[Year]],"-W",HelpMe[[#This Row],[Week'#]])</f>
        <v>#VALUE!</v>
      </c>
      <c r="AF455" s="228" t="str">
        <f>IFERROR(VLOOKUP(HelpMe[[#This Row],[ID]],CGTracker[#All],11,FALSE),"No CG Status Found")</f>
        <v>User acceptance</v>
      </c>
      <c r="AG455" s="228" t="e">
        <f>MONTH(TEXT(HelpMe[[#This Row],[Created Date]],"mmm dd, yyyy hh:mm"))</f>
        <v>#VALUE!</v>
      </c>
      <c r="AH455" s="228" t="e">
        <f>_xlfn.CONCAT(HelpMe[[#This Row],[Year]],"-M",HelpMe[[#This Row],[Month]])</f>
        <v>#VALUE!</v>
      </c>
      <c r="AI455" s="228" t="e">
        <f ca="1">IF(HelpMe[[#This Row],[Age]]&lt;2,"Less than 2",IF(HelpMe[[#This Row],[Age]]&lt;5,"From 2 to 5",IF(HelpMe[[#This Row],[Age]]&lt;10,"From 5 to 10","More than 10")))</f>
        <v>#VALUE!</v>
      </c>
      <c r="AJ455" s="233" t="e">
        <f>DATEVALUE(TEXT(HelpMe[[#This Row],[Created Date]],"mm/dd/yyyy hh:mm"))</f>
        <v>#VALUE!</v>
      </c>
      <c r="AK455" s="233" t="str">
        <f>IF(HelpMe[[#This Row],[Resolved Time]]="-","",DATEVALUE(TEXT(HelpMe[[#This Row],[Created Date]],"mm/dd/yyyy hh:mm")))</f>
        <v/>
      </c>
    </row>
    <row r="456" spans="1:37" ht="14.5">
      <c r="A456" s="252">
        <v>4000000752</v>
      </c>
      <c r="B456" s="252" t="s">
        <v>117</v>
      </c>
      <c r="C456" s="252" t="s">
        <v>861</v>
      </c>
      <c r="D456" s="254" t="s">
        <v>1600</v>
      </c>
      <c r="E456" s="252" t="s">
        <v>1601</v>
      </c>
      <c r="F456" s="252" t="s">
        <v>742</v>
      </c>
      <c r="G456" s="252" t="s">
        <v>864</v>
      </c>
      <c r="H456" s="252" t="s">
        <v>268</v>
      </c>
      <c r="I456" s="255">
        <v>45489.531944444447</v>
      </c>
      <c r="J456" s="255">
        <v>45491.531944444447</v>
      </c>
      <c r="K456" s="252" t="s">
        <v>845</v>
      </c>
      <c r="L456" s="253" t="s">
        <v>849</v>
      </c>
      <c r="M456" s="252" t="s">
        <v>1601</v>
      </c>
      <c r="N456" s="252" t="s">
        <v>1602</v>
      </c>
      <c r="O456" s="252" t="s">
        <v>848</v>
      </c>
      <c r="P456" s="255">
        <v>45594.522222222222</v>
      </c>
      <c r="Q456" s="252" t="s">
        <v>795</v>
      </c>
      <c r="R456" s="253" t="s">
        <v>849</v>
      </c>
      <c r="S456" s="253" t="s">
        <v>849</v>
      </c>
      <c r="T456" s="255">
        <v>45489.615277777775</v>
      </c>
      <c r="U456" s="252" t="s">
        <v>845</v>
      </c>
      <c r="V456" s="256">
        <v>3000000000</v>
      </c>
      <c r="W456" s="252" t="s">
        <v>850</v>
      </c>
      <c r="X456" s="252" t="s">
        <v>913</v>
      </c>
      <c r="Y456" s="228" t="str">
        <f>VLOOKUP(HelpMe[[#This Row],[Technician]],Technicians[#All],3,FALSE)</f>
        <v>RAK Ceramics</v>
      </c>
      <c r="Z456" s="228" t="str">
        <f>VLOOKUP(HelpMe[[#This Row],[Technician]],Technicians[#All],2,FALSE)</f>
        <v>SAP SD</v>
      </c>
      <c r="AA456" s="233" t="e">
        <f>IF((TEXT("Oct 28, 2024 00:00 AM","mmm dd, yyyy hh:mm") - TEXT(HelpMe[[#This Row],[Created Date]],"mmm dd, yyyy hh:mm"))&gt;0, "Yes","No")</f>
        <v>#VALUE!</v>
      </c>
      <c r="AB456" s="230" t="e">
        <f ca="1">IF(HelpMe[[#This Row],[Resolved Time]]="-",NOW()-TEXT(HelpMe[[#This Row],[Created Date]],"mmm dd, yyyy hh:mm"),HelpMe[[#This Row],[Resolved Time]]-HelpMe[[#This Row],[Created Date]])</f>
        <v>#VALUE!</v>
      </c>
      <c r="AC456" s="231" t="e">
        <f>YEAR(TEXT(HelpMe[[#This Row],[Created Date]],"mmm dd, yyyy hh:mm"))</f>
        <v>#VALUE!</v>
      </c>
      <c r="AD456" s="228" t="e">
        <f>WEEKNUM(TEXT(HelpMe[[#This Row],[Created Date]],"mmm dd, yyyy hh:mm"),2)</f>
        <v>#VALUE!</v>
      </c>
      <c r="AE456" s="228" t="e">
        <f>_xlfn.CONCAT(HelpMe[[#This Row],[Year]],"-W",HelpMe[[#This Row],[Week'#]])</f>
        <v>#VALUE!</v>
      </c>
      <c r="AF456" s="228" t="str">
        <f>IFERROR(VLOOKUP(HelpMe[[#This Row],[ID]],CGTracker[#All],11,FALSE),"No CG Status Found")</f>
        <v>No CG Status Found</v>
      </c>
      <c r="AG456" s="228" t="e">
        <f>MONTH(TEXT(HelpMe[[#This Row],[Created Date]],"mmm dd, yyyy hh:mm"))</f>
        <v>#VALUE!</v>
      </c>
      <c r="AH456" s="228" t="e">
        <f>_xlfn.CONCAT(HelpMe[[#This Row],[Year]],"-M",HelpMe[[#This Row],[Month]])</f>
        <v>#VALUE!</v>
      </c>
      <c r="AI456" s="228" t="e">
        <f ca="1">IF(HelpMe[[#This Row],[Age]]&lt;2,"Less than 2",IF(HelpMe[[#This Row],[Age]]&lt;5,"From 2 to 5",IF(HelpMe[[#This Row],[Age]]&lt;10,"From 5 to 10","More than 10")))</f>
        <v>#VALUE!</v>
      </c>
      <c r="AJ456" s="233" t="e">
        <f>DATEVALUE(TEXT(HelpMe[[#This Row],[Created Date]],"mm/dd/yyyy hh:mm"))</f>
        <v>#VALUE!</v>
      </c>
      <c r="AK456" s="233" t="str">
        <f>IF(HelpMe[[#This Row],[Resolved Time]]="-","",DATEVALUE(TEXT(HelpMe[[#This Row],[Created Date]],"mm/dd/yyyy hh:mm")))</f>
        <v/>
      </c>
    </row>
    <row r="457" spans="1:37" ht="14.5">
      <c r="A457" s="252">
        <v>4000004371</v>
      </c>
      <c r="B457" s="252" t="s">
        <v>156</v>
      </c>
      <c r="C457" s="252" t="s">
        <v>861</v>
      </c>
      <c r="D457" s="254" t="s">
        <v>1603</v>
      </c>
      <c r="E457" s="252" t="s">
        <v>911</v>
      </c>
      <c r="F457" s="252" t="s">
        <v>518</v>
      </c>
      <c r="G457" s="252" t="s">
        <v>516</v>
      </c>
      <c r="H457" s="252" t="s">
        <v>403</v>
      </c>
      <c r="I457" s="255">
        <v>45589.745833333334</v>
      </c>
      <c r="J457" s="255">
        <v>45590.70416666667</v>
      </c>
      <c r="K457" s="252" t="s">
        <v>845</v>
      </c>
      <c r="L457" s="255">
        <v>45613.581250000003</v>
      </c>
      <c r="M457" s="252" t="s">
        <v>911</v>
      </c>
      <c r="N457" s="252" t="s">
        <v>912</v>
      </c>
      <c r="O457" s="252" t="s">
        <v>964</v>
      </c>
      <c r="P457" s="255">
        <v>45613.581250000003</v>
      </c>
      <c r="Q457" s="252" t="s">
        <v>861</v>
      </c>
      <c r="R457" s="255">
        <v>45610.577777777777</v>
      </c>
      <c r="S457" s="255">
        <v>45607.748611111114</v>
      </c>
      <c r="T457" s="255">
        <v>45589.787499999999</v>
      </c>
      <c r="U457" s="253" t="s">
        <v>849</v>
      </c>
      <c r="V457" s="256">
        <v>2000000000</v>
      </c>
      <c r="W457" s="252" t="s">
        <v>850</v>
      </c>
      <c r="X457" s="252" t="s">
        <v>913</v>
      </c>
      <c r="Y457" s="228" t="str">
        <f>VLOOKUP(HelpMe[[#This Row],[Technician]],Technicians[#All],3,FALSE)</f>
        <v>Capgemini</v>
      </c>
      <c r="Z457" s="228" t="str">
        <f>VLOOKUP(HelpMe[[#This Row],[Technician]],Technicians[#All],2,FALSE)</f>
        <v>SAP SD</v>
      </c>
      <c r="AA457" s="230" t="e">
        <f>IF((TEXT("Oct 28, 2024 00:00 AM","mmm dd, yyyy hh:mm") - TEXT(HelpMe[[#This Row],[Created Date]],"mmm dd, yyyy hh:mm"))&gt;0, "Yes","No")</f>
        <v>#VALUE!</v>
      </c>
      <c r="AB457" s="230">
        <f ca="1">IF(HelpMe[[#This Row],[Resolved Time]]="-",NOW()-TEXT(HelpMe[[#This Row],[Created Date]],"mmm dd, yyyy hh:mm"),HelpMe[[#This Row],[Resolved Time]]-HelpMe[[#This Row],[Created Date]])</f>
        <v>20.831944444442343</v>
      </c>
      <c r="AC457" s="231" t="e">
        <f>YEAR(TEXT(HelpMe[[#This Row],[Created Date]],"mmm dd, yyyy hh:mm"))</f>
        <v>#VALUE!</v>
      </c>
      <c r="AD457" s="228" t="e">
        <f>WEEKNUM(TEXT(HelpMe[[#This Row],[Created Date]],"mmm dd, yyyy hh:mm"),2)</f>
        <v>#VALUE!</v>
      </c>
      <c r="AE457" s="228" t="e">
        <f>_xlfn.CONCAT(HelpMe[[#This Row],[Year]],"-W",HelpMe[[#This Row],[Week'#]])</f>
        <v>#VALUE!</v>
      </c>
      <c r="AF457" s="228" t="str">
        <f>IFERROR(VLOOKUP(HelpMe[[#This Row],[ID]],CGTracker[#All],11,FALSE),"No CG Status Found")</f>
        <v>Closed</v>
      </c>
      <c r="AG457" s="228" t="e">
        <f>MONTH(TEXT(HelpMe[[#This Row],[Created Date]],"mmm dd, yyyy hh:mm"))</f>
        <v>#VALUE!</v>
      </c>
      <c r="AH457" s="228" t="e">
        <f>_xlfn.CONCAT(HelpMe[[#This Row],[Year]],"-M",HelpMe[[#This Row],[Month]])</f>
        <v>#VALUE!</v>
      </c>
      <c r="AI457" s="228" t="str">
        <f ca="1">IF(HelpMe[[#This Row],[Age]]&lt;2,"Less than 2",IF(HelpMe[[#This Row],[Age]]&lt;5,"From 2 to 5",IF(HelpMe[[#This Row],[Age]]&lt;10,"From 5 to 10","More than 10")))</f>
        <v>More than 10</v>
      </c>
      <c r="AJ457" s="233" t="e">
        <f>DATEVALUE(TEXT(HelpMe[[#This Row],[Created Date]],"mm/dd/yyyy hh:mm"))</f>
        <v>#VALUE!</v>
      </c>
      <c r="AK457" s="233" t="e">
        <f>IF(HelpMe[[#This Row],[Resolved Time]]="-","",DATEVALUE(TEXT(HelpMe[[#This Row],[Created Date]],"mm/dd/yyyy hh:mm")))</f>
        <v>#VALUE!</v>
      </c>
    </row>
    <row r="458" spans="1:37" ht="14.5">
      <c r="A458" s="252">
        <v>4000004239</v>
      </c>
      <c r="B458" s="252" t="s">
        <v>156</v>
      </c>
      <c r="C458" s="252" t="s">
        <v>906</v>
      </c>
      <c r="D458" s="254" t="s">
        <v>1604</v>
      </c>
      <c r="E458" s="252" t="s">
        <v>911</v>
      </c>
      <c r="F458" s="252" t="s">
        <v>742</v>
      </c>
      <c r="G458" s="252" t="s">
        <v>942</v>
      </c>
      <c r="H458" s="252" t="s">
        <v>403</v>
      </c>
      <c r="I458" s="255">
        <v>45586.525694444441</v>
      </c>
      <c r="J458" s="255">
        <v>45587.484027777777</v>
      </c>
      <c r="K458" s="252" t="s">
        <v>845</v>
      </c>
      <c r="L458" s="255">
        <v>45597.575694444444</v>
      </c>
      <c r="M458" s="252" t="s">
        <v>911</v>
      </c>
      <c r="N458" s="252" t="s">
        <v>912</v>
      </c>
      <c r="O458" s="252" t="s">
        <v>920</v>
      </c>
      <c r="P458" s="255">
        <v>45597.575694444444</v>
      </c>
      <c r="Q458" s="252" t="s">
        <v>861</v>
      </c>
      <c r="R458" s="255">
        <v>45594.538194444445</v>
      </c>
      <c r="S458" s="255">
        <v>45594.537499999999</v>
      </c>
      <c r="T458" s="255">
        <v>45586.567361111112</v>
      </c>
      <c r="U458" s="253" t="s">
        <v>849</v>
      </c>
      <c r="V458" s="256">
        <v>2000000000</v>
      </c>
      <c r="W458" s="252" t="s">
        <v>850</v>
      </c>
      <c r="X458" s="252" t="s">
        <v>913</v>
      </c>
      <c r="Y458" s="228" t="str">
        <f>VLOOKUP(HelpMe[[#This Row],[Technician]],Technicians[#All],3,FALSE)</f>
        <v>RAK Ceramics</v>
      </c>
      <c r="Z458" s="228" t="str">
        <f>VLOOKUP(HelpMe[[#This Row],[Technician]],Technicians[#All],2,FALSE)</f>
        <v>SAP SD</v>
      </c>
      <c r="AA458" s="233" t="e">
        <f>IF((TEXT("Oct 28, 2024 00:00 AM","mmm dd, yyyy hh:mm") - TEXT(HelpMe[[#This Row],[Created Date]],"mmm dd, yyyy hh:mm"))&gt;0, "Yes","No")</f>
        <v>#VALUE!</v>
      </c>
      <c r="AB458" s="230">
        <f ca="1">IF(HelpMe[[#This Row],[Resolved Time]]="-",NOW()-TEXT(HelpMe[[#This Row],[Created Date]],"mmm dd, yyyy hh:mm"),HelpMe[[#This Row],[Resolved Time]]-HelpMe[[#This Row],[Created Date]])</f>
        <v>8.0125000000043656</v>
      </c>
      <c r="AC458" s="231" t="e">
        <f>YEAR(TEXT(HelpMe[[#This Row],[Created Date]],"mmm dd, yyyy hh:mm"))</f>
        <v>#VALUE!</v>
      </c>
      <c r="AD458" s="228" t="e">
        <f>WEEKNUM(TEXT(HelpMe[[#This Row],[Created Date]],"mmm dd, yyyy hh:mm"),2)</f>
        <v>#VALUE!</v>
      </c>
      <c r="AE458" s="228" t="e">
        <f>_xlfn.CONCAT(HelpMe[[#This Row],[Year]],"-W",HelpMe[[#This Row],[Week'#]])</f>
        <v>#VALUE!</v>
      </c>
      <c r="AF458" s="228" t="str">
        <f>IFERROR(VLOOKUP(HelpMe[[#This Row],[ID]],CGTracker[#All],11,FALSE),"No CG Status Found")</f>
        <v>No CG Status Found</v>
      </c>
      <c r="AG458" s="228" t="e">
        <f>MONTH(TEXT(HelpMe[[#This Row],[Created Date]],"mmm dd, yyyy hh:mm"))</f>
        <v>#VALUE!</v>
      </c>
      <c r="AH458" s="228" t="e">
        <f>_xlfn.CONCAT(HelpMe[[#This Row],[Year]],"-M",HelpMe[[#This Row],[Month]])</f>
        <v>#VALUE!</v>
      </c>
      <c r="AI458" s="228" t="str">
        <f ca="1">IF(HelpMe[[#This Row],[Age]]&lt;2,"Less than 2",IF(HelpMe[[#This Row],[Age]]&lt;5,"From 2 to 5",IF(HelpMe[[#This Row],[Age]]&lt;10,"From 5 to 10","More than 10")))</f>
        <v>From 5 to 10</v>
      </c>
      <c r="AJ458" s="233" t="e">
        <f>DATEVALUE(TEXT(HelpMe[[#This Row],[Created Date]],"mm/dd/yyyy hh:mm"))</f>
        <v>#VALUE!</v>
      </c>
      <c r="AK458" s="233" t="e">
        <f>IF(HelpMe[[#This Row],[Resolved Time]]="-","",DATEVALUE(TEXT(HelpMe[[#This Row],[Created Date]],"mm/dd/yyyy hh:mm")))</f>
        <v>#VALUE!</v>
      </c>
    </row>
    <row r="459" spans="1:37" ht="14.5">
      <c r="A459" s="252">
        <v>4000003974</v>
      </c>
      <c r="B459" s="252" t="s">
        <v>117</v>
      </c>
      <c r="C459" s="252" t="s">
        <v>795</v>
      </c>
      <c r="D459" s="254" t="s">
        <v>1605</v>
      </c>
      <c r="E459" s="252" t="s">
        <v>1606</v>
      </c>
      <c r="F459" s="252" t="s">
        <v>843</v>
      </c>
      <c r="G459" s="252" t="s">
        <v>844</v>
      </c>
      <c r="H459" s="252" t="s">
        <v>403</v>
      </c>
      <c r="I459" s="255">
        <v>45576.48541666667</v>
      </c>
      <c r="J459" s="255">
        <v>45580.48541666667</v>
      </c>
      <c r="K459" s="252" t="s">
        <v>885</v>
      </c>
      <c r="L459" s="255">
        <v>45583.695138888892</v>
      </c>
      <c r="M459" s="252" t="s">
        <v>846</v>
      </c>
      <c r="N459" s="252" t="s">
        <v>1144</v>
      </c>
      <c r="O459" s="252" t="s">
        <v>848</v>
      </c>
      <c r="P459" s="255">
        <v>45604.501388888886</v>
      </c>
      <c r="Q459" s="252" t="s">
        <v>795</v>
      </c>
      <c r="R459" s="255">
        <v>45580.674305555556</v>
      </c>
      <c r="S459" s="255">
        <v>45580.674305555556</v>
      </c>
      <c r="T459" s="255">
        <v>45576.568749999999</v>
      </c>
      <c r="U459" s="252" t="s">
        <v>885</v>
      </c>
      <c r="V459" s="253" t="s">
        <v>849</v>
      </c>
      <c r="W459" s="252" t="s">
        <v>888</v>
      </c>
      <c r="X459" s="252" t="s">
        <v>793</v>
      </c>
      <c r="Y459" s="228" t="str">
        <f>VLOOKUP(HelpMe[[#This Row],[Technician]],Technicians[#All],3,FALSE)</f>
        <v>RAK Ceramics</v>
      </c>
      <c r="Z459" s="228" t="str">
        <f>VLOOKUP(HelpMe[[#This Row],[Technician]],Technicians[#All],2,FALSE)</f>
        <v>SAP Basis</v>
      </c>
      <c r="AA459" s="233" t="e">
        <f>IF((TEXT("Oct 28, 2024 00:00 AM","mmm dd, yyyy hh:mm") - TEXT(HelpMe[[#This Row],[Created Date]],"mmm dd, yyyy hh:mm"))&gt;0, "Yes","No")</f>
        <v>#VALUE!</v>
      </c>
      <c r="AB459" s="230">
        <f ca="1">IF(HelpMe[[#This Row],[Resolved Time]]="-",NOW()-TEXT(HelpMe[[#This Row],[Created Date]],"mmm dd, yyyy hh:mm"),HelpMe[[#This Row],[Resolved Time]]-HelpMe[[#This Row],[Created Date]])</f>
        <v>4.1888888888861402</v>
      </c>
      <c r="AC459" s="231" t="e">
        <f>YEAR(TEXT(HelpMe[[#This Row],[Created Date]],"mmm dd, yyyy hh:mm"))</f>
        <v>#VALUE!</v>
      </c>
      <c r="AD459" s="228" t="e">
        <f>WEEKNUM(TEXT(HelpMe[[#This Row],[Created Date]],"mmm dd, yyyy hh:mm"),2)</f>
        <v>#VALUE!</v>
      </c>
      <c r="AE459" s="228" t="e">
        <f>_xlfn.CONCAT(HelpMe[[#This Row],[Year]],"-W",HelpMe[[#This Row],[Week'#]])</f>
        <v>#VALUE!</v>
      </c>
      <c r="AF459" s="228" t="str">
        <f>IFERROR(VLOOKUP(HelpMe[[#This Row],[ID]],CGTracker[#All],11,FALSE),"No CG Status Found")</f>
        <v>No CG Status Found</v>
      </c>
      <c r="AG459" s="228" t="e">
        <f>MONTH(TEXT(HelpMe[[#This Row],[Created Date]],"mmm dd, yyyy hh:mm"))</f>
        <v>#VALUE!</v>
      </c>
      <c r="AH459" s="228" t="e">
        <f>_xlfn.CONCAT(HelpMe[[#This Row],[Year]],"-M",HelpMe[[#This Row],[Month]])</f>
        <v>#VALUE!</v>
      </c>
      <c r="AI459" s="228" t="str">
        <f ca="1">IF(HelpMe[[#This Row],[Age]]&lt;2,"Less than 2",IF(HelpMe[[#This Row],[Age]]&lt;5,"From 2 to 5",IF(HelpMe[[#This Row],[Age]]&lt;10,"From 5 to 10","More than 10")))</f>
        <v>From 2 to 5</v>
      </c>
      <c r="AJ459" s="233">
        <f>DATEVALUE(TEXT(HelpMe[[#This Row],[Created Date]],"mm/dd/yyyy hh:mm"))</f>
        <v>45606</v>
      </c>
      <c r="AK459" s="233">
        <f>IF(HelpMe[[#This Row],[Resolved Time]]="-","",DATEVALUE(TEXT(HelpMe[[#This Row],[Created Date]],"mm/dd/yyyy hh:mm")))</f>
        <v>45606</v>
      </c>
    </row>
    <row r="460" spans="1:37" ht="14.5">
      <c r="A460" s="252">
        <v>4000003355</v>
      </c>
      <c r="B460" s="252" t="s">
        <v>117</v>
      </c>
      <c r="C460" s="252" t="s">
        <v>795</v>
      </c>
      <c r="D460" s="254" t="s">
        <v>1607</v>
      </c>
      <c r="E460" s="252" t="s">
        <v>1237</v>
      </c>
      <c r="F460" s="252" t="s">
        <v>843</v>
      </c>
      <c r="G460" s="252" t="s">
        <v>844</v>
      </c>
      <c r="H460" s="252" t="s">
        <v>403</v>
      </c>
      <c r="I460" s="255">
        <v>45560.386111111111</v>
      </c>
      <c r="J460" s="255">
        <v>45562.4375</v>
      </c>
      <c r="K460" s="252" t="s">
        <v>885</v>
      </c>
      <c r="L460" s="255">
        <v>45625.835416666669</v>
      </c>
      <c r="M460" s="252" t="s">
        <v>846</v>
      </c>
      <c r="N460" s="252" t="s">
        <v>1027</v>
      </c>
      <c r="O460" s="252" t="s">
        <v>848</v>
      </c>
      <c r="P460" s="255">
        <v>45625.835416666669</v>
      </c>
      <c r="Q460" s="252" t="s">
        <v>795</v>
      </c>
      <c r="R460" s="255">
        <v>45622.807638888888</v>
      </c>
      <c r="S460" s="255">
        <v>45622.807638888888</v>
      </c>
      <c r="T460" s="255">
        <v>45560.520833333336</v>
      </c>
      <c r="U460" s="252" t="s">
        <v>885</v>
      </c>
      <c r="V460" s="253" t="s">
        <v>849</v>
      </c>
      <c r="W460" s="252" t="s">
        <v>888</v>
      </c>
      <c r="X460" s="252" t="s">
        <v>793</v>
      </c>
      <c r="Y460" s="228" t="str">
        <f>VLOOKUP(HelpMe[[#This Row],[Technician]],Technicians[#All],3,FALSE)</f>
        <v>RAK Ceramics</v>
      </c>
      <c r="Z460" s="228" t="str">
        <f>VLOOKUP(HelpMe[[#This Row],[Technician]],Technicians[#All],2,FALSE)</f>
        <v>SAP Basis</v>
      </c>
      <c r="AA460" s="233" t="e">
        <f>IF((TEXT("Oct 28, 2024 00:00 AM","mmm dd, yyyy hh:mm") - TEXT(HelpMe[[#This Row],[Created Date]],"mmm dd, yyyy hh:mm"))&gt;0, "Yes","No")</f>
        <v>#VALUE!</v>
      </c>
      <c r="AB460" s="230">
        <f ca="1">IF(HelpMe[[#This Row],[Resolved Time]]="-",NOW()-TEXT(HelpMe[[#This Row],[Created Date]],"mmm dd, yyyy hh:mm"),HelpMe[[#This Row],[Resolved Time]]-HelpMe[[#This Row],[Created Date]])</f>
        <v>62.421527777776646</v>
      </c>
      <c r="AC460" s="231" t="e">
        <f>YEAR(TEXT(HelpMe[[#This Row],[Created Date]],"mmm dd, yyyy hh:mm"))</f>
        <v>#VALUE!</v>
      </c>
      <c r="AD460" s="228" t="e">
        <f>WEEKNUM(TEXT(HelpMe[[#This Row],[Created Date]],"mmm dd, yyyy hh:mm"),2)</f>
        <v>#VALUE!</v>
      </c>
      <c r="AE460" s="228" t="e">
        <f>_xlfn.CONCAT(HelpMe[[#This Row],[Year]],"-W",HelpMe[[#This Row],[Week'#]])</f>
        <v>#VALUE!</v>
      </c>
      <c r="AF460" s="228" t="str">
        <f>IFERROR(VLOOKUP(HelpMe[[#This Row],[ID]],CGTracker[#All],11,FALSE),"No CG Status Found")</f>
        <v>No CG Status Found</v>
      </c>
      <c r="AG460" s="228" t="e">
        <f>MONTH(TEXT(HelpMe[[#This Row],[Created Date]],"mmm dd, yyyy hh:mm"))</f>
        <v>#VALUE!</v>
      </c>
      <c r="AH460" s="228" t="e">
        <f>_xlfn.CONCAT(HelpMe[[#This Row],[Year]],"-M",HelpMe[[#This Row],[Month]])</f>
        <v>#VALUE!</v>
      </c>
      <c r="AI460" s="228" t="str">
        <f ca="1">IF(HelpMe[[#This Row],[Age]]&lt;2,"Less than 2",IF(HelpMe[[#This Row],[Age]]&lt;5,"From 2 to 5",IF(HelpMe[[#This Row],[Age]]&lt;10,"From 5 to 10","More than 10")))</f>
        <v>More than 10</v>
      </c>
      <c r="AJ460" s="233" t="e">
        <f>DATEVALUE(TEXT(HelpMe[[#This Row],[Created Date]],"mm/dd/yyyy hh:mm"))</f>
        <v>#VALUE!</v>
      </c>
      <c r="AK460" s="233" t="e">
        <f>IF(HelpMe[[#This Row],[Resolved Time]]="-","",DATEVALUE(TEXT(HelpMe[[#This Row],[Created Date]],"mm/dd/yyyy hh:mm")))</f>
        <v>#VALUE!</v>
      </c>
    </row>
    <row r="461" spans="1:37" ht="14.5">
      <c r="A461" s="252">
        <v>4000003140</v>
      </c>
      <c r="B461" s="252" t="s">
        <v>117</v>
      </c>
      <c r="C461" s="252" t="s">
        <v>861</v>
      </c>
      <c r="D461" s="254" t="s">
        <v>1608</v>
      </c>
      <c r="E461" s="252" t="s">
        <v>1609</v>
      </c>
      <c r="F461" s="252" t="s">
        <v>843</v>
      </c>
      <c r="G461" s="252" t="s">
        <v>844</v>
      </c>
      <c r="H461" s="252" t="s">
        <v>131</v>
      </c>
      <c r="I461" s="255">
        <v>45552.668749999997</v>
      </c>
      <c r="J461" s="255">
        <v>45554.668749999997</v>
      </c>
      <c r="K461" s="252" t="s">
        <v>845</v>
      </c>
      <c r="L461" s="253" t="s">
        <v>849</v>
      </c>
      <c r="M461" s="252" t="s">
        <v>1609</v>
      </c>
      <c r="N461" s="252" t="s">
        <v>1610</v>
      </c>
      <c r="O461" s="252" t="s">
        <v>848</v>
      </c>
      <c r="P461" s="255">
        <v>45553.476388888892</v>
      </c>
      <c r="Q461" s="252" t="s">
        <v>795</v>
      </c>
      <c r="R461" s="253" t="s">
        <v>849</v>
      </c>
      <c r="S461" s="253" t="s">
        <v>849</v>
      </c>
      <c r="T461" s="255">
        <v>45552.752083333333</v>
      </c>
      <c r="U461" s="252" t="s">
        <v>885</v>
      </c>
      <c r="V461" s="253" t="s">
        <v>849</v>
      </c>
      <c r="W461" s="252" t="s">
        <v>1117</v>
      </c>
      <c r="X461" s="252" t="s">
        <v>903</v>
      </c>
      <c r="Y461" s="228" t="str">
        <f>VLOOKUP(HelpMe[[#This Row],[Technician]],Technicians[#All],3,FALSE)</f>
        <v>RAK Ceramics</v>
      </c>
      <c r="Z461" s="228" t="str">
        <f>VLOOKUP(HelpMe[[#This Row],[Technician]],Technicians[#All],2,FALSE)</f>
        <v>SAP Basis</v>
      </c>
      <c r="AA461" s="233" t="e">
        <f>IF((TEXT("Oct 28, 2024 00:00 AM","mmm dd, yyyy hh:mm") - TEXT(HelpMe[[#This Row],[Created Date]],"mmm dd, yyyy hh:mm"))&gt;0, "Yes","No")</f>
        <v>#VALUE!</v>
      </c>
      <c r="AB461" s="230" t="e">
        <f ca="1">IF(HelpMe[[#This Row],[Resolved Time]]="-",NOW()-TEXT(HelpMe[[#This Row],[Created Date]],"mmm dd, yyyy hh:mm"),HelpMe[[#This Row],[Resolved Time]]-HelpMe[[#This Row],[Created Date]])</f>
        <v>#VALUE!</v>
      </c>
      <c r="AC461" s="231" t="e">
        <f>YEAR(TEXT(HelpMe[[#This Row],[Created Date]],"mmm dd, yyyy hh:mm"))</f>
        <v>#VALUE!</v>
      </c>
      <c r="AD461" s="228" t="e">
        <f>WEEKNUM(TEXT(HelpMe[[#This Row],[Created Date]],"mmm dd, yyyy hh:mm"),2)</f>
        <v>#VALUE!</v>
      </c>
      <c r="AE461" s="228" t="e">
        <f>_xlfn.CONCAT(HelpMe[[#This Row],[Year]],"-W",HelpMe[[#This Row],[Week'#]])</f>
        <v>#VALUE!</v>
      </c>
      <c r="AF461" s="228" t="str">
        <f>IFERROR(VLOOKUP(HelpMe[[#This Row],[ID]],CGTracker[#All],11,FALSE),"No CG Status Found")</f>
        <v>No CG Status Found</v>
      </c>
      <c r="AG461" s="228" t="e">
        <f>MONTH(TEXT(HelpMe[[#This Row],[Created Date]],"mmm dd, yyyy hh:mm"))</f>
        <v>#VALUE!</v>
      </c>
      <c r="AH461" s="228" t="e">
        <f>_xlfn.CONCAT(HelpMe[[#This Row],[Year]],"-M",HelpMe[[#This Row],[Month]])</f>
        <v>#VALUE!</v>
      </c>
      <c r="AI461" s="228" t="e">
        <f ca="1">IF(HelpMe[[#This Row],[Age]]&lt;2,"Less than 2",IF(HelpMe[[#This Row],[Age]]&lt;5,"From 2 to 5",IF(HelpMe[[#This Row],[Age]]&lt;10,"From 5 to 10","More than 10")))</f>
        <v>#VALUE!</v>
      </c>
      <c r="AJ461" s="233" t="e">
        <f>DATEVALUE(TEXT(HelpMe[[#This Row],[Created Date]],"mm/dd/yyyy hh:mm"))</f>
        <v>#VALUE!</v>
      </c>
      <c r="AK461" s="233" t="str">
        <f>IF(HelpMe[[#This Row],[Resolved Time]]="-","",DATEVALUE(TEXT(HelpMe[[#This Row],[Created Date]],"mm/dd/yyyy hh:mm")))</f>
        <v/>
      </c>
    </row>
    <row r="462" spans="1:37" ht="14.5">
      <c r="A462" s="252">
        <v>4000003962</v>
      </c>
      <c r="B462" s="252" t="s">
        <v>117</v>
      </c>
      <c r="C462" s="252" t="s">
        <v>861</v>
      </c>
      <c r="D462" s="254" t="s">
        <v>1611</v>
      </c>
      <c r="E462" s="252" t="s">
        <v>970</v>
      </c>
      <c r="F462" s="252" t="s">
        <v>843</v>
      </c>
      <c r="G462" s="252" t="s">
        <v>844</v>
      </c>
      <c r="H462" s="252" t="s">
        <v>403</v>
      </c>
      <c r="I462" s="255">
        <v>45575.782638888886</v>
      </c>
      <c r="J462" s="255">
        <v>45579.782638888886</v>
      </c>
      <c r="K462" s="252" t="s">
        <v>845</v>
      </c>
      <c r="L462" s="255">
        <v>45579.777083333334</v>
      </c>
      <c r="M462" s="252" t="s">
        <v>970</v>
      </c>
      <c r="N462" s="252" t="s">
        <v>971</v>
      </c>
      <c r="O462" s="252" t="s">
        <v>848</v>
      </c>
      <c r="P462" s="255">
        <v>45579.777083333334</v>
      </c>
      <c r="Q462" s="252" t="s">
        <v>795</v>
      </c>
      <c r="R462" s="255">
        <v>45576.76458333333</v>
      </c>
      <c r="S462" s="255">
        <v>45576.76458333333</v>
      </c>
      <c r="T462" s="255">
        <v>45576.490972222222</v>
      </c>
      <c r="U462" s="252" t="s">
        <v>885</v>
      </c>
      <c r="V462" s="253" t="s">
        <v>849</v>
      </c>
      <c r="W462" s="252" t="s">
        <v>1519</v>
      </c>
      <c r="X462" s="252" t="s">
        <v>793</v>
      </c>
      <c r="Y462" s="228" t="str">
        <f>VLOOKUP(HelpMe[[#This Row],[Technician]],Technicians[#All],3,FALSE)</f>
        <v>RAK Ceramics</v>
      </c>
      <c r="Z462" s="228" t="str">
        <f>VLOOKUP(HelpMe[[#This Row],[Technician]],Technicians[#All],2,FALSE)</f>
        <v>SAP Basis</v>
      </c>
      <c r="AA462" s="233" t="e">
        <f>IF((TEXT("Oct 28, 2024 00:00 AM","mmm dd, yyyy hh:mm") - TEXT(HelpMe[[#This Row],[Created Date]],"mmm dd, yyyy hh:mm"))&gt;0, "Yes","No")</f>
        <v>#VALUE!</v>
      </c>
      <c r="AB462" s="230">
        <f ca="1">IF(HelpMe[[#This Row],[Resolved Time]]="-",NOW()-TEXT(HelpMe[[#This Row],[Created Date]],"mmm dd, yyyy hh:mm"),HelpMe[[#This Row],[Resolved Time]]-HelpMe[[#This Row],[Created Date]])</f>
        <v>0.98194444444379769</v>
      </c>
      <c r="AC462" s="231" t="e">
        <f>YEAR(TEXT(HelpMe[[#This Row],[Created Date]],"mmm dd, yyyy hh:mm"))</f>
        <v>#VALUE!</v>
      </c>
      <c r="AD462" s="228" t="e">
        <f>WEEKNUM(TEXT(HelpMe[[#This Row],[Created Date]],"mmm dd, yyyy hh:mm"),2)</f>
        <v>#VALUE!</v>
      </c>
      <c r="AE462" s="228" t="e">
        <f>_xlfn.CONCAT(HelpMe[[#This Row],[Year]],"-W",HelpMe[[#This Row],[Week'#]])</f>
        <v>#VALUE!</v>
      </c>
      <c r="AF462" s="228" t="str">
        <f>IFERROR(VLOOKUP(HelpMe[[#This Row],[ID]],CGTracker[#All],11,FALSE),"No CG Status Found")</f>
        <v>No CG Status Found</v>
      </c>
      <c r="AG462" s="228" t="e">
        <f>MONTH(TEXT(HelpMe[[#This Row],[Created Date]],"mmm dd, yyyy hh:mm"))</f>
        <v>#VALUE!</v>
      </c>
      <c r="AH462" s="228" t="e">
        <f>_xlfn.CONCAT(HelpMe[[#This Row],[Year]],"-M",HelpMe[[#This Row],[Month]])</f>
        <v>#VALUE!</v>
      </c>
      <c r="AI462" s="228" t="str">
        <f ca="1">IF(HelpMe[[#This Row],[Age]]&lt;2,"Less than 2",IF(HelpMe[[#This Row],[Age]]&lt;5,"From 2 to 5",IF(HelpMe[[#This Row],[Age]]&lt;10,"From 5 to 10","More than 10")))</f>
        <v>Less than 2</v>
      </c>
      <c r="AJ462" s="233">
        <f>DATEVALUE(TEXT(HelpMe[[#This Row],[Created Date]],"mm/dd/yyyy hh:mm"))</f>
        <v>45575</v>
      </c>
      <c r="AK462" s="233">
        <f>IF(HelpMe[[#This Row],[Resolved Time]]="-","",DATEVALUE(TEXT(HelpMe[[#This Row],[Created Date]],"mm/dd/yyyy hh:mm")))</f>
        <v>45575</v>
      </c>
    </row>
    <row r="463" spans="1:37" ht="14.5">
      <c r="A463" s="252">
        <v>4000003745</v>
      </c>
      <c r="B463" s="252" t="s">
        <v>117</v>
      </c>
      <c r="C463" s="252" t="s">
        <v>795</v>
      </c>
      <c r="D463" s="254" t="s">
        <v>1612</v>
      </c>
      <c r="E463" s="252" t="s">
        <v>938</v>
      </c>
      <c r="F463" s="252" t="s">
        <v>843</v>
      </c>
      <c r="G463" s="252" t="s">
        <v>844</v>
      </c>
      <c r="H463" s="252" t="s">
        <v>403</v>
      </c>
      <c r="I463" s="255">
        <v>45569.709722222222</v>
      </c>
      <c r="J463" s="255">
        <v>45573.709722222222</v>
      </c>
      <c r="K463" s="252" t="s">
        <v>885</v>
      </c>
      <c r="L463" s="255">
        <v>45576.734722222223</v>
      </c>
      <c r="M463" s="252" t="s">
        <v>846</v>
      </c>
      <c r="N463" s="252" t="s">
        <v>871</v>
      </c>
      <c r="O463" s="252" t="s">
        <v>848</v>
      </c>
      <c r="P463" s="255">
        <v>45604.508333333331</v>
      </c>
      <c r="Q463" s="252" t="s">
        <v>795</v>
      </c>
      <c r="R463" s="255">
        <v>45573.727777777778</v>
      </c>
      <c r="S463" s="255">
        <v>45573.727777777778</v>
      </c>
      <c r="T463" s="255">
        <v>45569.793055555558</v>
      </c>
      <c r="U463" s="252" t="s">
        <v>885</v>
      </c>
      <c r="V463" s="253" t="s">
        <v>849</v>
      </c>
      <c r="W463" s="252" t="s">
        <v>888</v>
      </c>
      <c r="X463" s="252" t="s">
        <v>793</v>
      </c>
      <c r="Y463" s="228" t="str">
        <f>VLOOKUP(HelpMe[[#This Row],[Technician]],Technicians[#All],3,FALSE)</f>
        <v>RAK Ceramics</v>
      </c>
      <c r="Z463" s="228" t="str">
        <f>VLOOKUP(HelpMe[[#This Row],[Technician]],Technicians[#All],2,FALSE)</f>
        <v>SAP Basis</v>
      </c>
      <c r="AA463" s="233" t="e">
        <f>IF((TEXT("Oct 28, 2024 00:00 AM","mmm dd, yyyy hh:mm") - TEXT(HelpMe[[#This Row],[Created Date]],"mmm dd, yyyy hh:mm"))&gt;0, "Yes","No")</f>
        <v>#VALUE!</v>
      </c>
      <c r="AB463" s="230">
        <f ca="1">IF(HelpMe[[#This Row],[Resolved Time]]="-",NOW()-TEXT(HelpMe[[#This Row],[Created Date]],"mmm dd, yyyy hh:mm"),HelpMe[[#This Row],[Resolved Time]]-HelpMe[[#This Row],[Created Date]])</f>
        <v>4.0180555555562023</v>
      </c>
      <c r="AC463" s="231" t="e">
        <f>YEAR(TEXT(HelpMe[[#This Row],[Created Date]],"mmm dd, yyyy hh:mm"))</f>
        <v>#VALUE!</v>
      </c>
      <c r="AD463" s="228" t="e">
        <f>WEEKNUM(TEXT(HelpMe[[#This Row],[Created Date]],"mmm dd, yyyy hh:mm"),2)</f>
        <v>#VALUE!</v>
      </c>
      <c r="AE463" s="228" t="e">
        <f>_xlfn.CONCAT(HelpMe[[#This Row],[Year]],"-W",HelpMe[[#This Row],[Week'#]])</f>
        <v>#VALUE!</v>
      </c>
      <c r="AF463" s="228" t="str">
        <f>IFERROR(VLOOKUP(HelpMe[[#This Row],[ID]],CGTracker[#All],11,FALSE),"No CG Status Found")</f>
        <v>No CG Status Found</v>
      </c>
      <c r="AG463" s="228" t="e">
        <f>MONTH(TEXT(HelpMe[[#This Row],[Created Date]],"mmm dd, yyyy hh:mm"))</f>
        <v>#VALUE!</v>
      </c>
      <c r="AH463" s="228" t="e">
        <f>_xlfn.CONCAT(HelpMe[[#This Row],[Year]],"-M",HelpMe[[#This Row],[Month]])</f>
        <v>#VALUE!</v>
      </c>
      <c r="AI463" s="228" t="str">
        <f ca="1">IF(HelpMe[[#This Row],[Age]]&lt;2,"Less than 2",IF(HelpMe[[#This Row],[Age]]&lt;5,"From 2 to 5",IF(HelpMe[[#This Row],[Age]]&lt;10,"From 5 to 10","More than 10")))</f>
        <v>From 2 to 5</v>
      </c>
      <c r="AJ463" s="233">
        <f>DATEVALUE(TEXT(HelpMe[[#This Row],[Created Date]],"mm/dd/yyyy hh:mm"))</f>
        <v>45392</v>
      </c>
      <c r="AK463" s="233">
        <f>IF(HelpMe[[#This Row],[Resolved Time]]="-","",DATEVALUE(TEXT(HelpMe[[#This Row],[Created Date]],"mm/dd/yyyy hh:mm")))</f>
        <v>45392</v>
      </c>
    </row>
    <row r="464" spans="1:37" ht="14.5">
      <c r="A464" s="252">
        <v>4000001766</v>
      </c>
      <c r="B464" s="252" t="s">
        <v>117</v>
      </c>
      <c r="C464" s="252" t="s">
        <v>795</v>
      </c>
      <c r="D464" s="254" t="s">
        <v>1613</v>
      </c>
      <c r="E464" s="252" t="s">
        <v>1101</v>
      </c>
      <c r="F464" s="252" t="s">
        <v>884</v>
      </c>
      <c r="G464" s="252" t="s">
        <v>844</v>
      </c>
      <c r="H464" s="252" t="s">
        <v>403</v>
      </c>
      <c r="I464" s="255">
        <v>45511.675694444442</v>
      </c>
      <c r="J464" s="255">
        <v>45513.675694444442</v>
      </c>
      <c r="K464" s="252" t="s">
        <v>845</v>
      </c>
      <c r="L464" s="255">
        <v>45516.545138888891</v>
      </c>
      <c r="M464" s="252" t="s">
        <v>1102</v>
      </c>
      <c r="N464" s="252" t="s">
        <v>971</v>
      </c>
      <c r="O464" s="252" t="s">
        <v>848</v>
      </c>
      <c r="P464" s="255">
        <v>45516.545138888891</v>
      </c>
      <c r="Q464" s="252" t="s">
        <v>795</v>
      </c>
      <c r="R464" s="255">
        <v>45513.503472222219</v>
      </c>
      <c r="S464" s="255">
        <v>45513.503472222219</v>
      </c>
      <c r="T464" s="255">
        <v>45511.759027777778</v>
      </c>
      <c r="U464" s="252" t="s">
        <v>885</v>
      </c>
      <c r="V464" s="253" t="s">
        <v>849</v>
      </c>
      <c r="W464" s="252" t="s">
        <v>850</v>
      </c>
      <c r="X464" s="252" t="s">
        <v>793</v>
      </c>
      <c r="Y464" s="228" t="str">
        <f>VLOOKUP(HelpMe[[#This Row],[Technician]],Technicians[#All],3,FALSE)</f>
        <v>RAK Ceramics</v>
      </c>
      <c r="Z464" s="228" t="str">
        <f>VLOOKUP(HelpMe[[#This Row],[Technician]],Technicians[#All],2,FALSE)</f>
        <v>SAP Basis</v>
      </c>
      <c r="AA464" s="233" t="e">
        <f>IF((TEXT("Oct 28, 2024 00:00 AM","mmm dd, yyyy hh:mm") - TEXT(HelpMe[[#This Row],[Created Date]],"mmm dd, yyyy hh:mm"))&gt;0, "Yes","No")</f>
        <v>#VALUE!</v>
      </c>
      <c r="AB464" s="230">
        <f ca="1">IF(HelpMe[[#This Row],[Resolved Time]]="-",NOW()-TEXT(HelpMe[[#This Row],[Created Date]],"mmm dd, yyyy hh:mm"),HelpMe[[#This Row],[Resolved Time]]-HelpMe[[#This Row],[Created Date]])</f>
        <v>1.827777777776646</v>
      </c>
      <c r="AC464" s="231" t="e">
        <f>YEAR(TEXT(HelpMe[[#This Row],[Created Date]],"mmm dd, yyyy hh:mm"))</f>
        <v>#VALUE!</v>
      </c>
      <c r="AD464" s="228" t="e">
        <f>WEEKNUM(TEXT(HelpMe[[#This Row],[Created Date]],"mmm dd, yyyy hh:mm"),2)</f>
        <v>#VALUE!</v>
      </c>
      <c r="AE464" s="228" t="e">
        <f>_xlfn.CONCAT(HelpMe[[#This Row],[Year]],"-W",HelpMe[[#This Row],[Week'#]])</f>
        <v>#VALUE!</v>
      </c>
      <c r="AF464" s="228" t="str">
        <f>IFERROR(VLOOKUP(HelpMe[[#This Row],[ID]],CGTracker[#All],11,FALSE),"No CG Status Found")</f>
        <v>No CG Status Found</v>
      </c>
      <c r="AG464" s="228" t="e">
        <f>MONTH(TEXT(HelpMe[[#This Row],[Created Date]],"mmm dd, yyyy hh:mm"))</f>
        <v>#VALUE!</v>
      </c>
      <c r="AH464" s="228" t="e">
        <f>_xlfn.CONCAT(HelpMe[[#This Row],[Year]],"-M",HelpMe[[#This Row],[Month]])</f>
        <v>#VALUE!</v>
      </c>
      <c r="AI464" s="228" t="str">
        <f ca="1">IF(HelpMe[[#This Row],[Age]]&lt;2,"Less than 2",IF(HelpMe[[#This Row],[Age]]&lt;5,"From 2 to 5",IF(HelpMe[[#This Row],[Age]]&lt;10,"From 5 to 10","More than 10")))</f>
        <v>Less than 2</v>
      </c>
      <c r="AJ464" s="233">
        <f>DATEVALUE(TEXT(HelpMe[[#This Row],[Created Date]],"mm/dd/yyyy hh:mm"))</f>
        <v>45481</v>
      </c>
      <c r="AK464" s="233">
        <f>IF(HelpMe[[#This Row],[Resolved Time]]="-","",DATEVALUE(TEXT(HelpMe[[#This Row],[Created Date]],"mm/dd/yyyy hh:mm")))</f>
        <v>45481</v>
      </c>
    </row>
    <row r="465" spans="1:37" ht="14.5">
      <c r="A465" s="252">
        <v>4000003790</v>
      </c>
      <c r="B465" s="252" t="s">
        <v>117</v>
      </c>
      <c r="C465" s="252" t="s">
        <v>861</v>
      </c>
      <c r="D465" s="254" t="s">
        <v>1614</v>
      </c>
      <c r="E465" s="252" t="s">
        <v>936</v>
      </c>
      <c r="F465" s="252" t="s">
        <v>843</v>
      </c>
      <c r="G465" s="252" t="s">
        <v>844</v>
      </c>
      <c r="H465" s="252" t="s">
        <v>403</v>
      </c>
      <c r="I465" s="255">
        <v>45572.464583333334</v>
      </c>
      <c r="J465" s="255">
        <v>45574.464583333334</v>
      </c>
      <c r="K465" s="252" t="s">
        <v>845</v>
      </c>
      <c r="L465" s="255">
        <v>45589.78125</v>
      </c>
      <c r="M465" s="252" t="s">
        <v>936</v>
      </c>
      <c r="N465" s="252" t="s">
        <v>878</v>
      </c>
      <c r="O465" s="252" t="s">
        <v>848</v>
      </c>
      <c r="P465" s="255">
        <v>45589.78125</v>
      </c>
      <c r="Q465" s="252" t="s">
        <v>795</v>
      </c>
      <c r="R465" s="255">
        <v>45586.756249999999</v>
      </c>
      <c r="S465" s="255">
        <v>45579.496527777781</v>
      </c>
      <c r="T465" s="255">
        <v>45572.54791666667</v>
      </c>
      <c r="U465" s="252" t="s">
        <v>885</v>
      </c>
      <c r="V465" s="253" t="s">
        <v>849</v>
      </c>
      <c r="W465" s="252" t="s">
        <v>850</v>
      </c>
      <c r="X465" s="252" t="s">
        <v>793</v>
      </c>
      <c r="Y465" s="228" t="str">
        <f>VLOOKUP(HelpMe[[#This Row],[Technician]],Technicians[#All],3,FALSE)</f>
        <v>RAK Ceramics</v>
      </c>
      <c r="Z465" s="228" t="str">
        <f>VLOOKUP(HelpMe[[#This Row],[Technician]],Technicians[#All],2,FALSE)</f>
        <v>SAP Basis</v>
      </c>
      <c r="AA465" s="230" t="e">
        <f>IF((TEXT("Oct 28, 2024 00:00 AM","mmm dd, yyyy hh:mm") - TEXT(HelpMe[[#This Row],[Created Date]],"mmm dd, yyyy hh:mm"))&gt;0, "Yes","No")</f>
        <v>#VALUE!</v>
      </c>
      <c r="AB465" s="230">
        <f ca="1">IF(HelpMe[[#This Row],[Resolved Time]]="-",NOW()-TEXT(HelpMe[[#This Row],[Created Date]],"mmm dd, yyyy hh:mm"),HelpMe[[#This Row],[Resolved Time]]-HelpMe[[#This Row],[Created Date]])</f>
        <v>14.291666666664241</v>
      </c>
      <c r="AC465" s="231" t="e">
        <f>YEAR(TEXT(HelpMe[[#This Row],[Created Date]],"mmm dd, yyyy hh:mm"))</f>
        <v>#VALUE!</v>
      </c>
      <c r="AD465" s="228" t="e">
        <f>WEEKNUM(TEXT(HelpMe[[#This Row],[Created Date]],"mmm dd, yyyy hh:mm"),2)</f>
        <v>#VALUE!</v>
      </c>
      <c r="AE465" s="228" t="e">
        <f>_xlfn.CONCAT(HelpMe[[#This Row],[Year]],"-W",HelpMe[[#This Row],[Week'#]])</f>
        <v>#VALUE!</v>
      </c>
      <c r="AF465" s="228" t="str">
        <f>IFERROR(VLOOKUP(HelpMe[[#This Row],[ID]],CGTracker[#All],11,FALSE),"No CG Status Found")</f>
        <v>No CG Status Found</v>
      </c>
      <c r="AG465" s="228" t="e">
        <f>MONTH(TEXT(HelpMe[[#This Row],[Created Date]],"mmm dd, yyyy hh:mm"))</f>
        <v>#VALUE!</v>
      </c>
      <c r="AH465" s="228" t="e">
        <f>_xlfn.CONCAT(HelpMe[[#This Row],[Year]],"-M",HelpMe[[#This Row],[Month]])</f>
        <v>#VALUE!</v>
      </c>
      <c r="AI465" s="228" t="str">
        <f ca="1">IF(HelpMe[[#This Row],[Age]]&lt;2,"Less than 2",IF(HelpMe[[#This Row],[Age]]&lt;5,"From 2 to 5",IF(HelpMe[[#This Row],[Age]]&lt;10,"From 5 to 10","More than 10")))</f>
        <v>More than 10</v>
      </c>
      <c r="AJ465" s="233">
        <f>DATEVALUE(TEXT(HelpMe[[#This Row],[Created Date]],"mm/dd/yyyy hh:mm"))</f>
        <v>45483</v>
      </c>
      <c r="AK465" s="233">
        <f>IF(HelpMe[[#This Row],[Resolved Time]]="-","",DATEVALUE(TEXT(HelpMe[[#This Row],[Created Date]],"mm/dd/yyyy hh:mm")))</f>
        <v>45483</v>
      </c>
    </row>
    <row r="466" spans="1:37" ht="14.5">
      <c r="A466" s="252">
        <v>4000003693</v>
      </c>
      <c r="B466" s="252" t="s">
        <v>156</v>
      </c>
      <c r="C466" s="252" t="s">
        <v>861</v>
      </c>
      <c r="D466" s="254" t="s">
        <v>362</v>
      </c>
      <c r="E466" s="252" t="s">
        <v>950</v>
      </c>
      <c r="F466" s="252" t="s">
        <v>742</v>
      </c>
      <c r="G466" s="252" t="s">
        <v>864</v>
      </c>
      <c r="H466" s="252" t="s">
        <v>403</v>
      </c>
      <c r="I466" s="255">
        <v>45568.761805555558</v>
      </c>
      <c r="J466" s="255">
        <v>45572.761805555558</v>
      </c>
      <c r="K466" s="252" t="s">
        <v>845</v>
      </c>
      <c r="L466" s="255">
        <v>45640.548611111109</v>
      </c>
      <c r="M466" s="252" t="s">
        <v>950</v>
      </c>
      <c r="N466" s="252" t="s">
        <v>924</v>
      </c>
      <c r="O466" s="252" t="s">
        <v>848</v>
      </c>
      <c r="P466" s="255">
        <v>45640.548611111109</v>
      </c>
      <c r="Q466" s="252" t="s">
        <v>795</v>
      </c>
      <c r="R466" s="255">
        <v>45637.548611111109</v>
      </c>
      <c r="S466" s="255">
        <v>45576.532638888886</v>
      </c>
      <c r="T466" s="255">
        <v>45569.470138888886</v>
      </c>
      <c r="U466" s="253" t="s">
        <v>849</v>
      </c>
      <c r="V466" s="253" t="s">
        <v>849</v>
      </c>
      <c r="W466" s="252" t="s">
        <v>850</v>
      </c>
      <c r="X466" s="252" t="s">
        <v>793</v>
      </c>
      <c r="Y466" s="228" t="str">
        <f>VLOOKUP(HelpMe[[#This Row],[Technician]],Technicians[#All],3,FALSE)</f>
        <v>RAK Ceramics</v>
      </c>
      <c r="Z466" s="228" t="str">
        <f>VLOOKUP(HelpMe[[#This Row],[Technician]],Technicians[#All],2,FALSE)</f>
        <v>SAP SD</v>
      </c>
      <c r="AA466" s="233" t="e">
        <f>IF((TEXT("Oct 28, 2024 00:00 AM","mmm dd, yyyy hh:mm") - TEXT(HelpMe[[#This Row],[Created Date]],"mmm dd, yyyy hh:mm"))&gt;0, "Yes","No")</f>
        <v>#VALUE!</v>
      </c>
      <c r="AB466" s="230">
        <f ca="1">IF(HelpMe[[#This Row],[Resolved Time]]="-",NOW()-TEXT(HelpMe[[#This Row],[Created Date]],"mmm dd, yyyy hh:mm"),HelpMe[[#This Row],[Resolved Time]]-HelpMe[[#This Row],[Created Date]])</f>
        <v>68.786805555551837</v>
      </c>
      <c r="AC466" s="231" t="e">
        <f>YEAR(TEXT(HelpMe[[#This Row],[Created Date]],"mmm dd, yyyy hh:mm"))</f>
        <v>#VALUE!</v>
      </c>
      <c r="AD466" s="228" t="e">
        <f>WEEKNUM(TEXT(HelpMe[[#This Row],[Created Date]],"mmm dd, yyyy hh:mm"),2)</f>
        <v>#VALUE!</v>
      </c>
      <c r="AE466" s="228" t="e">
        <f>_xlfn.CONCAT(HelpMe[[#This Row],[Year]],"-W",HelpMe[[#This Row],[Week'#]])</f>
        <v>#VALUE!</v>
      </c>
      <c r="AF466" s="228" t="str">
        <f>IFERROR(VLOOKUP(HelpMe[[#This Row],[ID]],CGTracker[#All],11,FALSE),"No CG Status Found")</f>
        <v>Closed</v>
      </c>
      <c r="AG466" s="228" t="e">
        <f>MONTH(TEXT(HelpMe[[#This Row],[Created Date]],"mmm dd, yyyy hh:mm"))</f>
        <v>#VALUE!</v>
      </c>
      <c r="AH466" s="228" t="e">
        <f>_xlfn.CONCAT(HelpMe[[#This Row],[Year]],"-M",HelpMe[[#This Row],[Month]])</f>
        <v>#VALUE!</v>
      </c>
      <c r="AI466" s="228" t="str">
        <f ca="1">IF(HelpMe[[#This Row],[Age]]&lt;2,"Less than 2",IF(HelpMe[[#This Row],[Age]]&lt;5,"From 2 to 5",IF(HelpMe[[#This Row],[Age]]&lt;10,"From 5 to 10","More than 10")))</f>
        <v>More than 10</v>
      </c>
      <c r="AJ466" s="233">
        <f>DATEVALUE(TEXT(HelpMe[[#This Row],[Created Date]],"mm/dd/yyyy hh:mm"))</f>
        <v>45361</v>
      </c>
      <c r="AK466" s="233">
        <f>IF(HelpMe[[#This Row],[Resolved Time]]="-","",DATEVALUE(TEXT(HelpMe[[#This Row],[Created Date]],"mm/dd/yyyy hh:mm")))</f>
        <v>45361</v>
      </c>
    </row>
    <row r="467" spans="1:37" ht="14.5">
      <c r="A467" s="252">
        <v>4000005363</v>
      </c>
      <c r="B467" s="252" t="s">
        <v>156</v>
      </c>
      <c r="C467" s="252" t="s">
        <v>906</v>
      </c>
      <c r="D467" s="254" t="s">
        <v>97</v>
      </c>
      <c r="E467" s="252" t="s">
        <v>1615</v>
      </c>
      <c r="F467" s="252" t="s">
        <v>518</v>
      </c>
      <c r="G467" s="252" t="s">
        <v>516</v>
      </c>
      <c r="H467" s="252" t="s">
        <v>403</v>
      </c>
      <c r="I467" s="255">
        <v>45621.736111111109</v>
      </c>
      <c r="J467" s="255">
        <v>45622.694444444445</v>
      </c>
      <c r="K467" s="252" t="s">
        <v>845</v>
      </c>
      <c r="L467" s="255">
        <v>45625.835416666669</v>
      </c>
      <c r="M467" s="252" t="s">
        <v>1615</v>
      </c>
      <c r="N467" s="252" t="s">
        <v>1616</v>
      </c>
      <c r="O467" s="252" t="s">
        <v>848</v>
      </c>
      <c r="P467" s="255">
        <v>45625.835416666669</v>
      </c>
      <c r="Q467" s="252" t="s">
        <v>861</v>
      </c>
      <c r="R467" s="255">
        <v>45622.8</v>
      </c>
      <c r="S467" s="255">
        <v>45622.777777777781</v>
      </c>
      <c r="T467" s="255">
        <v>45621.777777777781</v>
      </c>
      <c r="U467" s="253" t="s">
        <v>849</v>
      </c>
      <c r="V467" s="253" t="s">
        <v>849</v>
      </c>
      <c r="W467" s="252" t="s">
        <v>850</v>
      </c>
      <c r="X467" s="252" t="s">
        <v>793</v>
      </c>
      <c r="Y467" s="228" t="str">
        <f>VLOOKUP(HelpMe[[#This Row],[Technician]],Technicians[#All],3,FALSE)</f>
        <v>Capgemini</v>
      </c>
      <c r="Z467" s="228" t="str">
        <f>VLOOKUP(HelpMe[[#This Row],[Technician]],Technicians[#All],2,FALSE)</f>
        <v>SAP SD</v>
      </c>
      <c r="AA467" s="233" t="e">
        <f>IF((TEXT("Oct 28, 2024 00:00 AM","mmm dd, yyyy hh:mm") - TEXT(HelpMe[[#This Row],[Created Date]],"mmm dd, yyyy hh:mm"))&gt;0, "Yes","No")</f>
        <v>#VALUE!</v>
      </c>
      <c r="AB467" s="230">
        <f ca="1">IF(HelpMe[[#This Row],[Resolved Time]]="-",NOW()-TEXT(HelpMe[[#This Row],[Created Date]],"mmm dd, yyyy hh:mm"),HelpMe[[#This Row],[Resolved Time]]-HelpMe[[#This Row],[Created Date]])</f>
        <v>1.0638888888934162</v>
      </c>
      <c r="AC467" s="231" t="e">
        <f>YEAR(TEXT(HelpMe[[#This Row],[Created Date]],"mmm dd, yyyy hh:mm"))</f>
        <v>#VALUE!</v>
      </c>
      <c r="AD467" s="228" t="e">
        <f>WEEKNUM(TEXT(HelpMe[[#This Row],[Created Date]],"mmm dd, yyyy hh:mm"),2)</f>
        <v>#VALUE!</v>
      </c>
      <c r="AE467" s="228" t="e">
        <f>_xlfn.CONCAT(HelpMe[[#This Row],[Year]],"-W",HelpMe[[#This Row],[Week'#]])</f>
        <v>#VALUE!</v>
      </c>
      <c r="AF467" s="228" t="str">
        <f>IFERROR(VLOOKUP(HelpMe[[#This Row],[ID]],CGTracker[#All],11,FALSE),"No CG Status Found")</f>
        <v>Closed</v>
      </c>
      <c r="AG467" s="228" t="e">
        <f>MONTH(TEXT(HelpMe[[#This Row],[Created Date]],"mmm dd, yyyy hh:mm"))</f>
        <v>#VALUE!</v>
      </c>
      <c r="AH467" s="228" t="e">
        <f>_xlfn.CONCAT(HelpMe[[#This Row],[Year]],"-M",HelpMe[[#This Row],[Month]])</f>
        <v>#VALUE!</v>
      </c>
      <c r="AI467" s="228" t="str">
        <f ca="1">IF(HelpMe[[#This Row],[Age]]&lt;2,"Less than 2",IF(HelpMe[[#This Row],[Age]]&lt;5,"From 2 to 5",IF(HelpMe[[#This Row],[Age]]&lt;10,"From 5 to 10","More than 10")))</f>
        <v>Less than 2</v>
      </c>
      <c r="AJ467" s="233" t="e">
        <f>DATEVALUE(TEXT(HelpMe[[#This Row],[Created Date]],"mm/dd/yyyy hh:mm"))</f>
        <v>#VALUE!</v>
      </c>
      <c r="AK467" s="233" t="e">
        <f>IF(HelpMe[[#This Row],[Resolved Time]]="-","",DATEVALUE(TEXT(HelpMe[[#This Row],[Created Date]],"mm/dd/yyyy hh:mm")))</f>
        <v>#VALUE!</v>
      </c>
    </row>
    <row r="468" spans="1:37" ht="14.5">
      <c r="A468" s="252">
        <v>4000004226</v>
      </c>
      <c r="B468" s="252" t="s">
        <v>156</v>
      </c>
      <c r="C468" s="252" t="s">
        <v>861</v>
      </c>
      <c r="D468" s="254" t="s">
        <v>1617</v>
      </c>
      <c r="E468" s="252" t="s">
        <v>950</v>
      </c>
      <c r="F468" s="252" t="s">
        <v>518</v>
      </c>
      <c r="G468" s="252" t="s">
        <v>516</v>
      </c>
      <c r="H468" s="252" t="s">
        <v>746</v>
      </c>
      <c r="I468" s="255">
        <v>45586.477083333331</v>
      </c>
      <c r="J468" s="255">
        <v>45586.810416666667</v>
      </c>
      <c r="K468" s="252" t="s">
        <v>845</v>
      </c>
      <c r="L468" s="253" t="s">
        <v>849</v>
      </c>
      <c r="M468" s="252" t="s">
        <v>846</v>
      </c>
      <c r="N468" s="252" t="s">
        <v>1618</v>
      </c>
      <c r="O468" s="252" t="s">
        <v>920</v>
      </c>
      <c r="P468" s="255">
        <v>45645.870138888888</v>
      </c>
      <c r="Q468" s="252" t="s">
        <v>861</v>
      </c>
      <c r="R468" s="253" t="s">
        <v>849</v>
      </c>
      <c r="S468" s="255">
        <v>45586.53125</v>
      </c>
      <c r="T468" s="255">
        <v>45586.518750000003</v>
      </c>
      <c r="U468" s="253" t="s">
        <v>849</v>
      </c>
      <c r="V468" s="256">
        <v>2000000000</v>
      </c>
      <c r="W468" s="252" t="s">
        <v>1033</v>
      </c>
      <c r="X468" s="252" t="s">
        <v>793</v>
      </c>
      <c r="Y468" s="228" t="str">
        <f>VLOOKUP(HelpMe[[#This Row],[Technician]],Technicians[#All],3,FALSE)</f>
        <v>Capgemini</v>
      </c>
      <c r="Z468" s="228" t="str">
        <f>VLOOKUP(HelpMe[[#This Row],[Technician]],Technicians[#All],2,FALSE)</f>
        <v>SAP SD</v>
      </c>
      <c r="AA468" s="233" t="e">
        <f>IF((TEXT("Oct 28, 2024 00:00 AM","mmm dd, yyyy hh:mm") - TEXT(HelpMe[[#This Row],[Created Date]],"mmm dd, yyyy hh:mm"))&gt;0, "Yes","No")</f>
        <v>#VALUE!</v>
      </c>
      <c r="AB468" s="230" t="e">
        <f ca="1">IF(HelpMe[[#This Row],[Resolved Time]]="-",NOW()-TEXT(HelpMe[[#This Row],[Created Date]],"mmm dd, yyyy hh:mm"),HelpMe[[#This Row],[Resolved Time]]-HelpMe[[#This Row],[Created Date]])</f>
        <v>#VALUE!</v>
      </c>
      <c r="AC468" s="231" t="e">
        <f>YEAR(TEXT(HelpMe[[#This Row],[Created Date]],"mmm dd, yyyy hh:mm"))</f>
        <v>#VALUE!</v>
      </c>
      <c r="AD468" s="228" t="e">
        <f>WEEKNUM(TEXT(HelpMe[[#This Row],[Created Date]],"mmm dd, yyyy hh:mm"),2)</f>
        <v>#VALUE!</v>
      </c>
      <c r="AE468" s="228" t="e">
        <f>_xlfn.CONCAT(HelpMe[[#This Row],[Year]],"-W",HelpMe[[#This Row],[Week'#]])</f>
        <v>#VALUE!</v>
      </c>
      <c r="AF468" s="228" t="str">
        <f>IFERROR(VLOOKUP(HelpMe[[#This Row],[ID]],CGTracker[#All],11,FALSE),"No CG Status Found")</f>
        <v>User acceptance</v>
      </c>
      <c r="AG468" s="228" t="e">
        <f>MONTH(TEXT(HelpMe[[#This Row],[Created Date]],"mmm dd, yyyy hh:mm"))</f>
        <v>#VALUE!</v>
      </c>
      <c r="AH468" s="228" t="e">
        <f>_xlfn.CONCAT(HelpMe[[#This Row],[Year]],"-M",HelpMe[[#This Row],[Month]])</f>
        <v>#VALUE!</v>
      </c>
      <c r="AI468" s="228" t="e">
        <f ca="1">IF(HelpMe[[#This Row],[Age]]&lt;2,"Less than 2",IF(HelpMe[[#This Row],[Age]]&lt;5,"From 2 to 5",IF(HelpMe[[#This Row],[Age]]&lt;10,"From 5 to 10","More than 10")))</f>
        <v>#VALUE!</v>
      </c>
      <c r="AJ468" s="233" t="e">
        <f>DATEVALUE(TEXT(HelpMe[[#This Row],[Created Date]],"mm/dd/yyyy hh:mm"))</f>
        <v>#VALUE!</v>
      </c>
      <c r="AK468" s="233" t="str">
        <f>IF(HelpMe[[#This Row],[Resolved Time]]="-","",DATEVALUE(TEXT(HelpMe[[#This Row],[Created Date]],"mm/dd/yyyy hh:mm")))</f>
        <v/>
      </c>
    </row>
    <row r="469" spans="1:37" ht="14.5">
      <c r="A469" s="252">
        <v>4000003423</v>
      </c>
      <c r="B469" s="252" t="s">
        <v>156</v>
      </c>
      <c r="C469" s="252" t="s">
        <v>861</v>
      </c>
      <c r="D469" s="254" t="s">
        <v>1619</v>
      </c>
      <c r="E469" s="252" t="s">
        <v>1109</v>
      </c>
      <c r="F469" s="252" t="s">
        <v>742</v>
      </c>
      <c r="G469" s="252" t="s">
        <v>516</v>
      </c>
      <c r="H469" s="252" t="s">
        <v>403</v>
      </c>
      <c r="I469" s="255">
        <v>45561.522222222222</v>
      </c>
      <c r="J469" s="255">
        <v>45565.522222222222</v>
      </c>
      <c r="K469" s="252" t="s">
        <v>845</v>
      </c>
      <c r="L469" s="255">
        <v>45576.734027777777</v>
      </c>
      <c r="M469" s="252" t="s">
        <v>1109</v>
      </c>
      <c r="N469" s="252" t="s">
        <v>924</v>
      </c>
      <c r="O469" s="252" t="s">
        <v>848</v>
      </c>
      <c r="P469" s="255">
        <v>45576.734027777777</v>
      </c>
      <c r="Q469" s="252" t="s">
        <v>795</v>
      </c>
      <c r="R469" s="255">
        <v>45573.717361111114</v>
      </c>
      <c r="S469" s="255">
        <v>45573.660416666666</v>
      </c>
      <c r="T469" s="255">
        <v>45561.605555555558</v>
      </c>
      <c r="U469" s="253" t="s">
        <v>849</v>
      </c>
      <c r="V469" s="253" t="s">
        <v>849</v>
      </c>
      <c r="W469" s="252" t="s">
        <v>850</v>
      </c>
      <c r="X469" s="252" t="s">
        <v>793</v>
      </c>
      <c r="Y469" s="228" t="str">
        <f>VLOOKUP(HelpMe[[#This Row],[Technician]],Technicians[#All],3,FALSE)</f>
        <v>RAK Ceramics</v>
      </c>
      <c r="Z469" s="228" t="str">
        <f>VLOOKUP(HelpMe[[#This Row],[Technician]],Technicians[#All],2,FALSE)</f>
        <v>SAP SD</v>
      </c>
      <c r="AA469" s="233" t="e">
        <f>IF((TEXT("Oct 28, 2024 00:00 AM","mmm dd, yyyy hh:mm") - TEXT(HelpMe[[#This Row],[Created Date]],"mmm dd, yyyy hh:mm"))&gt;0, "Yes","No")</f>
        <v>#VALUE!</v>
      </c>
      <c r="AB469" s="230">
        <f ca="1">IF(HelpMe[[#This Row],[Resolved Time]]="-",NOW()-TEXT(HelpMe[[#This Row],[Created Date]],"mmm dd, yyyy hh:mm"),HelpMe[[#This Row],[Resolved Time]]-HelpMe[[#This Row],[Created Date]])</f>
        <v>12.195138888891961</v>
      </c>
      <c r="AC469" s="231" t="e">
        <f>YEAR(TEXT(HelpMe[[#This Row],[Created Date]],"mmm dd, yyyy hh:mm"))</f>
        <v>#VALUE!</v>
      </c>
      <c r="AD469" s="228" t="e">
        <f>WEEKNUM(TEXT(HelpMe[[#This Row],[Created Date]],"mmm dd, yyyy hh:mm"),2)</f>
        <v>#VALUE!</v>
      </c>
      <c r="AE469" s="228" t="e">
        <f>_xlfn.CONCAT(HelpMe[[#This Row],[Year]],"-W",HelpMe[[#This Row],[Week'#]])</f>
        <v>#VALUE!</v>
      </c>
      <c r="AF469" s="228" t="str">
        <f>IFERROR(VLOOKUP(HelpMe[[#This Row],[ID]],CGTracker[#All],11,FALSE),"No CG Status Found")</f>
        <v>No CG Status Found</v>
      </c>
      <c r="AG469" s="228" t="e">
        <f>MONTH(TEXT(HelpMe[[#This Row],[Created Date]],"mmm dd, yyyy hh:mm"))</f>
        <v>#VALUE!</v>
      </c>
      <c r="AH469" s="228" t="e">
        <f>_xlfn.CONCAT(HelpMe[[#This Row],[Year]],"-M",HelpMe[[#This Row],[Month]])</f>
        <v>#VALUE!</v>
      </c>
      <c r="AI469" s="228" t="str">
        <f ca="1">IF(HelpMe[[#This Row],[Age]]&lt;2,"Less than 2",IF(HelpMe[[#This Row],[Age]]&lt;5,"From 2 to 5",IF(HelpMe[[#This Row],[Age]]&lt;10,"From 5 to 10","More than 10")))</f>
        <v>More than 10</v>
      </c>
      <c r="AJ469" s="233" t="e">
        <f>DATEVALUE(TEXT(HelpMe[[#This Row],[Created Date]],"mm/dd/yyyy hh:mm"))</f>
        <v>#VALUE!</v>
      </c>
      <c r="AK469" s="233" t="e">
        <f>IF(HelpMe[[#This Row],[Resolved Time]]="-","",DATEVALUE(TEXT(HelpMe[[#This Row],[Created Date]],"mm/dd/yyyy hh:mm")))</f>
        <v>#VALUE!</v>
      </c>
    </row>
    <row r="470" spans="1:37" ht="14.5">
      <c r="A470" s="252">
        <v>4000003426</v>
      </c>
      <c r="B470" s="252" t="s">
        <v>156</v>
      </c>
      <c r="C470" s="252" t="s">
        <v>795</v>
      </c>
      <c r="D470" s="254" t="s">
        <v>1619</v>
      </c>
      <c r="E470" s="252" t="s">
        <v>1109</v>
      </c>
      <c r="F470" s="252" t="s">
        <v>742</v>
      </c>
      <c r="G470" s="252" t="s">
        <v>516</v>
      </c>
      <c r="H470" s="252" t="s">
        <v>403</v>
      </c>
      <c r="I470" s="255">
        <v>45561.532638888886</v>
      </c>
      <c r="J470" s="255">
        <v>45562.490972222222</v>
      </c>
      <c r="K470" s="252" t="s">
        <v>845</v>
      </c>
      <c r="L470" s="255">
        <v>45564.604166666664</v>
      </c>
      <c r="M470" s="252" t="s">
        <v>846</v>
      </c>
      <c r="N470" s="252" t="s">
        <v>924</v>
      </c>
      <c r="O470" s="252" t="s">
        <v>972</v>
      </c>
      <c r="P470" s="255">
        <v>45564.604166666664</v>
      </c>
      <c r="Q470" s="252" t="s">
        <v>861</v>
      </c>
      <c r="R470" s="255">
        <v>45561.587500000001</v>
      </c>
      <c r="S470" s="255">
        <v>45561.574999999997</v>
      </c>
      <c r="T470" s="255">
        <v>45561.574305555558</v>
      </c>
      <c r="U470" s="253" t="s">
        <v>849</v>
      </c>
      <c r="V470" s="253" t="s">
        <v>849</v>
      </c>
      <c r="W470" s="252" t="s">
        <v>1033</v>
      </c>
      <c r="X470" s="252" t="s">
        <v>793</v>
      </c>
      <c r="Y470" s="228" t="str">
        <f>VLOOKUP(HelpMe[[#This Row],[Technician]],Technicians[#All],3,FALSE)</f>
        <v>RAK Ceramics</v>
      </c>
      <c r="Z470" s="228" t="str">
        <f>VLOOKUP(HelpMe[[#This Row],[Technician]],Technicians[#All],2,FALSE)</f>
        <v>SAP SD</v>
      </c>
      <c r="AA470" s="233" t="e">
        <f>IF((TEXT("Oct 28, 2024 00:00 AM","mmm dd, yyyy hh:mm") - TEXT(HelpMe[[#This Row],[Created Date]],"mmm dd, yyyy hh:mm"))&gt;0, "Yes","No")</f>
        <v>#VALUE!</v>
      </c>
      <c r="AB470" s="230">
        <f ca="1">IF(HelpMe[[#This Row],[Resolved Time]]="-",NOW()-TEXT(HelpMe[[#This Row],[Created Date]],"mmm dd, yyyy hh:mm"),HelpMe[[#This Row],[Resolved Time]]-HelpMe[[#This Row],[Created Date]])</f>
        <v>5.4861111115314998E-2</v>
      </c>
      <c r="AC470" s="231" t="e">
        <f>YEAR(TEXT(HelpMe[[#This Row],[Created Date]],"mmm dd, yyyy hh:mm"))</f>
        <v>#VALUE!</v>
      </c>
      <c r="AD470" s="228" t="e">
        <f>WEEKNUM(TEXT(HelpMe[[#This Row],[Created Date]],"mmm dd, yyyy hh:mm"),2)</f>
        <v>#VALUE!</v>
      </c>
      <c r="AE470" s="228" t="e">
        <f>_xlfn.CONCAT(HelpMe[[#This Row],[Year]],"-W",HelpMe[[#This Row],[Week'#]])</f>
        <v>#VALUE!</v>
      </c>
      <c r="AF470" s="228" t="str">
        <f>IFERROR(VLOOKUP(HelpMe[[#This Row],[ID]],CGTracker[#All],11,FALSE),"No CG Status Found")</f>
        <v>No CG Status Found</v>
      </c>
      <c r="AG470" s="228" t="e">
        <f>MONTH(TEXT(HelpMe[[#This Row],[Created Date]],"mmm dd, yyyy hh:mm"))</f>
        <v>#VALUE!</v>
      </c>
      <c r="AH470" s="228" t="e">
        <f>_xlfn.CONCAT(HelpMe[[#This Row],[Year]],"-M",HelpMe[[#This Row],[Month]])</f>
        <v>#VALUE!</v>
      </c>
      <c r="AI470" s="228" t="str">
        <f ca="1">IF(HelpMe[[#This Row],[Age]]&lt;2,"Less than 2",IF(HelpMe[[#This Row],[Age]]&lt;5,"From 2 to 5",IF(HelpMe[[#This Row],[Age]]&lt;10,"From 5 to 10","More than 10")))</f>
        <v>Less than 2</v>
      </c>
      <c r="AJ470" s="233" t="e">
        <f>DATEVALUE(TEXT(HelpMe[[#This Row],[Created Date]],"mm/dd/yyyy hh:mm"))</f>
        <v>#VALUE!</v>
      </c>
      <c r="AK470" s="233" t="e">
        <f>IF(HelpMe[[#This Row],[Resolved Time]]="-","",DATEVALUE(TEXT(HelpMe[[#This Row],[Created Date]],"mm/dd/yyyy hh:mm")))</f>
        <v>#VALUE!</v>
      </c>
    </row>
    <row r="471" spans="1:37" ht="14.5">
      <c r="A471" s="252">
        <v>4000005805</v>
      </c>
      <c r="B471" s="252" t="s">
        <v>156</v>
      </c>
      <c r="C471" s="252" t="s">
        <v>861</v>
      </c>
      <c r="D471" s="254" t="s">
        <v>650</v>
      </c>
      <c r="E471" s="252" t="s">
        <v>1162</v>
      </c>
      <c r="F471" s="252" t="s">
        <v>518</v>
      </c>
      <c r="G471" s="252" t="s">
        <v>516</v>
      </c>
      <c r="H471" s="252" t="s">
        <v>403</v>
      </c>
      <c r="I471" s="255">
        <v>45636.663194444445</v>
      </c>
      <c r="J471" s="255">
        <v>45638.663194444445</v>
      </c>
      <c r="K471" s="252" t="s">
        <v>845</v>
      </c>
      <c r="L471" s="255">
        <v>45642.8</v>
      </c>
      <c r="M471" s="252" t="s">
        <v>1162</v>
      </c>
      <c r="N471" s="252" t="s">
        <v>847</v>
      </c>
      <c r="O471" s="252" t="s">
        <v>848</v>
      </c>
      <c r="P471" s="255">
        <v>45642.8</v>
      </c>
      <c r="Q471" s="252" t="s">
        <v>795</v>
      </c>
      <c r="R471" s="255">
        <v>45639.761805555558</v>
      </c>
      <c r="S471" s="255">
        <v>45639.761805555558</v>
      </c>
      <c r="T471" s="255">
        <v>45636.746527777781</v>
      </c>
      <c r="U471" s="253" t="s">
        <v>849</v>
      </c>
      <c r="V471" s="253" t="s">
        <v>849</v>
      </c>
      <c r="W471" s="252" t="s">
        <v>850</v>
      </c>
      <c r="X471" s="252" t="s">
        <v>793</v>
      </c>
      <c r="Y471" s="228" t="str">
        <f>VLOOKUP(HelpMe[[#This Row],[Technician]],Technicians[#All],3,FALSE)</f>
        <v>Capgemini</v>
      </c>
      <c r="Z471" s="228" t="str">
        <f>VLOOKUP(HelpMe[[#This Row],[Technician]],Technicians[#All],2,FALSE)</f>
        <v>SAP SD</v>
      </c>
      <c r="AA471" s="233" t="e">
        <f>IF((TEXT("Oct 28, 2024 00:00 AM","mmm dd, yyyy hh:mm") - TEXT(HelpMe[[#This Row],[Created Date]],"mmm dd, yyyy hh:mm"))&gt;0, "Yes","No")</f>
        <v>#VALUE!</v>
      </c>
      <c r="AB471" s="230">
        <f ca="1">IF(HelpMe[[#This Row],[Resolved Time]]="-",NOW()-TEXT(HelpMe[[#This Row],[Created Date]],"mmm dd, yyyy hh:mm"),HelpMe[[#This Row],[Resolved Time]]-HelpMe[[#This Row],[Created Date]])</f>
        <v>3.0986111111124046</v>
      </c>
      <c r="AC471" s="231" t="e">
        <f>YEAR(TEXT(HelpMe[[#This Row],[Created Date]],"mmm dd, yyyy hh:mm"))</f>
        <v>#VALUE!</v>
      </c>
      <c r="AD471" s="228" t="e">
        <f>WEEKNUM(TEXT(HelpMe[[#This Row],[Created Date]],"mmm dd, yyyy hh:mm"),2)</f>
        <v>#VALUE!</v>
      </c>
      <c r="AE471" s="228" t="e">
        <f>_xlfn.CONCAT(HelpMe[[#This Row],[Year]],"-W",HelpMe[[#This Row],[Week'#]])</f>
        <v>#VALUE!</v>
      </c>
      <c r="AF471" s="228" t="str">
        <f>IFERROR(VLOOKUP(HelpMe[[#This Row],[ID]],CGTracker[#All],11,FALSE),"No CG Status Found")</f>
        <v>Closed</v>
      </c>
      <c r="AG471" s="228" t="e">
        <f>MONTH(TEXT(HelpMe[[#This Row],[Created Date]],"mmm dd, yyyy hh:mm"))</f>
        <v>#VALUE!</v>
      </c>
      <c r="AH471" s="228" t="e">
        <f>_xlfn.CONCAT(HelpMe[[#This Row],[Year]],"-M",HelpMe[[#This Row],[Month]])</f>
        <v>#VALUE!</v>
      </c>
      <c r="AI471" s="228" t="str">
        <f ca="1">IF(HelpMe[[#This Row],[Age]]&lt;2,"Less than 2",IF(HelpMe[[#This Row],[Age]]&lt;5,"From 2 to 5",IF(HelpMe[[#This Row],[Age]]&lt;10,"From 5 to 10","More than 10")))</f>
        <v>From 2 to 5</v>
      </c>
      <c r="AJ471" s="233">
        <f>DATEVALUE(TEXT(HelpMe[[#This Row],[Created Date]],"mm/dd/yyyy hh:mm"))</f>
        <v>45577</v>
      </c>
      <c r="AK471" s="233">
        <f>IF(HelpMe[[#This Row],[Resolved Time]]="-","",DATEVALUE(TEXT(HelpMe[[#This Row],[Created Date]],"mm/dd/yyyy hh:mm")))</f>
        <v>45577</v>
      </c>
    </row>
    <row r="472" spans="1:37" ht="14.5">
      <c r="A472" s="252">
        <v>4000005703</v>
      </c>
      <c r="B472" s="252" t="s">
        <v>156</v>
      </c>
      <c r="C472" s="252" t="s">
        <v>795</v>
      </c>
      <c r="D472" s="254" t="s">
        <v>591</v>
      </c>
      <c r="E472" s="252" t="s">
        <v>1620</v>
      </c>
      <c r="F472" s="252" t="s">
        <v>518</v>
      </c>
      <c r="G472" s="252" t="s">
        <v>516</v>
      </c>
      <c r="H472" s="252" t="s">
        <v>403</v>
      </c>
      <c r="I472" s="255">
        <v>45632.722222222219</v>
      </c>
      <c r="J472" s="255">
        <v>45636.722222222219</v>
      </c>
      <c r="K472" s="252" t="s">
        <v>845</v>
      </c>
      <c r="L472" s="255">
        <v>45645.842361111114</v>
      </c>
      <c r="M472" s="252" t="s">
        <v>846</v>
      </c>
      <c r="N472" s="252" t="s">
        <v>871</v>
      </c>
      <c r="O472" s="252" t="s">
        <v>848</v>
      </c>
      <c r="P472" s="255">
        <v>45645.842361111114</v>
      </c>
      <c r="Q472" s="252" t="s">
        <v>795</v>
      </c>
      <c r="R472" s="255">
        <v>45642.818749999999</v>
      </c>
      <c r="S472" s="255">
        <v>45632.723611111112</v>
      </c>
      <c r="T472" s="255">
        <v>45632.805555555555</v>
      </c>
      <c r="U472" s="253" t="s">
        <v>849</v>
      </c>
      <c r="V472" s="253" t="s">
        <v>849</v>
      </c>
      <c r="W472" s="252" t="s">
        <v>850</v>
      </c>
      <c r="X472" s="252" t="s">
        <v>793</v>
      </c>
      <c r="Y472" s="228" t="str">
        <f>VLOOKUP(HelpMe[[#This Row],[Technician]],Technicians[#All],3,FALSE)</f>
        <v>Capgemini</v>
      </c>
      <c r="Z472" s="228" t="str">
        <f>VLOOKUP(HelpMe[[#This Row],[Technician]],Technicians[#All],2,FALSE)</f>
        <v>SAP SD</v>
      </c>
      <c r="AA472" s="233" t="e">
        <f>IF((TEXT("Oct 28, 2024 00:00 AM","mmm dd, yyyy hh:mm") - TEXT(HelpMe[[#This Row],[Created Date]],"mmm dd, yyyy hh:mm"))&gt;0, "Yes","No")</f>
        <v>#VALUE!</v>
      </c>
      <c r="AB472" s="230">
        <f ca="1">IF(HelpMe[[#This Row],[Resolved Time]]="-",NOW()-TEXT(HelpMe[[#This Row],[Created Date]],"mmm dd, yyyy hh:mm"),HelpMe[[#This Row],[Resolved Time]]-HelpMe[[#This Row],[Created Date]])</f>
        <v>10.096527777779556</v>
      </c>
      <c r="AC472" s="231" t="e">
        <f>YEAR(TEXT(HelpMe[[#This Row],[Created Date]],"mmm dd, yyyy hh:mm"))</f>
        <v>#VALUE!</v>
      </c>
      <c r="AD472" s="228" t="e">
        <f>WEEKNUM(TEXT(HelpMe[[#This Row],[Created Date]],"mmm dd, yyyy hh:mm"),2)</f>
        <v>#VALUE!</v>
      </c>
      <c r="AE472" s="228" t="e">
        <f>_xlfn.CONCAT(HelpMe[[#This Row],[Year]],"-W",HelpMe[[#This Row],[Week'#]])</f>
        <v>#VALUE!</v>
      </c>
      <c r="AF472" s="228" t="str">
        <f>IFERROR(VLOOKUP(HelpMe[[#This Row],[ID]],CGTracker[#All],11,FALSE),"No CG Status Found")</f>
        <v>Closed</v>
      </c>
      <c r="AG472" s="228" t="e">
        <f>MONTH(TEXT(HelpMe[[#This Row],[Created Date]],"mmm dd, yyyy hh:mm"))</f>
        <v>#VALUE!</v>
      </c>
      <c r="AH472" s="228" t="e">
        <f>_xlfn.CONCAT(HelpMe[[#This Row],[Year]],"-M",HelpMe[[#This Row],[Month]])</f>
        <v>#VALUE!</v>
      </c>
      <c r="AI472" s="228" t="str">
        <f ca="1">IF(HelpMe[[#This Row],[Age]]&lt;2,"Less than 2",IF(HelpMe[[#This Row],[Age]]&lt;5,"From 2 to 5",IF(HelpMe[[#This Row],[Age]]&lt;10,"From 5 to 10","More than 10")))</f>
        <v>More than 10</v>
      </c>
      <c r="AJ472" s="233">
        <f>DATEVALUE(TEXT(HelpMe[[#This Row],[Created Date]],"mm/dd/yyyy hh:mm"))</f>
        <v>45455</v>
      </c>
      <c r="AK472" s="233">
        <f>IF(HelpMe[[#This Row],[Resolved Time]]="-","",DATEVALUE(TEXT(HelpMe[[#This Row],[Created Date]],"mm/dd/yyyy hh:mm")))</f>
        <v>45455</v>
      </c>
    </row>
    <row r="473" spans="1:37" ht="14.5">
      <c r="A473" s="252">
        <v>4000004947</v>
      </c>
      <c r="B473" s="252" t="s">
        <v>117</v>
      </c>
      <c r="C473" s="252" t="s">
        <v>881</v>
      </c>
      <c r="D473" s="254" t="s">
        <v>502</v>
      </c>
      <c r="E473" s="252" t="s">
        <v>1104</v>
      </c>
      <c r="F473" s="252" t="s">
        <v>941</v>
      </c>
      <c r="G473" s="252" t="s">
        <v>942</v>
      </c>
      <c r="H473" s="252" t="s">
        <v>268</v>
      </c>
      <c r="I473" s="255">
        <v>45608.853472222225</v>
      </c>
      <c r="J473" s="253" t="s">
        <v>849</v>
      </c>
      <c r="K473" s="252" t="s">
        <v>845</v>
      </c>
      <c r="L473" s="253" t="s">
        <v>849</v>
      </c>
      <c r="M473" s="252" t="s">
        <v>846</v>
      </c>
      <c r="N473" s="252" t="s">
        <v>860</v>
      </c>
      <c r="O473" s="253" t="s">
        <v>849</v>
      </c>
      <c r="P473" s="255">
        <v>45623.615277777775</v>
      </c>
      <c r="Q473" s="253" t="s">
        <v>849</v>
      </c>
      <c r="R473" s="253" t="s">
        <v>849</v>
      </c>
      <c r="S473" s="255">
        <v>45615.463194444441</v>
      </c>
      <c r="T473" s="253" t="s">
        <v>849</v>
      </c>
      <c r="U473" s="252" t="s">
        <v>845</v>
      </c>
      <c r="V473" s="253" t="s">
        <v>849</v>
      </c>
      <c r="W473" s="252" t="s">
        <v>850</v>
      </c>
      <c r="X473" s="252" t="s">
        <v>903</v>
      </c>
      <c r="Y473" s="228" t="str">
        <f>VLOOKUP(HelpMe[[#This Row],[Technician]],Technicians[#All],3,FALSE)</f>
        <v>Capgemini</v>
      </c>
      <c r="Z473" s="228" t="str">
        <f>VLOOKUP(HelpMe[[#This Row],[Technician]],Technicians[#All],2,FALSE)</f>
        <v>SAP FICO</v>
      </c>
      <c r="AA473" s="233" t="e">
        <f>IF((TEXT("Oct 28, 2024 00:00 AM","mmm dd, yyyy hh:mm") - TEXT(HelpMe[[#This Row],[Created Date]],"mmm dd, yyyy hh:mm"))&gt;0, "Yes","No")</f>
        <v>#VALUE!</v>
      </c>
      <c r="AB473" s="230" t="e">
        <f ca="1">IF(HelpMe[[#This Row],[Resolved Time]]="-",NOW()-TEXT(HelpMe[[#This Row],[Created Date]],"mmm dd, yyyy hh:mm"),HelpMe[[#This Row],[Resolved Time]]-HelpMe[[#This Row],[Created Date]])</f>
        <v>#VALUE!</v>
      </c>
      <c r="AC473" s="231" t="e">
        <f>YEAR(TEXT(HelpMe[[#This Row],[Created Date]],"mmm dd, yyyy hh:mm"))</f>
        <v>#VALUE!</v>
      </c>
      <c r="AD473" s="228" t="e">
        <f>WEEKNUM(TEXT(HelpMe[[#This Row],[Created Date]],"mmm dd, yyyy hh:mm"),2)</f>
        <v>#VALUE!</v>
      </c>
      <c r="AE473" s="228" t="e">
        <f>_xlfn.CONCAT(HelpMe[[#This Row],[Year]],"-W",HelpMe[[#This Row],[Week'#]])</f>
        <v>#VALUE!</v>
      </c>
      <c r="AF473" s="228" t="str">
        <f>IFERROR(VLOOKUP(HelpMe[[#This Row],[ID]],CGTracker[#All],11,FALSE),"No CG Status Found")</f>
        <v>In Progress</v>
      </c>
      <c r="AG473" s="228" t="e">
        <f>MONTH(TEXT(HelpMe[[#This Row],[Created Date]],"mmm dd, yyyy hh:mm"))</f>
        <v>#VALUE!</v>
      </c>
      <c r="AH473" s="228" t="e">
        <f>_xlfn.CONCAT(HelpMe[[#This Row],[Year]],"-M",HelpMe[[#This Row],[Month]])</f>
        <v>#VALUE!</v>
      </c>
      <c r="AI473" s="228" t="e">
        <f ca="1">IF(HelpMe[[#This Row],[Age]]&lt;2,"Less than 2",IF(HelpMe[[#This Row],[Age]]&lt;5,"From 2 to 5",IF(HelpMe[[#This Row],[Age]]&lt;10,"From 5 to 10","More than 10")))</f>
        <v>#VALUE!</v>
      </c>
      <c r="AJ473" s="233">
        <f>DATEVALUE(TEXT(HelpMe[[#This Row],[Created Date]],"mm/dd/yyyy hh:mm"))</f>
        <v>45637</v>
      </c>
      <c r="AK473" s="233" t="str">
        <f>IF(HelpMe[[#This Row],[Resolved Time]]="-","",DATEVALUE(TEXT(HelpMe[[#This Row],[Created Date]],"mm/dd/yyyy hh:mm")))</f>
        <v/>
      </c>
    </row>
    <row r="474" spans="1:37" ht="14.5">
      <c r="A474" s="252">
        <v>4000003336</v>
      </c>
      <c r="B474" s="252" t="s">
        <v>117</v>
      </c>
      <c r="C474" s="252" t="s">
        <v>861</v>
      </c>
      <c r="D474" s="254" t="s">
        <v>1621</v>
      </c>
      <c r="E474" s="252" t="s">
        <v>1622</v>
      </c>
      <c r="F474" s="252" t="s">
        <v>742</v>
      </c>
      <c r="G474" s="252" t="s">
        <v>864</v>
      </c>
      <c r="H474" s="252" t="s">
        <v>131</v>
      </c>
      <c r="I474" s="255">
        <v>45559.581944444442</v>
      </c>
      <c r="J474" s="253" t="s">
        <v>849</v>
      </c>
      <c r="K474" s="252" t="s">
        <v>845</v>
      </c>
      <c r="L474" s="253" t="s">
        <v>849</v>
      </c>
      <c r="M474" s="252" t="s">
        <v>1622</v>
      </c>
      <c r="N474" s="252" t="s">
        <v>895</v>
      </c>
      <c r="O474" s="253" t="s">
        <v>849</v>
      </c>
      <c r="P474" s="255">
        <v>45560.65625</v>
      </c>
      <c r="Q474" s="253" t="s">
        <v>849</v>
      </c>
      <c r="R474" s="253" t="s">
        <v>849</v>
      </c>
      <c r="S474" s="253" t="s">
        <v>849</v>
      </c>
      <c r="T474" s="253" t="s">
        <v>849</v>
      </c>
      <c r="U474" s="252" t="s">
        <v>885</v>
      </c>
      <c r="V474" s="253" t="s">
        <v>849</v>
      </c>
      <c r="W474" s="252" t="s">
        <v>850</v>
      </c>
      <c r="X474" s="252" t="s">
        <v>793</v>
      </c>
      <c r="Y474" s="228" t="str">
        <f>VLOOKUP(HelpMe[[#This Row],[Technician]],Technicians[#All],3,FALSE)</f>
        <v>RAK Ceramics</v>
      </c>
      <c r="Z474" s="228" t="str">
        <f>VLOOKUP(HelpMe[[#This Row],[Technician]],Technicians[#All],2,FALSE)</f>
        <v>SAP SD</v>
      </c>
      <c r="AA474" s="233" t="e">
        <f>IF((TEXT("Oct 28, 2024 00:00 AM","mmm dd, yyyy hh:mm") - TEXT(HelpMe[[#This Row],[Created Date]],"mmm dd, yyyy hh:mm"))&gt;0, "Yes","No")</f>
        <v>#VALUE!</v>
      </c>
      <c r="AB474" s="230" t="e">
        <f ca="1">IF(HelpMe[[#This Row],[Resolved Time]]="-",NOW()-TEXT(HelpMe[[#This Row],[Created Date]],"mmm dd, yyyy hh:mm"),HelpMe[[#This Row],[Resolved Time]]-HelpMe[[#This Row],[Created Date]])</f>
        <v>#VALUE!</v>
      </c>
      <c r="AC474" s="231" t="e">
        <f>YEAR(TEXT(HelpMe[[#This Row],[Created Date]],"mmm dd, yyyy hh:mm"))</f>
        <v>#VALUE!</v>
      </c>
      <c r="AD474" s="228" t="e">
        <f>WEEKNUM(TEXT(HelpMe[[#This Row],[Created Date]],"mmm dd, yyyy hh:mm"),2)</f>
        <v>#VALUE!</v>
      </c>
      <c r="AE474" s="228" t="e">
        <f>_xlfn.CONCAT(HelpMe[[#This Row],[Year]],"-W",HelpMe[[#This Row],[Week'#]])</f>
        <v>#VALUE!</v>
      </c>
      <c r="AF474" s="228" t="str">
        <f>IFERROR(VLOOKUP(HelpMe[[#This Row],[ID]],CGTracker[#All],11,FALSE),"No CG Status Found")</f>
        <v>No CG Status Found</v>
      </c>
      <c r="AG474" s="228" t="e">
        <f>MONTH(TEXT(HelpMe[[#This Row],[Created Date]],"mmm dd, yyyy hh:mm"))</f>
        <v>#VALUE!</v>
      </c>
      <c r="AH474" s="228" t="e">
        <f>_xlfn.CONCAT(HelpMe[[#This Row],[Year]],"-M",HelpMe[[#This Row],[Month]])</f>
        <v>#VALUE!</v>
      </c>
      <c r="AI474" s="228" t="e">
        <f ca="1">IF(HelpMe[[#This Row],[Age]]&lt;2,"Less than 2",IF(HelpMe[[#This Row],[Age]]&lt;5,"From 2 to 5",IF(HelpMe[[#This Row],[Age]]&lt;10,"From 5 to 10","More than 10")))</f>
        <v>#VALUE!</v>
      </c>
      <c r="AJ474" s="233" t="e">
        <f>DATEVALUE(TEXT(HelpMe[[#This Row],[Created Date]],"mm/dd/yyyy hh:mm"))</f>
        <v>#VALUE!</v>
      </c>
      <c r="AK474" s="233" t="str">
        <f>IF(HelpMe[[#This Row],[Resolved Time]]="-","",DATEVALUE(TEXT(HelpMe[[#This Row],[Created Date]],"mm/dd/yyyy hh:mm")))</f>
        <v/>
      </c>
    </row>
    <row r="475" spans="1:37" ht="14.5">
      <c r="A475" s="252">
        <v>4000003380</v>
      </c>
      <c r="B475" s="252" t="s">
        <v>117</v>
      </c>
      <c r="C475" s="252" t="s">
        <v>795</v>
      </c>
      <c r="D475" s="254" t="s">
        <v>1623</v>
      </c>
      <c r="E475" s="252" t="s">
        <v>1622</v>
      </c>
      <c r="F475" s="252" t="s">
        <v>742</v>
      </c>
      <c r="G475" s="252" t="s">
        <v>864</v>
      </c>
      <c r="H475" s="252" t="s">
        <v>268</v>
      </c>
      <c r="I475" s="255">
        <v>45560.581944444442</v>
      </c>
      <c r="J475" s="255">
        <v>45562.581944444442</v>
      </c>
      <c r="K475" s="252" t="s">
        <v>845</v>
      </c>
      <c r="L475" s="253" t="s">
        <v>849</v>
      </c>
      <c r="M475" s="252" t="s">
        <v>846</v>
      </c>
      <c r="N475" s="252" t="s">
        <v>895</v>
      </c>
      <c r="O475" s="252" t="s">
        <v>848</v>
      </c>
      <c r="P475" s="255">
        <v>45589.570833333331</v>
      </c>
      <c r="Q475" s="252" t="s">
        <v>795</v>
      </c>
      <c r="R475" s="253" t="s">
        <v>849</v>
      </c>
      <c r="S475" s="255">
        <v>45561.737500000003</v>
      </c>
      <c r="T475" s="255">
        <v>45560.665277777778</v>
      </c>
      <c r="U475" s="252" t="s">
        <v>845</v>
      </c>
      <c r="V475" s="253" t="s">
        <v>849</v>
      </c>
      <c r="W475" s="252" t="s">
        <v>850</v>
      </c>
      <c r="X475" s="252" t="s">
        <v>793</v>
      </c>
      <c r="Y475" s="228" t="str">
        <f>VLOOKUP(HelpMe[[#This Row],[Technician]],Technicians[#All],3,FALSE)</f>
        <v>RAK Ceramics</v>
      </c>
      <c r="Z475" s="228" t="str">
        <f>VLOOKUP(HelpMe[[#This Row],[Technician]],Technicians[#All],2,FALSE)</f>
        <v>SAP SD</v>
      </c>
      <c r="AA475" s="233" t="e">
        <f>IF((TEXT("Oct 28, 2024 00:00 AM","mmm dd, yyyy hh:mm") - TEXT(HelpMe[[#This Row],[Created Date]],"mmm dd, yyyy hh:mm"))&gt;0, "Yes","No")</f>
        <v>#VALUE!</v>
      </c>
      <c r="AB475" s="230" t="e">
        <f ca="1">IF(HelpMe[[#This Row],[Resolved Time]]="-",NOW()-TEXT(HelpMe[[#This Row],[Created Date]],"mmm dd, yyyy hh:mm"),HelpMe[[#This Row],[Resolved Time]]-HelpMe[[#This Row],[Created Date]])</f>
        <v>#VALUE!</v>
      </c>
      <c r="AC475" s="231" t="e">
        <f>YEAR(TEXT(HelpMe[[#This Row],[Created Date]],"mmm dd, yyyy hh:mm"))</f>
        <v>#VALUE!</v>
      </c>
      <c r="AD475" s="228" t="e">
        <f>WEEKNUM(TEXT(HelpMe[[#This Row],[Created Date]],"mmm dd, yyyy hh:mm"),2)</f>
        <v>#VALUE!</v>
      </c>
      <c r="AE475" s="228" t="e">
        <f>_xlfn.CONCAT(HelpMe[[#This Row],[Year]],"-W",HelpMe[[#This Row],[Week'#]])</f>
        <v>#VALUE!</v>
      </c>
      <c r="AF475" s="228" t="str">
        <f>IFERROR(VLOOKUP(HelpMe[[#This Row],[ID]],CGTracker[#All],11,FALSE),"No CG Status Found")</f>
        <v>No CG Status Found</v>
      </c>
      <c r="AG475" s="228" t="e">
        <f>MONTH(TEXT(HelpMe[[#This Row],[Created Date]],"mmm dd, yyyy hh:mm"))</f>
        <v>#VALUE!</v>
      </c>
      <c r="AH475" s="228" t="e">
        <f>_xlfn.CONCAT(HelpMe[[#This Row],[Year]],"-M",HelpMe[[#This Row],[Month]])</f>
        <v>#VALUE!</v>
      </c>
      <c r="AI475" s="228" t="e">
        <f ca="1">IF(HelpMe[[#This Row],[Age]]&lt;2,"Less than 2",IF(HelpMe[[#This Row],[Age]]&lt;5,"From 2 to 5",IF(HelpMe[[#This Row],[Age]]&lt;10,"From 5 to 10","More than 10")))</f>
        <v>#VALUE!</v>
      </c>
      <c r="AJ475" s="233" t="e">
        <f>DATEVALUE(TEXT(HelpMe[[#This Row],[Created Date]],"mm/dd/yyyy hh:mm"))</f>
        <v>#VALUE!</v>
      </c>
      <c r="AK475" s="233" t="str">
        <f>IF(HelpMe[[#This Row],[Resolved Time]]="-","",DATEVALUE(TEXT(HelpMe[[#This Row],[Created Date]],"mm/dd/yyyy hh:mm")))</f>
        <v/>
      </c>
    </row>
    <row r="476" spans="1:37" ht="14.5">
      <c r="A476" s="252">
        <v>4000002255</v>
      </c>
      <c r="B476" s="252" t="s">
        <v>156</v>
      </c>
      <c r="C476" s="252" t="s">
        <v>861</v>
      </c>
      <c r="D476" s="254" t="s">
        <v>1624</v>
      </c>
      <c r="E476" s="252" t="s">
        <v>931</v>
      </c>
      <c r="F476" s="252" t="s">
        <v>854</v>
      </c>
      <c r="G476" s="252" t="s">
        <v>855</v>
      </c>
      <c r="H476" s="252" t="s">
        <v>403</v>
      </c>
      <c r="I476" s="255">
        <v>45526.711111111108</v>
      </c>
      <c r="J476" s="255">
        <v>45527.669444444444</v>
      </c>
      <c r="K476" s="252" t="s">
        <v>845</v>
      </c>
      <c r="L476" s="255">
        <v>45535.552083333336</v>
      </c>
      <c r="M476" s="252" t="s">
        <v>931</v>
      </c>
      <c r="N476" s="252" t="s">
        <v>895</v>
      </c>
      <c r="O476" s="252" t="s">
        <v>920</v>
      </c>
      <c r="P476" s="255">
        <v>45535.552083333336</v>
      </c>
      <c r="Q476" s="252" t="s">
        <v>861</v>
      </c>
      <c r="R476" s="255">
        <v>45532.53402777778</v>
      </c>
      <c r="S476" s="255">
        <v>45532.53402777778</v>
      </c>
      <c r="T476" s="255">
        <v>45526.75277777778</v>
      </c>
      <c r="U476" s="253" t="s">
        <v>849</v>
      </c>
      <c r="V476" s="256">
        <v>2000000000</v>
      </c>
      <c r="W476" s="252" t="s">
        <v>850</v>
      </c>
      <c r="X476" s="252" t="s">
        <v>793</v>
      </c>
      <c r="Y476" s="228" t="str">
        <f>VLOOKUP(HelpMe[[#This Row],[Technician]],Technicians[#All],3,FALSE)</f>
        <v>RAK Ceramics</v>
      </c>
      <c r="Z476" s="228" t="str">
        <f>VLOOKUP(HelpMe[[#This Row],[Technician]],Technicians[#All],2,FALSE)</f>
        <v>SAP PP</v>
      </c>
      <c r="AA476" s="233" t="e">
        <f>IF((TEXT("Oct 28, 2024 00:00 AM","mmm dd, yyyy hh:mm") - TEXT(HelpMe[[#This Row],[Created Date]],"mmm dd, yyyy hh:mm"))&gt;0, "Yes","No")</f>
        <v>#VALUE!</v>
      </c>
      <c r="AB476" s="230">
        <f ca="1">IF(HelpMe[[#This Row],[Resolved Time]]="-",NOW()-TEXT(HelpMe[[#This Row],[Created Date]],"mmm dd, yyyy hh:mm"),HelpMe[[#This Row],[Resolved Time]]-HelpMe[[#This Row],[Created Date]])</f>
        <v>5.8229166666715173</v>
      </c>
      <c r="AC476" s="231" t="e">
        <f>YEAR(TEXT(HelpMe[[#This Row],[Created Date]],"mmm dd, yyyy hh:mm"))</f>
        <v>#VALUE!</v>
      </c>
      <c r="AD476" s="228" t="e">
        <f>WEEKNUM(TEXT(HelpMe[[#This Row],[Created Date]],"mmm dd, yyyy hh:mm"),2)</f>
        <v>#VALUE!</v>
      </c>
      <c r="AE476" s="228" t="e">
        <f>_xlfn.CONCAT(HelpMe[[#This Row],[Year]],"-W",HelpMe[[#This Row],[Week'#]])</f>
        <v>#VALUE!</v>
      </c>
      <c r="AF476" s="228" t="str">
        <f>IFERROR(VLOOKUP(HelpMe[[#This Row],[ID]],CGTracker[#All],11,FALSE),"No CG Status Found")</f>
        <v>No CG Status Found</v>
      </c>
      <c r="AG476" s="228" t="e">
        <f>MONTH(TEXT(HelpMe[[#This Row],[Created Date]],"mmm dd, yyyy hh:mm"))</f>
        <v>#VALUE!</v>
      </c>
      <c r="AH476" s="228" t="e">
        <f>_xlfn.CONCAT(HelpMe[[#This Row],[Year]],"-M",HelpMe[[#This Row],[Month]])</f>
        <v>#VALUE!</v>
      </c>
      <c r="AI476" s="228" t="str">
        <f ca="1">IF(HelpMe[[#This Row],[Age]]&lt;2,"Less than 2",IF(HelpMe[[#This Row],[Age]]&lt;5,"From 2 to 5",IF(HelpMe[[#This Row],[Age]]&lt;10,"From 5 to 10","More than 10")))</f>
        <v>From 5 to 10</v>
      </c>
      <c r="AJ476" s="233" t="e">
        <f>DATEVALUE(TEXT(HelpMe[[#This Row],[Created Date]],"mm/dd/yyyy hh:mm"))</f>
        <v>#VALUE!</v>
      </c>
      <c r="AK476" s="233" t="e">
        <f>IF(HelpMe[[#This Row],[Resolved Time]]="-","",DATEVALUE(TEXT(HelpMe[[#This Row],[Created Date]],"mm/dd/yyyy hh:mm")))</f>
        <v>#VALUE!</v>
      </c>
    </row>
    <row r="477" spans="1:37" ht="14.5">
      <c r="A477" s="252">
        <v>4000005600</v>
      </c>
      <c r="B477" s="252" t="s">
        <v>117</v>
      </c>
      <c r="C477" s="252" t="s">
        <v>795</v>
      </c>
      <c r="D477" s="254" t="s">
        <v>1625</v>
      </c>
      <c r="E477" s="252" t="s">
        <v>897</v>
      </c>
      <c r="F477" s="252" t="s">
        <v>843</v>
      </c>
      <c r="G477" s="252" t="s">
        <v>844</v>
      </c>
      <c r="H477" s="252" t="s">
        <v>131</v>
      </c>
      <c r="I477" s="255">
        <v>45630.55972222222</v>
      </c>
      <c r="J477" s="255">
        <v>45632.55972222222</v>
      </c>
      <c r="K477" s="252" t="s">
        <v>845</v>
      </c>
      <c r="L477" s="253" t="s">
        <v>849</v>
      </c>
      <c r="M477" s="252" t="s">
        <v>846</v>
      </c>
      <c r="N477" s="252" t="s">
        <v>860</v>
      </c>
      <c r="O477" s="252" t="s">
        <v>848</v>
      </c>
      <c r="P477" s="255">
        <v>45636.747916666667</v>
      </c>
      <c r="Q477" s="252" t="s">
        <v>795</v>
      </c>
      <c r="R477" s="253" t="s">
        <v>849</v>
      </c>
      <c r="S477" s="255">
        <v>45636.747916666667</v>
      </c>
      <c r="T477" s="255">
        <v>45630.643055555556</v>
      </c>
      <c r="U477" s="252" t="s">
        <v>885</v>
      </c>
      <c r="V477" s="253" t="s">
        <v>849</v>
      </c>
      <c r="W477" s="252" t="s">
        <v>850</v>
      </c>
      <c r="X477" s="252" t="s">
        <v>793</v>
      </c>
      <c r="Y477" s="228" t="str">
        <f>VLOOKUP(HelpMe[[#This Row],[Technician]],Technicians[#All],3,FALSE)</f>
        <v>RAK Ceramics</v>
      </c>
      <c r="Z477" s="228" t="str">
        <f>VLOOKUP(HelpMe[[#This Row],[Technician]],Technicians[#All],2,FALSE)</f>
        <v>SAP Basis</v>
      </c>
      <c r="AA477" s="233" t="e">
        <f>IF((TEXT("Oct 28, 2024 00:00 AM","mmm dd, yyyy hh:mm") - TEXT(HelpMe[[#This Row],[Created Date]],"mmm dd, yyyy hh:mm"))&gt;0, "Yes","No")</f>
        <v>#VALUE!</v>
      </c>
      <c r="AB477" s="230" t="e">
        <f ca="1">IF(HelpMe[[#This Row],[Resolved Time]]="-",NOW()-TEXT(HelpMe[[#This Row],[Created Date]],"mmm dd, yyyy hh:mm"),HelpMe[[#This Row],[Resolved Time]]-HelpMe[[#This Row],[Created Date]])</f>
        <v>#VALUE!</v>
      </c>
      <c r="AC477" s="231" t="e">
        <f>YEAR(TEXT(HelpMe[[#This Row],[Created Date]],"mmm dd, yyyy hh:mm"))</f>
        <v>#VALUE!</v>
      </c>
      <c r="AD477" s="228" t="e">
        <f>WEEKNUM(TEXT(HelpMe[[#This Row],[Created Date]],"mmm dd, yyyy hh:mm"),2)</f>
        <v>#VALUE!</v>
      </c>
      <c r="AE477" s="228" t="e">
        <f>_xlfn.CONCAT(HelpMe[[#This Row],[Year]],"-W",HelpMe[[#This Row],[Week'#]])</f>
        <v>#VALUE!</v>
      </c>
      <c r="AF477" s="228" t="str">
        <f>IFERROR(VLOOKUP(HelpMe[[#This Row],[ID]],CGTracker[#All],11,FALSE),"No CG Status Found")</f>
        <v>No CG Status Found</v>
      </c>
      <c r="AG477" s="228" t="e">
        <f>MONTH(TEXT(HelpMe[[#This Row],[Created Date]],"mmm dd, yyyy hh:mm"))</f>
        <v>#VALUE!</v>
      </c>
      <c r="AH477" s="228" t="e">
        <f>_xlfn.CONCAT(HelpMe[[#This Row],[Year]],"-M",HelpMe[[#This Row],[Month]])</f>
        <v>#VALUE!</v>
      </c>
      <c r="AI477" s="228" t="e">
        <f ca="1">IF(HelpMe[[#This Row],[Age]]&lt;2,"Less than 2",IF(HelpMe[[#This Row],[Age]]&lt;5,"From 2 to 5",IF(HelpMe[[#This Row],[Age]]&lt;10,"From 5 to 10","More than 10")))</f>
        <v>#VALUE!</v>
      </c>
      <c r="AJ477" s="233">
        <f>DATEVALUE(TEXT(HelpMe[[#This Row],[Created Date]],"mm/dd/yyyy hh:mm"))</f>
        <v>45394</v>
      </c>
      <c r="AK477" s="233" t="str">
        <f>IF(HelpMe[[#This Row],[Resolved Time]]="-","",DATEVALUE(TEXT(HelpMe[[#This Row],[Created Date]],"mm/dd/yyyy hh:mm")))</f>
        <v/>
      </c>
    </row>
    <row r="478" spans="1:37" ht="14.5">
      <c r="A478" s="252">
        <v>4000002573</v>
      </c>
      <c r="B478" s="252" t="s">
        <v>117</v>
      </c>
      <c r="C478" s="252" t="s">
        <v>795</v>
      </c>
      <c r="D478" s="254" t="s">
        <v>1626</v>
      </c>
      <c r="E478" s="252" t="s">
        <v>1422</v>
      </c>
      <c r="F478" s="252" t="s">
        <v>742</v>
      </c>
      <c r="G478" s="252" t="s">
        <v>942</v>
      </c>
      <c r="H478" s="252" t="s">
        <v>268</v>
      </c>
      <c r="I478" s="255">
        <v>45537.790277777778</v>
      </c>
      <c r="J478" s="255">
        <v>45538.748611111114</v>
      </c>
      <c r="K478" s="252" t="s">
        <v>845</v>
      </c>
      <c r="L478" s="253" t="s">
        <v>849</v>
      </c>
      <c r="M478" s="252" t="s">
        <v>846</v>
      </c>
      <c r="N478" s="252" t="s">
        <v>878</v>
      </c>
      <c r="O478" s="252" t="s">
        <v>972</v>
      </c>
      <c r="P478" s="255">
        <v>45638.566666666666</v>
      </c>
      <c r="Q478" s="252" t="s">
        <v>861</v>
      </c>
      <c r="R478" s="253" t="s">
        <v>849</v>
      </c>
      <c r="S478" s="255">
        <v>45558.475694444445</v>
      </c>
      <c r="T478" s="255">
        <v>45538.456944444442</v>
      </c>
      <c r="U478" s="252" t="s">
        <v>845</v>
      </c>
      <c r="V478" s="253" t="s">
        <v>849</v>
      </c>
      <c r="W478" s="252" t="s">
        <v>850</v>
      </c>
      <c r="X478" s="252" t="s">
        <v>793</v>
      </c>
      <c r="Y478" s="228" t="str">
        <f>VLOOKUP(HelpMe[[#This Row],[Technician]],Technicians[#All],3,FALSE)</f>
        <v>RAK Ceramics</v>
      </c>
      <c r="Z478" s="228" t="str">
        <f>VLOOKUP(HelpMe[[#This Row],[Technician]],Technicians[#All],2,FALSE)</f>
        <v>SAP SD</v>
      </c>
      <c r="AA478" s="233" t="e">
        <f>IF((TEXT("Oct 28, 2024 00:00 AM","mmm dd, yyyy hh:mm") - TEXT(HelpMe[[#This Row],[Created Date]],"mmm dd, yyyy hh:mm"))&gt;0, "Yes","No")</f>
        <v>#VALUE!</v>
      </c>
      <c r="AB478" s="230" t="e">
        <f ca="1">IF(HelpMe[[#This Row],[Resolved Time]]="-",NOW()-TEXT(HelpMe[[#This Row],[Created Date]],"mmm dd, yyyy hh:mm"),HelpMe[[#This Row],[Resolved Time]]-HelpMe[[#This Row],[Created Date]])</f>
        <v>#VALUE!</v>
      </c>
      <c r="AC478" s="231" t="e">
        <f>YEAR(TEXT(HelpMe[[#This Row],[Created Date]],"mmm dd, yyyy hh:mm"))</f>
        <v>#VALUE!</v>
      </c>
      <c r="AD478" s="228" t="e">
        <f>WEEKNUM(TEXT(HelpMe[[#This Row],[Created Date]],"mmm dd, yyyy hh:mm"),2)</f>
        <v>#VALUE!</v>
      </c>
      <c r="AE478" s="228" t="e">
        <f>_xlfn.CONCAT(HelpMe[[#This Row],[Year]],"-W",HelpMe[[#This Row],[Week'#]])</f>
        <v>#VALUE!</v>
      </c>
      <c r="AF478" s="228" t="str">
        <f>IFERROR(VLOOKUP(HelpMe[[#This Row],[ID]],CGTracker[#All],11,FALSE),"No CG Status Found")</f>
        <v>No CG Status Found</v>
      </c>
      <c r="AG478" s="228" t="e">
        <f>MONTH(TEXT(HelpMe[[#This Row],[Created Date]],"mmm dd, yyyy hh:mm"))</f>
        <v>#VALUE!</v>
      </c>
      <c r="AH478" s="228" t="e">
        <f>_xlfn.CONCAT(HelpMe[[#This Row],[Year]],"-M",HelpMe[[#This Row],[Month]])</f>
        <v>#VALUE!</v>
      </c>
      <c r="AI478" s="228" t="e">
        <f ca="1">IF(HelpMe[[#This Row],[Age]]&lt;2,"Less than 2",IF(HelpMe[[#This Row],[Age]]&lt;5,"From 2 to 5",IF(HelpMe[[#This Row],[Age]]&lt;10,"From 5 to 10","More than 10")))</f>
        <v>#VALUE!</v>
      </c>
      <c r="AJ478" s="233">
        <f>DATEVALUE(TEXT(HelpMe[[#This Row],[Created Date]],"mm/dd/yyyy hh:mm"))</f>
        <v>45331</v>
      </c>
      <c r="AK478" s="233" t="str">
        <f>IF(HelpMe[[#This Row],[Resolved Time]]="-","",DATEVALUE(TEXT(HelpMe[[#This Row],[Created Date]],"mm/dd/yyyy hh:mm")))</f>
        <v/>
      </c>
    </row>
    <row r="479" spans="1:37" ht="14.5">
      <c r="A479" s="252">
        <v>4000002959</v>
      </c>
      <c r="B479" s="252" t="s">
        <v>156</v>
      </c>
      <c r="C479" s="252" t="s">
        <v>795</v>
      </c>
      <c r="D479" s="254" t="s">
        <v>1627</v>
      </c>
      <c r="E479" s="252" t="s">
        <v>603</v>
      </c>
      <c r="F479" s="252" t="s">
        <v>603</v>
      </c>
      <c r="G479" s="252" t="s">
        <v>942</v>
      </c>
      <c r="H479" s="252" t="s">
        <v>403</v>
      </c>
      <c r="I479" s="255">
        <v>45547.513888888891</v>
      </c>
      <c r="J479" s="255">
        <v>45548.472222222219</v>
      </c>
      <c r="K479" s="252" t="s">
        <v>845</v>
      </c>
      <c r="L479" s="255">
        <v>45555.600694444445</v>
      </c>
      <c r="M479" s="252" t="s">
        <v>846</v>
      </c>
      <c r="N479" s="252" t="s">
        <v>912</v>
      </c>
      <c r="O479" s="252" t="s">
        <v>972</v>
      </c>
      <c r="P479" s="255">
        <v>45555.600694444445</v>
      </c>
      <c r="Q479" s="252" t="s">
        <v>861</v>
      </c>
      <c r="R479" s="255">
        <v>45552.570138888892</v>
      </c>
      <c r="S479" s="255">
        <v>45552.535416666666</v>
      </c>
      <c r="T479" s="255">
        <v>45547.555555555555</v>
      </c>
      <c r="U479" s="253" t="s">
        <v>849</v>
      </c>
      <c r="V479" s="256">
        <v>2000000000</v>
      </c>
      <c r="W479" s="252" t="s">
        <v>850</v>
      </c>
      <c r="X479" s="252" t="s">
        <v>793</v>
      </c>
      <c r="Y479" s="228" t="str">
        <f>VLOOKUP(HelpMe[[#This Row],[Technician]],Technicians[#All],3,FALSE)</f>
        <v>RAK Ceramics</v>
      </c>
      <c r="Z479" s="228" t="str">
        <f>VLOOKUP(HelpMe[[#This Row],[Technician]],Technicians[#All],2,FALSE)</f>
        <v>SAP ABAP</v>
      </c>
      <c r="AA479" s="233" t="e">
        <f>IF((TEXT("Oct 28, 2024 00:00 AM","mmm dd, yyyy hh:mm") - TEXT(HelpMe[[#This Row],[Created Date]],"mmm dd, yyyy hh:mm"))&gt;0, "Yes","No")</f>
        <v>#VALUE!</v>
      </c>
      <c r="AB479" s="230">
        <f ca="1">IF(HelpMe[[#This Row],[Resolved Time]]="-",NOW()-TEXT(HelpMe[[#This Row],[Created Date]],"mmm dd, yyyy hh:mm"),HelpMe[[#This Row],[Resolved Time]]-HelpMe[[#This Row],[Created Date]])</f>
        <v>5.0562500000014552</v>
      </c>
      <c r="AC479" s="231" t="e">
        <f>YEAR(TEXT(HelpMe[[#This Row],[Created Date]],"mmm dd, yyyy hh:mm"))</f>
        <v>#VALUE!</v>
      </c>
      <c r="AD479" s="228" t="e">
        <f>WEEKNUM(TEXT(HelpMe[[#This Row],[Created Date]],"mmm dd, yyyy hh:mm"),2)</f>
        <v>#VALUE!</v>
      </c>
      <c r="AE479" s="228" t="e">
        <f>_xlfn.CONCAT(HelpMe[[#This Row],[Year]],"-W",HelpMe[[#This Row],[Week'#]])</f>
        <v>#VALUE!</v>
      </c>
      <c r="AF479" s="228" t="str">
        <f>IFERROR(VLOOKUP(HelpMe[[#This Row],[ID]],CGTracker[#All],11,FALSE),"No CG Status Found")</f>
        <v>No CG Status Found</v>
      </c>
      <c r="AG479" s="228" t="e">
        <f>MONTH(TEXT(HelpMe[[#This Row],[Created Date]],"mmm dd, yyyy hh:mm"))</f>
        <v>#VALUE!</v>
      </c>
      <c r="AH479" s="228" t="e">
        <f>_xlfn.CONCAT(HelpMe[[#This Row],[Year]],"-M",HelpMe[[#This Row],[Month]])</f>
        <v>#VALUE!</v>
      </c>
      <c r="AI479" s="228" t="str">
        <f ca="1">IF(HelpMe[[#This Row],[Age]]&lt;2,"Less than 2",IF(HelpMe[[#This Row],[Age]]&lt;5,"From 2 to 5",IF(HelpMe[[#This Row],[Age]]&lt;10,"From 5 to 10","More than 10")))</f>
        <v>From 5 to 10</v>
      </c>
      <c r="AJ479" s="233">
        <f>DATEVALUE(TEXT(HelpMe[[#This Row],[Created Date]],"mm/dd/yyyy hh:mm"))</f>
        <v>45635</v>
      </c>
      <c r="AK479" s="233">
        <f>IF(HelpMe[[#This Row],[Resolved Time]]="-","",DATEVALUE(TEXT(HelpMe[[#This Row],[Created Date]],"mm/dd/yyyy hh:mm")))</f>
        <v>45635</v>
      </c>
    </row>
    <row r="480" spans="1:37" ht="14.5">
      <c r="A480" s="252">
        <v>4000003128</v>
      </c>
      <c r="B480" s="252" t="s">
        <v>156</v>
      </c>
      <c r="C480" s="252" t="s">
        <v>795</v>
      </c>
      <c r="D480" s="254" t="s">
        <v>1628</v>
      </c>
      <c r="E480" s="252" t="s">
        <v>884</v>
      </c>
      <c r="F480" s="252" t="s">
        <v>884</v>
      </c>
      <c r="G480" s="252" t="s">
        <v>844</v>
      </c>
      <c r="H480" s="252" t="s">
        <v>403</v>
      </c>
      <c r="I480" s="255">
        <v>45552.581944444442</v>
      </c>
      <c r="J480" s="255">
        <v>45554.581944444442</v>
      </c>
      <c r="K480" s="252" t="s">
        <v>845</v>
      </c>
      <c r="L480" s="255">
        <v>45556.517361111109</v>
      </c>
      <c r="M480" s="252" t="s">
        <v>846</v>
      </c>
      <c r="N480" s="252" t="s">
        <v>912</v>
      </c>
      <c r="O480" s="252" t="s">
        <v>848</v>
      </c>
      <c r="P480" s="255">
        <v>45556.517361111109</v>
      </c>
      <c r="Q480" s="252" t="s">
        <v>795</v>
      </c>
      <c r="R480" s="255">
        <v>45553.477083333331</v>
      </c>
      <c r="S480" s="255">
        <v>45553.477083333331</v>
      </c>
      <c r="T480" s="255">
        <v>45552.665277777778</v>
      </c>
      <c r="U480" s="253" t="s">
        <v>849</v>
      </c>
      <c r="V480" s="253" t="s">
        <v>849</v>
      </c>
      <c r="W480" s="253" t="s">
        <v>849</v>
      </c>
      <c r="X480" s="253" t="s">
        <v>903</v>
      </c>
      <c r="Y480" s="228" t="str">
        <f>VLOOKUP(HelpMe[[#This Row],[Technician]],Technicians[#All],3,FALSE)</f>
        <v>RAK Ceramics</v>
      </c>
      <c r="Z480" s="228" t="str">
        <f>VLOOKUP(HelpMe[[#This Row],[Technician]],Technicians[#All],2,FALSE)</f>
        <v>SAP Basis</v>
      </c>
      <c r="AA480" s="233" t="e">
        <f>IF((TEXT("Oct 28, 2024 00:00 AM","mmm dd, yyyy hh:mm") - TEXT(HelpMe[[#This Row],[Created Date]],"mmm dd, yyyy hh:mm"))&gt;0, "Yes","No")</f>
        <v>#VALUE!</v>
      </c>
      <c r="AB480" s="230">
        <f ca="1">IF(HelpMe[[#This Row],[Resolved Time]]="-",NOW()-TEXT(HelpMe[[#This Row],[Created Date]],"mmm dd, yyyy hh:mm"),HelpMe[[#This Row],[Resolved Time]]-HelpMe[[#This Row],[Created Date]])</f>
        <v>0.89513888888905058</v>
      </c>
      <c r="AC480" s="231" t="e">
        <f>YEAR(TEXT(HelpMe[[#This Row],[Created Date]],"mmm dd, yyyy hh:mm"))</f>
        <v>#VALUE!</v>
      </c>
      <c r="AD480" s="228" t="e">
        <f>WEEKNUM(TEXT(HelpMe[[#This Row],[Created Date]],"mmm dd, yyyy hh:mm"),2)</f>
        <v>#VALUE!</v>
      </c>
      <c r="AE480" s="228" t="e">
        <f>_xlfn.CONCAT(HelpMe[[#This Row],[Year]],"-W",HelpMe[[#This Row],[Week'#]])</f>
        <v>#VALUE!</v>
      </c>
      <c r="AF480" s="228" t="str">
        <f>IFERROR(VLOOKUP(HelpMe[[#This Row],[ID]],CGTracker[#All],11,FALSE),"No CG Status Found")</f>
        <v>No CG Status Found</v>
      </c>
      <c r="AG480" s="228" t="e">
        <f>MONTH(TEXT(HelpMe[[#This Row],[Created Date]],"mmm dd, yyyy hh:mm"))</f>
        <v>#VALUE!</v>
      </c>
      <c r="AH480" s="228" t="e">
        <f>_xlfn.CONCAT(HelpMe[[#This Row],[Year]],"-M",HelpMe[[#This Row],[Month]])</f>
        <v>#VALUE!</v>
      </c>
      <c r="AI480" s="228" t="str">
        <f ca="1">IF(HelpMe[[#This Row],[Age]]&lt;2,"Less than 2",IF(HelpMe[[#This Row],[Age]]&lt;5,"From 2 to 5",IF(HelpMe[[#This Row],[Age]]&lt;10,"From 5 to 10","More than 10")))</f>
        <v>Less than 2</v>
      </c>
      <c r="AJ480" s="233" t="e">
        <f>DATEVALUE(TEXT(HelpMe[[#This Row],[Created Date]],"mm/dd/yyyy hh:mm"))</f>
        <v>#VALUE!</v>
      </c>
      <c r="AK480" s="233" t="e">
        <f>IF(HelpMe[[#This Row],[Resolved Time]]="-","",DATEVALUE(TEXT(HelpMe[[#This Row],[Created Date]],"mm/dd/yyyy hh:mm")))</f>
        <v>#VALUE!</v>
      </c>
    </row>
    <row r="481" spans="1:37" ht="14.5">
      <c r="A481" s="252">
        <v>4000000466</v>
      </c>
      <c r="B481" s="252" t="s">
        <v>156</v>
      </c>
      <c r="C481" s="252" t="s">
        <v>795</v>
      </c>
      <c r="D481" s="254" t="s">
        <v>1629</v>
      </c>
      <c r="E481" s="252" t="s">
        <v>1297</v>
      </c>
      <c r="F481" s="252" t="s">
        <v>742</v>
      </c>
      <c r="G481" s="252" t="s">
        <v>516</v>
      </c>
      <c r="H481" s="252" t="s">
        <v>403</v>
      </c>
      <c r="I481" s="255">
        <v>45482.796527777777</v>
      </c>
      <c r="J481" s="255">
        <v>45484.796527777777</v>
      </c>
      <c r="K481" s="252" t="s">
        <v>845</v>
      </c>
      <c r="L481" s="255">
        <v>45499.49722222222</v>
      </c>
      <c r="M481" s="252" t="s">
        <v>846</v>
      </c>
      <c r="N481" s="252" t="s">
        <v>983</v>
      </c>
      <c r="O481" s="252" t="s">
        <v>848</v>
      </c>
      <c r="P481" s="255">
        <v>45499.49722222222</v>
      </c>
      <c r="Q481" s="252" t="s">
        <v>795</v>
      </c>
      <c r="R481" s="255">
        <v>45496.488194444442</v>
      </c>
      <c r="S481" s="255">
        <v>45483.490972222222</v>
      </c>
      <c r="T481" s="255">
        <v>45483.504861111112</v>
      </c>
      <c r="U481" s="253" t="s">
        <v>849</v>
      </c>
      <c r="V481" s="256">
        <v>2000000000</v>
      </c>
      <c r="W481" s="252" t="s">
        <v>850</v>
      </c>
      <c r="X481" s="252" t="s">
        <v>793</v>
      </c>
      <c r="Y481" s="228" t="str">
        <f>VLOOKUP(HelpMe[[#This Row],[Technician]],Technicians[#All],3,FALSE)</f>
        <v>RAK Ceramics</v>
      </c>
      <c r="Z481" s="228" t="str">
        <f>VLOOKUP(HelpMe[[#This Row],[Technician]],Technicians[#All],2,FALSE)</f>
        <v>SAP SD</v>
      </c>
      <c r="AA481" s="233" t="e">
        <f>IF((TEXT("Oct 28, 2024 00:00 AM","mmm dd, yyyy hh:mm") - TEXT(HelpMe[[#This Row],[Created Date]],"mmm dd, yyyy hh:mm"))&gt;0, "Yes","No")</f>
        <v>#VALUE!</v>
      </c>
      <c r="AB481" s="230">
        <f ca="1">IF(HelpMe[[#This Row],[Resolved Time]]="-",NOW()-TEXT(HelpMe[[#This Row],[Created Date]],"mmm dd, yyyy hh:mm"),HelpMe[[#This Row],[Resolved Time]]-HelpMe[[#This Row],[Created Date]])</f>
        <v>13.691666666665697</v>
      </c>
      <c r="AC481" s="231" t="e">
        <f>YEAR(TEXT(HelpMe[[#This Row],[Created Date]],"mmm dd, yyyy hh:mm"))</f>
        <v>#VALUE!</v>
      </c>
      <c r="AD481" s="228" t="e">
        <f>WEEKNUM(TEXT(HelpMe[[#This Row],[Created Date]],"mmm dd, yyyy hh:mm"),2)</f>
        <v>#VALUE!</v>
      </c>
      <c r="AE481" s="228" t="e">
        <f>_xlfn.CONCAT(HelpMe[[#This Row],[Year]],"-W",HelpMe[[#This Row],[Week'#]])</f>
        <v>#VALUE!</v>
      </c>
      <c r="AF481" s="228" t="str">
        <f>IFERROR(VLOOKUP(HelpMe[[#This Row],[ID]],CGTracker[#All],11,FALSE),"No CG Status Found")</f>
        <v>No CG Status Found</v>
      </c>
      <c r="AG481" s="228" t="e">
        <f>MONTH(TEXT(HelpMe[[#This Row],[Created Date]],"mmm dd, yyyy hh:mm"))</f>
        <v>#VALUE!</v>
      </c>
      <c r="AH481" s="228" t="e">
        <f>_xlfn.CONCAT(HelpMe[[#This Row],[Year]],"-M",HelpMe[[#This Row],[Month]])</f>
        <v>#VALUE!</v>
      </c>
      <c r="AI481" s="228" t="str">
        <f ca="1">IF(HelpMe[[#This Row],[Age]]&lt;2,"Less than 2",IF(HelpMe[[#This Row],[Age]]&lt;5,"From 2 to 5",IF(HelpMe[[#This Row],[Age]]&lt;10,"From 5 to 10","More than 10")))</f>
        <v>More than 10</v>
      </c>
      <c r="AJ481" s="233">
        <f>DATEVALUE(TEXT(HelpMe[[#This Row],[Created Date]],"mm/dd/yyyy hh:mm"))</f>
        <v>45542</v>
      </c>
      <c r="AK481" s="233">
        <f>IF(HelpMe[[#This Row],[Resolved Time]]="-","",DATEVALUE(TEXT(HelpMe[[#This Row],[Created Date]],"mm/dd/yyyy hh:mm")))</f>
        <v>45542</v>
      </c>
    </row>
    <row r="482" spans="1:37" ht="14.5">
      <c r="A482" s="252">
        <v>4000005943</v>
      </c>
      <c r="B482" s="252" t="s">
        <v>156</v>
      </c>
      <c r="C482" s="252" t="s">
        <v>795</v>
      </c>
      <c r="D482" s="254" t="s">
        <v>1630</v>
      </c>
      <c r="E482" s="252" t="s">
        <v>603</v>
      </c>
      <c r="F482" s="252" t="s">
        <v>223</v>
      </c>
      <c r="G482" s="252" t="s">
        <v>874</v>
      </c>
      <c r="H482" s="252" t="s">
        <v>746</v>
      </c>
      <c r="I482" s="255">
        <v>45639.822916666664</v>
      </c>
      <c r="J482" s="255">
        <v>45644.4375</v>
      </c>
      <c r="K482" s="252" t="s">
        <v>845</v>
      </c>
      <c r="L482" s="253" t="s">
        <v>849</v>
      </c>
      <c r="M482" s="252" t="s">
        <v>846</v>
      </c>
      <c r="N482" s="252" t="s">
        <v>1167</v>
      </c>
      <c r="O482" s="252" t="s">
        <v>920</v>
      </c>
      <c r="P482" s="255">
        <v>45645.638194444444</v>
      </c>
      <c r="Q482" s="252" t="s">
        <v>795</v>
      </c>
      <c r="R482" s="253" t="s">
        <v>849</v>
      </c>
      <c r="S482" s="253" t="s">
        <v>849</v>
      </c>
      <c r="T482" s="255">
        <v>45642.520833333336</v>
      </c>
      <c r="U482" s="253" t="s">
        <v>849</v>
      </c>
      <c r="V482" s="253" t="s">
        <v>849</v>
      </c>
      <c r="W482" s="252" t="s">
        <v>850</v>
      </c>
      <c r="X482" s="252" t="s">
        <v>793</v>
      </c>
      <c r="Y482" s="228" t="str">
        <f>VLOOKUP(HelpMe[[#This Row],[Technician]],Technicians[#All],3,FALSE)</f>
        <v>Capgemini</v>
      </c>
      <c r="Z482" s="228" t="str">
        <f>VLOOKUP(HelpMe[[#This Row],[Technician]],Technicians[#All],2,FALSE)</f>
        <v>SAP HCM</v>
      </c>
      <c r="AA482" s="233" t="e">
        <f>IF((TEXT("Oct 28, 2024 00:00 AM","mmm dd, yyyy hh:mm") - TEXT(HelpMe[[#This Row],[Created Date]],"mmm dd, yyyy hh:mm"))&gt;0, "Yes","No")</f>
        <v>#VALUE!</v>
      </c>
      <c r="AB482" s="230" t="e">
        <f ca="1">IF(HelpMe[[#This Row],[Resolved Time]]="-",NOW()-TEXT(HelpMe[[#This Row],[Created Date]],"mmm dd, yyyy hh:mm"),HelpMe[[#This Row],[Resolved Time]]-HelpMe[[#This Row],[Created Date]])</f>
        <v>#VALUE!</v>
      </c>
      <c r="AC482" s="231" t="e">
        <f>YEAR(TEXT(HelpMe[[#This Row],[Created Date]],"mmm dd, yyyy hh:mm"))</f>
        <v>#VALUE!</v>
      </c>
      <c r="AD482" s="228" t="e">
        <f>WEEKNUM(TEXT(HelpMe[[#This Row],[Created Date]],"mmm dd, yyyy hh:mm"),2)</f>
        <v>#VALUE!</v>
      </c>
      <c r="AE482" s="228" t="e">
        <f>_xlfn.CONCAT(HelpMe[[#This Row],[Year]],"-W",HelpMe[[#This Row],[Week'#]])</f>
        <v>#VALUE!</v>
      </c>
      <c r="AF482" s="228" t="str">
        <f>IFERROR(VLOOKUP(HelpMe[[#This Row],[ID]],CGTracker[#All],11,FALSE),"No CG Status Found")</f>
        <v>User acceptance</v>
      </c>
      <c r="AG482" s="228" t="e">
        <f>MONTH(TEXT(HelpMe[[#This Row],[Created Date]],"mmm dd, yyyy hh:mm"))</f>
        <v>#VALUE!</v>
      </c>
      <c r="AH482" s="228" t="e">
        <f>_xlfn.CONCAT(HelpMe[[#This Row],[Year]],"-M",HelpMe[[#This Row],[Month]])</f>
        <v>#VALUE!</v>
      </c>
      <c r="AI482" s="228" t="e">
        <f ca="1">IF(HelpMe[[#This Row],[Age]]&lt;2,"Less than 2",IF(HelpMe[[#This Row],[Age]]&lt;5,"From 2 to 5",IF(HelpMe[[#This Row],[Age]]&lt;10,"From 5 to 10","More than 10")))</f>
        <v>#VALUE!</v>
      </c>
      <c r="AJ482" s="233" t="e">
        <f>DATEVALUE(TEXT(HelpMe[[#This Row],[Created Date]],"mm/dd/yyyy hh:mm"))</f>
        <v>#VALUE!</v>
      </c>
      <c r="AK482" s="233" t="str">
        <f>IF(HelpMe[[#This Row],[Resolved Time]]="-","",DATEVALUE(TEXT(HelpMe[[#This Row],[Created Date]],"mm/dd/yyyy hh:mm")))</f>
        <v/>
      </c>
    </row>
    <row r="483" spans="1:37" ht="14.5">
      <c r="A483" s="252">
        <v>4000001524</v>
      </c>
      <c r="B483" s="252" t="s">
        <v>156</v>
      </c>
      <c r="C483" s="252" t="s">
        <v>795</v>
      </c>
      <c r="D483" s="254" t="s">
        <v>1631</v>
      </c>
      <c r="E483" s="252" t="s">
        <v>886</v>
      </c>
      <c r="F483" s="252" t="s">
        <v>742</v>
      </c>
      <c r="G483" s="252" t="s">
        <v>864</v>
      </c>
      <c r="H483" s="252" t="s">
        <v>131</v>
      </c>
      <c r="I483" s="255">
        <v>45505.529166666667</v>
      </c>
      <c r="J483" s="255">
        <v>45509.529166666667</v>
      </c>
      <c r="K483" s="252" t="s">
        <v>845</v>
      </c>
      <c r="L483" s="253" t="s">
        <v>849</v>
      </c>
      <c r="M483" s="252" t="s">
        <v>846</v>
      </c>
      <c r="N483" s="252" t="s">
        <v>912</v>
      </c>
      <c r="O483" s="252" t="s">
        <v>848</v>
      </c>
      <c r="P483" s="255">
        <v>45506.522916666669</v>
      </c>
      <c r="Q483" s="252" t="s">
        <v>795</v>
      </c>
      <c r="R483" s="253" t="s">
        <v>849</v>
      </c>
      <c r="S483" s="253" t="s">
        <v>849</v>
      </c>
      <c r="T483" s="255">
        <v>45505.612500000003</v>
      </c>
      <c r="U483" s="253" t="s">
        <v>849</v>
      </c>
      <c r="V483" s="253" t="s">
        <v>849</v>
      </c>
      <c r="W483" s="252" t="s">
        <v>850</v>
      </c>
      <c r="X483" s="252" t="s">
        <v>793</v>
      </c>
      <c r="Y483" s="228" t="str">
        <f>VLOOKUP(HelpMe[[#This Row],[Technician]],Technicians[#All],3,FALSE)</f>
        <v>RAK Ceramics</v>
      </c>
      <c r="Z483" s="228" t="str">
        <f>VLOOKUP(HelpMe[[#This Row],[Technician]],Technicians[#All],2,FALSE)</f>
        <v>SAP SD</v>
      </c>
      <c r="AA483" s="233" t="e">
        <f>IF((TEXT("Oct 28, 2024 00:00 AM","mmm dd, yyyy hh:mm") - TEXT(HelpMe[[#This Row],[Created Date]],"mmm dd, yyyy hh:mm"))&gt;0, "Yes","No")</f>
        <v>#VALUE!</v>
      </c>
      <c r="AB483" s="230" t="e">
        <f ca="1">IF(HelpMe[[#This Row],[Resolved Time]]="-",NOW()-TEXT(HelpMe[[#This Row],[Created Date]],"mmm dd, yyyy hh:mm"),HelpMe[[#This Row],[Resolved Time]]-HelpMe[[#This Row],[Created Date]])</f>
        <v>#VALUE!</v>
      </c>
      <c r="AC483" s="231" t="e">
        <f>YEAR(TEXT(HelpMe[[#This Row],[Created Date]],"mmm dd, yyyy hh:mm"))</f>
        <v>#VALUE!</v>
      </c>
      <c r="AD483" s="228" t="e">
        <f>WEEKNUM(TEXT(HelpMe[[#This Row],[Created Date]],"mmm dd, yyyy hh:mm"),2)</f>
        <v>#VALUE!</v>
      </c>
      <c r="AE483" s="228" t="e">
        <f>_xlfn.CONCAT(HelpMe[[#This Row],[Year]],"-W",HelpMe[[#This Row],[Week'#]])</f>
        <v>#VALUE!</v>
      </c>
      <c r="AF483" s="228" t="str">
        <f>IFERROR(VLOOKUP(HelpMe[[#This Row],[ID]],CGTracker[#All],11,FALSE),"No CG Status Found")</f>
        <v>No CG Status Found</v>
      </c>
      <c r="AG483" s="228" t="e">
        <f>MONTH(TEXT(HelpMe[[#This Row],[Created Date]],"mmm dd, yyyy hh:mm"))</f>
        <v>#VALUE!</v>
      </c>
      <c r="AH483" s="228" t="e">
        <f>_xlfn.CONCAT(HelpMe[[#This Row],[Year]],"-M",HelpMe[[#This Row],[Month]])</f>
        <v>#VALUE!</v>
      </c>
      <c r="AI483" s="228" t="e">
        <f ca="1">IF(HelpMe[[#This Row],[Age]]&lt;2,"Less than 2",IF(HelpMe[[#This Row],[Age]]&lt;5,"From 2 to 5",IF(HelpMe[[#This Row],[Age]]&lt;10,"From 5 to 10","More than 10")))</f>
        <v>#VALUE!</v>
      </c>
      <c r="AJ483" s="233">
        <f>DATEVALUE(TEXT(HelpMe[[#This Row],[Created Date]],"mm/dd/yyyy hh:mm"))</f>
        <v>45299</v>
      </c>
      <c r="AK483" s="233" t="str">
        <f>IF(HelpMe[[#This Row],[Resolved Time]]="-","",DATEVALUE(TEXT(HelpMe[[#This Row],[Created Date]],"mm/dd/yyyy hh:mm")))</f>
        <v/>
      </c>
    </row>
    <row r="484" spans="1:37" ht="14.5">
      <c r="A484" s="252">
        <v>4000004982</v>
      </c>
      <c r="B484" s="252" t="s">
        <v>156</v>
      </c>
      <c r="C484" s="252" t="s">
        <v>906</v>
      </c>
      <c r="D484" s="254" t="s">
        <v>1632</v>
      </c>
      <c r="E484" s="252" t="s">
        <v>944</v>
      </c>
      <c r="F484" s="252" t="s">
        <v>603</v>
      </c>
      <c r="G484" s="252" t="s">
        <v>899</v>
      </c>
      <c r="H484" s="252" t="s">
        <v>746</v>
      </c>
      <c r="I484" s="255">
        <v>45609.720833333333</v>
      </c>
      <c r="J484" s="255">
        <v>45610.679166666669</v>
      </c>
      <c r="K484" s="252" t="s">
        <v>845</v>
      </c>
      <c r="L484" s="253" t="s">
        <v>849</v>
      </c>
      <c r="M484" s="252" t="s">
        <v>944</v>
      </c>
      <c r="N484" s="252" t="s">
        <v>847</v>
      </c>
      <c r="O484" s="252" t="s">
        <v>848</v>
      </c>
      <c r="P484" s="255">
        <v>45637.822916666664</v>
      </c>
      <c r="Q484" s="252" t="s">
        <v>861</v>
      </c>
      <c r="R484" s="253" t="s">
        <v>849</v>
      </c>
      <c r="S484" s="255">
        <v>45622.501388888886</v>
      </c>
      <c r="T484" s="255">
        <v>45609.762499999997</v>
      </c>
      <c r="U484" s="253" t="s">
        <v>849</v>
      </c>
      <c r="V484" s="256">
        <v>2000000000</v>
      </c>
      <c r="W484" s="252" t="s">
        <v>945</v>
      </c>
      <c r="X484" s="252" t="s">
        <v>793</v>
      </c>
      <c r="Y484" s="228" t="str">
        <f>VLOOKUP(HelpMe[[#This Row],[Technician]],Technicians[#All],3,FALSE)</f>
        <v>RAK Ceramics</v>
      </c>
      <c r="Z484" s="228" t="str">
        <f>VLOOKUP(HelpMe[[#This Row],[Technician]],Technicians[#All],2,FALSE)</f>
        <v>SAP ABAP</v>
      </c>
      <c r="AA484" s="233" t="e">
        <f>IF((TEXT("Oct 28, 2024 00:00 AM","mmm dd, yyyy hh:mm") - TEXT(HelpMe[[#This Row],[Created Date]],"mmm dd, yyyy hh:mm"))&gt;0, "Yes","No")</f>
        <v>#VALUE!</v>
      </c>
      <c r="AB484" s="230" t="e">
        <f ca="1">IF(HelpMe[[#This Row],[Resolved Time]]="-",NOW()-TEXT(HelpMe[[#This Row],[Created Date]],"mmm dd, yyyy hh:mm"),HelpMe[[#This Row],[Resolved Time]]-HelpMe[[#This Row],[Created Date]])</f>
        <v>#VALUE!</v>
      </c>
      <c r="AC484" s="231" t="e">
        <f>YEAR(TEXT(HelpMe[[#This Row],[Created Date]],"mmm dd, yyyy hh:mm"))</f>
        <v>#VALUE!</v>
      </c>
      <c r="AD484" s="228" t="e">
        <f>WEEKNUM(TEXT(HelpMe[[#This Row],[Created Date]],"mmm dd, yyyy hh:mm"),2)</f>
        <v>#VALUE!</v>
      </c>
      <c r="AE484" s="228" t="e">
        <f>_xlfn.CONCAT(HelpMe[[#This Row],[Year]],"-W",HelpMe[[#This Row],[Week'#]])</f>
        <v>#VALUE!</v>
      </c>
      <c r="AF484" s="228" t="str">
        <f>IFERROR(VLOOKUP(HelpMe[[#This Row],[ID]],CGTracker[#All],11,FALSE),"No CG Status Found")</f>
        <v>No CG Status Found</v>
      </c>
      <c r="AG484" s="228" t="e">
        <f>MONTH(TEXT(HelpMe[[#This Row],[Created Date]],"mmm dd, yyyy hh:mm"))</f>
        <v>#VALUE!</v>
      </c>
      <c r="AH484" s="228" t="e">
        <f>_xlfn.CONCAT(HelpMe[[#This Row],[Year]],"-M",HelpMe[[#This Row],[Month]])</f>
        <v>#VALUE!</v>
      </c>
      <c r="AI484" s="228" t="e">
        <f ca="1">IF(HelpMe[[#This Row],[Age]]&lt;2,"Less than 2",IF(HelpMe[[#This Row],[Age]]&lt;5,"From 2 to 5",IF(HelpMe[[#This Row],[Age]]&lt;10,"From 5 to 10","More than 10")))</f>
        <v>#VALUE!</v>
      </c>
      <c r="AJ484" s="233" t="e">
        <f>DATEVALUE(TEXT(HelpMe[[#This Row],[Created Date]],"mm/dd/yyyy hh:mm"))</f>
        <v>#VALUE!</v>
      </c>
      <c r="AK484" s="233" t="str">
        <f>IF(HelpMe[[#This Row],[Resolved Time]]="-","",DATEVALUE(TEXT(HelpMe[[#This Row],[Created Date]],"mm/dd/yyyy hh:mm")))</f>
        <v/>
      </c>
    </row>
    <row r="485" spans="1:37" ht="14.5">
      <c r="A485" s="252">
        <v>4000005209</v>
      </c>
      <c r="B485" s="252" t="s">
        <v>156</v>
      </c>
      <c r="C485" s="252" t="s">
        <v>861</v>
      </c>
      <c r="D485" s="254" t="s">
        <v>1633</v>
      </c>
      <c r="E485" s="252" t="s">
        <v>1384</v>
      </c>
      <c r="F485" s="252" t="s">
        <v>867</v>
      </c>
      <c r="G485" s="252" t="s">
        <v>855</v>
      </c>
      <c r="H485" s="252" t="s">
        <v>403</v>
      </c>
      <c r="I485" s="255">
        <v>45616.75277777778</v>
      </c>
      <c r="J485" s="255">
        <v>45618.75277777778</v>
      </c>
      <c r="K485" s="252" t="s">
        <v>845</v>
      </c>
      <c r="L485" s="255">
        <v>45620.875694444447</v>
      </c>
      <c r="M485" s="252" t="s">
        <v>1384</v>
      </c>
      <c r="N485" s="252" t="s">
        <v>997</v>
      </c>
      <c r="O485" s="252" t="s">
        <v>848</v>
      </c>
      <c r="P485" s="255">
        <v>45620.875694444447</v>
      </c>
      <c r="Q485" s="252" t="s">
        <v>795</v>
      </c>
      <c r="R485" s="255">
        <v>45617.852083333331</v>
      </c>
      <c r="S485" s="255">
        <v>45617.852083333331</v>
      </c>
      <c r="T485" s="255">
        <v>45617.461111111108</v>
      </c>
      <c r="U485" s="253" t="s">
        <v>849</v>
      </c>
      <c r="V485" s="253" t="s">
        <v>849</v>
      </c>
      <c r="W485" s="252" t="s">
        <v>850</v>
      </c>
      <c r="X485" s="252" t="s">
        <v>793</v>
      </c>
      <c r="Y485" s="228" t="str">
        <f>VLOOKUP(HelpMe[[#This Row],[Technician]],Technicians[#All],3,FALSE)</f>
        <v>Capgemini</v>
      </c>
      <c r="Z485" s="228" t="str">
        <f>VLOOKUP(HelpMe[[#This Row],[Technician]],Technicians[#All],2,FALSE)</f>
        <v>SAP PP</v>
      </c>
      <c r="AA485" s="233" t="e">
        <f>IF((TEXT("Oct 28, 2024 00:00 AM","mmm dd, yyyy hh:mm") - TEXT(HelpMe[[#This Row],[Created Date]],"mmm dd, yyyy hh:mm"))&gt;0, "Yes","No")</f>
        <v>#VALUE!</v>
      </c>
      <c r="AB485" s="230">
        <f ca="1">IF(HelpMe[[#This Row],[Resolved Time]]="-",NOW()-TEXT(HelpMe[[#This Row],[Created Date]],"mmm dd, yyyy hh:mm"),HelpMe[[#This Row],[Resolved Time]]-HelpMe[[#This Row],[Created Date]])</f>
        <v>1.0993055555518367</v>
      </c>
      <c r="AC485" s="231" t="e">
        <f>YEAR(TEXT(HelpMe[[#This Row],[Created Date]],"mmm dd, yyyy hh:mm"))</f>
        <v>#VALUE!</v>
      </c>
      <c r="AD485" s="228" t="e">
        <f>WEEKNUM(TEXT(HelpMe[[#This Row],[Created Date]],"mmm dd, yyyy hh:mm"),2)</f>
        <v>#VALUE!</v>
      </c>
      <c r="AE485" s="228" t="e">
        <f>_xlfn.CONCAT(HelpMe[[#This Row],[Year]],"-W",HelpMe[[#This Row],[Week'#]])</f>
        <v>#VALUE!</v>
      </c>
      <c r="AF485" s="228" t="str">
        <f>IFERROR(VLOOKUP(HelpMe[[#This Row],[ID]],CGTracker[#All],11,FALSE),"No CG Status Found")</f>
        <v>Closed</v>
      </c>
      <c r="AG485" s="228" t="e">
        <f>MONTH(TEXT(HelpMe[[#This Row],[Created Date]],"mmm dd, yyyy hh:mm"))</f>
        <v>#VALUE!</v>
      </c>
      <c r="AH485" s="228" t="e">
        <f>_xlfn.CONCAT(HelpMe[[#This Row],[Year]],"-M",HelpMe[[#This Row],[Month]])</f>
        <v>#VALUE!</v>
      </c>
      <c r="AI485" s="228" t="str">
        <f ca="1">IF(HelpMe[[#This Row],[Age]]&lt;2,"Less than 2",IF(HelpMe[[#This Row],[Age]]&lt;5,"From 2 to 5",IF(HelpMe[[#This Row],[Age]]&lt;10,"From 5 to 10","More than 10")))</f>
        <v>Less than 2</v>
      </c>
      <c r="AJ485" s="233" t="e">
        <f>DATEVALUE(TEXT(HelpMe[[#This Row],[Created Date]],"mm/dd/yyyy hh:mm"))</f>
        <v>#VALUE!</v>
      </c>
      <c r="AK485" s="233" t="e">
        <f>IF(HelpMe[[#This Row],[Resolved Time]]="-","",DATEVALUE(TEXT(HelpMe[[#This Row],[Created Date]],"mm/dd/yyyy hh:mm")))</f>
        <v>#VALUE!</v>
      </c>
    </row>
    <row r="486" spans="1:37" ht="14.5">
      <c r="A486" s="252">
        <v>4000003810</v>
      </c>
      <c r="B486" s="252" t="s">
        <v>117</v>
      </c>
      <c r="C486" s="252" t="s">
        <v>861</v>
      </c>
      <c r="D486" s="254" t="s">
        <v>1634</v>
      </c>
      <c r="E486" s="252" t="s">
        <v>911</v>
      </c>
      <c r="F486" s="252" t="s">
        <v>1062</v>
      </c>
      <c r="G486" s="252" t="s">
        <v>864</v>
      </c>
      <c r="H486" s="252" t="s">
        <v>268</v>
      </c>
      <c r="I486" s="255">
        <v>45572.667361111111</v>
      </c>
      <c r="J486" s="253" t="s">
        <v>849</v>
      </c>
      <c r="K486" s="252" t="s">
        <v>845</v>
      </c>
      <c r="L486" s="253" t="s">
        <v>849</v>
      </c>
      <c r="M486" s="252" t="s">
        <v>911</v>
      </c>
      <c r="N486" s="252" t="s">
        <v>912</v>
      </c>
      <c r="O486" s="253" t="s">
        <v>849</v>
      </c>
      <c r="P486" s="255">
        <v>45589.537499999999</v>
      </c>
      <c r="Q486" s="253" t="s">
        <v>849</v>
      </c>
      <c r="R486" s="253" t="s">
        <v>849</v>
      </c>
      <c r="S486" s="255">
        <v>45589.537499999999</v>
      </c>
      <c r="T486" s="253" t="s">
        <v>849</v>
      </c>
      <c r="U486" s="252" t="s">
        <v>845</v>
      </c>
      <c r="V486" s="253" t="s">
        <v>849</v>
      </c>
      <c r="W486" s="252" t="s">
        <v>850</v>
      </c>
      <c r="X486" s="252" t="s">
        <v>913</v>
      </c>
      <c r="Y486" s="228" t="str">
        <f>VLOOKUP(HelpMe[[#This Row],[Technician]],Technicians[#All],3,FALSE)</f>
        <v>RAK Ceramics</v>
      </c>
      <c r="Z486" s="228" t="str">
        <f>VLOOKUP(HelpMe[[#This Row],[Technician]],Technicians[#All],2,FALSE)</f>
        <v>SAP MM</v>
      </c>
      <c r="AA486" s="233" t="e">
        <f>IF((TEXT("Oct 28, 2024 00:00 AM","mmm dd, yyyy hh:mm") - TEXT(HelpMe[[#This Row],[Created Date]],"mmm dd, yyyy hh:mm"))&gt;0, "Yes","No")</f>
        <v>#VALUE!</v>
      </c>
      <c r="AB486" s="230" t="e">
        <f ca="1">IF(HelpMe[[#This Row],[Resolved Time]]="-",NOW()-TEXT(HelpMe[[#This Row],[Created Date]],"mmm dd, yyyy hh:mm"),HelpMe[[#This Row],[Resolved Time]]-HelpMe[[#This Row],[Created Date]])</f>
        <v>#VALUE!</v>
      </c>
      <c r="AC486" s="231" t="e">
        <f>YEAR(TEXT(HelpMe[[#This Row],[Created Date]],"mmm dd, yyyy hh:mm"))</f>
        <v>#VALUE!</v>
      </c>
      <c r="AD486" s="228" t="e">
        <f>WEEKNUM(TEXT(HelpMe[[#This Row],[Created Date]],"mmm dd, yyyy hh:mm"),2)</f>
        <v>#VALUE!</v>
      </c>
      <c r="AE486" s="228" t="e">
        <f>_xlfn.CONCAT(HelpMe[[#This Row],[Year]],"-W",HelpMe[[#This Row],[Week'#]])</f>
        <v>#VALUE!</v>
      </c>
      <c r="AF486" s="228" t="str">
        <f>IFERROR(VLOOKUP(HelpMe[[#This Row],[ID]],CGTracker[#All],11,FALSE),"No CG Status Found")</f>
        <v>No CG Status Found</v>
      </c>
      <c r="AG486" s="228" t="e">
        <f>MONTH(TEXT(HelpMe[[#This Row],[Created Date]],"mmm dd, yyyy hh:mm"))</f>
        <v>#VALUE!</v>
      </c>
      <c r="AH486" s="228" t="e">
        <f>_xlfn.CONCAT(HelpMe[[#This Row],[Year]],"-M",HelpMe[[#This Row],[Month]])</f>
        <v>#VALUE!</v>
      </c>
      <c r="AI486" s="228" t="e">
        <f ca="1">IF(HelpMe[[#This Row],[Age]]&lt;2,"Less than 2",IF(HelpMe[[#This Row],[Age]]&lt;5,"From 2 to 5",IF(HelpMe[[#This Row],[Age]]&lt;10,"From 5 to 10","More than 10")))</f>
        <v>#VALUE!</v>
      </c>
      <c r="AJ486" s="233">
        <f>DATEVALUE(TEXT(HelpMe[[#This Row],[Created Date]],"mm/dd/yyyy hh:mm"))</f>
        <v>45483</v>
      </c>
      <c r="AK486" s="233" t="str">
        <f>IF(HelpMe[[#This Row],[Resolved Time]]="-","",DATEVALUE(TEXT(HelpMe[[#This Row],[Created Date]],"mm/dd/yyyy hh:mm")))</f>
        <v/>
      </c>
    </row>
    <row r="487" spans="1:37" ht="14.5">
      <c r="A487" s="252">
        <v>4000005614</v>
      </c>
      <c r="B487" s="252" t="s">
        <v>156</v>
      </c>
      <c r="C487" s="252" t="s">
        <v>881</v>
      </c>
      <c r="D487" s="254" t="s">
        <v>629</v>
      </c>
      <c r="E487" s="252" t="s">
        <v>1635</v>
      </c>
      <c r="F487" s="252" t="s">
        <v>870</v>
      </c>
      <c r="G487" s="252" t="s">
        <v>844</v>
      </c>
      <c r="H487" s="252" t="s">
        <v>403</v>
      </c>
      <c r="I487" s="255">
        <v>45630.67083333333</v>
      </c>
      <c r="J487" s="255">
        <v>45636.671527777777</v>
      </c>
      <c r="K487" s="252" t="s">
        <v>845</v>
      </c>
      <c r="L487" s="255">
        <v>45639.548611111109</v>
      </c>
      <c r="M487" s="252" t="s">
        <v>846</v>
      </c>
      <c r="N487" s="252" t="s">
        <v>1636</v>
      </c>
      <c r="O487" s="252" t="s">
        <v>848</v>
      </c>
      <c r="P487" s="255">
        <v>45639.548611111109</v>
      </c>
      <c r="Q487" s="252" t="s">
        <v>881</v>
      </c>
      <c r="R487" s="255">
        <v>45636.523611111108</v>
      </c>
      <c r="S487" s="255">
        <v>45630.68472222222</v>
      </c>
      <c r="T487" s="255">
        <v>45630.837500000001</v>
      </c>
      <c r="U487" s="253" t="s">
        <v>849</v>
      </c>
      <c r="V487" s="253" t="s">
        <v>849</v>
      </c>
      <c r="W487" s="252" t="s">
        <v>850</v>
      </c>
      <c r="X487" s="252" t="s">
        <v>857</v>
      </c>
      <c r="Y487" s="228" t="str">
        <f>VLOOKUP(HelpMe[[#This Row],[Technician]],Technicians[#All],3,FALSE)</f>
        <v>Capgemini</v>
      </c>
      <c r="Z487" s="228" t="str">
        <f>VLOOKUP(HelpMe[[#This Row],[Technician]],Technicians[#All],2,FALSE)</f>
        <v>SAP MM</v>
      </c>
      <c r="AA487" s="233" t="e">
        <f>IF((TEXT("Oct 28, 2024 00:00 AM","mmm dd, yyyy hh:mm") - TEXT(HelpMe[[#This Row],[Created Date]],"mmm dd, yyyy hh:mm"))&gt;0, "Yes","No")</f>
        <v>#VALUE!</v>
      </c>
      <c r="AB487" s="230">
        <f ca="1">IF(HelpMe[[#This Row],[Resolved Time]]="-",NOW()-TEXT(HelpMe[[#This Row],[Created Date]],"mmm dd, yyyy hh:mm"),HelpMe[[#This Row],[Resolved Time]]-HelpMe[[#This Row],[Created Date]])</f>
        <v>5.8527777777781012</v>
      </c>
      <c r="AC487" s="231" t="e">
        <f>YEAR(TEXT(HelpMe[[#This Row],[Created Date]],"mmm dd, yyyy hh:mm"))</f>
        <v>#VALUE!</v>
      </c>
      <c r="AD487" s="228" t="e">
        <f>WEEKNUM(TEXT(HelpMe[[#This Row],[Created Date]],"mmm dd, yyyy hh:mm"),2)</f>
        <v>#VALUE!</v>
      </c>
      <c r="AE487" s="228" t="e">
        <f>_xlfn.CONCAT(HelpMe[[#This Row],[Year]],"-W",HelpMe[[#This Row],[Week'#]])</f>
        <v>#VALUE!</v>
      </c>
      <c r="AF487" s="228" t="str">
        <f>IFERROR(VLOOKUP(HelpMe[[#This Row],[ID]],CGTracker[#All],11,FALSE),"No CG Status Found")</f>
        <v>Closed</v>
      </c>
      <c r="AG487" s="228" t="e">
        <f>MONTH(TEXT(HelpMe[[#This Row],[Created Date]],"mmm dd, yyyy hh:mm"))</f>
        <v>#VALUE!</v>
      </c>
      <c r="AH487" s="228" t="e">
        <f>_xlfn.CONCAT(HelpMe[[#This Row],[Year]],"-M",HelpMe[[#This Row],[Month]])</f>
        <v>#VALUE!</v>
      </c>
      <c r="AI487" s="228" t="str">
        <f ca="1">IF(HelpMe[[#This Row],[Age]]&lt;2,"Less than 2",IF(HelpMe[[#This Row],[Age]]&lt;5,"From 2 to 5",IF(HelpMe[[#This Row],[Age]]&lt;10,"From 5 to 10","More than 10")))</f>
        <v>From 5 to 10</v>
      </c>
      <c r="AJ487" s="233">
        <f>DATEVALUE(TEXT(HelpMe[[#This Row],[Created Date]],"mm/dd/yyyy hh:mm"))</f>
        <v>45394</v>
      </c>
      <c r="AK487" s="233">
        <f>IF(HelpMe[[#This Row],[Resolved Time]]="-","",DATEVALUE(TEXT(HelpMe[[#This Row],[Created Date]],"mm/dd/yyyy hh:mm")))</f>
        <v>45394</v>
      </c>
    </row>
    <row r="488" spans="1:37" ht="14.5">
      <c r="A488" s="252">
        <v>4000005894</v>
      </c>
      <c r="B488" s="252" t="s">
        <v>117</v>
      </c>
      <c r="C488" s="252" t="s">
        <v>861</v>
      </c>
      <c r="D488" s="254" t="s">
        <v>1637</v>
      </c>
      <c r="E488" s="252" t="s">
        <v>1638</v>
      </c>
      <c r="F488" s="252" t="s">
        <v>870</v>
      </c>
      <c r="G488" s="252" t="s">
        <v>864</v>
      </c>
      <c r="H488" s="252" t="s">
        <v>746</v>
      </c>
      <c r="I488" s="255">
        <v>45638.667361111111</v>
      </c>
      <c r="J488" s="255">
        <v>45639.625694444447</v>
      </c>
      <c r="K488" s="252" t="s">
        <v>845</v>
      </c>
      <c r="L488" s="253" t="s">
        <v>849</v>
      </c>
      <c r="M488" s="252" t="s">
        <v>919</v>
      </c>
      <c r="N488" s="252" t="s">
        <v>968</v>
      </c>
      <c r="O488" s="252" t="s">
        <v>920</v>
      </c>
      <c r="P488" s="255">
        <v>45646.545138888891</v>
      </c>
      <c r="Q488" s="252" t="s">
        <v>861</v>
      </c>
      <c r="R488" s="253" t="s">
        <v>849</v>
      </c>
      <c r="S488" s="253" t="s">
        <v>849</v>
      </c>
      <c r="T488" s="255">
        <v>45638.709027777775</v>
      </c>
      <c r="U488" s="252" t="s">
        <v>845</v>
      </c>
      <c r="V488" s="256">
        <v>3000000000</v>
      </c>
      <c r="W488" s="252" t="s">
        <v>850</v>
      </c>
      <c r="X488" s="252" t="s">
        <v>793</v>
      </c>
      <c r="Y488" s="228" t="str">
        <f>VLOOKUP(HelpMe[[#This Row],[Technician]],Technicians[#All],3,FALSE)</f>
        <v>Capgemini</v>
      </c>
      <c r="Z488" s="228" t="str">
        <f>VLOOKUP(HelpMe[[#This Row],[Technician]],Technicians[#All],2,FALSE)</f>
        <v>SAP MM</v>
      </c>
      <c r="AA488" s="233" t="e">
        <f>IF((TEXT("Oct 28, 2024 00:00 AM","mmm dd, yyyy hh:mm") - TEXT(HelpMe[[#This Row],[Created Date]],"mmm dd, yyyy hh:mm"))&gt;0, "Yes","No")</f>
        <v>#VALUE!</v>
      </c>
      <c r="AB488" s="230" t="e">
        <f ca="1">IF(HelpMe[[#This Row],[Resolved Time]]="-",NOW()-TEXT(HelpMe[[#This Row],[Created Date]],"mmm dd, yyyy hh:mm"),HelpMe[[#This Row],[Resolved Time]]-HelpMe[[#This Row],[Created Date]])</f>
        <v>#VALUE!</v>
      </c>
      <c r="AC488" s="231" t="e">
        <f>YEAR(TEXT(HelpMe[[#This Row],[Created Date]],"mmm dd, yyyy hh:mm"))</f>
        <v>#VALUE!</v>
      </c>
      <c r="AD488" s="228" t="e">
        <f>WEEKNUM(TEXT(HelpMe[[#This Row],[Created Date]],"mmm dd, yyyy hh:mm"),2)</f>
        <v>#VALUE!</v>
      </c>
      <c r="AE488" s="228" t="e">
        <f>_xlfn.CONCAT(HelpMe[[#This Row],[Year]],"-W",HelpMe[[#This Row],[Week'#]])</f>
        <v>#VALUE!</v>
      </c>
      <c r="AF488" s="228" t="str">
        <f>IFERROR(VLOOKUP(HelpMe[[#This Row],[ID]],CGTracker[#All],11,FALSE),"No CG Status Found")</f>
        <v>User acceptance</v>
      </c>
      <c r="AG488" s="228" t="e">
        <f>MONTH(TEXT(HelpMe[[#This Row],[Created Date]],"mmm dd, yyyy hh:mm"))</f>
        <v>#VALUE!</v>
      </c>
      <c r="AH488" s="228" t="e">
        <f>_xlfn.CONCAT(HelpMe[[#This Row],[Year]],"-M",HelpMe[[#This Row],[Month]])</f>
        <v>#VALUE!</v>
      </c>
      <c r="AI488" s="228" t="e">
        <f ca="1">IF(HelpMe[[#This Row],[Age]]&lt;2,"Less than 2",IF(HelpMe[[#This Row],[Age]]&lt;5,"From 2 to 5",IF(HelpMe[[#This Row],[Age]]&lt;10,"From 5 to 10","More than 10")))</f>
        <v>#VALUE!</v>
      </c>
      <c r="AJ488" s="233">
        <f>DATEVALUE(TEXT(HelpMe[[#This Row],[Created Date]],"mm/dd/yyyy hh:mm"))</f>
        <v>45638</v>
      </c>
      <c r="AK488" s="233" t="str">
        <f>IF(HelpMe[[#This Row],[Resolved Time]]="-","",DATEVALUE(TEXT(HelpMe[[#This Row],[Created Date]],"mm/dd/yyyy hh:mm")))</f>
        <v/>
      </c>
    </row>
    <row r="489" spans="1:37" ht="14.5">
      <c r="A489" s="252">
        <v>4000003887</v>
      </c>
      <c r="B489" s="252" t="s">
        <v>117</v>
      </c>
      <c r="C489" s="252" t="s">
        <v>861</v>
      </c>
      <c r="D489" s="254" t="s">
        <v>1639</v>
      </c>
      <c r="E489" s="252" t="s">
        <v>1640</v>
      </c>
      <c r="F489" s="252" t="s">
        <v>603</v>
      </c>
      <c r="G489" s="252" t="s">
        <v>899</v>
      </c>
      <c r="H489" s="252" t="s">
        <v>746</v>
      </c>
      <c r="I489" s="255">
        <v>45574.494444444441</v>
      </c>
      <c r="J489" s="255">
        <v>45576.494444444441</v>
      </c>
      <c r="K489" s="252" t="s">
        <v>845</v>
      </c>
      <c r="L489" s="253" t="s">
        <v>849</v>
      </c>
      <c r="M489" s="252" t="s">
        <v>1640</v>
      </c>
      <c r="N489" s="252" t="s">
        <v>909</v>
      </c>
      <c r="O489" s="252" t="s">
        <v>848</v>
      </c>
      <c r="P489" s="255">
        <v>45594.734027777777</v>
      </c>
      <c r="Q489" s="252" t="s">
        <v>795</v>
      </c>
      <c r="R489" s="253" t="s">
        <v>849</v>
      </c>
      <c r="S489" s="255">
        <v>45594.734027777777</v>
      </c>
      <c r="T489" s="255">
        <v>45574.577777777777</v>
      </c>
      <c r="U489" s="252" t="s">
        <v>885</v>
      </c>
      <c r="V489" s="253" t="s">
        <v>849</v>
      </c>
      <c r="W489" s="252" t="s">
        <v>850</v>
      </c>
      <c r="X489" s="252" t="s">
        <v>793</v>
      </c>
      <c r="Y489" s="228" t="str">
        <f>VLOOKUP(HelpMe[[#This Row],[Technician]],Technicians[#All],3,FALSE)</f>
        <v>RAK Ceramics</v>
      </c>
      <c r="Z489" s="228" t="str">
        <f>VLOOKUP(HelpMe[[#This Row],[Technician]],Technicians[#All],2,FALSE)</f>
        <v>SAP ABAP</v>
      </c>
      <c r="AA489" s="233" t="e">
        <f>IF((TEXT("Oct 28, 2024 00:00 AM","mmm dd, yyyy hh:mm") - TEXT(HelpMe[[#This Row],[Created Date]],"mmm dd, yyyy hh:mm"))&gt;0, "Yes","No")</f>
        <v>#VALUE!</v>
      </c>
      <c r="AB489" s="230" t="e">
        <f ca="1">IF(HelpMe[[#This Row],[Resolved Time]]="-",NOW()-TEXT(HelpMe[[#This Row],[Created Date]],"mmm dd, yyyy hh:mm"),HelpMe[[#This Row],[Resolved Time]]-HelpMe[[#This Row],[Created Date]])</f>
        <v>#VALUE!</v>
      </c>
      <c r="AC489" s="231" t="e">
        <f>YEAR(TEXT(HelpMe[[#This Row],[Created Date]],"mmm dd, yyyy hh:mm"))</f>
        <v>#VALUE!</v>
      </c>
      <c r="AD489" s="228" t="e">
        <f>WEEKNUM(TEXT(HelpMe[[#This Row],[Created Date]],"mmm dd, yyyy hh:mm"),2)</f>
        <v>#VALUE!</v>
      </c>
      <c r="AE489" s="228" t="e">
        <f>_xlfn.CONCAT(HelpMe[[#This Row],[Year]],"-W",HelpMe[[#This Row],[Week'#]])</f>
        <v>#VALUE!</v>
      </c>
      <c r="AF489" s="228" t="str">
        <f>IFERROR(VLOOKUP(HelpMe[[#This Row],[ID]],CGTracker[#All],11,FALSE),"No CG Status Found")</f>
        <v>No CG Status Found</v>
      </c>
      <c r="AG489" s="228" t="e">
        <f>MONTH(TEXT(HelpMe[[#This Row],[Created Date]],"mmm dd, yyyy hh:mm"))</f>
        <v>#VALUE!</v>
      </c>
      <c r="AH489" s="228" t="e">
        <f>_xlfn.CONCAT(HelpMe[[#This Row],[Year]],"-M",HelpMe[[#This Row],[Month]])</f>
        <v>#VALUE!</v>
      </c>
      <c r="AI489" s="228" t="e">
        <f ca="1">IF(HelpMe[[#This Row],[Age]]&lt;2,"Less than 2",IF(HelpMe[[#This Row],[Age]]&lt;5,"From 2 to 5",IF(HelpMe[[#This Row],[Age]]&lt;10,"From 5 to 10","More than 10")))</f>
        <v>#VALUE!</v>
      </c>
      <c r="AJ489" s="233">
        <f>DATEVALUE(TEXT(HelpMe[[#This Row],[Created Date]],"mm/dd/yyyy hh:mm"))</f>
        <v>45545</v>
      </c>
      <c r="AK489" s="233" t="str">
        <f>IF(HelpMe[[#This Row],[Resolved Time]]="-","",DATEVALUE(TEXT(HelpMe[[#This Row],[Created Date]],"mm/dd/yyyy hh:mm")))</f>
        <v/>
      </c>
    </row>
    <row r="490" spans="1:37" ht="14.5">
      <c r="A490" s="252">
        <v>4000004277</v>
      </c>
      <c r="B490" s="252" t="s">
        <v>156</v>
      </c>
      <c r="C490" s="252" t="s">
        <v>795</v>
      </c>
      <c r="D490" s="254" t="s">
        <v>1641</v>
      </c>
      <c r="E490" s="252" t="s">
        <v>1642</v>
      </c>
      <c r="F490" s="252" t="s">
        <v>1292</v>
      </c>
      <c r="G490" s="252" t="s">
        <v>1294</v>
      </c>
      <c r="H490" s="252" t="s">
        <v>403</v>
      </c>
      <c r="I490" s="255">
        <v>45587.488194444442</v>
      </c>
      <c r="J490" s="255">
        <v>45589.488194444442</v>
      </c>
      <c r="K490" s="252" t="s">
        <v>845</v>
      </c>
      <c r="L490" s="255">
        <v>45590.53125</v>
      </c>
      <c r="M490" s="252" t="s">
        <v>846</v>
      </c>
      <c r="N490" s="252" t="s">
        <v>983</v>
      </c>
      <c r="O490" s="252" t="s">
        <v>848</v>
      </c>
      <c r="P490" s="255">
        <v>45590.53125</v>
      </c>
      <c r="Q490" s="252" t="s">
        <v>795</v>
      </c>
      <c r="R490" s="255">
        <v>45587.523611111108</v>
      </c>
      <c r="S490" s="255">
        <v>45587.523611111108</v>
      </c>
      <c r="T490" s="255">
        <v>45587.571527777778</v>
      </c>
      <c r="U490" s="253" t="s">
        <v>849</v>
      </c>
      <c r="V490" s="253" t="s">
        <v>849</v>
      </c>
      <c r="W490" s="252" t="s">
        <v>1295</v>
      </c>
      <c r="X490" s="252" t="s">
        <v>793</v>
      </c>
      <c r="Y490" s="228" t="str">
        <f>VLOOKUP(HelpMe[[#This Row],[Technician]],Technicians[#All],3,FALSE)</f>
        <v>RAK Ceramics</v>
      </c>
      <c r="Z490" s="228" t="str">
        <f>VLOOKUP(HelpMe[[#This Row],[Technician]],Technicians[#All],2,FALSE)</f>
        <v>SharePoint</v>
      </c>
      <c r="AA490" s="233" t="e">
        <f>IF((TEXT("Oct 28, 2024 00:00 AM","mmm dd, yyyy hh:mm") - TEXT(HelpMe[[#This Row],[Created Date]],"mmm dd, yyyy hh:mm"))&gt;0, "Yes","No")</f>
        <v>#VALUE!</v>
      </c>
      <c r="AB490" s="230">
        <f ca="1">IF(HelpMe[[#This Row],[Resolved Time]]="-",NOW()-TEXT(HelpMe[[#This Row],[Created Date]],"mmm dd, yyyy hh:mm"),HelpMe[[#This Row],[Resolved Time]]-HelpMe[[#This Row],[Created Date]])</f>
        <v>3.5416666665696539E-2</v>
      </c>
      <c r="AC490" s="231" t="e">
        <f>YEAR(TEXT(HelpMe[[#This Row],[Created Date]],"mmm dd, yyyy hh:mm"))</f>
        <v>#VALUE!</v>
      </c>
      <c r="AD490" s="228" t="e">
        <f>WEEKNUM(TEXT(HelpMe[[#This Row],[Created Date]],"mmm dd, yyyy hh:mm"),2)</f>
        <v>#VALUE!</v>
      </c>
      <c r="AE490" s="228" t="e">
        <f>_xlfn.CONCAT(HelpMe[[#This Row],[Year]],"-W",HelpMe[[#This Row],[Week'#]])</f>
        <v>#VALUE!</v>
      </c>
      <c r="AF490" s="228" t="str">
        <f>IFERROR(VLOOKUP(HelpMe[[#This Row],[ID]],CGTracker[#All],11,FALSE),"No CG Status Found")</f>
        <v>No CG Status Found</v>
      </c>
      <c r="AG490" s="228" t="e">
        <f>MONTH(TEXT(HelpMe[[#This Row],[Created Date]],"mmm dd, yyyy hh:mm"))</f>
        <v>#VALUE!</v>
      </c>
      <c r="AH490" s="228" t="e">
        <f>_xlfn.CONCAT(HelpMe[[#This Row],[Year]],"-M",HelpMe[[#This Row],[Month]])</f>
        <v>#VALUE!</v>
      </c>
      <c r="AI490" s="228" t="str">
        <f ca="1">IF(HelpMe[[#This Row],[Age]]&lt;2,"Less than 2",IF(HelpMe[[#This Row],[Age]]&lt;5,"From 2 to 5",IF(HelpMe[[#This Row],[Age]]&lt;10,"From 5 to 10","More than 10")))</f>
        <v>Less than 2</v>
      </c>
      <c r="AJ490" s="233" t="e">
        <f>DATEVALUE(TEXT(HelpMe[[#This Row],[Created Date]],"mm/dd/yyyy hh:mm"))</f>
        <v>#VALUE!</v>
      </c>
      <c r="AK490" s="233" t="e">
        <f>IF(HelpMe[[#This Row],[Resolved Time]]="-","",DATEVALUE(TEXT(HelpMe[[#This Row],[Created Date]],"mm/dd/yyyy hh:mm")))</f>
        <v>#VALUE!</v>
      </c>
    </row>
    <row r="491" spans="1:37" ht="14.5">
      <c r="A491" s="252">
        <v>4000002057</v>
      </c>
      <c r="B491" s="252" t="s">
        <v>117</v>
      </c>
      <c r="C491" s="252" t="s">
        <v>881</v>
      </c>
      <c r="D491" s="254" t="s">
        <v>1643</v>
      </c>
      <c r="E491" s="252" t="s">
        <v>1018</v>
      </c>
      <c r="F491" s="252" t="s">
        <v>884</v>
      </c>
      <c r="G491" s="252" t="s">
        <v>844</v>
      </c>
      <c r="H491" s="252" t="s">
        <v>403</v>
      </c>
      <c r="I491" s="255">
        <v>45520.499305555553</v>
      </c>
      <c r="J491" s="255">
        <v>45527.499305555553</v>
      </c>
      <c r="K491" s="252" t="s">
        <v>845</v>
      </c>
      <c r="L491" s="255">
        <v>45530.758333333331</v>
      </c>
      <c r="M491" s="252" t="s">
        <v>846</v>
      </c>
      <c r="N491" s="252" t="s">
        <v>860</v>
      </c>
      <c r="O491" s="252" t="s">
        <v>848</v>
      </c>
      <c r="P491" s="255">
        <v>45530.758333333331</v>
      </c>
      <c r="Q491" s="252" t="s">
        <v>881</v>
      </c>
      <c r="R491" s="255">
        <v>45527.717361111114</v>
      </c>
      <c r="S491" s="255">
        <v>45527.717361111114</v>
      </c>
      <c r="T491" s="255">
        <v>45520.665972222225</v>
      </c>
      <c r="U491" s="252" t="s">
        <v>885</v>
      </c>
      <c r="V491" s="253" t="s">
        <v>849</v>
      </c>
      <c r="W491" s="252" t="s">
        <v>850</v>
      </c>
      <c r="X491" s="252" t="s">
        <v>793</v>
      </c>
      <c r="Y491" s="228" t="str">
        <f>VLOOKUP(HelpMe[[#This Row],[Technician]],Technicians[#All],3,FALSE)</f>
        <v>RAK Ceramics</v>
      </c>
      <c r="Z491" s="228" t="str">
        <f>VLOOKUP(HelpMe[[#This Row],[Technician]],Technicians[#All],2,FALSE)</f>
        <v>SAP Basis</v>
      </c>
      <c r="AA491" s="233" t="e">
        <f>IF((TEXT("Oct 28, 2024 00:00 AM","mmm dd, yyyy hh:mm") - TEXT(HelpMe[[#This Row],[Created Date]],"mmm dd, yyyy hh:mm"))&gt;0, "Yes","No")</f>
        <v>#VALUE!</v>
      </c>
      <c r="AB491" s="230">
        <f ca="1">IF(HelpMe[[#This Row],[Resolved Time]]="-",NOW()-TEXT(HelpMe[[#This Row],[Created Date]],"mmm dd, yyyy hh:mm"),HelpMe[[#This Row],[Resolved Time]]-HelpMe[[#This Row],[Created Date]])</f>
        <v>7.2180555555605679</v>
      </c>
      <c r="AC491" s="231" t="e">
        <f>YEAR(TEXT(HelpMe[[#This Row],[Created Date]],"mmm dd, yyyy hh:mm"))</f>
        <v>#VALUE!</v>
      </c>
      <c r="AD491" s="228" t="e">
        <f>WEEKNUM(TEXT(HelpMe[[#This Row],[Created Date]],"mmm dd, yyyy hh:mm"),2)</f>
        <v>#VALUE!</v>
      </c>
      <c r="AE491" s="228" t="e">
        <f>_xlfn.CONCAT(HelpMe[[#This Row],[Year]],"-W",HelpMe[[#This Row],[Week'#]])</f>
        <v>#VALUE!</v>
      </c>
      <c r="AF491" s="228" t="str">
        <f>IFERROR(VLOOKUP(HelpMe[[#This Row],[ID]],CGTracker[#All],11,FALSE),"No CG Status Found")</f>
        <v>No CG Status Found</v>
      </c>
      <c r="AG491" s="228" t="e">
        <f>MONTH(TEXT(HelpMe[[#This Row],[Created Date]],"mmm dd, yyyy hh:mm"))</f>
        <v>#VALUE!</v>
      </c>
      <c r="AH491" s="228" t="e">
        <f>_xlfn.CONCAT(HelpMe[[#This Row],[Year]],"-M",HelpMe[[#This Row],[Month]])</f>
        <v>#VALUE!</v>
      </c>
      <c r="AI491" s="228" t="str">
        <f ca="1">IF(HelpMe[[#This Row],[Age]]&lt;2,"Less than 2",IF(HelpMe[[#This Row],[Age]]&lt;5,"From 2 to 5",IF(HelpMe[[#This Row],[Age]]&lt;10,"From 5 to 10","More than 10")))</f>
        <v>From 5 to 10</v>
      </c>
      <c r="AJ491" s="233" t="e">
        <f>DATEVALUE(TEXT(HelpMe[[#This Row],[Created Date]],"mm/dd/yyyy hh:mm"))</f>
        <v>#VALUE!</v>
      </c>
      <c r="AK491" s="233" t="e">
        <f>IF(HelpMe[[#This Row],[Resolved Time]]="-","",DATEVALUE(TEXT(HelpMe[[#This Row],[Created Date]],"mm/dd/yyyy hh:mm")))</f>
        <v>#VALUE!</v>
      </c>
    </row>
    <row r="492" spans="1:37" ht="14.5">
      <c r="A492" s="252">
        <v>4000002922</v>
      </c>
      <c r="B492" s="252" t="s">
        <v>156</v>
      </c>
      <c r="C492" s="252" t="s">
        <v>881</v>
      </c>
      <c r="D492" s="254" t="s">
        <v>1644</v>
      </c>
      <c r="E492" s="252" t="s">
        <v>1645</v>
      </c>
      <c r="F492" s="252" t="s">
        <v>742</v>
      </c>
      <c r="G492" s="252" t="s">
        <v>942</v>
      </c>
      <c r="H492" s="252" t="s">
        <v>403</v>
      </c>
      <c r="I492" s="255">
        <v>45546.563194444447</v>
      </c>
      <c r="J492" s="255">
        <v>45553.563194444447</v>
      </c>
      <c r="K492" s="252" t="s">
        <v>845</v>
      </c>
      <c r="L492" s="255">
        <v>45555.809027777781</v>
      </c>
      <c r="M492" s="252" t="s">
        <v>1645</v>
      </c>
      <c r="N492" s="252" t="s">
        <v>860</v>
      </c>
      <c r="O492" s="252" t="s">
        <v>848</v>
      </c>
      <c r="P492" s="255">
        <v>45555.809027777781</v>
      </c>
      <c r="Q492" s="252" t="s">
        <v>881</v>
      </c>
      <c r="R492" s="255">
        <v>45552.802777777775</v>
      </c>
      <c r="S492" s="255">
        <v>45552.802777777775</v>
      </c>
      <c r="T492" s="255">
        <v>45546.729861111111</v>
      </c>
      <c r="U492" s="253" t="s">
        <v>849</v>
      </c>
      <c r="V492" s="256">
        <v>2000000000</v>
      </c>
      <c r="W492" s="252" t="s">
        <v>850</v>
      </c>
      <c r="X492" s="252" t="s">
        <v>793</v>
      </c>
      <c r="Y492" s="228" t="str">
        <f>VLOOKUP(HelpMe[[#This Row],[Technician]],Technicians[#All],3,FALSE)</f>
        <v>RAK Ceramics</v>
      </c>
      <c r="Z492" s="228" t="str">
        <f>VLOOKUP(HelpMe[[#This Row],[Technician]],Technicians[#All],2,FALSE)</f>
        <v>SAP SD</v>
      </c>
      <c r="AA492" s="233" t="e">
        <f>IF((TEXT("Oct 28, 2024 00:00 AM","mmm dd, yyyy hh:mm") - TEXT(HelpMe[[#This Row],[Created Date]],"mmm dd, yyyy hh:mm"))&gt;0, "Yes","No")</f>
        <v>#VALUE!</v>
      </c>
      <c r="AB492" s="230">
        <f ca="1">IF(HelpMe[[#This Row],[Resolved Time]]="-",NOW()-TEXT(HelpMe[[#This Row],[Created Date]],"mmm dd, yyyy hh:mm"),HelpMe[[#This Row],[Resolved Time]]-HelpMe[[#This Row],[Created Date]])</f>
        <v>6.2395833333284827</v>
      </c>
      <c r="AC492" s="231" t="e">
        <f>YEAR(TEXT(HelpMe[[#This Row],[Created Date]],"mmm dd, yyyy hh:mm"))</f>
        <v>#VALUE!</v>
      </c>
      <c r="AD492" s="228" t="e">
        <f>WEEKNUM(TEXT(HelpMe[[#This Row],[Created Date]],"mmm dd, yyyy hh:mm"),2)</f>
        <v>#VALUE!</v>
      </c>
      <c r="AE492" s="228" t="e">
        <f>_xlfn.CONCAT(HelpMe[[#This Row],[Year]],"-W",HelpMe[[#This Row],[Week'#]])</f>
        <v>#VALUE!</v>
      </c>
      <c r="AF492" s="228" t="str">
        <f>IFERROR(VLOOKUP(HelpMe[[#This Row],[ID]],CGTracker[#All],11,FALSE),"No CG Status Found")</f>
        <v>No CG Status Found</v>
      </c>
      <c r="AG492" s="228" t="e">
        <f>MONTH(TEXT(HelpMe[[#This Row],[Created Date]],"mmm dd, yyyy hh:mm"))</f>
        <v>#VALUE!</v>
      </c>
      <c r="AH492" s="228" t="e">
        <f>_xlfn.CONCAT(HelpMe[[#This Row],[Year]],"-M",HelpMe[[#This Row],[Month]])</f>
        <v>#VALUE!</v>
      </c>
      <c r="AI492" s="228" t="str">
        <f ca="1">IF(HelpMe[[#This Row],[Age]]&lt;2,"Less than 2",IF(HelpMe[[#This Row],[Age]]&lt;5,"From 2 to 5",IF(HelpMe[[#This Row],[Age]]&lt;10,"From 5 to 10","More than 10")))</f>
        <v>From 5 to 10</v>
      </c>
      <c r="AJ492" s="233">
        <f>DATEVALUE(TEXT(HelpMe[[#This Row],[Created Date]],"mm/dd/yyyy hh:mm"))</f>
        <v>45605</v>
      </c>
      <c r="AK492" s="233">
        <f>IF(HelpMe[[#This Row],[Resolved Time]]="-","",DATEVALUE(TEXT(HelpMe[[#This Row],[Created Date]],"mm/dd/yyyy hh:mm")))</f>
        <v>45605</v>
      </c>
    </row>
    <row r="493" spans="1:37" ht="14.5">
      <c r="A493" s="252">
        <v>4000000888</v>
      </c>
      <c r="B493" s="252" t="s">
        <v>117</v>
      </c>
      <c r="C493" s="252" t="s">
        <v>881</v>
      </c>
      <c r="D493" s="254" t="s">
        <v>1646</v>
      </c>
      <c r="E493" s="252" t="s">
        <v>1647</v>
      </c>
      <c r="F493" s="252" t="s">
        <v>742</v>
      </c>
      <c r="G493" s="252" t="s">
        <v>942</v>
      </c>
      <c r="H493" s="252" t="s">
        <v>131</v>
      </c>
      <c r="I493" s="255">
        <v>45491.683333333334</v>
      </c>
      <c r="J493" s="255">
        <v>45498.683333333334</v>
      </c>
      <c r="K493" s="252" t="s">
        <v>845</v>
      </c>
      <c r="L493" s="253" t="s">
        <v>849</v>
      </c>
      <c r="M493" s="252" t="s">
        <v>1059</v>
      </c>
      <c r="N493" s="252" t="s">
        <v>1005</v>
      </c>
      <c r="O493" s="252" t="s">
        <v>848</v>
      </c>
      <c r="P493" s="255">
        <v>45638.777083333334</v>
      </c>
      <c r="Q493" s="252" t="s">
        <v>881</v>
      </c>
      <c r="R493" s="253" t="s">
        <v>849</v>
      </c>
      <c r="S493" s="253" t="s">
        <v>849</v>
      </c>
      <c r="T493" s="255">
        <v>45494.474999999999</v>
      </c>
      <c r="U493" s="252" t="s">
        <v>845</v>
      </c>
      <c r="V493" s="253" t="s">
        <v>849</v>
      </c>
      <c r="W493" s="252" t="s">
        <v>850</v>
      </c>
      <c r="X493" s="252" t="s">
        <v>851</v>
      </c>
      <c r="Y493" s="228" t="str">
        <f>VLOOKUP(HelpMe[[#This Row],[Technician]],Technicians[#All],3,FALSE)</f>
        <v>RAK Ceramics</v>
      </c>
      <c r="Z493" s="228" t="str">
        <f>VLOOKUP(HelpMe[[#This Row],[Technician]],Technicians[#All],2,FALSE)</f>
        <v>SAP SD</v>
      </c>
      <c r="AA493" s="233" t="e">
        <f>IF((TEXT("Oct 28, 2024 00:00 AM","mmm dd, yyyy hh:mm") - TEXT(HelpMe[[#This Row],[Created Date]],"mmm dd, yyyy hh:mm"))&gt;0, "Yes","No")</f>
        <v>#VALUE!</v>
      </c>
      <c r="AB493" s="230" t="e">
        <f ca="1">IF(HelpMe[[#This Row],[Resolved Time]]="-",NOW()-TEXT(HelpMe[[#This Row],[Created Date]],"mmm dd, yyyy hh:mm"),HelpMe[[#This Row],[Resolved Time]]-HelpMe[[#This Row],[Created Date]])</f>
        <v>#VALUE!</v>
      </c>
      <c r="AC493" s="231" t="e">
        <f>YEAR(TEXT(HelpMe[[#This Row],[Created Date]],"mmm dd, yyyy hh:mm"))</f>
        <v>#VALUE!</v>
      </c>
      <c r="AD493" s="228" t="e">
        <f>WEEKNUM(TEXT(HelpMe[[#This Row],[Created Date]],"mmm dd, yyyy hh:mm"),2)</f>
        <v>#VALUE!</v>
      </c>
      <c r="AE493" s="228" t="e">
        <f>_xlfn.CONCAT(HelpMe[[#This Row],[Year]],"-W",HelpMe[[#This Row],[Week'#]])</f>
        <v>#VALUE!</v>
      </c>
      <c r="AF493" s="228" t="str">
        <f>IFERROR(VLOOKUP(HelpMe[[#This Row],[ID]],CGTracker[#All],11,FALSE),"No CG Status Found")</f>
        <v>No CG Status Found</v>
      </c>
      <c r="AG493" s="228" t="e">
        <f>MONTH(TEXT(HelpMe[[#This Row],[Created Date]],"mmm dd, yyyy hh:mm"))</f>
        <v>#VALUE!</v>
      </c>
      <c r="AH493" s="228" t="e">
        <f>_xlfn.CONCAT(HelpMe[[#This Row],[Year]],"-M",HelpMe[[#This Row],[Month]])</f>
        <v>#VALUE!</v>
      </c>
      <c r="AI493" s="228" t="e">
        <f ca="1">IF(HelpMe[[#This Row],[Age]]&lt;2,"Less than 2",IF(HelpMe[[#This Row],[Age]]&lt;5,"From 2 to 5",IF(HelpMe[[#This Row],[Age]]&lt;10,"From 5 to 10","More than 10")))</f>
        <v>#VALUE!</v>
      </c>
      <c r="AJ493" s="233" t="e">
        <f>DATEVALUE(TEXT(HelpMe[[#This Row],[Created Date]],"mm/dd/yyyy hh:mm"))</f>
        <v>#VALUE!</v>
      </c>
      <c r="AK493" s="233" t="str">
        <f>IF(HelpMe[[#This Row],[Resolved Time]]="-","",DATEVALUE(TEXT(HelpMe[[#This Row],[Created Date]],"mm/dd/yyyy hh:mm")))</f>
        <v/>
      </c>
    </row>
    <row r="494" spans="1:37" ht="14.5">
      <c r="A494" s="252">
        <v>4000003886</v>
      </c>
      <c r="B494" s="252" t="s">
        <v>117</v>
      </c>
      <c r="C494" s="252" t="s">
        <v>795</v>
      </c>
      <c r="D494" s="254" t="s">
        <v>711</v>
      </c>
      <c r="E494" s="252" t="s">
        <v>1640</v>
      </c>
      <c r="F494" s="252" t="s">
        <v>223</v>
      </c>
      <c r="G494" s="252" t="s">
        <v>874</v>
      </c>
      <c r="H494" s="252" t="s">
        <v>746</v>
      </c>
      <c r="I494" s="255">
        <v>45574.490277777775</v>
      </c>
      <c r="J494" s="255">
        <v>45576.490277777775</v>
      </c>
      <c r="K494" s="252" t="s">
        <v>845</v>
      </c>
      <c r="L494" s="253" t="s">
        <v>849</v>
      </c>
      <c r="M494" s="252" t="s">
        <v>1640</v>
      </c>
      <c r="N494" s="252" t="s">
        <v>1648</v>
      </c>
      <c r="O494" s="252" t="s">
        <v>848</v>
      </c>
      <c r="P494" s="255">
        <v>45639.512499999997</v>
      </c>
      <c r="Q494" s="252" t="s">
        <v>795</v>
      </c>
      <c r="R494" s="253" t="s">
        <v>849</v>
      </c>
      <c r="S494" s="255">
        <v>45581.488194444442</v>
      </c>
      <c r="T494" s="255">
        <v>45574.573611111111</v>
      </c>
      <c r="U494" s="252" t="s">
        <v>845</v>
      </c>
      <c r="V494" s="253" t="s">
        <v>849</v>
      </c>
      <c r="W494" s="252" t="s">
        <v>850</v>
      </c>
      <c r="X494" s="252" t="s">
        <v>793</v>
      </c>
      <c r="Y494" s="228" t="str">
        <f>VLOOKUP(HelpMe[[#This Row],[Technician]],Technicians[#All],3,FALSE)</f>
        <v>Capgemini</v>
      </c>
      <c r="Z494" s="228" t="str">
        <f>VLOOKUP(HelpMe[[#This Row],[Technician]],Technicians[#All],2,FALSE)</f>
        <v>SAP HCM</v>
      </c>
      <c r="AA494" s="233" t="e">
        <f>IF((TEXT("Oct 28, 2024 00:00 AM","mmm dd, yyyy hh:mm") - TEXT(HelpMe[[#This Row],[Created Date]],"mmm dd, yyyy hh:mm"))&gt;0, "Yes","No")</f>
        <v>#VALUE!</v>
      </c>
      <c r="AB494" s="230" t="e">
        <f ca="1">IF(HelpMe[[#This Row],[Resolved Time]]="-",NOW()-TEXT(HelpMe[[#This Row],[Created Date]],"mmm dd, yyyy hh:mm"),HelpMe[[#This Row],[Resolved Time]]-HelpMe[[#This Row],[Created Date]])</f>
        <v>#VALUE!</v>
      </c>
      <c r="AC494" s="231" t="e">
        <f>YEAR(TEXT(HelpMe[[#This Row],[Created Date]],"mmm dd, yyyy hh:mm"))</f>
        <v>#VALUE!</v>
      </c>
      <c r="AD494" s="228" t="e">
        <f>WEEKNUM(TEXT(HelpMe[[#This Row],[Created Date]],"mmm dd, yyyy hh:mm"),2)</f>
        <v>#VALUE!</v>
      </c>
      <c r="AE494" s="228" t="e">
        <f>_xlfn.CONCAT(HelpMe[[#This Row],[Year]],"-W",HelpMe[[#This Row],[Week'#]])</f>
        <v>#VALUE!</v>
      </c>
      <c r="AF494" s="228" t="str">
        <f>IFERROR(VLOOKUP(HelpMe[[#This Row],[ID]],CGTracker[#All],11,FALSE),"No CG Status Found")</f>
        <v>User acceptance</v>
      </c>
      <c r="AG494" s="228" t="e">
        <f>MONTH(TEXT(HelpMe[[#This Row],[Created Date]],"mmm dd, yyyy hh:mm"))</f>
        <v>#VALUE!</v>
      </c>
      <c r="AH494" s="228" t="e">
        <f>_xlfn.CONCAT(HelpMe[[#This Row],[Year]],"-M",HelpMe[[#This Row],[Month]])</f>
        <v>#VALUE!</v>
      </c>
      <c r="AI494" s="228" t="e">
        <f ca="1">IF(HelpMe[[#This Row],[Age]]&lt;2,"Less than 2",IF(HelpMe[[#This Row],[Age]]&lt;5,"From 2 to 5",IF(HelpMe[[#This Row],[Age]]&lt;10,"From 5 to 10","More than 10")))</f>
        <v>#VALUE!</v>
      </c>
      <c r="AJ494" s="233">
        <f>DATEVALUE(TEXT(HelpMe[[#This Row],[Created Date]],"mm/dd/yyyy hh:mm"))</f>
        <v>45545</v>
      </c>
      <c r="AK494" s="233" t="str">
        <f>IF(HelpMe[[#This Row],[Resolved Time]]="-","",DATEVALUE(TEXT(HelpMe[[#This Row],[Created Date]],"mm/dd/yyyy hh:mm")))</f>
        <v/>
      </c>
    </row>
    <row r="495" spans="1:37" ht="14.5">
      <c r="A495" s="252">
        <v>4000005673</v>
      </c>
      <c r="B495" s="252" t="s">
        <v>156</v>
      </c>
      <c r="C495" s="252" t="s">
        <v>795</v>
      </c>
      <c r="D495" s="254" t="s">
        <v>617</v>
      </c>
      <c r="E495" s="252" t="s">
        <v>1649</v>
      </c>
      <c r="F495" s="252" t="s">
        <v>941</v>
      </c>
      <c r="G495" s="252" t="s">
        <v>980</v>
      </c>
      <c r="H495" s="252" t="s">
        <v>268</v>
      </c>
      <c r="I495" s="255">
        <v>45631.914583333331</v>
      </c>
      <c r="J495" s="255">
        <v>45636.479166666664</v>
      </c>
      <c r="K495" s="252" t="s">
        <v>845</v>
      </c>
      <c r="L495" s="253" t="s">
        <v>849</v>
      </c>
      <c r="M495" s="252" t="s">
        <v>846</v>
      </c>
      <c r="N495" s="252" t="s">
        <v>1650</v>
      </c>
      <c r="O495" s="252" t="s">
        <v>848</v>
      </c>
      <c r="P495" s="255">
        <v>45644.663888888892</v>
      </c>
      <c r="Q495" s="252" t="s">
        <v>795</v>
      </c>
      <c r="R495" s="253" t="s">
        <v>849</v>
      </c>
      <c r="S495" s="255">
        <v>45637.777083333334</v>
      </c>
      <c r="T495" s="255">
        <v>45632.5625</v>
      </c>
      <c r="U495" s="253" t="s">
        <v>849</v>
      </c>
      <c r="V495" s="253" t="s">
        <v>849</v>
      </c>
      <c r="W495" s="252" t="s">
        <v>850</v>
      </c>
      <c r="X495" s="252" t="s">
        <v>913</v>
      </c>
      <c r="Y495" s="228" t="str">
        <f>VLOOKUP(HelpMe[[#This Row],[Technician]],Technicians[#All],3,FALSE)</f>
        <v>Capgemini</v>
      </c>
      <c r="Z495" s="228" t="str">
        <f>VLOOKUP(HelpMe[[#This Row],[Technician]],Technicians[#All],2,FALSE)</f>
        <v>SAP FICO</v>
      </c>
      <c r="AA495" s="233" t="e">
        <f>IF((TEXT("Oct 28, 2024 00:00 AM","mmm dd, yyyy hh:mm") - TEXT(HelpMe[[#This Row],[Created Date]],"mmm dd, yyyy hh:mm"))&gt;0, "Yes","No")</f>
        <v>#VALUE!</v>
      </c>
      <c r="AB495" s="230" t="e">
        <f ca="1">IF(HelpMe[[#This Row],[Resolved Time]]="-",NOW()-TEXT(HelpMe[[#This Row],[Created Date]],"mmm dd, yyyy hh:mm"),HelpMe[[#This Row],[Resolved Time]]-HelpMe[[#This Row],[Created Date]])</f>
        <v>#VALUE!</v>
      </c>
      <c r="AC495" s="231" t="e">
        <f>YEAR(TEXT(HelpMe[[#This Row],[Created Date]],"mmm dd, yyyy hh:mm"))</f>
        <v>#VALUE!</v>
      </c>
      <c r="AD495" s="228" t="e">
        <f>WEEKNUM(TEXT(HelpMe[[#This Row],[Created Date]],"mmm dd, yyyy hh:mm"),2)</f>
        <v>#VALUE!</v>
      </c>
      <c r="AE495" s="228" t="e">
        <f>_xlfn.CONCAT(HelpMe[[#This Row],[Year]],"-W",HelpMe[[#This Row],[Week'#]])</f>
        <v>#VALUE!</v>
      </c>
      <c r="AF495" s="228" t="str">
        <f>IFERROR(VLOOKUP(HelpMe[[#This Row],[ID]],CGTracker[#All],11,FALSE),"No CG Status Found")</f>
        <v>In Progress</v>
      </c>
      <c r="AG495" s="228" t="e">
        <f>MONTH(TEXT(HelpMe[[#This Row],[Created Date]],"mmm dd, yyyy hh:mm"))</f>
        <v>#VALUE!</v>
      </c>
      <c r="AH495" s="228" t="e">
        <f>_xlfn.CONCAT(HelpMe[[#This Row],[Year]],"-M",HelpMe[[#This Row],[Month]])</f>
        <v>#VALUE!</v>
      </c>
      <c r="AI495" s="228" t="e">
        <f ca="1">IF(HelpMe[[#This Row],[Age]]&lt;2,"Less than 2",IF(HelpMe[[#This Row],[Age]]&lt;5,"From 2 to 5",IF(HelpMe[[#This Row],[Age]]&lt;10,"From 5 to 10","More than 10")))</f>
        <v>#VALUE!</v>
      </c>
      <c r="AJ495" s="233">
        <f>DATEVALUE(TEXT(HelpMe[[#This Row],[Created Date]],"mm/dd/yyyy hh:mm"))</f>
        <v>45424</v>
      </c>
      <c r="AK495" s="233" t="str">
        <f>IF(HelpMe[[#This Row],[Resolved Time]]="-","",DATEVALUE(TEXT(HelpMe[[#This Row],[Created Date]],"mm/dd/yyyy hh:mm")))</f>
        <v/>
      </c>
    </row>
    <row r="496" spans="1:37" ht="14.5">
      <c r="A496" s="252">
        <v>4000005484</v>
      </c>
      <c r="B496" s="252" t="s">
        <v>156</v>
      </c>
      <c r="C496" s="252" t="s">
        <v>795</v>
      </c>
      <c r="D496" s="254" t="s">
        <v>548</v>
      </c>
      <c r="E496" s="252" t="s">
        <v>911</v>
      </c>
      <c r="F496" s="252" t="s">
        <v>518</v>
      </c>
      <c r="G496" s="252" t="s">
        <v>516</v>
      </c>
      <c r="H496" s="252" t="s">
        <v>403</v>
      </c>
      <c r="I496" s="255">
        <v>45624.819444444445</v>
      </c>
      <c r="J496" s="255">
        <v>45625.777777777781</v>
      </c>
      <c r="K496" s="252" t="s">
        <v>845</v>
      </c>
      <c r="L496" s="255">
        <v>45639.840277777781</v>
      </c>
      <c r="M496" s="252" t="s">
        <v>911</v>
      </c>
      <c r="N496" s="252" t="s">
        <v>912</v>
      </c>
      <c r="O496" s="252" t="s">
        <v>964</v>
      </c>
      <c r="P496" s="255">
        <v>45639.840277777781</v>
      </c>
      <c r="Q496" s="252" t="s">
        <v>861</v>
      </c>
      <c r="R496" s="255">
        <v>45636.825694444444</v>
      </c>
      <c r="S496" s="255">
        <v>45636.825694444444</v>
      </c>
      <c r="T496" s="255">
        <v>45625.486111111109</v>
      </c>
      <c r="U496" s="253" t="s">
        <v>849</v>
      </c>
      <c r="V496" s="253" t="s">
        <v>849</v>
      </c>
      <c r="W496" s="252" t="s">
        <v>850</v>
      </c>
      <c r="X496" s="252" t="s">
        <v>913</v>
      </c>
      <c r="Y496" s="228" t="str">
        <f>VLOOKUP(HelpMe[[#This Row],[Technician]],Technicians[#All],3,FALSE)</f>
        <v>Capgemini</v>
      </c>
      <c r="Z496" s="228" t="str">
        <f>VLOOKUP(HelpMe[[#This Row],[Technician]],Technicians[#All],2,FALSE)</f>
        <v>SAP SD</v>
      </c>
      <c r="AA496" s="233" t="e">
        <f>IF((TEXT("Oct 28, 2024 00:00 AM","mmm dd, yyyy hh:mm") - TEXT(HelpMe[[#This Row],[Created Date]],"mmm dd, yyyy hh:mm"))&gt;0, "Yes","No")</f>
        <v>#VALUE!</v>
      </c>
      <c r="AB496" s="230">
        <f ca="1">IF(HelpMe[[#This Row],[Resolved Time]]="-",NOW()-TEXT(HelpMe[[#This Row],[Created Date]],"mmm dd, yyyy hh:mm"),HelpMe[[#This Row],[Resolved Time]]-HelpMe[[#This Row],[Created Date]])</f>
        <v>12.006249999998545</v>
      </c>
      <c r="AC496" s="231" t="e">
        <f>YEAR(TEXT(HelpMe[[#This Row],[Created Date]],"mmm dd, yyyy hh:mm"))</f>
        <v>#VALUE!</v>
      </c>
      <c r="AD496" s="228" t="e">
        <f>WEEKNUM(TEXT(HelpMe[[#This Row],[Created Date]],"mmm dd, yyyy hh:mm"),2)</f>
        <v>#VALUE!</v>
      </c>
      <c r="AE496" s="228" t="e">
        <f>_xlfn.CONCAT(HelpMe[[#This Row],[Year]],"-W",HelpMe[[#This Row],[Week'#]])</f>
        <v>#VALUE!</v>
      </c>
      <c r="AF496" s="228" t="str">
        <f>IFERROR(VLOOKUP(HelpMe[[#This Row],[ID]],CGTracker[#All],11,FALSE),"No CG Status Found")</f>
        <v>Closed</v>
      </c>
      <c r="AG496" s="228" t="e">
        <f>MONTH(TEXT(HelpMe[[#This Row],[Created Date]],"mmm dd, yyyy hh:mm"))</f>
        <v>#VALUE!</v>
      </c>
      <c r="AH496" s="228" t="e">
        <f>_xlfn.CONCAT(HelpMe[[#This Row],[Year]],"-M",HelpMe[[#This Row],[Month]])</f>
        <v>#VALUE!</v>
      </c>
      <c r="AI496" s="228" t="str">
        <f ca="1">IF(HelpMe[[#This Row],[Age]]&lt;2,"Less than 2",IF(HelpMe[[#This Row],[Age]]&lt;5,"From 2 to 5",IF(HelpMe[[#This Row],[Age]]&lt;10,"From 5 to 10","More than 10")))</f>
        <v>More than 10</v>
      </c>
      <c r="AJ496" s="233" t="e">
        <f>DATEVALUE(TEXT(HelpMe[[#This Row],[Created Date]],"mm/dd/yyyy hh:mm"))</f>
        <v>#VALUE!</v>
      </c>
      <c r="AK496" s="233" t="e">
        <f>IF(HelpMe[[#This Row],[Resolved Time]]="-","",DATEVALUE(TEXT(HelpMe[[#This Row],[Created Date]],"mm/dd/yyyy hh:mm")))</f>
        <v>#VALUE!</v>
      </c>
    </row>
    <row r="497" spans="1:37" ht="14.5">
      <c r="A497" s="252">
        <v>4000004175</v>
      </c>
      <c r="B497" s="252" t="s">
        <v>117</v>
      </c>
      <c r="C497" s="252" t="s">
        <v>861</v>
      </c>
      <c r="D497" s="254" t="s">
        <v>1651</v>
      </c>
      <c r="E497" s="252" t="s">
        <v>1304</v>
      </c>
      <c r="F497" s="252" t="s">
        <v>843</v>
      </c>
      <c r="G497" s="252" t="s">
        <v>844</v>
      </c>
      <c r="H497" s="252" t="s">
        <v>403</v>
      </c>
      <c r="I497" s="255">
        <v>45582.68472222222</v>
      </c>
      <c r="J497" s="255">
        <v>45584.68472222222</v>
      </c>
      <c r="K497" s="252" t="s">
        <v>885</v>
      </c>
      <c r="L497" s="255">
        <v>45585.820833333331</v>
      </c>
      <c r="M497" s="252" t="s">
        <v>1304</v>
      </c>
      <c r="N497" s="252" t="s">
        <v>860</v>
      </c>
      <c r="O497" s="252" t="s">
        <v>848</v>
      </c>
      <c r="P497" s="255">
        <v>45585.820833333331</v>
      </c>
      <c r="Q497" s="252" t="s">
        <v>795</v>
      </c>
      <c r="R497" s="255">
        <v>45582.790277777778</v>
      </c>
      <c r="S497" s="255">
        <v>45582.790277777778</v>
      </c>
      <c r="T497" s="255">
        <v>45582.768055555556</v>
      </c>
      <c r="U497" s="252" t="s">
        <v>885</v>
      </c>
      <c r="V497" s="253" t="s">
        <v>849</v>
      </c>
      <c r="W497" s="252" t="s">
        <v>888</v>
      </c>
      <c r="X497" s="252" t="s">
        <v>903</v>
      </c>
      <c r="Y497" s="228" t="str">
        <f>VLOOKUP(HelpMe[[#This Row],[Technician]],Technicians[#All],3,FALSE)</f>
        <v>RAK Ceramics</v>
      </c>
      <c r="Z497" s="228" t="str">
        <f>VLOOKUP(HelpMe[[#This Row],[Technician]],Technicians[#All],2,FALSE)</f>
        <v>SAP Basis</v>
      </c>
      <c r="AA497" s="233" t="e">
        <f>IF((TEXT("Oct 28, 2024 00:00 AM","mmm dd, yyyy hh:mm") - TEXT(HelpMe[[#This Row],[Created Date]],"mmm dd, yyyy hh:mm"))&gt;0, "Yes","No")</f>
        <v>#VALUE!</v>
      </c>
      <c r="AB497" s="230">
        <f ca="1">IF(HelpMe[[#This Row],[Resolved Time]]="-",NOW()-TEXT(HelpMe[[#This Row],[Created Date]],"mmm dd, yyyy hh:mm"),HelpMe[[#This Row],[Resolved Time]]-HelpMe[[#This Row],[Created Date]])</f>
        <v>0.1055555555576575</v>
      </c>
      <c r="AC497" s="231" t="e">
        <f>YEAR(TEXT(HelpMe[[#This Row],[Created Date]],"mmm dd, yyyy hh:mm"))</f>
        <v>#VALUE!</v>
      </c>
      <c r="AD497" s="228" t="e">
        <f>WEEKNUM(TEXT(HelpMe[[#This Row],[Created Date]],"mmm dd, yyyy hh:mm"),2)</f>
        <v>#VALUE!</v>
      </c>
      <c r="AE497" s="228" t="e">
        <f>_xlfn.CONCAT(HelpMe[[#This Row],[Year]],"-W",HelpMe[[#This Row],[Week'#]])</f>
        <v>#VALUE!</v>
      </c>
      <c r="AF497" s="228" t="str">
        <f>IFERROR(VLOOKUP(HelpMe[[#This Row],[ID]],CGTracker[#All],11,FALSE),"No CG Status Found")</f>
        <v>No CG Status Found</v>
      </c>
      <c r="AG497" s="228" t="e">
        <f>MONTH(TEXT(HelpMe[[#This Row],[Created Date]],"mmm dd, yyyy hh:mm"))</f>
        <v>#VALUE!</v>
      </c>
      <c r="AH497" s="228" t="e">
        <f>_xlfn.CONCAT(HelpMe[[#This Row],[Year]],"-M",HelpMe[[#This Row],[Month]])</f>
        <v>#VALUE!</v>
      </c>
      <c r="AI497" s="228" t="str">
        <f ca="1">IF(HelpMe[[#This Row],[Age]]&lt;2,"Less than 2",IF(HelpMe[[#This Row],[Age]]&lt;5,"From 2 to 5",IF(HelpMe[[#This Row],[Age]]&lt;10,"From 5 to 10","More than 10")))</f>
        <v>Less than 2</v>
      </c>
      <c r="AJ497" s="233" t="e">
        <f>DATEVALUE(TEXT(HelpMe[[#This Row],[Created Date]],"mm/dd/yyyy hh:mm"))</f>
        <v>#VALUE!</v>
      </c>
      <c r="AK497" s="233" t="e">
        <f>IF(HelpMe[[#This Row],[Resolved Time]]="-","",DATEVALUE(TEXT(HelpMe[[#This Row],[Created Date]],"mm/dd/yyyy hh:mm")))</f>
        <v>#VALUE!</v>
      </c>
    </row>
    <row r="498" spans="1:37" ht="14.5">
      <c r="A498" s="252">
        <v>4000000936</v>
      </c>
      <c r="B498" s="252" t="s">
        <v>117</v>
      </c>
      <c r="C498" s="252" t="s">
        <v>795</v>
      </c>
      <c r="D498" s="254" t="s">
        <v>1652</v>
      </c>
      <c r="E498" s="252" t="s">
        <v>1599</v>
      </c>
      <c r="F498" s="252" t="s">
        <v>843</v>
      </c>
      <c r="G498" s="252" t="s">
        <v>844</v>
      </c>
      <c r="H498" s="252" t="s">
        <v>403</v>
      </c>
      <c r="I498" s="255">
        <v>45495.542361111111</v>
      </c>
      <c r="J498" s="255">
        <v>45497.542361111111</v>
      </c>
      <c r="K498" s="252" t="s">
        <v>845</v>
      </c>
      <c r="L498" s="255">
        <v>45512.585416666669</v>
      </c>
      <c r="M498" s="252" t="s">
        <v>1599</v>
      </c>
      <c r="N498" s="252" t="s">
        <v>1005</v>
      </c>
      <c r="O498" s="252" t="s">
        <v>848</v>
      </c>
      <c r="P498" s="255">
        <v>45512.585416666669</v>
      </c>
      <c r="Q498" s="252" t="s">
        <v>795</v>
      </c>
      <c r="R498" s="255">
        <v>45509.56527777778</v>
      </c>
      <c r="S498" s="255">
        <v>45497.686805555553</v>
      </c>
      <c r="T498" s="255">
        <v>45495.625694444447</v>
      </c>
      <c r="U498" s="252" t="s">
        <v>885</v>
      </c>
      <c r="V498" s="253" t="s">
        <v>849</v>
      </c>
      <c r="W498" s="252" t="s">
        <v>850</v>
      </c>
      <c r="X498" s="252" t="s">
        <v>793</v>
      </c>
      <c r="Y498" s="228" t="str">
        <f>VLOOKUP(HelpMe[[#This Row],[Technician]],Technicians[#All],3,FALSE)</f>
        <v>RAK Ceramics</v>
      </c>
      <c r="Z498" s="228" t="str">
        <f>VLOOKUP(HelpMe[[#This Row],[Technician]],Technicians[#All],2,FALSE)</f>
        <v>SAP Basis</v>
      </c>
      <c r="AA498" s="233" t="e">
        <f>IF((TEXT("Oct 28, 2024 00:00 AM","mmm dd, yyyy hh:mm") - TEXT(HelpMe[[#This Row],[Created Date]],"mmm dd, yyyy hh:mm"))&gt;0, "Yes","No")</f>
        <v>#VALUE!</v>
      </c>
      <c r="AB498" s="230">
        <f ca="1">IF(HelpMe[[#This Row],[Resolved Time]]="-",NOW()-TEXT(HelpMe[[#This Row],[Created Date]],"mmm dd, yyyy hh:mm"),HelpMe[[#This Row],[Resolved Time]]-HelpMe[[#This Row],[Created Date]])</f>
        <v>14.022916666668607</v>
      </c>
      <c r="AC498" s="231" t="e">
        <f>YEAR(TEXT(HelpMe[[#This Row],[Created Date]],"mmm dd, yyyy hh:mm"))</f>
        <v>#VALUE!</v>
      </c>
      <c r="AD498" s="228" t="e">
        <f>WEEKNUM(TEXT(HelpMe[[#This Row],[Created Date]],"mmm dd, yyyy hh:mm"),2)</f>
        <v>#VALUE!</v>
      </c>
      <c r="AE498" s="228" t="e">
        <f>_xlfn.CONCAT(HelpMe[[#This Row],[Year]],"-W",HelpMe[[#This Row],[Week'#]])</f>
        <v>#VALUE!</v>
      </c>
      <c r="AF498" s="228" t="str">
        <f>IFERROR(VLOOKUP(HelpMe[[#This Row],[ID]],CGTracker[#All],11,FALSE),"No CG Status Found")</f>
        <v>No CG Status Found</v>
      </c>
      <c r="AG498" s="228" t="e">
        <f>MONTH(TEXT(HelpMe[[#This Row],[Created Date]],"mmm dd, yyyy hh:mm"))</f>
        <v>#VALUE!</v>
      </c>
      <c r="AH498" s="228" t="e">
        <f>_xlfn.CONCAT(HelpMe[[#This Row],[Year]],"-M",HelpMe[[#This Row],[Month]])</f>
        <v>#VALUE!</v>
      </c>
      <c r="AI498" s="228" t="str">
        <f ca="1">IF(HelpMe[[#This Row],[Age]]&lt;2,"Less than 2",IF(HelpMe[[#This Row],[Age]]&lt;5,"From 2 to 5",IF(HelpMe[[#This Row],[Age]]&lt;10,"From 5 to 10","More than 10")))</f>
        <v>More than 10</v>
      </c>
      <c r="AJ498" s="233" t="e">
        <f>DATEVALUE(TEXT(HelpMe[[#This Row],[Created Date]],"mm/dd/yyyy hh:mm"))</f>
        <v>#VALUE!</v>
      </c>
      <c r="AK498" s="233" t="e">
        <f>IF(HelpMe[[#This Row],[Resolved Time]]="-","",DATEVALUE(TEXT(HelpMe[[#This Row],[Created Date]],"mm/dd/yyyy hh:mm")))</f>
        <v>#VALUE!</v>
      </c>
    </row>
    <row r="499" spans="1:37" ht="14.5">
      <c r="A499" s="252">
        <v>4000002536</v>
      </c>
      <c r="B499" s="252" t="s">
        <v>117</v>
      </c>
      <c r="C499" s="252" t="s">
        <v>861</v>
      </c>
      <c r="D499" s="254" t="s">
        <v>1653</v>
      </c>
      <c r="E499" s="252" t="s">
        <v>1654</v>
      </c>
      <c r="F499" s="252" t="s">
        <v>843</v>
      </c>
      <c r="G499" s="252" t="s">
        <v>844</v>
      </c>
      <c r="H499" s="252" t="s">
        <v>403</v>
      </c>
      <c r="I499" s="255">
        <v>45537.522916666669</v>
      </c>
      <c r="J499" s="255">
        <v>45539.522916666669</v>
      </c>
      <c r="K499" s="252" t="s">
        <v>845</v>
      </c>
      <c r="L499" s="255">
        <v>45541.762499999997</v>
      </c>
      <c r="M499" s="252" t="s">
        <v>1654</v>
      </c>
      <c r="N499" s="252" t="s">
        <v>895</v>
      </c>
      <c r="O499" s="252" t="s">
        <v>848</v>
      </c>
      <c r="P499" s="255">
        <v>45541.762499999997</v>
      </c>
      <c r="Q499" s="252" t="s">
        <v>795</v>
      </c>
      <c r="R499" s="255">
        <v>45538.738888888889</v>
      </c>
      <c r="S499" s="255">
        <v>45538.738888888889</v>
      </c>
      <c r="T499" s="255">
        <v>45537.606249999997</v>
      </c>
      <c r="U499" s="252" t="s">
        <v>885</v>
      </c>
      <c r="V499" s="253" t="s">
        <v>849</v>
      </c>
      <c r="W499" s="252" t="s">
        <v>850</v>
      </c>
      <c r="X499" s="252" t="s">
        <v>793</v>
      </c>
      <c r="Y499" s="228" t="str">
        <f>VLOOKUP(HelpMe[[#This Row],[Technician]],Technicians[#All],3,FALSE)</f>
        <v>RAK Ceramics</v>
      </c>
      <c r="Z499" s="228" t="str">
        <f>VLOOKUP(HelpMe[[#This Row],[Technician]],Technicians[#All],2,FALSE)</f>
        <v>SAP Basis</v>
      </c>
      <c r="AA499" s="230" t="e">
        <f>IF((TEXT("Oct 28, 2024 00:00 AM","mmm dd, yyyy hh:mm") - TEXT(HelpMe[[#This Row],[Created Date]],"mmm dd, yyyy hh:mm"))&gt;0, "Yes","No")</f>
        <v>#VALUE!</v>
      </c>
      <c r="AB499" s="230">
        <f ca="1">IF(HelpMe[[#This Row],[Resolved Time]]="-",NOW()-TEXT(HelpMe[[#This Row],[Created Date]],"mmm dd, yyyy hh:mm"),HelpMe[[#This Row],[Resolved Time]]-HelpMe[[#This Row],[Created Date]])</f>
        <v>1.2159722222204437</v>
      </c>
      <c r="AC499" s="231" t="e">
        <f>YEAR(TEXT(HelpMe[[#This Row],[Created Date]],"mmm dd, yyyy hh:mm"))</f>
        <v>#VALUE!</v>
      </c>
      <c r="AD499" s="228" t="e">
        <f>WEEKNUM(TEXT(HelpMe[[#This Row],[Created Date]],"mmm dd, yyyy hh:mm"),2)</f>
        <v>#VALUE!</v>
      </c>
      <c r="AE499" s="228" t="e">
        <f>_xlfn.CONCAT(HelpMe[[#This Row],[Year]],"-W",HelpMe[[#This Row],[Week'#]])</f>
        <v>#VALUE!</v>
      </c>
      <c r="AF499" s="228" t="str">
        <f>IFERROR(VLOOKUP(HelpMe[[#This Row],[ID]],CGTracker[#All],11,FALSE),"No CG Status Found")</f>
        <v>No CG Status Found</v>
      </c>
      <c r="AG499" s="228" t="e">
        <f>MONTH(TEXT(HelpMe[[#This Row],[Created Date]],"mmm dd, yyyy hh:mm"))</f>
        <v>#VALUE!</v>
      </c>
      <c r="AH499" s="228" t="e">
        <f>_xlfn.CONCAT(HelpMe[[#This Row],[Year]],"-M",HelpMe[[#This Row],[Month]])</f>
        <v>#VALUE!</v>
      </c>
      <c r="AI499" s="228" t="str">
        <f ca="1">IF(HelpMe[[#This Row],[Age]]&lt;2,"Less than 2",IF(HelpMe[[#This Row],[Age]]&lt;5,"From 2 to 5",IF(HelpMe[[#This Row],[Age]]&lt;10,"From 5 to 10","More than 10")))</f>
        <v>Less than 2</v>
      </c>
      <c r="AJ499" s="233">
        <f>DATEVALUE(TEXT(HelpMe[[#This Row],[Created Date]],"mm/dd/yyyy hh:mm"))</f>
        <v>45331</v>
      </c>
      <c r="AK499" s="233">
        <f>IF(HelpMe[[#This Row],[Resolved Time]]="-","",DATEVALUE(TEXT(HelpMe[[#This Row],[Created Date]],"mm/dd/yyyy hh:mm")))</f>
        <v>45331</v>
      </c>
    </row>
    <row r="500" spans="1:37" ht="14.5">
      <c r="A500" s="252">
        <v>4000001786</v>
      </c>
      <c r="B500" s="252" t="s">
        <v>117</v>
      </c>
      <c r="C500" s="252" t="s">
        <v>906</v>
      </c>
      <c r="D500" s="254" t="s">
        <v>1655</v>
      </c>
      <c r="E500" s="252" t="s">
        <v>1094</v>
      </c>
      <c r="F500" s="252" t="s">
        <v>884</v>
      </c>
      <c r="G500" s="252" t="s">
        <v>844</v>
      </c>
      <c r="H500" s="252" t="s">
        <v>403</v>
      </c>
      <c r="I500" s="255">
        <v>45512.423611111109</v>
      </c>
      <c r="J500" s="255">
        <v>45512.770833333336</v>
      </c>
      <c r="K500" s="252" t="s">
        <v>845</v>
      </c>
      <c r="L500" s="255">
        <v>45523.506249999999</v>
      </c>
      <c r="M500" s="252" t="s">
        <v>1094</v>
      </c>
      <c r="N500" s="252" t="s">
        <v>895</v>
      </c>
      <c r="O500" s="252" t="s">
        <v>848</v>
      </c>
      <c r="P500" s="255">
        <v>45523.506249999999</v>
      </c>
      <c r="Q500" s="252" t="s">
        <v>861</v>
      </c>
      <c r="R500" s="255">
        <v>45520.479861111111</v>
      </c>
      <c r="S500" s="255">
        <v>45520.479861111111</v>
      </c>
      <c r="T500" s="255">
        <v>45512.479166666664</v>
      </c>
      <c r="U500" s="252" t="s">
        <v>885</v>
      </c>
      <c r="V500" s="253" t="s">
        <v>849</v>
      </c>
      <c r="W500" s="252" t="s">
        <v>850</v>
      </c>
      <c r="X500" s="252" t="s">
        <v>793</v>
      </c>
      <c r="Y500" s="228" t="str">
        <f>VLOOKUP(HelpMe[[#This Row],[Technician]],Technicians[#All],3,FALSE)</f>
        <v>RAK Ceramics</v>
      </c>
      <c r="Z500" s="228" t="str">
        <f>VLOOKUP(HelpMe[[#This Row],[Technician]],Technicians[#All],2,FALSE)</f>
        <v>SAP Basis</v>
      </c>
      <c r="AA500" s="233" t="e">
        <f>IF((TEXT("Oct 28, 2024 00:00 AM","mmm dd, yyyy hh:mm") - TEXT(HelpMe[[#This Row],[Created Date]],"mmm dd, yyyy hh:mm"))&gt;0, "Yes","No")</f>
        <v>#VALUE!</v>
      </c>
      <c r="AB500" s="230">
        <f ca="1">IF(HelpMe[[#This Row],[Resolved Time]]="-",NOW()-TEXT(HelpMe[[#This Row],[Created Date]],"mmm dd, yyyy hh:mm"),HelpMe[[#This Row],[Resolved Time]]-HelpMe[[#This Row],[Created Date]])</f>
        <v>8.0562500000014552</v>
      </c>
      <c r="AC500" s="231" t="e">
        <f>YEAR(TEXT(HelpMe[[#This Row],[Created Date]],"mmm dd, yyyy hh:mm"))</f>
        <v>#VALUE!</v>
      </c>
      <c r="AD500" s="228" t="e">
        <f>WEEKNUM(TEXT(HelpMe[[#This Row],[Created Date]],"mmm dd, yyyy hh:mm"),2)</f>
        <v>#VALUE!</v>
      </c>
      <c r="AE500" s="228" t="e">
        <f>_xlfn.CONCAT(HelpMe[[#This Row],[Year]],"-W",HelpMe[[#This Row],[Week'#]])</f>
        <v>#VALUE!</v>
      </c>
      <c r="AF500" s="228" t="str">
        <f>IFERROR(VLOOKUP(HelpMe[[#This Row],[ID]],CGTracker[#All],11,FALSE),"No CG Status Found")</f>
        <v>No CG Status Found</v>
      </c>
      <c r="AG500" s="228" t="e">
        <f>MONTH(TEXT(HelpMe[[#This Row],[Created Date]],"mmm dd, yyyy hh:mm"))</f>
        <v>#VALUE!</v>
      </c>
      <c r="AH500" s="228" t="e">
        <f>_xlfn.CONCAT(HelpMe[[#This Row],[Year]],"-M",HelpMe[[#This Row],[Month]])</f>
        <v>#VALUE!</v>
      </c>
      <c r="AI500" s="228" t="str">
        <f ca="1">IF(HelpMe[[#This Row],[Age]]&lt;2,"Less than 2",IF(HelpMe[[#This Row],[Age]]&lt;5,"From 2 to 5",IF(HelpMe[[#This Row],[Age]]&lt;10,"From 5 to 10","More than 10")))</f>
        <v>From 5 to 10</v>
      </c>
      <c r="AJ500" s="233">
        <f>DATEVALUE(TEXT(HelpMe[[#This Row],[Created Date]],"mm/dd/yyyy hh:mm"))</f>
        <v>45512</v>
      </c>
      <c r="AK500" s="233">
        <f>IF(HelpMe[[#This Row],[Resolved Time]]="-","",DATEVALUE(TEXT(HelpMe[[#This Row],[Created Date]],"mm/dd/yyyy hh:mm")))</f>
        <v>45512</v>
      </c>
    </row>
    <row r="501" spans="1:37" ht="14.5">
      <c r="A501" s="252">
        <v>4000003866</v>
      </c>
      <c r="B501" s="252" t="s">
        <v>117</v>
      </c>
      <c r="C501" s="252" t="s">
        <v>906</v>
      </c>
      <c r="D501" s="254" t="s">
        <v>1656</v>
      </c>
      <c r="E501" s="252" t="s">
        <v>905</v>
      </c>
      <c r="F501" s="252" t="s">
        <v>843</v>
      </c>
      <c r="G501" s="252" t="s">
        <v>844</v>
      </c>
      <c r="H501" s="252" t="s">
        <v>403</v>
      </c>
      <c r="I501" s="255">
        <v>45573.695138888892</v>
      </c>
      <c r="J501" s="255">
        <v>45574.65347222222</v>
      </c>
      <c r="K501" s="252" t="s">
        <v>845</v>
      </c>
      <c r="L501" s="255">
        <v>45590.614583333336</v>
      </c>
      <c r="M501" s="252" t="s">
        <v>905</v>
      </c>
      <c r="N501" s="252" t="s">
        <v>860</v>
      </c>
      <c r="O501" s="252" t="s">
        <v>848</v>
      </c>
      <c r="P501" s="255">
        <v>45590.614583333336</v>
      </c>
      <c r="Q501" s="252" t="s">
        <v>861</v>
      </c>
      <c r="R501" s="255">
        <v>45587.574999999997</v>
      </c>
      <c r="S501" s="255">
        <v>45580.676388888889</v>
      </c>
      <c r="T501" s="255">
        <v>45573.736805555556</v>
      </c>
      <c r="U501" s="252" t="s">
        <v>885</v>
      </c>
      <c r="V501" s="253" t="s">
        <v>849</v>
      </c>
      <c r="W501" s="252" t="s">
        <v>850</v>
      </c>
      <c r="X501" s="252" t="s">
        <v>793</v>
      </c>
      <c r="Y501" s="228" t="str">
        <f>VLOOKUP(HelpMe[[#This Row],[Technician]],Technicians[#All],3,FALSE)</f>
        <v>RAK Ceramics</v>
      </c>
      <c r="Z501" s="228" t="str">
        <f>VLOOKUP(HelpMe[[#This Row],[Technician]],Technicians[#All],2,FALSE)</f>
        <v>SAP Basis</v>
      </c>
      <c r="AA501" s="233" t="e">
        <f>IF((TEXT("Oct 28, 2024 00:00 AM","mmm dd, yyyy hh:mm") - TEXT(HelpMe[[#This Row],[Created Date]],"mmm dd, yyyy hh:mm"))&gt;0, "Yes","No")</f>
        <v>#VALUE!</v>
      </c>
      <c r="AB501" s="230">
        <f ca="1">IF(HelpMe[[#This Row],[Resolved Time]]="-",NOW()-TEXT(HelpMe[[#This Row],[Created Date]],"mmm dd, yyyy hh:mm"),HelpMe[[#This Row],[Resolved Time]]-HelpMe[[#This Row],[Created Date]])</f>
        <v>13.879861111105129</v>
      </c>
      <c r="AC501" s="231" t="e">
        <f>YEAR(TEXT(HelpMe[[#This Row],[Created Date]],"mmm dd, yyyy hh:mm"))</f>
        <v>#VALUE!</v>
      </c>
      <c r="AD501" s="228" t="e">
        <f>WEEKNUM(TEXT(HelpMe[[#This Row],[Created Date]],"mmm dd, yyyy hh:mm"),2)</f>
        <v>#VALUE!</v>
      </c>
      <c r="AE501" s="228" t="e">
        <f>_xlfn.CONCAT(HelpMe[[#This Row],[Year]],"-W",HelpMe[[#This Row],[Week'#]])</f>
        <v>#VALUE!</v>
      </c>
      <c r="AF501" s="228" t="str">
        <f>IFERROR(VLOOKUP(HelpMe[[#This Row],[ID]],CGTracker[#All],11,FALSE),"No CG Status Found")</f>
        <v>No CG Status Found</v>
      </c>
      <c r="AG501" s="228" t="e">
        <f>MONTH(TEXT(HelpMe[[#This Row],[Created Date]],"mmm dd, yyyy hh:mm"))</f>
        <v>#VALUE!</v>
      </c>
      <c r="AH501" s="228" t="e">
        <f>_xlfn.CONCAT(HelpMe[[#This Row],[Year]],"-M",HelpMe[[#This Row],[Month]])</f>
        <v>#VALUE!</v>
      </c>
      <c r="AI501" s="228" t="str">
        <f ca="1">IF(HelpMe[[#This Row],[Age]]&lt;2,"Less than 2",IF(HelpMe[[#This Row],[Age]]&lt;5,"From 2 to 5",IF(HelpMe[[#This Row],[Age]]&lt;10,"From 5 to 10","More than 10")))</f>
        <v>More than 10</v>
      </c>
      <c r="AJ501" s="233">
        <f>DATEVALUE(TEXT(HelpMe[[#This Row],[Created Date]],"mm/dd/yyyy hh:mm"))</f>
        <v>45514</v>
      </c>
      <c r="AK501" s="233">
        <f>IF(HelpMe[[#This Row],[Resolved Time]]="-","",DATEVALUE(TEXT(HelpMe[[#This Row],[Created Date]],"mm/dd/yyyy hh:mm")))</f>
        <v>45514</v>
      </c>
    </row>
    <row r="502" spans="1:37" ht="14.5">
      <c r="A502" s="252">
        <v>4000002140</v>
      </c>
      <c r="B502" s="252" t="s">
        <v>117</v>
      </c>
      <c r="C502" s="252" t="s">
        <v>861</v>
      </c>
      <c r="D502" s="254" t="s">
        <v>1657</v>
      </c>
      <c r="E502" s="252" t="s">
        <v>1658</v>
      </c>
      <c r="F502" s="252" t="s">
        <v>843</v>
      </c>
      <c r="G502" s="252" t="s">
        <v>844</v>
      </c>
      <c r="H502" s="252" t="s">
        <v>403</v>
      </c>
      <c r="I502" s="255">
        <v>45523.772222222222</v>
      </c>
      <c r="J502" s="255">
        <v>45525.772222222222</v>
      </c>
      <c r="K502" s="252" t="s">
        <v>845</v>
      </c>
      <c r="L502" s="255">
        <v>45548.597916666666</v>
      </c>
      <c r="M502" s="252" t="s">
        <v>1658</v>
      </c>
      <c r="N502" s="252" t="s">
        <v>895</v>
      </c>
      <c r="O502" s="252" t="s">
        <v>848</v>
      </c>
      <c r="P502" s="255">
        <v>45548.597916666666</v>
      </c>
      <c r="Q502" s="252" t="s">
        <v>795</v>
      </c>
      <c r="R502" s="255">
        <v>45545.587500000001</v>
      </c>
      <c r="S502" s="255">
        <v>45538.743750000001</v>
      </c>
      <c r="T502" s="255">
        <v>45524.480555555558</v>
      </c>
      <c r="U502" s="252" t="s">
        <v>885</v>
      </c>
      <c r="V502" s="253" t="s">
        <v>849</v>
      </c>
      <c r="W502" s="252" t="s">
        <v>850</v>
      </c>
      <c r="X502" s="252" t="s">
        <v>793</v>
      </c>
      <c r="Y502" s="228" t="str">
        <f>VLOOKUP(HelpMe[[#This Row],[Technician]],Technicians[#All],3,FALSE)</f>
        <v>RAK Ceramics</v>
      </c>
      <c r="Z502" s="228" t="str">
        <f>VLOOKUP(HelpMe[[#This Row],[Technician]],Technicians[#All],2,FALSE)</f>
        <v>SAP Basis</v>
      </c>
      <c r="AA502" s="233" t="e">
        <f>IF((TEXT("Oct 28, 2024 00:00 AM","mmm dd, yyyy hh:mm") - TEXT(HelpMe[[#This Row],[Created Date]],"mmm dd, yyyy hh:mm"))&gt;0, "Yes","No")</f>
        <v>#VALUE!</v>
      </c>
      <c r="AB502" s="230">
        <f ca="1">IF(HelpMe[[#This Row],[Resolved Time]]="-",NOW()-TEXT(HelpMe[[#This Row],[Created Date]],"mmm dd, yyyy hh:mm"),HelpMe[[#This Row],[Resolved Time]]-HelpMe[[#This Row],[Created Date]])</f>
        <v>21.815277777779556</v>
      </c>
      <c r="AC502" s="231" t="e">
        <f>YEAR(TEXT(HelpMe[[#This Row],[Created Date]],"mmm dd, yyyy hh:mm"))</f>
        <v>#VALUE!</v>
      </c>
      <c r="AD502" s="228" t="e">
        <f>WEEKNUM(TEXT(HelpMe[[#This Row],[Created Date]],"mmm dd, yyyy hh:mm"),2)</f>
        <v>#VALUE!</v>
      </c>
      <c r="AE502" s="228" t="e">
        <f>_xlfn.CONCAT(HelpMe[[#This Row],[Year]],"-W",HelpMe[[#This Row],[Week'#]])</f>
        <v>#VALUE!</v>
      </c>
      <c r="AF502" s="228" t="str">
        <f>IFERROR(VLOOKUP(HelpMe[[#This Row],[ID]],CGTracker[#All],11,FALSE),"No CG Status Found")</f>
        <v>No CG Status Found</v>
      </c>
      <c r="AG502" s="228" t="e">
        <f>MONTH(TEXT(HelpMe[[#This Row],[Created Date]],"mmm dd, yyyy hh:mm"))</f>
        <v>#VALUE!</v>
      </c>
      <c r="AH502" s="228" t="e">
        <f>_xlfn.CONCAT(HelpMe[[#This Row],[Year]],"-M",HelpMe[[#This Row],[Month]])</f>
        <v>#VALUE!</v>
      </c>
      <c r="AI502" s="228" t="str">
        <f ca="1">IF(HelpMe[[#This Row],[Age]]&lt;2,"Less than 2",IF(HelpMe[[#This Row],[Age]]&lt;5,"From 2 to 5",IF(HelpMe[[#This Row],[Age]]&lt;10,"From 5 to 10","More than 10")))</f>
        <v>More than 10</v>
      </c>
      <c r="AJ502" s="233" t="e">
        <f>DATEVALUE(TEXT(HelpMe[[#This Row],[Created Date]],"mm/dd/yyyy hh:mm"))</f>
        <v>#VALUE!</v>
      </c>
      <c r="AK502" s="233" t="e">
        <f>IF(HelpMe[[#This Row],[Resolved Time]]="-","",DATEVALUE(TEXT(HelpMe[[#This Row],[Created Date]],"mm/dd/yyyy hh:mm")))</f>
        <v>#VALUE!</v>
      </c>
    </row>
    <row r="503" spans="1:37" ht="14.5">
      <c r="A503" s="252">
        <v>4000003756</v>
      </c>
      <c r="B503" s="252" t="s">
        <v>117</v>
      </c>
      <c r="C503" s="252" t="s">
        <v>795</v>
      </c>
      <c r="D503" s="254" t="s">
        <v>1659</v>
      </c>
      <c r="E503" s="252" t="s">
        <v>1237</v>
      </c>
      <c r="F503" s="252" t="s">
        <v>843</v>
      </c>
      <c r="G503" s="252" t="s">
        <v>844</v>
      </c>
      <c r="H503" s="252" t="s">
        <v>403</v>
      </c>
      <c r="I503" s="255">
        <v>45569.785416666666</v>
      </c>
      <c r="J503" s="255">
        <v>45573.785416666666</v>
      </c>
      <c r="K503" s="252" t="s">
        <v>845</v>
      </c>
      <c r="L503" s="255">
        <v>45576.734722222223</v>
      </c>
      <c r="M503" s="252" t="s">
        <v>1237</v>
      </c>
      <c r="N503" s="252" t="s">
        <v>1027</v>
      </c>
      <c r="O503" s="252" t="s">
        <v>848</v>
      </c>
      <c r="P503" s="255">
        <v>45576.734722222223</v>
      </c>
      <c r="Q503" s="252" t="s">
        <v>795</v>
      </c>
      <c r="R503" s="255">
        <v>45573.731944444444</v>
      </c>
      <c r="S503" s="255">
        <v>45573.731944444444</v>
      </c>
      <c r="T503" s="255">
        <v>45572.493750000001</v>
      </c>
      <c r="U503" s="252" t="s">
        <v>885</v>
      </c>
      <c r="V503" s="253" t="s">
        <v>849</v>
      </c>
      <c r="W503" s="252" t="s">
        <v>850</v>
      </c>
      <c r="X503" s="252" t="s">
        <v>793</v>
      </c>
      <c r="Y503" s="228" t="str">
        <f>VLOOKUP(HelpMe[[#This Row],[Technician]],Technicians[#All],3,FALSE)</f>
        <v>RAK Ceramics</v>
      </c>
      <c r="Z503" s="228" t="str">
        <f>VLOOKUP(HelpMe[[#This Row],[Technician]],Technicians[#All],2,FALSE)</f>
        <v>SAP Basis</v>
      </c>
      <c r="AA503" s="233" t="e">
        <f>IF((TEXT("Oct 28, 2024 00:00 AM","mmm dd, yyyy hh:mm") - TEXT(HelpMe[[#This Row],[Created Date]],"mmm dd, yyyy hh:mm"))&gt;0, "Yes","No")</f>
        <v>#VALUE!</v>
      </c>
      <c r="AB503" s="230">
        <f ca="1">IF(HelpMe[[#This Row],[Resolved Time]]="-",NOW()-TEXT(HelpMe[[#This Row],[Created Date]],"mmm dd, yyyy hh:mm"),HelpMe[[#This Row],[Resolved Time]]-HelpMe[[#This Row],[Created Date]])</f>
        <v>3.9465277777781012</v>
      </c>
      <c r="AC503" s="231" t="e">
        <f>YEAR(TEXT(HelpMe[[#This Row],[Created Date]],"mmm dd, yyyy hh:mm"))</f>
        <v>#VALUE!</v>
      </c>
      <c r="AD503" s="228" t="e">
        <f>WEEKNUM(TEXT(HelpMe[[#This Row],[Created Date]],"mmm dd, yyyy hh:mm"),2)</f>
        <v>#VALUE!</v>
      </c>
      <c r="AE503" s="228" t="e">
        <f>_xlfn.CONCAT(HelpMe[[#This Row],[Year]],"-W",HelpMe[[#This Row],[Week'#]])</f>
        <v>#VALUE!</v>
      </c>
      <c r="AF503" s="228" t="str">
        <f>IFERROR(VLOOKUP(HelpMe[[#This Row],[ID]],CGTracker[#All],11,FALSE),"No CG Status Found")</f>
        <v>No CG Status Found</v>
      </c>
      <c r="AG503" s="228" t="e">
        <f>MONTH(TEXT(HelpMe[[#This Row],[Created Date]],"mmm dd, yyyy hh:mm"))</f>
        <v>#VALUE!</v>
      </c>
      <c r="AH503" s="228" t="e">
        <f>_xlfn.CONCAT(HelpMe[[#This Row],[Year]],"-M",HelpMe[[#This Row],[Month]])</f>
        <v>#VALUE!</v>
      </c>
      <c r="AI503" s="228" t="str">
        <f ca="1">IF(HelpMe[[#This Row],[Age]]&lt;2,"Less than 2",IF(HelpMe[[#This Row],[Age]]&lt;5,"From 2 to 5",IF(HelpMe[[#This Row],[Age]]&lt;10,"From 5 to 10","More than 10")))</f>
        <v>From 2 to 5</v>
      </c>
      <c r="AJ503" s="233">
        <f>DATEVALUE(TEXT(HelpMe[[#This Row],[Created Date]],"mm/dd/yyyy hh:mm"))</f>
        <v>45392</v>
      </c>
      <c r="AK503" s="233">
        <f>IF(HelpMe[[#This Row],[Resolved Time]]="-","",DATEVALUE(TEXT(HelpMe[[#This Row],[Created Date]],"mm/dd/yyyy hh:mm")))</f>
        <v>45392</v>
      </c>
    </row>
    <row r="504" spans="1:37" ht="14.5">
      <c r="A504" s="252">
        <v>4000004260</v>
      </c>
      <c r="B504" s="252" t="s">
        <v>117</v>
      </c>
      <c r="C504" s="252" t="s">
        <v>795</v>
      </c>
      <c r="D504" s="254" t="s">
        <v>1660</v>
      </c>
      <c r="E504" s="252" t="s">
        <v>1661</v>
      </c>
      <c r="F504" s="252" t="s">
        <v>843</v>
      </c>
      <c r="G504" s="252" t="s">
        <v>844</v>
      </c>
      <c r="H504" s="252" t="s">
        <v>403</v>
      </c>
      <c r="I504" s="255">
        <v>45586.781944444447</v>
      </c>
      <c r="J504" s="255">
        <v>45588.781944444447</v>
      </c>
      <c r="K504" s="252" t="s">
        <v>885</v>
      </c>
      <c r="L504" s="255">
        <v>45598.53402777778</v>
      </c>
      <c r="M504" s="252" t="s">
        <v>1661</v>
      </c>
      <c r="N504" s="252" t="s">
        <v>871</v>
      </c>
      <c r="O504" s="252" t="s">
        <v>848</v>
      </c>
      <c r="P504" s="255">
        <v>45604.468055555553</v>
      </c>
      <c r="Q504" s="252" t="s">
        <v>795</v>
      </c>
      <c r="R504" s="255">
        <v>45595.499305555553</v>
      </c>
      <c r="S504" s="255">
        <v>45595.499305555553</v>
      </c>
      <c r="T504" s="255">
        <v>45587.490277777775</v>
      </c>
      <c r="U504" s="252" t="s">
        <v>885</v>
      </c>
      <c r="V504" s="253" t="s">
        <v>849</v>
      </c>
      <c r="W504" s="252" t="s">
        <v>888</v>
      </c>
      <c r="X504" s="252" t="s">
        <v>793</v>
      </c>
      <c r="Y504" s="228" t="str">
        <f>VLOOKUP(HelpMe[[#This Row],[Technician]],Technicians[#All],3,FALSE)</f>
        <v>RAK Ceramics</v>
      </c>
      <c r="Z504" s="228" t="str">
        <f>VLOOKUP(HelpMe[[#This Row],[Technician]],Technicians[#All],2,FALSE)</f>
        <v>SAP Basis</v>
      </c>
      <c r="AA504" s="233" t="e">
        <f>IF((TEXT("Oct 28, 2024 00:00 AM","mmm dd, yyyy hh:mm") - TEXT(HelpMe[[#This Row],[Created Date]],"mmm dd, yyyy hh:mm"))&gt;0, "Yes","No")</f>
        <v>#VALUE!</v>
      </c>
      <c r="AB504" s="230">
        <f ca="1">IF(HelpMe[[#This Row],[Resolved Time]]="-",NOW()-TEXT(HelpMe[[#This Row],[Created Date]],"mmm dd, yyyy hh:mm"),HelpMe[[#This Row],[Resolved Time]]-HelpMe[[#This Row],[Created Date]])</f>
        <v>8.7173611111065838</v>
      </c>
      <c r="AC504" s="231" t="e">
        <f>YEAR(TEXT(HelpMe[[#This Row],[Created Date]],"mmm dd, yyyy hh:mm"))</f>
        <v>#VALUE!</v>
      </c>
      <c r="AD504" s="228" t="e">
        <f>WEEKNUM(TEXT(HelpMe[[#This Row],[Created Date]],"mmm dd, yyyy hh:mm"),2)</f>
        <v>#VALUE!</v>
      </c>
      <c r="AE504" s="228" t="e">
        <f>_xlfn.CONCAT(HelpMe[[#This Row],[Year]],"-W",HelpMe[[#This Row],[Week'#]])</f>
        <v>#VALUE!</v>
      </c>
      <c r="AF504" s="228" t="str">
        <f>IFERROR(VLOOKUP(HelpMe[[#This Row],[ID]],CGTracker[#All],11,FALSE),"No CG Status Found")</f>
        <v>No CG Status Found</v>
      </c>
      <c r="AG504" s="228" t="e">
        <f>MONTH(TEXT(HelpMe[[#This Row],[Created Date]],"mmm dd, yyyy hh:mm"))</f>
        <v>#VALUE!</v>
      </c>
      <c r="AH504" s="228" t="e">
        <f>_xlfn.CONCAT(HelpMe[[#This Row],[Year]],"-M",HelpMe[[#This Row],[Month]])</f>
        <v>#VALUE!</v>
      </c>
      <c r="AI504" s="228" t="str">
        <f ca="1">IF(HelpMe[[#This Row],[Age]]&lt;2,"Less than 2",IF(HelpMe[[#This Row],[Age]]&lt;5,"From 2 to 5",IF(HelpMe[[#This Row],[Age]]&lt;10,"From 5 to 10","More than 10")))</f>
        <v>From 5 to 10</v>
      </c>
      <c r="AJ504" s="233" t="e">
        <f>DATEVALUE(TEXT(HelpMe[[#This Row],[Created Date]],"mm/dd/yyyy hh:mm"))</f>
        <v>#VALUE!</v>
      </c>
      <c r="AK504" s="233" t="e">
        <f>IF(HelpMe[[#This Row],[Resolved Time]]="-","",DATEVALUE(TEXT(HelpMe[[#This Row],[Created Date]],"mm/dd/yyyy hh:mm")))</f>
        <v>#VALUE!</v>
      </c>
    </row>
    <row r="505" spans="1:37" ht="14.5">
      <c r="A505" s="252">
        <v>4000004969</v>
      </c>
      <c r="B505" s="252" t="s">
        <v>117</v>
      </c>
      <c r="C505" s="252" t="s">
        <v>906</v>
      </c>
      <c r="D505" s="254" t="s">
        <v>1662</v>
      </c>
      <c r="E505" s="252" t="s">
        <v>876</v>
      </c>
      <c r="F505" s="252" t="s">
        <v>843</v>
      </c>
      <c r="G505" s="252" t="s">
        <v>844</v>
      </c>
      <c r="H505" s="252" t="s">
        <v>403</v>
      </c>
      <c r="I505" s="255">
        <v>45609.568749999999</v>
      </c>
      <c r="J505" s="255">
        <v>45610.527083333334</v>
      </c>
      <c r="K505" s="252" t="s">
        <v>885</v>
      </c>
      <c r="L505" s="255">
        <v>45634.504861111112</v>
      </c>
      <c r="M505" s="252" t="s">
        <v>877</v>
      </c>
      <c r="N505" s="252" t="s">
        <v>1133</v>
      </c>
      <c r="O505" s="252" t="s">
        <v>848</v>
      </c>
      <c r="P505" s="255">
        <v>45634.504861111112</v>
      </c>
      <c r="Q505" s="252" t="s">
        <v>861</v>
      </c>
      <c r="R505" s="255">
        <v>45631.502083333333</v>
      </c>
      <c r="S505" s="255">
        <v>45631.502083333333</v>
      </c>
      <c r="T505" s="255">
        <v>45609.61041666667</v>
      </c>
      <c r="U505" s="252" t="s">
        <v>885</v>
      </c>
      <c r="V505" s="253" t="s">
        <v>849</v>
      </c>
      <c r="W505" s="252" t="s">
        <v>888</v>
      </c>
      <c r="X505" s="252" t="s">
        <v>793</v>
      </c>
      <c r="Y505" s="228" t="str">
        <f>VLOOKUP(HelpMe[[#This Row],[Technician]],Technicians[#All],3,FALSE)</f>
        <v>RAK Ceramics</v>
      </c>
      <c r="Z505" s="228" t="str">
        <f>VLOOKUP(HelpMe[[#This Row],[Technician]],Technicians[#All],2,FALSE)</f>
        <v>SAP Basis</v>
      </c>
      <c r="AA505" s="233" t="e">
        <f>IF((TEXT("Oct 28, 2024 00:00 AM","mmm dd, yyyy hh:mm") - TEXT(HelpMe[[#This Row],[Created Date]],"mmm dd, yyyy hh:mm"))&gt;0, "Yes","No")</f>
        <v>#VALUE!</v>
      </c>
      <c r="AB505" s="230">
        <f ca="1">IF(HelpMe[[#This Row],[Resolved Time]]="-",NOW()-TEXT(HelpMe[[#This Row],[Created Date]],"mmm dd, yyyy hh:mm"),HelpMe[[#This Row],[Resolved Time]]-HelpMe[[#This Row],[Created Date]])</f>
        <v>21.933333333334303</v>
      </c>
      <c r="AC505" s="231" t="e">
        <f>YEAR(TEXT(HelpMe[[#This Row],[Created Date]],"mmm dd, yyyy hh:mm"))</f>
        <v>#VALUE!</v>
      </c>
      <c r="AD505" s="228" t="e">
        <f>WEEKNUM(TEXT(HelpMe[[#This Row],[Created Date]],"mmm dd, yyyy hh:mm"),2)</f>
        <v>#VALUE!</v>
      </c>
      <c r="AE505" s="228" t="e">
        <f>_xlfn.CONCAT(HelpMe[[#This Row],[Year]],"-W",HelpMe[[#This Row],[Week'#]])</f>
        <v>#VALUE!</v>
      </c>
      <c r="AF505" s="228" t="str">
        <f>IFERROR(VLOOKUP(HelpMe[[#This Row],[ID]],CGTracker[#All],11,FALSE),"No CG Status Found")</f>
        <v>No CG Status Found</v>
      </c>
      <c r="AG505" s="228" t="e">
        <f>MONTH(TEXT(HelpMe[[#This Row],[Created Date]],"mmm dd, yyyy hh:mm"))</f>
        <v>#VALUE!</v>
      </c>
      <c r="AH505" s="228" t="e">
        <f>_xlfn.CONCAT(HelpMe[[#This Row],[Year]],"-M",HelpMe[[#This Row],[Month]])</f>
        <v>#VALUE!</v>
      </c>
      <c r="AI505" s="228" t="str">
        <f ca="1">IF(HelpMe[[#This Row],[Age]]&lt;2,"Less than 2",IF(HelpMe[[#This Row],[Age]]&lt;5,"From 2 to 5",IF(HelpMe[[#This Row],[Age]]&lt;10,"From 5 to 10","More than 10")))</f>
        <v>More than 10</v>
      </c>
      <c r="AJ505" s="233" t="e">
        <f>DATEVALUE(TEXT(HelpMe[[#This Row],[Created Date]],"mm/dd/yyyy hh:mm"))</f>
        <v>#VALUE!</v>
      </c>
      <c r="AK505" s="233" t="e">
        <f>IF(HelpMe[[#This Row],[Resolved Time]]="-","",DATEVALUE(TEXT(HelpMe[[#This Row],[Created Date]],"mm/dd/yyyy hh:mm")))</f>
        <v>#VALUE!</v>
      </c>
    </row>
    <row r="506" spans="1:37" ht="14.5">
      <c r="A506" s="252">
        <v>4000005295</v>
      </c>
      <c r="B506" s="252" t="s">
        <v>117</v>
      </c>
      <c r="C506" s="252" t="s">
        <v>861</v>
      </c>
      <c r="D506" s="254" t="s">
        <v>1663</v>
      </c>
      <c r="E506" s="252" t="s">
        <v>1664</v>
      </c>
      <c r="F506" s="252" t="s">
        <v>843</v>
      </c>
      <c r="G506" s="252" t="s">
        <v>844</v>
      </c>
      <c r="H506" s="252" t="s">
        <v>40</v>
      </c>
      <c r="I506" s="255">
        <v>45618.774305555555</v>
      </c>
      <c r="J506" s="255">
        <v>45622.774305555555</v>
      </c>
      <c r="K506" s="252" t="s">
        <v>885</v>
      </c>
      <c r="L506" s="253" t="s">
        <v>849</v>
      </c>
      <c r="M506" s="252" t="s">
        <v>1664</v>
      </c>
      <c r="N506" s="252" t="s">
        <v>1665</v>
      </c>
      <c r="O506" s="252" t="s">
        <v>848</v>
      </c>
      <c r="P506" s="255">
        <v>45644.504166666666</v>
      </c>
      <c r="Q506" s="252" t="s">
        <v>795</v>
      </c>
      <c r="R506" s="255">
        <v>45644.504166666666</v>
      </c>
      <c r="S506" s="255">
        <v>45644.504166666666</v>
      </c>
      <c r="T506" s="255">
        <v>45621.482638888891</v>
      </c>
      <c r="U506" s="252" t="s">
        <v>885</v>
      </c>
      <c r="V506" s="253" t="s">
        <v>849</v>
      </c>
      <c r="W506" s="252" t="s">
        <v>888</v>
      </c>
      <c r="X506" s="252" t="s">
        <v>793</v>
      </c>
      <c r="Y506" s="228" t="str">
        <f>VLOOKUP(HelpMe[[#This Row],[Technician]],Technicians[#All],3,FALSE)</f>
        <v>RAK Ceramics</v>
      </c>
      <c r="Z506" s="228" t="str">
        <f>VLOOKUP(HelpMe[[#This Row],[Technician]],Technicians[#All],2,FALSE)</f>
        <v>SAP Basis</v>
      </c>
      <c r="AA506" s="233" t="e">
        <f>IF((TEXT("Oct 28, 2024 00:00 AM","mmm dd, yyyy hh:mm") - TEXT(HelpMe[[#This Row],[Created Date]],"mmm dd, yyyy hh:mm"))&gt;0, "Yes","No")</f>
        <v>#VALUE!</v>
      </c>
      <c r="AB506" s="230">
        <f ca="1">IF(HelpMe[[#This Row],[Resolved Time]]="-",NOW()-TEXT(HelpMe[[#This Row],[Created Date]],"mmm dd, yyyy hh:mm"),HelpMe[[#This Row],[Resolved Time]]-HelpMe[[#This Row],[Created Date]])</f>
        <v>25.729861111110949</v>
      </c>
      <c r="AC506" s="231" t="e">
        <f>YEAR(TEXT(HelpMe[[#This Row],[Created Date]],"mmm dd, yyyy hh:mm"))</f>
        <v>#VALUE!</v>
      </c>
      <c r="AD506" s="228" t="e">
        <f>WEEKNUM(TEXT(HelpMe[[#This Row],[Created Date]],"mmm dd, yyyy hh:mm"),2)</f>
        <v>#VALUE!</v>
      </c>
      <c r="AE506" s="228" t="e">
        <f>_xlfn.CONCAT(HelpMe[[#This Row],[Year]],"-W",HelpMe[[#This Row],[Week'#]])</f>
        <v>#VALUE!</v>
      </c>
      <c r="AF506" s="228" t="str">
        <f>IFERROR(VLOOKUP(HelpMe[[#This Row],[ID]],CGTracker[#All],11,FALSE),"No CG Status Found")</f>
        <v>No CG Status Found</v>
      </c>
      <c r="AG506" s="228" t="e">
        <f>MONTH(TEXT(HelpMe[[#This Row],[Created Date]],"mmm dd, yyyy hh:mm"))</f>
        <v>#VALUE!</v>
      </c>
      <c r="AH506" s="228" t="e">
        <f>_xlfn.CONCAT(HelpMe[[#This Row],[Year]],"-M",HelpMe[[#This Row],[Month]])</f>
        <v>#VALUE!</v>
      </c>
      <c r="AI506" s="228" t="str">
        <f ca="1">IF(HelpMe[[#This Row],[Age]]&lt;2,"Less than 2",IF(HelpMe[[#This Row],[Age]]&lt;5,"From 2 to 5",IF(HelpMe[[#This Row],[Age]]&lt;10,"From 5 to 10","More than 10")))</f>
        <v>More than 10</v>
      </c>
      <c r="AJ506" s="233" t="e">
        <f>DATEVALUE(TEXT(HelpMe[[#This Row],[Created Date]],"mm/dd/yyyy hh:mm"))</f>
        <v>#VALUE!</v>
      </c>
      <c r="AK506" s="233" t="e">
        <f>IF(HelpMe[[#This Row],[Resolved Time]]="-","",DATEVALUE(TEXT(HelpMe[[#This Row],[Created Date]],"mm/dd/yyyy hh:mm")))</f>
        <v>#VALUE!</v>
      </c>
    </row>
    <row r="507" spans="1:37" ht="14.5">
      <c r="A507" s="252">
        <v>4000005698</v>
      </c>
      <c r="B507" s="252" t="s">
        <v>117</v>
      </c>
      <c r="C507" s="252" t="s">
        <v>795</v>
      </c>
      <c r="D507" s="254" t="s">
        <v>1666</v>
      </c>
      <c r="E507" s="252" t="s">
        <v>1667</v>
      </c>
      <c r="F507" s="252" t="s">
        <v>843</v>
      </c>
      <c r="G507" s="252" t="s">
        <v>844</v>
      </c>
      <c r="H507" s="252" t="s">
        <v>403</v>
      </c>
      <c r="I507" s="255">
        <v>45632.656944444447</v>
      </c>
      <c r="J507" s="255">
        <v>45636.656944444447</v>
      </c>
      <c r="K507" s="252" t="s">
        <v>845</v>
      </c>
      <c r="L507" s="255">
        <v>45639.798611111109</v>
      </c>
      <c r="M507" s="252" t="s">
        <v>1667</v>
      </c>
      <c r="N507" s="252" t="s">
        <v>1127</v>
      </c>
      <c r="O507" s="252" t="s">
        <v>848</v>
      </c>
      <c r="P507" s="255">
        <v>45639.798611111109</v>
      </c>
      <c r="Q507" s="252" t="s">
        <v>795</v>
      </c>
      <c r="R507" s="255">
        <v>45636.78402777778</v>
      </c>
      <c r="S507" s="255">
        <v>45636.748611111114</v>
      </c>
      <c r="T507" s="255">
        <v>45632.740277777775</v>
      </c>
      <c r="U507" s="252" t="s">
        <v>885</v>
      </c>
      <c r="V507" s="253" t="s">
        <v>849</v>
      </c>
      <c r="W507" s="252" t="s">
        <v>850</v>
      </c>
      <c r="X507" s="252" t="s">
        <v>793</v>
      </c>
      <c r="Y507" s="228" t="str">
        <f>VLOOKUP(HelpMe[[#This Row],[Technician]],Technicians[#All],3,FALSE)</f>
        <v>RAK Ceramics</v>
      </c>
      <c r="Z507" s="228" t="str">
        <f>VLOOKUP(HelpMe[[#This Row],[Technician]],Technicians[#All],2,FALSE)</f>
        <v>SAP Basis</v>
      </c>
      <c r="AA507" s="233" t="e">
        <f>IF((TEXT("Oct 28, 2024 00:00 AM","mmm dd, yyyy hh:mm") - TEXT(HelpMe[[#This Row],[Created Date]],"mmm dd, yyyy hh:mm"))&gt;0, "Yes","No")</f>
        <v>#VALUE!</v>
      </c>
      <c r="AB507" s="230">
        <f ca="1">IF(HelpMe[[#This Row],[Resolved Time]]="-",NOW()-TEXT(HelpMe[[#This Row],[Created Date]],"mmm dd, yyyy hh:mm"),HelpMe[[#This Row],[Resolved Time]]-HelpMe[[#This Row],[Created Date]])</f>
        <v>4.1270833333328483</v>
      </c>
      <c r="AC507" s="231" t="e">
        <f>YEAR(TEXT(HelpMe[[#This Row],[Created Date]],"mmm dd, yyyy hh:mm"))</f>
        <v>#VALUE!</v>
      </c>
      <c r="AD507" s="228" t="e">
        <f>WEEKNUM(TEXT(HelpMe[[#This Row],[Created Date]],"mmm dd, yyyy hh:mm"),2)</f>
        <v>#VALUE!</v>
      </c>
      <c r="AE507" s="228" t="e">
        <f>_xlfn.CONCAT(HelpMe[[#This Row],[Year]],"-W",HelpMe[[#This Row],[Week'#]])</f>
        <v>#VALUE!</v>
      </c>
      <c r="AF507" s="228" t="str">
        <f>IFERROR(VLOOKUP(HelpMe[[#This Row],[ID]],CGTracker[#All],11,FALSE),"No CG Status Found")</f>
        <v>No CG Status Found</v>
      </c>
      <c r="AG507" s="228" t="e">
        <f>MONTH(TEXT(HelpMe[[#This Row],[Created Date]],"mmm dd, yyyy hh:mm"))</f>
        <v>#VALUE!</v>
      </c>
      <c r="AH507" s="228" t="e">
        <f>_xlfn.CONCAT(HelpMe[[#This Row],[Year]],"-M",HelpMe[[#This Row],[Month]])</f>
        <v>#VALUE!</v>
      </c>
      <c r="AI507" s="228" t="str">
        <f ca="1">IF(HelpMe[[#This Row],[Age]]&lt;2,"Less than 2",IF(HelpMe[[#This Row],[Age]]&lt;5,"From 2 to 5",IF(HelpMe[[#This Row],[Age]]&lt;10,"From 5 to 10","More than 10")))</f>
        <v>From 2 to 5</v>
      </c>
      <c r="AJ507" s="233">
        <f>DATEVALUE(TEXT(HelpMe[[#This Row],[Created Date]],"mm/dd/yyyy hh:mm"))</f>
        <v>45455</v>
      </c>
      <c r="AK507" s="233">
        <f>IF(HelpMe[[#This Row],[Resolved Time]]="-","",DATEVALUE(TEXT(HelpMe[[#This Row],[Created Date]],"mm/dd/yyyy hh:mm")))</f>
        <v>45455</v>
      </c>
    </row>
    <row r="508" spans="1:37" ht="14.5">
      <c r="A508" s="252">
        <v>4000003833</v>
      </c>
      <c r="B508" s="252" t="s">
        <v>117</v>
      </c>
      <c r="C508" s="252" t="s">
        <v>861</v>
      </c>
      <c r="D508" s="254" t="s">
        <v>1668</v>
      </c>
      <c r="E508" s="252" t="s">
        <v>1669</v>
      </c>
      <c r="F508" s="252" t="s">
        <v>843</v>
      </c>
      <c r="G508" s="252" t="s">
        <v>844</v>
      </c>
      <c r="H508" s="252" t="s">
        <v>403</v>
      </c>
      <c r="I508" s="255">
        <v>45573.436805555553</v>
      </c>
      <c r="J508" s="255">
        <v>45575.4375</v>
      </c>
      <c r="K508" s="252" t="s">
        <v>845</v>
      </c>
      <c r="L508" s="255">
        <v>45579.777083333334</v>
      </c>
      <c r="M508" s="252" t="s">
        <v>1669</v>
      </c>
      <c r="N508" s="252" t="s">
        <v>895</v>
      </c>
      <c r="O508" s="252" t="s">
        <v>848</v>
      </c>
      <c r="P508" s="255">
        <v>45579.777083333334</v>
      </c>
      <c r="Q508" s="252" t="s">
        <v>795</v>
      </c>
      <c r="R508" s="255">
        <v>45576.763194444444</v>
      </c>
      <c r="S508" s="255">
        <v>45576.763194444444</v>
      </c>
      <c r="T508" s="255">
        <v>45573.520833333336</v>
      </c>
      <c r="U508" s="252" t="s">
        <v>885</v>
      </c>
      <c r="V508" s="253" t="s">
        <v>849</v>
      </c>
      <c r="W508" s="252" t="s">
        <v>850</v>
      </c>
      <c r="X508" s="252" t="s">
        <v>793</v>
      </c>
      <c r="Y508" s="228" t="str">
        <f>VLOOKUP(HelpMe[[#This Row],[Technician]],Technicians[#All],3,FALSE)</f>
        <v>RAK Ceramics</v>
      </c>
      <c r="Z508" s="228" t="str">
        <f>VLOOKUP(HelpMe[[#This Row],[Technician]],Technicians[#All],2,FALSE)</f>
        <v>SAP Basis</v>
      </c>
      <c r="AA508" s="233" t="e">
        <f>IF((TEXT("Oct 28, 2024 00:00 AM","mmm dd, yyyy hh:mm") - TEXT(HelpMe[[#This Row],[Created Date]],"mmm dd, yyyy hh:mm"))&gt;0, "Yes","No")</f>
        <v>#VALUE!</v>
      </c>
      <c r="AB508" s="230">
        <f ca="1">IF(HelpMe[[#This Row],[Resolved Time]]="-",NOW()-TEXT(HelpMe[[#This Row],[Created Date]],"mmm dd, yyyy hh:mm"),HelpMe[[#This Row],[Resolved Time]]-HelpMe[[#This Row],[Created Date]])</f>
        <v>3.3263888888905058</v>
      </c>
      <c r="AC508" s="231" t="e">
        <f>YEAR(TEXT(HelpMe[[#This Row],[Created Date]],"mmm dd, yyyy hh:mm"))</f>
        <v>#VALUE!</v>
      </c>
      <c r="AD508" s="228" t="e">
        <f>WEEKNUM(TEXT(HelpMe[[#This Row],[Created Date]],"mmm dd, yyyy hh:mm"),2)</f>
        <v>#VALUE!</v>
      </c>
      <c r="AE508" s="228" t="e">
        <f>_xlfn.CONCAT(HelpMe[[#This Row],[Year]],"-W",HelpMe[[#This Row],[Week'#]])</f>
        <v>#VALUE!</v>
      </c>
      <c r="AF508" s="228" t="str">
        <f>IFERROR(VLOOKUP(HelpMe[[#This Row],[ID]],CGTracker[#All],11,FALSE),"No CG Status Found")</f>
        <v>No CG Status Found</v>
      </c>
      <c r="AG508" s="228" t="e">
        <f>MONTH(TEXT(HelpMe[[#This Row],[Created Date]],"mmm dd, yyyy hh:mm"))</f>
        <v>#VALUE!</v>
      </c>
      <c r="AH508" s="228" t="e">
        <f>_xlfn.CONCAT(HelpMe[[#This Row],[Year]],"-M",HelpMe[[#This Row],[Month]])</f>
        <v>#VALUE!</v>
      </c>
      <c r="AI508" s="228" t="str">
        <f ca="1">IF(HelpMe[[#This Row],[Age]]&lt;2,"Less than 2",IF(HelpMe[[#This Row],[Age]]&lt;5,"From 2 to 5",IF(HelpMe[[#This Row],[Age]]&lt;10,"From 5 to 10","More than 10")))</f>
        <v>From 2 to 5</v>
      </c>
      <c r="AJ508" s="233">
        <f>DATEVALUE(TEXT(HelpMe[[#This Row],[Created Date]],"mm/dd/yyyy hh:mm"))</f>
        <v>45514</v>
      </c>
      <c r="AK508" s="233">
        <f>IF(HelpMe[[#This Row],[Resolved Time]]="-","",DATEVALUE(TEXT(HelpMe[[#This Row],[Created Date]],"mm/dd/yyyy hh:mm")))</f>
        <v>45514</v>
      </c>
    </row>
    <row r="509" spans="1:37" ht="14.5">
      <c r="A509" s="252">
        <v>4000003658</v>
      </c>
      <c r="B509" s="252" t="s">
        <v>117</v>
      </c>
      <c r="C509" s="252" t="s">
        <v>861</v>
      </c>
      <c r="D509" s="254" t="s">
        <v>1670</v>
      </c>
      <c r="E509" s="252" t="s">
        <v>962</v>
      </c>
      <c r="F509" s="252" t="s">
        <v>843</v>
      </c>
      <c r="G509" s="252" t="s">
        <v>844</v>
      </c>
      <c r="H509" s="252" t="s">
        <v>403</v>
      </c>
      <c r="I509" s="255">
        <v>45568.423611111109</v>
      </c>
      <c r="J509" s="255">
        <v>45570.4375</v>
      </c>
      <c r="K509" s="252" t="s">
        <v>845</v>
      </c>
      <c r="L509" s="255">
        <v>45575.567361111112</v>
      </c>
      <c r="M509" s="252" t="s">
        <v>962</v>
      </c>
      <c r="N509" s="252" t="s">
        <v>860</v>
      </c>
      <c r="O509" s="252" t="s">
        <v>848</v>
      </c>
      <c r="P509" s="255">
        <v>45575.567361111112</v>
      </c>
      <c r="Q509" s="252" t="s">
        <v>795</v>
      </c>
      <c r="R509" s="255">
        <v>45572.566666666666</v>
      </c>
      <c r="S509" s="255">
        <v>45572.566666666666</v>
      </c>
      <c r="T509" s="255">
        <v>45568.520833333336</v>
      </c>
      <c r="U509" s="252" t="s">
        <v>885</v>
      </c>
      <c r="V509" s="253" t="s">
        <v>849</v>
      </c>
      <c r="W509" s="252" t="s">
        <v>850</v>
      </c>
      <c r="X509" s="252" t="s">
        <v>903</v>
      </c>
      <c r="Y509" s="228" t="str">
        <f>VLOOKUP(HelpMe[[#This Row],[Technician]],Technicians[#All],3,FALSE)</f>
        <v>RAK Ceramics</v>
      </c>
      <c r="Z509" s="228" t="str">
        <f>VLOOKUP(HelpMe[[#This Row],[Technician]],Technicians[#All],2,FALSE)</f>
        <v>SAP Basis</v>
      </c>
      <c r="AA509" s="233" t="e">
        <f>IF((TEXT("Oct 28, 2024 00:00 AM","mmm dd, yyyy hh:mm") - TEXT(HelpMe[[#This Row],[Created Date]],"mmm dd, yyyy hh:mm"))&gt;0, "Yes","No")</f>
        <v>#VALUE!</v>
      </c>
      <c r="AB509" s="230">
        <f ca="1">IF(HelpMe[[#This Row],[Resolved Time]]="-",NOW()-TEXT(HelpMe[[#This Row],[Created Date]],"mmm dd, yyyy hh:mm"),HelpMe[[#This Row],[Resolved Time]]-HelpMe[[#This Row],[Created Date]])</f>
        <v>4.1430555555562023</v>
      </c>
      <c r="AC509" s="231" t="e">
        <f>YEAR(TEXT(HelpMe[[#This Row],[Created Date]],"mmm dd, yyyy hh:mm"))</f>
        <v>#VALUE!</v>
      </c>
      <c r="AD509" s="228" t="e">
        <f>WEEKNUM(TEXT(HelpMe[[#This Row],[Created Date]],"mmm dd, yyyy hh:mm"),2)</f>
        <v>#VALUE!</v>
      </c>
      <c r="AE509" s="228" t="e">
        <f>_xlfn.CONCAT(HelpMe[[#This Row],[Year]],"-W",HelpMe[[#This Row],[Week'#]])</f>
        <v>#VALUE!</v>
      </c>
      <c r="AF509" s="228" t="str">
        <f>IFERROR(VLOOKUP(HelpMe[[#This Row],[ID]],CGTracker[#All],11,FALSE),"No CG Status Found")</f>
        <v>No CG Status Found</v>
      </c>
      <c r="AG509" s="228" t="e">
        <f>MONTH(TEXT(HelpMe[[#This Row],[Created Date]],"mmm dd, yyyy hh:mm"))</f>
        <v>#VALUE!</v>
      </c>
      <c r="AH509" s="228" t="e">
        <f>_xlfn.CONCAT(HelpMe[[#This Row],[Year]],"-M",HelpMe[[#This Row],[Month]])</f>
        <v>#VALUE!</v>
      </c>
      <c r="AI509" s="228" t="str">
        <f ca="1">IF(HelpMe[[#This Row],[Age]]&lt;2,"Less than 2",IF(HelpMe[[#This Row],[Age]]&lt;5,"From 2 to 5",IF(HelpMe[[#This Row],[Age]]&lt;10,"From 5 to 10","More than 10")))</f>
        <v>From 2 to 5</v>
      </c>
      <c r="AJ509" s="233">
        <f>DATEVALUE(TEXT(HelpMe[[#This Row],[Created Date]],"mm/dd/yyyy hh:mm"))</f>
        <v>45361</v>
      </c>
      <c r="AK509" s="233">
        <f>IF(HelpMe[[#This Row],[Resolved Time]]="-","",DATEVALUE(TEXT(HelpMe[[#This Row],[Created Date]],"mm/dd/yyyy hh:mm")))</f>
        <v>45361</v>
      </c>
    </row>
    <row r="510" spans="1:37" ht="14.5">
      <c r="A510" s="252">
        <v>4000005045</v>
      </c>
      <c r="B510" s="252" t="s">
        <v>117</v>
      </c>
      <c r="C510" s="252" t="s">
        <v>795</v>
      </c>
      <c r="D510" s="254" t="s">
        <v>1671</v>
      </c>
      <c r="E510" s="252" t="s">
        <v>1672</v>
      </c>
      <c r="F510" s="252" t="s">
        <v>843</v>
      </c>
      <c r="G510" s="252" t="s">
        <v>844</v>
      </c>
      <c r="H510" s="252" t="s">
        <v>403</v>
      </c>
      <c r="I510" s="255">
        <v>45611.540277777778</v>
      </c>
      <c r="J510" s="255">
        <v>45615.540277777778</v>
      </c>
      <c r="K510" s="252" t="s">
        <v>885</v>
      </c>
      <c r="L510" s="255">
        <v>45617.707638888889</v>
      </c>
      <c r="M510" s="252" t="s">
        <v>1673</v>
      </c>
      <c r="N510" s="252" t="s">
        <v>895</v>
      </c>
      <c r="O510" s="252" t="s">
        <v>848</v>
      </c>
      <c r="P510" s="255">
        <v>45617.707638888889</v>
      </c>
      <c r="Q510" s="252" t="s">
        <v>795</v>
      </c>
      <c r="R510" s="255">
        <v>45614.698611111111</v>
      </c>
      <c r="S510" s="255">
        <v>45614.698611111111</v>
      </c>
      <c r="T510" s="255">
        <v>45611.623611111114</v>
      </c>
      <c r="U510" s="252" t="s">
        <v>885</v>
      </c>
      <c r="V510" s="253" t="s">
        <v>849</v>
      </c>
      <c r="W510" s="252" t="s">
        <v>888</v>
      </c>
      <c r="X510" s="252" t="s">
        <v>793</v>
      </c>
      <c r="Y510" s="228" t="str">
        <f>VLOOKUP(HelpMe[[#This Row],[Technician]],Technicians[#All],3,FALSE)</f>
        <v>RAK Ceramics</v>
      </c>
      <c r="Z510" s="228" t="str">
        <f>VLOOKUP(HelpMe[[#This Row],[Technician]],Technicians[#All],2,FALSE)</f>
        <v>SAP Basis</v>
      </c>
      <c r="AA510" s="233" t="e">
        <f>IF((TEXT("Oct 28, 2024 00:00 AM","mmm dd, yyyy hh:mm") - TEXT(HelpMe[[#This Row],[Created Date]],"mmm dd, yyyy hh:mm"))&gt;0, "Yes","No")</f>
        <v>#VALUE!</v>
      </c>
      <c r="AB510" s="230">
        <f ca="1">IF(HelpMe[[#This Row],[Resolved Time]]="-",NOW()-TEXT(HelpMe[[#This Row],[Created Date]],"mmm dd, yyyy hh:mm"),HelpMe[[#This Row],[Resolved Time]]-HelpMe[[#This Row],[Created Date]])</f>
        <v>3.1583333333328483</v>
      </c>
      <c r="AC510" s="231" t="e">
        <f>YEAR(TEXT(HelpMe[[#This Row],[Created Date]],"mmm dd, yyyy hh:mm"))</f>
        <v>#VALUE!</v>
      </c>
      <c r="AD510" s="228" t="e">
        <f>WEEKNUM(TEXT(HelpMe[[#This Row],[Created Date]],"mmm dd, yyyy hh:mm"),2)</f>
        <v>#VALUE!</v>
      </c>
      <c r="AE510" s="228" t="e">
        <f>_xlfn.CONCAT(HelpMe[[#This Row],[Year]],"-W",HelpMe[[#This Row],[Week'#]])</f>
        <v>#VALUE!</v>
      </c>
      <c r="AF510" s="228" t="str">
        <f>IFERROR(VLOOKUP(HelpMe[[#This Row],[ID]],CGTracker[#All],11,FALSE),"No CG Status Found")</f>
        <v>No CG Status Found</v>
      </c>
      <c r="AG510" s="228" t="e">
        <f>MONTH(TEXT(HelpMe[[#This Row],[Created Date]],"mmm dd, yyyy hh:mm"))</f>
        <v>#VALUE!</v>
      </c>
      <c r="AH510" s="228" t="e">
        <f>_xlfn.CONCAT(HelpMe[[#This Row],[Year]],"-M",HelpMe[[#This Row],[Month]])</f>
        <v>#VALUE!</v>
      </c>
      <c r="AI510" s="228" t="str">
        <f ca="1">IF(HelpMe[[#This Row],[Age]]&lt;2,"Less than 2",IF(HelpMe[[#This Row],[Age]]&lt;5,"From 2 to 5",IF(HelpMe[[#This Row],[Age]]&lt;10,"From 5 to 10","More than 10")))</f>
        <v>From 2 to 5</v>
      </c>
      <c r="AJ510" s="233" t="e">
        <f>DATEVALUE(TEXT(HelpMe[[#This Row],[Created Date]],"mm/dd/yyyy hh:mm"))</f>
        <v>#VALUE!</v>
      </c>
      <c r="AK510" s="233" t="e">
        <f>IF(HelpMe[[#This Row],[Resolved Time]]="-","",DATEVALUE(TEXT(HelpMe[[#This Row],[Created Date]],"mm/dd/yyyy hh:mm")))</f>
        <v>#VALUE!</v>
      </c>
    </row>
    <row r="511" spans="1:37" ht="14.5">
      <c r="A511" s="252">
        <v>4000004956</v>
      </c>
      <c r="B511" s="252" t="s">
        <v>117</v>
      </c>
      <c r="C511" s="252" t="s">
        <v>795</v>
      </c>
      <c r="D511" s="254" t="s">
        <v>1674</v>
      </c>
      <c r="E511" s="252" t="s">
        <v>1176</v>
      </c>
      <c r="F511" s="252" t="s">
        <v>843</v>
      </c>
      <c r="G511" s="252" t="s">
        <v>844</v>
      </c>
      <c r="H511" s="252" t="s">
        <v>403</v>
      </c>
      <c r="I511" s="255">
        <v>45609.450694444444</v>
      </c>
      <c r="J511" s="255">
        <v>45611.450694444444</v>
      </c>
      <c r="K511" s="252" t="s">
        <v>885</v>
      </c>
      <c r="L511" s="255">
        <v>45612.831250000003</v>
      </c>
      <c r="M511" s="252" t="s">
        <v>1176</v>
      </c>
      <c r="N511" s="252" t="s">
        <v>1177</v>
      </c>
      <c r="O511" s="252" t="s">
        <v>848</v>
      </c>
      <c r="P511" s="255">
        <v>45612.831250000003</v>
      </c>
      <c r="Q511" s="252" t="s">
        <v>795</v>
      </c>
      <c r="R511" s="255">
        <v>45609.791666666664</v>
      </c>
      <c r="S511" s="255">
        <v>45609.791666666664</v>
      </c>
      <c r="T511" s="255">
        <v>45609.53402777778</v>
      </c>
      <c r="U511" s="252" t="s">
        <v>885</v>
      </c>
      <c r="V511" s="253" t="s">
        <v>849</v>
      </c>
      <c r="W511" s="252" t="s">
        <v>888</v>
      </c>
      <c r="X511" s="252" t="s">
        <v>793</v>
      </c>
      <c r="Y511" s="228" t="str">
        <f>VLOOKUP(HelpMe[[#This Row],[Technician]],Technicians[#All],3,FALSE)</f>
        <v>RAK Ceramics</v>
      </c>
      <c r="Z511" s="228" t="str">
        <f>VLOOKUP(HelpMe[[#This Row],[Technician]],Technicians[#All],2,FALSE)</f>
        <v>SAP Basis</v>
      </c>
      <c r="AA511" s="233" t="e">
        <f>IF((TEXT("Oct 28, 2024 00:00 AM","mmm dd, yyyy hh:mm") - TEXT(HelpMe[[#This Row],[Created Date]],"mmm dd, yyyy hh:mm"))&gt;0, "Yes","No")</f>
        <v>#VALUE!</v>
      </c>
      <c r="AB511" s="230">
        <f ca="1">IF(HelpMe[[#This Row],[Resolved Time]]="-",NOW()-TEXT(HelpMe[[#This Row],[Created Date]],"mmm dd, yyyy hh:mm"),HelpMe[[#This Row],[Resolved Time]]-HelpMe[[#This Row],[Created Date]])</f>
        <v>0.34097222222044365</v>
      </c>
      <c r="AC511" s="231" t="e">
        <f>YEAR(TEXT(HelpMe[[#This Row],[Created Date]],"mmm dd, yyyy hh:mm"))</f>
        <v>#VALUE!</v>
      </c>
      <c r="AD511" s="228" t="e">
        <f>WEEKNUM(TEXT(HelpMe[[#This Row],[Created Date]],"mmm dd, yyyy hh:mm"),2)</f>
        <v>#VALUE!</v>
      </c>
      <c r="AE511" s="228" t="e">
        <f>_xlfn.CONCAT(HelpMe[[#This Row],[Year]],"-W",HelpMe[[#This Row],[Week'#]])</f>
        <v>#VALUE!</v>
      </c>
      <c r="AF511" s="228" t="str">
        <f>IFERROR(VLOOKUP(HelpMe[[#This Row],[ID]],CGTracker[#All],11,FALSE),"No CG Status Found")</f>
        <v>No CG Status Found</v>
      </c>
      <c r="AG511" s="228" t="e">
        <f>MONTH(TEXT(HelpMe[[#This Row],[Created Date]],"mmm dd, yyyy hh:mm"))</f>
        <v>#VALUE!</v>
      </c>
      <c r="AH511" s="228" t="e">
        <f>_xlfn.CONCAT(HelpMe[[#This Row],[Year]],"-M",HelpMe[[#This Row],[Month]])</f>
        <v>#VALUE!</v>
      </c>
      <c r="AI511" s="228" t="str">
        <f ca="1">IF(HelpMe[[#This Row],[Age]]&lt;2,"Less than 2",IF(HelpMe[[#This Row],[Age]]&lt;5,"From 2 to 5",IF(HelpMe[[#This Row],[Age]]&lt;10,"From 5 to 10","More than 10")))</f>
        <v>Less than 2</v>
      </c>
      <c r="AJ511" s="233" t="e">
        <f>DATEVALUE(TEXT(HelpMe[[#This Row],[Created Date]],"mm/dd/yyyy hh:mm"))</f>
        <v>#VALUE!</v>
      </c>
      <c r="AK511" s="233" t="e">
        <f>IF(HelpMe[[#This Row],[Resolved Time]]="-","",DATEVALUE(TEXT(HelpMe[[#This Row],[Created Date]],"mm/dd/yyyy hh:mm")))</f>
        <v>#VALUE!</v>
      </c>
    </row>
    <row r="512" spans="1:37" ht="14.5">
      <c r="A512" s="252">
        <v>4000003562</v>
      </c>
      <c r="B512" s="252" t="s">
        <v>117</v>
      </c>
      <c r="C512" s="252" t="s">
        <v>861</v>
      </c>
      <c r="D512" s="254" t="s">
        <v>1675</v>
      </c>
      <c r="E512" s="252" t="s">
        <v>1676</v>
      </c>
      <c r="F512" s="252" t="s">
        <v>843</v>
      </c>
      <c r="G512" s="252" t="s">
        <v>844</v>
      </c>
      <c r="H512" s="252" t="s">
        <v>403</v>
      </c>
      <c r="I512" s="255">
        <v>45566.449305555558</v>
      </c>
      <c r="J512" s="255">
        <v>45568.449305555558</v>
      </c>
      <c r="K512" s="252" t="s">
        <v>845</v>
      </c>
      <c r="L512" s="255">
        <v>45570.523611111108</v>
      </c>
      <c r="M512" s="252" t="s">
        <v>1676</v>
      </c>
      <c r="N512" s="252" t="s">
        <v>891</v>
      </c>
      <c r="O512" s="252" t="s">
        <v>848</v>
      </c>
      <c r="P512" s="255">
        <v>45570.523611111108</v>
      </c>
      <c r="Q512" s="252" t="s">
        <v>795</v>
      </c>
      <c r="R512" s="255">
        <v>45567.493750000001</v>
      </c>
      <c r="S512" s="255">
        <v>45567.493750000001</v>
      </c>
      <c r="T512" s="255">
        <v>45566.532638888886</v>
      </c>
      <c r="U512" s="252" t="s">
        <v>885</v>
      </c>
      <c r="V512" s="253" t="s">
        <v>849</v>
      </c>
      <c r="W512" s="252" t="s">
        <v>850</v>
      </c>
      <c r="X512" s="252" t="s">
        <v>857</v>
      </c>
      <c r="Y512" s="228" t="str">
        <f>VLOOKUP(HelpMe[[#This Row],[Technician]],Technicians[#All],3,FALSE)</f>
        <v>RAK Ceramics</v>
      </c>
      <c r="Z512" s="228" t="str">
        <f>VLOOKUP(HelpMe[[#This Row],[Technician]],Technicians[#All],2,FALSE)</f>
        <v>SAP Basis</v>
      </c>
      <c r="AA512" s="233" t="e">
        <f>IF((TEXT("Oct 28, 2024 00:00 AM","mmm dd, yyyy hh:mm") - TEXT(HelpMe[[#This Row],[Created Date]],"mmm dd, yyyy hh:mm"))&gt;0, "Yes","No")</f>
        <v>#VALUE!</v>
      </c>
      <c r="AB512" s="230">
        <f ca="1">IF(HelpMe[[#This Row],[Resolved Time]]="-",NOW()-TEXT(HelpMe[[#This Row],[Created Date]],"mmm dd, yyyy hh:mm"),HelpMe[[#This Row],[Resolved Time]]-HelpMe[[#This Row],[Created Date]])</f>
        <v>1.0444444444437977</v>
      </c>
      <c r="AC512" s="231" t="e">
        <f>YEAR(TEXT(HelpMe[[#This Row],[Created Date]],"mmm dd, yyyy hh:mm"))</f>
        <v>#VALUE!</v>
      </c>
      <c r="AD512" s="228" t="e">
        <f>WEEKNUM(TEXT(HelpMe[[#This Row],[Created Date]],"mmm dd, yyyy hh:mm"),2)</f>
        <v>#VALUE!</v>
      </c>
      <c r="AE512" s="228" t="e">
        <f>_xlfn.CONCAT(HelpMe[[#This Row],[Year]],"-W",HelpMe[[#This Row],[Week'#]])</f>
        <v>#VALUE!</v>
      </c>
      <c r="AF512" s="228" t="str">
        <f>IFERROR(VLOOKUP(HelpMe[[#This Row],[ID]],CGTracker[#All],11,FALSE),"No CG Status Found")</f>
        <v>No CG Status Found</v>
      </c>
      <c r="AG512" s="228" t="e">
        <f>MONTH(TEXT(HelpMe[[#This Row],[Created Date]],"mmm dd, yyyy hh:mm"))</f>
        <v>#VALUE!</v>
      </c>
      <c r="AH512" s="228" t="e">
        <f>_xlfn.CONCAT(HelpMe[[#This Row],[Year]],"-M",HelpMe[[#This Row],[Month]])</f>
        <v>#VALUE!</v>
      </c>
      <c r="AI512" s="228" t="str">
        <f ca="1">IF(HelpMe[[#This Row],[Age]]&lt;2,"Less than 2",IF(HelpMe[[#This Row],[Age]]&lt;5,"From 2 to 5",IF(HelpMe[[#This Row],[Age]]&lt;10,"From 5 to 10","More than 10")))</f>
        <v>Less than 2</v>
      </c>
      <c r="AJ512" s="233">
        <f>DATEVALUE(TEXT(HelpMe[[#This Row],[Created Date]],"mm/dd/yyyy hh:mm"))</f>
        <v>45301</v>
      </c>
      <c r="AK512" s="233">
        <f>IF(HelpMe[[#This Row],[Resolved Time]]="-","",DATEVALUE(TEXT(HelpMe[[#This Row],[Created Date]],"mm/dd/yyyy hh:mm")))</f>
        <v>45301</v>
      </c>
    </row>
    <row r="513" spans="1:37" ht="14.5">
      <c r="A513" s="252">
        <v>4000003540</v>
      </c>
      <c r="B513" s="252" t="s">
        <v>117</v>
      </c>
      <c r="C513" s="252" t="s">
        <v>795</v>
      </c>
      <c r="D513" s="254" t="s">
        <v>1677</v>
      </c>
      <c r="E513" s="252" t="s">
        <v>1678</v>
      </c>
      <c r="F513" s="252" t="s">
        <v>843</v>
      </c>
      <c r="G513" s="252" t="s">
        <v>844</v>
      </c>
      <c r="H513" s="252" t="s">
        <v>403</v>
      </c>
      <c r="I513" s="255">
        <v>45565.681944444441</v>
      </c>
      <c r="J513" s="255">
        <v>45567.681944444441</v>
      </c>
      <c r="K513" s="252" t="s">
        <v>845</v>
      </c>
      <c r="L513" s="255">
        <v>45584.570833333331</v>
      </c>
      <c r="M513" s="252" t="s">
        <v>1427</v>
      </c>
      <c r="N513" s="252" t="s">
        <v>971</v>
      </c>
      <c r="O513" s="252" t="s">
        <v>848</v>
      </c>
      <c r="P513" s="255">
        <v>45584.570833333331</v>
      </c>
      <c r="Q513" s="252" t="s">
        <v>795</v>
      </c>
      <c r="R513" s="255">
        <v>45581.544444444444</v>
      </c>
      <c r="S513" s="255">
        <v>45568.663194444445</v>
      </c>
      <c r="T513" s="255">
        <v>45565.765277777777</v>
      </c>
      <c r="U513" s="252" t="s">
        <v>885</v>
      </c>
      <c r="V513" s="253" t="s">
        <v>849</v>
      </c>
      <c r="W513" s="252" t="s">
        <v>850</v>
      </c>
      <c r="X513" s="252" t="s">
        <v>793</v>
      </c>
      <c r="Y513" s="228" t="str">
        <f>VLOOKUP(HelpMe[[#This Row],[Technician]],Technicians[#All],3,FALSE)</f>
        <v>RAK Ceramics</v>
      </c>
      <c r="Z513" s="228" t="str">
        <f>VLOOKUP(HelpMe[[#This Row],[Technician]],Technicians[#All],2,FALSE)</f>
        <v>SAP Basis</v>
      </c>
      <c r="AA513" s="233" t="e">
        <f>IF((TEXT("Oct 28, 2024 00:00 AM","mmm dd, yyyy hh:mm") - TEXT(HelpMe[[#This Row],[Created Date]],"mmm dd, yyyy hh:mm"))&gt;0, "Yes","No")</f>
        <v>#VALUE!</v>
      </c>
      <c r="AB513" s="230">
        <f ca="1">IF(HelpMe[[#This Row],[Resolved Time]]="-",NOW()-TEXT(HelpMe[[#This Row],[Created Date]],"mmm dd, yyyy hh:mm"),HelpMe[[#This Row],[Resolved Time]]-HelpMe[[#This Row],[Created Date]])</f>
        <v>15.86250000000291</v>
      </c>
      <c r="AC513" s="231" t="e">
        <f>YEAR(TEXT(HelpMe[[#This Row],[Created Date]],"mmm dd, yyyy hh:mm"))</f>
        <v>#VALUE!</v>
      </c>
      <c r="AD513" s="228" t="e">
        <f>WEEKNUM(TEXT(HelpMe[[#This Row],[Created Date]],"mmm dd, yyyy hh:mm"),2)</f>
        <v>#VALUE!</v>
      </c>
      <c r="AE513" s="228" t="e">
        <f>_xlfn.CONCAT(HelpMe[[#This Row],[Year]],"-W",HelpMe[[#This Row],[Week'#]])</f>
        <v>#VALUE!</v>
      </c>
      <c r="AF513" s="228" t="str">
        <f>IFERROR(VLOOKUP(HelpMe[[#This Row],[ID]],CGTracker[#All],11,FALSE),"No CG Status Found")</f>
        <v>No CG Status Found</v>
      </c>
      <c r="AG513" s="228" t="e">
        <f>MONTH(TEXT(HelpMe[[#This Row],[Created Date]],"mmm dd, yyyy hh:mm"))</f>
        <v>#VALUE!</v>
      </c>
      <c r="AH513" s="228" t="e">
        <f>_xlfn.CONCAT(HelpMe[[#This Row],[Year]],"-M",HelpMe[[#This Row],[Month]])</f>
        <v>#VALUE!</v>
      </c>
      <c r="AI513" s="228" t="str">
        <f ca="1">IF(HelpMe[[#This Row],[Age]]&lt;2,"Less than 2",IF(HelpMe[[#This Row],[Age]]&lt;5,"From 2 to 5",IF(HelpMe[[#This Row],[Age]]&lt;10,"From 5 to 10","More than 10")))</f>
        <v>More than 10</v>
      </c>
      <c r="AJ513" s="233" t="e">
        <f>DATEVALUE(TEXT(HelpMe[[#This Row],[Created Date]],"mm/dd/yyyy hh:mm"))</f>
        <v>#VALUE!</v>
      </c>
      <c r="AK513" s="233" t="e">
        <f>IF(HelpMe[[#This Row],[Resolved Time]]="-","",DATEVALUE(TEXT(HelpMe[[#This Row],[Created Date]],"mm/dd/yyyy hh:mm")))</f>
        <v>#VALUE!</v>
      </c>
    </row>
    <row r="514" spans="1:37" ht="14.5">
      <c r="A514" s="252">
        <v>4000004356</v>
      </c>
      <c r="B514" s="252" t="s">
        <v>117</v>
      </c>
      <c r="C514" s="252" t="s">
        <v>906</v>
      </c>
      <c r="D514" s="254" t="s">
        <v>1679</v>
      </c>
      <c r="E514" s="252" t="s">
        <v>1680</v>
      </c>
      <c r="F514" s="252" t="s">
        <v>843</v>
      </c>
      <c r="G514" s="252" t="s">
        <v>844</v>
      </c>
      <c r="H514" s="252" t="s">
        <v>403</v>
      </c>
      <c r="I514" s="255">
        <v>45589.5625</v>
      </c>
      <c r="J514" s="255">
        <v>45590.520833333336</v>
      </c>
      <c r="K514" s="252" t="s">
        <v>885</v>
      </c>
      <c r="L514" s="255">
        <v>45596.741666666669</v>
      </c>
      <c r="M514" s="252" t="s">
        <v>1680</v>
      </c>
      <c r="N514" s="252" t="s">
        <v>1681</v>
      </c>
      <c r="O514" s="252" t="s">
        <v>848</v>
      </c>
      <c r="P514" s="255">
        <v>45600.668055555558</v>
      </c>
      <c r="Q514" s="252" t="s">
        <v>861</v>
      </c>
      <c r="R514" s="255">
        <v>45593.722222222219</v>
      </c>
      <c r="S514" s="255">
        <v>45593.722222222219</v>
      </c>
      <c r="T514" s="255">
        <v>45589.604166666664</v>
      </c>
      <c r="U514" s="252" t="s">
        <v>885</v>
      </c>
      <c r="V514" s="253" t="s">
        <v>849</v>
      </c>
      <c r="W514" s="252" t="s">
        <v>888</v>
      </c>
      <c r="X514" s="252" t="s">
        <v>793</v>
      </c>
      <c r="Y514" s="228" t="str">
        <f>VLOOKUP(HelpMe[[#This Row],[Technician]],Technicians[#All],3,FALSE)</f>
        <v>RAK Ceramics</v>
      </c>
      <c r="Z514" s="228" t="str">
        <f>VLOOKUP(HelpMe[[#This Row],[Technician]],Technicians[#All],2,FALSE)</f>
        <v>SAP Basis</v>
      </c>
      <c r="AA514" s="230" t="e">
        <f>IF((TEXT("Oct 28, 2024 00:00 AM","mmm dd, yyyy hh:mm") - TEXT(HelpMe[[#This Row],[Created Date]],"mmm dd, yyyy hh:mm"))&gt;0, "Yes","No")</f>
        <v>#VALUE!</v>
      </c>
      <c r="AB514" s="230">
        <f ca="1">IF(HelpMe[[#This Row],[Resolved Time]]="-",NOW()-TEXT(HelpMe[[#This Row],[Created Date]],"mmm dd, yyyy hh:mm"),HelpMe[[#This Row],[Resolved Time]]-HelpMe[[#This Row],[Created Date]])</f>
        <v>4.1597222222189885</v>
      </c>
      <c r="AC514" s="231" t="e">
        <f>YEAR(TEXT(HelpMe[[#This Row],[Created Date]],"mmm dd, yyyy hh:mm"))</f>
        <v>#VALUE!</v>
      </c>
      <c r="AD514" s="228" t="e">
        <f>WEEKNUM(TEXT(HelpMe[[#This Row],[Created Date]],"mmm dd, yyyy hh:mm"),2)</f>
        <v>#VALUE!</v>
      </c>
      <c r="AE514" s="228" t="e">
        <f>_xlfn.CONCAT(HelpMe[[#This Row],[Year]],"-W",HelpMe[[#This Row],[Week'#]])</f>
        <v>#VALUE!</v>
      </c>
      <c r="AF514" s="228" t="str">
        <f>IFERROR(VLOOKUP(HelpMe[[#This Row],[ID]],CGTracker[#All],11,FALSE),"No CG Status Found")</f>
        <v>No CG Status Found</v>
      </c>
      <c r="AG514" s="228" t="e">
        <f>MONTH(TEXT(HelpMe[[#This Row],[Created Date]],"mmm dd, yyyy hh:mm"))</f>
        <v>#VALUE!</v>
      </c>
      <c r="AH514" s="228" t="e">
        <f>_xlfn.CONCAT(HelpMe[[#This Row],[Year]],"-M",HelpMe[[#This Row],[Month]])</f>
        <v>#VALUE!</v>
      </c>
      <c r="AI514" s="228" t="str">
        <f ca="1">IF(HelpMe[[#This Row],[Age]]&lt;2,"Less than 2",IF(HelpMe[[#This Row],[Age]]&lt;5,"From 2 to 5",IF(HelpMe[[#This Row],[Age]]&lt;10,"From 5 to 10","More than 10")))</f>
        <v>From 2 to 5</v>
      </c>
      <c r="AJ514" s="233" t="e">
        <f>DATEVALUE(TEXT(HelpMe[[#This Row],[Created Date]],"mm/dd/yyyy hh:mm"))</f>
        <v>#VALUE!</v>
      </c>
      <c r="AK514" s="233" t="e">
        <f>IF(HelpMe[[#This Row],[Resolved Time]]="-","",DATEVALUE(TEXT(HelpMe[[#This Row],[Created Date]],"mm/dd/yyyy hh:mm")))</f>
        <v>#VALUE!</v>
      </c>
    </row>
    <row r="515" spans="1:37" ht="14.5">
      <c r="A515" s="252">
        <v>4000004292</v>
      </c>
      <c r="B515" s="252" t="s">
        <v>117</v>
      </c>
      <c r="C515" s="252" t="s">
        <v>906</v>
      </c>
      <c r="D515" s="254" t="s">
        <v>1682</v>
      </c>
      <c r="E515" s="252" t="s">
        <v>1207</v>
      </c>
      <c r="F515" s="252" t="s">
        <v>843</v>
      </c>
      <c r="G515" s="252" t="s">
        <v>844</v>
      </c>
      <c r="H515" s="252" t="s">
        <v>403</v>
      </c>
      <c r="I515" s="255">
        <v>45587.618055555555</v>
      </c>
      <c r="J515" s="255">
        <v>45588.597222222219</v>
      </c>
      <c r="K515" s="252" t="s">
        <v>885</v>
      </c>
      <c r="L515" s="255">
        <v>45603.827777777777</v>
      </c>
      <c r="M515" s="252" t="s">
        <v>1207</v>
      </c>
      <c r="N515" s="252" t="s">
        <v>860</v>
      </c>
      <c r="O515" s="252" t="s">
        <v>848</v>
      </c>
      <c r="P515" s="255">
        <v>45603.827777777777</v>
      </c>
      <c r="Q515" s="252" t="s">
        <v>861</v>
      </c>
      <c r="R515" s="255">
        <v>45600.789583333331</v>
      </c>
      <c r="S515" s="255">
        <v>45588.665277777778</v>
      </c>
      <c r="T515" s="255">
        <v>45587.659722222219</v>
      </c>
      <c r="U515" s="252" t="s">
        <v>885</v>
      </c>
      <c r="V515" s="253" t="s">
        <v>849</v>
      </c>
      <c r="W515" s="252" t="s">
        <v>888</v>
      </c>
      <c r="X515" s="252" t="s">
        <v>903</v>
      </c>
      <c r="Y515" s="228" t="str">
        <f>VLOOKUP(HelpMe[[#This Row],[Technician]],Technicians[#All],3,FALSE)</f>
        <v>RAK Ceramics</v>
      </c>
      <c r="Z515" s="228" t="str">
        <f>VLOOKUP(HelpMe[[#This Row],[Technician]],Technicians[#All],2,FALSE)</f>
        <v>SAP Basis</v>
      </c>
      <c r="AA515" s="233" t="e">
        <f>IF((TEXT("Oct 28, 2024 00:00 AM","mmm dd, yyyy hh:mm") - TEXT(HelpMe[[#This Row],[Created Date]],"mmm dd, yyyy hh:mm"))&gt;0, "Yes","No")</f>
        <v>#VALUE!</v>
      </c>
      <c r="AB515" s="230">
        <f ca="1">IF(HelpMe[[#This Row],[Resolved Time]]="-",NOW()-TEXT(HelpMe[[#This Row],[Created Date]],"mmm dd, yyyy hh:mm"),HelpMe[[#This Row],[Resolved Time]]-HelpMe[[#This Row],[Created Date]])</f>
        <v>13.171527777776646</v>
      </c>
      <c r="AC515" s="231" t="e">
        <f>YEAR(TEXT(HelpMe[[#This Row],[Created Date]],"mmm dd, yyyy hh:mm"))</f>
        <v>#VALUE!</v>
      </c>
      <c r="AD515" s="228" t="e">
        <f>WEEKNUM(TEXT(HelpMe[[#This Row],[Created Date]],"mmm dd, yyyy hh:mm"),2)</f>
        <v>#VALUE!</v>
      </c>
      <c r="AE515" s="228" t="e">
        <f>_xlfn.CONCAT(HelpMe[[#This Row],[Year]],"-W",HelpMe[[#This Row],[Week'#]])</f>
        <v>#VALUE!</v>
      </c>
      <c r="AF515" s="228" t="str">
        <f>IFERROR(VLOOKUP(HelpMe[[#This Row],[ID]],CGTracker[#All],11,FALSE),"No CG Status Found")</f>
        <v>No CG Status Found</v>
      </c>
      <c r="AG515" s="228" t="e">
        <f>MONTH(TEXT(HelpMe[[#This Row],[Created Date]],"mmm dd, yyyy hh:mm"))</f>
        <v>#VALUE!</v>
      </c>
      <c r="AH515" s="228" t="e">
        <f>_xlfn.CONCAT(HelpMe[[#This Row],[Year]],"-M",HelpMe[[#This Row],[Month]])</f>
        <v>#VALUE!</v>
      </c>
      <c r="AI515" s="228" t="str">
        <f ca="1">IF(HelpMe[[#This Row],[Age]]&lt;2,"Less than 2",IF(HelpMe[[#This Row],[Age]]&lt;5,"From 2 to 5",IF(HelpMe[[#This Row],[Age]]&lt;10,"From 5 to 10","More than 10")))</f>
        <v>More than 10</v>
      </c>
      <c r="AJ515" s="233" t="e">
        <f>DATEVALUE(TEXT(HelpMe[[#This Row],[Created Date]],"mm/dd/yyyy hh:mm"))</f>
        <v>#VALUE!</v>
      </c>
      <c r="AK515" s="233" t="e">
        <f>IF(HelpMe[[#This Row],[Resolved Time]]="-","",DATEVALUE(TEXT(HelpMe[[#This Row],[Created Date]],"mm/dd/yyyy hh:mm")))</f>
        <v>#VALUE!</v>
      </c>
    </row>
    <row r="516" spans="1:37" ht="14.5">
      <c r="A516" s="252">
        <v>4000004111</v>
      </c>
      <c r="B516" s="252" t="s">
        <v>117</v>
      </c>
      <c r="C516" s="252" t="s">
        <v>906</v>
      </c>
      <c r="D516" s="254" t="s">
        <v>1683</v>
      </c>
      <c r="E516" s="252" t="s">
        <v>970</v>
      </c>
      <c r="F516" s="252" t="s">
        <v>843</v>
      </c>
      <c r="G516" s="252" t="s">
        <v>844</v>
      </c>
      <c r="H516" s="252" t="s">
        <v>403</v>
      </c>
      <c r="I516" s="255">
        <v>45580.8125</v>
      </c>
      <c r="J516" s="255">
        <v>45581.770833333336</v>
      </c>
      <c r="K516" s="252" t="s">
        <v>885</v>
      </c>
      <c r="L516" s="255">
        <v>45607.537499999999</v>
      </c>
      <c r="M516" s="252" t="s">
        <v>970</v>
      </c>
      <c r="N516" s="252" t="s">
        <v>971</v>
      </c>
      <c r="O516" s="252" t="s">
        <v>848</v>
      </c>
      <c r="P516" s="255">
        <v>45607.537499999999</v>
      </c>
      <c r="Q516" s="252" t="s">
        <v>861</v>
      </c>
      <c r="R516" s="255">
        <v>45604.512499999997</v>
      </c>
      <c r="S516" s="255">
        <v>45604.512499999997</v>
      </c>
      <c r="T516" s="255">
        <v>45581.479166666664</v>
      </c>
      <c r="U516" s="252" t="s">
        <v>885</v>
      </c>
      <c r="V516" s="253" t="s">
        <v>849</v>
      </c>
      <c r="W516" s="252" t="s">
        <v>888</v>
      </c>
      <c r="X516" s="252" t="s">
        <v>793</v>
      </c>
      <c r="Y516" s="228" t="str">
        <f>VLOOKUP(HelpMe[[#This Row],[Technician]],Technicians[#All],3,FALSE)</f>
        <v>RAK Ceramics</v>
      </c>
      <c r="Z516" s="228" t="str">
        <f>VLOOKUP(HelpMe[[#This Row],[Technician]],Technicians[#All],2,FALSE)</f>
        <v>SAP Basis</v>
      </c>
      <c r="AA516" s="233" t="e">
        <f>IF((TEXT("Oct 28, 2024 00:00 AM","mmm dd, yyyy hh:mm") - TEXT(HelpMe[[#This Row],[Created Date]],"mmm dd, yyyy hh:mm"))&gt;0, "Yes","No")</f>
        <v>#VALUE!</v>
      </c>
      <c r="AB516" s="230">
        <f ca="1">IF(HelpMe[[#This Row],[Resolved Time]]="-",NOW()-TEXT(HelpMe[[#This Row],[Created Date]],"mmm dd, yyyy hh:mm"),HelpMe[[#This Row],[Resolved Time]]-HelpMe[[#This Row],[Created Date]])</f>
        <v>23.69999999999709</v>
      </c>
      <c r="AC516" s="231" t="e">
        <f>YEAR(TEXT(HelpMe[[#This Row],[Created Date]],"mmm dd, yyyy hh:mm"))</f>
        <v>#VALUE!</v>
      </c>
      <c r="AD516" s="228" t="e">
        <f>WEEKNUM(TEXT(HelpMe[[#This Row],[Created Date]],"mmm dd, yyyy hh:mm"),2)</f>
        <v>#VALUE!</v>
      </c>
      <c r="AE516" s="228" t="e">
        <f>_xlfn.CONCAT(HelpMe[[#This Row],[Year]],"-W",HelpMe[[#This Row],[Week'#]])</f>
        <v>#VALUE!</v>
      </c>
      <c r="AF516" s="228" t="str">
        <f>IFERROR(VLOOKUP(HelpMe[[#This Row],[ID]],CGTracker[#All],11,FALSE),"No CG Status Found")</f>
        <v>No CG Status Found</v>
      </c>
      <c r="AG516" s="228" t="e">
        <f>MONTH(TEXT(HelpMe[[#This Row],[Created Date]],"mmm dd, yyyy hh:mm"))</f>
        <v>#VALUE!</v>
      </c>
      <c r="AH516" s="228" t="e">
        <f>_xlfn.CONCAT(HelpMe[[#This Row],[Year]],"-M",HelpMe[[#This Row],[Month]])</f>
        <v>#VALUE!</v>
      </c>
      <c r="AI516" s="228" t="str">
        <f ca="1">IF(HelpMe[[#This Row],[Age]]&lt;2,"Less than 2",IF(HelpMe[[#This Row],[Age]]&lt;5,"From 2 to 5",IF(HelpMe[[#This Row],[Age]]&lt;10,"From 5 to 10","More than 10")))</f>
        <v>More than 10</v>
      </c>
      <c r="AJ516" s="233" t="e">
        <f>DATEVALUE(TEXT(HelpMe[[#This Row],[Created Date]],"mm/dd/yyyy hh:mm"))</f>
        <v>#VALUE!</v>
      </c>
      <c r="AK516" s="233" t="e">
        <f>IF(HelpMe[[#This Row],[Resolved Time]]="-","",DATEVALUE(TEXT(HelpMe[[#This Row],[Created Date]],"mm/dd/yyyy hh:mm")))</f>
        <v>#VALUE!</v>
      </c>
    </row>
    <row r="517" spans="1:37" ht="14.5">
      <c r="A517" s="252">
        <v>4000002520</v>
      </c>
      <c r="B517" s="252" t="s">
        <v>117</v>
      </c>
      <c r="C517" s="252" t="s">
        <v>861</v>
      </c>
      <c r="D517" s="254" t="s">
        <v>1684</v>
      </c>
      <c r="E517" s="252" t="s">
        <v>1685</v>
      </c>
      <c r="F517" s="252" t="s">
        <v>843</v>
      </c>
      <c r="G517" s="252" t="s">
        <v>844</v>
      </c>
      <c r="H517" s="252" t="s">
        <v>403</v>
      </c>
      <c r="I517" s="255">
        <v>45535.669444444444</v>
      </c>
      <c r="J517" s="255">
        <v>45539.4375</v>
      </c>
      <c r="K517" s="252" t="s">
        <v>845</v>
      </c>
      <c r="L517" s="255">
        <v>45557.726388888892</v>
      </c>
      <c r="M517" s="252" t="s">
        <v>1685</v>
      </c>
      <c r="N517" s="252" t="s">
        <v>983</v>
      </c>
      <c r="O517" s="252" t="s">
        <v>848</v>
      </c>
      <c r="P517" s="255">
        <v>45557.726388888892</v>
      </c>
      <c r="Q517" s="252" t="s">
        <v>795</v>
      </c>
      <c r="R517" s="255">
        <v>45554.693055555559</v>
      </c>
      <c r="S517" s="255">
        <v>45554.693055555559</v>
      </c>
      <c r="T517" s="255">
        <v>45537.520833333336</v>
      </c>
      <c r="U517" s="252" t="s">
        <v>885</v>
      </c>
      <c r="V517" s="253" t="s">
        <v>849</v>
      </c>
      <c r="W517" s="252" t="s">
        <v>850</v>
      </c>
      <c r="X517" s="252" t="s">
        <v>793</v>
      </c>
      <c r="Y517" s="228" t="str">
        <f>VLOOKUP(HelpMe[[#This Row],[Technician]],Technicians[#All],3,FALSE)</f>
        <v>RAK Ceramics</v>
      </c>
      <c r="Z517" s="228" t="str">
        <f>VLOOKUP(HelpMe[[#This Row],[Technician]],Technicians[#All],2,FALSE)</f>
        <v>SAP Basis</v>
      </c>
      <c r="AA517" s="233" t="e">
        <f>IF((TEXT("Oct 28, 2024 00:00 AM","mmm dd, yyyy hh:mm") - TEXT(HelpMe[[#This Row],[Created Date]],"mmm dd, yyyy hh:mm"))&gt;0, "Yes","No")</f>
        <v>#VALUE!</v>
      </c>
      <c r="AB517" s="230">
        <f ca="1">IF(HelpMe[[#This Row],[Resolved Time]]="-",NOW()-TEXT(HelpMe[[#This Row],[Created Date]],"mmm dd, yyyy hh:mm"),HelpMe[[#This Row],[Resolved Time]]-HelpMe[[#This Row],[Created Date]])</f>
        <v>19.023611111115315</v>
      </c>
      <c r="AC517" s="231" t="e">
        <f>YEAR(TEXT(HelpMe[[#This Row],[Created Date]],"mmm dd, yyyy hh:mm"))</f>
        <v>#VALUE!</v>
      </c>
      <c r="AD517" s="228" t="e">
        <f>WEEKNUM(TEXT(HelpMe[[#This Row],[Created Date]],"mmm dd, yyyy hh:mm"),2)</f>
        <v>#VALUE!</v>
      </c>
      <c r="AE517" s="228" t="e">
        <f>_xlfn.CONCAT(HelpMe[[#This Row],[Year]],"-W",HelpMe[[#This Row],[Week'#]])</f>
        <v>#VALUE!</v>
      </c>
      <c r="AF517" s="228" t="str">
        <f>IFERROR(VLOOKUP(HelpMe[[#This Row],[ID]],CGTracker[#All],11,FALSE),"No CG Status Found")</f>
        <v>No CG Status Found</v>
      </c>
      <c r="AG517" s="228" t="e">
        <f>MONTH(TEXT(HelpMe[[#This Row],[Created Date]],"mmm dd, yyyy hh:mm"))</f>
        <v>#VALUE!</v>
      </c>
      <c r="AH517" s="228" t="e">
        <f>_xlfn.CONCAT(HelpMe[[#This Row],[Year]],"-M",HelpMe[[#This Row],[Month]])</f>
        <v>#VALUE!</v>
      </c>
      <c r="AI517" s="228" t="str">
        <f ca="1">IF(HelpMe[[#This Row],[Age]]&lt;2,"Less than 2",IF(HelpMe[[#This Row],[Age]]&lt;5,"From 2 to 5",IF(HelpMe[[#This Row],[Age]]&lt;10,"From 5 to 10","More than 10")))</f>
        <v>More than 10</v>
      </c>
      <c r="AJ517" s="233" t="e">
        <f>DATEVALUE(TEXT(HelpMe[[#This Row],[Created Date]],"mm/dd/yyyy hh:mm"))</f>
        <v>#VALUE!</v>
      </c>
      <c r="AK517" s="233" t="e">
        <f>IF(HelpMe[[#This Row],[Resolved Time]]="-","",DATEVALUE(TEXT(HelpMe[[#This Row],[Created Date]],"mm/dd/yyyy hh:mm")))</f>
        <v>#VALUE!</v>
      </c>
    </row>
    <row r="518" spans="1:37" ht="14.5">
      <c r="A518" s="252">
        <v>4000004447</v>
      </c>
      <c r="B518" s="252" t="s">
        <v>117</v>
      </c>
      <c r="C518" s="252" t="s">
        <v>881</v>
      </c>
      <c r="D518" s="254" t="s">
        <v>1686</v>
      </c>
      <c r="E518" s="252" t="s">
        <v>1188</v>
      </c>
      <c r="F518" s="252" t="s">
        <v>843</v>
      </c>
      <c r="G518" s="252" t="s">
        <v>844</v>
      </c>
      <c r="H518" s="252" t="s">
        <v>403</v>
      </c>
      <c r="I518" s="255">
        <v>45593.593055555553</v>
      </c>
      <c r="J518" s="255">
        <v>45599.593055555553</v>
      </c>
      <c r="K518" s="252" t="s">
        <v>885</v>
      </c>
      <c r="L518" s="255">
        <v>45594.410416666666</v>
      </c>
      <c r="M518" s="252" t="s">
        <v>1587</v>
      </c>
      <c r="N518" s="252" t="s">
        <v>959</v>
      </c>
      <c r="O518" s="252" t="s">
        <v>848</v>
      </c>
      <c r="P518" s="255">
        <v>45604.459027777775</v>
      </c>
      <c r="Q518" s="252" t="s">
        <v>881</v>
      </c>
      <c r="R518" s="255">
        <v>45593.720138888886</v>
      </c>
      <c r="S518" s="255">
        <v>45593.720138888886</v>
      </c>
      <c r="T518" s="253" t="s">
        <v>849</v>
      </c>
      <c r="U518" s="252" t="s">
        <v>885</v>
      </c>
      <c r="V518" s="253" t="s">
        <v>849</v>
      </c>
      <c r="W518" s="252" t="s">
        <v>888</v>
      </c>
      <c r="X518" s="252" t="s">
        <v>857</v>
      </c>
      <c r="Y518" s="228" t="str">
        <f>VLOOKUP(HelpMe[[#This Row],[Technician]],Technicians[#All],3,FALSE)</f>
        <v>RAK Ceramics</v>
      </c>
      <c r="Z518" s="228" t="str">
        <f>VLOOKUP(HelpMe[[#This Row],[Technician]],Technicians[#All],2,FALSE)</f>
        <v>SAP Basis</v>
      </c>
      <c r="AA518" s="230" t="e">
        <f>IF((TEXT("Oct 28, 2024 00:00 AM","mmm dd, yyyy hh:mm") - TEXT(HelpMe[[#This Row],[Created Date]],"mmm dd, yyyy hh:mm"))&gt;0, "Yes","No")</f>
        <v>#VALUE!</v>
      </c>
      <c r="AB518" s="230">
        <f ca="1">IF(HelpMe[[#This Row],[Resolved Time]]="-",NOW()-TEXT(HelpMe[[#This Row],[Created Date]],"mmm dd, yyyy hh:mm"),HelpMe[[#This Row],[Resolved Time]]-HelpMe[[#This Row],[Created Date]])</f>
        <v>0.12708333333284827</v>
      </c>
      <c r="AC518" s="231" t="e">
        <f>YEAR(TEXT(HelpMe[[#This Row],[Created Date]],"mmm dd, yyyy hh:mm"))</f>
        <v>#VALUE!</v>
      </c>
      <c r="AD518" s="228" t="e">
        <f>WEEKNUM(TEXT(HelpMe[[#This Row],[Created Date]],"mmm dd, yyyy hh:mm"),2)</f>
        <v>#VALUE!</v>
      </c>
      <c r="AE518" s="228" t="e">
        <f>_xlfn.CONCAT(HelpMe[[#This Row],[Year]],"-W",HelpMe[[#This Row],[Week'#]])</f>
        <v>#VALUE!</v>
      </c>
      <c r="AF518" s="228" t="str">
        <f>IFERROR(VLOOKUP(HelpMe[[#This Row],[ID]],CGTracker[#All],11,FALSE),"No CG Status Found")</f>
        <v>No CG Status Found</v>
      </c>
      <c r="AG518" s="228" t="e">
        <f>MONTH(TEXT(HelpMe[[#This Row],[Created Date]],"mmm dd, yyyy hh:mm"))</f>
        <v>#VALUE!</v>
      </c>
      <c r="AH518" s="228" t="e">
        <f>_xlfn.CONCAT(HelpMe[[#This Row],[Year]],"-M",HelpMe[[#This Row],[Month]])</f>
        <v>#VALUE!</v>
      </c>
      <c r="AI518" s="228" t="str">
        <f ca="1">IF(HelpMe[[#This Row],[Age]]&lt;2,"Less than 2",IF(HelpMe[[#This Row],[Age]]&lt;5,"From 2 to 5",IF(HelpMe[[#This Row],[Age]]&lt;10,"From 5 to 10","More than 10")))</f>
        <v>Less than 2</v>
      </c>
      <c r="AJ518" s="233" t="e">
        <f>DATEVALUE(TEXT(HelpMe[[#This Row],[Created Date]],"mm/dd/yyyy hh:mm"))</f>
        <v>#VALUE!</v>
      </c>
      <c r="AK518" s="233" t="e">
        <f>IF(HelpMe[[#This Row],[Resolved Time]]="-","",DATEVALUE(TEXT(HelpMe[[#This Row],[Created Date]],"mm/dd/yyyy hh:mm")))</f>
        <v>#VALUE!</v>
      </c>
    </row>
    <row r="519" spans="1:37" ht="14.5">
      <c r="A519" s="252">
        <v>4000004283</v>
      </c>
      <c r="B519" s="252" t="s">
        <v>117</v>
      </c>
      <c r="C519" s="252" t="s">
        <v>795</v>
      </c>
      <c r="D519" s="254" t="s">
        <v>1687</v>
      </c>
      <c r="E519" s="252" t="s">
        <v>1688</v>
      </c>
      <c r="F519" s="252" t="s">
        <v>884</v>
      </c>
      <c r="G519" s="252" t="s">
        <v>844</v>
      </c>
      <c r="H519" s="252" t="s">
        <v>403</v>
      </c>
      <c r="I519" s="255">
        <v>45587.545138888891</v>
      </c>
      <c r="J519" s="255">
        <v>45589.545138888891</v>
      </c>
      <c r="K519" s="252" t="s">
        <v>885</v>
      </c>
      <c r="L519" s="255">
        <v>45590.697916666664</v>
      </c>
      <c r="M519" s="252" t="s">
        <v>1688</v>
      </c>
      <c r="N519" s="252" t="s">
        <v>860</v>
      </c>
      <c r="O519" s="252" t="s">
        <v>848</v>
      </c>
      <c r="P519" s="255">
        <v>45600.67291666667</v>
      </c>
      <c r="Q519" s="252" t="s">
        <v>795</v>
      </c>
      <c r="R519" s="255">
        <v>45587.679166666669</v>
      </c>
      <c r="S519" s="255">
        <v>45587.679166666669</v>
      </c>
      <c r="T519" s="255">
        <v>45587.628472222219</v>
      </c>
      <c r="U519" s="252" t="s">
        <v>885</v>
      </c>
      <c r="V519" s="253" t="s">
        <v>849</v>
      </c>
      <c r="W519" s="252" t="s">
        <v>888</v>
      </c>
      <c r="X519" s="252" t="s">
        <v>903</v>
      </c>
      <c r="Y519" s="228" t="str">
        <f>VLOOKUP(HelpMe[[#This Row],[Technician]],Technicians[#All],3,FALSE)</f>
        <v>RAK Ceramics</v>
      </c>
      <c r="Z519" s="228" t="str">
        <f>VLOOKUP(HelpMe[[#This Row],[Technician]],Technicians[#All],2,FALSE)</f>
        <v>SAP Basis</v>
      </c>
      <c r="AA519" s="233" t="e">
        <f>IF((TEXT("Oct 28, 2024 00:00 AM","mmm dd, yyyy hh:mm") - TEXT(HelpMe[[#This Row],[Created Date]],"mmm dd, yyyy hh:mm"))&gt;0, "Yes","No")</f>
        <v>#VALUE!</v>
      </c>
      <c r="AB519" s="230">
        <f ca="1">IF(HelpMe[[#This Row],[Resolved Time]]="-",NOW()-TEXT(HelpMe[[#This Row],[Created Date]],"mmm dd, yyyy hh:mm"),HelpMe[[#This Row],[Resolved Time]]-HelpMe[[#This Row],[Created Date]])</f>
        <v>0.13402777777810115</v>
      </c>
      <c r="AC519" s="231" t="e">
        <f>YEAR(TEXT(HelpMe[[#This Row],[Created Date]],"mmm dd, yyyy hh:mm"))</f>
        <v>#VALUE!</v>
      </c>
      <c r="AD519" s="228" t="e">
        <f>WEEKNUM(TEXT(HelpMe[[#This Row],[Created Date]],"mmm dd, yyyy hh:mm"),2)</f>
        <v>#VALUE!</v>
      </c>
      <c r="AE519" s="228" t="e">
        <f>_xlfn.CONCAT(HelpMe[[#This Row],[Year]],"-W",HelpMe[[#This Row],[Week'#]])</f>
        <v>#VALUE!</v>
      </c>
      <c r="AF519" s="228" t="str">
        <f>IFERROR(VLOOKUP(HelpMe[[#This Row],[ID]],CGTracker[#All],11,FALSE),"No CG Status Found")</f>
        <v>No CG Status Found</v>
      </c>
      <c r="AG519" s="228" t="e">
        <f>MONTH(TEXT(HelpMe[[#This Row],[Created Date]],"mmm dd, yyyy hh:mm"))</f>
        <v>#VALUE!</v>
      </c>
      <c r="AH519" s="228" t="e">
        <f>_xlfn.CONCAT(HelpMe[[#This Row],[Year]],"-M",HelpMe[[#This Row],[Month]])</f>
        <v>#VALUE!</v>
      </c>
      <c r="AI519" s="228" t="str">
        <f ca="1">IF(HelpMe[[#This Row],[Age]]&lt;2,"Less than 2",IF(HelpMe[[#This Row],[Age]]&lt;5,"From 2 to 5",IF(HelpMe[[#This Row],[Age]]&lt;10,"From 5 to 10","More than 10")))</f>
        <v>Less than 2</v>
      </c>
      <c r="AJ519" s="233" t="e">
        <f>DATEVALUE(TEXT(HelpMe[[#This Row],[Created Date]],"mm/dd/yyyy hh:mm"))</f>
        <v>#VALUE!</v>
      </c>
      <c r="AK519" s="233" t="e">
        <f>IF(HelpMe[[#This Row],[Resolved Time]]="-","",DATEVALUE(TEXT(HelpMe[[#This Row],[Created Date]],"mm/dd/yyyy hh:mm")))</f>
        <v>#VALUE!</v>
      </c>
    </row>
    <row r="520" spans="1:37" ht="14.5">
      <c r="A520" s="252">
        <v>4000005482</v>
      </c>
      <c r="B520" s="252" t="s">
        <v>117</v>
      </c>
      <c r="C520" s="252" t="s">
        <v>795</v>
      </c>
      <c r="D520" s="254" t="s">
        <v>1689</v>
      </c>
      <c r="E520" s="252" t="s">
        <v>1016</v>
      </c>
      <c r="F520" s="252" t="s">
        <v>843</v>
      </c>
      <c r="G520" s="252" t="s">
        <v>844</v>
      </c>
      <c r="H520" s="252" t="s">
        <v>40</v>
      </c>
      <c r="I520" s="255">
        <v>45624.80972222222</v>
      </c>
      <c r="J520" s="255">
        <v>45628.80972222222</v>
      </c>
      <c r="K520" s="252" t="s">
        <v>885</v>
      </c>
      <c r="L520" s="253" t="s">
        <v>849</v>
      </c>
      <c r="M520" s="252" t="s">
        <v>1016</v>
      </c>
      <c r="N520" s="252" t="s">
        <v>1167</v>
      </c>
      <c r="O520" s="252" t="s">
        <v>848</v>
      </c>
      <c r="P520" s="255">
        <v>45646.552777777775</v>
      </c>
      <c r="Q520" s="252" t="s">
        <v>795</v>
      </c>
      <c r="R520" s="255">
        <v>45646.552777777775</v>
      </c>
      <c r="S520" s="255">
        <v>45646.552777777775</v>
      </c>
      <c r="T520" s="255">
        <v>45625.518055555556</v>
      </c>
      <c r="U520" s="252" t="s">
        <v>885</v>
      </c>
      <c r="V520" s="253" t="s">
        <v>849</v>
      </c>
      <c r="W520" s="252" t="s">
        <v>888</v>
      </c>
      <c r="X520" s="252" t="s">
        <v>793</v>
      </c>
      <c r="Y520" s="228" t="str">
        <f>VLOOKUP(HelpMe[[#This Row],[Technician]],Technicians[#All],3,FALSE)</f>
        <v>RAK Ceramics</v>
      </c>
      <c r="Z520" s="228" t="str">
        <f>VLOOKUP(HelpMe[[#This Row],[Technician]],Technicians[#All],2,FALSE)</f>
        <v>SAP Basis</v>
      </c>
      <c r="AA520" s="230" t="e">
        <f>IF((TEXT("Oct 28, 2024 00:00 AM","mmm dd, yyyy hh:mm") - TEXT(HelpMe[[#This Row],[Created Date]],"mmm dd, yyyy hh:mm"))&gt;0, "Yes","No")</f>
        <v>#VALUE!</v>
      </c>
      <c r="AB520" s="230">
        <f ca="1">IF(HelpMe[[#This Row],[Resolved Time]]="-",NOW()-TEXT(HelpMe[[#This Row],[Created Date]],"mmm dd, yyyy hh:mm"),HelpMe[[#This Row],[Resolved Time]]-HelpMe[[#This Row],[Created Date]])</f>
        <v>21.743055555554747</v>
      </c>
      <c r="AC520" s="231" t="e">
        <f>YEAR(TEXT(HelpMe[[#This Row],[Created Date]],"mmm dd, yyyy hh:mm"))</f>
        <v>#VALUE!</v>
      </c>
      <c r="AD520" s="228" t="e">
        <f>WEEKNUM(TEXT(HelpMe[[#This Row],[Created Date]],"mmm dd, yyyy hh:mm"),2)</f>
        <v>#VALUE!</v>
      </c>
      <c r="AE520" s="228" t="e">
        <f>_xlfn.CONCAT(HelpMe[[#This Row],[Year]],"-W",HelpMe[[#This Row],[Week'#]])</f>
        <v>#VALUE!</v>
      </c>
      <c r="AF520" s="228" t="str">
        <f>IFERROR(VLOOKUP(HelpMe[[#This Row],[ID]],CGTracker[#All],11,FALSE),"No CG Status Found")</f>
        <v>No CG Status Found</v>
      </c>
      <c r="AG520" s="228" t="e">
        <f>MONTH(TEXT(HelpMe[[#This Row],[Created Date]],"mmm dd, yyyy hh:mm"))</f>
        <v>#VALUE!</v>
      </c>
      <c r="AH520" s="228" t="e">
        <f>_xlfn.CONCAT(HelpMe[[#This Row],[Year]],"-M",HelpMe[[#This Row],[Month]])</f>
        <v>#VALUE!</v>
      </c>
      <c r="AI520" s="228" t="str">
        <f ca="1">IF(HelpMe[[#This Row],[Age]]&lt;2,"Less than 2",IF(HelpMe[[#This Row],[Age]]&lt;5,"From 2 to 5",IF(HelpMe[[#This Row],[Age]]&lt;10,"From 5 to 10","More than 10")))</f>
        <v>More than 10</v>
      </c>
      <c r="AJ520" s="233" t="e">
        <f>DATEVALUE(TEXT(HelpMe[[#This Row],[Created Date]],"mm/dd/yyyy hh:mm"))</f>
        <v>#VALUE!</v>
      </c>
      <c r="AK520" s="233" t="e">
        <f>IF(HelpMe[[#This Row],[Resolved Time]]="-","",DATEVALUE(TEXT(HelpMe[[#This Row],[Created Date]],"mm/dd/yyyy hh:mm")))</f>
        <v>#VALUE!</v>
      </c>
    </row>
    <row r="521" spans="1:37" ht="14.5">
      <c r="A521" s="252">
        <v>4000003415</v>
      </c>
      <c r="B521" s="252" t="s">
        <v>117</v>
      </c>
      <c r="C521" s="252" t="s">
        <v>795</v>
      </c>
      <c r="D521" s="254" t="s">
        <v>1690</v>
      </c>
      <c r="E521" s="252" t="s">
        <v>1691</v>
      </c>
      <c r="F521" s="252" t="s">
        <v>843</v>
      </c>
      <c r="G521" s="252" t="s">
        <v>844</v>
      </c>
      <c r="H521" s="252" t="s">
        <v>403</v>
      </c>
      <c r="I521" s="255">
        <v>45561.458333333336</v>
      </c>
      <c r="J521" s="255">
        <v>45565.458333333336</v>
      </c>
      <c r="K521" s="252" t="s">
        <v>845</v>
      </c>
      <c r="L521" s="255">
        <v>45568.772916666669</v>
      </c>
      <c r="M521" s="252" t="s">
        <v>1691</v>
      </c>
      <c r="N521" s="252" t="s">
        <v>871</v>
      </c>
      <c r="O521" s="252" t="s">
        <v>848</v>
      </c>
      <c r="P521" s="255">
        <v>45568.772916666669</v>
      </c>
      <c r="Q521" s="252" t="s">
        <v>795</v>
      </c>
      <c r="R521" s="255">
        <v>45565.763888888891</v>
      </c>
      <c r="S521" s="255">
        <v>45561.513888888891</v>
      </c>
      <c r="T521" s="255">
        <v>45561.541666666664</v>
      </c>
      <c r="U521" s="252" t="s">
        <v>885</v>
      </c>
      <c r="V521" s="253" t="s">
        <v>849</v>
      </c>
      <c r="W521" s="252" t="s">
        <v>850</v>
      </c>
      <c r="X521" s="252" t="s">
        <v>793</v>
      </c>
      <c r="Y521" s="228" t="str">
        <f>VLOOKUP(HelpMe[[#This Row],[Technician]],Technicians[#All],3,FALSE)</f>
        <v>RAK Ceramics</v>
      </c>
      <c r="Z521" s="228" t="str">
        <f>VLOOKUP(HelpMe[[#This Row],[Technician]],Technicians[#All],2,FALSE)</f>
        <v>SAP Basis</v>
      </c>
      <c r="AA521" s="233" t="e">
        <f>IF((TEXT("Oct 28, 2024 00:00 AM","mmm dd, yyyy hh:mm") - TEXT(HelpMe[[#This Row],[Created Date]],"mmm dd, yyyy hh:mm"))&gt;0, "Yes","No")</f>
        <v>#VALUE!</v>
      </c>
      <c r="AB521" s="230">
        <f ca="1">IF(HelpMe[[#This Row],[Resolved Time]]="-",NOW()-TEXT(HelpMe[[#This Row],[Created Date]],"mmm dd, yyyy hh:mm"),HelpMe[[#This Row],[Resolved Time]]-HelpMe[[#This Row],[Created Date]])</f>
        <v>4.3055555555547471</v>
      </c>
      <c r="AC521" s="231" t="e">
        <f>YEAR(TEXT(HelpMe[[#This Row],[Created Date]],"mmm dd, yyyy hh:mm"))</f>
        <v>#VALUE!</v>
      </c>
      <c r="AD521" s="228" t="e">
        <f>WEEKNUM(TEXT(HelpMe[[#This Row],[Created Date]],"mmm dd, yyyy hh:mm"),2)</f>
        <v>#VALUE!</v>
      </c>
      <c r="AE521" s="228" t="e">
        <f>_xlfn.CONCAT(HelpMe[[#This Row],[Year]],"-W",HelpMe[[#This Row],[Week'#]])</f>
        <v>#VALUE!</v>
      </c>
      <c r="AF521" s="228" t="str">
        <f>IFERROR(VLOOKUP(HelpMe[[#This Row],[ID]],CGTracker[#All],11,FALSE),"No CG Status Found")</f>
        <v>No CG Status Found</v>
      </c>
      <c r="AG521" s="228" t="e">
        <f>MONTH(TEXT(HelpMe[[#This Row],[Created Date]],"mmm dd, yyyy hh:mm"))</f>
        <v>#VALUE!</v>
      </c>
      <c r="AH521" s="228" t="e">
        <f>_xlfn.CONCAT(HelpMe[[#This Row],[Year]],"-M",HelpMe[[#This Row],[Month]])</f>
        <v>#VALUE!</v>
      </c>
      <c r="AI521" s="228" t="str">
        <f ca="1">IF(HelpMe[[#This Row],[Age]]&lt;2,"Less than 2",IF(HelpMe[[#This Row],[Age]]&lt;5,"From 2 to 5",IF(HelpMe[[#This Row],[Age]]&lt;10,"From 5 to 10","More than 10")))</f>
        <v>From 2 to 5</v>
      </c>
      <c r="AJ521" s="233" t="e">
        <f>DATEVALUE(TEXT(HelpMe[[#This Row],[Created Date]],"mm/dd/yyyy hh:mm"))</f>
        <v>#VALUE!</v>
      </c>
      <c r="AK521" s="233" t="e">
        <f>IF(HelpMe[[#This Row],[Resolved Time]]="-","",DATEVALUE(TEXT(HelpMe[[#This Row],[Created Date]],"mm/dd/yyyy hh:mm")))</f>
        <v>#VALUE!</v>
      </c>
    </row>
    <row r="522" spans="1:37" ht="14.5">
      <c r="A522" s="252">
        <v>4000005726</v>
      </c>
      <c r="B522" s="252" t="s">
        <v>117</v>
      </c>
      <c r="C522" s="252" t="s">
        <v>861</v>
      </c>
      <c r="D522" s="254" t="s">
        <v>1692</v>
      </c>
      <c r="E522" s="252" t="s">
        <v>931</v>
      </c>
      <c r="F522" s="252" t="s">
        <v>843</v>
      </c>
      <c r="G522" s="252" t="s">
        <v>844</v>
      </c>
      <c r="H522" s="252" t="s">
        <v>403</v>
      </c>
      <c r="I522" s="255">
        <v>45633.664583333331</v>
      </c>
      <c r="J522" s="255">
        <v>45637.4375</v>
      </c>
      <c r="K522" s="252" t="s">
        <v>845</v>
      </c>
      <c r="L522" s="255">
        <v>45641.71597222222</v>
      </c>
      <c r="M522" s="252" t="s">
        <v>931</v>
      </c>
      <c r="N522" s="252" t="s">
        <v>895</v>
      </c>
      <c r="O522" s="252" t="s">
        <v>848</v>
      </c>
      <c r="P522" s="255">
        <v>45641.71597222222</v>
      </c>
      <c r="Q522" s="252" t="s">
        <v>795</v>
      </c>
      <c r="R522" s="255">
        <v>45638.713888888888</v>
      </c>
      <c r="S522" s="255">
        <v>45638.713888888888</v>
      </c>
      <c r="T522" s="255">
        <v>45635.520833333336</v>
      </c>
      <c r="U522" s="252" t="s">
        <v>885</v>
      </c>
      <c r="V522" s="253" t="s">
        <v>849</v>
      </c>
      <c r="W522" s="252" t="s">
        <v>850</v>
      </c>
      <c r="X522" s="252" t="s">
        <v>793</v>
      </c>
      <c r="Y522" s="228" t="str">
        <f>VLOOKUP(HelpMe[[#This Row],[Technician]],Technicians[#All],3,FALSE)</f>
        <v>RAK Ceramics</v>
      </c>
      <c r="Z522" s="228" t="str">
        <f>VLOOKUP(HelpMe[[#This Row],[Technician]],Technicians[#All],2,FALSE)</f>
        <v>SAP Basis</v>
      </c>
      <c r="AA522" s="233" t="e">
        <f>IF((TEXT("Oct 28, 2024 00:00 AM","mmm dd, yyyy hh:mm") - TEXT(HelpMe[[#This Row],[Created Date]],"mmm dd, yyyy hh:mm"))&gt;0, "Yes","No")</f>
        <v>#VALUE!</v>
      </c>
      <c r="AB522" s="230">
        <f ca="1">IF(HelpMe[[#This Row],[Resolved Time]]="-",NOW()-TEXT(HelpMe[[#This Row],[Created Date]],"mmm dd, yyyy hh:mm"),HelpMe[[#This Row],[Resolved Time]]-HelpMe[[#This Row],[Created Date]])</f>
        <v>5.0493055555562023</v>
      </c>
      <c r="AC522" s="231" t="e">
        <f>YEAR(TEXT(HelpMe[[#This Row],[Created Date]],"mmm dd, yyyy hh:mm"))</f>
        <v>#VALUE!</v>
      </c>
      <c r="AD522" s="228" t="e">
        <f>WEEKNUM(TEXT(HelpMe[[#This Row],[Created Date]],"mmm dd, yyyy hh:mm"),2)</f>
        <v>#VALUE!</v>
      </c>
      <c r="AE522" s="228" t="e">
        <f>_xlfn.CONCAT(HelpMe[[#This Row],[Year]],"-W",HelpMe[[#This Row],[Week'#]])</f>
        <v>#VALUE!</v>
      </c>
      <c r="AF522" s="228" t="str">
        <f>IFERROR(VLOOKUP(HelpMe[[#This Row],[ID]],CGTracker[#All],11,FALSE),"No CG Status Found")</f>
        <v>No CG Status Found</v>
      </c>
      <c r="AG522" s="228" t="e">
        <f>MONTH(TEXT(HelpMe[[#This Row],[Created Date]],"mmm dd, yyyy hh:mm"))</f>
        <v>#VALUE!</v>
      </c>
      <c r="AH522" s="228" t="e">
        <f>_xlfn.CONCAT(HelpMe[[#This Row],[Year]],"-M",HelpMe[[#This Row],[Month]])</f>
        <v>#VALUE!</v>
      </c>
      <c r="AI522" s="228" t="str">
        <f ca="1">IF(HelpMe[[#This Row],[Age]]&lt;2,"Less than 2",IF(HelpMe[[#This Row],[Age]]&lt;5,"From 2 to 5",IF(HelpMe[[#This Row],[Age]]&lt;10,"From 5 to 10","More than 10")))</f>
        <v>From 5 to 10</v>
      </c>
      <c r="AJ522" s="233">
        <f>DATEVALUE(TEXT(HelpMe[[#This Row],[Created Date]],"mm/dd/yyyy hh:mm"))</f>
        <v>45485</v>
      </c>
      <c r="AK522" s="233">
        <f>IF(HelpMe[[#This Row],[Resolved Time]]="-","",DATEVALUE(TEXT(HelpMe[[#This Row],[Created Date]],"mm/dd/yyyy hh:mm")))</f>
        <v>45485</v>
      </c>
    </row>
    <row r="523" spans="1:37" ht="14.5">
      <c r="A523" s="252">
        <v>4000003784</v>
      </c>
      <c r="B523" s="252" t="s">
        <v>117</v>
      </c>
      <c r="C523" s="252" t="s">
        <v>795</v>
      </c>
      <c r="D523" s="254" t="s">
        <v>1693</v>
      </c>
      <c r="E523" s="252" t="s">
        <v>1326</v>
      </c>
      <c r="F523" s="252" t="s">
        <v>843</v>
      </c>
      <c r="G523" s="252" t="s">
        <v>844</v>
      </c>
      <c r="H523" s="252" t="s">
        <v>403</v>
      </c>
      <c r="I523" s="255">
        <v>45572.432638888888</v>
      </c>
      <c r="J523" s="255">
        <v>45574.4375</v>
      </c>
      <c r="K523" s="252" t="s">
        <v>885</v>
      </c>
      <c r="L523" s="255">
        <v>45603.786111111112</v>
      </c>
      <c r="M523" s="252" t="s">
        <v>1326</v>
      </c>
      <c r="N523" s="252" t="s">
        <v>1327</v>
      </c>
      <c r="O523" s="252" t="s">
        <v>848</v>
      </c>
      <c r="P523" s="255">
        <v>45603.786111111112</v>
      </c>
      <c r="Q523" s="252" t="s">
        <v>795</v>
      </c>
      <c r="R523" s="255">
        <v>45600.780555555553</v>
      </c>
      <c r="S523" s="255">
        <v>45574.690972222219</v>
      </c>
      <c r="T523" s="255">
        <v>45572.520833333336</v>
      </c>
      <c r="U523" s="252" t="s">
        <v>885</v>
      </c>
      <c r="V523" s="253" t="s">
        <v>849</v>
      </c>
      <c r="W523" s="252" t="s">
        <v>888</v>
      </c>
      <c r="X523" s="252" t="s">
        <v>793</v>
      </c>
      <c r="Y523" s="228" t="str">
        <f>VLOOKUP(HelpMe[[#This Row],[Technician]],Technicians[#All],3,FALSE)</f>
        <v>RAK Ceramics</v>
      </c>
      <c r="Z523" s="228" t="str">
        <f>VLOOKUP(HelpMe[[#This Row],[Technician]],Technicians[#All],2,FALSE)</f>
        <v>SAP Basis</v>
      </c>
      <c r="AA523" s="233" t="e">
        <f>IF((TEXT("Oct 28, 2024 00:00 AM","mmm dd, yyyy hh:mm") - TEXT(HelpMe[[#This Row],[Created Date]],"mmm dd, yyyy hh:mm"))&gt;0, "Yes","No")</f>
        <v>#VALUE!</v>
      </c>
      <c r="AB523" s="230">
        <f ca="1">IF(HelpMe[[#This Row],[Resolved Time]]="-",NOW()-TEXT(HelpMe[[#This Row],[Created Date]],"mmm dd, yyyy hh:mm"),HelpMe[[#This Row],[Resolved Time]]-HelpMe[[#This Row],[Created Date]])</f>
        <v>28.347916666665697</v>
      </c>
      <c r="AC523" s="231" t="e">
        <f>YEAR(TEXT(HelpMe[[#This Row],[Created Date]],"mmm dd, yyyy hh:mm"))</f>
        <v>#VALUE!</v>
      </c>
      <c r="AD523" s="228" t="e">
        <f>WEEKNUM(TEXT(HelpMe[[#This Row],[Created Date]],"mmm dd, yyyy hh:mm"),2)</f>
        <v>#VALUE!</v>
      </c>
      <c r="AE523" s="228" t="e">
        <f>_xlfn.CONCAT(HelpMe[[#This Row],[Year]],"-W",HelpMe[[#This Row],[Week'#]])</f>
        <v>#VALUE!</v>
      </c>
      <c r="AF523" s="228" t="str">
        <f>IFERROR(VLOOKUP(HelpMe[[#This Row],[ID]],CGTracker[#All],11,FALSE),"No CG Status Found")</f>
        <v>No CG Status Found</v>
      </c>
      <c r="AG523" s="228" t="e">
        <f>MONTH(TEXT(HelpMe[[#This Row],[Created Date]],"mmm dd, yyyy hh:mm"))</f>
        <v>#VALUE!</v>
      </c>
      <c r="AH523" s="228" t="e">
        <f>_xlfn.CONCAT(HelpMe[[#This Row],[Year]],"-M",HelpMe[[#This Row],[Month]])</f>
        <v>#VALUE!</v>
      </c>
      <c r="AI523" s="228" t="str">
        <f ca="1">IF(HelpMe[[#This Row],[Age]]&lt;2,"Less than 2",IF(HelpMe[[#This Row],[Age]]&lt;5,"From 2 to 5",IF(HelpMe[[#This Row],[Age]]&lt;10,"From 5 to 10","More than 10")))</f>
        <v>More than 10</v>
      </c>
      <c r="AJ523" s="233">
        <f>DATEVALUE(TEXT(HelpMe[[#This Row],[Created Date]],"mm/dd/yyyy hh:mm"))</f>
        <v>45483</v>
      </c>
      <c r="AK523" s="233">
        <f>IF(HelpMe[[#This Row],[Resolved Time]]="-","",DATEVALUE(TEXT(HelpMe[[#This Row],[Created Date]],"mm/dd/yyyy hh:mm")))</f>
        <v>45483</v>
      </c>
    </row>
    <row r="524" spans="1:37" ht="14.5">
      <c r="A524" s="252">
        <v>4000004782</v>
      </c>
      <c r="B524" s="252" t="s">
        <v>117</v>
      </c>
      <c r="C524" s="252" t="s">
        <v>795</v>
      </c>
      <c r="D524" s="254" t="s">
        <v>713</v>
      </c>
      <c r="E524" s="252" t="s">
        <v>1074</v>
      </c>
      <c r="F524" s="252" t="s">
        <v>870</v>
      </c>
      <c r="G524" s="252" t="s">
        <v>864</v>
      </c>
      <c r="H524" s="252" t="s">
        <v>746</v>
      </c>
      <c r="I524" s="255">
        <v>45603.747916666667</v>
      </c>
      <c r="J524" s="255">
        <v>45607.747916666667</v>
      </c>
      <c r="K524" s="252" t="s">
        <v>845</v>
      </c>
      <c r="L524" s="253" t="s">
        <v>849</v>
      </c>
      <c r="M524" s="252" t="s">
        <v>1075</v>
      </c>
      <c r="N524" s="252" t="s">
        <v>968</v>
      </c>
      <c r="O524" s="252" t="s">
        <v>848</v>
      </c>
      <c r="P524" s="255">
        <v>45643.809027777781</v>
      </c>
      <c r="Q524" s="252" t="s">
        <v>795</v>
      </c>
      <c r="R524" s="253" t="s">
        <v>849</v>
      </c>
      <c r="S524" s="255">
        <v>45639.464583333334</v>
      </c>
      <c r="T524" s="255">
        <v>45604.456250000003</v>
      </c>
      <c r="U524" s="252" t="s">
        <v>845</v>
      </c>
      <c r="V524" s="256">
        <v>3000000000</v>
      </c>
      <c r="W524" s="252" t="s">
        <v>850</v>
      </c>
      <c r="X524" s="252" t="s">
        <v>793</v>
      </c>
      <c r="Y524" s="228" t="str">
        <f>VLOOKUP(HelpMe[[#This Row],[Technician]],Technicians[#All],3,FALSE)</f>
        <v>Capgemini</v>
      </c>
      <c r="Z524" s="228" t="str">
        <f>VLOOKUP(HelpMe[[#This Row],[Technician]],Technicians[#All],2,FALSE)</f>
        <v>SAP MM</v>
      </c>
      <c r="AA524" s="233" t="e">
        <f>IF((TEXT("Oct 28, 2024 00:00 AM","mmm dd, yyyy hh:mm") - TEXT(HelpMe[[#This Row],[Created Date]],"mmm dd, yyyy hh:mm"))&gt;0, "Yes","No")</f>
        <v>#VALUE!</v>
      </c>
      <c r="AB524" s="230" t="e">
        <f ca="1">IF(HelpMe[[#This Row],[Resolved Time]]="-",NOW()-TEXT(HelpMe[[#This Row],[Created Date]],"mmm dd, yyyy hh:mm"),HelpMe[[#This Row],[Resolved Time]]-HelpMe[[#This Row],[Created Date]])</f>
        <v>#VALUE!</v>
      </c>
      <c r="AC524" s="231" t="e">
        <f>YEAR(TEXT(HelpMe[[#This Row],[Created Date]],"mmm dd, yyyy hh:mm"))</f>
        <v>#VALUE!</v>
      </c>
      <c r="AD524" s="228" t="e">
        <f>WEEKNUM(TEXT(HelpMe[[#This Row],[Created Date]],"mmm dd, yyyy hh:mm"),2)</f>
        <v>#VALUE!</v>
      </c>
      <c r="AE524" s="228" t="e">
        <f>_xlfn.CONCAT(HelpMe[[#This Row],[Year]],"-W",HelpMe[[#This Row],[Week'#]])</f>
        <v>#VALUE!</v>
      </c>
      <c r="AF524" s="228" t="str">
        <f>IFERROR(VLOOKUP(HelpMe[[#This Row],[ID]],CGTracker[#All],11,FALSE),"No CG Status Found")</f>
        <v>User acceptance</v>
      </c>
      <c r="AG524" s="228" t="e">
        <f>MONTH(TEXT(HelpMe[[#This Row],[Created Date]],"mmm dd, yyyy hh:mm"))</f>
        <v>#VALUE!</v>
      </c>
      <c r="AH524" s="228" t="e">
        <f>_xlfn.CONCAT(HelpMe[[#This Row],[Year]],"-M",HelpMe[[#This Row],[Month]])</f>
        <v>#VALUE!</v>
      </c>
      <c r="AI524" s="228" t="e">
        <f ca="1">IF(HelpMe[[#This Row],[Age]]&lt;2,"Less than 2",IF(HelpMe[[#This Row],[Age]]&lt;5,"From 2 to 5",IF(HelpMe[[#This Row],[Age]]&lt;10,"From 5 to 10","More than 10")))</f>
        <v>#VALUE!</v>
      </c>
      <c r="AJ524" s="233">
        <f>DATEVALUE(TEXT(HelpMe[[#This Row],[Created Date]],"mm/dd/yyyy hh:mm"))</f>
        <v>45484</v>
      </c>
      <c r="AK524" s="233" t="str">
        <f>IF(HelpMe[[#This Row],[Resolved Time]]="-","",DATEVALUE(TEXT(HelpMe[[#This Row],[Created Date]],"mm/dd/yyyy hh:mm")))</f>
        <v/>
      </c>
    </row>
    <row r="525" spans="1:37" ht="14.5">
      <c r="A525" s="252">
        <v>4000002939</v>
      </c>
      <c r="B525" s="252" t="s">
        <v>117</v>
      </c>
      <c r="C525" s="252" t="s">
        <v>861</v>
      </c>
      <c r="D525" s="254" t="s">
        <v>1694</v>
      </c>
      <c r="E525" s="252" t="s">
        <v>1109</v>
      </c>
      <c r="F525" s="252" t="s">
        <v>742</v>
      </c>
      <c r="G525" s="252" t="s">
        <v>516</v>
      </c>
      <c r="H525" s="252" t="s">
        <v>268</v>
      </c>
      <c r="I525" s="255">
        <v>45546.732638888891</v>
      </c>
      <c r="J525" s="253" t="s">
        <v>849</v>
      </c>
      <c r="K525" s="252" t="s">
        <v>845</v>
      </c>
      <c r="L525" s="253" t="s">
        <v>849</v>
      </c>
      <c r="M525" s="252" t="s">
        <v>1109</v>
      </c>
      <c r="N525" s="252" t="s">
        <v>924</v>
      </c>
      <c r="O525" s="253" t="s">
        <v>849</v>
      </c>
      <c r="P525" s="255">
        <v>45547.63958333333</v>
      </c>
      <c r="Q525" s="253" t="s">
        <v>849</v>
      </c>
      <c r="R525" s="253" t="s">
        <v>849</v>
      </c>
      <c r="S525" s="253" t="s">
        <v>849</v>
      </c>
      <c r="T525" s="253" t="s">
        <v>849</v>
      </c>
      <c r="U525" s="252" t="s">
        <v>845</v>
      </c>
      <c r="V525" s="253" t="s">
        <v>849</v>
      </c>
      <c r="W525" s="252" t="s">
        <v>850</v>
      </c>
      <c r="X525" s="252" t="s">
        <v>793</v>
      </c>
      <c r="Y525" s="228" t="str">
        <f>VLOOKUP(HelpMe[[#This Row],[Technician]],Technicians[#All],3,FALSE)</f>
        <v>RAK Ceramics</v>
      </c>
      <c r="Z525" s="228" t="str">
        <f>VLOOKUP(HelpMe[[#This Row],[Technician]],Technicians[#All],2,FALSE)</f>
        <v>SAP SD</v>
      </c>
      <c r="AA525" s="233" t="e">
        <f>IF((TEXT("Oct 28, 2024 00:00 AM","mmm dd, yyyy hh:mm") - TEXT(HelpMe[[#This Row],[Created Date]],"mmm dd, yyyy hh:mm"))&gt;0, "Yes","No")</f>
        <v>#VALUE!</v>
      </c>
      <c r="AB525" s="230" t="e">
        <f ca="1">IF(HelpMe[[#This Row],[Resolved Time]]="-",NOW()-TEXT(HelpMe[[#This Row],[Created Date]],"mmm dd, yyyy hh:mm"),HelpMe[[#This Row],[Resolved Time]]-HelpMe[[#This Row],[Created Date]])</f>
        <v>#VALUE!</v>
      </c>
      <c r="AC525" s="231" t="e">
        <f>YEAR(TEXT(HelpMe[[#This Row],[Created Date]],"mmm dd, yyyy hh:mm"))</f>
        <v>#VALUE!</v>
      </c>
      <c r="AD525" s="228" t="e">
        <f>WEEKNUM(TEXT(HelpMe[[#This Row],[Created Date]],"mmm dd, yyyy hh:mm"),2)</f>
        <v>#VALUE!</v>
      </c>
      <c r="AE525" s="228" t="e">
        <f>_xlfn.CONCAT(HelpMe[[#This Row],[Year]],"-W",HelpMe[[#This Row],[Week'#]])</f>
        <v>#VALUE!</v>
      </c>
      <c r="AF525" s="228" t="str">
        <f>IFERROR(VLOOKUP(HelpMe[[#This Row],[ID]],CGTracker[#All],11,FALSE),"No CG Status Found")</f>
        <v>No CG Status Found</v>
      </c>
      <c r="AG525" s="228" t="e">
        <f>MONTH(TEXT(HelpMe[[#This Row],[Created Date]],"mmm dd, yyyy hh:mm"))</f>
        <v>#VALUE!</v>
      </c>
      <c r="AH525" s="228" t="e">
        <f>_xlfn.CONCAT(HelpMe[[#This Row],[Year]],"-M",HelpMe[[#This Row],[Month]])</f>
        <v>#VALUE!</v>
      </c>
      <c r="AI525" s="228" t="e">
        <f ca="1">IF(HelpMe[[#This Row],[Age]]&lt;2,"Less than 2",IF(HelpMe[[#This Row],[Age]]&lt;5,"From 2 to 5",IF(HelpMe[[#This Row],[Age]]&lt;10,"From 5 to 10","More than 10")))</f>
        <v>#VALUE!</v>
      </c>
      <c r="AJ525" s="233">
        <f>DATEVALUE(TEXT(HelpMe[[#This Row],[Created Date]],"mm/dd/yyyy hh:mm"))</f>
        <v>45605</v>
      </c>
      <c r="AK525" s="233" t="str">
        <f>IF(HelpMe[[#This Row],[Resolved Time]]="-","",DATEVALUE(TEXT(HelpMe[[#This Row],[Created Date]],"mm/dd/yyyy hh:mm")))</f>
        <v/>
      </c>
    </row>
    <row r="526" spans="1:37" ht="14.5">
      <c r="A526" s="252">
        <v>4000000619</v>
      </c>
      <c r="B526" s="252" t="s">
        <v>117</v>
      </c>
      <c r="C526" s="252" t="s">
        <v>795</v>
      </c>
      <c r="D526" s="254" t="s">
        <v>1695</v>
      </c>
      <c r="E526" s="252" t="s">
        <v>1696</v>
      </c>
      <c r="F526" s="252" t="s">
        <v>843</v>
      </c>
      <c r="G526" s="252" t="s">
        <v>844</v>
      </c>
      <c r="H526" s="252" t="s">
        <v>131</v>
      </c>
      <c r="I526" s="255">
        <v>45485.472916666666</v>
      </c>
      <c r="J526" s="255">
        <v>45489.472916666666</v>
      </c>
      <c r="K526" s="252" t="s">
        <v>845</v>
      </c>
      <c r="L526" s="253" t="s">
        <v>849</v>
      </c>
      <c r="M526" s="252" t="s">
        <v>1696</v>
      </c>
      <c r="N526" s="252" t="s">
        <v>968</v>
      </c>
      <c r="O526" s="252" t="s">
        <v>848</v>
      </c>
      <c r="P526" s="255">
        <v>45505.703472222223</v>
      </c>
      <c r="Q526" s="252" t="s">
        <v>795</v>
      </c>
      <c r="R526" s="253" t="s">
        <v>849</v>
      </c>
      <c r="S526" s="255">
        <v>45505.703472222223</v>
      </c>
      <c r="T526" s="255">
        <v>45485.556250000001</v>
      </c>
      <c r="U526" s="252" t="s">
        <v>845</v>
      </c>
      <c r="V526" s="253" t="s">
        <v>849</v>
      </c>
      <c r="W526" s="252" t="s">
        <v>850</v>
      </c>
      <c r="X526" s="252" t="s">
        <v>793</v>
      </c>
      <c r="Y526" s="228" t="str">
        <f>VLOOKUP(HelpMe[[#This Row],[Technician]],Technicians[#All],3,FALSE)</f>
        <v>RAK Ceramics</v>
      </c>
      <c r="Z526" s="228" t="str">
        <f>VLOOKUP(HelpMe[[#This Row],[Technician]],Technicians[#All],2,FALSE)</f>
        <v>SAP Basis</v>
      </c>
      <c r="AA526" s="233" t="e">
        <f>IF((TEXT("Oct 28, 2024 00:00 AM","mmm dd, yyyy hh:mm") - TEXT(HelpMe[[#This Row],[Created Date]],"mmm dd, yyyy hh:mm"))&gt;0, "Yes","No")</f>
        <v>#VALUE!</v>
      </c>
      <c r="AB526" s="230" t="e">
        <f ca="1">IF(HelpMe[[#This Row],[Resolved Time]]="-",NOW()-TEXT(HelpMe[[#This Row],[Created Date]],"mmm dd, yyyy hh:mm"),HelpMe[[#This Row],[Resolved Time]]-HelpMe[[#This Row],[Created Date]])</f>
        <v>#VALUE!</v>
      </c>
      <c r="AC526" s="231" t="e">
        <f>YEAR(TEXT(HelpMe[[#This Row],[Created Date]],"mmm dd, yyyy hh:mm"))</f>
        <v>#VALUE!</v>
      </c>
      <c r="AD526" s="228" t="e">
        <f>WEEKNUM(TEXT(HelpMe[[#This Row],[Created Date]],"mmm dd, yyyy hh:mm"),2)</f>
        <v>#VALUE!</v>
      </c>
      <c r="AE526" s="228" t="e">
        <f>_xlfn.CONCAT(HelpMe[[#This Row],[Year]],"-W",HelpMe[[#This Row],[Week'#]])</f>
        <v>#VALUE!</v>
      </c>
      <c r="AF526" s="228" t="str">
        <f>IFERROR(VLOOKUP(HelpMe[[#This Row],[ID]],CGTracker[#All],11,FALSE),"No CG Status Found")</f>
        <v>No CG Status Found</v>
      </c>
      <c r="AG526" s="228" t="e">
        <f>MONTH(TEXT(HelpMe[[#This Row],[Created Date]],"mmm dd, yyyy hh:mm"))</f>
        <v>#VALUE!</v>
      </c>
      <c r="AH526" s="228" t="e">
        <f>_xlfn.CONCAT(HelpMe[[#This Row],[Year]],"-M",HelpMe[[#This Row],[Month]])</f>
        <v>#VALUE!</v>
      </c>
      <c r="AI526" s="228" t="e">
        <f ca="1">IF(HelpMe[[#This Row],[Age]]&lt;2,"Less than 2",IF(HelpMe[[#This Row],[Age]]&lt;5,"From 2 to 5",IF(HelpMe[[#This Row],[Age]]&lt;10,"From 5 to 10","More than 10")))</f>
        <v>#VALUE!</v>
      </c>
      <c r="AJ526" s="233">
        <f>DATEVALUE(TEXT(HelpMe[[#This Row],[Created Date]],"mm/dd/yyyy hh:mm"))</f>
        <v>45633</v>
      </c>
      <c r="AK526" s="233" t="str">
        <f>IF(HelpMe[[#This Row],[Resolved Time]]="-","",DATEVALUE(TEXT(HelpMe[[#This Row],[Created Date]],"mm/dd/yyyy hh:mm")))</f>
        <v/>
      </c>
    </row>
    <row r="527" spans="1:37" ht="14.5">
      <c r="A527" s="252">
        <v>4000000704</v>
      </c>
      <c r="B527" s="252" t="s">
        <v>117</v>
      </c>
      <c r="C527" s="252" t="s">
        <v>906</v>
      </c>
      <c r="D527" s="254" t="s">
        <v>1697</v>
      </c>
      <c r="E527" s="252" t="s">
        <v>962</v>
      </c>
      <c r="F527" s="252" t="s">
        <v>843</v>
      </c>
      <c r="G527" s="252" t="s">
        <v>844</v>
      </c>
      <c r="H527" s="252" t="s">
        <v>403</v>
      </c>
      <c r="I527" s="255">
        <v>45488.53402777778</v>
      </c>
      <c r="J527" s="255">
        <v>45489.513194444444</v>
      </c>
      <c r="K527" s="252" t="s">
        <v>845</v>
      </c>
      <c r="L527" s="255">
        <v>45494.786805555559</v>
      </c>
      <c r="M527" s="252" t="s">
        <v>962</v>
      </c>
      <c r="N527" s="252" t="s">
        <v>860</v>
      </c>
      <c r="O527" s="252" t="s">
        <v>848</v>
      </c>
      <c r="P527" s="255">
        <v>45494.786805555559</v>
      </c>
      <c r="Q527" s="252" t="s">
        <v>861</v>
      </c>
      <c r="R527" s="255">
        <v>45491.772222222222</v>
      </c>
      <c r="S527" s="255">
        <v>45491.772222222222</v>
      </c>
      <c r="T527" s="255">
        <v>45488.575694444444</v>
      </c>
      <c r="U527" s="252" t="s">
        <v>845</v>
      </c>
      <c r="V527" s="253" t="s">
        <v>849</v>
      </c>
      <c r="W527" s="252" t="s">
        <v>850</v>
      </c>
      <c r="X527" s="252" t="s">
        <v>903</v>
      </c>
      <c r="Y527" s="228" t="str">
        <f>VLOOKUP(HelpMe[[#This Row],[Technician]],Technicians[#All],3,FALSE)</f>
        <v>RAK Ceramics</v>
      </c>
      <c r="Z527" s="228" t="str">
        <f>VLOOKUP(HelpMe[[#This Row],[Technician]],Technicians[#All],2,FALSE)</f>
        <v>SAP Basis</v>
      </c>
      <c r="AA527" s="233" t="e">
        <f>IF((TEXT("Oct 28, 2024 00:00 AM","mmm dd, yyyy hh:mm") - TEXT(HelpMe[[#This Row],[Created Date]],"mmm dd, yyyy hh:mm"))&gt;0, "Yes","No")</f>
        <v>#VALUE!</v>
      </c>
      <c r="AB527" s="230">
        <f ca="1">IF(HelpMe[[#This Row],[Resolved Time]]="-",NOW()-TEXT(HelpMe[[#This Row],[Created Date]],"mmm dd, yyyy hh:mm"),HelpMe[[#This Row],[Resolved Time]]-HelpMe[[#This Row],[Created Date]])</f>
        <v>3.2381944444423425</v>
      </c>
      <c r="AC527" s="231" t="e">
        <f>YEAR(TEXT(HelpMe[[#This Row],[Created Date]],"mmm dd, yyyy hh:mm"))</f>
        <v>#VALUE!</v>
      </c>
      <c r="AD527" s="228" t="e">
        <f>WEEKNUM(TEXT(HelpMe[[#This Row],[Created Date]],"mmm dd, yyyy hh:mm"),2)</f>
        <v>#VALUE!</v>
      </c>
      <c r="AE527" s="228" t="e">
        <f>_xlfn.CONCAT(HelpMe[[#This Row],[Year]],"-W",HelpMe[[#This Row],[Week'#]])</f>
        <v>#VALUE!</v>
      </c>
      <c r="AF527" s="228" t="str">
        <f>IFERROR(VLOOKUP(HelpMe[[#This Row],[ID]],CGTracker[#All],11,FALSE),"No CG Status Found")</f>
        <v>No CG Status Found</v>
      </c>
      <c r="AG527" s="228" t="e">
        <f>MONTH(TEXT(HelpMe[[#This Row],[Created Date]],"mmm dd, yyyy hh:mm"))</f>
        <v>#VALUE!</v>
      </c>
      <c r="AH527" s="228" t="e">
        <f>_xlfn.CONCAT(HelpMe[[#This Row],[Year]],"-M",HelpMe[[#This Row],[Month]])</f>
        <v>#VALUE!</v>
      </c>
      <c r="AI527" s="228" t="str">
        <f ca="1">IF(HelpMe[[#This Row],[Age]]&lt;2,"Less than 2",IF(HelpMe[[#This Row],[Age]]&lt;5,"From 2 to 5",IF(HelpMe[[#This Row],[Age]]&lt;10,"From 5 to 10","More than 10")))</f>
        <v>From 2 to 5</v>
      </c>
      <c r="AJ527" s="233" t="e">
        <f>DATEVALUE(TEXT(HelpMe[[#This Row],[Created Date]],"mm/dd/yyyy hh:mm"))</f>
        <v>#VALUE!</v>
      </c>
      <c r="AK527" s="233" t="e">
        <f>IF(HelpMe[[#This Row],[Resolved Time]]="-","",DATEVALUE(TEXT(HelpMe[[#This Row],[Created Date]],"mm/dd/yyyy hh:mm")))</f>
        <v>#VALUE!</v>
      </c>
    </row>
    <row r="528" spans="1:37" ht="14.5">
      <c r="A528" s="252">
        <v>4000004481</v>
      </c>
      <c r="B528" s="252" t="s">
        <v>117</v>
      </c>
      <c r="C528" s="252" t="s">
        <v>861</v>
      </c>
      <c r="D528" s="254" t="s">
        <v>1698</v>
      </c>
      <c r="E528" s="252" t="s">
        <v>1699</v>
      </c>
      <c r="F528" s="252" t="s">
        <v>843</v>
      </c>
      <c r="G528" s="252" t="s">
        <v>844</v>
      </c>
      <c r="H528" s="252" t="s">
        <v>403</v>
      </c>
      <c r="I528" s="255">
        <v>45594.592361111114</v>
      </c>
      <c r="J528" s="255">
        <v>45596.592361111114</v>
      </c>
      <c r="K528" s="252" t="s">
        <v>845</v>
      </c>
      <c r="L528" s="255">
        <v>45604.702777777777</v>
      </c>
      <c r="M528" s="252" t="s">
        <v>1699</v>
      </c>
      <c r="N528" s="252" t="s">
        <v>927</v>
      </c>
      <c r="O528" s="252" t="s">
        <v>848</v>
      </c>
      <c r="P528" s="255">
        <v>45604.702777777777</v>
      </c>
      <c r="Q528" s="252" t="s">
        <v>795</v>
      </c>
      <c r="R528" s="255">
        <v>45601.679861111108</v>
      </c>
      <c r="S528" s="255">
        <v>45601.679861111108</v>
      </c>
      <c r="T528" s="255">
        <v>45594.675694444442</v>
      </c>
      <c r="U528" s="252" t="s">
        <v>845</v>
      </c>
      <c r="V528" s="253" t="s">
        <v>849</v>
      </c>
      <c r="W528" s="252" t="s">
        <v>850</v>
      </c>
      <c r="X528" s="252" t="s">
        <v>903</v>
      </c>
      <c r="Y528" s="228" t="str">
        <f>VLOOKUP(HelpMe[[#This Row],[Technician]],Technicians[#All],3,FALSE)</f>
        <v>RAK Ceramics</v>
      </c>
      <c r="Z528" s="228" t="str">
        <f>VLOOKUP(HelpMe[[#This Row],[Technician]],Technicians[#All],2,FALSE)</f>
        <v>SAP Basis</v>
      </c>
      <c r="AA528" s="233" t="e">
        <f>IF((TEXT("Oct 28, 2024 00:00 AM","mmm dd, yyyy hh:mm") - TEXT(HelpMe[[#This Row],[Created Date]],"mmm dd, yyyy hh:mm"))&gt;0, "Yes","No")</f>
        <v>#VALUE!</v>
      </c>
      <c r="AB528" s="230">
        <f ca="1">IF(HelpMe[[#This Row],[Resolved Time]]="-",NOW()-TEXT(HelpMe[[#This Row],[Created Date]],"mmm dd, yyyy hh:mm"),HelpMe[[#This Row],[Resolved Time]]-HelpMe[[#This Row],[Created Date]])</f>
        <v>7.0874999999941792</v>
      </c>
      <c r="AC528" s="231" t="e">
        <f>YEAR(TEXT(HelpMe[[#This Row],[Created Date]],"mmm dd, yyyy hh:mm"))</f>
        <v>#VALUE!</v>
      </c>
      <c r="AD528" s="228" t="e">
        <f>WEEKNUM(TEXT(HelpMe[[#This Row],[Created Date]],"mmm dd, yyyy hh:mm"),2)</f>
        <v>#VALUE!</v>
      </c>
      <c r="AE528" s="228" t="e">
        <f>_xlfn.CONCAT(HelpMe[[#This Row],[Year]],"-W",HelpMe[[#This Row],[Week'#]])</f>
        <v>#VALUE!</v>
      </c>
      <c r="AF528" s="228" t="str">
        <f>IFERROR(VLOOKUP(HelpMe[[#This Row],[ID]],CGTracker[#All],11,FALSE),"No CG Status Found")</f>
        <v>No CG Status Found</v>
      </c>
      <c r="AG528" s="228" t="e">
        <f>MONTH(TEXT(HelpMe[[#This Row],[Created Date]],"mmm dd, yyyy hh:mm"))</f>
        <v>#VALUE!</v>
      </c>
      <c r="AH528" s="228" t="e">
        <f>_xlfn.CONCAT(HelpMe[[#This Row],[Year]],"-M",HelpMe[[#This Row],[Month]])</f>
        <v>#VALUE!</v>
      </c>
      <c r="AI528" s="228" t="str">
        <f ca="1">IF(HelpMe[[#This Row],[Age]]&lt;2,"Less than 2",IF(HelpMe[[#This Row],[Age]]&lt;5,"From 2 to 5",IF(HelpMe[[#This Row],[Age]]&lt;10,"From 5 to 10","More than 10")))</f>
        <v>From 5 to 10</v>
      </c>
      <c r="AJ528" s="233" t="e">
        <f>DATEVALUE(TEXT(HelpMe[[#This Row],[Created Date]],"mm/dd/yyyy hh:mm"))</f>
        <v>#VALUE!</v>
      </c>
      <c r="AK528" s="233" t="e">
        <f>IF(HelpMe[[#This Row],[Resolved Time]]="-","",DATEVALUE(TEXT(HelpMe[[#This Row],[Created Date]],"mm/dd/yyyy hh:mm")))</f>
        <v>#VALUE!</v>
      </c>
    </row>
    <row r="529" spans="1:37" ht="14.5">
      <c r="A529" s="252">
        <v>4000002231</v>
      </c>
      <c r="B529" s="252" t="s">
        <v>117</v>
      </c>
      <c r="C529" s="252" t="s">
        <v>861</v>
      </c>
      <c r="D529" s="254" t="s">
        <v>1700</v>
      </c>
      <c r="E529" s="252" t="s">
        <v>1701</v>
      </c>
      <c r="F529" s="252" t="s">
        <v>742</v>
      </c>
      <c r="G529" s="252" t="s">
        <v>516</v>
      </c>
      <c r="H529" s="252" t="s">
        <v>403</v>
      </c>
      <c r="I529" s="255">
        <v>45526.493750000001</v>
      </c>
      <c r="J529" s="255">
        <v>45530.493750000001</v>
      </c>
      <c r="K529" s="252" t="s">
        <v>845</v>
      </c>
      <c r="L529" s="255">
        <v>45542.762499999997</v>
      </c>
      <c r="M529" s="252" t="s">
        <v>1701</v>
      </c>
      <c r="N529" s="252" t="s">
        <v>860</v>
      </c>
      <c r="O529" s="252" t="s">
        <v>848</v>
      </c>
      <c r="P529" s="255">
        <v>45542.762499999997</v>
      </c>
      <c r="Q529" s="252" t="s">
        <v>795</v>
      </c>
      <c r="R529" s="255">
        <v>45539.73333333333</v>
      </c>
      <c r="S529" s="255">
        <v>45539.73333333333</v>
      </c>
      <c r="T529" s="255">
        <v>45526.57708333333</v>
      </c>
      <c r="U529" s="252" t="s">
        <v>845</v>
      </c>
      <c r="V529" s="256">
        <v>3000000000</v>
      </c>
      <c r="W529" s="252" t="s">
        <v>1702</v>
      </c>
      <c r="X529" s="252" t="s">
        <v>793</v>
      </c>
      <c r="Y529" s="228" t="str">
        <f>VLOOKUP(HelpMe[[#This Row],[Technician]],Technicians[#All],3,FALSE)</f>
        <v>RAK Ceramics</v>
      </c>
      <c r="Z529" s="228" t="str">
        <f>VLOOKUP(HelpMe[[#This Row],[Technician]],Technicians[#All],2,FALSE)</f>
        <v>SAP SD</v>
      </c>
      <c r="AA529" s="230" t="e">
        <f>IF((TEXT("Oct 28, 2024 00:00 AM","mmm dd, yyyy hh:mm") - TEXT(HelpMe[[#This Row],[Created Date]],"mmm dd, yyyy hh:mm"))&gt;0, "Yes","No")</f>
        <v>#VALUE!</v>
      </c>
      <c r="AB529" s="230">
        <f ca="1">IF(HelpMe[[#This Row],[Resolved Time]]="-",NOW()-TEXT(HelpMe[[#This Row],[Created Date]],"mmm dd, yyyy hh:mm"),HelpMe[[#This Row],[Resolved Time]]-HelpMe[[#This Row],[Created Date]])</f>
        <v>13.239583333328483</v>
      </c>
      <c r="AC529" s="231" t="e">
        <f>YEAR(TEXT(HelpMe[[#This Row],[Created Date]],"mmm dd, yyyy hh:mm"))</f>
        <v>#VALUE!</v>
      </c>
      <c r="AD529" s="228" t="e">
        <f>WEEKNUM(TEXT(HelpMe[[#This Row],[Created Date]],"mmm dd, yyyy hh:mm"),2)</f>
        <v>#VALUE!</v>
      </c>
      <c r="AE529" s="228" t="e">
        <f>_xlfn.CONCAT(HelpMe[[#This Row],[Year]],"-W",HelpMe[[#This Row],[Week'#]])</f>
        <v>#VALUE!</v>
      </c>
      <c r="AF529" s="228" t="str">
        <f>IFERROR(VLOOKUP(HelpMe[[#This Row],[ID]],CGTracker[#All],11,FALSE),"No CG Status Found")</f>
        <v>No CG Status Found</v>
      </c>
      <c r="AG529" s="228" t="e">
        <f>MONTH(TEXT(HelpMe[[#This Row],[Created Date]],"mmm dd, yyyy hh:mm"))</f>
        <v>#VALUE!</v>
      </c>
      <c r="AH529" s="228" t="e">
        <f>_xlfn.CONCAT(HelpMe[[#This Row],[Year]],"-M",HelpMe[[#This Row],[Month]])</f>
        <v>#VALUE!</v>
      </c>
      <c r="AI529" s="228" t="str">
        <f ca="1">IF(HelpMe[[#This Row],[Age]]&lt;2,"Less than 2",IF(HelpMe[[#This Row],[Age]]&lt;5,"From 2 to 5",IF(HelpMe[[#This Row],[Age]]&lt;10,"From 5 to 10","More than 10")))</f>
        <v>More than 10</v>
      </c>
      <c r="AJ529" s="233" t="e">
        <f>DATEVALUE(TEXT(HelpMe[[#This Row],[Created Date]],"mm/dd/yyyy hh:mm"))</f>
        <v>#VALUE!</v>
      </c>
      <c r="AK529" s="233" t="e">
        <f>IF(HelpMe[[#This Row],[Resolved Time]]="-","",DATEVALUE(TEXT(HelpMe[[#This Row],[Created Date]],"mm/dd/yyyy hh:mm")))</f>
        <v>#VALUE!</v>
      </c>
    </row>
    <row r="530" spans="1:37" ht="14.5">
      <c r="A530" s="252">
        <v>4000003523</v>
      </c>
      <c r="B530" s="252" t="s">
        <v>117</v>
      </c>
      <c r="C530" s="252" t="s">
        <v>861</v>
      </c>
      <c r="D530" s="254" t="s">
        <v>1703</v>
      </c>
      <c r="E530" s="252" t="s">
        <v>1143</v>
      </c>
      <c r="F530" s="252" t="s">
        <v>843</v>
      </c>
      <c r="G530" s="252" t="s">
        <v>844</v>
      </c>
      <c r="H530" s="252" t="s">
        <v>403</v>
      </c>
      <c r="I530" s="255">
        <v>45565.518055555556</v>
      </c>
      <c r="J530" s="255">
        <v>45567.518055555556</v>
      </c>
      <c r="K530" s="252" t="s">
        <v>845</v>
      </c>
      <c r="L530" s="255">
        <v>45568.772916666669</v>
      </c>
      <c r="M530" s="252" t="s">
        <v>1143</v>
      </c>
      <c r="N530" s="252" t="s">
        <v>1144</v>
      </c>
      <c r="O530" s="252" t="s">
        <v>848</v>
      </c>
      <c r="P530" s="255">
        <v>45569.488194444442</v>
      </c>
      <c r="Q530" s="252" t="s">
        <v>795</v>
      </c>
      <c r="R530" s="255">
        <v>45565.756249999999</v>
      </c>
      <c r="S530" s="255">
        <v>45565.756249999999</v>
      </c>
      <c r="T530" s="255">
        <v>45565.601388888892</v>
      </c>
      <c r="U530" s="252" t="s">
        <v>885</v>
      </c>
      <c r="V530" s="253" t="s">
        <v>849</v>
      </c>
      <c r="W530" s="252" t="s">
        <v>850</v>
      </c>
      <c r="X530" s="252" t="s">
        <v>793</v>
      </c>
      <c r="Y530" s="228" t="str">
        <f>VLOOKUP(HelpMe[[#This Row],[Technician]],Technicians[#All],3,FALSE)</f>
        <v>RAK Ceramics</v>
      </c>
      <c r="Z530" s="228" t="str">
        <f>VLOOKUP(HelpMe[[#This Row],[Technician]],Technicians[#All],2,FALSE)</f>
        <v>SAP Basis</v>
      </c>
      <c r="AA530" s="233" t="e">
        <f>IF((TEXT("Oct 28, 2024 00:00 AM","mmm dd, yyyy hh:mm") - TEXT(HelpMe[[#This Row],[Created Date]],"mmm dd, yyyy hh:mm"))&gt;0, "Yes","No")</f>
        <v>#VALUE!</v>
      </c>
      <c r="AB530" s="230">
        <f ca="1">IF(HelpMe[[#This Row],[Resolved Time]]="-",NOW()-TEXT(HelpMe[[#This Row],[Created Date]],"mmm dd, yyyy hh:mm"),HelpMe[[#This Row],[Resolved Time]]-HelpMe[[#This Row],[Created Date]])</f>
        <v>0.2381944444423425</v>
      </c>
      <c r="AC530" s="231" t="e">
        <f>YEAR(TEXT(HelpMe[[#This Row],[Created Date]],"mmm dd, yyyy hh:mm"))</f>
        <v>#VALUE!</v>
      </c>
      <c r="AD530" s="228" t="e">
        <f>WEEKNUM(TEXT(HelpMe[[#This Row],[Created Date]],"mmm dd, yyyy hh:mm"),2)</f>
        <v>#VALUE!</v>
      </c>
      <c r="AE530" s="228" t="e">
        <f>_xlfn.CONCAT(HelpMe[[#This Row],[Year]],"-W",HelpMe[[#This Row],[Week'#]])</f>
        <v>#VALUE!</v>
      </c>
      <c r="AF530" s="228" t="str">
        <f>IFERROR(VLOOKUP(HelpMe[[#This Row],[ID]],CGTracker[#All],11,FALSE),"No CG Status Found")</f>
        <v>No CG Status Found</v>
      </c>
      <c r="AG530" s="228" t="e">
        <f>MONTH(TEXT(HelpMe[[#This Row],[Created Date]],"mmm dd, yyyy hh:mm"))</f>
        <v>#VALUE!</v>
      </c>
      <c r="AH530" s="228" t="e">
        <f>_xlfn.CONCAT(HelpMe[[#This Row],[Year]],"-M",HelpMe[[#This Row],[Month]])</f>
        <v>#VALUE!</v>
      </c>
      <c r="AI530" s="228" t="str">
        <f ca="1">IF(HelpMe[[#This Row],[Age]]&lt;2,"Less than 2",IF(HelpMe[[#This Row],[Age]]&lt;5,"From 2 to 5",IF(HelpMe[[#This Row],[Age]]&lt;10,"From 5 to 10","More than 10")))</f>
        <v>Less than 2</v>
      </c>
      <c r="AJ530" s="233" t="e">
        <f>DATEVALUE(TEXT(HelpMe[[#This Row],[Created Date]],"mm/dd/yyyy hh:mm"))</f>
        <v>#VALUE!</v>
      </c>
      <c r="AK530" s="233" t="e">
        <f>IF(HelpMe[[#This Row],[Resolved Time]]="-","",DATEVALUE(TEXT(HelpMe[[#This Row],[Created Date]],"mm/dd/yyyy hh:mm")))</f>
        <v>#VALUE!</v>
      </c>
    </row>
    <row r="531" spans="1:37" ht="14.5">
      <c r="A531" s="252">
        <v>4000003577</v>
      </c>
      <c r="B531" s="252" t="s">
        <v>117</v>
      </c>
      <c r="C531" s="252" t="s">
        <v>795</v>
      </c>
      <c r="D531" s="254" t="s">
        <v>1704</v>
      </c>
      <c r="E531" s="252" t="s">
        <v>1705</v>
      </c>
      <c r="F531" s="252" t="s">
        <v>843</v>
      </c>
      <c r="G531" s="252" t="s">
        <v>844</v>
      </c>
      <c r="H531" s="252" t="s">
        <v>403</v>
      </c>
      <c r="I531" s="255">
        <v>45566.55</v>
      </c>
      <c r="J531" s="255">
        <v>45568.55</v>
      </c>
      <c r="K531" s="252" t="s">
        <v>885</v>
      </c>
      <c r="L531" s="255">
        <v>45578.73541666667</v>
      </c>
      <c r="M531" s="252" t="s">
        <v>846</v>
      </c>
      <c r="N531" s="252" t="s">
        <v>1706</v>
      </c>
      <c r="O531" s="252" t="s">
        <v>848</v>
      </c>
      <c r="P531" s="255">
        <v>45600.781944444447</v>
      </c>
      <c r="Q531" s="252" t="s">
        <v>795</v>
      </c>
      <c r="R531" s="255">
        <v>45575.703472222223</v>
      </c>
      <c r="S531" s="255">
        <v>45569.081250000003</v>
      </c>
      <c r="T531" s="255">
        <v>45566.633333333331</v>
      </c>
      <c r="U531" s="252" t="s">
        <v>885</v>
      </c>
      <c r="V531" s="253" t="s">
        <v>849</v>
      </c>
      <c r="W531" s="252" t="s">
        <v>888</v>
      </c>
      <c r="X531" s="252" t="s">
        <v>793</v>
      </c>
      <c r="Y531" s="228" t="str">
        <f>VLOOKUP(HelpMe[[#This Row],[Technician]],Technicians[#All],3,FALSE)</f>
        <v>RAK Ceramics</v>
      </c>
      <c r="Z531" s="228" t="str">
        <f>VLOOKUP(HelpMe[[#This Row],[Technician]],Technicians[#All],2,FALSE)</f>
        <v>SAP Basis</v>
      </c>
      <c r="AA531" s="233" t="e">
        <f>IF((TEXT("Oct 28, 2024 00:00 AM","mmm dd, yyyy hh:mm") - TEXT(HelpMe[[#This Row],[Created Date]],"mmm dd, yyyy hh:mm"))&gt;0, "Yes","No")</f>
        <v>#VALUE!</v>
      </c>
      <c r="AB531" s="230">
        <f ca="1">IF(HelpMe[[#This Row],[Resolved Time]]="-",NOW()-TEXT(HelpMe[[#This Row],[Created Date]],"mmm dd, yyyy hh:mm"),HelpMe[[#This Row],[Resolved Time]]-HelpMe[[#This Row],[Created Date]])</f>
        <v>9.1534722222204437</v>
      </c>
      <c r="AC531" s="231" t="e">
        <f>YEAR(TEXT(HelpMe[[#This Row],[Created Date]],"mmm dd, yyyy hh:mm"))</f>
        <v>#VALUE!</v>
      </c>
      <c r="AD531" s="228" t="e">
        <f>WEEKNUM(TEXT(HelpMe[[#This Row],[Created Date]],"mmm dd, yyyy hh:mm"),2)</f>
        <v>#VALUE!</v>
      </c>
      <c r="AE531" s="228" t="e">
        <f>_xlfn.CONCAT(HelpMe[[#This Row],[Year]],"-W",HelpMe[[#This Row],[Week'#]])</f>
        <v>#VALUE!</v>
      </c>
      <c r="AF531" s="228" t="str">
        <f>IFERROR(VLOOKUP(HelpMe[[#This Row],[ID]],CGTracker[#All],11,FALSE),"No CG Status Found")</f>
        <v>No CG Status Found</v>
      </c>
      <c r="AG531" s="228" t="e">
        <f>MONTH(TEXT(HelpMe[[#This Row],[Created Date]],"mmm dd, yyyy hh:mm"))</f>
        <v>#VALUE!</v>
      </c>
      <c r="AH531" s="228" t="e">
        <f>_xlfn.CONCAT(HelpMe[[#This Row],[Year]],"-M",HelpMe[[#This Row],[Month]])</f>
        <v>#VALUE!</v>
      </c>
      <c r="AI531" s="228" t="str">
        <f ca="1">IF(HelpMe[[#This Row],[Age]]&lt;2,"Less than 2",IF(HelpMe[[#This Row],[Age]]&lt;5,"From 2 to 5",IF(HelpMe[[#This Row],[Age]]&lt;10,"From 5 to 10","More than 10")))</f>
        <v>From 5 to 10</v>
      </c>
      <c r="AJ531" s="233">
        <f>DATEVALUE(TEXT(HelpMe[[#This Row],[Created Date]],"mm/dd/yyyy hh:mm"))</f>
        <v>45301</v>
      </c>
      <c r="AK531" s="233">
        <f>IF(HelpMe[[#This Row],[Resolved Time]]="-","",DATEVALUE(TEXT(HelpMe[[#This Row],[Created Date]],"mm/dd/yyyy hh:mm")))</f>
        <v>45301</v>
      </c>
    </row>
    <row r="532" spans="1:37" ht="14.5">
      <c r="A532" s="252">
        <v>4000005779</v>
      </c>
      <c r="B532" s="252" t="s">
        <v>117</v>
      </c>
      <c r="C532" s="252" t="s">
        <v>861</v>
      </c>
      <c r="D532" s="254" t="s">
        <v>1707</v>
      </c>
      <c r="E532" s="252" t="s">
        <v>1407</v>
      </c>
      <c r="F532" s="252" t="s">
        <v>843</v>
      </c>
      <c r="G532" s="252" t="s">
        <v>844</v>
      </c>
      <c r="H532" s="252" t="s">
        <v>403</v>
      </c>
      <c r="I532" s="255">
        <v>45635.819444444445</v>
      </c>
      <c r="J532" s="255">
        <v>45638.4375</v>
      </c>
      <c r="K532" s="252" t="s">
        <v>845</v>
      </c>
      <c r="L532" s="255">
        <v>45641.71597222222</v>
      </c>
      <c r="M532" s="252" t="s">
        <v>1407</v>
      </c>
      <c r="N532" s="252" t="s">
        <v>860</v>
      </c>
      <c r="O532" s="252" t="s">
        <v>848</v>
      </c>
      <c r="P532" s="255">
        <v>45641.71597222222</v>
      </c>
      <c r="Q532" s="252" t="s">
        <v>795</v>
      </c>
      <c r="R532" s="255">
        <v>45638.688194444447</v>
      </c>
      <c r="S532" s="255">
        <v>45638.688194444447</v>
      </c>
      <c r="T532" s="255">
        <v>45636.520833333336</v>
      </c>
      <c r="U532" s="252" t="s">
        <v>885</v>
      </c>
      <c r="V532" s="253" t="s">
        <v>849</v>
      </c>
      <c r="W532" s="252" t="s">
        <v>850</v>
      </c>
      <c r="X532" s="252" t="s">
        <v>793</v>
      </c>
      <c r="Y532" s="228" t="str">
        <f>VLOOKUP(HelpMe[[#This Row],[Technician]],Technicians[#All],3,FALSE)</f>
        <v>RAK Ceramics</v>
      </c>
      <c r="Z532" s="228" t="str">
        <f>VLOOKUP(HelpMe[[#This Row],[Technician]],Technicians[#All],2,FALSE)</f>
        <v>SAP Basis</v>
      </c>
      <c r="AA532" s="233" t="e">
        <f>IF((TEXT("Oct 28, 2024 00:00 AM","mmm dd, yyyy hh:mm") - TEXT(HelpMe[[#This Row],[Created Date]],"mmm dd, yyyy hh:mm"))&gt;0, "Yes","No")</f>
        <v>#VALUE!</v>
      </c>
      <c r="AB532" s="230">
        <f ca="1">IF(HelpMe[[#This Row],[Resolved Time]]="-",NOW()-TEXT(HelpMe[[#This Row],[Created Date]],"mmm dd, yyyy hh:mm"),HelpMe[[#This Row],[Resolved Time]]-HelpMe[[#This Row],[Created Date]])</f>
        <v>2.8687500000014552</v>
      </c>
      <c r="AC532" s="231" t="e">
        <f>YEAR(TEXT(HelpMe[[#This Row],[Created Date]],"mmm dd, yyyy hh:mm"))</f>
        <v>#VALUE!</v>
      </c>
      <c r="AD532" s="228" t="e">
        <f>WEEKNUM(TEXT(HelpMe[[#This Row],[Created Date]],"mmm dd, yyyy hh:mm"),2)</f>
        <v>#VALUE!</v>
      </c>
      <c r="AE532" s="228" t="e">
        <f>_xlfn.CONCAT(HelpMe[[#This Row],[Year]],"-W",HelpMe[[#This Row],[Week'#]])</f>
        <v>#VALUE!</v>
      </c>
      <c r="AF532" s="228" t="str">
        <f>IFERROR(VLOOKUP(HelpMe[[#This Row],[ID]],CGTracker[#All],11,FALSE),"No CG Status Found")</f>
        <v>No CG Status Found</v>
      </c>
      <c r="AG532" s="228" t="e">
        <f>MONTH(TEXT(HelpMe[[#This Row],[Created Date]],"mmm dd, yyyy hh:mm"))</f>
        <v>#VALUE!</v>
      </c>
      <c r="AH532" s="228" t="e">
        <f>_xlfn.CONCAT(HelpMe[[#This Row],[Year]],"-M",HelpMe[[#This Row],[Month]])</f>
        <v>#VALUE!</v>
      </c>
      <c r="AI532" s="228" t="str">
        <f ca="1">IF(HelpMe[[#This Row],[Age]]&lt;2,"Less than 2",IF(HelpMe[[#This Row],[Age]]&lt;5,"From 2 to 5",IF(HelpMe[[#This Row],[Age]]&lt;10,"From 5 to 10","More than 10")))</f>
        <v>From 2 to 5</v>
      </c>
      <c r="AJ532" s="233">
        <f>DATEVALUE(TEXT(HelpMe[[#This Row],[Created Date]],"mm/dd/yyyy hh:mm"))</f>
        <v>45547</v>
      </c>
      <c r="AK532" s="233">
        <f>IF(HelpMe[[#This Row],[Resolved Time]]="-","",DATEVALUE(TEXT(HelpMe[[#This Row],[Created Date]],"mm/dd/yyyy hh:mm")))</f>
        <v>45547</v>
      </c>
    </row>
    <row r="533" spans="1:37" ht="14.5">
      <c r="A533" s="252">
        <v>4000000934</v>
      </c>
      <c r="B533" s="252" t="s">
        <v>117</v>
      </c>
      <c r="C533" s="252" t="s">
        <v>906</v>
      </c>
      <c r="D533" s="254" t="s">
        <v>1708</v>
      </c>
      <c r="E533" s="252" t="s">
        <v>1709</v>
      </c>
      <c r="F533" s="252" t="s">
        <v>843</v>
      </c>
      <c r="G533" s="252" t="s">
        <v>844</v>
      </c>
      <c r="H533" s="252" t="s">
        <v>403</v>
      </c>
      <c r="I533" s="255">
        <v>45495.521527777775</v>
      </c>
      <c r="J533" s="255">
        <v>45496.479861111111</v>
      </c>
      <c r="K533" s="252" t="s">
        <v>885</v>
      </c>
      <c r="L533" s="255">
        <v>45509.584027777775</v>
      </c>
      <c r="M533" s="252" t="s">
        <v>1709</v>
      </c>
      <c r="N533" s="252" t="s">
        <v>895</v>
      </c>
      <c r="O533" s="252" t="s">
        <v>848</v>
      </c>
      <c r="P533" s="255">
        <v>45600.782638888886</v>
      </c>
      <c r="Q533" s="252" t="s">
        <v>861</v>
      </c>
      <c r="R533" s="255">
        <v>45506.549305555556</v>
      </c>
      <c r="S533" s="255">
        <v>45504.797222222223</v>
      </c>
      <c r="T533" s="255">
        <v>45495.563194444447</v>
      </c>
      <c r="U533" s="252" t="s">
        <v>885</v>
      </c>
      <c r="V533" s="253" t="s">
        <v>849</v>
      </c>
      <c r="W533" s="252" t="s">
        <v>888</v>
      </c>
      <c r="X533" s="252" t="s">
        <v>793</v>
      </c>
      <c r="Y533" s="228" t="str">
        <f>VLOOKUP(HelpMe[[#This Row],[Technician]],Technicians[#All],3,FALSE)</f>
        <v>RAK Ceramics</v>
      </c>
      <c r="Z533" s="228" t="str">
        <f>VLOOKUP(HelpMe[[#This Row],[Technician]],Technicians[#All],2,FALSE)</f>
        <v>SAP Basis</v>
      </c>
      <c r="AA533" s="233" t="e">
        <f>IF((TEXT("Oct 28, 2024 00:00 AM","mmm dd, yyyy hh:mm") - TEXT(HelpMe[[#This Row],[Created Date]],"mmm dd, yyyy hh:mm"))&gt;0, "Yes","No")</f>
        <v>#VALUE!</v>
      </c>
      <c r="AB533" s="230">
        <f ca="1">IF(HelpMe[[#This Row],[Resolved Time]]="-",NOW()-TEXT(HelpMe[[#This Row],[Created Date]],"mmm dd, yyyy hh:mm"),HelpMe[[#This Row],[Resolved Time]]-HelpMe[[#This Row],[Created Date]])</f>
        <v>11.027777777781012</v>
      </c>
      <c r="AC533" s="231" t="e">
        <f>YEAR(TEXT(HelpMe[[#This Row],[Created Date]],"mmm dd, yyyy hh:mm"))</f>
        <v>#VALUE!</v>
      </c>
      <c r="AD533" s="228" t="e">
        <f>WEEKNUM(TEXT(HelpMe[[#This Row],[Created Date]],"mmm dd, yyyy hh:mm"),2)</f>
        <v>#VALUE!</v>
      </c>
      <c r="AE533" s="228" t="e">
        <f>_xlfn.CONCAT(HelpMe[[#This Row],[Year]],"-W",HelpMe[[#This Row],[Week'#]])</f>
        <v>#VALUE!</v>
      </c>
      <c r="AF533" s="228" t="str">
        <f>IFERROR(VLOOKUP(HelpMe[[#This Row],[ID]],CGTracker[#All],11,FALSE),"No CG Status Found")</f>
        <v>No CG Status Found</v>
      </c>
      <c r="AG533" s="228" t="e">
        <f>MONTH(TEXT(HelpMe[[#This Row],[Created Date]],"mmm dd, yyyy hh:mm"))</f>
        <v>#VALUE!</v>
      </c>
      <c r="AH533" s="228" t="e">
        <f>_xlfn.CONCAT(HelpMe[[#This Row],[Year]],"-M",HelpMe[[#This Row],[Month]])</f>
        <v>#VALUE!</v>
      </c>
      <c r="AI533" s="228" t="str">
        <f ca="1">IF(HelpMe[[#This Row],[Age]]&lt;2,"Less than 2",IF(HelpMe[[#This Row],[Age]]&lt;5,"From 2 to 5",IF(HelpMe[[#This Row],[Age]]&lt;10,"From 5 to 10","More than 10")))</f>
        <v>More than 10</v>
      </c>
      <c r="AJ533" s="233" t="e">
        <f>DATEVALUE(TEXT(HelpMe[[#This Row],[Created Date]],"mm/dd/yyyy hh:mm"))</f>
        <v>#VALUE!</v>
      </c>
      <c r="AK533" s="233" t="e">
        <f>IF(HelpMe[[#This Row],[Resolved Time]]="-","",DATEVALUE(TEXT(HelpMe[[#This Row],[Created Date]],"mm/dd/yyyy hh:mm")))</f>
        <v>#VALUE!</v>
      </c>
    </row>
    <row r="534" spans="1:37" ht="14.5">
      <c r="A534" s="252">
        <v>4000003743</v>
      </c>
      <c r="B534" s="252" t="s">
        <v>117</v>
      </c>
      <c r="C534" s="252" t="s">
        <v>881</v>
      </c>
      <c r="D534" s="254" t="s">
        <v>1710</v>
      </c>
      <c r="E534" s="252" t="s">
        <v>1104</v>
      </c>
      <c r="F534" s="252" t="s">
        <v>843</v>
      </c>
      <c r="G534" s="252" t="s">
        <v>844</v>
      </c>
      <c r="H534" s="252" t="s">
        <v>403</v>
      </c>
      <c r="I534" s="255">
        <v>45569.688888888886</v>
      </c>
      <c r="J534" s="255">
        <v>45575.688888888886</v>
      </c>
      <c r="K534" s="252" t="s">
        <v>845</v>
      </c>
      <c r="L534" s="255">
        <v>45575.609027777777</v>
      </c>
      <c r="M534" s="252" t="s">
        <v>1104</v>
      </c>
      <c r="N534" s="252" t="s">
        <v>860</v>
      </c>
      <c r="O534" s="252" t="s">
        <v>848</v>
      </c>
      <c r="P534" s="255">
        <v>45575.609027777777</v>
      </c>
      <c r="Q534" s="252" t="s">
        <v>881</v>
      </c>
      <c r="R534" s="255">
        <v>45572.568055555559</v>
      </c>
      <c r="S534" s="255">
        <v>45572.568055555559</v>
      </c>
      <c r="T534" s="255">
        <v>45570.501388888886</v>
      </c>
      <c r="U534" s="252" t="s">
        <v>885</v>
      </c>
      <c r="V534" s="253" t="s">
        <v>849</v>
      </c>
      <c r="W534" s="252" t="s">
        <v>850</v>
      </c>
      <c r="X534" s="252" t="s">
        <v>903</v>
      </c>
      <c r="Y534" s="228" t="str">
        <f>VLOOKUP(HelpMe[[#This Row],[Technician]],Technicians[#All],3,FALSE)</f>
        <v>RAK Ceramics</v>
      </c>
      <c r="Z534" s="228" t="str">
        <f>VLOOKUP(HelpMe[[#This Row],[Technician]],Technicians[#All],2,FALSE)</f>
        <v>SAP Basis</v>
      </c>
      <c r="AA534" s="233" t="e">
        <f>IF((TEXT("Oct 28, 2024 00:00 AM","mmm dd, yyyy hh:mm") - TEXT(HelpMe[[#This Row],[Created Date]],"mmm dd, yyyy hh:mm"))&gt;0, "Yes","No")</f>
        <v>#VALUE!</v>
      </c>
      <c r="AB534" s="230">
        <f ca="1">IF(HelpMe[[#This Row],[Resolved Time]]="-",NOW()-TEXT(HelpMe[[#This Row],[Created Date]],"mmm dd, yyyy hh:mm"),HelpMe[[#This Row],[Resolved Time]]-HelpMe[[#This Row],[Created Date]])</f>
        <v>2.8791666666729725</v>
      </c>
      <c r="AC534" s="231" t="e">
        <f>YEAR(TEXT(HelpMe[[#This Row],[Created Date]],"mmm dd, yyyy hh:mm"))</f>
        <v>#VALUE!</v>
      </c>
      <c r="AD534" s="228" t="e">
        <f>WEEKNUM(TEXT(HelpMe[[#This Row],[Created Date]],"mmm dd, yyyy hh:mm"),2)</f>
        <v>#VALUE!</v>
      </c>
      <c r="AE534" s="228" t="e">
        <f>_xlfn.CONCAT(HelpMe[[#This Row],[Year]],"-W",HelpMe[[#This Row],[Week'#]])</f>
        <v>#VALUE!</v>
      </c>
      <c r="AF534" s="228" t="str">
        <f>IFERROR(VLOOKUP(HelpMe[[#This Row],[ID]],CGTracker[#All],11,FALSE),"No CG Status Found")</f>
        <v>No CG Status Found</v>
      </c>
      <c r="AG534" s="228" t="e">
        <f>MONTH(TEXT(HelpMe[[#This Row],[Created Date]],"mmm dd, yyyy hh:mm"))</f>
        <v>#VALUE!</v>
      </c>
      <c r="AH534" s="228" t="e">
        <f>_xlfn.CONCAT(HelpMe[[#This Row],[Year]],"-M",HelpMe[[#This Row],[Month]])</f>
        <v>#VALUE!</v>
      </c>
      <c r="AI534" s="228" t="str">
        <f ca="1">IF(HelpMe[[#This Row],[Age]]&lt;2,"Less than 2",IF(HelpMe[[#This Row],[Age]]&lt;5,"From 2 to 5",IF(HelpMe[[#This Row],[Age]]&lt;10,"From 5 to 10","More than 10")))</f>
        <v>From 2 to 5</v>
      </c>
      <c r="AJ534" s="233">
        <f>DATEVALUE(TEXT(HelpMe[[#This Row],[Created Date]],"mm/dd/yyyy hh:mm"))</f>
        <v>45392</v>
      </c>
      <c r="AK534" s="233">
        <f>IF(HelpMe[[#This Row],[Resolved Time]]="-","",DATEVALUE(TEXT(HelpMe[[#This Row],[Created Date]],"mm/dd/yyyy hh:mm")))</f>
        <v>45392</v>
      </c>
    </row>
    <row r="535" spans="1:37" ht="14.5">
      <c r="A535" s="252">
        <v>4000004438</v>
      </c>
      <c r="B535" s="252" t="s">
        <v>117</v>
      </c>
      <c r="C535" s="252" t="s">
        <v>906</v>
      </c>
      <c r="D535" s="254" t="s">
        <v>1711</v>
      </c>
      <c r="E535" s="252" t="s">
        <v>1317</v>
      </c>
      <c r="F535" s="252" t="s">
        <v>843</v>
      </c>
      <c r="G535" s="252" t="s">
        <v>844</v>
      </c>
      <c r="H535" s="252" t="s">
        <v>403</v>
      </c>
      <c r="I535" s="255">
        <v>45593.448611111111</v>
      </c>
      <c r="J535" s="255">
        <v>45593.781944444447</v>
      </c>
      <c r="K535" s="252" t="s">
        <v>845</v>
      </c>
      <c r="L535" s="255">
        <v>45598.53402777778</v>
      </c>
      <c r="M535" s="252" t="s">
        <v>1317</v>
      </c>
      <c r="N535" s="252" t="s">
        <v>959</v>
      </c>
      <c r="O535" s="252" t="s">
        <v>848</v>
      </c>
      <c r="P535" s="255">
        <v>45598.53402777778</v>
      </c>
      <c r="Q535" s="252" t="s">
        <v>861</v>
      </c>
      <c r="R535" s="255">
        <v>45595.495138888888</v>
      </c>
      <c r="S535" s="255">
        <v>45595.495138888888</v>
      </c>
      <c r="T535" s="255">
        <v>45593.490277777775</v>
      </c>
      <c r="U535" s="252" t="s">
        <v>885</v>
      </c>
      <c r="V535" s="253" t="s">
        <v>849</v>
      </c>
      <c r="W535" s="252" t="s">
        <v>850</v>
      </c>
      <c r="X535" s="252" t="s">
        <v>857</v>
      </c>
      <c r="Y535" s="228" t="str">
        <f>VLOOKUP(HelpMe[[#This Row],[Technician]],Technicians[#All],3,FALSE)</f>
        <v>RAK Ceramics</v>
      </c>
      <c r="Z535" s="228" t="str">
        <f>VLOOKUP(HelpMe[[#This Row],[Technician]],Technicians[#All],2,FALSE)</f>
        <v>SAP Basis</v>
      </c>
      <c r="AA535" s="230" t="e">
        <f>IF((TEXT("Oct 28, 2024 00:00 AM","mmm dd, yyyy hh:mm") - TEXT(HelpMe[[#This Row],[Created Date]],"mmm dd, yyyy hh:mm"))&gt;0, "Yes","No")</f>
        <v>#VALUE!</v>
      </c>
      <c r="AB535" s="230">
        <f ca="1">IF(HelpMe[[#This Row],[Resolved Time]]="-",NOW()-TEXT(HelpMe[[#This Row],[Created Date]],"mmm dd, yyyy hh:mm"),HelpMe[[#This Row],[Resolved Time]]-HelpMe[[#This Row],[Created Date]])</f>
        <v>2.046527777776646</v>
      </c>
      <c r="AC535" s="231" t="e">
        <f>YEAR(TEXT(HelpMe[[#This Row],[Created Date]],"mmm dd, yyyy hh:mm"))</f>
        <v>#VALUE!</v>
      </c>
      <c r="AD535" s="228" t="e">
        <f>WEEKNUM(TEXT(HelpMe[[#This Row],[Created Date]],"mmm dd, yyyy hh:mm"),2)</f>
        <v>#VALUE!</v>
      </c>
      <c r="AE535" s="228" t="e">
        <f>_xlfn.CONCAT(HelpMe[[#This Row],[Year]],"-W",HelpMe[[#This Row],[Week'#]])</f>
        <v>#VALUE!</v>
      </c>
      <c r="AF535" s="228" t="str">
        <f>IFERROR(VLOOKUP(HelpMe[[#This Row],[ID]],CGTracker[#All],11,FALSE),"No CG Status Found")</f>
        <v>No CG Status Found</v>
      </c>
      <c r="AG535" s="228" t="e">
        <f>MONTH(TEXT(HelpMe[[#This Row],[Created Date]],"mmm dd, yyyy hh:mm"))</f>
        <v>#VALUE!</v>
      </c>
      <c r="AH535" s="228" t="e">
        <f>_xlfn.CONCAT(HelpMe[[#This Row],[Year]],"-M",HelpMe[[#This Row],[Month]])</f>
        <v>#VALUE!</v>
      </c>
      <c r="AI535" s="228" t="str">
        <f ca="1">IF(HelpMe[[#This Row],[Age]]&lt;2,"Less than 2",IF(HelpMe[[#This Row],[Age]]&lt;5,"From 2 to 5",IF(HelpMe[[#This Row],[Age]]&lt;10,"From 5 to 10","More than 10")))</f>
        <v>From 2 to 5</v>
      </c>
      <c r="AJ535" s="233" t="e">
        <f>DATEVALUE(TEXT(HelpMe[[#This Row],[Created Date]],"mm/dd/yyyy hh:mm"))</f>
        <v>#VALUE!</v>
      </c>
      <c r="AK535" s="233" t="e">
        <f>IF(HelpMe[[#This Row],[Resolved Time]]="-","",DATEVALUE(TEXT(HelpMe[[#This Row],[Created Date]],"mm/dd/yyyy hh:mm")))</f>
        <v>#VALUE!</v>
      </c>
    </row>
    <row r="536" spans="1:37" ht="14.5">
      <c r="A536" s="252">
        <v>4000003299</v>
      </c>
      <c r="B536" s="252" t="s">
        <v>117</v>
      </c>
      <c r="C536" s="252" t="s">
        <v>795</v>
      </c>
      <c r="D536" s="254" t="s">
        <v>1712</v>
      </c>
      <c r="E536" s="252" t="s">
        <v>1599</v>
      </c>
      <c r="F536" s="252" t="s">
        <v>843</v>
      </c>
      <c r="G536" s="252" t="s">
        <v>844</v>
      </c>
      <c r="H536" s="252" t="s">
        <v>403</v>
      </c>
      <c r="I536" s="255">
        <v>45558.597916666666</v>
      </c>
      <c r="J536" s="255">
        <v>45560.597916666666</v>
      </c>
      <c r="K536" s="252" t="s">
        <v>845</v>
      </c>
      <c r="L536" s="255">
        <v>45561.727777777778</v>
      </c>
      <c r="M536" s="252" t="s">
        <v>1599</v>
      </c>
      <c r="N536" s="252" t="s">
        <v>1005</v>
      </c>
      <c r="O536" s="252" t="s">
        <v>848</v>
      </c>
      <c r="P536" s="255">
        <v>45561.727777777778</v>
      </c>
      <c r="Q536" s="252" t="s">
        <v>795</v>
      </c>
      <c r="R536" s="255">
        <v>45558.727083333331</v>
      </c>
      <c r="S536" s="255">
        <v>45558.601388888892</v>
      </c>
      <c r="T536" s="255">
        <v>45558.681250000001</v>
      </c>
      <c r="U536" s="252" t="s">
        <v>885</v>
      </c>
      <c r="V536" s="253" t="s">
        <v>849</v>
      </c>
      <c r="W536" s="252" t="s">
        <v>850</v>
      </c>
      <c r="X536" s="252" t="s">
        <v>793</v>
      </c>
      <c r="Y536" s="228" t="str">
        <f>VLOOKUP(HelpMe[[#This Row],[Technician]],Technicians[#All],3,FALSE)</f>
        <v>RAK Ceramics</v>
      </c>
      <c r="Z536" s="228" t="str">
        <f>VLOOKUP(HelpMe[[#This Row],[Technician]],Technicians[#All],2,FALSE)</f>
        <v>SAP Basis</v>
      </c>
      <c r="AA536" s="233" t="e">
        <f>IF((TEXT("Oct 28, 2024 00:00 AM","mmm dd, yyyy hh:mm") - TEXT(HelpMe[[#This Row],[Created Date]],"mmm dd, yyyy hh:mm"))&gt;0, "Yes","No")</f>
        <v>#VALUE!</v>
      </c>
      <c r="AB536" s="230">
        <f ca="1">IF(HelpMe[[#This Row],[Resolved Time]]="-",NOW()-TEXT(HelpMe[[#This Row],[Created Date]],"mmm dd, yyyy hh:mm"),HelpMe[[#This Row],[Resolved Time]]-HelpMe[[#This Row],[Created Date]])</f>
        <v>0.12916666666569654</v>
      </c>
      <c r="AC536" s="231" t="e">
        <f>YEAR(TEXT(HelpMe[[#This Row],[Created Date]],"mmm dd, yyyy hh:mm"))</f>
        <v>#VALUE!</v>
      </c>
      <c r="AD536" s="228" t="e">
        <f>WEEKNUM(TEXT(HelpMe[[#This Row],[Created Date]],"mmm dd, yyyy hh:mm"),2)</f>
        <v>#VALUE!</v>
      </c>
      <c r="AE536" s="228" t="e">
        <f>_xlfn.CONCAT(HelpMe[[#This Row],[Year]],"-W",HelpMe[[#This Row],[Week'#]])</f>
        <v>#VALUE!</v>
      </c>
      <c r="AF536" s="228" t="str">
        <f>IFERROR(VLOOKUP(HelpMe[[#This Row],[ID]],CGTracker[#All],11,FALSE),"No CG Status Found")</f>
        <v>No CG Status Found</v>
      </c>
      <c r="AG536" s="228" t="e">
        <f>MONTH(TEXT(HelpMe[[#This Row],[Created Date]],"mmm dd, yyyy hh:mm"))</f>
        <v>#VALUE!</v>
      </c>
      <c r="AH536" s="228" t="e">
        <f>_xlfn.CONCAT(HelpMe[[#This Row],[Year]],"-M",HelpMe[[#This Row],[Month]])</f>
        <v>#VALUE!</v>
      </c>
      <c r="AI536" s="228" t="str">
        <f ca="1">IF(HelpMe[[#This Row],[Age]]&lt;2,"Less than 2",IF(HelpMe[[#This Row],[Age]]&lt;5,"From 2 to 5",IF(HelpMe[[#This Row],[Age]]&lt;10,"From 5 to 10","More than 10")))</f>
        <v>Less than 2</v>
      </c>
      <c r="AJ536" s="233" t="e">
        <f>DATEVALUE(TEXT(HelpMe[[#This Row],[Created Date]],"mm/dd/yyyy hh:mm"))</f>
        <v>#VALUE!</v>
      </c>
      <c r="AK536" s="233" t="e">
        <f>IF(HelpMe[[#This Row],[Resolved Time]]="-","",DATEVALUE(TEXT(HelpMe[[#This Row],[Created Date]],"mm/dd/yyyy hh:mm")))</f>
        <v>#VALUE!</v>
      </c>
    </row>
    <row r="537" spans="1:37" ht="14.5">
      <c r="A537" s="252">
        <v>4000004269</v>
      </c>
      <c r="B537" s="252" t="s">
        <v>117</v>
      </c>
      <c r="C537" s="252" t="s">
        <v>906</v>
      </c>
      <c r="D537" s="254" t="s">
        <v>1713</v>
      </c>
      <c r="E537" s="252" t="s">
        <v>1599</v>
      </c>
      <c r="F537" s="252" t="s">
        <v>843</v>
      </c>
      <c r="G537" s="252" t="s">
        <v>844</v>
      </c>
      <c r="H537" s="252" t="s">
        <v>403</v>
      </c>
      <c r="I537" s="255">
        <v>45587.459027777775</v>
      </c>
      <c r="J537" s="255">
        <v>45587.792361111111</v>
      </c>
      <c r="K537" s="252" t="s">
        <v>885</v>
      </c>
      <c r="L537" s="255">
        <v>45590.739583333336</v>
      </c>
      <c r="M537" s="252" t="s">
        <v>1599</v>
      </c>
      <c r="N537" s="252" t="s">
        <v>1005</v>
      </c>
      <c r="O537" s="252" t="s">
        <v>848</v>
      </c>
      <c r="P537" s="255">
        <v>45604.47152777778</v>
      </c>
      <c r="Q537" s="252" t="s">
        <v>861</v>
      </c>
      <c r="R537" s="255">
        <v>45587.729166666664</v>
      </c>
      <c r="S537" s="255">
        <v>45587.486805555556</v>
      </c>
      <c r="T537" s="255">
        <v>45587.500694444447</v>
      </c>
      <c r="U537" s="252" t="s">
        <v>885</v>
      </c>
      <c r="V537" s="253" t="s">
        <v>849</v>
      </c>
      <c r="W537" s="252" t="s">
        <v>888</v>
      </c>
      <c r="X537" s="252" t="s">
        <v>793</v>
      </c>
      <c r="Y537" s="228" t="str">
        <f>VLOOKUP(HelpMe[[#This Row],[Technician]],Technicians[#All],3,FALSE)</f>
        <v>RAK Ceramics</v>
      </c>
      <c r="Z537" s="228" t="str">
        <f>VLOOKUP(HelpMe[[#This Row],[Technician]],Technicians[#All],2,FALSE)</f>
        <v>SAP Basis</v>
      </c>
      <c r="AA537" s="233" t="e">
        <f>IF((TEXT("Oct 28, 2024 00:00 AM","mmm dd, yyyy hh:mm") - TEXT(HelpMe[[#This Row],[Created Date]],"mmm dd, yyyy hh:mm"))&gt;0, "Yes","No")</f>
        <v>#VALUE!</v>
      </c>
      <c r="AB537" s="230">
        <f ca="1">IF(HelpMe[[#This Row],[Resolved Time]]="-",NOW()-TEXT(HelpMe[[#This Row],[Created Date]],"mmm dd, yyyy hh:mm"),HelpMe[[#This Row],[Resolved Time]]-HelpMe[[#This Row],[Created Date]])</f>
        <v>0.27013888888905058</v>
      </c>
      <c r="AC537" s="231" t="e">
        <f>YEAR(TEXT(HelpMe[[#This Row],[Created Date]],"mmm dd, yyyy hh:mm"))</f>
        <v>#VALUE!</v>
      </c>
      <c r="AD537" s="228" t="e">
        <f>WEEKNUM(TEXT(HelpMe[[#This Row],[Created Date]],"mmm dd, yyyy hh:mm"),2)</f>
        <v>#VALUE!</v>
      </c>
      <c r="AE537" s="228" t="e">
        <f>_xlfn.CONCAT(HelpMe[[#This Row],[Year]],"-W",HelpMe[[#This Row],[Week'#]])</f>
        <v>#VALUE!</v>
      </c>
      <c r="AF537" s="228" t="str">
        <f>IFERROR(VLOOKUP(HelpMe[[#This Row],[ID]],CGTracker[#All],11,FALSE),"No CG Status Found")</f>
        <v>No CG Status Found</v>
      </c>
      <c r="AG537" s="228" t="e">
        <f>MONTH(TEXT(HelpMe[[#This Row],[Created Date]],"mmm dd, yyyy hh:mm"))</f>
        <v>#VALUE!</v>
      </c>
      <c r="AH537" s="228" t="e">
        <f>_xlfn.CONCAT(HelpMe[[#This Row],[Year]],"-M",HelpMe[[#This Row],[Month]])</f>
        <v>#VALUE!</v>
      </c>
      <c r="AI537" s="228" t="str">
        <f ca="1">IF(HelpMe[[#This Row],[Age]]&lt;2,"Less than 2",IF(HelpMe[[#This Row],[Age]]&lt;5,"From 2 to 5",IF(HelpMe[[#This Row],[Age]]&lt;10,"From 5 to 10","More than 10")))</f>
        <v>Less than 2</v>
      </c>
      <c r="AJ537" s="233" t="e">
        <f>DATEVALUE(TEXT(HelpMe[[#This Row],[Created Date]],"mm/dd/yyyy hh:mm"))</f>
        <v>#VALUE!</v>
      </c>
      <c r="AK537" s="233" t="e">
        <f>IF(HelpMe[[#This Row],[Resolved Time]]="-","",DATEVALUE(TEXT(HelpMe[[#This Row],[Created Date]],"mm/dd/yyyy hh:mm")))</f>
        <v>#VALUE!</v>
      </c>
    </row>
    <row r="538" spans="1:37" ht="14.5">
      <c r="A538" s="252">
        <v>4000003176</v>
      </c>
      <c r="B538" s="252" t="s">
        <v>117</v>
      </c>
      <c r="C538" s="252" t="s">
        <v>861</v>
      </c>
      <c r="D538" s="254" t="s">
        <v>1714</v>
      </c>
      <c r="E538" s="252" t="s">
        <v>1715</v>
      </c>
      <c r="F538" s="252" t="s">
        <v>884</v>
      </c>
      <c r="G538" s="252" t="s">
        <v>844</v>
      </c>
      <c r="H538" s="252" t="s">
        <v>403</v>
      </c>
      <c r="I538" s="255">
        <v>45553.477777777778</v>
      </c>
      <c r="J538" s="255">
        <v>45555.477777777778</v>
      </c>
      <c r="K538" s="252" t="s">
        <v>885</v>
      </c>
      <c r="L538" s="255">
        <v>45558.685416666667</v>
      </c>
      <c r="M538" s="252" t="s">
        <v>1715</v>
      </c>
      <c r="N538" s="252" t="s">
        <v>983</v>
      </c>
      <c r="O538" s="252" t="s">
        <v>848</v>
      </c>
      <c r="P538" s="255">
        <v>45558.685416666667</v>
      </c>
      <c r="Q538" s="252" t="s">
        <v>795</v>
      </c>
      <c r="R538" s="255">
        <v>45555.670138888891</v>
      </c>
      <c r="S538" s="255">
        <v>45553.662499999999</v>
      </c>
      <c r="T538" s="255">
        <v>45553.561111111114</v>
      </c>
      <c r="U538" s="252" t="s">
        <v>885</v>
      </c>
      <c r="V538" s="253" t="s">
        <v>849</v>
      </c>
      <c r="W538" s="252" t="s">
        <v>888</v>
      </c>
      <c r="X538" s="252" t="s">
        <v>793</v>
      </c>
      <c r="Y538" s="228" t="str">
        <f>VLOOKUP(HelpMe[[#This Row],[Technician]],Technicians[#All],3,FALSE)</f>
        <v>RAK Ceramics</v>
      </c>
      <c r="Z538" s="228" t="str">
        <f>VLOOKUP(HelpMe[[#This Row],[Technician]],Technicians[#All],2,FALSE)</f>
        <v>SAP Basis</v>
      </c>
      <c r="AA538" s="233" t="e">
        <f>IF((TEXT("Oct 28, 2024 00:00 AM","mmm dd, yyyy hh:mm") - TEXT(HelpMe[[#This Row],[Created Date]],"mmm dd, yyyy hh:mm"))&gt;0, "Yes","No")</f>
        <v>#VALUE!</v>
      </c>
      <c r="AB538" s="230">
        <f ca="1">IF(HelpMe[[#This Row],[Resolved Time]]="-",NOW()-TEXT(HelpMe[[#This Row],[Created Date]],"mmm dd, yyyy hh:mm"),HelpMe[[#This Row],[Resolved Time]]-HelpMe[[#This Row],[Created Date]])</f>
        <v>2.1923611111124046</v>
      </c>
      <c r="AC538" s="231" t="e">
        <f>YEAR(TEXT(HelpMe[[#This Row],[Created Date]],"mmm dd, yyyy hh:mm"))</f>
        <v>#VALUE!</v>
      </c>
      <c r="AD538" s="228" t="e">
        <f>WEEKNUM(TEXT(HelpMe[[#This Row],[Created Date]],"mmm dd, yyyy hh:mm"),2)</f>
        <v>#VALUE!</v>
      </c>
      <c r="AE538" s="228" t="e">
        <f>_xlfn.CONCAT(HelpMe[[#This Row],[Year]],"-W",HelpMe[[#This Row],[Week'#]])</f>
        <v>#VALUE!</v>
      </c>
      <c r="AF538" s="228" t="str">
        <f>IFERROR(VLOOKUP(HelpMe[[#This Row],[ID]],CGTracker[#All],11,FALSE),"No CG Status Found")</f>
        <v>No CG Status Found</v>
      </c>
      <c r="AG538" s="228" t="e">
        <f>MONTH(TEXT(HelpMe[[#This Row],[Created Date]],"mmm dd, yyyy hh:mm"))</f>
        <v>#VALUE!</v>
      </c>
      <c r="AH538" s="228" t="e">
        <f>_xlfn.CONCAT(HelpMe[[#This Row],[Year]],"-M",HelpMe[[#This Row],[Month]])</f>
        <v>#VALUE!</v>
      </c>
      <c r="AI538" s="228" t="str">
        <f ca="1">IF(HelpMe[[#This Row],[Age]]&lt;2,"Less than 2",IF(HelpMe[[#This Row],[Age]]&lt;5,"From 2 to 5",IF(HelpMe[[#This Row],[Age]]&lt;10,"From 5 to 10","More than 10")))</f>
        <v>From 2 to 5</v>
      </c>
      <c r="AJ538" s="233" t="e">
        <f>DATEVALUE(TEXT(HelpMe[[#This Row],[Created Date]],"mm/dd/yyyy hh:mm"))</f>
        <v>#VALUE!</v>
      </c>
      <c r="AK538" s="233" t="e">
        <f>IF(HelpMe[[#This Row],[Resolved Time]]="-","",DATEVALUE(TEXT(HelpMe[[#This Row],[Created Date]],"mm/dd/yyyy hh:mm")))</f>
        <v>#VALUE!</v>
      </c>
    </row>
    <row r="539" spans="1:37" ht="14.5">
      <c r="A539" s="252">
        <v>4000003280</v>
      </c>
      <c r="B539" s="252" t="s">
        <v>117</v>
      </c>
      <c r="C539" s="252" t="s">
        <v>795</v>
      </c>
      <c r="D539" s="254" t="s">
        <v>1716</v>
      </c>
      <c r="E539" s="252" t="s">
        <v>1237</v>
      </c>
      <c r="F539" s="252" t="s">
        <v>843</v>
      </c>
      <c r="G539" s="252" t="s">
        <v>844</v>
      </c>
      <c r="H539" s="252" t="s">
        <v>403</v>
      </c>
      <c r="I539" s="255">
        <v>45556.490972222222</v>
      </c>
      <c r="J539" s="255">
        <v>45560.4375</v>
      </c>
      <c r="K539" s="252" t="s">
        <v>845</v>
      </c>
      <c r="L539" s="255">
        <v>45561.686111111114</v>
      </c>
      <c r="M539" s="252" t="s">
        <v>1237</v>
      </c>
      <c r="N539" s="252" t="s">
        <v>1027</v>
      </c>
      <c r="O539" s="252" t="s">
        <v>848</v>
      </c>
      <c r="P539" s="255">
        <v>45561.686111111114</v>
      </c>
      <c r="Q539" s="252" t="s">
        <v>795</v>
      </c>
      <c r="R539" s="255">
        <v>45558.674305555556</v>
      </c>
      <c r="S539" s="255">
        <v>45558.674305555556</v>
      </c>
      <c r="T539" s="255">
        <v>45558.520833333336</v>
      </c>
      <c r="U539" s="252" t="s">
        <v>885</v>
      </c>
      <c r="V539" s="253" t="s">
        <v>849</v>
      </c>
      <c r="W539" s="252" t="s">
        <v>850</v>
      </c>
      <c r="X539" s="252" t="s">
        <v>793</v>
      </c>
      <c r="Y539" s="228" t="str">
        <f>VLOOKUP(HelpMe[[#This Row],[Technician]],Technicians[#All],3,FALSE)</f>
        <v>RAK Ceramics</v>
      </c>
      <c r="Z539" s="228" t="str">
        <f>VLOOKUP(HelpMe[[#This Row],[Technician]],Technicians[#All],2,FALSE)</f>
        <v>SAP Basis</v>
      </c>
      <c r="AA539" s="233" t="e">
        <f>IF((TEXT("Oct 28, 2024 00:00 AM","mmm dd, yyyy hh:mm") - TEXT(HelpMe[[#This Row],[Created Date]],"mmm dd, yyyy hh:mm"))&gt;0, "Yes","No")</f>
        <v>#VALUE!</v>
      </c>
      <c r="AB539" s="230">
        <f ca="1">IF(HelpMe[[#This Row],[Resolved Time]]="-",NOW()-TEXT(HelpMe[[#This Row],[Created Date]],"mmm dd, yyyy hh:mm"),HelpMe[[#This Row],[Resolved Time]]-HelpMe[[#This Row],[Created Date]])</f>
        <v>2.1833333333343035</v>
      </c>
      <c r="AC539" s="231" t="e">
        <f>YEAR(TEXT(HelpMe[[#This Row],[Created Date]],"mmm dd, yyyy hh:mm"))</f>
        <v>#VALUE!</v>
      </c>
      <c r="AD539" s="228" t="e">
        <f>WEEKNUM(TEXT(HelpMe[[#This Row],[Created Date]],"mmm dd, yyyy hh:mm"),2)</f>
        <v>#VALUE!</v>
      </c>
      <c r="AE539" s="228" t="e">
        <f>_xlfn.CONCAT(HelpMe[[#This Row],[Year]],"-W",HelpMe[[#This Row],[Week'#]])</f>
        <v>#VALUE!</v>
      </c>
      <c r="AF539" s="228" t="str">
        <f>IFERROR(VLOOKUP(HelpMe[[#This Row],[ID]],CGTracker[#All],11,FALSE),"No CG Status Found")</f>
        <v>No CG Status Found</v>
      </c>
      <c r="AG539" s="228" t="e">
        <f>MONTH(TEXT(HelpMe[[#This Row],[Created Date]],"mmm dd, yyyy hh:mm"))</f>
        <v>#VALUE!</v>
      </c>
      <c r="AH539" s="228" t="e">
        <f>_xlfn.CONCAT(HelpMe[[#This Row],[Year]],"-M",HelpMe[[#This Row],[Month]])</f>
        <v>#VALUE!</v>
      </c>
      <c r="AI539" s="228" t="str">
        <f ca="1">IF(HelpMe[[#This Row],[Age]]&lt;2,"Less than 2",IF(HelpMe[[#This Row],[Age]]&lt;5,"From 2 to 5",IF(HelpMe[[#This Row],[Age]]&lt;10,"From 5 to 10","More than 10")))</f>
        <v>From 2 to 5</v>
      </c>
      <c r="AJ539" s="233" t="e">
        <f>DATEVALUE(TEXT(HelpMe[[#This Row],[Created Date]],"mm/dd/yyyy hh:mm"))</f>
        <v>#VALUE!</v>
      </c>
      <c r="AK539" s="233" t="e">
        <f>IF(HelpMe[[#This Row],[Resolved Time]]="-","",DATEVALUE(TEXT(HelpMe[[#This Row],[Created Date]],"mm/dd/yyyy hh:mm")))</f>
        <v>#VALUE!</v>
      </c>
    </row>
    <row r="540" spans="1:37" ht="14.5">
      <c r="A540" s="252">
        <v>4000001642</v>
      </c>
      <c r="B540" s="252" t="s">
        <v>117</v>
      </c>
      <c r="C540" s="252" t="s">
        <v>906</v>
      </c>
      <c r="D540" s="254" t="s">
        <v>1717</v>
      </c>
      <c r="E540" s="252" t="s">
        <v>1065</v>
      </c>
      <c r="F540" s="252" t="s">
        <v>742</v>
      </c>
      <c r="G540" s="252" t="s">
        <v>942</v>
      </c>
      <c r="H540" s="252" t="s">
        <v>746</v>
      </c>
      <c r="I540" s="255">
        <v>45506.784722222219</v>
      </c>
      <c r="J540" s="255">
        <v>45509.743055555555</v>
      </c>
      <c r="K540" s="252" t="s">
        <v>845</v>
      </c>
      <c r="L540" s="253" t="s">
        <v>849</v>
      </c>
      <c r="M540" s="252" t="s">
        <v>1065</v>
      </c>
      <c r="N540" s="252" t="s">
        <v>1226</v>
      </c>
      <c r="O540" s="252" t="s">
        <v>848</v>
      </c>
      <c r="P540" s="255">
        <v>45602.784722222219</v>
      </c>
      <c r="Q540" s="252" t="s">
        <v>861</v>
      </c>
      <c r="R540" s="253" t="s">
        <v>849</v>
      </c>
      <c r="S540" s="253" t="s">
        <v>849</v>
      </c>
      <c r="T540" s="255">
        <v>45509.451388888891</v>
      </c>
      <c r="U540" s="252" t="s">
        <v>845</v>
      </c>
      <c r="V540" s="253" t="s">
        <v>849</v>
      </c>
      <c r="W540" s="252" t="s">
        <v>1033</v>
      </c>
      <c r="X540" s="252" t="s">
        <v>793</v>
      </c>
      <c r="Y540" s="228" t="str">
        <f>VLOOKUP(HelpMe[[#This Row],[Technician]],Technicians[#All],3,FALSE)</f>
        <v>RAK Ceramics</v>
      </c>
      <c r="Z540" s="228" t="str">
        <f>VLOOKUP(HelpMe[[#This Row],[Technician]],Technicians[#All],2,FALSE)</f>
        <v>SAP SD</v>
      </c>
      <c r="AA540" s="233" t="e">
        <f>IF((TEXT("Oct 28, 2024 00:00 AM","mmm dd, yyyy hh:mm") - TEXT(HelpMe[[#This Row],[Created Date]],"mmm dd, yyyy hh:mm"))&gt;0, "Yes","No")</f>
        <v>#VALUE!</v>
      </c>
      <c r="AB540" s="230" t="e">
        <f ca="1">IF(HelpMe[[#This Row],[Resolved Time]]="-",NOW()-TEXT(HelpMe[[#This Row],[Created Date]],"mmm dd, yyyy hh:mm"),HelpMe[[#This Row],[Resolved Time]]-HelpMe[[#This Row],[Created Date]])</f>
        <v>#VALUE!</v>
      </c>
      <c r="AC540" s="231" t="e">
        <f>YEAR(TEXT(HelpMe[[#This Row],[Created Date]],"mmm dd, yyyy hh:mm"))</f>
        <v>#VALUE!</v>
      </c>
      <c r="AD540" s="228" t="e">
        <f>WEEKNUM(TEXT(HelpMe[[#This Row],[Created Date]],"mmm dd, yyyy hh:mm"),2)</f>
        <v>#VALUE!</v>
      </c>
      <c r="AE540" s="228" t="e">
        <f>_xlfn.CONCAT(HelpMe[[#This Row],[Year]],"-W",HelpMe[[#This Row],[Week'#]])</f>
        <v>#VALUE!</v>
      </c>
      <c r="AF540" s="228" t="str">
        <f>IFERROR(VLOOKUP(HelpMe[[#This Row],[ID]],CGTracker[#All],11,FALSE),"No CG Status Found")</f>
        <v>No CG Status Found</v>
      </c>
      <c r="AG540" s="228" t="e">
        <f>MONTH(TEXT(HelpMe[[#This Row],[Created Date]],"mmm dd, yyyy hh:mm"))</f>
        <v>#VALUE!</v>
      </c>
      <c r="AH540" s="228" t="e">
        <f>_xlfn.CONCAT(HelpMe[[#This Row],[Year]],"-M",HelpMe[[#This Row],[Month]])</f>
        <v>#VALUE!</v>
      </c>
      <c r="AI540" s="228" t="e">
        <f ca="1">IF(HelpMe[[#This Row],[Age]]&lt;2,"Less than 2",IF(HelpMe[[#This Row],[Age]]&lt;5,"From 2 to 5",IF(HelpMe[[#This Row],[Age]]&lt;10,"From 5 to 10","More than 10")))</f>
        <v>#VALUE!</v>
      </c>
      <c r="AJ540" s="233">
        <f>DATEVALUE(TEXT(HelpMe[[#This Row],[Created Date]],"mm/dd/yyyy hh:mm"))</f>
        <v>45330</v>
      </c>
      <c r="AK540" s="233" t="str">
        <f>IF(HelpMe[[#This Row],[Resolved Time]]="-","",DATEVALUE(TEXT(HelpMe[[#This Row],[Created Date]],"mm/dd/yyyy hh:mm")))</f>
        <v/>
      </c>
    </row>
    <row r="541" spans="1:37" ht="14.5">
      <c r="A541" s="257">
        <v>4000005616</v>
      </c>
      <c r="B541" s="257" t="s">
        <v>117</v>
      </c>
      <c r="C541" s="257" t="s">
        <v>861</v>
      </c>
      <c r="D541" s="254" t="s">
        <v>1718</v>
      </c>
      <c r="E541" s="257" t="s">
        <v>1719</v>
      </c>
      <c r="F541" s="257" t="s">
        <v>1273</v>
      </c>
      <c r="G541" s="257" t="s">
        <v>844</v>
      </c>
      <c r="H541" s="257" t="s">
        <v>1521</v>
      </c>
      <c r="I541" s="259">
        <v>45630.681944444441</v>
      </c>
      <c r="J541" s="259">
        <v>45632.681944444441</v>
      </c>
      <c r="K541" s="257" t="s">
        <v>885</v>
      </c>
      <c r="L541" s="258" t="s">
        <v>849</v>
      </c>
      <c r="M541" s="257" t="s">
        <v>1332</v>
      </c>
      <c r="N541" s="257" t="s">
        <v>939</v>
      </c>
      <c r="O541" s="257" t="s">
        <v>848</v>
      </c>
      <c r="P541" s="259">
        <v>45631.494444444441</v>
      </c>
      <c r="Q541" s="257" t="s">
        <v>795</v>
      </c>
      <c r="R541" s="258" t="s">
        <v>849</v>
      </c>
      <c r="S541" s="258" t="s">
        <v>849</v>
      </c>
      <c r="T541" s="259">
        <v>45630.765277777777</v>
      </c>
      <c r="U541" s="257" t="s">
        <v>885</v>
      </c>
      <c r="V541" s="258" t="s">
        <v>849</v>
      </c>
      <c r="W541" s="257" t="s">
        <v>888</v>
      </c>
      <c r="X541" s="257" t="s">
        <v>793</v>
      </c>
      <c r="Y541" s="228" t="str">
        <f>VLOOKUP(HelpMe[[#This Row],[Technician]],Technicians[#All],3,FALSE)</f>
        <v>Unkown</v>
      </c>
      <c r="Z541" s="228" t="str">
        <f>VLOOKUP(HelpMe[[#This Row],[Technician]],Technicians[#All],2,FALSE)</f>
        <v>Unkown</v>
      </c>
      <c r="AA541" s="233" t="e">
        <f>IF((TEXT("Oct 28, 2024 00:00 AM","mmm dd, yyyy hh:mm") - TEXT(HelpMe[[#This Row],[Created Date]],"mmm dd, yyyy hh:mm"))&gt;0, "Yes","No")</f>
        <v>#VALUE!</v>
      </c>
      <c r="AB541" s="230" t="e">
        <f ca="1">IF(HelpMe[[#This Row],[Resolved Time]]="-",NOW()-TEXT(HelpMe[[#This Row],[Created Date]],"mmm dd, yyyy hh:mm"),HelpMe[[#This Row],[Resolved Time]]-HelpMe[[#This Row],[Created Date]])</f>
        <v>#VALUE!</v>
      </c>
      <c r="AC541" s="231" t="e">
        <f>YEAR(TEXT(HelpMe[[#This Row],[Created Date]],"mmm dd, yyyy hh:mm"))</f>
        <v>#VALUE!</v>
      </c>
      <c r="AD541" s="228" t="e">
        <f>WEEKNUM(TEXT(HelpMe[[#This Row],[Created Date]],"mmm dd, yyyy hh:mm"),2)</f>
        <v>#VALUE!</v>
      </c>
      <c r="AE541" s="228" t="e">
        <f>_xlfn.CONCAT(HelpMe[[#This Row],[Year]],"-W",HelpMe[[#This Row],[Week'#]])</f>
        <v>#VALUE!</v>
      </c>
      <c r="AF541" s="228" t="str">
        <f>IFERROR(VLOOKUP(HelpMe[[#This Row],[ID]],CGTracker[#All],11,FALSE),"No CG Status Found")</f>
        <v>No CG Status Found</v>
      </c>
      <c r="AG541" s="228" t="e">
        <f>MONTH(TEXT(HelpMe[[#This Row],[Created Date]],"mmm dd, yyyy hh:mm"))</f>
        <v>#VALUE!</v>
      </c>
      <c r="AH541" s="228" t="e">
        <f>_xlfn.CONCAT(HelpMe[[#This Row],[Year]],"-M",HelpMe[[#This Row],[Month]])</f>
        <v>#VALUE!</v>
      </c>
      <c r="AI541" s="228" t="e">
        <f ca="1">IF(HelpMe[[#This Row],[Age]]&lt;2,"Less than 2",IF(HelpMe[[#This Row],[Age]]&lt;5,"From 2 to 5",IF(HelpMe[[#This Row],[Age]]&lt;10,"From 5 to 10","More than 10")))</f>
        <v>#VALUE!</v>
      </c>
      <c r="AJ541" s="233">
        <f>DATEVALUE(TEXT(HelpMe[[#This Row],[Created Date]],"mm/dd/yyyy hh:mm"))</f>
        <v>45394</v>
      </c>
      <c r="AK541" s="233" t="str">
        <f>IF(HelpMe[[#This Row],[Resolved Time]]="-","",DATEVALUE(TEXT(HelpMe[[#This Row],[Created Date]],"mm/dd/yyyy hh:mm")))</f>
        <v/>
      </c>
    </row>
    <row r="542" spans="1:37" ht="14.5">
      <c r="A542" s="252">
        <v>4000005723</v>
      </c>
      <c r="B542" s="252" t="s">
        <v>117</v>
      </c>
      <c r="C542" s="252" t="s">
        <v>795</v>
      </c>
      <c r="D542" s="254" t="s">
        <v>1720</v>
      </c>
      <c r="E542" s="252" t="s">
        <v>1721</v>
      </c>
      <c r="F542" s="252" t="s">
        <v>843</v>
      </c>
      <c r="G542" s="252" t="s">
        <v>844</v>
      </c>
      <c r="H542" s="252" t="s">
        <v>403</v>
      </c>
      <c r="I542" s="255">
        <v>45633.547222222223</v>
      </c>
      <c r="J542" s="255">
        <v>45637.4375</v>
      </c>
      <c r="K542" s="252" t="s">
        <v>845</v>
      </c>
      <c r="L542" s="255">
        <v>45638.631249999999</v>
      </c>
      <c r="M542" s="252" t="s">
        <v>1721</v>
      </c>
      <c r="N542" s="252" t="s">
        <v>895</v>
      </c>
      <c r="O542" s="252" t="s">
        <v>848</v>
      </c>
      <c r="P542" s="255">
        <v>45638.631249999999</v>
      </c>
      <c r="Q542" s="252" t="s">
        <v>795</v>
      </c>
      <c r="R542" s="255">
        <v>45635.598611111112</v>
      </c>
      <c r="S542" s="255">
        <v>45635.598611111112</v>
      </c>
      <c r="T542" s="255">
        <v>45635.520833333336</v>
      </c>
      <c r="U542" s="252" t="s">
        <v>885</v>
      </c>
      <c r="V542" s="253" t="s">
        <v>849</v>
      </c>
      <c r="W542" s="252" t="s">
        <v>850</v>
      </c>
      <c r="X542" s="252" t="s">
        <v>793</v>
      </c>
      <c r="Y542" s="228" t="str">
        <f>VLOOKUP(HelpMe[[#This Row],[Technician]],Technicians[#All],3,FALSE)</f>
        <v>RAK Ceramics</v>
      </c>
      <c r="Z542" s="228" t="str">
        <f>VLOOKUP(HelpMe[[#This Row],[Technician]],Technicians[#All],2,FALSE)</f>
        <v>SAP Basis</v>
      </c>
      <c r="AA542" s="233" t="e">
        <f>IF((TEXT("Oct 28, 2024 00:00 AM","mmm dd, yyyy hh:mm") - TEXT(HelpMe[[#This Row],[Created Date]],"mmm dd, yyyy hh:mm"))&gt;0, "Yes","No")</f>
        <v>#VALUE!</v>
      </c>
      <c r="AB542" s="230">
        <f ca="1">IF(HelpMe[[#This Row],[Resolved Time]]="-",NOW()-TEXT(HelpMe[[#This Row],[Created Date]],"mmm dd, yyyy hh:mm"),HelpMe[[#This Row],[Resolved Time]]-HelpMe[[#This Row],[Created Date]])</f>
        <v>2.0513888888890506</v>
      </c>
      <c r="AC542" s="231" t="e">
        <f>YEAR(TEXT(HelpMe[[#This Row],[Created Date]],"mmm dd, yyyy hh:mm"))</f>
        <v>#VALUE!</v>
      </c>
      <c r="AD542" s="228" t="e">
        <f>WEEKNUM(TEXT(HelpMe[[#This Row],[Created Date]],"mmm dd, yyyy hh:mm"),2)</f>
        <v>#VALUE!</v>
      </c>
      <c r="AE542" s="228" t="e">
        <f>_xlfn.CONCAT(HelpMe[[#This Row],[Year]],"-W",HelpMe[[#This Row],[Week'#]])</f>
        <v>#VALUE!</v>
      </c>
      <c r="AF542" s="228" t="str">
        <f>IFERROR(VLOOKUP(HelpMe[[#This Row],[ID]],CGTracker[#All],11,FALSE),"No CG Status Found")</f>
        <v>No CG Status Found</v>
      </c>
      <c r="AG542" s="228" t="e">
        <f>MONTH(TEXT(HelpMe[[#This Row],[Created Date]],"mmm dd, yyyy hh:mm"))</f>
        <v>#VALUE!</v>
      </c>
      <c r="AH542" s="228" t="e">
        <f>_xlfn.CONCAT(HelpMe[[#This Row],[Year]],"-M",HelpMe[[#This Row],[Month]])</f>
        <v>#VALUE!</v>
      </c>
      <c r="AI542" s="228" t="str">
        <f ca="1">IF(HelpMe[[#This Row],[Age]]&lt;2,"Less than 2",IF(HelpMe[[#This Row],[Age]]&lt;5,"From 2 to 5",IF(HelpMe[[#This Row],[Age]]&lt;10,"From 5 to 10","More than 10")))</f>
        <v>From 2 to 5</v>
      </c>
      <c r="AJ542" s="233">
        <f>DATEVALUE(TEXT(HelpMe[[#This Row],[Created Date]],"mm/dd/yyyy hh:mm"))</f>
        <v>45485</v>
      </c>
      <c r="AK542" s="233">
        <f>IF(HelpMe[[#This Row],[Resolved Time]]="-","",DATEVALUE(TEXT(HelpMe[[#This Row],[Created Date]],"mm/dd/yyyy hh:mm")))</f>
        <v>45485</v>
      </c>
    </row>
    <row r="543" spans="1:37" ht="14.5">
      <c r="A543" s="252">
        <v>4000005404</v>
      </c>
      <c r="B543" s="252" t="s">
        <v>117</v>
      </c>
      <c r="C543" s="252" t="s">
        <v>795</v>
      </c>
      <c r="D543" s="254" t="s">
        <v>1722</v>
      </c>
      <c r="E543" s="252" t="s">
        <v>1443</v>
      </c>
      <c r="F543" s="252" t="s">
        <v>843</v>
      </c>
      <c r="G543" s="252" t="s">
        <v>844</v>
      </c>
      <c r="H543" s="252" t="s">
        <v>403</v>
      </c>
      <c r="I543" s="255">
        <v>45622.740972222222</v>
      </c>
      <c r="J543" s="255">
        <v>45624.740972222222</v>
      </c>
      <c r="K543" s="252" t="s">
        <v>845</v>
      </c>
      <c r="L543" s="255">
        <v>45634.504861111112</v>
      </c>
      <c r="M543" s="252" t="s">
        <v>1443</v>
      </c>
      <c r="N543" s="252" t="s">
        <v>1240</v>
      </c>
      <c r="O543" s="252" t="s">
        <v>848</v>
      </c>
      <c r="P543" s="255">
        <v>45634.504861111112</v>
      </c>
      <c r="Q543" s="252" t="s">
        <v>795</v>
      </c>
      <c r="R543" s="255">
        <v>45631.504166666666</v>
      </c>
      <c r="S543" s="255">
        <v>45631.504166666666</v>
      </c>
      <c r="T543" s="255">
        <v>45623.449305555558</v>
      </c>
      <c r="U543" s="252" t="s">
        <v>885</v>
      </c>
      <c r="V543" s="253" t="s">
        <v>849</v>
      </c>
      <c r="W543" s="252" t="s">
        <v>850</v>
      </c>
      <c r="X543" s="252" t="s">
        <v>793</v>
      </c>
      <c r="Y543" s="228" t="str">
        <f>VLOOKUP(HelpMe[[#This Row],[Technician]],Technicians[#All],3,FALSE)</f>
        <v>RAK Ceramics</v>
      </c>
      <c r="Z543" s="228" t="str">
        <f>VLOOKUP(HelpMe[[#This Row],[Technician]],Technicians[#All],2,FALSE)</f>
        <v>SAP Basis</v>
      </c>
      <c r="AA543" s="233" t="e">
        <f>IF((TEXT("Oct 28, 2024 00:00 AM","mmm dd, yyyy hh:mm") - TEXT(HelpMe[[#This Row],[Created Date]],"mmm dd, yyyy hh:mm"))&gt;0, "Yes","No")</f>
        <v>#VALUE!</v>
      </c>
      <c r="AB543" s="230">
        <f ca="1">IF(HelpMe[[#This Row],[Resolved Time]]="-",NOW()-TEXT(HelpMe[[#This Row],[Created Date]],"mmm dd, yyyy hh:mm"),HelpMe[[#This Row],[Resolved Time]]-HelpMe[[#This Row],[Created Date]])</f>
        <v>8.7631944444437977</v>
      </c>
      <c r="AC543" s="231" t="e">
        <f>YEAR(TEXT(HelpMe[[#This Row],[Created Date]],"mmm dd, yyyy hh:mm"))</f>
        <v>#VALUE!</v>
      </c>
      <c r="AD543" s="228" t="e">
        <f>WEEKNUM(TEXT(HelpMe[[#This Row],[Created Date]],"mmm dd, yyyy hh:mm"),2)</f>
        <v>#VALUE!</v>
      </c>
      <c r="AE543" s="228" t="e">
        <f>_xlfn.CONCAT(HelpMe[[#This Row],[Year]],"-W",HelpMe[[#This Row],[Week'#]])</f>
        <v>#VALUE!</v>
      </c>
      <c r="AF543" s="228" t="str">
        <f>IFERROR(VLOOKUP(HelpMe[[#This Row],[ID]],CGTracker[#All],11,FALSE),"No CG Status Found")</f>
        <v>No CG Status Found</v>
      </c>
      <c r="AG543" s="228" t="e">
        <f>MONTH(TEXT(HelpMe[[#This Row],[Created Date]],"mmm dd, yyyy hh:mm"))</f>
        <v>#VALUE!</v>
      </c>
      <c r="AH543" s="228" t="e">
        <f>_xlfn.CONCAT(HelpMe[[#This Row],[Year]],"-M",HelpMe[[#This Row],[Month]])</f>
        <v>#VALUE!</v>
      </c>
      <c r="AI543" s="228" t="str">
        <f ca="1">IF(HelpMe[[#This Row],[Age]]&lt;2,"Less than 2",IF(HelpMe[[#This Row],[Age]]&lt;5,"From 2 to 5",IF(HelpMe[[#This Row],[Age]]&lt;10,"From 5 to 10","More than 10")))</f>
        <v>From 5 to 10</v>
      </c>
      <c r="AJ543" s="233" t="e">
        <f>DATEVALUE(TEXT(HelpMe[[#This Row],[Created Date]],"mm/dd/yyyy hh:mm"))</f>
        <v>#VALUE!</v>
      </c>
      <c r="AK543" s="233" t="e">
        <f>IF(HelpMe[[#This Row],[Resolved Time]]="-","",DATEVALUE(TEXT(HelpMe[[#This Row],[Created Date]],"mm/dd/yyyy hh:mm")))</f>
        <v>#VALUE!</v>
      </c>
    </row>
    <row r="544" spans="1:37" ht="14.5">
      <c r="A544" s="252">
        <v>4000004306</v>
      </c>
      <c r="B544" s="252" t="s">
        <v>117</v>
      </c>
      <c r="C544" s="252" t="s">
        <v>881</v>
      </c>
      <c r="D544" s="254" t="s">
        <v>1723</v>
      </c>
      <c r="E544" s="252" t="s">
        <v>1724</v>
      </c>
      <c r="F544" s="252" t="s">
        <v>843</v>
      </c>
      <c r="G544" s="252" t="s">
        <v>844</v>
      </c>
      <c r="H544" s="252" t="s">
        <v>403</v>
      </c>
      <c r="I544" s="255">
        <v>45587.775000000001</v>
      </c>
      <c r="J544" s="255">
        <v>45594.775000000001</v>
      </c>
      <c r="K544" s="252" t="s">
        <v>885</v>
      </c>
      <c r="L544" s="255">
        <v>45591.698611111111</v>
      </c>
      <c r="M544" s="252" t="s">
        <v>846</v>
      </c>
      <c r="N544" s="252" t="s">
        <v>997</v>
      </c>
      <c r="O544" s="252" t="s">
        <v>848</v>
      </c>
      <c r="P544" s="255">
        <v>45591.698611111111</v>
      </c>
      <c r="Q544" s="252" t="s">
        <v>881</v>
      </c>
      <c r="R544" s="255">
        <v>45588.665972222225</v>
      </c>
      <c r="S544" s="255">
        <v>45588.665972222225</v>
      </c>
      <c r="T544" s="255">
        <v>45588.566666666666</v>
      </c>
      <c r="U544" s="252" t="s">
        <v>885</v>
      </c>
      <c r="V544" s="253" t="s">
        <v>849</v>
      </c>
      <c r="W544" s="252" t="s">
        <v>888</v>
      </c>
      <c r="X544" s="252" t="s">
        <v>793</v>
      </c>
      <c r="Y544" s="228" t="str">
        <f>VLOOKUP(HelpMe[[#This Row],[Technician]],Technicians[#All],3,FALSE)</f>
        <v>RAK Ceramics</v>
      </c>
      <c r="Z544" s="228" t="str">
        <f>VLOOKUP(HelpMe[[#This Row],[Technician]],Technicians[#All],2,FALSE)</f>
        <v>SAP Basis</v>
      </c>
      <c r="AA544" s="233" t="e">
        <f>IF((TEXT("Oct 28, 2024 00:00 AM","mmm dd, yyyy hh:mm") - TEXT(HelpMe[[#This Row],[Created Date]],"mmm dd, yyyy hh:mm"))&gt;0, "Yes","No")</f>
        <v>#VALUE!</v>
      </c>
      <c r="AB544" s="230">
        <f ca="1">IF(HelpMe[[#This Row],[Resolved Time]]="-",NOW()-TEXT(HelpMe[[#This Row],[Created Date]],"mmm dd, yyyy hh:mm"),HelpMe[[#This Row],[Resolved Time]]-HelpMe[[#This Row],[Created Date]])</f>
        <v>0.89097222222335404</v>
      </c>
      <c r="AC544" s="231" t="e">
        <f>YEAR(TEXT(HelpMe[[#This Row],[Created Date]],"mmm dd, yyyy hh:mm"))</f>
        <v>#VALUE!</v>
      </c>
      <c r="AD544" s="228" t="e">
        <f>WEEKNUM(TEXT(HelpMe[[#This Row],[Created Date]],"mmm dd, yyyy hh:mm"),2)</f>
        <v>#VALUE!</v>
      </c>
      <c r="AE544" s="228" t="e">
        <f>_xlfn.CONCAT(HelpMe[[#This Row],[Year]],"-W",HelpMe[[#This Row],[Week'#]])</f>
        <v>#VALUE!</v>
      </c>
      <c r="AF544" s="228" t="str">
        <f>IFERROR(VLOOKUP(HelpMe[[#This Row],[ID]],CGTracker[#All],11,FALSE),"No CG Status Found")</f>
        <v>No CG Status Found</v>
      </c>
      <c r="AG544" s="228" t="e">
        <f>MONTH(TEXT(HelpMe[[#This Row],[Created Date]],"mmm dd, yyyy hh:mm"))</f>
        <v>#VALUE!</v>
      </c>
      <c r="AH544" s="228" t="e">
        <f>_xlfn.CONCAT(HelpMe[[#This Row],[Year]],"-M",HelpMe[[#This Row],[Month]])</f>
        <v>#VALUE!</v>
      </c>
      <c r="AI544" s="228" t="str">
        <f ca="1">IF(HelpMe[[#This Row],[Age]]&lt;2,"Less than 2",IF(HelpMe[[#This Row],[Age]]&lt;5,"From 2 to 5",IF(HelpMe[[#This Row],[Age]]&lt;10,"From 5 to 10","More than 10")))</f>
        <v>Less than 2</v>
      </c>
      <c r="AJ544" s="233" t="e">
        <f>DATEVALUE(TEXT(HelpMe[[#This Row],[Created Date]],"mm/dd/yyyy hh:mm"))</f>
        <v>#VALUE!</v>
      </c>
      <c r="AK544" s="233" t="e">
        <f>IF(HelpMe[[#This Row],[Resolved Time]]="-","",DATEVALUE(TEXT(HelpMe[[#This Row],[Created Date]],"mm/dd/yyyy hh:mm")))</f>
        <v>#VALUE!</v>
      </c>
    </row>
    <row r="545" spans="1:37" ht="14.5">
      <c r="A545" s="252">
        <v>4000005652</v>
      </c>
      <c r="B545" s="252" t="s">
        <v>117</v>
      </c>
      <c r="C545" s="252" t="s">
        <v>906</v>
      </c>
      <c r="D545" s="254" t="s">
        <v>657</v>
      </c>
      <c r="E545" s="252" t="s">
        <v>955</v>
      </c>
      <c r="F545" s="252" t="s">
        <v>867</v>
      </c>
      <c r="G545" s="252" t="s">
        <v>855</v>
      </c>
      <c r="H545" s="252" t="s">
        <v>268</v>
      </c>
      <c r="I545" s="255">
        <v>45631.529861111114</v>
      </c>
      <c r="J545" s="255">
        <v>45632.488194444442</v>
      </c>
      <c r="K545" s="252" t="s">
        <v>845</v>
      </c>
      <c r="L545" s="253" t="s">
        <v>849</v>
      </c>
      <c r="M545" s="252" t="s">
        <v>955</v>
      </c>
      <c r="N545" s="252" t="s">
        <v>956</v>
      </c>
      <c r="O545" s="252" t="s">
        <v>848</v>
      </c>
      <c r="P545" s="255">
        <v>45636.507638888892</v>
      </c>
      <c r="Q545" s="252" t="s">
        <v>861</v>
      </c>
      <c r="R545" s="253" t="s">
        <v>849</v>
      </c>
      <c r="S545" s="253" t="s">
        <v>849</v>
      </c>
      <c r="T545" s="255">
        <v>45631.571527777778</v>
      </c>
      <c r="U545" s="252" t="s">
        <v>885</v>
      </c>
      <c r="V545" s="253" t="s">
        <v>849</v>
      </c>
      <c r="W545" s="252" t="s">
        <v>850</v>
      </c>
      <c r="X545" s="252" t="s">
        <v>793</v>
      </c>
      <c r="Y545" s="228" t="str">
        <f>VLOOKUP(HelpMe[[#This Row],[Technician]],Technicians[#All],3,FALSE)</f>
        <v>Capgemini</v>
      </c>
      <c r="Z545" s="228" t="str">
        <f>VLOOKUP(HelpMe[[#This Row],[Technician]],Technicians[#All],2,FALSE)</f>
        <v>SAP PP</v>
      </c>
      <c r="AA545" s="233" t="e">
        <f>IF((TEXT("Oct 28, 2024 00:00 AM","mmm dd, yyyy hh:mm") - TEXT(HelpMe[[#This Row],[Created Date]],"mmm dd, yyyy hh:mm"))&gt;0, "Yes","No")</f>
        <v>#VALUE!</v>
      </c>
      <c r="AB545" s="230" t="e">
        <f ca="1">IF(HelpMe[[#This Row],[Resolved Time]]="-",NOW()-TEXT(HelpMe[[#This Row],[Created Date]],"mmm dd, yyyy hh:mm"),HelpMe[[#This Row],[Resolved Time]]-HelpMe[[#This Row],[Created Date]])</f>
        <v>#VALUE!</v>
      </c>
      <c r="AC545" s="231" t="e">
        <f>YEAR(TEXT(HelpMe[[#This Row],[Created Date]],"mmm dd, yyyy hh:mm"))</f>
        <v>#VALUE!</v>
      </c>
      <c r="AD545" s="228" t="e">
        <f>WEEKNUM(TEXT(HelpMe[[#This Row],[Created Date]],"mmm dd, yyyy hh:mm"),2)</f>
        <v>#VALUE!</v>
      </c>
      <c r="AE545" s="228" t="e">
        <f>_xlfn.CONCAT(HelpMe[[#This Row],[Year]],"-W",HelpMe[[#This Row],[Week'#]])</f>
        <v>#VALUE!</v>
      </c>
      <c r="AF545" s="228" t="str">
        <f>IFERROR(VLOOKUP(HelpMe[[#This Row],[ID]],CGTracker[#All],11,FALSE),"No CG Status Found")</f>
        <v>In Progress</v>
      </c>
      <c r="AG545" s="228" t="e">
        <f>MONTH(TEXT(HelpMe[[#This Row],[Created Date]],"mmm dd, yyyy hh:mm"))</f>
        <v>#VALUE!</v>
      </c>
      <c r="AH545" s="228" t="e">
        <f>_xlfn.CONCAT(HelpMe[[#This Row],[Year]],"-M",HelpMe[[#This Row],[Month]])</f>
        <v>#VALUE!</v>
      </c>
      <c r="AI545" s="228" t="e">
        <f ca="1">IF(HelpMe[[#This Row],[Age]]&lt;2,"Less than 2",IF(HelpMe[[#This Row],[Age]]&lt;5,"From 2 to 5",IF(HelpMe[[#This Row],[Age]]&lt;10,"From 5 to 10","More than 10")))</f>
        <v>#VALUE!</v>
      </c>
      <c r="AJ545" s="233">
        <f>DATEVALUE(TEXT(HelpMe[[#This Row],[Created Date]],"mm/dd/yyyy hh:mm"))</f>
        <v>45424</v>
      </c>
      <c r="AK545" s="233" t="str">
        <f>IF(HelpMe[[#This Row],[Resolved Time]]="-","",DATEVALUE(TEXT(HelpMe[[#This Row],[Created Date]],"mm/dd/yyyy hh:mm")))</f>
        <v/>
      </c>
    </row>
    <row r="546" spans="1:37" ht="14.5">
      <c r="A546" s="252">
        <v>4000003615</v>
      </c>
      <c r="B546" s="252" t="s">
        <v>117</v>
      </c>
      <c r="C546" s="252" t="s">
        <v>906</v>
      </c>
      <c r="D546" s="254" t="s">
        <v>1725</v>
      </c>
      <c r="E546" s="252" t="s">
        <v>1065</v>
      </c>
      <c r="F546" s="252" t="s">
        <v>742</v>
      </c>
      <c r="G546" s="252" t="s">
        <v>942</v>
      </c>
      <c r="H546" s="252" t="s">
        <v>403</v>
      </c>
      <c r="I546" s="255">
        <v>45567.472222222219</v>
      </c>
      <c r="J546" s="255">
        <v>45567.805555555555</v>
      </c>
      <c r="K546" s="252" t="s">
        <v>845</v>
      </c>
      <c r="L546" s="255">
        <v>45592.573611111111</v>
      </c>
      <c r="M546" s="252" t="s">
        <v>1065</v>
      </c>
      <c r="N546" s="252" t="s">
        <v>924</v>
      </c>
      <c r="O546" s="252" t="s">
        <v>920</v>
      </c>
      <c r="P546" s="255">
        <v>45592.573611111111</v>
      </c>
      <c r="Q546" s="252" t="s">
        <v>861</v>
      </c>
      <c r="R546" s="255">
        <v>45589.568055555559</v>
      </c>
      <c r="S546" s="255">
        <v>45587.568749999999</v>
      </c>
      <c r="T546" s="255">
        <v>45567.513888888891</v>
      </c>
      <c r="U546" s="252" t="s">
        <v>845</v>
      </c>
      <c r="V546" s="256">
        <v>3000000000</v>
      </c>
      <c r="W546" s="252" t="s">
        <v>1033</v>
      </c>
      <c r="X546" s="252" t="s">
        <v>793</v>
      </c>
      <c r="Y546" s="228" t="str">
        <f>VLOOKUP(HelpMe[[#This Row],[Technician]],Technicians[#All],3,FALSE)</f>
        <v>RAK Ceramics</v>
      </c>
      <c r="Z546" s="228" t="str">
        <f>VLOOKUP(HelpMe[[#This Row],[Technician]],Technicians[#All],2,FALSE)</f>
        <v>SAP SD</v>
      </c>
      <c r="AA546" s="233" t="e">
        <f>IF((TEXT("Oct 28, 2024 00:00 AM","mmm dd, yyyy hh:mm") - TEXT(HelpMe[[#This Row],[Created Date]],"mmm dd, yyyy hh:mm"))&gt;0, "Yes","No")</f>
        <v>#VALUE!</v>
      </c>
      <c r="AB546" s="230">
        <f ca="1">IF(HelpMe[[#This Row],[Resolved Time]]="-",NOW()-TEXT(HelpMe[[#This Row],[Created Date]],"mmm dd, yyyy hh:mm"),HelpMe[[#This Row],[Resolved Time]]-HelpMe[[#This Row],[Created Date]])</f>
        <v>22.095833333340124</v>
      </c>
      <c r="AC546" s="231" t="e">
        <f>YEAR(TEXT(HelpMe[[#This Row],[Created Date]],"mmm dd, yyyy hh:mm"))</f>
        <v>#VALUE!</v>
      </c>
      <c r="AD546" s="228" t="e">
        <f>WEEKNUM(TEXT(HelpMe[[#This Row],[Created Date]],"mmm dd, yyyy hh:mm"),2)</f>
        <v>#VALUE!</v>
      </c>
      <c r="AE546" s="228" t="e">
        <f>_xlfn.CONCAT(HelpMe[[#This Row],[Year]],"-W",HelpMe[[#This Row],[Week'#]])</f>
        <v>#VALUE!</v>
      </c>
      <c r="AF546" s="228" t="str">
        <f>IFERROR(VLOOKUP(HelpMe[[#This Row],[ID]],CGTracker[#All],11,FALSE),"No CG Status Found")</f>
        <v>No CG Status Found</v>
      </c>
      <c r="AG546" s="228" t="e">
        <f>MONTH(TEXT(HelpMe[[#This Row],[Created Date]],"mmm dd, yyyy hh:mm"))</f>
        <v>#VALUE!</v>
      </c>
      <c r="AH546" s="228" t="e">
        <f>_xlfn.CONCAT(HelpMe[[#This Row],[Year]],"-M",HelpMe[[#This Row],[Month]])</f>
        <v>#VALUE!</v>
      </c>
      <c r="AI546" s="228" t="str">
        <f ca="1">IF(HelpMe[[#This Row],[Age]]&lt;2,"Less than 2",IF(HelpMe[[#This Row],[Age]]&lt;5,"From 2 to 5",IF(HelpMe[[#This Row],[Age]]&lt;10,"From 5 to 10","More than 10")))</f>
        <v>More than 10</v>
      </c>
      <c r="AJ546" s="233">
        <f>DATEVALUE(TEXT(HelpMe[[#This Row],[Created Date]],"mm/dd/yyyy hh:mm"))</f>
        <v>45332</v>
      </c>
      <c r="AK546" s="233">
        <f>IF(HelpMe[[#This Row],[Resolved Time]]="-","",DATEVALUE(TEXT(HelpMe[[#This Row],[Created Date]],"mm/dd/yyyy hh:mm")))</f>
        <v>45332</v>
      </c>
    </row>
    <row r="547" spans="1:37" ht="14.5">
      <c r="A547" s="252">
        <v>4000002580</v>
      </c>
      <c r="B547" s="252" t="s">
        <v>117</v>
      </c>
      <c r="C547" s="252" t="s">
        <v>861</v>
      </c>
      <c r="D547" s="254" t="s">
        <v>1726</v>
      </c>
      <c r="E547" s="252" t="s">
        <v>1065</v>
      </c>
      <c r="F547" s="252" t="s">
        <v>742</v>
      </c>
      <c r="G547" s="252" t="s">
        <v>516</v>
      </c>
      <c r="H547" s="252" t="s">
        <v>403</v>
      </c>
      <c r="I547" s="255">
        <v>45538.464583333334</v>
      </c>
      <c r="J547" s="255">
        <v>45540.464583333334</v>
      </c>
      <c r="K547" s="252" t="s">
        <v>845</v>
      </c>
      <c r="L547" s="255">
        <v>45575.567361111112</v>
      </c>
      <c r="M547" s="252" t="s">
        <v>1065</v>
      </c>
      <c r="N547" s="252" t="s">
        <v>924</v>
      </c>
      <c r="O547" s="252" t="s">
        <v>848</v>
      </c>
      <c r="P547" s="255">
        <v>45575.567361111112</v>
      </c>
      <c r="Q547" s="252" t="s">
        <v>795</v>
      </c>
      <c r="R547" s="255">
        <v>45572.532638888886</v>
      </c>
      <c r="S547" s="255">
        <v>45572.532638888886</v>
      </c>
      <c r="T547" s="255">
        <v>45538.54791666667</v>
      </c>
      <c r="U547" s="252" t="s">
        <v>845</v>
      </c>
      <c r="V547" s="256">
        <v>3000000000</v>
      </c>
      <c r="W547" s="252" t="s">
        <v>850</v>
      </c>
      <c r="X547" s="252" t="s">
        <v>793</v>
      </c>
      <c r="Y547" s="228" t="str">
        <f>VLOOKUP(HelpMe[[#This Row],[Technician]],Technicians[#All],3,FALSE)</f>
        <v>RAK Ceramics</v>
      </c>
      <c r="Z547" s="228" t="str">
        <f>VLOOKUP(HelpMe[[#This Row],[Technician]],Technicians[#All],2,FALSE)</f>
        <v>SAP SD</v>
      </c>
      <c r="AA547" s="233" t="e">
        <f>IF((TEXT("Oct 28, 2024 00:00 AM","mmm dd, yyyy hh:mm") - TEXT(HelpMe[[#This Row],[Created Date]],"mmm dd, yyyy hh:mm"))&gt;0, "Yes","No")</f>
        <v>#VALUE!</v>
      </c>
      <c r="AB547" s="230">
        <f ca="1">IF(HelpMe[[#This Row],[Resolved Time]]="-",NOW()-TEXT(HelpMe[[#This Row],[Created Date]],"mmm dd, yyyy hh:mm"),HelpMe[[#This Row],[Resolved Time]]-HelpMe[[#This Row],[Created Date]])</f>
        <v>34.068055555551837</v>
      </c>
      <c r="AC547" s="231" t="e">
        <f>YEAR(TEXT(HelpMe[[#This Row],[Created Date]],"mmm dd, yyyy hh:mm"))</f>
        <v>#VALUE!</v>
      </c>
      <c r="AD547" s="228" t="e">
        <f>WEEKNUM(TEXT(HelpMe[[#This Row],[Created Date]],"mmm dd, yyyy hh:mm"),2)</f>
        <v>#VALUE!</v>
      </c>
      <c r="AE547" s="228" t="e">
        <f>_xlfn.CONCAT(HelpMe[[#This Row],[Year]],"-W",HelpMe[[#This Row],[Week'#]])</f>
        <v>#VALUE!</v>
      </c>
      <c r="AF547" s="228" t="str">
        <f>IFERROR(VLOOKUP(HelpMe[[#This Row],[ID]],CGTracker[#All],11,FALSE),"No CG Status Found")</f>
        <v>No CG Status Found</v>
      </c>
      <c r="AG547" s="228" t="e">
        <f>MONTH(TEXT(HelpMe[[#This Row],[Created Date]],"mmm dd, yyyy hh:mm"))</f>
        <v>#VALUE!</v>
      </c>
      <c r="AH547" s="228" t="e">
        <f>_xlfn.CONCAT(HelpMe[[#This Row],[Year]],"-M",HelpMe[[#This Row],[Month]])</f>
        <v>#VALUE!</v>
      </c>
      <c r="AI547" s="228" t="str">
        <f ca="1">IF(HelpMe[[#This Row],[Age]]&lt;2,"Less than 2",IF(HelpMe[[#This Row],[Age]]&lt;5,"From 2 to 5",IF(HelpMe[[#This Row],[Age]]&lt;10,"From 5 to 10","More than 10")))</f>
        <v>More than 10</v>
      </c>
      <c r="AJ547" s="233">
        <f>DATEVALUE(TEXT(HelpMe[[#This Row],[Created Date]],"mm/dd/yyyy hh:mm"))</f>
        <v>45360</v>
      </c>
      <c r="AK547" s="233">
        <f>IF(HelpMe[[#This Row],[Resolved Time]]="-","",DATEVALUE(TEXT(HelpMe[[#This Row],[Created Date]],"mm/dd/yyyy hh:mm")))</f>
        <v>45360</v>
      </c>
    </row>
    <row r="548" spans="1:37" ht="14.5">
      <c r="A548" s="252">
        <v>4000001597</v>
      </c>
      <c r="B548" s="252" t="s">
        <v>117</v>
      </c>
      <c r="C548" s="252" t="s">
        <v>861</v>
      </c>
      <c r="D548" s="254" t="s">
        <v>1727</v>
      </c>
      <c r="E548" s="252" t="s">
        <v>955</v>
      </c>
      <c r="F548" s="252" t="s">
        <v>884</v>
      </c>
      <c r="G548" s="252" t="s">
        <v>844</v>
      </c>
      <c r="H548" s="252" t="s">
        <v>403</v>
      </c>
      <c r="I548" s="255">
        <v>45505.769444444442</v>
      </c>
      <c r="J548" s="255">
        <v>45509.769444444442</v>
      </c>
      <c r="K548" s="252" t="s">
        <v>845</v>
      </c>
      <c r="L548" s="255">
        <v>45509.709027777775</v>
      </c>
      <c r="M548" s="252" t="s">
        <v>955</v>
      </c>
      <c r="N548" s="252" t="s">
        <v>956</v>
      </c>
      <c r="O548" s="252" t="s">
        <v>848</v>
      </c>
      <c r="P548" s="255">
        <v>45509.709027777775</v>
      </c>
      <c r="Q548" s="252" t="s">
        <v>795</v>
      </c>
      <c r="R548" s="255">
        <v>45506.689583333333</v>
      </c>
      <c r="S548" s="255">
        <v>45506.689583333333</v>
      </c>
      <c r="T548" s="255">
        <v>45506.477777777778</v>
      </c>
      <c r="U548" s="252" t="s">
        <v>885</v>
      </c>
      <c r="V548" s="253" t="s">
        <v>849</v>
      </c>
      <c r="W548" s="252" t="s">
        <v>850</v>
      </c>
      <c r="X548" s="252" t="s">
        <v>793</v>
      </c>
      <c r="Y548" s="228" t="str">
        <f>VLOOKUP(HelpMe[[#This Row],[Technician]],Technicians[#All],3,FALSE)</f>
        <v>RAK Ceramics</v>
      </c>
      <c r="Z548" s="228" t="str">
        <f>VLOOKUP(HelpMe[[#This Row],[Technician]],Technicians[#All],2,FALSE)</f>
        <v>SAP Basis</v>
      </c>
      <c r="AA548" s="230" t="e">
        <f>IF((TEXT("Oct 28, 2024 00:00 AM","mmm dd, yyyy hh:mm") - TEXT(HelpMe[[#This Row],[Created Date]],"mmm dd, yyyy hh:mm"))&gt;0, "Yes","No")</f>
        <v>#VALUE!</v>
      </c>
      <c r="AB548" s="230">
        <f ca="1">IF(HelpMe[[#This Row],[Resolved Time]]="-",NOW()-TEXT(HelpMe[[#This Row],[Created Date]],"mmm dd, yyyy hh:mm"),HelpMe[[#This Row],[Resolved Time]]-HelpMe[[#This Row],[Created Date]])</f>
        <v>0.92013888889050577</v>
      </c>
      <c r="AC548" s="231" t="e">
        <f>YEAR(TEXT(HelpMe[[#This Row],[Created Date]],"mmm dd, yyyy hh:mm"))</f>
        <v>#VALUE!</v>
      </c>
      <c r="AD548" s="228" t="e">
        <f>WEEKNUM(TEXT(HelpMe[[#This Row],[Created Date]],"mmm dd, yyyy hh:mm"),2)</f>
        <v>#VALUE!</v>
      </c>
      <c r="AE548" s="228" t="e">
        <f>_xlfn.CONCAT(HelpMe[[#This Row],[Year]],"-W",HelpMe[[#This Row],[Week'#]])</f>
        <v>#VALUE!</v>
      </c>
      <c r="AF548" s="228" t="str">
        <f>IFERROR(VLOOKUP(HelpMe[[#This Row],[ID]],CGTracker[#All],11,FALSE),"No CG Status Found")</f>
        <v>No CG Status Found</v>
      </c>
      <c r="AG548" s="228" t="e">
        <f>MONTH(TEXT(HelpMe[[#This Row],[Created Date]],"mmm dd, yyyy hh:mm"))</f>
        <v>#VALUE!</v>
      </c>
      <c r="AH548" s="228" t="e">
        <f>_xlfn.CONCAT(HelpMe[[#This Row],[Year]],"-M",HelpMe[[#This Row],[Month]])</f>
        <v>#VALUE!</v>
      </c>
      <c r="AI548" s="228" t="str">
        <f ca="1">IF(HelpMe[[#This Row],[Age]]&lt;2,"Less than 2",IF(HelpMe[[#This Row],[Age]]&lt;5,"From 2 to 5",IF(HelpMe[[#This Row],[Age]]&lt;10,"From 5 to 10","More than 10")))</f>
        <v>Less than 2</v>
      </c>
      <c r="AJ548" s="233">
        <f>DATEVALUE(TEXT(HelpMe[[#This Row],[Created Date]],"mm/dd/yyyy hh:mm"))</f>
        <v>45299</v>
      </c>
      <c r="AK548" s="233">
        <f>IF(HelpMe[[#This Row],[Resolved Time]]="-","",DATEVALUE(TEXT(HelpMe[[#This Row],[Created Date]],"mm/dd/yyyy hh:mm")))</f>
        <v>45299</v>
      </c>
    </row>
    <row r="549" spans="1:37" ht="14.5">
      <c r="A549" s="252">
        <v>4000003314</v>
      </c>
      <c r="B549" s="252" t="s">
        <v>117</v>
      </c>
      <c r="C549" s="252" t="s">
        <v>861</v>
      </c>
      <c r="D549" s="254" t="s">
        <v>1728</v>
      </c>
      <c r="E549" s="252" t="s">
        <v>1126</v>
      </c>
      <c r="F549" s="252" t="s">
        <v>843</v>
      </c>
      <c r="G549" s="252" t="s">
        <v>844</v>
      </c>
      <c r="H549" s="252" t="s">
        <v>403</v>
      </c>
      <c r="I549" s="255">
        <v>45558.750694444447</v>
      </c>
      <c r="J549" s="255">
        <v>45560.750694444447</v>
      </c>
      <c r="K549" s="252" t="s">
        <v>845</v>
      </c>
      <c r="L549" s="255">
        <v>45590.739583333336</v>
      </c>
      <c r="M549" s="252" t="s">
        <v>1126</v>
      </c>
      <c r="N549" s="252" t="s">
        <v>1127</v>
      </c>
      <c r="O549" s="252" t="s">
        <v>848</v>
      </c>
      <c r="P549" s="255">
        <v>45614.452777777777</v>
      </c>
      <c r="Q549" s="252" t="s">
        <v>795</v>
      </c>
      <c r="R549" s="255">
        <v>45587.730555555558</v>
      </c>
      <c r="S549" s="255">
        <v>45587.730555555558</v>
      </c>
      <c r="T549" s="255">
        <v>45559.459027777775</v>
      </c>
      <c r="U549" s="252" t="s">
        <v>885</v>
      </c>
      <c r="V549" s="253" t="s">
        <v>849</v>
      </c>
      <c r="W549" s="252" t="s">
        <v>850</v>
      </c>
      <c r="X549" s="252" t="s">
        <v>793</v>
      </c>
      <c r="Y549" s="228" t="str">
        <f>VLOOKUP(HelpMe[[#This Row],[Technician]],Technicians[#All],3,FALSE)</f>
        <v>RAK Ceramics</v>
      </c>
      <c r="Z549" s="228" t="str">
        <f>VLOOKUP(HelpMe[[#This Row],[Technician]],Technicians[#All],2,FALSE)</f>
        <v>SAP Basis</v>
      </c>
      <c r="AA549" s="233" t="e">
        <f>IF((TEXT("Oct 28, 2024 00:00 AM","mmm dd, yyyy hh:mm") - TEXT(HelpMe[[#This Row],[Created Date]],"mmm dd, yyyy hh:mm"))&gt;0, "Yes","No")</f>
        <v>#VALUE!</v>
      </c>
      <c r="AB549" s="230">
        <f ca="1">IF(HelpMe[[#This Row],[Resolved Time]]="-",NOW()-TEXT(HelpMe[[#This Row],[Created Date]],"mmm dd, yyyy hh:mm"),HelpMe[[#This Row],[Resolved Time]]-HelpMe[[#This Row],[Created Date]])</f>
        <v>28.979861111110949</v>
      </c>
      <c r="AC549" s="231" t="e">
        <f>YEAR(TEXT(HelpMe[[#This Row],[Created Date]],"mmm dd, yyyy hh:mm"))</f>
        <v>#VALUE!</v>
      </c>
      <c r="AD549" s="228" t="e">
        <f>WEEKNUM(TEXT(HelpMe[[#This Row],[Created Date]],"mmm dd, yyyy hh:mm"),2)</f>
        <v>#VALUE!</v>
      </c>
      <c r="AE549" s="228" t="e">
        <f>_xlfn.CONCAT(HelpMe[[#This Row],[Year]],"-W",HelpMe[[#This Row],[Week'#]])</f>
        <v>#VALUE!</v>
      </c>
      <c r="AF549" s="228" t="str">
        <f>IFERROR(VLOOKUP(HelpMe[[#This Row],[ID]],CGTracker[#All],11,FALSE),"No CG Status Found")</f>
        <v>No CG Status Found</v>
      </c>
      <c r="AG549" s="228" t="e">
        <f>MONTH(TEXT(HelpMe[[#This Row],[Created Date]],"mmm dd, yyyy hh:mm"))</f>
        <v>#VALUE!</v>
      </c>
      <c r="AH549" s="228" t="e">
        <f>_xlfn.CONCAT(HelpMe[[#This Row],[Year]],"-M",HelpMe[[#This Row],[Month]])</f>
        <v>#VALUE!</v>
      </c>
      <c r="AI549" s="228" t="str">
        <f ca="1">IF(HelpMe[[#This Row],[Age]]&lt;2,"Less than 2",IF(HelpMe[[#This Row],[Age]]&lt;5,"From 2 to 5",IF(HelpMe[[#This Row],[Age]]&lt;10,"From 5 to 10","More than 10")))</f>
        <v>More than 10</v>
      </c>
      <c r="AJ549" s="233" t="e">
        <f>DATEVALUE(TEXT(HelpMe[[#This Row],[Created Date]],"mm/dd/yyyy hh:mm"))</f>
        <v>#VALUE!</v>
      </c>
      <c r="AK549" s="233" t="e">
        <f>IF(HelpMe[[#This Row],[Resolved Time]]="-","",DATEVALUE(TEXT(HelpMe[[#This Row],[Created Date]],"mm/dd/yyyy hh:mm")))</f>
        <v>#VALUE!</v>
      </c>
    </row>
    <row r="550" spans="1:37" ht="14.5">
      <c r="A550" s="252">
        <v>4000006000</v>
      </c>
      <c r="B550" s="252" t="s">
        <v>117</v>
      </c>
      <c r="C550" s="252" t="s">
        <v>795</v>
      </c>
      <c r="D550" s="254" t="s">
        <v>1729</v>
      </c>
      <c r="E550" s="252" t="s">
        <v>1730</v>
      </c>
      <c r="F550" s="252" t="s">
        <v>843</v>
      </c>
      <c r="G550" s="252" t="s">
        <v>844</v>
      </c>
      <c r="H550" s="252" t="s">
        <v>40</v>
      </c>
      <c r="I550" s="255">
        <v>45643.484722222223</v>
      </c>
      <c r="J550" s="255">
        <v>45645.484722222223</v>
      </c>
      <c r="K550" s="252" t="s">
        <v>885</v>
      </c>
      <c r="L550" s="253" t="s">
        <v>849</v>
      </c>
      <c r="M550" s="252" t="s">
        <v>1730</v>
      </c>
      <c r="N550" s="252" t="s">
        <v>1139</v>
      </c>
      <c r="O550" s="252" t="s">
        <v>848</v>
      </c>
      <c r="P550" s="255">
        <v>45646.565972222219</v>
      </c>
      <c r="Q550" s="252" t="s">
        <v>795</v>
      </c>
      <c r="R550" s="255">
        <v>45646.565972222219</v>
      </c>
      <c r="S550" s="255">
        <v>45646.565972222219</v>
      </c>
      <c r="T550" s="255">
        <v>45643.568055555559</v>
      </c>
      <c r="U550" s="252" t="s">
        <v>885</v>
      </c>
      <c r="V550" s="253" t="s">
        <v>849</v>
      </c>
      <c r="W550" s="252" t="s">
        <v>888</v>
      </c>
      <c r="X550" s="252" t="s">
        <v>857</v>
      </c>
      <c r="Y550" s="228" t="str">
        <f>VLOOKUP(HelpMe[[#This Row],[Technician]],Technicians[#All],3,FALSE)</f>
        <v>RAK Ceramics</v>
      </c>
      <c r="Z550" s="228" t="str">
        <f>VLOOKUP(HelpMe[[#This Row],[Technician]],Technicians[#All],2,FALSE)</f>
        <v>SAP Basis</v>
      </c>
      <c r="AA550" s="233" t="e">
        <f>IF((TEXT("Oct 28, 2024 00:00 AM","mmm dd, yyyy hh:mm") - TEXT(HelpMe[[#This Row],[Created Date]],"mmm dd, yyyy hh:mm"))&gt;0, "Yes","No")</f>
        <v>#VALUE!</v>
      </c>
      <c r="AB550" s="230">
        <f ca="1">IF(HelpMe[[#This Row],[Resolved Time]]="-",NOW()-TEXT(HelpMe[[#This Row],[Created Date]],"mmm dd, yyyy hh:mm"),HelpMe[[#This Row],[Resolved Time]]-HelpMe[[#This Row],[Created Date]])</f>
        <v>3.0812499999956344</v>
      </c>
      <c r="AC550" s="231" t="e">
        <f>YEAR(TEXT(HelpMe[[#This Row],[Created Date]],"mmm dd, yyyy hh:mm"))</f>
        <v>#VALUE!</v>
      </c>
      <c r="AD550" s="228" t="e">
        <f>WEEKNUM(TEXT(HelpMe[[#This Row],[Created Date]],"mmm dd, yyyy hh:mm"),2)</f>
        <v>#VALUE!</v>
      </c>
      <c r="AE550" s="228" t="e">
        <f>_xlfn.CONCAT(HelpMe[[#This Row],[Year]],"-W",HelpMe[[#This Row],[Week'#]])</f>
        <v>#VALUE!</v>
      </c>
      <c r="AF550" s="228" t="str">
        <f>IFERROR(VLOOKUP(HelpMe[[#This Row],[ID]],CGTracker[#All],11,FALSE),"No CG Status Found")</f>
        <v>No CG Status Found</v>
      </c>
      <c r="AG550" s="228" t="e">
        <f>MONTH(TEXT(HelpMe[[#This Row],[Created Date]],"mmm dd, yyyy hh:mm"))</f>
        <v>#VALUE!</v>
      </c>
      <c r="AH550" s="228" t="e">
        <f>_xlfn.CONCAT(HelpMe[[#This Row],[Year]],"-M",HelpMe[[#This Row],[Month]])</f>
        <v>#VALUE!</v>
      </c>
      <c r="AI550" s="228" t="str">
        <f ca="1">IF(HelpMe[[#This Row],[Age]]&lt;2,"Less than 2",IF(HelpMe[[#This Row],[Age]]&lt;5,"From 2 to 5",IF(HelpMe[[#This Row],[Age]]&lt;10,"From 5 to 10","More than 10")))</f>
        <v>From 2 to 5</v>
      </c>
      <c r="AJ550" s="233" t="e">
        <f>DATEVALUE(TEXT(HelpMe[[#This Row],[Created Date]],"mm/dd/yyyy hh:mm"))</f>
        <v>#VALUE!</v>
      </c>
      <c r="AK550" s="233" t="e">
        <f>IF(HelpMe[[#This Row],[Resolved Time]]="-","",DATEVALUE(TEXT(HelpMe[[#This Row],[Created Date]],"mm/dd/yyyy hh:mm")))</f>
        <v>#VALUE!</v>
      </c>
    </row>
    <row r="551" spans="1:37" ht="14.5">
      <c r="A551" s="252">
        <v>4000003448</v>
      </c>
      <c r="B551" s="252" t="s">
        <v>117</v>
      </c>
      <c r="C551" s="252" t="s">
        <v>795</v>
      </c>
      <c r="D551" s="254" t="s">
        <v>1731</v>
      </c>
      <c r="E551" s="252" t="s">
        <v>1732</v>
      </c>
      <c r="F551" s="252" t="s">
        <v>843</v>
      </c>
      <c r="G551" s="252" t="s">
        <v>844</v>
      </c>
      <c r="H551" s="252" t="s">
        <v>403</v>
      </c>
      <c r="I551" s="255">
        <v>45562.457638888889</v>
      </c>
      <c r="J551" s="255">
        <v>45566.457638888889</v>
      </c>
      <c r="K551" s="252" t="s">
        <v>845</v>
      </c>
      <c r="L551" s="255">
        <v>45576.776388888888</v>
      </c>
      <c r="M551" s="252" t="s">
        <v>1732</v>
      </c>
      <c r="N551" s="252" t="s">
        <v>983</v>
      </c>
      <c r="O551" s="252" t="s">
        <v>848</v>
      </c>
      <c r="P551" s="255">
        <v>45576.776388888888</v>
      </c>
      <c r="Q551" s="252" t="s">
        <v>795</v>
      </c>
      <c r="R551" s="255">
        <v>45573.742361111108</v>
      </c>
      <c r="S551" s="255">
        <v>45568.673611111109</v>
      </c>
      <c r="T551" s="255">
        <v>45562.540972222225</v>
      </c>
      <c r="U551" s="252" t="s">
        <v>885</v>
      </c>
      <c r="V551" s="253" t="s">
        <v>849</v>
      </c>
      <c r="W551" s="252" t="s">
        <v>850</v>
      </c>
      <c r="X551" s="252" t="s">
        <v>793</v>
      </c>
      <c r="Y551" s="228" t="str">
        <f>VLOOKUP(HelpMe[[#This Row],[Technician]],Technicians[#All],3,FALSE)</f>
        <v>RAK Ceramics</v>
      </c>
      <c r="Z551" s="228" t="str">
        <f>VLOOKUP(HelpMe[[#This Row],[Technician]],Technicians[#All],2,FALSE)</f>
        <v>SAP Basis</v>
      </c>
      <c r="AA551" s="233" t="e">
        <f>IF((TEXT("Oct 28, 2024 00:00 AM","mmm dd, yyyy hh:mm") - TEXT(HelpMe[[#This Row],[Created Date]],"mmm dd, yyyy hh:mm"))&gt;0, "Yes","No")</f>
        <v>#VALUE!</v>
      </c>
      <c r="AB551" s="230">
        <f ca="1">IF(HelpMe[[#This Row],[Resolved Time]]="-",NOW()-TEXT(HelpMe[[#This Row],[Created Date]],"mmm dd, yyyy hh:mm"),HelpMe[[#This Row],[Resolved Time]]-HelpMe[[#This Row],[Created Date]])</f>
        <v>11.284722222218988</v>
      </c>
      <c r="AC551" s="231" t="e">
        <f>YEAR(TEXT(HelpMe[[#This Row],[Created Date]],"mmm dd, yyyy hh:mm"))</f>
        <v>#VALUE!</v>
      </c>
      <c r="AD551" s="228" t="e">
        <f>WEEKNUM(TEXT(HelpMe[[#This Row],[Created Date]],"mmm dd, yyyy hh:mm"),2)</f>
        <v>#VALUE!</v>
      </c>
      <c r="AE551" s="228" t="e">
        <f>_xlfn.CONCAT(HelpMe[[#This Row],[Year]],"-W",HelpMe[[#This Row],[Week'#]])</f>
        <v>#VALUE!</v>
      </c>
      <c r="AF551" s="228" t="str">
        <f>IFERROR(VLOOKUP(HelpMe[[#This Row],[ID]],CGTracker[#All],11,FALSE),"No CG Status Found")</f>
        <v>No CG Status Found</v>
      </c>
      <c r="AG551" s="228" t="e">
        <f>MONTH(TEXT(HelpMe[[#This Row],[Created Date]],"mmm dd, yyyy hh:mm"))</f>
        <v>#VALUE!</v>
      </c>
      <c r="AH551" s="228" t="e">
        <f>_xlfn.CONCAT(HelpMe[[#This Row],[Year]],"-M",HelpMe[[#This Row],[Month]])</f>
        <v>#VALUE!</v>
      </c>
      <c r="AI551" s="228" t="str">
        <f ca="1">IF(HelpMe[[#This Row],[Age]]&lt;2,"Less than 2",IF(HelpMe[[#This Row],[Age]]&lt;5,"From 2 to 5",IF(HelpMe[[#This Row],[Age]]&lt;10,"From 5 to 10","More than 10")))</f>
        <v>More than 10</v>
      </c>
      <c r="AJ551" s="233" t="e">
        <f>DATEVALUE(TEXT(HelpMe[[#This Row],[Created Date]],"mm/dd/yyyy hh:mm"))</f>
        <v>#VALUE!</v>
      </c>
      <c r="AK551" s="233" t="e">
        <f>IF(HelpMe[[#This Row],[Resolved Time]]="-","",DATEVALUE(TEXT(HelpMe[[#This Row],[Created Date]],"mm/dd/yyyy hh:mm")))</f>
        <v>#VALUE!</v>
      </c>
    </row>
    <row r="552" spans="1:37" ht="14.5">
      <c r="A552" s="252">
        <v>4000002519</v>
      </c>
      <c r="B552" s="252" t="s">
        <v>117</v>
      </c>
      <c r="C552" s="252" t="s">
        <v>906</v>
      </c>
      <c r="D552" s="254" t="s">
        <v>1733</v>
      </c>
      <c r="E552" s="252" t="s">
        <v>1734</v>
      </c>
      <c r="F552" s="252" t="s">
        <v>843</v>
      </c>
      <c r="G552" s="252" t="s">
        <v>844</v>
      </c>
      <c r="H552" s="252" t="s">
        <v>403</v>
      </c>
      <c r="I552" s="255">
        <v>45535.666666666664</v>
      </c>
      <c r="J552" s="255">
        <v>45537.645833333336</v>
      </c>
      <c r="K552" s="252" t="s">
        <v>845</v>
      </c>
      <c r="L552" s="255">
        <v>45592.531944444447</v>
      </c>
      <c r="M552" s="252" t="s">
        <v>1734</v>
      </c>
      <c r="N552" s="252" t="s">
        <v>1681</v>
      </c>
      <c r="O552" s="252" t="s">
        <v>848</v>
      </c>
      <c r="P552" s="255">
        <v>45592.531944444447</v>
      </c>
      <c r="Q552" s="252" t="s">
        <v>861</v>
      </c>
      <c r="R552" s="255">
        <v>45589.490972222222</v>
      </c>
      <c r="S552" s="255">
        <v>45536.395138888889</v>
      </c>
      <c r="T552" s="255">
        <v>45535.708333333336</v>
      </c>
      <c r="U552" s="252" t="s">
        <v>885</v>
      </c>
      <c r="V552" s="253" t="s">
        <v>849</v>
      </c>
      <c r="W552" s="252" t="s">
        <v>850</v>
      </c>
      <c r="X552" s="252" t="s">
        <v>903</v>
      </c>
      <c r="Y552" s="228" t="str">
        <f>VLOOKUP(HelpMe[[#This Row],[Technician]],Technicians[#All],3,FALSE)</f>
        <v>RAK Ceramics</v>
      </c>
      <c r="Z552" s="228" t="str">
        <f>VLOOKUP(HelpMe[[#This Row],[Technician]],Technicians[#All],2,FALSE)</f>
        <v>SAP Basis</v>
      </c>
      <c r="AA552" s="233" t="e">
        <f>IF((TEXT("Oct 28, 2024 00:00 AM","mmm dd, yyyy hh:mm") - TEXT(HelpMe[[#This Row],[Created Date]],"mmm dd, yyyy hh:mm"))&gt;0, "Yes","No")</f>
        <v>#VALUE!</v>
      </c>
      <c r="AB552" s="230">
        <f ca="1">IF(HelpMe[[#This Row],[Resolved Time]]="-",NOW()-TEXT(HelpMe[[#This Row],[Created Date]],"mmm dd, yyyy hh:mm"),HelpMe[[#This Row],[Resolved Time]]-HelpMe[[#This Row],[Created Date]])</f>
        <v>53.824305555557657</v>
      </c>
      <c r="AC552" s="231" t="e">
        <f>YEAR(TEXT(HelpMe[[#This Row],[Created Date]],"mmm dd, yyyy hh:mm"))</f>
        <v>#VALUE!</v>
      </c>
      <c r="AD552" s="228" t="e">
        <f>WEEKNUM(TEXT(HelpMe[[#This Row],[Created Date]],"mmm dd, yyyy hh:mm"),2)</f>
        <v>#VALUE!</v>
      </c>
      <c r="AE552" s="228" t="e">
        <f>_xlfn.CONCAT(HelpMe[[#This Row],[Year]],"-W",HelpMe[[#This Row],[Week'#]])</f>
        <v>#VALUE!</v>
      </c>
      <c r="AF552" s="228" t="str">
        <f>IFERROR(VLOOKUP(HelpMe[[#This Row],[ID]],CGTracker[#All],11,FALSE),"No CG Status Found")</f>
        <v>No CG Status Found</v>
      </c>
      <c r="AG552" s="228" t="e">
        <f>MONTH(TEXT(HelpMe[[#This Row],[Created Date]],"mmm dd, yyyy hh:mm"))</f>
        <v>#VALUE!</v>
      </c>
      <c r="AH552" s="228" t="e">
        <f>_xlfn.CONCAT(HelpMe[[#This Row],[Year]],"-M",HelpMe[[#This Row],[Month]])</f>
        <v>#VALUE!</v>
      </c>
      <c r="AI552" s="228" t="str">
        <f ca="1">IF(HelpMe[[#This Row],[Age]]&lt;2,"Less than 2",IF(HelpMe[[#This Row],[Age]]&lt;5,"From 2 to 5",IF(HelpMe[[#This Row],[Age]]&lt;10,"From 5 to 10","More than 10")))</f>
        <v>More than 10</v>
      </c>
      <c r="AJ552" s="233" t="e">
        <f>DATEVALUE(TEXT(HelpMe[[#This Row],[Created Date]],"mm/dd/yyyy hh:mm"))</f>
        <v>#VALUE!</v>
      </c>
      <c r="AK552" s="233" t="e">
        <f>IF(HelpMe[[#This Row],[Resolved Time]]="-","",DATEVALUE(TEXT(HelpMe[[#This Row],[Created Date]],"mm/dd/yyyy hh:mm")))</f>
        <v>#VALUE!</v>
      </c>
    </row>
    <row r="553" spans="1:37" ht="14.5">
      <c r="A553" s="252">
        <v>4000003545</v>
      </c>
      <c r="B553" s="252" t="s">
        <v>117</v>
      </c>
      <c r="C553" s="252" t="s">
        <v>795</v>
      </c>
      <c r="D553" s="254" t="s">
        <v>1735</v>
      </c>
      <c r="E553" s="252" t="s">
        <v>911</v>
      </c>
      <c r="F553" s="252" t="s">
        <v>843</v>
      </c>
      <c r="G553" s="252" t="s">
        <v>844</v>
      </c>
      <c r="H553" s="252" t="s">
        <v>403</v>
      </c>
      <c r="I553" s="255">
        <v>45565.719444444447</v>
      </c>
      <c r="J553" s="255">
        <v>45567.719444444447</v>
      </c>
      <c r="K553" s="252" t="s">
        <v>845</v>
      </c>
      <c r="L553" s="255">
        <v>45570.523611111108</v>
      </c>
      <c r="M553" s="252" t="s">
        <v>911</v>
      </c>
      <c r="N553" s="252" t="s">
        <v>912</v>
      </c>
      <c r="O553" s="252" t="s">
        <v>848</v>
      </c>
      <c r="P553" s="255">
        <v>45570.523611111108</v>
      </c>
      <c r="Q553" s="252" t="s">
        <v>795</v>
      </c>
      <c r="R553" s="255">
        <v>45567.490277777775</v>
      </c>
      <c r="S553" s="255">
        <v>45567.490277777775</v>
      </c>
      <c r="T553" s="255">
        <v>45565.802777777775</v>
      </c>
      <c r="U553" s="252" t="s">
        <v>885</v>
      </c>
      <c r="V553" s="253" t="s">
        <v>849</v>
      </c>
      <c r="W553" s="252" t="s">
        <v>850</v>
      </c>
      <c r="X553" s="252" t="s">
        <v>913</v>
      </c>
      <c r="Y553" s="228" t="str">
        <f>VLOOKUP(HelpMe[[#This Row],[Technician]],Technicians[#All],3,FALSE)</f>
        <v>RAK Ceramics</v>
      </c>
      <c r="Z553" s="228" t="str">
        <f>VLOOKUP(HelpMe[[#This Row],[Technician]],Technicians[#All],2,FALSE)</f>
        <v>SAP Basis</v>
      </c>
      <c r="AA553" s="233" t="e">
        <f>IF((TEXT("Oct 28, 2024 00:00 AM","mmm dd, yyyy hh:mm") - TEXT(HelpMe[[#This Row],[Created Date]],"mmm dd, yyyy hh:mm"))&gt;0, "Yes","No")</f>
        <v>#VALUE!</v>
      </c>
      <c r="AB553" s="230">
        <f ca="1">IF(HelpMe[[#This Row],[Resolved Time]]="-",NOW()-TEXT(HelpMe[[#This Row],[Created Date]],"mmm dd, yyyy hh:mm"),HelpMe[[#This Row],[Resolved Time]]-HelpMe[[#This Row],[Created Date]])</f>
        <v>1.7708333333284827</v>
      </c>
      <c r="AC553" s="231" t="e">
        <f>YEAR(TEXT(HelpMe[[#This Row],[Created Date]],"mmm dd, yyyy hh:mm"))</f>
        <v>#VALUE!</v>
      </c>
      <c r="AD553" s="228" t="e">
        <f>WEEKNUM(TEXT(HelpMe[[#This Row],[Created Date]],"mmm dd, yyyy hh:mm"),2)</f>
        <v>#VALUE!</v>
      </c>
      <c r="AE553" s="228" t="e">
        <f>_xlfn.CONCAT(HelpMe[[#This Row],[Year]],"-W",HelpMe[[#This Row],[Week'#]])</f>
        <v>#VALUE!</v>
      </c>
      <c r="AF553" s="228" t="str">
        <f>IFERROR(VLOOKUP(HelpMe[[#This Row],[ID]],CGTracker[#All],11,FALSE),"No CG Status Found")</f>
        <v>No CG Status Found</v>
      </c>
      <c r="AG553" s="228" t="e">
        <f>MONTH(TEXT(HelpMe[[#This Row],[Created Date]],"mmm dd, yyyy hh:mm"))</f>
        <v>#VALUE!</v>
      </c>
      <c r="AH553" s="228" t="e">
        <f>_xlfn.CONCAT(HelpMe[[#This Row],[Year]],"-M",HelpMe[[#This Row],[Month]])</f>
        <v>#VALUE!</v>
      </c>
      <c r="AI553" s="228" t="str">
        <f ca="1">IF(HelpMe[[#This Row],[Age]]&lt;2,"Less than 2",IF(HelpMe[[#This Row],[Age]]&lt;5,"From 2 to 5",IF(HelpMe[[#This Row],[Age]]&lt;10,"From 5 to 10","More than 10")))</f>
        <v>Less than 2</v>
      </c>
      <c r="AJ553" s="233" t="e">
        <f>DATEVALUE(TEXT(HelpMe[[#This Row],[Created Date]],"mm/dd/yyyy hh:mm"))</f>
        <v>#VALUE!</v>
      </c>
      <c r="AK553" s="233" t="e">
        <f>IF(HelpMe[[#This Row],[Resolved Time]]="-","",DATEVALUE(TEXT(HelpMe[[#This Row],[Created Date]],"mm/dd/yyyy hh:mm")))</f>
        <v>#VALUE!</v>
      </c>
    </row>
    <row r="554" spans="1:37" ht="14.5">
      <c r="A554" s="252">
        <v>4000002686</v>
      </c>
      <c r="B554" s="252" t="s">
        <v>117</v>
      </c>
      <c r="C554" s="252" t="s">
        <v>795</v>
      </c>
      <c r="D554" s="254" t="s">
        <v>1736</v>
      </c>
      <c r="E554" s="252" t="s">
        <v>1101</v>
      </c>
      <c r="F554" s="252" t="s">
        <v>843</v>
      </c>
      <c r="G554" s="252" t="s">
        <v>844</v>
      </c>
      <c r="H554" s="252" t="s">
        <v>403</v>
      </c>
      <c r="I554" s="255">
        <v>45539.787499999999</v>
      </c>
      <c r="J554" s="255">
        <v>45541.787499999999</v>
      </c>
      <c r="K554" s="252" t="s">
        <v>845</v>
      </c>
      <c r="L554" s="255">
        <v>45543.763194444444</v>
      </c>
      <c r="M554" s="252" t="s">
        <v>1102</v>
      </c>
      <c r="N554" s="252" t="s">
        <v>971</v>
      </c>
      <c r="O554" s="252" t="s">
        <v>848</v>
      </c>
      <c r="P554" s="255">
        <v>45543.763194444444</v>
      </c>
      <c r="Q554" s="252" t="s">
        <v>795</v>
      </c>
      <c r="R554" s="255">
        <v>45540.730555555558</v>
      </c>
      <c r="S554" s="255">
        <v>45540.730555555558</v>
      </c>
      <c r="T554" s="255">
        <v>45540.495833333334</v>
      </c>
      <c r="U554" s="252" t="s">
        <v>885</v>
      </c>
      <c r="V554" s="253" t="s">
        <v>849</v>
      </c>
      <c r="W554" s="252" t="s">
        <v>850</v>
      </c>
      <c r="X554" s="252" t="s">
        <v>793</v>
      </c>
      <c r="Y554" s="228" t="str">
        <f>VLOOKUP(HelpMe[[#This Row],[Technician]],Technicians[#All],3,FALSE)</f>
        <v>RAK Ceramics</v>
      </c>
      <c r="Z554" s="228" t="str">
        <f>VLOOKUP(HelpMe[[#This Row],[Technician]],Technicians[#All],2,FALSE)</f>
        <v>SAP Basis</v>
      </c>
      <c r="AA554" s="233" t="e">
        <f>IF((TEXT("Oct 28, 2024 00:00 AM","mmm dd, yyyy hh:mm") - TEXT(HelpMe[[#This Row],[Created Date]],"mmm dd, yyyy hh:mm"))&gt;0, "Yes","No")</f>
        <v>#VALUE!</v>
      </c>
      <c r="AB554" s="230">
        <f ca="1">IF(HelpMe[[#This Row],[Resolved Time]]="-",NOW()-TEXT(HelpMe[[#This Row],[Created Date]],"mmm dd, yyyy hh:mm"),HelpMe[[#This Row],[Resolved Time]]-HelpMe[[#This Row],[Created Date]])</f>
        <v>0.94305555555911269</v>
      </c>
      <c r="AC554" s="231" t="e">
        <f>YEAR(TEXT(HelpMe[[#This Row],[Created Date]],"mmm dd, yyyy hh:mm"))</f>
        <v>#VALUE!</v>
      </c>
      <c r="AD554" s="228" t="e">
        <f>WEEKNUM(TEXT(HelpMe[[#This Row],[Created Date]],"mmm dd, yyyy hh:mm"),2)</f>
        <v>#VALUE!</v>
      </c>
      <c r="AE554" s="228" t="e">
        <f>_xlfn.CONCAT(HelpMe[[#This Row],[Year]],"-W",HelpMe[[#This Row],[Week'#]])</f>
        <v>#VALUE!</v>
      </c>
      <c r="AF554" s="228" t="str">
        <f>IFERROR(VLOOKUP(HelpMe[[#This Row],[ID]],CGTracker[#All],11,FALSE),"No CG Status Found")</f>
        <v>No CG Status Found</v>
      </c>
      <c r="AG554" s="228" t="e">
        <f>MONTH(TEXT(HelpMe[[#This Row],[Created Date]],"mmm dd, yyyy hh:mm"))</f>
        <v>#VALUE!</v>
      </c>
      <c r="AH554" s="228" t="e">
        <f>_xlfn.CONCAT(HelpMe[[#This Row],[Year]],"-M",HelpMe[[#This Row],[Month]])</f>
        <v>#VALUE!</v>
      </c>
      <c r="AI554" s="228" t="str">
        <f ca="1">IF(HelpMe[[#This Row],[Age]]&lt;2,"Less than 2",IF(HelpMe[[#This Row],[Age]]&lt;5,"From 2 to 5",IF(HelpMe[[#This Row],[Age]]&lt;10,"From 5 to 10","More than 10")))</f>
        <v>Less than 2</v>
      </c>
      <c r="AJ554" s="233">
        <f>DATEVALUE(TEXT(HelpMe[[#This Row],[Created Date]],"mm/dd/yyyy hh:mm"))</f>
        <v>45391</v>
      </c>
      <c r="AK554" s="233">
        <f>IF(HelpMe[[#This Row],[Resolved Time]]="-","",DATEVALUE(TEXT(HelpMe[[#This Row],[Created Date]],"mm/dd/yyyy hh:mm")))</f>
        <v>45391</v>
      </c>
    </row>
    <row r="555" spans="1:37" ht="14.5">
      <c r="A555" s="252">
        <v>4000004078</v>
      </c>
      <c r="B555" s="252" t="s">
        <v>117</v>
      </c>
      <c r="C555" s="252" t="s">
        <v>795</v>
      </c>
      <c r="D555" s="254" t="s">
        <v>1737</v>
      </c>
      <c r="E555" s="252" t="s">
        <v>911</v>
      </c>
      <c r="F555" s="252" t="s">
        <v>843</v>
      </c>
      <c r="G555" s="252" t="s">
        <v>844</v>
      </c>
      <c r="H555" s="252" t="s">
        <v>403</v>
      </c>
      <c r="I555" s="255">
        <v>45580.545138888891</v>
      </c>
      <c r="J555" s="255">
        <v>45582.545138888891</v>
      </c>
      <c r="K555" s="252" t="s">
        <v>845</v>
      </c>
      <c r="L555" s="255">
        <v>45584.487500000003</v>
      </c>
      <c r="M555" s="252" t="s">
        <v>911</v>
      </c>
      <c r="N555" s="252" t="s">
        <v>912</v>
      </c>
      <c r="O555" s="252" t="s">
        <v>848</v>
      </c>
      <c r="P555" s="255">
        <v>45595.479861111111</v>
      </c>
      <c r="Q555" s="252" t="s">
        <v>795</v>
      </c>
      <c r="R555" s="255">
        <v>45581.484027777777</v>
      </c>
      <c r="S555" s="255">
        <v>45581.484027777777</v>
      </c>
      <c r="T555" s="255">
        <v>45580.628472222219</v>
      </c>
      <c r="U555" s="252" t="s">
        <v>885</v>
      </c>
      <c r="V555" s="253" t="s">
        <v>849</v>
      </c>
      <c r="W555" s="252" t="s">
        <v>850</v>
      </c>
      <c r="X555" s="252" t="s">
        <v>913</v>
      </c>
      <c r="Y555" s="228" t="str">
        <f>VLOOKUP(HelpMe[[#This Row],[Technician]],Technicians[#All],3,FALSE)</f>
        <v>RAK Ceramics</v>
      </c>
      <c r="Z555" s="228" t="str">
        <f>VLOOKUP(HelpMe[[#This Row],[Technician]],Technicians[#All],2,FALSE)</f>
        <v>SAP Basis</v>
      </c>
      <c r="AA555" s="233" t="e">
        <f>IF((TEXT("Oct 28, 2024 00:00 AM","mmm dd, yyyy hh:mm") - TEXT(HelpMe[[#This Row],[Created Date]],"mmm dd, yyyy hh:mm"))&gt;0, "Yes","No")</f>
        <v>#VALUE!</v>
      </c>
      <c r="AB555" s="230">
        <f ca="1">IF(HelpMe[[#This Row],[Resolved Time]]="-",NOW()-TEXT(HelpMe[[#This Row],[Created Date]],"mmm dd, yyyy hh:mm"),HelpMe[[#This Row],[Resolved Time]]-HelpMe[[#This Row],[Created Date]])</f>
        <v>0.93888888888614019</v>
      </c>
      <c r="AC555" s="231" t="e">
        <f>YEAR(TEXT(HelpMe[[#This Row],[Created Date]],"mmm dd, yyyy hh:mm"))</f>
        <v>#VALUE!</v>
      </c>
      <c r="AD555" s="228" t="e">
        <f>WEEKNUM(TEXT(HelpMe[[#This Row],[Created Date]],"mmm dd, yyyy hh:mm"),2)</f>
        <v>#VALUE!</v>
      </c>
      <c r="AE555" s="228" t="e">
        <f>_xlfn.CONCAT(HelpMe[[#This Row],[Year]],"-W",HelpMe[[#This Row],[Week'#]])</f>
        <v>#VALUE!</v>
      </c>
      <c r="AF555" s="228" t="str">
        <f>IFERROR(VLOOKUP(HelpMe[[#This Row],[ID]],CGTracker[#All],11,FALSE),"No CG Status Found")</f>
        <v>No CG Status Found</v>
      </c>
      <c r="AG555" s="228" t="e">
        <f>MONTH(TEXT(HelpMe[[#This Row],[Created Date]],"mmm dd, yyyy hh:mm"))</f>
        <v>#VALUE!</v>
      </c>
      <c r="AH555" s="228" t="e">
        <f>_xlfn.CONCAT(HelpMe[[#This Row],[Year]],"-M",HelpMe[[#This Row],[Month]])</f>
        <v>#VALUE!</v>
      </c>
      <c r="AI555" s="228" t="str">
        <f ca="1">IF(HelpMe[[#This Row],[Age]]&lt;2,"Less than 2",IF(HelpMe[[#This Row],[Age]]&lt;5,"From 2 to 5",IF(HelpMe[[#This Row],[Age]]&lt;10,"From 5 to 10","More than 10")))</f>
        <v>Less than 2</v>
      </c>
      <c r="AJ555" s="233" t="e">
        <f>DATEVALUE(TEXT(HelpMe[[#This Row],[Created Date]],"mm/dd/yyyy hh:mm"))</f>
        <v>#VALUE!</v>
      </c>
      <c r="AK555" s="233" t="e">
        <f>IF(HelpMe[[#This Row],[Resolved Time]]="-","",DATEVALUE(TEXT(HelpMe[[#This Row],[Created Date]],"mm/dd/yyyy hh:mm")))</f>
        <v>#VALUE!</v>
      </c>
    </row>
    <row r="556" spans="1:37" ht="14.5">
      <c r="A556" s="252">
        <v>4000004075</v>
      </c>
      <c r="B556" s="252" t="s">
        <v>117</v>
      </c>
      <c r="C556" s="252" t="s">
        <v>795</v>
      </c>
      <c r="D556" s="254" t="s">
        <v>1738</v>
      </c>
      <c r="E556" s="252" t="s">
        <v>911</v>
      </c>
      <c r="F556" s="252" t="s">
        <v>843</v>
      </c>
      <c r="G556" s="252" t="s">
        <v>844</v>
      </c>
      <c r="H556" s="252" t="s">
        <v>403</v>
      </c>
      <c r="I556" s="255">
        <v>45580.536111111112</v>
      </c>
      <c r="J556" s="255">
        <v>45582.536111111112</v>
      </c>
      <c r="K556" s="252" t="s">
        <v>845</v>
      </c>
      <c r="L556" s="255">
        <v>45584.487500000003</v>
      </c>
      <c r="M556" s="252" t="s">
        <v>911</v>
      </c>
      <c r="N556" s="252" t="s">
        <v>912</v>
      </c>
      <c r="O556" s="252" t="s">
        <v>848</v>
      </c>
      <c r="P556" s="255">
        <v>45595.475694444445</v>
      </c>
      <c r="Q556" s="252" t="s">
        <v>795</v>
      </c>
      <c r="R556" s="255">
        <v>45581.486111111109</v>
      </c>
      <c r="S556" s="255">
        <v>45581.486111111109</v>
      </c>
      <c r="T556" s="255">
        <v>45580.619444444441</v>
      </c>
      <c r="U556" s="252" t="s">
        <v>885</v>
      </c>
      <c r="V556" s="253" t="s">
        <v>849</v>
      </c>
      <c r="W556" s="252" t="s">
        <v>850</v>
      </c>
      <c r="X556" s="252" t="s">
        <v>913</v>
      </c>
      <c r="Y556" s="228" t="str">
        <f>VLOOKUP(HelpMe[[#This Row],[Technician]],Technicians[#All],3,FALSE)</f>
        <v>RAK Ceramics</v>
      </c>
      <c r="Z556" s="228" t="str">
        <f>VLOOKUP(HelpMe[[#This Row],[Technician]],Technicians[#All],2,FALSE)</f>
        <v>SAP Basis</v>
      </c>
      <c r="AA556" s="233" t="e">
        <f>IF((TEXT("Oct 28, 2024 00:00 AM","mmm dd, yyyy hh:mm") - TEXT(HelpMe[[#This Row],[Created Date]],"mmm dd, yyyy hh:mm"))&gt;0, "Yes","No")</f>
        <v>#VALUE!</v>
      </c>
      <c r="AB556" s="230">
        <f ca="1">IF(HelpMe[[#This Row],[Resolved Time]]="-",NOW()-TEXT(HelpMe[[#This Row],[Created Date]],"mmm dd, yyyy hh:mm"),HelpMe[[#This Row],[Resolved Time]]-HelpMe[[#This Row],[Created Date]])</f>
        <v>0.94999999999708962</v>
      </c>
      <c r="AC556" s="231" t="e">
        <f>YEAR(TEXT(HelpMe[[#This Row],[Created Date]],"mmm dd, yyyy hh:mm"))</f>
        <v>#VALUE!</v>
      </c>
      <c r="AD556" s="228" t="e">
        <f>WEEKNUM(TEXT(HelpMe[[#This Row],[Created Date]],"mmm dd, yyyy hh:mm"),2)</f>
        <v>#VALUE!</v>
      </c>
      <c r="AE556" s="228" t="e">
        <f>_xlfn.CONCAT(HelpMe[[#This Row],[Year]],"-W",HelpMe[[#This Row],[Week'#]])</f>
        <v>#VALUE!</v>
      </c>
      <c r="AF556" s="228" t="str">
        <f>IFERROR(VLOOKUP(HelpMe[[#This Row],[ID]],CGTracker[#All],11,FALSE),"No CG Status Found")</f>
        <v>No CG Status Found</v>
      </c>
      <c r="AG556" s="228" t="e">
        <f>MONTH(TEXT(HelpMe[[#This Row],[Created Date]],"mmm dd, yyyy hh:mm"))</f>
        <v>#VALUE!</v>
      </c>
      <c r="AH556" s="228" t="e">
        <f>_xlfn.CONCAT(HelpMe[[#This Row],[Year]],"-M",HelpMe[[#This Row],[Month]])</f>
        <v>#VALUE!</v>
      </c>
      <c r="AI556" s="228" t="str">
        <f ca="1">IF(HelpMe[[#This Row],[Age]]&lt;2,"Less than 2",IF(HelpMe[[#This Row],[Age]]&lt;5,"From 2 to 5",IF(HelpMe[[#This Row],[Age]]&lt;10,"From 5 to 10","More than 10")))</f>
        <v>Less than 2</v>
      </c>
      <c r="AJ556" s="233" t="e">
        <f>DATEVALUE(TEXT(HelpMe[[#This Row],[Created Date]],"mm/dd/yyyy hh:mm"))</f>
        <v>#VALUE!</v>
      </c>
      <c r="AK556" s="233" t="e">
        <f>IF(HelpMe[[#This Row],[Resolved Time]]="-","",DATEVALUE(TEXT(HelpMe[[#This Row],[Created Date]],"mm/dd/yyyy hh:mm")))</f>
        <v>#VALUE!</v>
      </c>
    </row>
    <row r="557" spans="1:37" ht="14.5">
      <c r="A557" s="252">
        <v>4000004011</v>
      </c>
      <c r="B557" s="252" t="s">
        <v>117</v>
      </c>
      <c r="C557" s="252" t="s">
        <v>795</v>
      </c>
      <c r="D557" s="254" t="s">
        <v>1739</v>
      </c>
      <c r="E557" s="252" t="s">
        <v>1740</v>
      </c>
      <c r="F557" s="252" t="s">
        <v>843</v>
      </c>
      <c r="G557" s="252" t="s">
        <v>844</v>
      </c>
      <c r="H557" s="252" t="s">
        <v>403</v>
      </c>
      <c r="I557" s="255">
        <v>45579.415277777778</v>
      </c>
      <c r="J557" s="255">
        <v>45581.4375</v>
      </c>
      <c r="K557" s="252" t="s">
        <v>845</v>
      </c>
      <c r="L557" s="255">
        <v>45583.695138888892</v>
      </c>
      <c r="M557" s="252" t="s">
        <v>846</v>
      </c>
      <c r="N557" s="252" t="s">
        <v>927</v>
      </c>
      <c r="O557" s="252" t="s">
        <v>848</v>
      </c>
      <c r="P557" s="255">
        <v>45583.695138888892</v>
      </c>
      <c r="Q557" s="252" t="s">
        <v>795</v>
      </c>
      <c r="R557" s="255">
        <v>45580.679166666669</v>
      </c>
      <c r="S557" s="255">
        <v>45580.679166666669</v>
      </c>
      <c r="T557" s="255">
        <v>45579.520833333336</v>
      </c>
      <c r="U557" s="252" t="s">
        <v>885</v>
      </c>
      <c r="V557" s="253" t="s">
        <v>849</v>
      </c>
      <c r="W557" s="252" t="s">
        <v>850</v>
      </c>
      <c r="X557" s="252" t="s">
        <v>903</v>
      </c>
      <c r="Y557" s="228" t="str">
        <f>VLOOKUP(HelpMe[[#This Row],[Technician]],Technicians[#All],3,FALSE)</f>
        <v>RAK Ceramics</v>
      </c>
      <c r="Z557" s="228" t="str">
        <f>VLOOKUP(HelpMe[[#This Row],[Technician]],Technicians[#All],2,FALSE)</f>
        <v>SAP Basis</v>
      </c>
      <c r="AA557" s="233" t="e">
        <f>IF((TEXT("Oct 28, 2024 00:00 AM","mmm dd, yyyy hh:mm") - TEXT(HelpMe[[#This Row],[Created Date]],"mmm dd, yyyy hh:mm"))&gt;0, "Yes","No")</f>
        <v>#VALUE!</v>
      </c>
      <c r="AB557" s="230">
        <f ca="1">IF(HelpMe[[#This Row],[Resolved Time]]="-",NOW()-TEXT(HelpMe[[#This Row],[Created Date]],"mmm dd, yyyy hh:mm"),HelpMe[[#This Row],[Resolved Time]]-HelpMe[[#This Row],[Created Date]])</f>
        <v>1.2638888888905058</v>
      </c>
      <c r="AC557" s="231" t="e">
        <f>YEAR(TEXT(HelpMe[[#This Row],[Created Date]],"mmm dd, yyyy hh:mm"))</f>
        <v>#VALUE!</v>
      </c>
      <c r="AD557" s="228" t="e">
        <f>WEEKNUM(TEXT(HelpMe[[#This Row],[Created Date]],"mmm dd, yyyy hh:mm"),2)</f>
        <v>#VALUE!</v>
      </c>
      <c r="AE557" s="228" t="e">
        <f>_xlfn.CONCAT(HelpMe[[#This Row],[Year]],"-W",HelpMe[[#This Row],[Week'#]])</f>
        <v>#VALUE!</v>
      </c>
      <c r="AF557" s="228" t="str">
        <f>IFERROR(VLOOKUP(HelpMe[[#This Row],[ID]],CGTracker[#All],11,FALSE),"No CG Status Found")</f>
        <v>No CG Status Found</v>
      </c>
      <c r="AG557" s="228" t="e">
        <f>MONTH(TEXT(HelpMe[[#This Row],[Created Date]],"mmm dd, yyyy hh:mm"))</f>
        <v>#VALUE!</v>
      </c>
      <c r="AH557" s="228" t="e">
        <f>_xlfn.CONCAT(HelpMe[[#This Row],[Year]],"-M",HelpMe[[#This Row],[Month]])</f>
        <v>#VALUE!</v>
      </c>
      <c r="AI557" s="228" t="str">
        <f ca="1">IF(HelpMe[[#This Row],[Age]]&lt;2,"Less than 2",IF(HelpMe[[#This Row],[Age]]&lt;5,"From 2 to 5",IF(HelpMe[[#This Row],[Age]]&lt;10,"From 5 to 10","More than 10")))</f>
        <v>Less than 2</v>
      </c>
      <c r="AJ557" s="233" t="e">
        <f>DATEVALUE(TEXT(HelpMe[[#This Row],[Created Date]],"mm/dd/yyyy hh:mm"))</f>
        <v>#VALUE!</v>
      </c>
      <c r="AK557" s="233" t="e">
        <f>IF(HelpMe[[#This Row],[Resolved Time]]="-","",DATEVALUE(TEXT(HelpMe[[#This Row],[Created Date]],"mm/dd/yyyy hh:mm")))</f>
        <v>#VALUE!</v>
      </c>
    </row>
    <row r="558" spans="1:37" ht="14.5">
      <c r="A558" s="252">
        <v>4000004019</v>
      </c>
      <c r="B558" s="252" t="s">
        <v>117</v>
      </c>
      <c r="C558" s="252" t="s">
        <v>795</v>
      </c>
      <c r="D558" s="254" t="s">
        <v>1741</v>
      </c>
      <c r="E558" s="252" t="s">
        <v>1742</v>
      </c>
      <c r="F558" s="252" t="s">
        <v>843</v>
      </c>
      <c r="G558" s="252" t="s">
        <v>844</v>
      </c>
      <c r="H558" s="252" t="s">
        <v>403</v>
      </c>
      <c r="I558" s="255">
        <v>45579.493750000001</v>
      </c>
      <c r="J558" s="255">
        <v>45581.493750000001</v>
      </c>
      <c r="K558" s="252" t="s">
        <v>845</v>
      </c>
      <c r="L558" s="255">
        <v>45589.78125</v>
      </c>
      <c r="M558" s="252" t="s">
        <v>846</v>
      </c>
      <c r="N558" s="252" t="s">
        <v>959</v>
      </c>
      <c r="O558" s="252" t="s">
        <v>848</v>
      </c>
      <c r="P558" s="255">
        <v>45589.78125</v>
      </c>
      <c r="Q558" s="252" t="s">
        <v>795</v>
      </c>
      <c r="R558" s="255">
        <v>45586.759027777778</v>
      </c>
      <c r="S558" s="255">
        <v>45582.515277777777</v>
      </c>
      <c r="T558" s="255">
        <v>45579.57708333333</v>
      </c>
      <c r="U558" s="252" t="s">
        <v>885</v>
      </c>
      <c r="V558" s="253" t="s">
        <v>849</v>
      </c>
      <c r="W558" s="252" t="s">
        <v>850</v>
      </c>
      <c r="X558" s="252" t="s">
        <v>857</v>
      </c>
      <c r="Y558" s="228" t="str">
        <f>VLOOKUP(HelpMe[[#This Row],[Technician]],Technicians[#All],3,FALSE)</f>
        <v>RAK Ceramics</v>
      </c>
      <c r="Z558" s="228" t="str">
        <f>VLOOKUP(HelpMe[[#This Row],[Technician]],Technicians[#All],2,FALSE)</f>
        <v>SAP Basis</v>
      </c>
      <c r="AA558" s="230" t="e">
        <f>IF((TEXT("Oct 28, 2024 00:00 AM","mmm dd, yyyy hh:mm") - TEXT(HelpMe[[#This Row],[Created Date]],"mmm dd, yyyy hh:mm"))&gt;0, "Yes","No")</f>
        <v>#VALUE!</v>
      </c>
      <c r="AB558" s="230">
        <f ca="1">IF(HelpMe[[#This Row],[Resolved Time]]="-",NOW()-TEXT(HelpMe[[#This Row],[Created Date]],"mmm dd, yyyy hh:mm"),HelpMe[[#This Row],[Resolved Time]]-HelpMe[[#This Row],[Created Date]])</f>
        <v>7.265277777776646</v>
      </c>
      <c r="AC558" s="231" t="e">
        <f>YEAR(TEXT(HelpMe[[#This Row],[Created Date]],"mmm dd, yyyy hh:mm"))</f>
        <v>#VALUE!</v>
      </c>
      <c r="AD558" s="228" t="e">
        <f>WEEKNUM(TEXT(HelpMe[[#This Row],[Created Date]],"mmm dd, yyyy hh:mm"),2)</f>
        <v>#VALUE!</v>
      </c>
      <c r="AE558" s="228" t="e">
        <f>_xlfn.CONCAT(HelpMe[[#This Row],[Year]],"-W",HelpMe[[#This Row],[Week'#]])</f>
        <v>#VALUE!</v>
      </c>
      <c r="AF558" s="228" t="str">
        <f>IFERROR(VLOOKUP(HelpMe[[#This Row],[ID]],CGTracker[#All],11,FALSE),"No CG Status Found")</f>
        <v>No CG Status Found</v>
      </c>
      <c r="AG558" s="228" t="e">
        <f>MONTH(TEXT(HelpMe[[#This Row],[Created Date]],"mmm dd, yyyy hh:mm"))</f>
        <v>#VALUE!</v>
      </c>
      <c r="AH558" s="228" t="e">
        <f>_xlfn.CONCAT(HelpMe[[#This Row],[Year]],"-M",HelpMe[[#This Row],[Month]])</f>
        <v>#VALUE!</v>
      </c>
      <c r="AI558" s="228" t="str">
        <f ca="1">IF(HelpMe[[#This Row],[Age]]&lt;2,"Less than 2",IF(HelpMe[[#This Row],[Age]]&lt;5,"From 2 to 5",IF(HelpMe[[#This Row],[Age]]&lt;10,"From 5 to 10","More than 10")))</f>
        <v>From 5 to 10</v>
      </c>
      <c r="AJ558" s="233" t="e">
        <f>DATEVALUE(TEXT(HelpMe[[#This Row],[Created Date]],"mm/dd/yyyy hh:mm"))</f>
        <v>#VALUE!</v>
      </c>
      <c r="AK558" s="233" t="e">
        <f>IF(HelpMe[[#This Row],[Resolved Time]]="-","",DATEVALUE(TEXT(HelpMe[[#This Row],[Created Date]],"mm/dd/yyyy hh:mm")))</f>
        <v>#VALUE!</v>
      </c>
    </row>
    <row r="559" spans="1:37" ht="14.5">
      <c r="A559" s="252">
        <v>4000003506</v>
      </c>
      <c r="B559" s="252" t="s">
        <v>117</v>
      </c>
      <c r="C559" s="252" t="s">
        <v>861</v>
      </c>
      <c r="D559" s="254" t="s">
        <v>1743</v>
      </c>
      <c r="E559" s="252" t="s">
        <v>1699</v>
      </c>
      <c r="F559" s="252" t="s">
        <v>843</v>
      </c>
      <c r="G559" s="252" t="s">
        <v>844</v>
      </c>
      <c r="H559" s="252" t="s">
        <v>403</v>
      </c>
      <c r="I559" s="255">
        <v>45565.446527777778</v>
      </c>
      <c r="J559" s="255">
        <v>45567.446527777778</v>
      </c>
      <c r="K559" s="252" t="s">
        <v>845</v>
      </c>
      <c r="L559" s="255">
        <v>45568.772916666669</v>
      </c>
      <c r="M559" s="252" t="s">
        <v>1699</v>
      </c>
      <c r="N559" s="252" t="s">
        <v>927</v>
      </c>
      <c r="O559" s="252" t="s">
        <v>848</v>
      </c>
      <c r="P559" s="255">
        <v>45568.772916666669</v>
      </c>
      <c r="Q559" s="252" t="s">
        <v>795</v>
      </c>
      <c r="R559" s="255">
        <v>45565.757638888892</v>
      </c>
      <c r="S559" s="255">
        <v>45565.757638888892</v>
      </c>
      <c r="T559" s="255">
        <v>45565.529861111114</v>
      </c>
      <c r="U559" s="252" t="s">
        <v>885</v>
      </c>
      <c r="V559" s="253" t="s">
        <v>849</v>
      </c>
      <c r="W559" s="252" t="s">
        <v>850</v>
      </c>
      <c r="X559" s="252" t="s">
        <v>903</v>
      </c>
      <c r="Y559" s="228" t="str">
        <f>VLOOKUP(HelpMe[[#This Row],[Technician]],Technicians[#All],3,FALSE)</f>
        <v>RAK Ceramics</v>
      </c>
      <c r="Z559" s="228" t="str">
        <f>VLOOKUP(HelpMe[[#This Row],[Technician]],Technicians[#All],2,FALSE)</f>
        <v>SAP Basis</v>
      </c>
      <c r="AA559" s="233" t="e">
        <f>IF((TEXT("Oct 28, 2024 00:00 AM","mmm dd, yyyy hh:mm") - TEXT(HelpMe[[#This Row],[Created Date]],"mmm dd, yyyy hh:mm"))&gt;0, "Yes","No")</f>
        <v>#VALUE!</v>
      </c>
      <c r="AB559" s="230">
        <f ca="1">IF(HelpMe[[#This Row],[Resolved Time]]="-",NOW()-TEXT(HelpMe[[#This Row],[Created Date]],"mmm dd, yyyy hh:mm"),HelpMe[[#This Row],[Resolved Time]]-HelpMe[[#This Row],[Created Date]])</f>
        <v>0.31111111111385981</v>
      </c>
      <c r="AC559" s="231" t="e">
        <f>YEAR(TEXT(HelpMe[[#This Row],[Created Date]],"mmm dd, yyyy hh:mm"))</f>
        <v>#VALUE!</v>
      </c>
      <c r="AD559" s="228" t="e">
        <f>WEEKNUM(TEXT(HelpMe[[#This Row],[Created Date]],"mmm dd, yyyy hh:mm"),2)</f>
        <v>#VALUE!</v>
      </c>
      <c r="AE559" s="228" t="e">
        <f>_xlfn.CONCAT(HelpMe[[#This Row],[Year]],"-W",HelpMe[[#This Row],[Week'#]])</f>
        <v>#VALUE!</v>
      </c>
      <c r="AF559" s="228" t="str">
        <f>IFERROR(VLOOKUP(HelpMe[[#This Row],[ID]],CGTracker[#All],11,FALSE),"No CG Status Found")</f>
        <v>No CG Status Found</v>
      </c>
      <c r="AG559" s="228" t="e">
        <f>MONTH(TEXT(HelpMe[[#This Row],[Created Date]],"mmm dd, yyyy hh:mm"))</f>
        <v>#VALUE!</v>
      </c>
      <c r="AH559" s="228" t="e">
        <f>_xlfn.CONCAT(HelpMe[[#This Row],[Year]],"-M",HelpMe[[#This Row],[Month]])</f>
        <v>#VALUE!</v>
      </c>
      <c r="AI559" s="228" t="str">
        <f ca="1">IF(HelpMe[[#This Row],[Age]]&lt;2,"Less than 2",IF(HelpMe[[#This Row],[Age]]&lt;5,"From 2 to 5",IF(HelpMe[[#This Row],[Age]]&lt;10,"From 5 to 10","More than 10")))</f>
        <v>Less than 2</v>
      </c>
      <c r="AJ559" s="233" t="e">
        <f>DATEVALUE(TEXT(HelpMe[[#This Row],[Created Date]],"mm/dd/yyyy hh:mm"))</f>
        <v>#VALUE!</v>
      </c>
      <c r="AK559" s="233" t="e">
        <f>IF(HelpMe[[#This Row],[Resolved Time]]="-","",DATEVALUE(TEXT(HelpMe[[#This Row],[Created Date]],"mm/dd/yyyy hh:mm")))</f>
        <v>#VALUE!</v>
      </c>
    </row>
    <row r="560" spans="1:37" ht="14.5">
      <c r="A560" s="252">
        <v>4000001812</v>
      </c>
      <c r="B560" s="252" t="s">
        <v>117</v>
      </c>
      <c r="C560" s="252" t="s">
        <v>795</v>
      </c>
      <c r="D560" s="254" t="s">
        <v>1743</v>
      </c>
      <c r="E560" s="252" t="s">
        <v>1744</v>
      </c>
      <c r="F560" s="252" t="s">
        <v>843</v>
      </c>
      <c r="G560" s="252" t="s">
        <v>844</v>
      </c>
      <c r="H560" s="252" t="s">
        <v>403</v>
      </c>
      <c r="I560" s="255">
        <v>45512.6</v>
      </c>
      <c r="J560" s="255">
        <v>45514.6</v>
      </c>
      <c r="K560" s="252" t="s">
        <v>845</v>
      </c>
      <c r="L560" s="255">
        <v>45568.772916666669</v>
      </c>
      <c r="M560" s="252" t="s">
        <v>1744</v>
      </c>
      <c r="N560" s="252" t="s">
        <v>968</v>
      </c>
      <c r="O560" s="252" t="s">
        <v>848</v>
      </c>
      <c r="P560" s="255">
        <v>45568.772916666669</v>
      </c>
      <c r="Q560" s="252" t="s">
        <v>795</v>
      </c>
      <c r="R560" s="255">
        <v>45565.753472222219</v>
      </c>
      <c r="S560" s="255">
        <v>45565.753472222219</v>
      </c>
      <c r="T560" s="255">
        <v>45512.683333333334</v>
      </c>
      <c r="U560" s="252" t="s">
        <v>885</v>
      </c>
      <c r="V560" s="253" t="s">
        <v>849</v>
      </c>
      <c r="W560" s="252" t="s">
        <v>850</v>
      </c>
      <c r="X560" s="252" t="s">
        <v>903</v>
      </c>
      <c r="Y560" s="228" t="str">
        <f>VLOOKUP(HelpMe[[#This Row],[Technician]],Technicians[#All],3,FALSE)</f>
        <v>RAK Ceramics</v>
      </c>
      <c r="Z560" s="228" t="str">
        <f>VLOOKUP(HelpMe[[#This Row],[Technician]],Technicians[#All],2,FALSE)</f>
        <v>SAP Basis</v>
      </c>
      <c r="AA560" s="233" t="e">
        <f>IF((TEXT("Oct 28, 2024 00:00 AM","mmm dd, yyyy hh:mm") - TEXT(HelpMe[[#This Row],[Created Date]],"mmm dd, yyyy hh:mm"))&gt;0, "Yes","No")</f>
        <v>#VALUE!</v>
      </c>
      <c r="AB560" s="230">
        <f ca="1">IF(HelpMe[[#This Row],[Resolved Time]]="-",NOW()-TEXT(HelpMe[[#This Row],[Created Date]],"mmm dd, yyyy hh:mm"),HelpMe[[#This Row],[Resolved Time]]-HelpMe[[#This Row],[Created Date]])</f>
        <v>53.153472222220444</v>
      </c>
      <c r="AC560" s="231" t="e">
        <f>YEAR(TEXT(HelpMe[[#This Row],[Created Date]],"mmm dd, yyyy hh:mm"))</f>
        <v>#VALUE!</v>
      </c>
      <c r="AD560" s="228" t="e">
        <f>WEEKNUM(TEXT(HelpMe[[#This Row],[Created Date]],"mmm dd, yyyy hh:mm"),2)</f>
        <v>#VALUE!</v>
      </c>
      <c r="AE560" s="228" t="e">
        <f>_xlfn.CONCAT(HelpMe[[#This Row],[Year]],"-W",HelpMe[[#This Row],[Week'#]])</f>
        <v>#VALUE!</v>
      </c>
      <c r="AF560" s="228" t="str">
        <f>IFERROR(VLOOKUP(HelpMe[[#This Row],[ID]],CGTracker[#All],11,FALSE),"No CG Status Found")</f>
        <v>No CG Status Found</v>
      </c>
      <c r="AG560" s="228" t="e">
        <f>MONTH(TEXT(HelpMe[[#This Row],[Created Date]],"mmm dd, yyyy hh:mm"))</f>
        <v>#VALUE!</v>
      </c>
      <c r="AH560" s="228" t="e">
        <f>_xlfn.CONCAT(HelpMe[[#This Row],[Year]],"-M",HelpMe[[#This Row],[Month]])</f>
        <v>#VALUE!</v>
      </c>
      <c r="AI560" s="228" t="str">
        <f ca="1">IF(HelpMe[[#This Row],[Age]]&lt;2,"Less than 2",IF(HelpMe[[#This Row],[Age]]&lt;5,"From 2 to 5",IF(HelpMe[[#This Row],[Age]]&lt;10,"From 5 to 10","More than 10")))</f>
        <v>More than 10</v>
      </c>
      <c r="AJ560" s="233">
        <f>DATEVALUE(TEXT(HelpMe[[#This Row],[Created Date]],"mm/dd/yyyy hh:mm"))</f>
        <v>45512</v>
      </c>
      <c r="AK560" s="233">
        <f>IF(HelpMe[[#This Row],[Resolved Time]]="-","",DATEVALUE(TEXT(HelpMe[[#This Row],[Created Date]],"mm/dd/yyyy hh:mm")))</f>
        <v>45512</v>
      </c>
    </row>
    <row r="561" spans="1:37" ht="14.5">
      <c r="A561" s="252">
        <v>4000001601</v>
      </c>
      <c r="B561" s="252" t="s">
        <v>117</v>
      </c>
      <c r="C561" s="252" t="s">
        <v>861</v>
      </c>
      <c r="D561" s="254" t="s">
        <v>1745</v>
      </c>
      <c r="E561" s="252" t="s">
        <v>1746</v>
      </c>
      <c r="F561" s="252" t="s">
        <v>884</v>
      </c>
      <c r="G561" s="252" t="s">
        <v>844</v>
      </c>
      <c r="H561" s="252" t="s">
        <v>403</v>
      </c>
      <c r="I561" s="255">
        <v>45505.792361111111</v>
      </c>
      <c r="J561" s="255">
        <v>45509.792361111111</v>
      </c>
      <c r="K561" s="252" t="s">
        <v>845</v>
      </c>
      <c r="L561" s="255">
        <v>45512.543749999997</v>
      </c>
      <c r="M561" s="252" t="s">
        <v>1747</v>
      </c>
      <c r="N561" s="252" t="s">
        <v>895</v>
      </c>
      <c r="O561" s="252" t="s">
        <v>848</v>
      </c>
      <c r="P561" s="255">
        <v>45512.543749999997</v>
      </c>
      <c r="Q561" s="252" t="s">
        <v>795</v>
      </c>
      <c r="R561" s="255">
        <v>45509.529166666667</v>
      </c>
      <c r="S561" s="255">
        <v>45509.529166666667</v>
      </c>
      <c r="T561" s="255">
        <v>45506.500694444447</v>
      </c>
      <c r="U561" s="252" t="s">
        <v>885</v>
      </c>
      <c r="V561" s="253" t="s">
        <v>849</v>
      </c>
      <c r="W561" s="252" t="s">
        <v>850</v>
      </c>
      <c r="X561" s="252" t="s">
        <v>793</v>
      </c>
      <c r="Y561" s="228" t="str">
        <f>VLOOKUP(HelpMe[[#This Row],[Technician]],Technicians[#All],3,FALSE)</f>
        <v>RAK Ceramics</v>
      </c>
      <c r="Z561" s="228" t="str">
        <f>VLOOKUP(HelpMe[[#This Row],[Technician]],Technicians[#All],2,FALSE)</f>
        <v>SAP Basis</v>
      </c>
      <c r="AA561" s="233" t="e">
        <f>IF((TEXT("Oct 28, 2024 00:00 AM","mmm dd, yyyy hh:mm") - TEXT(HelpMe[[#This Row],[Created Date]],"mmm dd, yyyy hh:mm"))&gt;0, "Yes","No")</f>
        <v>#VALUE!</v>
      </c>
      <c r="AB561" s="230">
        <f ca="1">IF(HelpMe[[#This Row],[Resolved Time]]="-",NOW()-TEXT(HelpMe[[#This Row],[Created Date]],"mmm dd, yyyy hh:mm"),HelpMe[[#This Row],[Resolved Time]]-HelpMe[[#This Row],[Created Date]])</f>
        <v>3.7368055555562023</v>
      </c>
      <c r="AC561" s="231" t="e">
        <f>YEAR(TEXT(HelpMe[[#This Row],[Created Date]],"mmm dd, yyyy hh:mm"))</f>
        <v>#VALUE!</v>
      </c>
      <c r="AD561" s="228" t="e">
        <f>WEEKNUM(TEXT(HelpMe[[#This Row],[Created Date]],"mmm dd, yyyy hh:mm"),2)</f>
        <v>#VALUE!</v>
      </c>
      <c r="AE561" s="228" t="e">
        <f>_xlfn.CONCAT(HelpMe[[#This Row],[Year]],"-W",HelpMe[[#This Row],[Week'#]])</f>
        <v>#VALUE!</v>
      </c>
      <c r="AF561" s="228" t="str">
        <f>IFERROR(VLOOKUP(HelpMe[[#This Row],[ID]],CGTracker[#All],11,FALSE),"No CG Status Found")</f>
        <v>No CG Status Found</v>
      </c>
      <c r="AG561" s="228" t="e">
        <f>MONTH(TEXT(HelpMe[[#This Row],[Created Date]],"mmm dd, yyyy hh:mm"))</f>
        <v>#VALUE!</v>
      </c>
      <c r="AH561" s="228" t="e">
        <f>_xlfn.CONCAT(HelpMe[[#This Row],[Year]],"-M",HelpMe[[#This Row],[Month]])</f>
        <v>#VALUE!</v>
      </c>
      <c r="AI561" s="228" t="str">
        <f ca="1">IF(HelpMe[[#This Row],[Age]]&lt;2,"Less than 2",IF(HelpMe[[#This Row],[Age]]&lt;5,"From 2 to 5",IF(HelpMe[[#This Row],[Age]]&lt;10,"From 5 to 10","More than 10")))</f>
        <v>From 2 to 5</v>
      </c>
      <c r="AJ561" s="233">
        <f>DATEVALUE(TEXT(HelpMe[[#This Row],[Created Date]],"mm/dd/yyyy hh:mm"))</f>
        <v>45299</v>
      </c>
      <c r="AK561" s="233">
        <f>IF(HelpMe[[#This Row],[Resolved Time]]="-","",DATEVALUE(TEXT(HelpMe[[#This Row],[Created Date]],"mm/dd/yyyy hh:mm")))</f>
        <v>45299</v>
      </c>
    </row>
    <row r="562" spans="1:37" ht="14.5">
      <c r="A562" s="252">
        <v>4000001599</v>
      </c>
      <c r="B562" s="252" t="s">
        <v>117</v>
      </c>
      <c r="C562" s="252" t="s">
        <v>795</v>
      </c>
      <c r="D562" s="254" t="s">
        <v>1748</v>
      </c>
      <c r="E562" s="252" t="s">
        <v>1749</v>
      </c>
      <c r="F562" s="252" t="s">
        <v>884</v>
      </c>
      <c r="G562" s="252" t="s">
        <v>844</v>
      </c>
      <c r="H562" s="252" t="s">
        <v>403</v>
      </c>
      <c r="I562" s="255">
        <v>45505.772222222222</v>
      </c>
      <c r="J562" s="255">
        <v>45509.772222222222</v>
      </c>
      <c r="K562" s="252" t="s">
        <v>845</v>
      </c>
      <c r="L562" s="255">
        <v>45512.752083333333</v>
      </c>
      <c r="M562" s="252" t="s">
        <v>1750</v>
      </c>
      <c r="N562" s="252" t="s">
        <v>895</v>
      </c>
      <c r="O562" s="252" t="s">
        <v>848</v>
      </c>
      <c r="P562" s="255">
        <v>45512.752083333333</v>
      </c>
      <c r="Q562" s="252" t="s">
        <v>795</v>
      </c>
      <c r="R562" s="255">
        <v>45509.740277777775</v>
      </c>
      <c r="S562" s="255">
        <v>45509.740277777775</v>
      </c>
      <c r="T562" s="255">
        <v>45506.480555555558</v>
      </c>
      <c r="U562" s="252" t="s">
        <v>885</v>
      </c>
      <c r="V562" s="253" t="s">
        <v>849</v>
      </c>
      <c r="W562" s="252" t="s">
        <v>850</v>
      </c>
      <c r="X562" s="252" t="s">
        <v>793</v>
      </c>
      <c r="Y562" s="228" t="str">
        <f>VLOOKUP(HelpMe[[#This Row],[Technician]],Technicians[#All],3,FALSE)</f>
        <v>RAK Ceramics</v>
      </c>
      <c r="Z562" s="228" t="str">
        <f>VLOOKUP(HelpMe[[#This Row],[Technician]],Technicians[#All],2,FALSE)</f>
        <v>SAP Basis</v>
      </c>
      <c r="AA562" s="233" t="e">
        <f>IF((TEXT("Oct 28, 2024 00:00 AM","mmm dd, yyyy hh:mm") - TEXT(HelpMe[[#This Row],[Created Date]],"mmm dd, yyyy hh:mm"))&gt;0, "Yes","No")</f>
        <v>#VALUE!</v>
      </c>
      <c r="AB562" s="230">
        <f ca="1">IF(HelpMe[[#This Row],[Resolved Time]]="-",NOW()-TEXT(HelpMe[[#This Row],[Created Date]],"mmm dd, yyyy hh:mm"),HelpMe[[#This Row],[Resolved Time]]-HelpMe[[#This Row],[Created Date]])</f>
        <v>3.9680555555532919</v>
      </c>
      <c r="AC562" s="231" t="e">
        <f>YEAR(TEXT(HelpMe[[#This Row],[Created Date]],"mmm dd, yyyy hh:mm"))</f>
        <v>#VALUE!</v>
      </c>
      <c r="AD562" s="228" t="e">
        <f>WEEKNUM(TEXT(HelpMe[[#This Row],[Created Date]],"mmm dd, yyyy hh:mm"),2)</f>
        <v>#VALUE!</v>
      </c>
      <c r="AE562" s="228" t="e">
        <f>_xlfn.CONCAT(HelpMe[[#This Row],[Year]],"-W",HelpMe[[#This Row],[Week'#]])</f>
        <v>#VALUE!</v>
      </c>
      <c r="AF562" s="228" t="str">
        <f>IFERROR(VLOOKUP(HelpMe[[#This Row],[ID]],CGTracker[#All],11,FALSE),"No CG Status Found")</f>
        <v>No CG Status Found</v>
      </c>
      <c r="AG562" s="228" t="e">
        <f>MONTH(TEXT(HelpMe[[#This Row],[Created Date]],"mmm dd, yyyy hh:mm"))</f>
        <v>#VALUE!</v>
      </c>
      <c r="AH562" s="228" t="e">
        <f>_xlfn.CONCAT(HelpMe[[#This Row],[Year]],"-M",HelpMe[[#This Row],[Month]])</f>
        <v>#VALUE!</v>
      </c>
      <c r="AI562" s="228" t="str">
        <f ca="1">IF(HelpMe[[#This Row],[Age]]&lt;2,"Less than 2",IF(HelpMe[[#This Row],[Age]]&lt;5,"From 2 to 5",IF(HelpMe[[#This Row],[Age]]&lt;10,"From 5 to 10","More than 10")))</f>
        <v>From 2 to 5</v>
      </c>
      <c r="AJ562" s="233">
        <f>DATEVALUE(TEXT(HelpMe[[#This Row],[Created Date]],"mm/dd/yyyy hh:mm"))</f>
        <v>45299</v>
      </c>
      <c r="AK562" s="233">
        <f>IF(HelpMe[[#This Row],[Resolved Time]]="-","",DATEVALUE(TEXT(HelpMe[[#This Row],[Created Date]],"mm/dd/yyyy hh:mm")))</f>
        <v>45299</v>
      </c>
    </row>
    <row r="563" spans="1:37" ht="14.5">
      <c r="A563" s="252">
        <v>4000005264</v>
      </c>
      <c r="B563" s="252" t="s">
        <v>117</v>
      </c>
      <c r="C563" s="252" t="s">
        <v>795</v>
      </c>
      <c r="D563" s="254" t="s">
        <v>1751</v>
      </c>
      <c r="E563" s="252" t="s">
        <v>1752</v>
      </c>
      <c r="F563" s="252" t="s">
        <v>843</v>
      </c>
      <c r="G563" s="252" t="s">
        <v>844</v>
      </c>
      <c r="H563" s="252" t="s">
        <v>403</v>
      </c>
      <c r="I563" s="255">
        <v>45618.538888888892</v>
      </c>
      <c r="J563" s="255">
        <v>45622.538888888892</v>
      </c>
      <c r="K563" s="252" t="s">
        <v>845</v>
      </c>
      <c r="L563" s="255">
        <v>45641.71597222222</v>
      </c>
      <c r="M563" s="252" t="s">
        <v>846</v>
      </c>
      <c r="N563" s="252" t="s">
        <v>924</v>
      </c>
      <c r="O563" s="252" t="s">
        <v>848</v>
      </c>
      <c r="P563" s="255">
        <v>45641.71597222222</v>
      </c>
      <c r="Q563" s="252" t="s">
        <v>795</v>
      </c>
      <c r="R563" s="255">
        <v>45638.70416666667</v>
      </c>
      <c r="S563" s="255">
        <v>45638.70416666667</v>
      </c>
      <c r="T563" s="255">
        <v>45618.62222222222</v>
      </c>
      <c r="U563" s="252" t="s">
        <v>885</v>
      </c>
      <c r="V563" s="253" t="s">
        <v>849</v>
      </c>
      <c r="W563" s="252" t="s">
        <v>850</v>
      </c>
      <c r="X563" s="252" t="s">
        <v>793</v>
      </c>
      <c r="Y563" s="228" t="str">
        <f>VLOOKUP(HelpMe[[#This Row],[Technician]],Technicians[#All],3,FALSE)</f>
        <v>RAK Ceramics</v>
      </c>
      <c r="Z563" s="228" t="str">
        <f>VLOOKUP(HelpMe[[#This Row],[Technician]],Technicians[#All],2,FALSE)</f>
        <v>SAP Basis</v>
      </c>
      <c r="AA563" s="230" t="e">
        <f>IF((TEXT("Oct 28, 2024 00:00 AM","mmm dd, yyyy hh:mm") - TEXT(HelpMe[[#This Row],[Created Date]],"mmm dd, yyyy hh:mm"))&gt;0, "Yes","No")</f>
        <v>#VALUE!</v>
      </c>
      <c r="AB563" s="230">
        <f ca="1">IF(HelpMe[[#This Row],[Resolved Time]]="-",NOW()-TEXT(HelpMe[[#This Row],[Created Date]],"mmm dd, yyyy hh:mm"),HelpMe[[#This Row],[Resolved Time]]-HelpMe[[#This Row],[Created Date]])</f>
        <v>20.165277777778101</v>
      </c>
      <c r="AC563" s="231" t="e">
        <f>YEAR(TEXT(HelpMe[[#This Row],[Created Date]],"mmm dd, yyyy hh:mm"))</f>
        <v>#VALUE!</v>
      </c>
      <c r="AD563" s="228" t="e">
        <f>WEEKNUM(TEXT(HelpMe[[#This Row],[Created Date]],"mmm dd, yyyy hh:mm"),2)</f>
        <v>#VALUE!</v>
      </c>
      <c r="AE563" s="228" t="e">
        <f>_xlfn.CONCAT(HelpMe[[#This Row],[Year]],"-W",HelpMe[[#This Row],[Week'#]])</f>
        <v>#VALUE!</v>
      </c>
      <c r="AF563" s="228" t="str">
        <f>IFERROR(VLOOKUP(HelpMe[[#This Row],[ID]],CGTracker[#All],11,FALSE),"No CG Status Found")</f>
        <v>No CG Status Found</v>
      </c>
      <c r="AG563" s="228" t="e">
        <f>MONTH(TEXT(HelpMe[[#This Row],[Created Date]],"mmm dd, yyyy hh:mm"))</f>
        <v>#VALUE!</v>
      </c>
      <c r="AH563" s="228" t="e">
        <f>_xlfn.CONCAT(HelpMe[[#This Row],[Year]],"-M",HelpMe[[#This Row],[Month]])</f>
        <v>#VALUE!</v>
      </c>
      <c r="AI563" s="228" t="str">
        <f ca="1">IF(HelpMe[[#This Row],[Age]]&lt;2,"Less than 2",IF(HelpMe[[#This Row],[Age]]&lt;5,"From 2 to 5",IF(HelpMe[[#This Row],[Age]]&lt;10,"From 5 to 10","More than 10")))</f>
        <v>More than 10</v>
      </c>
      <c r="AJ563" s="233" t="e">
        <f>DATEVALUE(TEXT(HelpMe[[#This Row],[Created Date]],"mm/dd/yyyy hh:mm"))</f>
        <v>#VALUE!</v>
      </c>
      <c r="AK563" s="233" t="e">
        <f>IF(HelpMe[[#This Row],[Resolved Time]]="-","",DATEVALUE(TEXT(HelpMe[[#This Row],[Created Date]],"mm/dd/yyyy hh:mm")))</f>
        <v>#VALUE!</v>
      </c>
    </row>
    <row r="564" spans="1:37" ht="14.5">
      <c r="A564" s="252">
        <v>4000003716</v>
      </c>
      <c r="B564" s="252" t="s">
        <v>117</v>
      </c>
      <c r="C564" s="252" t="s">
        <v>795</v>
      </c>
      <c r="D564" s="254" t="s">
        <v>1753</v>
      </c>
      <c r="E564" s="252" t="s">
        <v>1754</v>
      </c>
      <c r="F564" s="252" t="s">
        <v>843</v>
      </c>
      <c r="G564" s="252" t="s">
        <v>844</v>
      </c>
      <c r="H564" s="252" t="s">
        <v>403</v>
      </c>
      <c r="I564" s="255">
        <v>45569.518055555556</v>
      </c>
      <c r="J564" s="255">
        <v>45573.518055555556</v>
      </c>
      <c r="K564" s="252" t="s">
        <v>845</v>
      </c>
      <c r="L564" s="255">
        <v>45577.693055555559</v>
      </c>
      <c r="M564" s="252" t="s">
        <v>846</v>
      </c>
      <c r="N564" s="252" t="s">
        <v>895</v>
      </c>
      <c r="O564" s="252" t="s">
        <v>848</v>
      </c>
      <c r="P564" s="255">
        <v>45577.693055555559</v>
      </c>
      <c r="Q564" s="252" t="s">
        <v>795</v>
      </c>
      <c r="R564" s="255">
        <v>45574.686805555553</v>
      </c>
      <c r="S564" s="255">
        <v>45574.686805555553</v>
      </c>
      <c r="T564" s="255">
        <v>45569.601388888892</v>
      </c>
      <c r="U564" s="252" t="s">
        <v>885</v>
      </c>
      <c r="V564" s="253" t="s">
        <v>849</v>
      </c>
      <c r="W564" s="252" t="s">
        <v>850</v>
      </c>
      <c r="X564" s="252" t="s">
        <v>793</v>
      </c>
      <c r="Y564" s="228" t="str">
        <f>VLOOKUP(HelpMe[[#This Row],[Technician]],Technicians[#All],3,FALSE)</f>
        <v>RAK Ceramics</v>
      </c>
      <c r="Z564" s="228" t="str">
        <f>VLOOKUP(HelpMe[[#This Row],[Technician]],Technicians[#All],2,FALSE)</f>
        <v>SAP Basis</v>
      </c>
      <c r="AA564" s="233" t="e">
        <f>IF((TEXT("Oct 28, 2024 00:00 AM","mmm dd, yyyy hh:mm") - TEXT(HelpMe[[#This Row],[Created Date]],"mmm dd, yyyy hh:mm"))&gt;0, "Yes","No")</f>
        <v>#VALUE!</v>
      </c>
      <c r="AB564" s="230">
        <f ca="1">IF(HelpMe[[#This Row],[Resolved Time]]="-",NOW()-TEXT(HelpMe[[#This Row],[Created Date]],"mmm dd, yyyy hh:mm"),HelpMe[[#This Row],[Resolved Time]]-HelpMe[[#This Row],[Created Date]])</f>
        <v>5.1687499999970896</v>
      </c>
      <c r="AC564" s="231" t="e">
        <f>YEAR(TEXT(HelpMe[[#This Row],[Created Date]],"mmm dd, yyyy hh:mm"))</f>
        <v>#VALUE!</v>
      </c>
      <c r="AD564" s="228" t="e">
        <f>WEEKNUM(TEXT(HelpMe[[#This Row],[Created Date]],"mmm dd, yyyy hh:mm"),2)</f>
        <v>#VALUE!</v>
      </c>
      <c r="AE564" s="228" t="e">
        <f>_xlfn.CONCAT(HelpMe[[#This Row],[Year]],"-W",HelpMe[[#This Row],[Week'#]])</f>
        <v>#VALUE!</v>
      </c>
      <c r="AF564" s="228" t="str">
        <f>IFERROR(VLOOKUP(HelpMe[[#This Row],[ID]],CGTracker[#All],11,FALSE),"No CG Status Found")</f>
        <v>No CG Status Found</v>
      </c>
      <c r="AG564" s="228" t="e">
        <f>MONTH(TEXT(HelpMe[[#This Row],[Created Date]],"mmm dd, yyyy hh:mm"))</f>
        <v>#VALUE!</v>
      </c>
      <c r="AH564" s="228" t="e">
        <f>_xlfn.CONCAT(HelpMe[[#This Row],[Year]],"-M",HelpMe[[#This Row],[Month]])</f>
        <v>#VALUE!</v>
      </c>
      <c r="AI564" s="228" t="str">
        <f ca="1">IF(HelpMe[[#This Row],[Age]]&lt;2,"Less than 2",IF(HelpMe[[#This Row],[Age]]&lt;5,"From 2 to 5",IF(HelpMe[[#This Row],[Age]]&lt;10,"From 5 to 10","More than 10")))</f>
        <v>From 5 to 10</v>
      </c>
      <c r="AJ564" s="233">
        <f>DATEVALUE(TEXT(HelpMe[[#This Row],[Created Date]],"mm/dd/yyyy hh:mm"))</f>
        <v>45392</v>
      </c>
      <c r="AK564" s="233">
        <f>IF(HelpMe[[#This Row],[Resolved Time]]="-","",DATEVALUE(TEXT(HelpMe[[#This Row],[Created Date]],"mm/dd/yyyy hh:mm")))</f>
        <v>45392</v>
      </c>
    </row>
    <row r="565" spans="1:37" ht="14.5">
      <c r="A565" s="252">
        <v>4000001477</v>
      </c>
      <c r="B565" s="252" t="s">
        <v>117</v>
      </c>
      <c r="C565" s="252" t="s">
        <v>906</v>
      </c>
      <c r="D565" s="254" t="s">
        <v>1755</v>
      </c>
      <c r="E565" s="252" t="s">
        <v>1756</v>
      </c>
      <c r="F565" s="252" t="s">
        <v>843</v>
      </c>
      <c r="G565" s="252" t="s">
        <v>844</v>
      </c>
      <c r="H565" s="252" t="s">
        <v>131</v>
      </c>
      <c r="I565" s="255">
        <v>45505.511805555558</v>
      </c>
      <c r="J565" s="255">
        <v>45506.490972222222</v>
      </c>
      <c r="K565" s="252" t="s">
        <v>845</v>
      </c>
      <c r="L565" s="253" t="s">
        <v>849</v>
      </c>
      <c r="M565" s="252" t="s">
        <v>1756</v>
      </c>
      <c r="N565" s="252" t="s">
        <v>1610</v>
      </c>
      <c r="O565" s="252" t="s">
        <v>848</v>
      </c>
      <c r="P565" s="255">
        <v>45568.695833333331</v>
      </c>
      <c r="Q565" s="252" t="s">
        <v>861</v>
      </c>
      <c r="R565" s="253" t="s">
        <v>849</v>
      </c>
      <c r="S565" s="255">
        <v>45506.788194444445</v>
      </c>
      <c r="T565" s="255">
        <v>45505.553472222222</v>
      </c>
      <c r="U565" s="252" t="s">
        <v>845</v>
      </c>
      <c r="V565" s="253" t="s">
        <v>849</v>
      </c>
      <c r="W565" s="252" t="s">
        <v>850</v>
      </c>
      <c r="X565" s="252" t="s">
        <v>903</v>
      </c>
      <c r="Y565" s="228" t="str">
        <f>VLOOKUP(HelpMe[[#This Row],[Technician]],Technicians[#All],3,FALSE)</f>
        <v>RAK Ceramics</v>
      </c>
      <c r="Z565" s="228" t="str">
        <f>VLOOKUP(HelpMe[[#This Row],[Technician]],Technicians[#All],2,FALSE)</f>
        <v>SAP Basis</v>
      </c>
      <c r="AA565" s="230" t="e">
        <f>IF((TEXT("Oct 28, 2024 00:00 AM","mmm dd, yyyy hh:mm") - TEXT(HelpMe[[#This Row],[Created Date]],"mmm dd, yyyy hh:mm"))&gt;0, "Yes","No")</f>
        <v>#VALUE!</v>
      </c>
      <c r="AB565" s="230" t="e">
        <f ca="1">IF(HelpMe[[#This Row],[Resolved Time]]="-",NOW()-TEXT(HelpMe[[#This Row],[Created Date]],"mmm dd, yyyy hh:mm"),HelpMe[[#This Row],[Resolved Time]]-HelpMe[[#This Row],[Created Date]])</f>
        <v>#VALUE!</v>
      </c>
      <c r="AC565" s="231" t="e">
        <f>YEAR(TEXT(HelpMe[[#This Row],[Created Date]],"mmm dd, yyyy hh:mm"))</f>
        <v>#VALUE!</v>
      </c>
      <c r="AD565" s="228" t="e">
        <f>WEEKNUM(TEXT(HelpMe[[#This Row],[Created Date]],"mmm dd, yyyy hh:mm"),2)</f>
        <v>#VALUE!</v>
      </c>
      <c r="AE565" s="228" t="e">
        <f>_xlfn.CONCAT(HelpMe[[#This Row],[Year]],"-W",HelpMe[[#This Row],[Week'#]])</f>
        <v>#VALUE!</v>
      </c>
      <c r="AF565" s="228" t="str">
        <f>IFERROR(VLOOKUP(HelpMe[[#This Row],[ID]],CGTracker[#All],11,FALSE),"No CG Status Found")</f>
        <v>No CG Status Found</v>
      </c>
      <c r="AG565" s="228" t="e">
        <f>MONTH(TEXT(HelpMe[[#This Row],[Created Date]],"mmm dd, yyyy hh:mm"))</f>
        <v>#VALUE!</v>
      </c>
      <c r="AH565" s="228" t="e">
        <f>_xlfn.CONCAT(HelpMe[[#This Row],[Year]],"-M",HelpMe[[#This Row],[Month]])</f>
        <v>#VALUE!</v>
      </c>
      <c r="AI565" s="228" t="e">
        <f ca="1">IF(HelpMe[[#This Row],[Age]]&lt;2,"Less than 2",IF(HelpMe[[#This Row],[Age]]&lt;5,"From 2 to 5",IF(HelpMe[[#This Row],[Age]]&lt;10,"From 5 to 10","More than 10")))</f>
        <v>#VALUE!</v>
      </c>
      <c r="AJ565" s="233">
        <f>DATEVALUE(TEXT(HelpMe[[#This Row],[Created Date]],"mm/dd/yyyy hh:mm"))</f>
        <v>45299</v>
      </c>
      <c r="AK565" s="233" t="str">
        <f>IF(HelpMe[[#This Row],[Resolved Time]]="-","",DATEVALUE(TEXT(HelpMe[[#This Row],[Created Date]],"mm/dd/yyyy hh:mm")))</f>
        <v/>
      </c>
    </row>
    <row r="566" spans="1:37" ht="14.5">
      <c r="A566" s="252">
        <v>4000001641</v>
      </c>
      <c r="B566" s="252" t="s">
        <v>117</v>
      </c>
      <c r="C566" s="252" t="s">
        <v>881</v>
      </c>
      <c r="D566" s="254" t="s">
        <v>1755</v>
      </c>
      <c r="E566" s="252" t="s">
        <v>1756</v>
      </c>
      <c r="F566" s="252" t="s">
        <v>843</v>
      </c>
      <c r="G566" s="252" t="s">
        <v>844</v>
      </c>
      <c r="H566" s="252" t="s">
        <v>403</v>
      </c>
      <c r="I566" s="255">
        <v>45506.78402777778</v>
      </c>
      <c r="J566" s="255">
        <v>45512.78402777778</v>
      </c>
      <c r="K566" s="252" t="s">
        <v>845</v>
      </c>
      <c r="L566" s="255">
        <v>45535.760416666664</v>
      </c>
      <c r="M566" s="252" t="s">
        <v>1514</v>
      </c>
      <c r="N566" s="252" t="s">
        <v>1610</v>
      </c>
      <c r="O566" s="252" t="s">
        <v>848</v>
      </c>
      <c r="P566" s="255">
        <v>45535.760416666664</v>
      </c>
      <c r="Q566" s="252" t="s">
        <v>881</v>
      </c>
      <c r="R566" s="255">
        <v>45532.734027777777</v>
      </c>
      <c r="S566" s="255">
        <v>45531.727083333331</v>
      </c>
      <c r="T566" s="255">
        <v>45507.59652777778</v>
      </c>
      <c r="U566" s="252" t="s">
        <v>885</v>
      </c>
      <c r="V566" s="253" t="s">
        <v>849</v>
      </c>
      <c r="W566" s="252" t="s">
        <v>850</v>
      </c>
      <c r="X566" s="252" t="s">
        <v>903</v>
      </c>
      <c r="Y566" s="228" t="str">
        <f>VLOOKUP(HelpMe[[#This Row],[Technician]],Technicians[#All],3,FALSE)</f>
        <v>RAK Ceramics</v>
      </c>
      <c r="Z566" s="228" t="str">
        <f>VLOOKUP(HelpMe[[#This Row],[Technician]],Technicians[#All],2,FALSE)</f>
        <v>SAP Basis</v>
      </c>
      <c r="AA566" s="233" t="e">
        <f>IF((TEXT("Oct 28, 2024 00:00 AM","mmm dd, yyyy hh:mm") - TEXT(HelpMe[[#This Row],[Created Date]],"mmm dd, yyyy hh:mm"))&gt;0, "Yes","No")</f>
        <v>#VALUE!</v>
      </c>
      <c r="AB566" s="230">
        <f ca="1">IF(HelpMe[[#This Row],[Resolved Time]]="-",NOW()-TEXT(HelpMe[[#This Row],[Created Date]],"mmm dd, yyyy hh:mm"),HelpMe[[#This Row],[Resolved Time]]-HelpMe[[#This Row],[Created Date]])</f>
        <v>25.94999999999709</v>
      </c>
      <c r="AC566" s="231" t="e">
        <f>YEAR(TEXT(HelpMe[[#This Row],[Created Date]],"mmm dd, yyyy hh:mm"))</f>
        <v>#VALUE!</v>
      </c>
      <c r="AD566" s="228" t="e">
        <f>WEEKNUM(TEXT(HelpMe[[#This Row],[Created Date]],"mmm dd, yyyy hh:mm"),2)</f>
        <v>#VALUE!</v>
      </c>
      <c r="AE566" s="228" t="e">
        <f>_xlfn.CONCAT(HelpMe[[#This Row],[Year]],"-W",HelpMe[[#This Row],[Week'#]])</f>
        <v>#VALUE!</v>
      </c>
      <c r="AF566" s="228" t="str">
        <f>IFERROR(VLOOKUP(HelpMe[[#This Row],[ID]],CGTracker[#All],11,FALSE),"No CG Status Found")</f>
        <v>No CG Status Found</v>
      </c>
      <c r="AG566" s="228" t="e">
        <f>MONTH(TEXT(HelpMe[[#This Row],[Created Date]],"mmm dd, yyyy hh:mm"))</f>
        <v>#VALUE!</v>
      </c>
      <c r="AH566" s="228" t="e">
        <f>_xlfn.CONCAT(HelpMe[[#This Row],[Year]],"-M",HelpMe[[#This Row],[Month]])</f>
        <v>#VALUE!</v>
      </c>
      <c r="AI566" s="228" t="str">
        <f ca="1">IF(HelpMe[[#This Row],[Age]]&lt;2,"Less than 2",IF(HelpMe[[#This Row],[Age]]&lt;5,"From 2 to 5",IF(HelpMe[[#This Row],[Age]]&lt;10,"From 5 to 10","More than 10")))</f>
        <v>More than 10</v>
      </c>
      <c r="AJ566" s="233">
        <f>DATEVALUE(TEXT(HelpMe[[#This Row],[Created Date]],"mm/dd/yyyy hh:mm"))</f>
        <v>45330</v>
      </c>
      <c r="AK566" s="233">
        <f>IF(HelpMe[[#This Row],[Resolved Time]]="-","",DATEVALUE(TEXT(HelpMe[[#This Row],[Created Date]],"mm/dd/yyyy hh:mm")))</f>
        <v>45330</v>
      </c>
    </row>
    <row r="567" spans="1:37" ht="14.5">
      <c r="A567" s="252">
        <v>4000001046</v>
      </c>
      <c r="B567" s="252" t="s">
        <v>117</v>
      </c>
      <c r="C567" s="252" t="s">
        <v>906</v>
      </c>
      <c r="D567" s="254" t="s">
        <v>1757</v>
      </c>
      <c r="E567" s="252" t="s">
        <v>1758</v>
      </c>
      <c r="F567" s="252" t="s">
        <v>843</v>
      </c>
      <c r="G567" s="252" t="s">
        <v>844</v>
      </c>
      <c r="H567" s="252" t="s">
        <v>403</v>
      </c>
      <c r="I567" s="255">
        <v>45497.438194444447</v>
      </c>
      <c r="J567" s="255">
        <v>45497.771527777775</v>
      </c>
      <c r="K567" s="252" t="s">
        <v>845</v>
      </c>
      <c r="L567" s="255">
        <v>45512.710416666669</v>
      </c>
      <c r="M567" s="252" t="s">
        <v>1758</v>
      </c>
      <c r="N567" s="252" t="s">
        <v>895</v>
      </c>
      <c r="O567" s="252" t="s">
        <v>848</v>
      </c>
      <c r="P567" s="255">
        <v>45512.710416666669</v>
      </c>
      <c r="Q567" s="252" t="s">
        <v>861</v>
      </c>
      <c r="R567" s="255">
        <v>45509.686805555553</v>
      </c>
      <c r="S567" s="255">
        <v>45509.686805555553</v>
      </c>
      <c r="T567" s="255">
        <v>45497.479861111111</v>
      </c>
      <c r="U567" s="252" t="s">
        <v>885</v>
      </c>
      <c r="V567" s="253" t="s">
        <v>849</v>
      </c>
      <c r="W567" s="252" t="s">
        <v>850</v>
      </c>
      <c r="X567" s="252" t="s">
        <v>793</v>
      </c>
      <c r="Y567" s="228" t="str">
        <f>VLOOKUP(HelpMe[[#This Row],[Technician]],Technicians[#All],3,FALSE)</f>
        <v>RAK Ceramics</v>
      </c>
      <c r="Z567" s="228" t="str">
        <f>VLOOKUP(HelpMe[[#This Row],[Technician]],Technicians[#All],2,FALSE)</f>
        <v>SAP Basis</v>
      </c>
      <c r="AA567" s="233" t="e">
        <f>IF((TEXT("Oct 28, 2024 00:00 AM","mmm dd, yyyy hh:mm") - TEXT(HelpMe[[#This Row],[Created Date]],"mmm dd, yyyy hh:mm"))&gt;0, "Yes","No")</f>
        <v>#VALUE!</v>
      </c>
      <c r="AB567" s="230">
        <f ca="1">IF(HelpMe[[#This Row],[Resolved Time]]="-",NOW()-TEXT(HelpMe[[#This Row],[Created Date]],"mmm dd, yyyy hh:mm"),HelpMe[[#This Row],[Resolved Time]]-HelpMe[[#This Row],[Created Date]])</f>
        <v>12.248611111106584</v>
      </c>
      <c r="AC567" s="231" t="e">
        <f>YEAR(TEXT(HelpMe[[#This Row],[Created Date]],"mmm dd, yyyy hh:mm"))</f>
        <v>#VALUE!</v>
      </c>
      <c r="AD567" s="228" t="e">
        <f>WEEKNUM(TEXT(HelpMe[[#This Row],[Created Date]],"mmm dd, yyyy hh:mm"),2)</f>
        <v>#VALUE!</v>
      </c>
      <c r="AE567" s="228" t="e">
        <f>_xlfn.CONCAT(HelpMe[[#This Row],[Year]],"-W",HelpMe[[#This Row],[Week'#]])</f>
        <v>#VALUE!</v>
      </c>
      <c r="AF567" s="228" t="str">
        <f>IFERROR(VLOOKUP(HelpMe[[#This Row],[ID]],CGTracker[#All],11,FALSE),"No CG Status Found")</f>
        <v>No CG Status Found</v>
      </c>
      <c r="AG567" s="228" t="e">
        <f>MONTH(TEXT(HelpMe[[#This Row],[Created Date]],"mmm dd, yyyy hh:mm"))</f>
        <v>#VALUE!</v>
      </c>
      <c r="AH567" s="228" t="e">
        <f>_xlfn.CONCAT(HelpMe[[#This Row],[Year]],"-M",HelpMe[[#This Row],[Month]])</f>
        <v>#VALUE!</v>
      </c>
      <c r="AI567" s="228" t="str">
        <f ca="1">IF(HelpMe[[#This Row],[Age]]&lt;2,"Less than 2",IF(HelpMe[[#This Row],[Age]]&lt;5,"From 2 to 5",IF(HelpMe[[#This Row],[Age]]&lt;10,"From 5 to 10","More than 10")))</f>
        <v>More than 10</v>
      </c>
      <c r="AJ567" s="233" t="e">
        <f>DATEVALUE(TEXT(HelpMe[[#This Row],[Created Date]],"mm/dd/yyyy hh:mm"))</f>
        <v>#VALUE!</v>
      </c>
      <c r="AK567" s="233" t="e">
        <f>IF(HelpMe[[#This Row],[Resolved Time]]="-","",DATEVALUE(TEXT(HelpMe[[#This Row],[Created Date]],"mm/dd/yyyy hh:mm")))</f>
        <v>#VALUE!</v>
      </c>
    </row>
    <row r="568" spans="1:37" ht="14.5">
      <c r="A568" s="252">
        <v>4000000928</v>
      </c>
      <c r="B568" s="252" t="s">
        <v>117</v>
      </c>
      <c r="C568" s="252" t="s">
        <v>906</v>
      </c>
      <c r="D568" s="254" t="s">
        <v>1759</v>
      </c>
      <c r="E568" s="252" t="s">
        <v>1517</v>
      </c>
      <c r="F568" s="252" t="s">
        <v>843</v>
      </c>
      <c r="G568" s="252" t="s">
        <v>844</v>
      </c>
      <c r="H568" s="252" t="s">
        <v>403</v>
      </c>
      <c r="I568" s="255">
        <v>45495.44027777778</v>
      </c>
      <c r="J568" s="255">
        <v>45495.773611111108</v>
      </c>
      <c r="K568" s="252" t="s">
        <v>845</v>
      </c>
      <c r="L568" s="255">
        <v>45512.710416666669</v>
      </c>
      <c r="M568" s="252" t="s">
        <v>1517</v>
      </c>
      <c r="N568" s="252" t="s">
        <v>1518</v>
      </c>
      <c r="O568" s="252" t="s">
        <v>848</v>
      </c>
      <c r="P568" s="255">
        <v>45512.710416666669</v>
      </c>
      <c r="Q568" s="252" t="s">
        <v>861</v>
      </c>
      <c r="R568" s="255">
        <v>45509.68472222222</v>
      </c>
      <c r="S568" s="255">
        <v>45509.68472222222</v>
      </c>
      <c r="T568" s="255">
        <v>45495.481944444444</v>
      </c>
      <c r="U568" s="252" t="s">
        <v>885</v>
      </c>
      <c r="V568" s="253" t="s">
        <v>849</v>
      </c>
      <c r="W568" s="252" t="s">
        <v>1121</v>
      </c>
      <c r="X568" s="252" t="s">
        <v>913</v>
      </c>
      <c r="Y568" s="228" t="str">
        <f>VLOOKUP(HelpMe[[#This Row],[Technician]],Technicians[#All],3,FALSE)</f>
        <v>RAK Ceramics</v>
      </c>
      <c r="Z568" s="228" t="str">
        <f>VLOOKUP(HelpMe[[#This Row],[Technician]],Technicians[#All],2,FALSE)</f>
        <v>SAP Basis</v>
      </c>
      <c r="AA568" s="233" t="e">
        <f>IF((TEXT("Oct 28, 2024 00:00 AM","mmm dd, yyyy hh:mm") - TEXT(HelpMe[[#This Row],[Created Date]],"mmm dd, yyyy hh:mm"))&gt;0, "Yes","No")</f>
        <v>#VALUE!</v>
      </c>
      <c r="AB568" s="230">
        <f ca="1">IF(HelpMe[[#This Row],[Resolved Time]]="-",NOW()-TEXT(HelpMe[[#This Row],[Created Date]],"mmm dd, yyyy hh:mm"),HelpMe[[#This Row],[Resolved Time]]-HelpMe[[#This Row],[Created Date]])</f>
        <v>14.244444444440887</v>
      </c>
      <c r="AC568" s="231" t="e">
        <f>YEAR(TEXT(HelpMe[[#This Row],[Created Date]],"mmm dd, yyyy hh:mm"))</f>
        <v>#VALUE!</v>
      </c>
      <c r="AD568" s="228" t="e">
        <f>WEEKNUM(TEXT(HelpMe[[#This Row],[Created Date]],"mmm dd, yyyy hh:mm"),2)</f>
        <v>#VALUE!</v>
      </c>
      <c r="AE568" s="228" t="e">
        <f>_xlfn.CONCAT(HelpMe[[#This Row],[Year]],"-W",HelpMe[[#This Row],[Week'#]])</f>
        <v>#VALUE!</v>
      </c>
      <c r="AF568" s="228" t="str">
        <f>IFERROR(VLOOKUP(HelpMe[[#This Row],[ID]],CGTracker[#All],11,FALSE),"No CG Status Found")</f>
        <v>No CG Status Found</v>
      </c>
      <c r="AG568" s="228" t="e">
        <f>MONTH(TEXT(HelpMe[[#This Row],[Created Date]],"mmm dd, yyyy hh:mm"))</f>
        <v>#VALUE!</v>
      </c>
      <c r="AH568" s="228" t="e">
        <f>_xlfn.CONCAT(HelpMe[[#This Row],[Year]],"-M",HelpMe[[#This Row],[Month]])</f>
        <v>#VALUE!</v>
      </c>
      <c r="AI568" s="228" t="str">
        <f ca="1">IF(HelpMe[[#This Row],[Age]]&lt;2,"Less than 2",IF(HelpMe[[#This Row],[Age]]&lt;5,"From 2 to 5",IF(HelpMe[[#This Row],[Age]]&lt;10,"From 5 to 10","More than 10")))</f>
        <v>More than 10</v>
      </c>
      <c r="AJ568" s="233" t="e">
        <f>DATEVALUE(TEXT(HelpMe[[#This Row],[Created Date]],"mm/dd/yyyy hh:mm"))</f>
        <v>#VALUE!</v>
      </c>
      <c r="AK568" s="233" t="e">
        <f>IF(HelpMe[[#This Row],[Resolved Time]]="-","",DATEVALUE(TEXT(HelpMe[[#This Row],[Created Date]],"mm/dd/yyyy hh:mm")))</f>
        <v>#VALUE!</v>
      </c>
    </row>
    <row r="569" spans="1:37" ht="14.5">
      <c r="A569" s="252">
        <v>4000004995</v>
      </c>
      <c r="B569" s="252" t="s">
        <v>117</v>
      </c>
      <c r="C569" s="252" t="s">
        <v>795</v>
      </c>
      <c r="D569" s="254" t="s">
        <v>1760</v>
      </c>
      <c r="E569" s="252" t="s">
        <v>1761</v>
      </c>
      <c r="F569" s="252" t="s">
        <v>843</v>
      </c>
      <c r="G569" s="252" t="s">
        <v>844</v>
      </c>
      <c r="H569" s="252" t="s">
        <v>403</v>
      </c>
      <c r="I569" s="255">
        <v>45610.47152777778</v>
      </c>
      <c r="J569" s="255">
        <v>45614.522222222222</v>
      </c>
      <c r="K569" s="252" t="s">
        <v>885</v>
      </c>
      <c r="L569" s="255">
        <v>45611.675000000003</v>
      </c>
      <c r="M569" s="252" t="s">
        <v>1761</v>
      </c>
      <c r="N569" s="252" t="s">
        <v>1005</v>
      </c>
      <c r="O569" s="252" t="s">
        <v>848</v>
      </c>
      <c r="P569" s="255">
        <v>45611.675000000003</v>
      </c>
      <c r="Q569" s="252" t="s">
        <v>795</v>
      </c>
      <c r="R569" s="255">
        <v>45611.663194444445</v>
      </c>
      <c r="S569" s="255">
        <v>45611.457638888889</v>
      </c>
      <c r="T569" s="253" t="s">
        <v>849</v>
      </c>
      <c r="U569" s="252" t="s">
        <v>885</v>
      </c>
      <c r="V569" s="253" t="s">
        <v>849</v>
      </c>
      <c r="W569" s="252" t="s">
        <v>888</v>
      </c>
      <c r="X569" s="252" t="s">
        <v>793</v>
      </c>
      <c r="Y569" s="228" t="str">
        <f>VLOOKUP(HelpMe[[#This Row],[Technician]],Technicians[#All],3,FALSE)</f>
        <v>RAK Ceramics</v>
      </c>
      <c r="Z569" s="228" t="str">
        <f>VLOOKUP(HelpMe[[#This Row],[Technician]],Technicians[#All],2,FALSE)</f>
        <v>SAP Basis</v>
      </c>
      <c r="AA569" s="233" t="e">
        <f>IF((TEXT("Oct 28, 2024 00:00 AM","mmm dd, yyyy hh:mm") - TEXT(HelpMe[[#This Row],[Created Date]],"mmm dd, yyyy hh:mm"))&gt;0, "Yes","No")</f>
        <v>#VALUE!</v>
      </c>
      <c r="AB569" s="230">
        <f ca="1">IF(HelpMe[[#This Row],[Resolved Time]]="-",NOW()-TEXT(HelpMe[[#This Row],[Created Date]],"mmm dd, yyyy hh:mm"),HelpMe[[#This Row],[Resolved Time]]-HelpMe[[#This Row],[Created Date]])</f>
        <v>1.1916666666656965</v>
      </c>
      <c r="AC569" s="231" t="e">
        <f>YEAR(TEXT(HelpMe[[#This Row],[Created Date]],"mmm dd, yyyy hh:mm"))</f>
        <v>#VALUE!</v>
      </c>
      <c r="AD569" s="228" t="e">
        <f>WEEKNUM(TEXT(HelpMe[[#This Row],[Created Date]],"mmm dd, yyyy hh:mm"),2)</f>
        <v>#VALUE!</v>
      </c>
      <c r="AE569" s="228" t="e">
        <f>_xlfn.CONCAT(HelpMe[[#This Row],[Year]],"-W",HelpMe[[#This Row],[Week'#]])</f>
        <v>#VALUE!</v>
      </c>
      <c r="AF569" s="228" t="str">
        <f>IFERROR(VLOOKUP(HelpMe[[#This Row],[ID]],CGTracker[#All],11,FALSE),"No CG Status Found")</f>
        <v>No CG Status Found</v>
      </c>
      <c r="AG569" s="228" t="e">
        <f>MONTH(TEXT(HelpMe[[#This Row],[Created Date]],"mmm dd, yyyy hh:mm"))</f>
        <v>#VALUE!</v>
      </c>
      <c r="AH569" s="228" t="e">
        <f>_xlfn.CONCAT(HelpMe[[#This Row],[Year]],"-M",HelpMe[[#This Row],[Month]])</f>
        <v>#VALUE!</v>
      </c>
      <c r="AI569" s="228" t="str">
        <f ca="1">IF(HelpMe[[#This Row],[Age]]&lt;2,"Less than 2",IF(HelpMe[[#This Row],[Age]]&lt;5,"From 2 to 5",IF(HelpMe[[#This Row],[Age]]&lt;10,"From 5 to 10","More than 10")))</f>
        <v>Less than 2</v>
      </c>
      <c r="AJ569" s="233" t="e">
        <f>DATEVALUE(TEXT(HelpMe[[#This Row],[Created Date]],"mm/dd/yyyy hh:mm"))</f>
        <v>#VALUE!</v>
      </c>
      <c r="AK569" s="233" t="e">
        <f>IF(HelpMe[[#This Row],[Resolved Time]]="-","",DATEVALUE(TEXT(HelpMe[[#This Row],[Created Date]],"mm/dd/yyyy hh:mm")))</f>
        <v>#VALUE!</v>
      </c>
    </row>
    <row r="570" spans="1:37" ht="14.5">
      <c r="A570" s="252">
        <v>4000005809</v>
      </c>
      <c r="B570" s="252" t="s">
        <v>117</v>
      </c>
      <c r="C570" s="252" t="s">
        <v>795</v>
      </c>
      <c r="D570" s="254" t="s">
        <v>1762</v>
      </c>
      <c r="E570" s="252" t="s">
        <v>1074</v>
      </c>
      <c r="F570" s="252" t="s">
        <v>843</v>
      </c>
      <c r="G570" s="252" t="s">
        <v>844</v>
      </c>
      <c r="H570" s="252" t="s">
        <v>403</v>
      </c>
      <c r="I570" s="255">
        <v>45636.691666666666</v>
      </c>
      <c r="J570" s="255">
        <v>45638.691666666666</v>
      </c>
      <c r="K570" s="252" t="s">
        <v>845</v>
      </c>
      <c r="L570" s="255">
        <v>45642.55</v>
      </c>
      <c r="M570" s="252" t="s">
        <v>1075</v>
      </c>
      <c r="N570" s="252" t="s">
        <v>968</v>
      </c>
      <c r="O570" s="252" t="s">
        <v>848</v>
      </c>
      <c r="P570" s="255">
        <v>45642.794444444444</v>
      </c>
      <c r="Q570" s="252" t="s">
        <v>795</v>
      </c>
      <c r="R570" s="255">
        <v>45639.517361111109</v>
      </c>
      <c r="S570" s="255">
        <v>45639.517361111109</v>
      </c>
      <c r="T570" s="255">
        <v>45636.775000000001</v>
      </c>
      <c r="U570" s="252" t="s">
        <v>845</v>
      </c>
      <c r="V570" s="253" t="s">
        <v>849</v>
      </c>
      <c r="W570" s="252" t="s">
        <v>850</v>
      </c>
      <c r="X570" s="252" t="s">
        <v>793</v>
      </c>
      <c r="Y570" s="228" t="str">
        <f>VLOOKUP(HelpMe[[#This Row],[Technician]],Technicians[#All],3,FALSE)</f>
        <v>RAK Ceramics</v>
      </c>
      <c r="Z570" s="228" t="str">
        <f>VLOOKUP(HelpMe[[#This Row],[Technician]],Technicians[#All],2,FALSE)</f>
        <v>SAP Basis</v>
      </c>
      <c r="AA570" s="233" t="e">
        <f>IF((TEXT("Oct 28, 2024 00:00 AM","mmm dd, yyyy hh:mm") - TEXT(HelpMe[[#This Row],[Created Date]],"mmm dd, yyyy hh:mm"))&gt;0, "Yes","No")</f>
        <v>#VALUE!</v>
      </c>
      <c r="AB570" s="230">
        <f ca="1">IF(HelpMe[[#This Row],[Resolved Time]]="-",NOW()-TEXT(HelpMe[[#This Row],[Created Date]],"mmm dd, yyyy hh:mm"),HelpMe[[#This Row],[Resolved Time]]-HelpMe[[#This Row],[Created Date]])</f>
        <v>2.8256944444437977</v>
      </c>
      <c r="AC570" s="231" t="e">
        <f>YEAR(TEXT(HelpMe[[#This Row],[Created Date]],"mmm dd, yyyy hh:mm"))</f>
        <v>#VALUE!</v>
      </c>
      <c r="AD570" s="228" t="e">
        <f>WEEKNUM(TEXT(HelpMe[[#This Row],[Created Date]],"mmm dd, yyyy hh:mm"),2)</f>
        <v>#VALUE!</v>
      </c>
      <c r="AE570" s="228" t="e">
        <f>_xlfn.CONCAT(HelpMe[[#This Row],[Year]],"-W",HelpMe[[#This Row],[Week'#]])</f>
        <v>#VALUE!</v>
      </c>
      <c r="AF570" s="228" t="str">
        <f>IFERROR(VLOOKUP(HelpMe[[#This Row],[ID]],CGTracker[#All],11,FALSE),"No CG Status Found")</f>
        <v>No CG Status Found</v>
      </c>
      <c r="AG570" s="228" t="e">
        <f>MONTH(TEXT(HelpMe[[#This Row],[Created Date]],"mmm dd, yyyy hh:mm"))</f>
        <v>#VALUE!</v>
      </c>
      <c r="AH570" s="228" t="e">
        <f>_xlfn.CONCAT(HelpMe[[#This Row],[Year]],"-M",HelpMe[[#This Row],[Month]])</f>
        <v>#VALUE!</v>
      </c>
      <c r="AI570" s="228" t="str">
        <f ca="1">IF(HelpMe[[#This Row],[Age]]&lt;2,"Less than 2",IF(HelpMe[[#This Row],[Age]]&lt;5,"From 2 to 5",IF(HelpMe[[#This Row],[Age]]&lt;10,"From 5 to 10","More than 10")))</f>
        <v>From 2 to 5</v>
      </c>
      <c r="AJ570" s="233">
        <f>DATEVALUE(TEXT(HelpMe[[#This Row],[Created Date]],"mm/dd/yyyy hh:mm"))</f>
        <v>45577</v>
      </c>
      <c r="AK570" s="233">
        <f>IF(HelpMe[[#This Row],[Resolved Time]]="-","",DATEVALUE(TEXT(HelpMe[[#This Row],[Created Date]],"mm/dd/yyyy hh:mm")))</f>
        <v>45577</v>
      </c>
    </row>
    <row r="571" spans="1:37" ht="14.5">
      <c r="A571" s="252">
        <v>4000003453</v>
      </c>
      <c r="B571" s="252" t="s">
        <v>117</v>
      </c>
      <c r="C571" s="252" t="s">
        <v>795</v>
      </c>
      <c r="D571" s="254" t="s">
        <v>1763</v>
      </c>
      <c r="E571" s="252" t="s">
        <v>1764</v>
      </c>
      <c r="F571" s="252" t="s">
        <v>843</v>
      </c>
      <c r="G571" s="252" t="s">
        <v>844</v>
      </c>
      <c r="H571" s="252" t="s">
        <v>403</v>
      </c>
      <c r="I571" s="255">
        <v>45562.507638888892</v>
      </c>
      <c r="J571" s="255">
        <v>45566.507638888892</v>
      </c>
      <c r="K571" s="252" t="s">
        <v>845</v>
      </c>
      <c r="L571" s="255">
        <v>45568.772916666669</v>
      </c>
      <c r="M571" s="252" t="s">
        <v>846</v>
      </c>
      <c r="N571" s="252" t="s">
        <v>997</v>
      </c>
      <c r="O571" s="252" t="s">
        <v>848</v>
      </c>
      <c r="P571" s="255">
        <v>45568.772916666669</v>
      </c>
      <c r="Q571" s="252" t="s">
        <v>795</v>
      </c>
      <c r="R571" s="255">
        <v>45565.759027777778</v>
      </c>
      <c r="S571" s="255">
        <v>45565.759027777778</v>
      </c>
      <c r="T571" s="255">
        <v>45562.59097222222</v>
      </c>
      <c r="U571" s="252" t="s">
        <v>885</v>
      </c>
      <c r="V571" s="253" t="s">
        <v>849</v>
      </c>
      <c r="W571" s="252" t="s">
        <v>850</v>
      </c>
      <c r="X571" s="252" t="s">
        <v>793</v>
      </c>
      <c r="Y571" s="228" t="str">
        <f>VLOOKUP(HelpMe[[#This Row],[Technician]],Technicians[#All],3,FALSE)</f>
        <v>RAK Ceramics</v>
      </c>
      <c r="Z571" s="228" t="str">
        <f>VLOOKUP(HelpMe[[#This Row],[Technician]],Technicians[#All],2,FALSE)</f>
        <v>SAP Basis</v>
      </c>
      <c r="AA571" s="230" t="e">
        <f>IF((TEXT("Oct 28, 2024 00:00 AM","mmm dd, yyyy hh:mm") - TEXT(HelpMe[[#This Row],[Created Date]],"mmm dd, yyyy hh:mm"))&gt;0, "Yes","No")</f>
        <v>#VALUE!</v>
      </c>
      <c r="AB571" s="230">
        <f ca="1">IF(HelpMe[[#This Row],[Resolved Time]]="-",NOW()-TEXT(HelpMe[[#This Row],[Created Date]],"mmm dd, yyyy hh:mm"),HelpMe[[#This Row],[Resolved Time]]-HelpMe[[#This Row],[Created Date]])</f>
        <v>3.2513888888861402</v>
      </c>
      <c r="AC571" s="231" t="e">
        <f>YEAR(TEXT(HelpMe[[#This Row],[Created Date]],"mmm dd, yyyy hh:mm"))</f>
        <v>#VALUE!</v>
      </c>
      <c r="AD571" s="228" t="e">
        <f>WEEKNUM(TEXT(HelpMe[[#This Row],[Created Date]],"mmm dd, yyyy hh:mm"),2)</f>
        <v>#VALUE!</v>
      </c>
      <c r="AE571" s="228" t="e">
        <f>_xlfn.CONCAT(HelpMe[[#This Row],[Year]],"-W",HelpMe[[#This Row],[Week'#]])</f>
        <v>#VALUE!</v>
      </c>
      <c r="AF571" s="228" t="str">
        <f>IFERROR(VLOOKUP(HelpMe[[#This Row],[ID]],CGTracker[#All],11,FALSE),"No CG Status Found")</f>
        <v>No CG Status Found</v>
      </c>
      <c r="AG571" s="228" t="e">
        <f>MONTH(TEXT(HelpMe[[#This Row],[Created Date]],"mmm dd, yyyy hh:mm"))</f>
        <v>#VALUE!</v>
      </c>
      <c r="AH571" s="228" t="e">
        <f>_xlfn.CONCAT(HelpMe[[#This Row],[Year]],"-M",HelpMe[[#This Row],[Month]])</f>
        <v>#VALUE!</v>
      </c>
      <c r="AI571" s="228" t="str">
        <f ca="1">IF(HelpMe[[#This Row],[Age]]&lt;2,"Less than 2",IF(HelpMe[[#This Row],[Age]]&lt;5,"From 2 to 5",IF(HelpMe[[#This Row],[Age]]&lt;10,"From 5 to 10","More than 10")))</f>
        <v>From 2 to 5</v>
      </c>
      <c r="AJ571" s="233" t="e">
        <f>DATEVALUE(TEXT(HelpMe[[#This Row],[Created Date]],"mm/dd/yyyy hh:mm"))</f>
        <v>#VALUE!</v>
      </c>
      <c r="AK571" s="233" t="e">
        <f>IF(HelpMe[[#This Row],[Resolved Time]]="-","",DATEVALUE(TEXT(HelpMe[[#This Row],[Created Date]],"mm/dd/yyyy hh:mm")))</f>
        <v>#VALUE!</v>
      </c>
    </row>
    <row r="572" spans="1:37" ht="14.5">
      <c r="A572" s="252">
        <v>4000002059</v>
      </c>
      <c r="B572" s="252" t="s">
        <v>117</v>
      </c>
      <c r="C572" s="252" t="s">
        <v>795</v>
      </c>
      <c r="D572" s="254" t="s">
        <v>1765</v>
      </c>
      <c r="E572" s="252" t="s">
        <v>1280</v>
      </c>
      <c r="F572" s="252" t="s">
        <v>843</v>
      </c>
      <c r="G572" s="252" t="s">
        <v>844</v>
      </c>
      <c r="H572" s="252" t="s">
        <v>403</v>
      </c>
      <c r="I572" s="255">
        <v>45520.507638888892</v>
      </c>
      <c r="J572" s="255">
        <v>45524.507638888892</v>
      </c>
      <c r="K572" s="252" t="s">
        <v>845</v>
      </c>
      <c r="L572" s="255">
        <v>45537.677777777775</v>
      </c>
      <c r="M572" s="252" t="s">
        <v>1280</v>
      </c>
      <c r="N572" s="252" t="s">
        <v>895</v>
      </c>
      <c r="O572" s="252" t="s">
        <v>848</v>
      </c>
      <c r="P572" s="255">
        <v>45537.677777777775</v>
      </c>
      <c r="Q572" s="252" t="s">
        <v>795</v>
      </c>
      <c r="R572" s="255">
        <v>45534.668749999997</v>
      </c>
      <c r="S572" s="255">
        <v>45528.517361111109</v>
      </c>
      <c r="T572" s="255">
        <v>45520.59097222222</v>
      </c>
      <c r="U572" s="252" t="s">
        <v>885</v>
      </c>
      <c r="V572" s="253" t="s">
        <v>849</v>
      </c>
      <c r="W572" s="252" t="s">
        <v>850</v>
      </c>
      <c r="X572" s="252" t="s">
        <v>793</v>
      </c>
      <c r="Y572" s="228" t="str">
        <f>VLOOKUP(HelpMe[[#This Row],[Technician]],Technicians[#All],3,FALSE)</f>
        <v>RAK Ceramics</v>
      </c>
      <c r="Z572" s="228" t="str">
        <f>VLOOKUP(HelpMe[[#This Row],[Technician]],Technicians[#All],2,FALSE)</f>
        <v>SAP Basis</v>
      </c>
      <c r="AA572" s="233" t="e">
        <f>IF((TEXT("Oct 28, 2024 00:00 AM","mmm dd, yyyy hh:mm") - TEXT(HelpMe[[#This Row],[Created Date]],"mmm dd, yyyy hh:mm"))&gt;0, "Yes","No")</f>
        <v>#VALUE!</v>
      </c>
      <c r="AB572" s="230">
        <f ca="1">IF(HelpMe[[#This Row],[Resolved Time]]="-",NOW()-TEXT(HelpMe[[#This Row],[Created Date]],"mmm dd, yyyy hh:mm"),HelpMe[[#This Row],[Resolved Time]]-HelpMe[[#This Row],[Created Date]])</f>
        <v>14.161111111105129</v>
      </c>
      <c r="AC572" s="231" t="e">
        <f>YEAR(TEXT(HelpMe[[#This Row],[Created Date]],"mmm dd, yyyy hh:mm"))</f>
        <v>#VALUE!</v>
      </c>
      <c r="AD572" s="228" t="e">
        <f>WEEKNUM(TEXT(HelpMe[[#This Row],[Created Date]],"mmm dd, yyyy hh:mm"),2)</f>
        <v>#VALUE!</v>
      </c>
      <c r="AE572" s="228" t="e">
        <f>_xlfn.CONCAT(HelpMe[[#This Row],[Year]],"-W",HelpMe[[#This Row],[Week'#]])</f>
        <v>#VALUE!</v>
      </c>
      <c r="AF572" s="228" t="str">
        <f>IFERROR(VLOOKUP(HelpMe[[#This Row],[ID]],CGTracker[#All],11,FALSE),"No CG Status Found")</f>
        <v>No CG Status Found</v>
      </c>
      <c r="AG572" s="228" t="e">
        <f>MONTH(TEXT(HelpMe[[#This Row],[Created Date]],"mmm dd, yyyy hh:mm"))</f>
        <v>#VALUE!</v>
      </c>
      <c r="AH572" s="228" t="e">
        <f>_xlfn.CONCAT(HelpMe[[#This Row],[Year]],"-M",HelpMe[[#This Row],[Month]])</f>
        <v>#VALUE!</v>
      </c>
      <c r="AI572" s="228" t="str">
        <f ca="1">IF(HelpMe[[#This Row],[Age]]&lt;2,"Less than 2",IF(HelpMe[[#This Row],[Age]]&lt;5,"From 2 to 5",IF(HelpMe[[#This Row],[Age]]&lt;10,"From 5 to 10","More than 10")))</f>
        <v>More than 10</v>
      </c>
      <c r="AJ572" s="233" t="e">
        <f>DATEVALUE(TEXT(HelpMe[[#This Row],[Created Date]],"mm/dd/yyyy hh:mm"))</f>
        <v>#VALUE!</v>
      </c>
      <c r="AK572" s="233" t="e">
        <f>IF(HelpMe[[#This Row],[Resolved Time]]="-","",DATEVALUE(TEXT(HelpMe[[#This Row],[Created Date]],"mm/dd/yyyy hh:mm")))</f>
        <v>#VALUE!</v>
      </c>
    </row>
    <row r="573" spans="1:37" ht="14.5">
      <c r="A573" s="252">
        <v>4000004197</v>
      </c>
      <c r="B573" s="252" t="s">
        <v>117</v>
      </c>
      <c r="C573" s="252" t="s">
        <v>795</v>
      </c>
      <c r="D573" s="254" t="s">
        <v>1766</v>
      </c>
      <c r="E573" s="252" t="s">
        <v>876</v>
      </c>
      <c r="F573" s="252" t="s">
        <v>843</v>
      </c>
      <c r="G573" s="252" t="s">
        <v>844</v>
      </c>
      <c r="H573" s="252" t="s">
        <v>403</v>
      </c>
      <c r="I573" s="255">
        <v>45583.529166666667</v>
      </c>
      <c r="J573" s="255">
        <v>45588.654166666667</v>
      </c>
      <c r="K573" s="252" t="s">
        <v>845</v>
      </c>
      <c r="L573" s="255">
        <v>45589.697222222225</v>
      </c>
      <c r="M573" s="252" t="s">
        <v>877</v>
      </c>
      <c r="N573" s="252" t="s">
        <v>878</v>
      </c>
      <c r="O573" s="252" t="s">
        <v>848</v>
      </c>
      <c r="P573" s="255">
        <v>45589.697222222225</v>
      </c>
      <c r="Q573" s="252" t="s">
        <v>795</v>
      </c>
      <c r="R573" s="255">
        <v>45586.679166666669</v>
      </c>
      <c r="S573" s="255">
        <v>45583.552777777775</v>
      </c>
      <c r="T573" s="255">
        <v>45586.737500000003</v>
      </c>
      <c r="U573" s="252" t="s">
        <v>885</v>
      </c>
      <c r="V573" s="253" t="s">
        <v>849</v>
      </c>
      <c r="W573" s="252" t="s">
        <v>850</v>
      </c>
      <c r="X573" s="252" t="s">
        <v>793</v>
      </c>
      <c r="Y573" s="228" t="str">
        <f>VLOOKUP(HelpMe[[#This Row],[Technician]],Technicians[#All],3,FALSE)</f>
        <v>RAK Ceramics</v>
      </c>
      <c r="Z573" s="228" t="str">
        <f>VLOOKUP(HelpMe[[#This Row],[Technician]],Technicians[#All],2,FALSE)</f>
        <v>SAP Basis</v>
      </c>
      <c r="AA573" s="233" t="e">
        <f>IF((TEXT("Oct 28, 2024 00:00 AM","mmm dd, yyyy hh:mm") - TEXT(HelpMe[[#This Row],[Created Date]],"mmm dd, yyyy hh:mm"))&gt;0, "Yes","No")</f>
        <v>#VALUE!</v>
      </c>
      <c r="AB573" s="230">
        <f ca="1">IF(HelpMe[[#This Row],[Resolved Time]]="-",NOW()-TEXT(HelpMe[[#This Row],[Created Date]],"mmm dd, yyyy hh:mm"),HelpMe[[#This Row],[Resolved Time]]-HelpMe[[#This Row],[Created Date]])</f>
        <v>3.1500000000014552</v>
      </c>
      <c r="AC573" s="231" t="e">
        <f>YEAR(TEXT(HelpMe[[#This Row],[Created Date]],"mmm dd, yyyy hh:mm"))</f>
        <v>#VALUE!</v>
      </c>
      <c r="AD573" s="228" t="e">
        <f>WEEKNUM(TEXT(HelpMe[[#This Row],[Created Date]],"mmm dd, yyyy hh:mm"),2)</f>
        <v>#VALUE!</v>
      </c>
      <c r="AE573" s="228" t="e">
        <f>_xlfn.CONCAT(HelpMe[[#This Row],[Year]],"-W",HelpMe[[#This Row],[Week'#]])</f>
        <v>#VALUE!</v>
      </c>
      <c r="AF573" s="228" t="str">
        <f>IFERROR(VLOOKUP(HelpMe[[#This Row],[ID]],CGTracker[#All],11,FALSE),"No CG Status Found")</f>
        <v>No CG Status Found</v>
      </c>
      <c r="AG573" s="228" t="e">
        <f>MONTH(TEXT(HelpMe[[#This Row],[Created Date]],"mmm dd, yyyy hh:mm"))</f>
        <v>#VALUE!</v>
      </c>
      <c r="AH573" s="228" t="e">
        <f>_xlfn.CONCAT(HelpMe[[#This Row],[Year]],"-M",HelpMe[[#This Row],[Month]])</f>
        <v>#VALUE!</v>
      </c>
      <c r="AI573" s="228" t="str">
        <f ca="1">IF(HelpMe[[#This Row],[Age]]&lt;2,"Less than 2",IF(HelpMe[[#This Row],[Age]]&lt;5,"From 2 to 5",IF(HelpMe[[#This Row],[Age]]&lt;10,"From 5 to 10","More than 10")))</f>
        <v>From 2 to 5</v>
      </c>
      <c r="AJ573" s="233" t="e">
        <f>DATEVALUE(TEXT(HelpMe[[#This Row],[Created Date]],"mm/dd/yyyy hh:mm"))</f>
        <v>#VALUE!</v>
      </c>
      <c r="AK573" s="233" t="e">
        <f>IF(HelpMe[[#This Row],[Resolved Time]]="-","",DATEVALUE(TEXT(HelpMe[[#This Row],[Created Date]],"mm/dd/yyyy hh:mm")))</f>
        <v>#VALUE!</v>
      </c>
    </row>
    <row r="574" spans="1:37" ht="14.5">
      <c r="A574" s="252">
        <v>4000005700</v>
      </c>
      <c r="B574" s="252" t="s">
        <v>117</v>
      </c>
      <c r="C574" s="252" t="s">
        <v>861</v>
      </c>
      <c r="D574" s="254" t="s">
        <v>1767</v>
      </c>
      <c r="E574" s="252" t="s">
        <v>1768</v>
      </c>
      <c r="F574" s="252" t="s">
        <v>843</v>
      </c>
      <c r="G574" s="252" t="s">
        <v>844</v>
      </c>
      <c r="H574" s="252" t="s">
        <v>403</v>
      </c>
      <c r="I574" s="255">
        <v>45632.707638888889</v>
      </c>
      <c r="J574" s="255">
        <v>45636.707638888889</v>
      </c>
      <c r="K574" s="252" t="s">
        <v>845</v>
      </c>
      <c r="L574" s="255">
        <v>45638.589583333334</v>
      </c>
      <c r="M574" s="252" t="s">
        <v>970</v>
      </c>
      <c r="N574" s="252" t="s">
        <v>971</v>
      </c>
      <c r="O574" s="252" t="s">
        <v>848</v>
      </c>
      <c r="P574" s="255">
        <v>45638.589583333334</v>
      </c>
      <c r="Q574" s="252" t="s">
        <v>795</v>
      </c>
      <c r="R574" s="255">
        <v>45635.587500000001</v>
      </c>
      <c r="S574" s="255">
        <v>45635.587500000001</v>
      </c>
      <c r="T574" s="255">
        <v>45632.790972222225</v>
      </c>
      <c r="U574" s="252" t="s">
        <v>885</v>
      </c>
      <c r="V574" s="253" t="s">
        <v>849</v>
      </c>
      <c r="W574" s="252" t="s">
        <v>850</v>
      </c>
      <c r="X574" s="252" t="s">
        <v>793</v>
      </c>
      <c r="Y574" s="228" t="str">
        <f>VLOOKUP(HelpMe[[#This Row],[Technician]],Technicians[#All],3,FALSE)</f>
        <v>RAK Ceramics</v>
      </c>
      <c r="Z574" s="228" t="str">
        <f>VLOOKUP(HelpMe[[#This Row],[Technician]],Technicians[#All],2,FALSE)</f>
        <v>SAP Basis</v>
      </c>
      <c r="AA574" s="233" t="e">
        <f>IF((TEXT("Oct 28, 2024 00:00 AM","mmm dd, yyyy hh:mm") - TEXT(HelpMe[[#This Row],[Created Date]],"mmm dd, yyyy hh:mm"))&gt;0, "Yes","No")</f>
        <v>#VALUE!</v>
      </c>
      <c r="AB574" s="230">
        <f ca="1">IF(HelpMe[[#This Row],[Resolved Time]]="-",NOW()-TEXT(HelpMe[[#This Row],[Created Date]],"mmm dd, yyyy hh:mm"),HelpMe[[#This Row],[Resolved Time]]-HelpMe[[#This Row],[Created Date]])</f>
        <v>2.8798611111124046</v>
      </c>
      <c r="AC574" s="231" t="e">
        <f>YEAR(TEXT(HelpMe[[#This Row],[Created Date]],"mmm dd, yyyy hh:mm"))</f>
        <v>#VALUE!</v>
      </c>
      <c r="AD574" s="228" t="e">
        <f>WEEKNUM(TEXT(HelpMe[[#This Row],[Created Date]],"mmm dd, yyyy hh:mm"),2)</f>
        <v>#VALUE!</v>
      </c>
      <c r="AE574" s="228" t="e">
        <f>_xlfn.CONCAT(HelpMe[[#This Row],[Year]],"-W",HelpMe[[#This Row],[Week'#]])</f>
        <v>#VALUE!</v>
      </c>
      <c r="AF574" s="228" t="str">
        <f>IFERROR(VLOOKUP(HelpMe[[#This Row],[ID]],CGTracker[#All],11,FALSE),"No CG Status Found")</f>
        <v>No CG Status Found</v>
      </c>
      <c r="AG574" s="228" t="e">
        <f>MONTH(TEXT(HelpMe[[#This Row],[Created Date]],"mmm dd, yyyy hh:mm"))</f>
        <v>#VALUE!</v>
      </c>
      <c r="AH574" s="228" t="e">
        <f>_xlfn.CONCAT(HelpMe[[#This Row],[Year]],"-M",HelpMe[[#This Row],[Month]])</f>
        <v>#VALUE!</v>
      </c>
      <c r="AI574" s="228" t="str">
        <f ca="1">IF(HelpMe[[#This Row],[Age]]&lt;2,"Less than 2",IF(HelpMe[[#This Row],[Age]]&lt;5,"From 2 to 5",IF(HelpMe[[#This Row],[Age]]&lt;10,"From 5 to 10","More than 10")))</f>
        <v>From 2 to 5</v>
      </c>
      <c r="AJ574" s="233">
        <f>DATEVALUE(TEXT(HelpMe[[#This Row],[Created Date]],"mm/dd/yyyy hh:mm"))</f>
        <v>45455</v>
      </c>
      <c r="AK574" s="233">
        <f>IF(HelpMe[[#This Row],[Resolved Time]]="-","",DATEVALUE(TEXT(HelpMe[[#This Row],[Created Date]],"mm/dd/yyyy hh:mm")))</f>
        <v>45455</v>
      </c>
    </row>
    <row r="575" spans="1:37" ht="14.5">
      <c r="A575" s="252">
        <v>4000005084</v>
      </c>
      <c r="B575" s="252" t="s">
        <v>117</v>
      </c>
      <c r="C575" s="252" t="s">
        <v>795</v>
      </c>
      <c r="D575" s="254" t="s">
        <v>1769</v>
      </c>
      <c r="E575" s="252" t="s">
        <v>1721</v>
      </c>
      <c r="F575" s="252" t="s">
        <v>843</v>
      </c>
      <c r="G575" s="252" t="s">
        <v>844</v>
      </c>
      <c r="H575" s="252" t="s">
        <v>403</v>
      </c>
      <c r="I575" s="255">
        <v>45612.535416666666</v>
      </c>
      <c r="J575" s="255">
        <v>45616.4375</v>
      </c>
      <c r="K575" s="252" t="s">
        <v>885</v>
      </c>
      <c r="L575" s="255">
        <v>45627.711111111108</v>
      </c>
      <c r="M575" s="252" t="s">
        <v>1721</v>
      </c>
      <c r="N575" s="252" t="s">
        <v>1770</v>
      </c>
      <c r="O575" s="252" t="s">
        <v>848</v>
      </c>
      <c r="P575" s="255">
        <v>45627.711111111108</v>
      </c>
      <c r="Q575" s="252" t="s">
        <v>795</v>
      </c>
      <c r="R575" s="255">
        <v>45624.67083333333</v>
      </c>
      <c r="S575" s="255">
        <v>45624.67083333333</v>
      </c>
      <c r="T575" s="255">
        <v>45614.520833333336</v>
      </c>
      <c r="U575" s="252" t="s">
        <v>885</v>
      </c>
      <c r="V575" s="253" t="s">
        <v>849</v>
      </c>
      <c r="W575" s="252" t="s">
        <v>888</v>
      </c>
      <c r="X575" s="252" t="s">
        <v>793</v>
      </c>
      <c r="Y575" s="228" t="str">
        <f>VLOOKUP(HelpMe[[#This Row],[Technician]],Technicians[#All],3,FALSE)</f>
        <v>RAK Ceramics</v>
      </c>
      <c r="Z575" s="228" t="str">
        <f>VLOOKUP(HelpMe[[#This Row],[Technician]],Technicians[#All],2,FALSE)</f>
        <v>SAP Basis</v>
      </c>
      <c r="AA575" s="233" t="e">
        <f>IF((TEXT("Oct 28, 2024 00:00 AM","mmm dd, yyyy hh:mm") - TEXT(HelpMe[[#This Row],[Created Date]],"mmm dd, yyyy hh:mm"))&gt;0, "Yes","No")</f>
        <v>#VALUE!</v>
      </c>
      <c r="AB575" s="230">
        <f ca="1">IF(HelpMe[[#This Row],[Resolved Time]]="-",NOW()-TEXT(HelpMe[[#This Row],[Created Date]],"mmm dd, yyyy hh:mm"),HelpMe[[#This Row],[Resolved Time]]-HelpMe[[#This Row],[Created Date]])</f>
        <v>12.135416666664241</v>
      </c>
      <c r="AC575" s="231" t="e">
        <f>YEAR(TEXT(HelpMe[[#This Row],[Created Date]],"mmm dd, yyyy hh:mm"))</f>
        <v>#VALUE!</v>
      </c>
      <c r="AD575" s="228" t="e">
        <f>WEEKNUM(TEXT(HelpMe[[#This Row],[Created Date]],"mmm dd, yyyy hh:mm"),2)</f>
        <v>#VALUE!</v>
      </c>
      <c r="AE575" s="228" t="e">
        <f>_xlfn.CONCAT(HelpMe[[#This Row],[Year]],"-W",HelpMe[[#This Row],[Week'#]])</f>
        <v>#VALUE!</v>
      </c>
      <c r="AF575" s="228" t="str">
        <f>IFERROR(VLOOKUP(HelpMe[[#This Row],[ID]],CGTracker[#All],11,FALSE),"No CG Status Found")</f>
        <v>No CG Status Found</v>
      </c>
      <c r="AG575" s="228" t="e">
        <f>MONTH(TEXT(HelpMe[[#This Row],[Created Date]],"mmm dd, yyyy hh:mm"))</f>
        <v>#VALUE!</v>
      </c>
      <c r="AH575" s="228" t="e">
        <f>_xlfn.CONCAT(HelpMe[[#This Row],[Year]],"-M",HelpMe[[#This Row],[Month]])</f>
        <v>#VALUE!</v>
      </c>
      <c r="AI575" s="228" t="str">
        <f ca="1">IF(HelpMe[[#This Row],[Age]]&lt;2,"Less than 2",IF(HelpMe[[#This Row],[Age]]&lt;5,"From 2 to 5",IF(HelpMe[[#This Row],[Age]]&lt;10,"From 5 to 10","More than 10")))</f>
        <v>More than 10</v>
      </c>
      <c r="AJ575" s="233" t="e">
        <f>DATEVALUE(TEXT(HelpMe[[#This Row],[Created Date]],"mm/dd/yyyy hh:mm"))</f>
        <v>#VALUE!</v>
      </c>
      <c r="AK575" s="233" t="e">
        <f>IF(HelpMe[[#This Row],[Resolved Time]]="-","",DATEVALUE(TEXT(HelpMe[[#This Row],[Created Date]],"mm/dd/yyyy hh:mm")))</f>
        <v>#VALUE!</v>
      </c>
    </row>
    <row r="576" spans="1:37" ht="14.5">
      <c r="A576" s="252">
        <v>4000001626</v>
      </c>
      <c r="B576" s="252" t="s">
        <v>117</v>
      </c>
      <c r="C576" s="252" t="s">
        <v>906</v>
      </c>
      <c r="D576" s="254" t="s">
        <v>1771</v>
      </c>
      <c r="E576" s="252" t="s">
        <v>1746</v>
      </c>
      <c r="F576" s="252" t="s">
        <v>884</v>
      </c>
      <c r="G576" s="252" t="s">
        <v>844</v>
      </c>
      <c r="H576" s="252" t="s">
        <v>403</v>
      </c>
      <c r="I576" s="255">
        <v>45506.588194444441</v>
      </c>
      <c r="J576" s="255">
        <v>45509.546527777777</v>
      </c>
      <c r="K576" s="252" t="s">
        <v>845</v>
      </c>
      <c r="L576" s="255">
        <v>45512.543749999997</v>
      </c>
      <c r="M576" s="252" t="s">
        <v>1747</v>
      </c>
      <c r="N576" s="252" t="s">
        <v>895</v>
      </c>
      <c r="O576" s="252" t="s">
        <v>848</v>
      </c>
      <c r="P576" s="255">
        <v>45512.543749999997</v>
      </c>
      <c r="Q576" s="252" t="s">
        <v>861</v>
      </c>
      <c r="R576" s="255">
        <v>45509.521527777775</v>
      </c>
      <c r="S576" s="255">
        <v>45509.521527777775</v>
      </c>
      <c r="T576" s="255">
        <v>45506.629861111112</v>
      </c>
      <c r="U576" s="252" t="s">
        <v>885</v>
      </c>
      <c r="V576" s="253" t="s">
        <v>849</v>
      </c>
      <c r="W576" s="252" t="s">
        <v>850</v>
      </c>
      <c r="X576" s="252" t="s">
        <v>793</v>
      </c>
      <c r="Y576" s="228" t="str">
        <f>VLOOKUP(HelpMe[[#This Row],[Technician]],Technicians[#All],3,FALSE)</f>
        <v>RAK Ceramics</v>
      </c>
      <c r="Z576" s="228" t="str">
        <f>VLOOKUP(HelpMe[[#This Row],[Technician]],Technicians[#All],2,FALSE)</f>
        <v>SAP Basis</v>
      </c>
      <c r="AA576" s="233" t="e">
        <f>IF((TEXT("Oct 28, 2024 00:00 AM","mmm dd, yyyy hh:mm") - TEXT(HelpMe[[#This Row],[Created Date]],"mmm dd, yyyy hh:mm"))&gt;0, "Yes","No")</f>
        <v>#VALUE!</v>
      </c>
      <c r="AB576" s="230">
        <f ca="1">IF(HelpMe[[#This Row],[Resolved Time]]="-",NOW()-TEXT(HelpMe[[#This Row],[Created Date]],"mmm dd, yyyy hh:mm"),HelpMe[[#This Row],[Resolved Time]]-HelpMe[[#This Row],[Created Date]])</f>
        <v>2.9333333333343035</v>
      </c>
      <c r="AC576" s="231" t="e">
        <f>YEAR(TEXT(HelpMe[[#This Row],[Created Date]],"mmm dd, yyyy hh:mm"))</f>
        <v>#VALUE!</v>
      </c>
      <c r="AD576" s="228" t="e">
        <f>WEEKNUM(TEXT(HelpMe[[#This Row],[Created Date]],"mmm dd, yyyy hh:mm"),2)</f>
        <v>#VALUE!</v>
      </c>
      <c r="AE576" s="228" t="e">
        <f>_xlfn.CONCAT(HelpMe[[#This Row],[Year]],"-W",HelpMe[[#This Row],[Week'#]])</f>
        <v>#VALUE!</v>
      </c>
      <c r="AF576" s="228" t="str">
        <f>IFERROR(VLOOKUP(HelpMe[[#This Row],[ID]],CGTracker[#All],11,FALSE),"No CG Status Found")</f>
        <v>No CG Status Found</v>
      </c>
      <c r="AG576" s="228" t="e">
        <f>MONTH(TEXT(HelpMe[[#This Row],[Created Date]],"mmm dd, yyyy hh:mm"))</f>
        <v>#VALUE!</v>
      </c>
      <c r="AH576" s="228" t="e">
        <f>_xlfn.CONCAT(HelpMe[[#This Row],[Year]],"-M",HelpMe[[#This Row],[Month]])</f>
        <v>#VALUE!</v>
      </c>
      <c r="AI576" s="228" t="str">
        <f ca="1">IF(HelpMe[[#This Row],[Age]]&lt;2,"Less than 2",IF(HelpMe[[#This Row],[Age]]&lt;5,"From 2 to 5",IF(HelpMe[[#This Row],[Age]]&lt;10,"From 5 to 10","More than 10")))</f>
        <v>From 2 to 5</v>
      </c>
      <c r="AJ576" s="233">
        <f>DATEVALUE(TEXT(HelpMe[[#This Row],[Created Date]],"mm/dd/yyyy hh:mm"))</f>
        <v>45330</v>
      </c>
      <c r="AK576" s="233">
        <f>IF(HelpMe[[#This Row],[Resolved Time]]="-","",DATEVALUE(TEXT(HelpMe[[#This Row],[Created Date]],"mm/dd/yyyy hh:mm")))</f>
        <v>45330</v>
      </c>
    </row>
    <row r="577" spans="1:37" ht="14.5">
      <c r="A577" s="252">
        <v>4000003731</v>
      </c>
      <c r="B577" s="252" t="s">
        <v>117</v>
      </c>
      <c r="C577" s="252" t="s">
        <v>861</v>
      </c>
      <c r="D577" s="254" t="s">
        <v>1772</v>
      </c>
      <c r="E577" s="252" t="s">
        <v>1143</v>
      </c>
      <c r="F577" s="252" t="s">
        <v>843</v>
      </c>
      <c r="G577" s="252" t="s">
        <v>844</v>
      </c>
      <c r="H577" s="252" t="s">
        <v>403</v>
      </c>
      <c r="I577" s="255">
        <v>45569.56527777778</v>
      </c>
      <c r="J577" s="255">
        <v>45573.56527777778</v>
      </c>
      <c r="K577" s="252" t="s">
        <v>845</v>
      </c>
      <c r="L577" s="255">
        <v>45575.567361111112</v>
      </c>
      <c r="M577" s="252" t="s">
        <v>1143</v>
      </c>
      <c r="N577" s="252" t="s">
        <v>1144</v>
      </c>
      <c r="O577" s="252" t="s">
        <v>848</v>
      </c>
      <c r="P577" s="255">
        <v>45575.567361111112</v>
      </c>
      <c r="Q577" s="252" t="s">
        <v>795</v>
      </c>
      <c r="R577" s="255">
        <v>45572.531944444447</v>
      </c>
      <c r="S577" s="255">
        <v>45572.531944444447</v>
      </c>
      <c r="T577" s="255">
        <v>45569.648611111108</v>
      </c>
      <c r="U577" s="252" t="s">
        <v>885</v>
      </c>
      <c r="V577" s="253" t="s">
        <v>849</v>
      </c>
      <c r="W577" s="252" t="s">
        <v>850</v>
      </c>
      <c r="X577" s="252" t="s">
        <v>793</v>
      </c>
      <c r="Y577" s="228" t="str">
        <f>VLOOKUP(HelpMe[[#This Row],[Technician]],Technicians[#All],3,FALSE)</f>
        <v>RAK Ceramics</v>
      </c>
      <c r="Z577" s="228" t="str">
        <f>VLOOKUP(HelpMe[[#This Row],[Technician]],Technicians[#All],2,FALSE)</f>
        <v>SAP Basis</v>
      </c>
      <c r="AA577" s="233" t="e">
        <f>IF((TEXT("Oct 28, 2024 00:00 AM","mmm dd, yyyy hh:mm") - TEXT(HelpMe[[#This Row],[Created Date]],"mmm dd, yyyy hh:mm"))&gt;0, "Yes","No")</f>
        <v>#VALUE!</v>
      </c>
      <c r="AB577" s="230">
        <f ca="1">IF(HelpMe[[#This Row],[Resolved Time]]="-",NOW()-TEXT(HelpMe[[#This Row],[Created Date]],"mmm dd, yyyy hh:mm"),HelpMe[[#This Row],[Resolved Time]]-HelpMe[[#This Row],[Created Date]])</f>
        <v>2.9666666666671517</v>
      </c>
      <c r="AC577" s="231" t="e">
        <f>YEAR(TEXT(HelpMe[[#This Row],[Created Date]],"mmm dd, yyyy hh:mm"))</f>
        <v>#VALUE!</v>
      </c>
      <c r="AD577" s="228" t="e">
        <f>WEEKNUM(TEXT(HelpMe[[#This Row],[Created Date]],"mmm dd, yyyy hh:mm"),2)</f>
        <v>#VALUE!</v>
      </c>
      <c r="AE577" s="228" t="e">
        <f>_xlfn.CONCAT(HelpMe[[#This Row],[Year]],"-W",HelpMe[[#This Row],[Week'#]])</f>
        <v>#VALUE!</v>
      </c>
      <c r="AF577" s="228" t="str">
        <f>IFERROR(VLOOKUP(HelpMe[[#This Row],[ID]],CGTracker[#All],11,FALSE),"No CG Status Found")</f>
        <v>No CG Status Found</v>
      </c>
      <c r="AG577" s="228" t="e">
        <f>MONTH(TEXT(HelpMe[[#This Row],[Created Date]],"mmm dd, yyyy hh:mm"))</f>
        <v>#VALUE!</v>
      </c>
      <c r="AH577" s="228" t="e">
        <f>_xlfn.CONCAT(HelpMe[[#This Row],[Year]],"-M",HelpMe[[#This Row],[Month]])</f>
        <v>#VALUE!</v>
      </c>
      <c r="AI577" s="228" t="str">
        <f ca="1">IF(HelpMe[[#This Row],[Age]]&lt;2,"Less than 2",IF(HelpMe[[#This Row],[Age]]&lt;5,"From 2 to 5",IF(HelpMe[[#This Row],[Age]]&lt;10,"From 5 to 10","More than 10")))</f>
        <v>From 2 to 5</v>
      </c>
      <c r="AJ577" s="233">
        <f>DATEVALUE(TEXT(HelpMe[[#This Row],[Created Date]],"mm/dd/yyyy hh:mm"))</f>
        <v>45392</v>
      </c>
      <c r="AK577" s="233">
        <f>IF(HelpMe[[#This Row],[Resolved Time]]="-","",DATEVALUE(TEXT(HelpMe[[#This Row],[Created Date]],"mm/dd/yyyy hh:mm")))</f>
        <v>45392</v>
      </c>
    </row>
    <row r="578" spans="1:37" ht="14.5">
      <c r="A578" s="252">
        <v>4000004201</v>
      </c>
      <c r="B578" s="252" t="s">
        <v>117</v>
      </c>
      <c r="C578" s="252" t="s">
        <v>795</v>
      </c>
      <c r="D578" s="254" t="s">
        <v>1773</v>
      </c>
      <c r="E578" s="252" t="s">
        <v>1774</v>
      </c>
      <c r="F578" s="252" t="s">
        <v>843</v>
      </c>
      <c r="G578" s="252" t="s">
        <v>844</v>
      </c>
      <c r="H578" s="252" t="s">
        <v>403</v>
      </c>
      <c r="I578" s="255">
        <v>45583.675000000003</v>
      </c>
      <c r="J578" s="255">
        <v>45587.675000000003</v>
      </c>
      <c r="K578" s="252" t="s">
        <v>845</v>
      </c>
      <c r="L578" s="255">
        <v>45590.739583333336</v>
      </c>
      <c r="M578" s="252" t="s">
        <v>1775</v>
      </c>
      <c r="N578" s="252" t="s">
        <v>878</v>
      </c>
      <c r="O578" s="252" t="s">
        <v>848</v>
      </c>
      <c r="P578" s="255">
        <v>45590.739583333336</v>
      </c>
      <c r="Q578" s="252" t="s">
        <v>795</v>
      </c>
      <c r="R578" s="255">
        <v>45587.73541666667</v>
      </c>
      <c r="S578" s="255">
        <v>45587.73541666667</v>
      </c>
      <c r="T578" s="255">
        <v>45583.758333333331</v>
      </c>
      <c r="U578" s="252" t="s">
        <v>885</v>
      </c>
      <c r="V578" s="253" t="s">
        <v>849</v>
      </c>
      <c r="W578" s="252" t="s">
        <v>850</v>
      </c>
      <c r="X578" s="252" t="s">
        <v>793</v>
      </c>
      <c r="Y578" s="228" t="str">
        <f>VLOOKUP(HelpMe[[#This Row],[Technician]],Technicians[#All],3,FALSE)</f>
        <v>RAK Ceramics</v>
      </c>
      <c r="Z578" s="228" t="str">
        <f>VLOOKUP(HelpMe[[#This Row],[Technician]],Technicians[#All],2,FALSE)</f>
        <v>SAP Basis</v>
      </c>
      <c r="AA578" s="233" t="e">
        <f>IF((TEXT("Oct 28, 2024 00:00 AM","mmm dd, yyyy hh:mm") - TEXT(HelpMe[[#This Row],[Created Date]],"mmm dd, yyyy hh:mm"))&gt;0, "Yes","No")</f>
        <v>#VALUE!</v>
      </c>
      <c r="AB578" s="230">
        <f ca="1">IF(HelpMe[[#This Row],[Resolved Time]]="-",NOW()-TEXT(HelpMe[[#This Row],[Created Date]],"mmm dd, yyyy hh:mm"),HelpMe[[#This Row],[Resolved Time]]-HelpMe[[#This Row],[Created Date]])</f>
        <v>4.0604166666671517</v>
      </c>
      <c r="AC578" s="231" t="e">
        <f>YEAR(TEXT(HelpMe[[#This Row],[Created Date]],"mmm dd, yyyy hh:mm"))</f>
        <v>#VALUE!</v>
      </c>
      <c r="AD578" s="228" t="e">
        <f>WEEKNUM(TEXT(HelpMe[[#This Row],[Created Date]],"mmm dd, yyyy hh:mm"),2)</f>
        <v>#VALUE!</v>
      </c>
      <c r="AE578" s="228" t="e">
        <f>_xlfn.CONCAT(HelpMe[[#This Row],[Year]],"-W",HelpMe[[#This Row],[Week'#]])</f>
        <v>#VALUE!</v>
      </c>
      <c r="AF578" s="228" t="str">
        <f>IFERROR(VLOOKUP(HelpMe[[#This Row],[ID]],CGTracker[#All],11,FALSE),"No CG Status Found")</f>
        <v>No CG Status Found</v>
      </c>
      <c r="AG578" s="228" t="e">
        <f>MONTH(TEXT(HelpMe[[#This Row],[Created Date]],"mmm dd, yyyy hh:mm"))</f>
        <v>#VALUE!</v>
      </c>
      <c r="AH578" s="228" t="e">
        <f>_xlfn.CONCAT(HelpMe[[#This Row],[Year]],"-M",HelpMe[[#This Row],[Month]])</f>
        <v>#VALUE!</v>
      </c>
      <c r="AI578" s="228" t="str">
        <f ca="1">IF(HelpMe[[#This Row],[Age]]&lt;2,"Less than 2",IF(HelpMe[[#This Row],[Age]]&lt;5,"From 2 to 5",IF(HelpMe[[#This Row],[Age]]&lt;10,"From 5 to 10","More than 10")))</f>
        <v>From 2 to 5</v>
      </c>
      <c r="AJ578" s="233" t="e">
        <f>DATEVALUE(TEXT(HelpMe[[#This Row],[Created Date]],"mm/dd/yyyy hh:mm"))</f>
        <v>#VALUE!</v>
      </c>
      <c r="AK578" s="233" t="e">
        <f>IF(HelpMe[[#This Row],[Resolved Time]]="-","",DATEVALUE(TEXT(HelpMe[[#This Row],[Created Date]],"mm/dd/yyyy hh:mm")))</f>
        <v>#VALUE!</v>
      </c>
    </row>
    <row r="579" spans="1:37" ht="14.5">
      <c r="A579" s="252">
        <v>4000004200</v>
      </c>
      <c r="B579" s="252" t="s">
        <v>117</v>
      </c>
      <c r="C579" s="252" t="s">
        <v>795</v>
      </c>
      <c r="D579" s="254" t="s">
        <v>1776</v>
      </c>
      <c r="E579" s="252" t="s">
        <v>1775</v>
      </c>
      <c r="F579" s="252" t="s">
        <v>843</v>
      </c>
      <c r="G579" s="252" t="s">
        <v>844</v>
      </c>
      <c r="H579" s="252" t="s">
        <v>403</v>
      </c>
      <c r="I579" s="255">
        <v>45583.584722222222</v>
      </c>
      <c r="J579" s="255">
        <v>45587.584722222222</v>
      </c>
      <c r="K579" s="252" t="s">
        <v>885</v>
      </c>
      <c r="L579" s="255">
        <v>45590.78125</v>
      </c>
      <c r="M579" s="252" t="s">
        <v>1775</v>
      </c>
      <c r="N579" s="252" t="s">
        <v>878</v>
      </c>
      <c r="O579" s="252" t="s">
        <v>848</v>
      </c>
      <c r="P579" s="255">
        <v>45604.473611111112</v>
      </c>
      <c r="Q579" s="252" t="s">
        <v>795</v>
      </c>
      <c r="R579" s="255">
        <v>45587.743055555555</v>
      </c>
      <c r="S579" s="255">
        <v>45586.761805555558</v>
      </c>
      <c r="T579" s="255">
        <v>45583.668055555558</v>
      </c>
      <c r="U579" s="252" t="s">
        <v>885</v>
      </c>
      <c r="V579" s="253" t="s">
        <v>849</v>
      </c>
      <c r="W579" s="252" t="s">
        <v>888</v>
      </c>
      <c r="X579" s="252" t="s">
        <v>793</v>
      </c>
      <c r="Y579" s="228" t="str">
        <f>VLOOKUP(HelpMe[[#This Row],[Technician]],Technicians[#All],3,FALSE)</f>
        <v>RAK Ceramics</v>
      </c>
      <c r="Z579" s="228" t="str">
        <f>VLOOKUP(HelpMe[[#This Row],[Technician]],Technicians[#All],2,FALSE)</f>
        <v>SAP Basis</v>
      </c>
      <c r="AA579" s="233" t="e">
        <f>IF((TEXT("Oct 28, 2024 00:00 AM","mmm dd, yyyy hh:mm") - TEXT(HelpMe[[#This Row],[Created Date]],"mmm dd, yyyy hh:mm"))&gt;0, "Yes","No")</f>
        <v>#VALUE!</v>
      </c>
      <c r="AB579" s="230">
        <f ca="1">IF(HelpMe[[#This Row],[Resolved Time]]="-",NOW()-TEXT(HelpMe[[#This Row],[Created Date]],"mmm dd, yyyy hh:mm"),HelpMe[[#This Row],[Resolved Time]]-HelpMe[[#This Row],[Created Date]])</f>
        <v>4.1583333333328483</v>
      </c>
      <c r="AC579" s="231" t="e">
        <f>YEAR(TEXT(HelpMe[[#This Row],[Created Date]],"mmm dd, yyyy hh:mm"))</f>
        <v>#VALUE!</v>
      </c>
      <c r="AD579" s="228" t="e">
        <f>WEEKNUM(TEXT(HelpMe[[#This Row],[Created Date]],"mmm dd, yyyy hh:mm"),2)</f>
        <v>#VALUE!</v>
      </c>
      <c r="AE579" s="228" t="e">
        <f>_xlfn.CONCAT(HelpMe[[#This Row],[Year]],"-W",HelpMe[[#This Row],[Week'#]])</f>
        <v>#VALUE!</v>
      </c>
      <c r="AF579" s="228" t="str">
        <f>IFERROR(VLOOKUP(HelpMe[[#This Row],[ID]],CGTracker[#All],11,FALSE),"No CG Status Found")</f>
        <v>No CG Status Found</v>
      </c>
      <c r="AG579" s="228" t="e">
        <f>MONTH(TEXT(HelpMe[[#This Row],[Created Date]],"mmm dd, yyyy hh:mm"))</f>
        <v>#VALUE!</v>
      </c>
      <c r="AH579" s="228" t="e">
        <f>_xlfn.CONCAT(HelpMe[[#This Row],[Year]],"-M",HelpMe[[#This Row],[Month]])</f>
        <v>#VALUE!</v>
      </c>
      <c r="AI579" s="228" t="str">
        <f ca="1">IF(HelpMe[[#This Row],[Age]]&lt;2,"Less than 2",IF(HelpMe[[#This Row],[Age]]&lt;5,"From 2 to 5",IF(HelpMe[[#This Row],[Age]]&lt;10,"From 5 to 10","More than 10")))</f>
        <v>From 2 to 5</v>
      </c>
      <c r="AJ579" s="233" t="e">
        <f>DATEVALUE(TEXT(HelpMe[[#This Row],[Created Date]],"mm/dd/yyyy hh:mm"))</f>
        <v>#VALUE!</v>
      </c>
      <c r="AK579" s="233" t="e">
        <f>IF(HelpMe[[#This Row],[Resolved Time]]="-","",DATEVALUE(TEXT(HelpMe[[#This Row],[Created Date]],"mm/dd/yyyy hh:mm")))</f>
        <v>#VALUE!</v>
      </c>
    </row>
    <row r="580" spans="1:37" ht="14.5">
      <c r="A580" s="252">
        <v>4000005094</v>
      </c>
      <c r="B580" s="252" t="s">
        <v>117</v>
      </c>
      <c r="C580" s="252" t="s">
        <v>881</v>
      </c>
      <c r="D580" s="254" t="s">
        <v>1777</v>
      </c>
      <c r="E580" s="252" t="s">
        <v>1317</v>
      </c>
      <c r="F580" s="252" t="s">
        <v>843</v>
      </c>
      <c r="G580" s="252" t="s">
        <v>844</v>
      </c>
      <c r="H580" s="252" t="s">
        <v>403</v>
      </c>
      <c r="I580" s="255">
        <v>45613.414583333331</v>
      </c>
      <c r="J580" s="255">
        <v>45619.416666666664</v>
      </c>
      <c r="K580" s="252" t="s">
        <v>885</v>
      </c>
      <c r="L580" s="255">
        <v>45626.627083333333</v>
      </c>
      <c r="M580" s="252" t="s">
        <v>846</v>
      </c>
      <c r="N580" s="252" t="s">
        <v>959</v>
      </c>
      <c r="O580" s="252" t="s">
        <v>848</v>
      </c>
      <c r="P580" s="255">
        <v>45626.627083333333</v>
      </c>
      <c r="Q580" s="252" t="s">
        <v>881</v>
      </c>
      <c r="R580" s="255">
        <v>45623.604861111111</v>
      </c>
      <c r="S580" s="255">
        <v>45623.604861111111</v>
      </c>
      <c r="T580" s="255">
        <v>45613.583333333336</v>
      </c>
      <c r="U580" s="252" t="s">
        <v>885</v>
      </c>
      <c r="V580" s="253" t="s">
        <v>849</v>
      </c>
      <c r="W580" s="252" t="s">
        <v>888</v>
      </c>
      <c r="X580" s="252" t="s">
        <v>857</v>
      </c>
      <c r="Y580" s="228" t="str">
        <f>VLOOKUP(HelpMe[[#This Row],[Technician]],Technicians[#All],3,FALSE)</f>
        <v>RAK Ceramics</v>
      </c>
      <c r="Z580" s="228" t="str">
        <f>VLOOKUP(HelpMe[[#This Row],[Technician]],Technicians[#All],2,FALSE)</f>
        <v>SAP Basis</v>
      </c>
      <c r="AA580" s="233" t="e">
        <f>IF((TEXT("Oct 28, 2024 00:00 AM","mmm dd, yyyy hh:mm") - TEXT(HelpMe[[#This Row],[Created Date]],"mmm dd, yyyy hh:mm"))&gt;0, "Yes","No")</f>
        <v>#VALUE!</v>
      </c>
      <c r="AB580" s="230">
        <f ca="1">IF(HelpMe[[#This Row],[Resolved Time]]="-",NOW()-TEXT(HelpMe[[#This Row],[Created Date]],"mmm dd, yyyy hh:mm"),HelpMe[[#This Row],[Resolved Time]]-HelpMe[[#This Row],[Created Date]])</f>
        <v>10.190277777779556</v>
      </c>
      <c r="AC580" s="231" t="e">
        <f>YEAR(TEXT(HelpMe[[#This Row],[Created Date]],"mmm dd, yyyy hh:mm"))</f>
        <v>#VALUE!</v>
      </c>
      <c r="AD580" s="228" t="e">
        <f>WEEKNUM(TEXT(HelpMe[[#This Row],[Created Date]],"mmm dd, yyyy hh:mm"),2)</f>
        <v>#VALUE!</v>
      </c>
      <c r="AE580" s="228" t="e">
        <f>_xlfn.CONCAT(HelpMe[[#This Row],[Year]],"-W",HelpMe[[#This Row],[Week'#]])</f>
        <v>#VALUE!</v>
      </c>
      <c r="AF580" s="228" t="str">
        <f>IFERROR(VLOOKUP(HelpMe[[#This Row],[ID]],CGTracker[#All],11,FALSE),"No CG Status Found")</f>
        <v>No CG Status Found</v>
      </c>
      <c r="AG580" s="228" t="e">
        <f>MONTH(TEXT(HelpMe[[#This Row],[Created Date]],"mmm dd, yyyy hh:mm"))</f>
        <v>#VALUE!</v>
      </c>
      <c r="AH580" s="228" t="e">
        <f>_xlfn.CONCAT(HelpMe[[#This Row],[Year]],"-M",HelpMe[[#This Row],[Month]])</f>
        <v>#VALUE!</v>
      </c>
      <c r="AI580" s="228" t="str">
        <f ca="1">IF(HelpMe[[#This Row],[Age]]&lt;2,"Less than 2",IF(HelpMe[[#This Row],[Age]]&lt;5,"From 2 to 5",IF(HelpMe[[#This Row],[Age]]&lt;10,"From 5 to 10","More than 10")))</f>
        <v>More than 10</v>
      </c>
      <c r="AJ580" s="233" t="e">
        <f>DATEVALUE(TEXT(HelpMe[[#This Row],[Created Date]],"mm/dd/yyyy hh:mm"))</f>
        <v>#VALUE!</v>
      </c>
      <c r="AK580" s="233" t="e">
        <f>IF(HelpMe[[#This Row],[Resolved Time]]="-","",DATEVALUE(TEXT(HelpMe[[#This Row],[Created Date]],"mm/dd/yyyy hh:mm")))</f>
        <v>#VALUE!</v>
      </c>
    </row>
    <row r="581" spans="1:37" ht="14.5">
      <c r="A581" s="252">
        <v>4000004530</v>
      </c>
      <c r="B581" s="252" t="s">
        <v>117</v>
      </c>
      <c r="C581" s="252" t="s">
        <v>861</v>
      </c>
      <c r="D581" s="254" t="s">
        <v>1778</v>
      </c>
      <c r="E581" s="252" t="s">
        <v>1104</v>
      </c>
      <c r="F581" s="252" t="s">
        <v>518</v>
      </c>
      <c r="G581" s="252" t="s">
        <v>516</v>
      </c>
      <c r="H581" s="252" t="s">
        <v>403</v>
      </c>
      <c r="I581" s="255">
        <v>45595.831250000003</v>
      </c>
      <c r="J581" s="255">
        <v>45596.770833333336</v>
      </c>
      <c r="K581" s="252" t="s">
        <v>845</v>
      </c>
      <c r="L581" s="255">
        <v>45624.459722222222</v>
      </c>
      <c r="M581" s="252" t="s">
        <v>963</v>
      </c>
      <c r="N581" s="252" t="s">
        <v>860</v>
      </c>
      <c r="O581" s="252" t="s">
        <v>920</v>
      </c>
      <c r="P581" s="255">
        <v>45624.459722222222</v>
      </c>
      <c r="Q581" s="252" t="s">
        <v>861</v>
      </c>
      <c r="R581" s="255">
        <v>45621.446527777778</v>
      </c>
      <c r="S581" s="255">
        <v>45621.446527777778</v>
      </c>
      <c r="T581" s="255">
        <v>45596.479166666664</v>
      </c>
      <c r="U581" s="252" t="s">
        <v>845</v>
      </c>
      <c r="V581" s="256">
        <v>3000000000</v>
      </c>
      <c r="W581" s="252" t="s">
        <v>850</v>
      </c>
      <c r="X581" s="252" t="s">
        <v>903</v>
      </c>
      <c r="Y581" s="228" t="str">
        <f>VLOOKUP(HelpMe[[#This Row],[Technician]],Technicians[#All],3,FALSE)</f>
        <v>Capgemini</v>
      </c>
      <c r="Z581" s="228" t="str">
        <f>VLOOKUP(HelpMe[[#This Row],[Technician]],Technicians[#All],2,FALSE)</f>
        <v>SAP SD</v>
      </c>
      <c r="AA581" s="233" t="e">
        <f>IF((TEXT("Oct 28, 2024 00:00 AM","mmm dd, yyyy hh:mm") - TEXT(HelpMe[[#This Row],[Created Date]],"mmm dd, yyyy hh:mm"))&gt;0, "Yes","No")</f>
        <v>#VALUE!</v>
      </c>
      <c r="AB581" s="230">
        <f ca="1">IF(HelpMe[[#This Row],[Resolved Time]]="-",NOW()-TEXT(HelpMe[[#This Row],[Created Date]],"mmm dd, yyyy hh:mm"),HelpMe[[#This Row],[Resolved Time]]-HelpMe[[#This Row],[Created Date]])</f>
        <v>25.615277777775191</v>
      </c>
      <c r="AC581" s="231" t="e">
        <f>YEAR(TEXT(HelpMe[[#This Row],[Created Date]],"mmm dd, yyyy hh:mm"))</f>
        <v>#VALUE!</v>
      </c>
      <c r="AD581" s="228" t="e">
        <f>WEEKNUM(TEXT(HelpMe[[#This Row],[Created Date]],"mmm dd, yyyy hh:mm"),2)</f>
        <v>#VALUE!</v>
      </c>
      <c r="AE581" s="228" t="e">
        <f>_xlfn.CONCAT(HelpMe[[#This Row],[Year]],"-W",HelpMe[[#This Row],[Week'#]])</f>
        <v>#VALUE!</v>
      </c>
      <c r="AF581" s="228" t="str">
        <f>IFERROR(VLOOKUP(HelpMe[[#This Row],[ID]],CGTracker[#All],11,FALSE),"No CG Status Found")</f>
        <v>Closed</v>
      </c>
      <c r="AG581" s="228" t="e">
        <f>MONTH(TEXT(HelpMe[[#This Row],[Created Date]],"mmm dd, yyyy hh:mm"))</f>
        <v>#VALUE!</v>
      </c>
      <c r="AH581" s="228" t="e">
        <f>_xlfn.CONCAT(HelpMe[[#This Row],[Year]],"-M",HelpMe[[#This Row],[Month]])</f>
        <v>#VALUE!</v>
      </c>
      <c r="AI581" s="228" t="str">
        <f ca="1">IF(HelpMe[[#This Row],[Age]]&lt;2,"Less than 2",IF(HelpMe[[#This Row],[Age]]&lt;5,"From 2 to 5",IF(HelpMe[[#This Row],[Age]]&lt;10,"From 5 to 10","More than 10")))</f>
        <v>More than 10</v>
      </c>
      <c r="AJ581" s="233" t="e">
        <f>DATEVALUE(TEXT(HelpMe[[#This Row],[Created Date]],"mm/dd/yyyy hh:mm"))</f>
        <v>#VALUE!</v>
      </c>
      <c r="AK581" s="233" t="e">
        <f>IF(HelpMe[[#This Row],[Resolved Time]]="-","",DATEVALUE(TEXT(HelpMe[[#This Row],[Created Date]],"mm/dd/yyyy hh:mm")))</f>
        <v>#VALUE!</v>
      </c>
    </row>
    <row r="582" spans="1:37" ht="14.5">
      <c r="A582" s="252">
        <v>4000003375</v>
      </c>
      <c r="B582" s="252" t="s">
        <v>117</v>
      </c>
      <c r="C582" s="252" t="s">
        <v>795</v>
      </c>
      <c r="D582" s="254" t="s">
        <v>1779</v>
      </c>
      <c r="E582" s="252" t="s">
        <v>1149</v>
      </c>
      <c r="F582" s="252" t="s">
        <v>843</v>
      </c>
      <c r="G582" s="252" t="s">
        <v>844</v>
      </c>
      <c r="H582" s="252" t="s">
        <v>403</v>
      </c>
      <c r="I582" s="255">
        <v>45560.569444444445</v>
      </c>
      <c r="J582" s="255">
        <v>45560.902777777781</v>
      </c>
      <c r="K582" s="252" t="s">
        <v>845</v>
      </c>
      <c r="L582" s="255">
        <v>45564.520833333336</v>
      </c>
      <c r="M582" s="252" t="s">
        <v>1149</v>
      </c>
      <c r="N582" s="252" t="s">
        <v>959</v>
      </c>
      <c r="O582" s="252" t="s">
        <v>972</v>
      </c>
      <c r="P582" s="255">
        <v>45564.520833333336</v>
      </c>
      <c r="Q582" s="252" t="s">
        <v>861</v>
      </c>
      <c r="R582" s="255">
        <v>45561.515972222223</v>
      </c>
      <c r="S582" s="255">
        <v>45561.515972222223</v>
      </c>
      <c r="T582" s="255">
        <v>45560.611111111109</v>
      </c>
      <c r="U582" s="252" t="s">
        <v>845</v>
      </c>
      <c r="V582" s="253" t="s">
        <v>849</v>
      </c>
      <c r="W582" s="252" t="s">
        <v>850</v>
      </c>
      <c r="X582" s="252" t="s">
        <v>857</v>
      </c>
      <c r="Y582" s="228" t="str">
        <f>VLOOKUP(HelpMe[[#This Row],[Technician]],Technicians[#All],3,FALSE)</f>
        <v>RAK Ceramics</v>
      </c>
      <c r="Z582" s="228" t="str">
        <f>VLOOKUP(HelpMe[[#This Row],[Technician]],Technicians[#All],2,FALSE)</f>
        <v>SAP Basis</v>
      </c>
      <c r="AA582" s="233" t="e">
        <f>IF((TEXT("Oct 28, 2024 00:00 AM","mmm dd, yyyy hh:mm") - TEXT(HelpMe[[#This Row],[Created Date]],"mmm dd, yyyy hh:mm"))&gt;0, "Yes","No")</f>
        <v>#VALUE!</v>
      </c>
      <c r="AB582" s="230">
        <f ca="1">IF(HelpMe[[#This Row],[Resolved Time]]="-",NOW()-TEXT(HelpMe[[#This Row],[Created Date]],"mmm dd, yyyy hh:mm"),HelpMe[[#This Row],[Resolved Time]]-HelpMe[[#This Row],[Created Date]])</f>
        <v>0.94652777777810115</v>
      </c>
      <c r="AC582" s="231" t="e">
        <f>YEAR(TEXT(HelpMe[[#This Row],[Created Date]],"mmm dd, yyyy hh:mm"))</f>
        <v>#VALUE!</v>
      </c>
      <c r="AD582" s="228" t="e">
        <f>WEEKNUM(TEXT(HelpMe[[#This Row],[Created Date]],"mmm dd, yyyy hh:mm"),2)</f>
        <v>#VALUE!</v>
      </c>
      <c r="AE582" s="228" t="e">
        <f>_xlfn.CONCAT(HelpMe[[#This Row],[Year]],"-W",HelpMe[[#This Row],[Week'#]])</f>
        <v>#VALUE!</v>
      </c>
      <c r="AF582" s="228" t="str">
        <f>IFERROR(VLOOKUP(HelpMe[[#This Row],[ID]],CGTracker[#All],11,FALSE),"No CG Status Found")</f>
        <v>No CG Status Found</v>
      </c>
      <c r="AG582" s="228" t="e">
        <f>MONTH(TEXT(HelpMe[[#This Row],[Created Date]],"mmm dd, yyyy hh:mm"))</f>
        <v>#VALUE!</v>
      </c>
      <c r="AH582" s="228" t="e">
        <f>_xlfn.CONCAT(HelpMe[[#This Row],[Year]],"-M",HelpMe[[#This Row],[Month]])</f>
        <v>#VALUE!</v>
      </c>
      <c r="AI582" s="228" t="str">
        <f ca="1">IF(HelpMe[[#This Row],[Age]]&lt;2,"Less than 2",IF(HelpMe[[#This Row],[Age]]&lt;5,"From 2 to 5",IF(HelpMe[[#This Row],[Age]]&lt;10,"From 5 to 10","More than 10")))</f>
        <v>Less than 2</v>
      </c>
      <c r="AJ582" s="233" t="e">
        <f>DATEVALUE(TEXT(HelpMe[[#This Row],[Created Date]],"mm/dd/yyyy hh:mm"))</f>
        <v>#VALUE!</v>
      </c>
      <c r="AK582" s="233" t="e">
        <f>IF(HelpMe[[#This Row],[Resolved Time]]="-","",DATEVALUE(TEXT(HelpMe[[#This Row],[Created Date]],"mm/dd/yyyy hh:mm")))</f>
        <v>#VALUE!</v>
      </c>
    </row>
    <row r="583" spans="1:37" ht="14.5">
      <c r="A583" s="252">
        <v>4000003388</v>
      </c>
      <c r="B583" s="252" t="s">
        <v>117</v>
      </c>
      <c r="C583" s="252" t="s">
        <v>795</v>
      </c>
      <c r="D583" s="254" t="s">
        <v>1780</v>
      </c>
      <c r="E583" s="252" t="s">
        <v>1376</v>
      </c>
      <c r="F583" s="252" t="s">
        <v>884</v>
      </c>
      <c r="G583" s="252" t="s">
        <v>844</v>
      </c>
      <c r="H583" s="252" t="s">
        <v>403</v>
      </c>
      <c r="I583" s="255">
        <v>45560.679166666669</v>
      </c>
      <c r="J583" s="255">
        <v>45563.679166666669</v>
      </c>
      <c r="K583" s="252" t="s">
        <v>845</v>
      </c>
      <c r="L583" s="255">
        <v>45591.656944444447</v>
      </c>
      <c r="M583" s="252" t="s">
        <v>1376</v>
      </c>
      <c r="N583" s="252" t="s">
        <v>968</v>
      </c>
      <c r="O583" s="252" t="s">
        <v>848</v>
      </c>
      <c r="P583" s="255">
        <v>45591.656944444447</v>
      </c>
      <c r="Q583" s="252" t="s">
        <v>795</v>
      </c>
      <c r="R583" s="255">
        <v>45588.647916666669</v>
      </c>
      <c r="S583" s="255">
        <v>45564.381944444445</v>
      </c>
      <c r="T583" s="255">
        <v>45560.762499999997</v>
      </c>
      <c r="U583" s="252" t="s">
        <v>885</v>
      </c>
      <c r="V583" s="253" t="s">
        <v>849</v>
      </c>
      <c r="W583" s="252" t="s">
        <v>850</v>
      </c>
      <c r="X583" s="252" t="s">
        <v>857</v>
      </c>
      <c r="Y583" s="228" t="str">
        <f>VLOOKUP(HelpMe[[#This Row],[Technician]],Technicians[#All],3,FALSE)</f>
        <v>RAK Ceramics</v>
      </c>
      <c r="Z583" s="228" t="str">
        <f>VLOOKUP(HelpMe[[#This Row],[Technician]],Technicians[#All],2,FALSE)</f>
        <v>SAP Basis</v>
      </c>
      <c r="AA583" s="233" t="e">
        <f>IF((TEXT("Oct 28, 2024 00:00 AM","mmm dd, yyyy hh:mm") - TEXT(HelpMe[[#This Row],[Created Date]],"mmm dd, yyyy hh:mm"))&gt;0, "Yes","No")</f>
        <v>#VALUE!</v>
      </c>
      <c r="AB583" s="230">
        <f ca="1">IF(HelpMe[[#This Row],[Resolved Time]]="-",NOW()-TEXT(HelpMe[[#This Row],[Created Date]],"mmm dd, yyyy hh:mm"),HelpMe[[#This Row],[Resolved Time]]-HelpMe[[#This Row],[Created Date]])</f>
        <v>27.96875</v>
      </c>
      <c r="AC583" s="231" t="e">
        <f>YEAR(TEXT(HelpMe[[#This Row],[Created Date]],"mmm dd, yyyy hh:mm"))</f>
        <v>#VALUE!</v>
      </c>
      <c r="AD583" s="228" t="e">
        <f>WEEKNUM(TEXT(HelpMe[[#This Row],[Created Date]],"mmm dd, yyyy hh:mm"),2)</f>
        <v>#VALUE!</v>
      </c>
      <c r="AE583" s="228" t="e">
        <f>_xlfn.CONCAT(HelpMe[[#This Row],[Year]],"-W",HelpMe[[#This Row],[Week'#]])</f>
        <v>#VALUE!</v>
      </c>
      <c r="AF583" s="228" t="str">
        <f>IFERROR(VLOOKUP(HelpMe[[#This Row],[ID]],CGTracker[#All],11,FALSE),"No CG Status Found")</f>
        <v>No CG Status Found</v>
      </c>
      <c r="AG583" s="228" t="e">
        <f>MONTH(TEXT(HelpMe[[#This Row],[Created Date]],"mmm dd, yyyy hh:mm"))</f>
        <v>#VALUE!</v>
      </c>
      <c r="AH583" s="228" t="e">
        <f>_xlfn.CONCAT(HelpMe[[#This Row],[Year]],"-M",HelpMe[[#This Row],[Month]])</f>
        <v>#VALUE!</v>
      </c>
      <c r="AI583" s="228" t="str">
        <f ca="1">IF(HelpMe[[#This Row],[Age]]&lt;2,"Less than 2",IF(HelpMe[[#This Row],[Age]]&lt;5,"From 2 to 5",IF(HelpMe[[#This Row],[Age]]&lt;10,"From 5 to 10","More than 10")))</f>
        <v>More than 10</v>
      </c>
      <c r="AJ583" s="233" t="e">
        <f>DATEVALUE(TEXT(HelpMe[[#This Row],[Created Date]],"mm/dd/yyyy hh:mm"))</f>
        <v>#VALUE!</v>
      </c>
      <c r="AK583" s="233" t="e">
        <f>IF(HelpMe[[#This Row],[Resolved Time]]="-","",DATEVALUE(TEXT(HelpMe[[#This Row],[Created Date]],"mm/dd/yyyy hh:mm")))</f>
        <v>#VALUE!</v>
      </c>
    </row>
    <row r="584" spans="1:37" ht="14.5">
      <c r="A584" s="252">
        <v>4000003413</v>
      </c>
      <c r="B584" s="252" t="s">
        <v>117</v>
      </c>
      <c r="C584" s="252" t="s">
        <v>795</v>
      </c>
      <c r="D584" s="254" t="s">
        <v>1781</v>
      </c>
      <c r="E584" s="252" t="s">
        <v>1782</v>
      </c>
      <c r="F584" s="252" t="s">
        <v>884</v>
      </c>
      <c r="G584" s="252" t="s">
        <v>844</v>
      </c>
      <c r="H584" s="252" t="s">
        <v>403</v>
      </c>
      <c r="I584" s="255">
        <v>45561.452777777777</v>
      </c>
      <c r="J584" s="255">
        <v>45564.452777777777</v>
      </c>
      <c r="K584" s="252" t="s">
        <v>845</v>
      </c>
      <c r="L584" s="255">
        <v>45591.573611111111</v>
      </c>
      <c r="M584" s="252" t="s">
        <v>1782</v>
      </c>
      <c r="N584" s="252" t="s">
        <v>968</v>
      </c>
      <c r="O584" s="252" t="s">
        <v>848</v>
      </c>
      <c r="P584" s="255">
        <v>45591.573611111111</v>
      </c>
      <c r="Q584" s="252" t="s">
        <v>795</v>
      </c>
      <c r="R584" s="255">
        <v>45588.55972222222</v>
      </c>
      <c r="S584" s="255">
        <v>45561.455555555556</v>
      </c>
      <c r="T584" s="255">
        <v>45561.536111111112</v>
      </c>
      <c r="U584" s="252" t="s">
        <v>885</v>
      </c>
      <c r="V584" s="253" t="s">
        <v>849</v>
      </c>
      <c r="W584" s="252" t="s">
        <v>850</v>
      </c>
      <c r="X584" s="252" t="s">
        <v>857</v>
      </c>
      <c r="Y584" s="228" t="str">
        <f>VLOOKUP(HelpMe[[#This Row],[Technician]],Technicians[#All],3,FALSE)</f>
        <v>RAK Ceramics</v>
      </c>
      <c r="Z584" s="228" t="str">
        <f>VLOOKUP(HelpMe[[#This Row],[Technician]],Technicians[#All],2,FALSE)</f>
        <v>SAP Basis</v>
      </c>
      <c r="AA584" s="233" t="e">
        <f>IF((TEXT("Oct 28, 2024 00:00 AM","mmm dd, yyyy hh:mm") - TEXT(HelpMe[[#This Row],[Created Date]],"mmm dd, yyyy hh:mm"))&gt;0, "Yes","No")</f>
        <v>#VALUE!</v>
      </c>
      <c r="AB584" s="230">
        <f ca="1">IF(HelpMe[[#This Row],[Resolved Time]]="-",NOW()-TEXT(HelpMe[[#This Row],[Created Date]],"mmm dd, yyyy hh:mm"),HelpMe[[#This Row],[Resolved Time]]-HelpMe[[#This Row],[Created Date]])</f>
        <v>27.106944444443798</v>
      </c>
      <c r="AC584" s="231" t="e">
        <f>YEAR(TEXT(HelpMe[[#This Row],[Created Date]],"mmm dd, yyyy hh:mm"))</f>
        <v>#VALUE!</v>
      </c>
      <c r="AD584" s="228" t="e">
        <f>WEEKNUM(TEXT(HelpMe[[#This Row],[Created Date]],"mmm dd, yyyy hh:mm"),2)</f>
        <v>#VALUE!</v>
      </c>
      <c r="AE584" s="228" t="e">
        <f>_xlfn.CONCAT(HelpMe[[#This Row],[Year]],"-W",HelpMe[[#This Row],[Week'#]])</f>
        <v>#VALUE!</v>
      </c>
      <c r="AF584" s="228" t="str">
        <f>IFERROR(VLOOKUP(HelpMe[[#This Row],[ID]],CGTracker[#All],11,FALSE),"No CG Status Found")</f>
        <v>No CG Status Found</v>
      </c>
      <c r="AG584" s="228" t="e">
        <f>MONTH(TEXT(HelpMe[[#This Row],[Created Date]],"mmm dd, yyyy hh:mm"))</f>
        <v>#VALUE!</v>
      </c>
      <c r="AH584" s="228" t="e">
        <f>_xlfn.CONCAT(HelpMe[[#This Row],[Year]],"-M",HelpMe[[#This Row],[Month]])</f>
        <v>#VALUE!</v>
      </c>
      <c r="AI584" s="228" t="str">
        <f ca="1">IF(HelpMe[[#This Row],[Age]]&lt;2,"Less than 2",IF(HelpMe[[#This Row],[Age]]&lt;5,"From 2 to 5",IF(HelpMe[[#This Row],[Age]]&lt;10,"From 5 to 10","More than 10")))</f>
        <v>More than 10</v>
      </c>
      <c r="AJ584" s="233" t="e">
        <f>DATEVALUE(TEXT(HelpMe[[#This Row],[Created Date]],"mm/dd/yyyy hh:mm"))</f>
        <v>#VALUE!</v>
      </c>
      <c r="AK584" s="233" t="e">
        <f>IF(HelpMe[[#This Row],[Resolved Time]]="-","",DATEVALUE(TEXT(HelpMe[[#This Row],[Created Date]],"mm/dd/yyyy hh:mm")))</f>
        <v>#VALUE!</v>
      </c>
    </row>
    <row r="585" spans="1:37" ht="14.5">
      <c r="A585" s="252">
        <v>4000004278</v>
      </c>
      <c r="B585" s="252" t="s">
        <v>117</v>
      </c>
      <c r="C585" s="252" t="s">
        <v>795</v>
      </c>
      <c r="D585" s="254" t="s">
        <v>1783</v>
      </c>
      <c r="E585" s="252" t="s">
        <v>1472</v>
      </c>
      <c r="F585" s="252" t="s">
        <v>843</v>
      </c>
      <c r="G585" s="252" t="s">
        <v>844</v>
      </c>
      <c r="H585" s="252" t="s">
        <v>403</v>
      </c>
      <c r="I585" s="255">
        <v>45587.503472222219</v>
      </c>
      <c r="J585" s="255">
        <v>45589.503472222219</v>
      </c>
      <c r="K585" s="252" t="s">
        <v>845</v>
      </c>
      <c r="L585" s="255">
        <v>45591.698611111111</v>
      </c>
      <c r="M585" s="252" t="s">
        <v>846</v>
      </c>
      <c r="N585" s="252" t="s">
        <v>1071</v>
      </c>
      <c r="O585" s="252" t="s">
        <v>848</v>
      </c>
      <c r="P585" s="255">
        <v>45591.698611111111</v>
      </c>
      <c r="Q585" s="252" t="s">
        <v>795</v>
      </c>
      <c r="R585" s="255">
        <v>45588.662499999999</v>
      </c>
      <c r="S585" s="255">
        <v>45588.662499999999</v>
      </c>
      <c r="T585" s="255">
        <v>45587.586805555555</v>
      </c>
      <c r="U585" s="252" t="s">
        <v>885</v>
      </c>
      <c r="V585" s="253" t="s">
        <v>849</v>
      </c>
      <c r="W585" s="252" t="s">
        <v>850</v>
      </c>
      <c r="X585" s="252" t="s">
        <v>903</v>
      </c>
      <c r="Y585" s="228" t="str">
        <f>VLOOKUP(HelpMe[[#This Row],[Technician]],Technicians[#All],3,FALSE)</f>
        <v>RAK Ceramics</v>
      </c>
      <c r="Z585" s="228" t="str">
        <f>VLOOKUP(HelpMe[[#This Row],[Technician]],Technicians[#All],2,FALSE)</f>
        <v>SAP Basis</v>
      </c>
      <c r="AA585" s="230" t="e">
        <f>IF((TEXT("Oct 28, 2024 00:00 AM","mmm dd, yyyy hh:mm") - TEXT(HelpMe[[#This Row],[Created Date]],"mmm dd, yyyy hh:mm"))&gt;0, "Yes","No")</f>
        <v>#VALUE!</v>
      </c>
      <c r="AB585" s="230">
        <f ca="1">IF(HelpMe[[#This Row],[Resolved Time]]="-",NOW()-TEXT(HelpMe[[#This Row],[Created Date]],"mmm dd, yyyy hh:mm"),HelpMe[[#This Row],[Resolved Time]]-HelpMe[[#This Row],[Created Date]])</f>
        <v>1.1590277777795563</v>
      </c>
      <c r="AC585" s="231" t="e">
        <f>YEAR(TEXT(HelpMe[[#This Row],[Created Date]],"mmm dd, yyyy hh:mm"))</f>
        <v>#VALUE!</v>
      </c>
      <c r="AD585" s="228" t="e">
        <f>WEEKNUM(TEXT(HelpMe[[#This Row],[Created Date]],"mmm dd, yyyy hh:mm"),2)</f>
        <v>#VALUE!</v>
      </c>
      <c r="AE585" s="228" t="e">
        <f>_xlfn.CONCAT(HelpMe[[#This Row],[Year]],"-W",HelpMe[[#This Row],[Week'#]])</f>
        <v>#VALUE!</v>
      </c>
      <c r="AF585" s="228" t="str">
        <f>IFERROR(VLOOKUP(HelpMe[[#This Row],[ID]],CGTracker[#All],11,FALSE),"No CG Status Found")</f>
        <v>No CG Status Found</v>
      </c>
      <c r="AG585" s="228" t="e">
        <f>MONTH(TEXT(HelpMe[[#This Row],[Created Date]],"mmm dd, yyyy hh:mm"))</f>
        <v>#VALUE!</v>
      </c>
      <c r="AH585" s="228" t="e">
        <f>_xlfn.CONCAT(HelpMe[[#This Row],[Year]],"-M",HelpMe[[#This Row],[Month]])</f>
        <v>#VALUE!</v>
      </c>
      <c r="AI585" s="228" t="str">
        <f ca="1">IF(HelpMe[[#This Row],[Age]]&lt;2,"Less than 2",IF(HelpMe[[#This Row],[Age]]&lt;5,"From 2 to 5",IF(HelpMe[[#This Row],[Age]]&lt;10,"From 5 to 10","More than 10")))</f>
        <v>Less than 2</v>
      </c>
      <c r="AJ585" s="233" t="e">
        <f>DATEVALUE(TEXT(HelpMe[[#This Row],[Created Date]],"mm/dd/yyyy hh:mm"))</f>
        <v>#VALUE!</v>
      </c>
      <c r="AK585" s="233" t="e">
        <f>IF(HelpMe[[#This Row],[Resolved Time]]="-","",DATEVALUE(TEXT(HelpMe[[#This Row],[Created Date]],"mm/dd/yyyy hh:mm")))</f>
        <v>#VALUE!</v>
      </c>
    </row>
    <row r="586" spans="1:37" ht="14.5">
      <c r="A586" s="252">
        <v>4000003592</v>
      </c>
      <c r="B586" s="252" t="s">
        <v>117</v>
      </c>
      <c r="C586" s="252" t="s">
        <v>795</v>
      </c>
      <c r="D586" s="254" t="s">
        <v>102</v>
      </c>
      <c r="E586" s="252" t="s">
        <v>1784</v>
      </c>
      <c r="F586" s="252" t="s">
        <v>941</v>
      </c>
      <c r="G586" s="252" t="s">
        <v>980</v>
      </c>
      <c r="H586" s="252" t="s">
        <v>403</v>
      </c>
      <c r="I586" s="255">
        <v>45566.697222222225</v>
      </c>
      <c r="J586" s="255">
        <v>45568.697222222225</v>
      </c>
      <c r="K586" s="252" t="s">
        <v>845</v>
      </c>
      <c r="L586" s="255">
        <v>45625.752083333333</v>
      </c>
      <c r="M586" s="252" t="s">
        <v>897</v>
      </c>
      <c r="N586" s="252" t="s">
        <v>1005</v>
      </c>
      <c r="O586" s="252" t="s">
        <v>920</v>
      </c>
      <c r="P586" s="255">
        <v>45625.752083333333</v>
      </c>
      <c r="Q586" s="252" t="s">
        <v>795</v>
      </c>
      <c r="R586" s="255">
        <v>45622.748611111114</v>
      </c>
      <c r="S586" s="255">
        <v>45622.748611111114</v>
      </c>
      <c r="T586" s="255">
        <v>45566.780555555553</v>
      </c>
      <c r="U586" s="252" t="s">
        <v>845</v>
      </c>
      <c r="V586" s="256">
        <v>3000000000</v>
      </c>
      <c r="W586" s="252" t="s">
        <v>850</v>
      </c>
      <c r="X586" s="252" t="s">
        <v>793</v>
      </c>
      <c r="Y586" s="228" t="str">
        <f>VLOOKUP(HelpMe[[#This Row],[Technician]],Technicians[#All],3,FALSE)</f>
        <v>Capgemini</v>
      </c>
      <c r="Z586" s="228" t="str">
        <f>VLOOKUP(HelpMe[[#This Row],[Technician]],Technicians[#All],2,FALSE)</f>
        <v>SAP FICO</v>
      </c>
      <c r="AA586" s="233" t="e">
        <f>IF((TEXT("Oct 28, 2024 00:00 AM","mmm dd, yyyy hh:mm") - TEXT(HelpMe[[#This Row],[Created Date]],"mmm dd, yyyy hh:mm"))&gt;0, "Yes","No")</f>
        <v>#VALUE!</v>
      </c>
      <c r="AB586" s="230">
        <f ca="1">IF(HelpMe[[#This Row],[Resolved Time]]="-",NOW()-TEXT(HelpMe[[#This Row],[Created Date]],"mmm dd, yyyy hh:mm"),HelpMe[[#This Row],[Resolved Time]]-HelpMe[[#This Row],[Created Date]])</f>
        <v>56.051388888889051</v>
      </c>
      <c r="AC586" s="231" t="e">
        <f>YEAR(TEXT(HelpMe[[#This Row],[Created Date]],"mmm dd, yyyy hh:mm"))</f>
        <v>#VALUE!</v>
      </c>
      <c r="AD586" s="228" t="e">
        <f>WEEKNUM(TEXT(HelpMe[[#This Row],[Created Date]],"mmm dd, yyyy hh:mm"),2)</f>
        <v>#VALUE!</v>
      </c>
      <c r="AE586" s="228" t="e">
        <f>_xlfn.CONCAT(HelpMe[[#This Row],[Year]],"-W",HelpMe[[#This Row],[Week'#]])</f>
        <v>#VALUE!</v>
      </c>
      <c r="AF586" s="228" t="str">
        <f>IFERROR(VLOOKUP(HelpMe[[#This Row],[ID]],CGTracker[#All],11,FALSE),"No CG Status Found")</f>
        <v>Closed</v>
      </c>
      <c r="AG586" s="228" t="e">
        <f>MONTH(TEXT(HelpMe[[#This Row],[Created Date]],"mmm dd, yyyy hh:mm"))</f>
        <v>#VALUE!</v>
      </c>
      <c r="AH586" s="228" t="e">
        <f>_xlfn.CONCAT(HelpMe[[#This Row],[Year]],"-M",HelpMe[[#This Row],[Month]])</f>
        <v>#VALUE!</v>
      </c>
      <c r="AI586" s="228" t="str">
        <f ca="1">IF(HelpMe[[#This Row],[Age]]&lt;2,"Less than 2",IF(HelpMe[[#This Row],[Age]]&lt;5,"From 2 to 5",IF(HelpMe[[#This Row],[Age]]&lt;10,"From 5 to 10","More than 10")))</f>
        <v>More than 10</v>
      </c>
      <c r="AJ586" s="233">
        <f>DATEVALUE(TEXT(HelpMe[[#This Row],[Created Date]],"mm/dd/yyyy hh:mm"))</f>
        <v>45301</v>
      </c>
      <c r="AK586" s="233">
        <f>IF(HelpMe[[#This Row],[Resolved Time]]="-","",DATEVALUE(TEXT(HelpMe[[#This Row],[Created Date]],"mm/dd/yyyy hh:mm")))</f>
        <v>45301</v>
      </c>
    </row>
    <row r="587" spans="1:37" ht="14.5">
      <c r="A587" s="252">
        <v>4000003798</v>
      </c>
      <c r="B587" s="252" t="s">
        <v>117</v>
      </c>
      <c r="C587" s="252" t="s">
        <v>861</v>
      </c>
      <c r="D587" s="254" t="s">
        <v>1785</v>
      </c>
      <c r="E587" s="252" t="s">
        <v>1429</v>
      </c>
      <c r="F587" s="252" t="s">
        <v>843</v>
      </c>
      <c r="G587" s="252" t="s">
        <v>844</v>
      </c>
      <c r="H587" s="252" t="s">
        <v>403</v>
      </c>
      <c r="I587" s="255">
        <v>45572.574305555558</v>
      </c>
      <c r="J587" s="255">
        <v>45574.574305555558</v>
      </c>
      <c r="K587" s="252" t="s">
        <v>845</v>
      </c>
      <c r="L587" s="255">
        <v>45575.734027777777</v>
      </c>
      <c r="M587" s="252" t="s">
        <v>846</v>
      </c>
      <c r="N587" s="252" t="s">
        <v>1786</v>
      </c>
      <c r="O587" s="252" t="s">
        <v>848</v>
      </c>
      <c r="P587" s="255">
        <v>45575.734027777777</v>
      </c>
      <c r="Q587" s="252" t="s">
        <v>795</v>
      </c>
      <c r="R587" s="255">
        <v>45572.716666666667</v>
      </c>
      <c r="S587" s="255">
        <v>45572.716666666667</v>
      </c>
      <c r="T587" s="255">
        <v>45572.657638888886</v>
      </c>
      <c r="U587" s="252" t="s">
        <v>885</v>
      </c>
      <c r="V587" s="253" t="s">
        <v>849</v>
      </c>
      <c r="W587" s="252" t="s">
        <v>850</v>
      </c>
      <c r="X587" s="252" t="s">
        <v>857</v>
      </c>
      <c r="Y587" s="228" t="str">
        <f>VLOOKUP(HelpMe[[#This Row],[Technician]],Technicians[#All],3,FALSE)</f>
        <v>RAK Ceramics</v>
      </c>
      <c r="Z587" s="228" t="str">
        <f>VLOOKUP(HelpMe[[#This Row],[Technician]],Technicians[#All],2,FALSE)</f>
        <v>SAP Basis</v>
      </c>
      <c r="AA587" s="233" t="e">
        <f>IF((TEXT("Oct 28, 2024 00:00 AM","mmm dd, yyyy hh:mm") - TEXT(HelpMe[[#This Row],[Created Date]],"mmm dd, yyyy hh:mm"))&gt;0, "Yes","No")</f>
        <v>#VALUE!</v>
      </c>
      <c r="AB587" s="230">
        <f ca="1">IF(HelpMe[[#This Row],[Resolved Time]]="-",NOW()-TEXT(HelpMe[[#This Row],[Created Date]],"mmm dd, yyyy hh:mm"),HelpMe[[#This Row],[Resolved Time]]-HelpMe[[#This Row],[Created Date]])</f>
        <v>0.14236111110949423</v>
      </c>
      <c r="AC587" s="231" t="e">
        <f>YEAR(TEXT(HelpMe[[#This Row],[Created Date]],"mmm dd, yyyy hh:mm"))</f>
        <v>#VALUE!</v>
      </c>
      <c r="AD587" s="228" t="e">
        <f>WEEKNUM(TEXT(HelpMe[[#This Row],[Created Date]],"mmm dd, yyyy hh:mm"),2)</f>
        <v>#VALUE!</v>
      </c>
      <c r="AE587" s="228" t="e">
        <f>_xlfn.CONCAT(HelpMe[[#This Row],[Year]],"-W",HelpMe[[#This Row],[Week'#]])</f>
        <v>#VALUE!</v>
      </c>
      <c r="AF587" s="228" t="str">
        <f>IFERROR(VLOOKUP(HelpMe[[#This Row],[ID]],CGTracker[#All],11,FALSE),"No CG Status Found")</f>
        <v>No CG Status Found</v>
      </c>
      <c r="AG587" s="228" t="e">
        <f>MONTH(TEXT(HelpMe[[#This Row],[Created Date]],"mmm dd, yyyy hh:mm"))</f>
        <v>#VALUE!</v>
      </c>
      <c r="AH587" s="228" t="e">
        <f>_xlfn.CONCAT(HelpMe[[#This Row],[Year]],"-M",HelpMe[[#This Row],[Month]])</f>
        <v>#VALUE!</v>
      </c>
      <c r="AI587" s="228" t="str">
        <f ca="1">IF(HelpMe[[#This Row],[Age]]&lt;2,"Less than 2",IF(HelpMe[[#This Row],[Age]]&lt;5,"From 2 to 5",IF(HelpMe[[#This Row],[Age]]&lt;10,"From 5 to 10","More than 10")))</f>
        <v>Less than 2</v>
      </c>
      <c r="AJ587" s="233">
        <f>DATEVALUE(TEXT(HelpMe[[#This Row],[Created Date]],"mm/dd/yyyy hh:mm"))</f>
        <v>45483</v>
      </c>
      <c r="AK587" s="233">
        <f>IF(HelpMe[[#This Row],[Resolved Time]]="-","",DATEVALUE(TEXT(HelpMe[[#This Row],[Created Date]],"mm/dd/yyyy hh:mm")))</f>
        <v>45483</v>
      </c>
    </row>
    <row r="588" spans="1:37" ht="14.5">
      <c r="A588" s="252">
        <v>4000002915</v>
      </c>
      <c r="B588" s="252" t="s">
        <v>117</v>
      </c>
      <c r="C588" s="252" t="s">
        <v>795</v>
      </c>
      <c r="D588" s="254" t="s">
        <v>1787</v>
      </c>
      <c r="E588" s="252" t="s">
        <v>1788</v>
      </c>
      <c r="F588" s="252" t="s">
        <v>843</v>
      </c>
      <c r="G588" s="252" t="s">
        <v>844</v>
      </c>
      <c r="H588" s="252" t="s">
        <v>403</v>
      </c>
      <c r="I588" s="255">
        <v>45546.504861111112</v>
      </c>
      <c r="J588" s="255">
        <v>45548.504861111112</v>
      </c>
      <c r="K588" s="252" t="s">
        <v>885</v>
      </c>
      <c r="L588" s="255">
        <v>45549.765277777777</v>
      </c>
      <c r="M588" s="252" t="s">
        <v>1789</v>
      </c>
      <c r="N588" s="252" t="s">
        <v>880</v>
      </c>
      <c r="O588" s="252" t="s">
        <v>848</v>
      </c>
      <c r="P588" s="255">
        <v>45549.765277777777</v>
      </c>
      <c r="Q588" s="252" t="s">
        <v>795</v>
      </c>
      <c r="R588" s="255">
        <v>45546.757638888892</v>
      </c>
      <c r="S588" s="255">
        <v>45546.757638888892</v>
      </c>
      <c r="T588" s="255">
        <v>45546.588194444441</v>
      </c>
      <c r="U588" s="252" t="s">
        <v>885</v>
      </c>
      <c r="V588" s="253" t="s">
        <v>849</v>
      </c>
      <c r="W588" s="252" t="s">
        <v>888</v>
      </c>
      <c r="X588" s="252" t="s">
        <v>793</v>
      </c>
      <c r="Y588" s="228" t="str">
        <f>VLOOKUP(HelpMe[[#This Row],[Technician]],Technicians[#All],3,FALSE)</f>
        <v>RAK Ceramics</v>
      </c>
      <c r="Z588" s="228" t="str">
        <f>VLOOKUP(HelpMe[[#This Row],[Technician]],Technicians[#All],2,FALSE)</f>
        <v>SAP Basis</v>
      </c>
      <c r="AA588" s="233" t="e">
        <f>IF((TEXT("Oct 28, 2024 00:00 AM","mmm dd, yyyy hh:mm") - TEXT(HelpMe[[#This Row],[Created Date]],"mmm dd, yyyy hh:mm"))&gt;0, "Yes","No")</f>
        <v>#VALUE!</v>
      </c>
      <c r="AB588" s="230">
        <f ca="1">IF(HelpMe[[#This Row],[Resolved Time]]="-",NOW()-TEXT(HelpMe[[#This Row],[Created Date]],"mmm dd, yyyy hh:mm"),HelpMe[[#This Row],[Resolved Time]]-HelpMe[[#This Row],[Created Date]])</f>
        <v>0.25277777777955635</v>
      </c>
      <c r="AC588" s="231" t="e">
        <f>YEAR(TEXT(HelpMe[[#This Row],[Created Date]],"mmm dd, yyyy hh:mm"))</f>
        <v>#VALUE!</v>
      </c>
      <c r="AD588" s="228" t="e">
        <f>WEEKNUM(TEXT(HelpMe[[#This Row],[Created Date]],"mmm dd, yyyy hh:mm"),2)</f>
        <v>#VALUE!</v>
      </c>
      <c r="AE588" s="228" t="e">
        <f>_xlfn.CONCAT(HelpMe[[#This Row],[Year]],"-W",HelpMe[[#This Row],[Week'#]])</f>
        <v>#VALUE!</v>
      </c>
      <c r="AF588" s="228" t="str">
        <f>IFERROR(VLOOKUP(HelpMe[[#This Row],[ID]],CGTracker[#All],11,FALSE),"No CG Status Found")</f>
        <v>No CG Status Found</v>
      </c>
      <c r="AG588" s="228" t="e">
        <f>MONTH(TEXT(HelpMe[[#This Row],[Created Date]],"mmm dd, yyyy hh:mm"))</f>
        <v>#VALUE!</v>
      </c>
      <c r="AH588" s="228" t="e">
        <f>_xlfn.CONCAT(HelpMe[[#This Row],[Year]],"-M",HelpMe[[#This Row],[Month]])</f>
        <v>#VALUE!</v>
      </c>
      <c r="AI588" s="228" t="str">
        <f ca="1">IF(HelpMe[[#This Row],[Age]]&lt;2,"Less than 2",IF(HelpMe[[#This Row],[Age]]&lt;5,"From 2 to 5",IF(HelpMe[[#This Row],[Age]]&lt;10,"From 5 to 10","More than 10")))</f>
        <v>Less than 2</v>
      </c>
      <c r="AJ588" s="233">
        <f>DATEVALUE(TEXT(HelpMe[[#This Row],[Created Date]],"mm/dd/yyyy hh:mm"))</f>
        <v>45605</v>
      </c>
      <c r="AK588" s="233">
        <f>IF(HelpMe[[#This Row],[Resolved Time]]="-","",DATEVALUE(TEXT(HelpMe[[#This Row],[Created Date]],"mm/dd/yyyy hh:mm")))</f>
        <v>45605</v>
      </c>
    </row>
    <row r="589" spans="1:37" ht="14.5">
      <c r="A589" s="252">
        <v>4000000398</v>
      </c>
      <c r="B589" s="252" t="s">
        <v>117</v>
      </c>
      <c r="C589" s="252" t="s">
        <v>906</v>
      </c>
      <c r="D589" s="254" t="s">
        <v>1790</v>
      </c>
      <c r="E589" s="252" t="s">
        <v>1573</v>
      </c>
      <c r="F589" s="252" t="s">
        <v>843</v>
      </c>
      <c r="G589" s="252" t="s">
        <v>844</v>
      </c>
      <c r="H589" s="252" t="s">
        <v>403</v>
      </c>
      <c r="I589" s="255">
        <v>45481.544444444444</v>
      </c>
      <c r="J589" s="255">
        <v>45484.495138888888</v>
      </c>
      <c r="K589" s="252" t="s">
        <v>845</v>
      </c>
      <c r="L589" s="255">
        <v>45486.742361111108</v>
      </c>
      <c r="M589" s="252" t="s">
        <v>1573</v>
      </c>
      <c r="N589" s="252" t="s">
        <v>895</v>
      </c>
      <c r="O589" s="252" t="s">
        <v>920</v>
      </c>
      <c r="P589" s="255">
        <v>45486.742361111108</v>
      </c>
      <c r="Q589" s="252" t="s">
        <v>861</v>
      </c>
      <c r="R589" s="255">
        <v>45483.729861111111</v>
      </c>
      <c r="S589" s="255">
        <v>45481.677083333336</v>
      </c>
      <c r="T589" s="255">
        <v>45481.586111111108</v>
      </c>
      <c r="U589" s="252" t="s">
        <v>885</v>
      </c>
      <c r="V589" s="253" t="s">
        <v>849</v>
      </c>
      <c r="W589" s="252" t="s">
        <v>850</v>
      </c>
      <c r="X589" s="252" t="s">
        <v>793</v>
      </c>
      <c r="Y589" s="228" t="str">
        <f>VLOOKUP(HelpMe[[#This Row],[Technician]],Technicians[#All],3,FALSE)</f>
        <v>RAK Ceramics</v>
      </c>
      <c r="Z589" s="228" t="str">
        <f>VLOOKUP(HelpMe[[#This Row],[Technician]],Technicians[#All],2,FALSE)</f>
        <v>SAP Basis</v>
      </c>
      <c r="AA589" s="233" t="e">
        <f>IF((TEXT("Oct 28, 2024 00:00 AM","mmm dd, yyyy hh:mm") - TEXT(HelpMe[[#This Row],[Created Date]],"mmm dd, yyyy hh:mm"))&gt;0, "Yes","No")</f>
        <v>#VALUE!</v>
      </c>
      <c r="AB589" s="230">
        <f ca="1">IF(HelpMe[[#This Row],[Resolved Time]]="-",NOW()-TEXT(HelpMe[[#This Row],[Created Date]],"mmm dd, yyyy hh:mm"),HelpMe[[#This Row],[Resolved Time]]-HelpMe[[#This Row],[Created Date]])</f>
        <v>2.1854166666671517</v>
      </c>
      <c r="AC589" s="231" t="e">
        <f>YEAR(TEXT(HelpMe[[#This Row],[Created Date]],"mmm dd, yyyy hh:mm"))</f>
        <v>#VALUE!</v>
      </c>
      <c r="AD589" s="228" t="e">
        <f>WEEKNUM(TEXT(HelpMe[[#This Row],[Created Date]],"mmm dd, yyyy hh:mm"),2)</f>
        <v>#VALUE!</v>
      </c>
      <c r="AE589" s="228" t="e">
        <f>_xlfn.CONCAT(HelpMe[[#This Row],[Year]],"-W",HelpMe[[#This Row],[Week'#]])</f>
        <v>#VALUE!</v>
      </c>
      <c r="AF589" s="228" t="str">
        <f>IFERROR(VLOOKUP(HelpMe[[#This Row],[ID]],CGTracker[#All],11,FALSE),"No CG Status Found")</f>
        <v>No CG Status Found</v>
      </c>
      <c r="AG589" s="228" t="e">
        <f>MONTH(TEXT(HelpMe[[#This Row],[Created Date]],"mmm dd, yyyy hh:mm"))</f>
        <v>#VALUE!</v>
      </c>
      <c r="AH589" s="228" t="e">
        <f>_xlfn.CONCAT(HelpMe[[#This Row],[Year]],"-M",HelpMe[[#This Row],[Month]])</f>
        <v>#VALUE!</v>
      </c>
      <c r="AI589" s="228" t="str">
        <f ca="1">IF(HelpMe[[#This Row],[Age]]&lt;2,"Less than 2",IF(HelpMe[[#This Row],[Age]]&lt;5,"From 2 to 5",IF(HelpMe[[#This Row],[Age]]&lt;10,"From 5 to 10","More than 10")))</f>
        <v>From 2 to 5</v>
      </c>
      <c r="AJ589" s="233">
        <f>DATEVALUE(TEXT(HelpMe[[#This Row],[Created Date]],"mm/dd/yyyy hh:mm"))</f>
        <v>45511</v>
      </c>
      <c r="AK589" s="233">
        <f>IF(HelpMe[[#This Row],[Resolved Time]]="-","",DATEVALUE(TEXT(HelpMe[[#This Row],[Created Date]],"mm/dd/yyyy hh:mm")))</f>
        <v>45511</v>
      </c>
    </row>
    <row r="590" spans="1:37" ht="14.5">
      <c r="A590" s="252">
        <v>4000004887</v>
      </c>
      <c r="B590" s="252" t="s">
        <v>117</v>
      </c>
      <c r="C590" s="252" t="s">
        <v>881</v>
      </c>
      <c r="D590" s="254" t="s">
        <v>1791</v>
      </c>
      <c r="E590" s="252" t="s">
        <v>854</v>
      </c>
      <c r="F590" s="252" t="s">
        <v>854</v>
      </c>
      <c r="G590" s="252" t="s">
        <v>855</v>
      </c>
      <c r="H590" s="252" t="s">
        <v>268</v>
      </c>
      <c r="I590" s="255">
        <v>45607.564583333333</v>
      </c>
      <c r="J590" s="255">
        <v>45614.564583333333</v>
      </c>
      <c r="K590" s="252" t="s">
        <v>845</v>
      </c>
      <c r="L590" s="253" t="s">
        <v>849</v>
      </c>
      <c r="M590" s="252" t="s">
        <v>854</v>
      </c>
      <c r="N590" s="252" t="s">
        <v>912</v>
      </c>
      <c r="O590" s="252" t="s">
        <v>848</v>
      </c>
      <c r="P590" s="255">
        <v>45638.666666666664</v>
      </c>
      <c r="Q590" s="252" t="s">
        <v>881</v>
      </c>
      <c r="R590" s="253" t="s">
        <v>849</v>
      </c>
      <c r="S590" s="253" t="s">
        <v>849</v>
      </c>
      <c r="T590" s="255">
        <v>45607.731249999997</v>
      </c>
      <c r="U590" s="252" t="s">
        <v>845</v>
      </c>
      <c r="V590" s="256">
        <v>30000000000</v>
      </c>
      <c r="W590" s="252" t="s">
        <v>850</v>
      </c>
      <c r="X590" s="252" t="s">
        <v>793</v>
      </c>
      <c r="Y590" s="228" t="str">
        <f>VLOOKUP(HelpMe[[#This Row],[Technician]],Technicians[#All],3,FALSE)</f>
        <v>RAK Ceramics</v>
      </c>
      <c r="Z590" s="228" t="str">
        <f>VLOOKUP(HelpMe[[#This Row],[Technician]],Technicians[#All],2,FALSE)</f>
        <v>SAP PP</v>
      </c>
      <c r="AA590" s="233" t="e">
        <f>IF((TEXT("Oct 28, 2024 00:00 AM","mmm dd, yyyy hh:mm") - TEXT(HelpMe[[#This Row],[Created Date]],"mmm dd, yyyy hh:mm"))&gt;0, "Yes","No")</f>
        <v>#VALUE!</v>
      </c>
      <c r="AB590" s="230" t="e">
        <f ca="1">IF(HelpMe[[#This Row],[Resolved Time]]="-",NOW()-TEXT(HelpMe[[#This Row],[Created Date]],"mmm dd, yyyy hh:mm"),HelpMe[[#This Row],[Resolved Time]]-HelpMe[[#This Row],[Created Date]])</f>
        <v>#VALUE!</v>
      </c>
      <c r="AC590" s="231" t="e">
        <f>YEAR(TEXT(HelpMe[[#This Row],[Created Date]],"mmm dd, yyyy hh:mm"))</f>
        <v>#VALUE!</v>
      </c>
      <c r="AD590" s="228" t="e">
        <f>WEEKNUM(TEXT(HelpMe[[#This Row],[Created Date]],"mmm dd, yyyy hh:mm"),2)</f>
        <v>#VALUE!</v>
      </c>
      <c r="AE590" s="228" t="e">
        <f>_xlfn.CONCAT(HelpMe[[#This Row],[Year]],"-W",HelpMe[[#This Row],[Week'#]])</f>
        <v>#VALUE!</v>
      </c>
      <c r="AF590" s="228" t="str">
        <f>IFERROR(VLOOKUP(HelpMe[[#This Row],[ID]],CGTracker[#All],11,FALSE),"No CG Status Found")</f>
        <v>In Progress</v>
      </c>
      <c r="AG590" s="228" t="e">
        <f>MONTH(TEXT(HelpMe[[#This Row],[Created Date]],"mmm dd, yyyy hh:mm"))</f>
        <v>#VALUE!</v>
      </c>
      <c r="AH590" s="228" t="e">
        <f>_xlfn.CONCAT(HelpMe[[#This Row],[Year]],"-M",HelpMe[[#This Row],[Month]])</f>
        <v>#VALUE!</v>
      </c>
      <c r="AI590" s="228" t="e">
        <f ca="1">IF(HelpMe[[#This Row],[Age]]&lt;2,"Less than 2",IF(HelpMe[[#This Row],[Age]]&lt;5,"From 2 to 5",IF(HelpMe[[#This Row],[Age]]&lt;10,"From 5 to 10","More than 10")))</f>
        <v>#VALUE!</v>
      </c>
      <c r="AJ590" s="233">
        <f>DATEVALUE(TEXT(HelpMe[[#This Row],[Created Date]],"mm/dd/yyyy hh:mm"))</f>
        <v>45607</v>
      </c>
      <c r="AK590" s="233" t="str">
        <f>IF(HelpMe[[#This Row],[Resolved Time]]="-","",DATEVALUE(TEXT(HelpMe[[#This Row],[Created Date]],"mm/dd/yyyy hh:mm")))</f>
        <v/>
      </c>
    </row>
    <row r="591" spans="1:37" ht="14.5">
      <c r="A591" s="252">
        <v>4000003548</v>
      </c>
      <c r="B591" s="252" t="s">
        <v>117</v>
      </c>
      <c r="C591" s="252" t="s">
        <v>906</v>
      </c>
      <c r="D591" s="254" t="s">
        <v>1792</v>
      </c>
      <c r="E591" s="252" t="s">
        <v>950</v>
      </c>
      <c r="F591" s="252" t="s">
        <v>870</v>
      </c>
      <c r="G591" s="252" t="s">
        <v>864</v>
      </c>
      <c r="H591" s="252" t="s">
        <v>403</v>
      </c>
      <c r="I591" s="255">
        <v>45565.740277777775</v>
      </c>
      <c r="J591" s="255">
        <v>45566.698611111111</v>
      </c>
      <c r="K591" s="252" t="s">
        <v>845</v>
      </c>
      <c r="L591" s="255">
        <v>45633.713194444441</v>
      </c>
      <c r="M591" s="252" t="s">
        <v>950</v>
      </c>
      <c r="N591" s="252" t="s">
        <v>924</v>
      </c>
      <c r="O591" s="252" t="s">
        <v>848</v>
      </c>
      <c r="P591" s="255">
        <v>45633.713194444441</v>
      </c>
      <c r="Q591" s="252" t="s">
        <v>861</v>
      </c>
      <c r="R591" s="255">
        <v>45630.693055555559</v>
      </c>
      <c r="S591" s="255">
        <v>45571.642361111109</v>
      </c>
      <c r="T591" s="255">
        <v>45565.781944444447</v>
      </c>
      <c r="U591" s="252" t="s">
        <v>845</v>
      </c>
      <c r="V591" s="253" t="s">
        <v>849</v>
      </c>
      <c r="W591" s="252" t="s">
        <v>850</v>
      </c>
      <c r="X591" s="252" t="s">
        <v>793</v>
      </c>
      <c r="Y591" s="228" t="str">
        <f>VLOOKUP(HelpMe[[#This Row],[Technician]],Technicians[#All],3,FALSE)</f>
        <v>Capgemini</v>
      </c>
      <c r="Z591" s="228" t="str">
        <f>VLOOKUP(HelpMe[[#This Row],[Technician]],Technicians[#All],2,FALSE)</f>
        <v>SAP MM</v>
      </c>
      <c r="AA591" s="233" t="e">
        <f>IF((TEXT("Oct 28, 2024 00:00 AM","mmm dd, yyyy hh:mm") - TEXT(HelpMe[[#This Row],[Created Date]],"mmm dd, yyyy hh:mm"))&gt;0, "Yes","No")</f>
        <v>#VALUE!</v>
      </c>
      <c r="AB591" s="230">
        <f ca="1">IF(HelpMe[[#This Row],[Resolved Time]]="-",NOW()-TEXT(HelpMe[[#This Row],[Created Date]],"mmm dd, yyyy hh:mm"),HelpMe[[#This Row],[Resolved Time]]-HelpMe[[#This Row],[Created Date]])</f>
        <v>64.952777777783922</v>
      </c>
      <c r="AC591" s="231" t="e">
        <f>YEAR(TEXT(HelpMe[[#This Row],[Created Date]],"mmm dd, yyyy hh:mm"))</f>
        <v>#VALUE!</v>
      </c>
      <c r="AD591" s="228" t="e">
        <f>WEEKNUM(TEXT(HelpMe[[#This Row],[Created Date]],"mmm dd, yyyy hh:mm"),2)</f>
        <v>#VALUE!</v>
      </c>
      <c r="AE591" s="228" t="e">
        <f>_xlfn.CONCAT(HelpMe[[#This Row],[Year]],"-W",HelpMe[[#This Row],[Week'#]])</f>
        <v>#VALUE!</v>
      </c>
      <c r="AF591" s="228" t="str">
        <f>IFERROR(VLOOKUP(HelpMe[[#This Row],[ID]],CGTracker[#All],11,FALSE),"No CG Status Found")</f>
        <v>Closed</v>
      </c>
      <c r="AG591" s="228" t="e">
        <f>MONTH(TEXT(HelpMe[[#This Row],[Created Date]],"mmm dd, yyyy hh:mm"))</f>
        <v>#VALUE!</v>
      </c>
      <c r="AH591" s="228" t="e">
        <f>_xlfn.CONCAT(HelpMe[[#This Row],[Year]],"-M",HelpMe[[#This Row],[Month]])</f>
        <v>#VALUE!</v>
      </c>
      <c r="AI591" s="228" t="str">
        <f ca="1">IF(HelpMe[[#This Row],[Age]]&lt;2,"Less than 2",IF(HelpMe[[#This Row],[Age]]&lt;5,"From 2 to 5",IF(HelpMe[[#This Row],[Age]]&lt;10,"From 5 to 10","More than 10")))</f>
        <v>More than 10</v>
      </c>
      <c r="AJ591" s="233" t="e">
        <f>DATEVALUE(TEXT(HelpMe[[#This Row],[Created Date]],"mm/dd/yyyy hh:mm"))</f>
        <v>#VALUE!</v>
      </c>
      <c r="AK591" s="233" t="e">
        <f>IF(HelpMe[[#This Row],[Resolved Time]]="-","",DATEVALUE(TEXT(HelpMe[[#This Row],[Created Date]],"mm/dd/yyyy hh:mm")))</f>
        <v>#VALUE!</v>
      </c>
    </row>
    <row r="592" spans="1:37" ht="14.5">
      <c r="A592" s="252">
        <v>4000005854</v>
      </c>
      <c r="B592" s="252" t="s">
        <v>117</v>
      </c>
      <c r="C592" s="252" t="s">
        <v>795</v>
      </c>
      <c r="D592" s="254" t="s">
        <v>1793</v>
      </c>
      <c r="E592" s="252" t="s">
        <v>1111</v>
      </c>
      <c r="F592" s="252" t="s">
        <v>843</v>
      </c>
      <c r="G592" s="252" t="s">
        <v>844</v>
      </c>
      <c r="H592" s="252" t="s">
        <v>40</v>
      </c>
      <c r="I592" s="255">
        <v>45637.698611111111</v>
      </c>
      <c r="J592" s="255">
        <v>45639.698611111111</v>
      </c>
      <c r="K592" s="252" t="s">
        <v>885</v>
      </c>
      <c r="L592" s="253" t="s">
        <v>849</v>
      </c>
      <c r="M592" s="252" t="s">
        <v>1111</v>
      </c>
      <c r="N592" s="252" t="s">
        <v>997</v>
      </c>
      <c r="O592" s="252" t="s">
        <v>848</v>
      </c>
      <c r="P592" s="255">
        <v>45644.513194444444</v>
      </c>
      <c r="Q592" s="252" t="s">
        <v>795</v>
      </c>
      <c r="R592" s="255">
        <v>45644.513194444444</v>
      </c>
      <c r="S592" s="255">
        <v>45644.513194444444</v>
      </c>
      <c r="T592" s="255">
        <v>45637.781944444447</v>
      </c>
      <c r="U592" s="252" t="s">
        <v>845</v>
      </c>
      <c r="V592" s="253" t="s">
        <v>849</v>
      </c>
      <c r="W592" s="252" t="s">
        <v>888</v>
      </c>
      <c r="X592" s="252" t="s">
        <v>793</v>
      </c>
      <c r="Y592" s="228" t="str">
        <f>VLOOKUP(HelpMe[[#This Row],[Technician]],Technicians[#All],3,FALSE)</f>
        <v>RAK Ceramics</v>
      </c>
      <c r="Z592" s="228" t="str">
        <f>VLOOKUP(HelpMe[[#This Row],[Technician]],Technicians[#All],2,FALSE)</f>
        <v>SAP Basis</v>
      </c>
      <c r="AA592" s="233" t="e">
        <f>IF((TEXT("Oct 28, 2024 00:00 AM","mmm dd, yyyy hh:mm") - TEXT(HelpMe[[#This Row],[Created Date]],"mmm dd, yyyy hh:mm"))&gt;0, "Yes","No")</f>
        <v>#VALUE!</v>
      </c>
      <c r="AB592" s="230">
        <f ca="1">IF(HelpMe[[#This Row],[Resolved Time]]="-",NOW()-TEXT(HelpMe[[#This Row],[Created Date]],"mmm dd, yyyy hh:mm"),HelpMe[[#This Row],[Resolved Time]]-HelpMe[[#This Row],[Created Date]])</f>
        <v>6.8145833333328483</v>
      </c>
      <c r="AC592" s="231" t="e">
        <f>YEAR(TEXT(HelpMe[[#This Row],[Created Date]],"mmm dd, yyyy hh:mm"))</f>
        <v>#VALUE!</v>
      </c>
      <c r="AD592" s="228" t="e">
        <f>WEEKNUM(TEXT(HelpMe[[#This Row],[Created Date]],"mmm dd, yyyy hh:mm"),2)</f>
        <v>#VALUE!</v>
      </c>
      <c r="AE592" s="228" t="e">
        <f>_xlfn.CONCAT(HelpMe[[#This Row],[Year]],"-W",HelpMe[[#This Row],[Week'#]])</f>
        <v>#VALUE!</v>
      </c>
      <c r="AF592" s="228" t="str">
        <f>IFERROR(VLOOKUP(HelpMe[[#This Row],[ID]],CGTracker[#All],11,FALSE),"No CG Status Found")</f>
        <v>No CG Status Found</v>
      </c>
      <c r="AG592" s="228" t="e">
        <f>MONTH(TEXT(HelpMe[[#This Row],[Created Date]],"mmm dd, yyyy hh:mm"))</f>
        <v>#VALUE!</v>
      </c>
      <c r="AH592" s="228" t="e">
        <f>_xlfn.CONCAT(HelpMe[[#This Row],[Year]],"-M",HelpMe[[#This Row],[Month]])</f>
        <v>#VALUE!</v>
      </c>
      <c r="AI592" s="228" t="str">
        <f ca="1">IF(HelpMe[[#This Row],[Age]]&lt;2,"Less than 2",IF(HelpMe[[#This Row],[Age]]&lt;5,"From 2 to 5",IF(HelpMe[[#This Row],[Age]]&lt;10,"From 5 to 10","More than 10")))</f>
        <v>From 5 to 10</v>
      </c>
      <c r="AJ592" s="233">
        <f>DATEVALUE(TEXT(HelpMe[[#This Row],[Created Date]],"mm/dd/yyyy hh:mm"))</f>
        <v>45608</v>
      </c>
      <c r="AK592" s="233">
        <f>IF(HelpMe[[#This Row],[Resolved Time]]="-","",DATEVALUE(TEXT(HelpMe[[#This Row],[Created Date]],"mm/dd/yyyy hh:mm")))</f>
        <v>45608</v>
      </c>
    </row>
    <row r="593" spans="1:37" ht="14.5">
      <c r="A593" s="252">
        <v>4000003493</v>
      </c>
      <c r="B593" s="252" t="s">
        <v>117</v>
      </c>
      <c r="C593" s="252" t="s">
        <v>861</v>
      </c>
      <c r="D593" s="254" t="s">
        <v>1794</v>
      </c>
      <c r="E593" s="252" t="s">
        <v>1795</v>
      </c>
      <c r="F593" s="252" t="s">
        <v>941</v>
      </c>
      <c r="G593" s="252" t="s">
        <v>980</v>
      </c>
      <c r="H593" s="252" t="s">
        <v>40</v>
      </c>
      <c r="I593" s="255">
        <v>45563.486805555556</v>
      </c>
      <c r="J593" s="255">
        <v>45566.486805555556</v>
      </c>
      <c r="K593" s="252" t="s">
        <v>845</v>
      </c>
      <c r="L593" s="253" t="s">
        <v>849</v>
      </c>
      <c r="M593" s="252" t="s">
        <v>1795</v>
      </c>
      <c r="N593" s="252" t="s">
        <v>860</v>
      </c>
      <c r="O593" s="252" t="s">
        <v>848</v>
      </c>
      <c r="P593" s="255">
        <v>45645.720138888886</v>
      </c>
      <c r="Q593" s="252" t="s">
        <v>795</v>
      </c>
      <c r="R593" s="255">
        <v>45644.64166666667</v>
      </c>
      <c r="S593" s="255">
        <v>45605.42083333333</v>
      </c>
      <c r="T593" s="255">
        <v>45563.570138888892</v>
      </c>
      <c r="U593" s="252" t="s">
        <v>845</v>
      </c>
      <c r="V593" s="256">
        <v>3000000000</v>
      </c>
      <c r="W593" s="252" t="s">
        <v>850</v>
      </c>
      <c r="X593" s="252" t="s">
        <v>903</v>
      </c>
      <c r="Y593" s="228" t="str">
        <f>VLOOKUP(HelpMe[[#This Row],[Technician]],Technicians[#All],3,FALSE)</f>
        <v>Capgemini</v>
      </c>
      <c r="Z593" s="228" t="str">
        <f>VLOOKUP(HelpMe[[#This Row],[Technician]],Technicians[#All],2,FALSE)</f>
        <v>SAP FICO</v>
      </c>
      <c r="AA593" s="233" t="e">
        <f>IF((TEXT("Oct 28, 2024 00:00 AM","mmm dd, yyyy hh:mm") - TEXT(HelpMe[[#This Row],[Created Date]],"mmm dd, yyyy hh:mm"))&gt;0, "Yes","No")</f>
        <v>#VALUE!</v>
      </c>
      <c r="AB593" s="230">
        <f ca="1">IF(HelpMe[[#This Row],[Resolved Time]]="-",NOW()-TEXT(HelpMe[[#This Row],[Created Date]],"mmm dd, yyyy hh:mm"),HelpMe[[#This Row],[Resolved Time]]-HelpMe[[#This Row],[Created Date]])</f>
        <v>81.15486111111386</v>
      </c>
      <c r="AC593" s="231" t="e">
        <f>YEAR(TEXT(HelpMe[[#This Row],[Created Date]],"mmm dd, yyyy hh:mm"))</f>
        <v>#VALUE!</v>
      </c>
      <c r="AD593" s="228" t="e">
        <f>WEEKNUM(TEXT(HelpMe[[#This Row],[Created Date]],"mmm dd, yyyy hh:mm"),2)</f>
        <v>#VALUE!</v>
      </c>
      <c r="AE593" s="228" t="e">
        <f>_xlfn.CONCAT(HelpMe[[#This Row],[Year]],"-W",HelpMe[[#This Row],[Week'#]])</f>
        <v>#VALUE!</v>
      </c>
      <c r="AF593" s="228" t="str">
        <f>IFERROR(VLOOKUP(HelpMe[[#This Row],[ID]],CGTracker[#All],11,FALSE),"No CG Status Found")</f>
        <v>Resolved</v>
      </c>
      <c r="AG593" s="228" t="e">
        <f>MONTH(TEXT(HelpMe[[#This Row],[Created Date]],"mmm dd, yyyy hh:mm"))</f>
        <v>#VALUE!</v>
      </c>
      <c r="AH593" s="228" t="e">
        <f>_xlfn.CONCAT(HelpMe[[#This Row],[Year]],"-M",HelpMe[[#This Row],[Month]])</f>
        <v>#VALUE!</v>
      </c>
      <c r="AI593" s="228" t="str">
        <f ca="1">IF(HelpMe[[#This Row],[Age]]&lt;2,"Less than 2",IF(HelpMe[[#This Row],[Age]]&lt;5,"From 2 to 5",IF(HelpMe[[#This Row],[Age]]&lt;10,"From 5 to 10","More than 10")))</f>
        <v>More than 10</v>
      </c>
      <c r="AJ593" s="233" t="e">
        <f>DATEVALUE(TEXT(HelpMe[[#This Row],[Created Date]],"mm/dd/yyyy hh:mm"))</f>
        <v>#VALUE!</v>
      </c>
      <c r="AK593" s="233" t="e">
        <f>IF(HelpMe[[#This Row],[Resolved Time]]="-","",DATEVALUE(TEXT(HelpMe[[#This Row],[Created Date]],"mm/dd/yyyy hh:mm")))</f>
        <v>#VALUE!</v>
      </c>
    </row>
    <row r="594" spans="1:37" ht="14.5">
      <c r="A594" s="252">
        <v>4000005210</v>
      </c>
      <c r="B594" s="252" t="s">
        <v>117</v>
      </c>
      <c r="C594" s="252" t="s">
        <v>795</v>
      </c>
      <c r="D594" s="254" t="s">
        <v>1796</v>
      </c>
      <c r="E594" s="252" t="s">
        <v>911</v>
      </c>
      <c r="F594" s="252" t="s">
        <v>843</v>
      </c>
      <c r="G594" s="252" t="s">
        <v>844</v>
      </c>
      <c r="H594" s="252" t="s">
        <v>403</v>
      </c>
      <c r="I594" s="255">
        <v>45616.765972222223</v>
      </c>
      <c r="J594" s="255">
        <v>45618.765972222223</v>
      </c>
      <c r="K594" s="252" t="s">
        <v>885</v>
      </c>
      <c r="L594" s="255">
        <v>45620.792361111111</v>
      </c>
      <c r="M594" s="252" t="s">
        <v>911</v>
      </c>
      <c r="N594" s="252" t="s">
        <v>912</v>
      </c>
      <c r="O594" s="252" t="s">
        <v>848</v>
      </c>
      <c r="P594" s="255">
        <v>45620.792361111111</v>
      </c>
      <c r="Q594" s="252" t="s">
        <v>795</v>
      </c>
      <c r="R594" s="255">
        <v>45617.762499999997</v>
      </c>
      <c r="S594" s="255">
        <v>45617.762499999997</v>
      </c>
      <c r="T594" s="255">
        <v>45616.849305555559</v>
      </c>
      <c r="U594" s="252" t="s">
        <v>885</v>
      </c>
      <c r="V594" s="253" t="s">
        <v>849</v>
      </c>
      <c r="W594" s="252" t="s">
        <v>888</v>
      </c>
      <c r="X594" s="252" t="s">
        <v>913</v>
      </c>
      <c r="Y594" s="228" t="str">
        <f>VLOOKUP(HelpMe[[#This Row],[Technician]],Technicians[#All],3,FALSE)</f>
        <v>RAK Ceramics</v>
      </c>
      <c r="Z594" s="228" t="str">
        <f>VLOOKUP(HelpMe[[#This Row],[Technician]],Technicians[#All],2,FALSE)</f>
        <v>SAP Basis</v>
      </c>
      <c r="AA594" s="233" t="e">
        <f>IF((TEXT("Oct 28, 2024 00:00 AM","mmm dd, yyyy hh:mm") - TEXT(HelpMe[[#This Row],[Created Date]],"mmm dd, yyyy hh:mm"))&gt;0, "Yes","No")</f>
        <v>#VALUE!</v>
      </c>
      <c r="AB594" s="230">
        <f ca="1">IF(HelpMe[[#This Row],[Resolved Time]]="-",NOW()-TEXT(HelpMe[[#This Row],[Created Date]],"mmm dd, yyyy hh:mm"),HelpMe[[#This Row],[Resolved Time]]-HelpMe[[#This Row],[Created Date]])</f>
        <v>0.99652777777373558</v>
      </c>
      <c r="AC594" s="231" t="e">
        <f>YEAR(TEXT(HelpMe[[#This Row],[Created Date]],"mmm dd, yyyy hh:mm"))</f>
        <v>#VALUE!</v>
      </c>
      <c r="AD594" s="228" t="e">
        <f>WEEKNUM(TEXT(HelpMe[[#This Row],[Created Date]],"mmm dd, yyyy hh:mm"),2)</f>
        <v>#VALUE!</v>
      </c>
      <c r="AE594" s="228" t="e">
        <f>_xlfn.CONCAT(HelpMe[[#This Row],[Year]],"-W",HelpMe[[#This Row],[Week'#]])</f>
        <v>#VALUE!</v>
      </c>
      <c r="AF594" s="228" t="str">
        <f>IFERROR(VLOOKUP(HelpMe[[#This Row],[ID]],CGTracker[#All],11,FALSE),"No CG Status Found")</f>
        <v>No CG Status Found</v>
      </c>
      <c r="AG594" s="228" t="e">
        <f>MONTH(TEXT(HelpMe[[#This Row],[Created Date]],"mmm dd, yyyy hh:mm"))</f>
        <v>#VALUE!</v>
      </c>
      <c r="AH594" s="228" t="e">
        <f>_xlfn.CONCAT(HelpMe[[#This Row],[Year]],"-M",HelpMe[[#This Row],[Month]])</f>
        <v>#VALUE!</v>
      </c>
      <c r="AI594" s="228" t="str">
        <f ca="1">IF(HelpMe[[#This Row],[Age]]&lt;2,"Less than 2",IF(HelpMe[[#This Row],[Age]]&lt;5,"From 2 to 5",IF(HelpMe[[#This Row],[Age]]&lt;10,"From 5 to 10","More than 10")))</f>
        <v>Less than 2</v>
      </c>
      <c r="AJ594" s="233" t="e">
        <f>DATEVALUE(TEXT(HelpMe[[#This Row],[Created Date]],"mm/dd/yyyy hh:mm"))</f>
        <v>#VALUE!</v>
      </c>
      <c r="AK594" s="233" t="e">
        <f>IF(HelpMe[[#This Row],[Resolved Time]]="-","",DATEVALUE(TEXT(HelpMe[[#This Row],[Created Date]],"mm/dd/yyyy hh:mm")))</f>
        <v>#VALUE!</v>
      </c>
    </row>
    <row r="595" spans="1:37" ht="14.5">
      <c r="A595" s="252">
        <v>4000005235</v>
      </c>
      <c r="B595" s="252" t="s">
        <v>117</v>
      </c>
      <c r="C595" s="252" t="s">
        <v>795</v>
      </c>
      <c r="D595" s="254" t="s">
        <v>1797</v>
      </c>
      <c r="E595" s="252" t="s">
        <v>911</v>
      </c>
      <c r="F595" s="252" t="s">
        <v>843</v>
      </c>
      <c r="G595" s="252" t="s">
        <v>844</v>
      </c>
      <c r="H595" s="252" t="s">
        <v>403</v>
      </c>
      <c r="I595" s="255">
        <v>45617.595833333333</v>
      </c>
      <c r="J595" s="255">
        <v>45621.595833333333</v>
      </c>
      <c r="K595" s="252" t="s">
        <v>885</v>
      </c>
      <c r="L595" s="255">
        <v>45620.834027777775</v>
      </c>
      <c r="M595" s="252" t="s">
        <v>911</v>
      </c>
      <c r="N595" s="252" t="s">
        <v>912</v>
      </c>
      <c r="O595" s="252" t="s">
        <v>848</v>
      </c>
      <c r="P595" s="255">
        <v>45620.834027777775</v>
      </c>
      <c r="Q595" s="252" t="s">
        <v>795</v>
      </c>
      <c r="R595" s="255">
        <v>45617.79791666667</v>
      </c>
      <c r="S595" s="255">
        <v>45617.79791666667</v>
      </c>
      <c r="T595" s="255">
        <v>45617.679166666669</v>
      </c>
      <c r="U595" s="252" t="s">
        <v>885</v>
      </c>
      <c r="V595" s="253" t="s">
        <v>849</v>
      </c>
      <c r="W595" s="252" t="s">
        <v>888</v>
      </c>
      <c r="X595" s="252" t="s">
        <v>913</v>
      </c>
      <c r="Y595" s="228" t="str">
        <f>VLOOKUP(HelpMe[[#This Row],[Technician]],Technicians[#All],3,FALSE)</f>
        <v>RAK Ceramics</v>
      </c>
      <c r="Z595" s="228" t="str">
        <f>VLOOKUP(HelpMe[[#This Row],[Technician]],Technicians[#All],2,FALSE)</f>
        <v>SAP Basis</v>
      </c>
      <c r="AA595" s="233" t="e">
        <f>IF((TEXT("Oct 28, 2024 00:00 AM","mmm dd, yyyy hh:mm") - TEXT(HelpMe[[#This Row],[Created Date]],"mmm dd, yyyy hh:mm"))&gt;0, "Yes","No")</f>
        <v>#VALUE!</v>
      </c>
      <c r="AB595" s="230">
        <f ca="1">IF(HelpMe[[#This Row],[Resolved Time]]="-",NOW()-TEXT(HelpMe[[#This Row],[Created Date]],"mmm dd, yyyy hh:mm"),HelpMe[[#This Row],[Resolved Time]]-HelpMe[[#This Row],[Created Date]])</f>
        <v>0.20208333333721384</v>
      </c>
      <c r="AC595" s="231" t="e">
        <f>YEAR(TEXT(HelpMe[[#This Row],[Created Date]],"mmm dd, yyyy hh:mm"))</f>
        <v>#VALUE!</v>
      </c>
      <c r="AD595" s="228" t="e">
        <f>WEEKNUM(TEXT(HelpMe[[#This Row],[Created Date]],"mmm dd, yyyy hh:mm"),2)</f>
        <v>#VALUE!</v>
      </c>
      <c r="AE595" s="228" t="e">
        <f>_xlfn.CONCAT(HelpMe[[#This Row],[Year]],"-W",HelpMe[[#This Row],[Week'#]])</f>
        <v>#VALUE!</v>
      </c>
      <c r="AF595" s="228" t="str">
        <f>IFERROR(VLOOKUP(HelpMe[[#This Row],[ID]],CGTracker[#All],11,FALSE),"No CG Status Found")</f>
        <v>No CG Status Found</v>
      </c>
      <c r="AG595" s="228" t="e">
        <f>MONTH(TEXT(HelpMe[[#This Row],[Created Date]],"mmm dd, yyyy hh:mm"))</f>
        <v>#VALUE!</v>
      </c>
      <c r="AH595" s="228" t="e">
        <f>_xlfn.CONCAT(HelpMe[[#This Row],[Year]],"-M",HelpMe[[#This Row],[Month]])</f>
        <v>#VALUE!</v>
      </c>
      <c r="AI595" s="228" t="str">
        <f ca="1">IF(HelpMe[[#This Row],[Age]]&lt;2,"Less than 2",IF(HelpMe[[#This Row],[Age]]&lt;5,"From 2 to 5",IF(HelpMe[[#This Row],[Age]]&lt;10,"From 5 to 10","More than 10")))</f>
        <v>Less than 2</v>
      </c>
      <c r="AJ595" s="233" t="e">
        <f>DATEVALUE(TEXT(HelpMe[[#This Row],[Created Date]],"mm/dd/yyyy hh:mm"))</f>
        <v>#VALUE!</v>
      </c>
      <c r="AK595" s="233" t="e">
        <f>IF(HelpMe[[#This Row],[Resolved Time]]="-","",DATEVALUE(TEXT(HelpMe[[#This Row],[Created Date]],"mm/dd/yyyy hh:mm")))</f>
        <v>#VALUE!</v>
      </c>
    </row>
    <row r="596" spans="1:37" ht="14.5">
      <c r="A596" s="252">
        <v>4000004906</v>
      </c>
      <c r="B596" s="252" t="s">
        <v>117</v>
      </c>
      <c r="C596" s="252" t="s">
        <v>795</v>
      </c>
      <c r="D596" s="254" t="s">
        <v>1798</v>
      </c>
      <c r="E596" s="252" t="s">
        <v>1799</v>
      </c>
      <c r="F596" s="252" t="s">
        <v>870</v>
      </c>
      <c r="G596" s="252" t="s">
        <v>864</v>
      </c>
      <c r="H596" s="252" t="s">
        <v>746</v>
      </c>
      <c r="I596" s="255">
        <v>45608.487500000003</v>
      </c>
      <c r="J596" s="255">
        <v>45610.488194444442</v>
      </c>
      <c r="K596" s="252" t="s">
        <v>845</v>
      </c>
      <c r="L596" s="253" t="s">
        <v>849</v>
      </c>
      <c r="M596" s="252" t="s">
        <v>846</v>
      </c>
      <c r="N596" s="252" t="s">
        <v>968</v>
      </c>
      <c r="O596" s="252" t="s">
        <v>848</v>
      </c>
      <c r="P596" s="255">
        <v>45643.680555555555</v>
      </c>
      <c r="Q596" s="252" t="s">
        <v>795</v>
      </c>
      <c r="R596" s="253" t="s">
        <v>849</v>
      </c>
      <c r="S596" s="255">
        <v>45614.617361111108</v>
      </c>
      <c r="T596" s="255">
        <v>45608.570833333331</v>
      </c>
      <c r="U596" s="252" t="s">
        <v>845</v>
      </c>
      <c r="V596" s="256">
        <v>3000000000</v>
      </c>
      <c r="W596" s="252" t="s">
        <v>850</v>
      </c>
      <c r="X596" s="252" t="s">
        <v>857</v>
      </c>
      <c r="Y596" s="228" t="str">
        <f>VLOOKUP(HelpMe[[#This Row],[Technician]],Technicians[#All],3,FALSE)</f>
        <v>Capgemini</v>
      </c>
      <c r="Z596" s="228" t="str">
        <f>VLOOKUP(HelpMe[[#This Row],[Technician]],Technicians[#All],2,FALSE)</f>
        <v>SAP MM</v>
      </c>
      <c r="AA596" s="233" t="e">
        <f>IF((TEXT("Oct 28, 2024 00:00 AM","mmm dd, yyyy hh:mm") - TEXT(HelpMe[[#This Row],[Created Date]],"mmm dd, yyyy hh:mm"))&gt;0, "Yes","No")</f>
        <v>#VALUE!</v>
      </c>
      <c r="AB596" s="230" t="e">
        <f ca="1">IF(HelpMe[[#This Row],[Resolved Time]]="-",NOW()-TEXT(HelpMe[[#This Row],[Created Date]],"mmm dd, yyyy hh:mm"),HelpMe[[#This Row],[Resolved Time]]-HelpMe[[#This Row],[Created Date]])</f>
        <v>#VALUE!</v>
      </c>
      <c r="AC596" s="231" t="e">
        <f>YEAR(TEXT(HelpMe[[#This Row],[Created Date]],"mmm dd, yyyy hh:mm"))</f>
        <v>#VALUE!</v>
      </c>
      <c r="AD596" s="228" t="e">
        <f>WEEKNUM(TEXT(HelpMe[[#This Row],[Created Date]],"mmm dd, yyyy hh:mm"),2)</f>
        <v>#VALUE!</v>
      </c>
      <c r="AE596" s="228" t="e">
        <f>_xlfn.CONCAT(HelpMe[[#This Row],[Year]],"-W",HelpMe[[#This Row],[Week'#]])</f>
        <v>#VALUE!</v>
      </c>
      <c r="AF596" s="228" t="str">
        <f>IFERROR(VLOOKUP(HelpMe[[#This Row],[ID]],CGTracker[#All],11,FALSE),"No CG Status Found")</f>
        <v>Resolved</v>
      </c>
      <c r="AG596" s="228" t="e">
        <f>MONTH(TEXT(HelpMe[[#This Row],[Created Date]],"mmm dd, yyyy hh:mm"))</f>
        <v>#VALUE!</v>
      </c>
      <c r="AH596" s="228" t="e">
        <f>_xlfn.CONCAT(HelpMe[[#This Row],[Year]],"-M",HelpMe[[#This Row],[Month]])</f>
        <v>#VALUE!</v>
      </c>
      <c r="AI596" s="228" t="e">
        <f ca="1">IF(HelpMe[[#This Row],[Age]]&lt;2,"Less than 2",IF(HelpMe[[#This Row],[Age]]&lt;5,"From 2 to 5",IF(HelpMe[[#This Row],[Age]]&lt;10,"From 5 to 10","More than 10")))</f>
        <v>#VALUE!</v>
      </c>
      <c r="AJ596" s="233">
        <f>DATEVALUE(TEXT(HelpMe[[#This Row],[Created Date]],"mm/dd/yyyy hh:mm"))</f>
        <v>45637</v>
      </c>
      <c r="AK596" s="233" t="str">
        <f>IF(HelpMe[[#This Row],[Resolved Time]]="-","",DATEVALUE(TEXT(HelpMe[[#This Row],[Created Date]],"mm/dd/yyyy hh:mm")))</f>
        <v/>
      </c>
    </row>
    <row r="597" spans="1:37" ht="14.5">
      <c r="A597" s="252">
        <v>4000004917</v>
      </c>
      <c r="B597" s="252" t="s">
        <v>117</v>
      </c>
      <c r="C597" s="252" t="s">
        <v>881</v>
      </c>
      <c r="D597" s="254" t="s">
        <v>1800</v>
      </c>
      <c r="E597" s="252" t="s">
        <v>1429</v>
      </c>
      <c r="F597" s="252" t="s">
        <v>843</v>
      </c>
      <c r="G597" s="252" t="s">
        <v>844</v>
      </c>
      <c r="H597" s="252" t="s">
        <v>403</v>
      </c>
      <c r="I597" s="255">
        <v>45608.583333333336</v>
      </c>
      <c r="J597" s="255">
        <v>45628.756249999999</v>
      </c>
      <c r="K597" s="252" t="s">
        <v>885</v>
      </c>
      <c r="L597" s="255">
        <v>45627.711111111108</v>
      </c>
      <c r="M597" s="252" t="s">
        <v>846</v>
      </c>
      <c r="N597" s="252" t="s">
        <v>1786</v>
      </c>
      <c r="O597" s="252" t="s">
        <v>848</v>
      </c>
      <c r="P597" s="255">
        <v>45627.711111111108</v>
      </c>
      <c r="Q597" s="252" t="s">
        <v>881</v>
      </c>
      <c r="R597" s="255">
        <v>45624.673611111109</v>
      </c>
      <c r="S597" s="255">
        <v>45608.643055555556</v>
      </c>
      <c r="T597" s="255">
        <v>45622.922222222223</v>
      </c>
      <c r="U597" s="252" t="s">
        <v>885</v>
      </c>
      <c r="V597" s="253" t="s">
        <v>849</v>
      </c>
      <c r="W597" s="252" t="s">
        <v>888</v>
      </c>
      <c r="X597" s="252" t="s">
        <v>857</v>
      </c>
      <c r="Y597" s="228" t="str">
        <f>VLOOKUP(HelpMe[[#This Row],[Technician]],Technicians[#All],3,FALSE)</f>
        <v>RAK Ceramics</v>
      </c>
      <c r="Z597" s="228" t="str">
        <f>VLOOKUP(HelpMe[[#This Row],[Technician]],Technicians[#All],2,FALSE)</f>
        <v>SAP Basis</v>
      </c>
      <c r="AA597" s="233" t="e">
        <f>IF((TEXT("Oct 28, 2024 00:00 AM","mmm dd, yyyy hh:mm") - TEXT(HelpMe[[#This Row],[Created Date]],"mmm dd, yyyy hh:mm"))&gt;0, "Yes","No")</f>
        <v>#VALUE!</v>
      </c>
      <c r="AB597" s="230">
        <f ca="1">IF(HelpMe[[#This Row],[Resolved Time]]="-",NOW()-TEXT(HelpMe[[#This Row],[Created Date]],"mmm dd, yyyy hh:mm"),HelpMe[[#This Row],[Resolved Time]]-HelpMe[[#This Row],[Created Date]])</f>
        <v>16.090277777773736</v>
      </c>
      <c r="AC597" s="231" t="e">
        <f>YEAR(TEXT(HelpMe[[#This Row],[Created Date]],"mmm dd, yyyy hh:mm"))</f>
        <v>#VALUE!</v>
      </c>
      <c r="AD597" s="228" t="e">
        <f>WEEKNUM(TEXT(HelpMe[[#This Row],[Created Date]],"mmm dd, yyyy hh:mm"),2)</f>
        <v>#VALUE!</v>
      </c>
      <c r="AE597" s="228" t="e">
        <f>_xlfn.CONCAT(HelpMe[[#This Row],[Year]],"-W",HelpMe[[#This Row],[Week'#]])</f>
        <v>#VALUE!</v>
      </c>
      <c r="AF597" s="228" t="str">
        <f>IFERROR(VLOOKUP(HelpMe[[#This Row],[ID]],CGTracker[#All],11,FALSE),"No CG Status Found")</f>
        <v>No CG Status Found</v>
      </c>
      <c r="AG597" s="228" t="e">
        <f>MONTH(TEXT(HelpMe[[#This Row],[Created Date]],"mmm dd, yyyy hh:mm"))</f>
        <v>#VALUE!</v>
      </c>
      <c r="AH597" s="228" t="e">
        <f>_xlfn.CONCAT(HelpMe[[#This Row],[Year]],"-M",HelpMe[[#This Row],[Month]])</f>
        <v>#VALUE!</v>
      </c>
      <c r="AI597" s="228" t="str">
        <f ca="1">IF(HelpMe[[#This Row],[Age]]&lt;2,"Less than 2",IF(HelpMe[[#This Row],[Age]]&lt;5,"From 2 to 5",IF(HelpMe[[#This Row],[Age]]&lt;10,"From 5 to 10","More than 10")))</f>
        <v>More than 10</v>
      </c>
      <c r="AJ597" s="233">
        <f>DATEVALUE(TEXT(HelpMe[[#This Row],[Created Date]],"mm/dd/yyyy hh:mm"))</f>
        <v>45637</v>
      </c>
      <c r="AK597" s="233">
        <f>IF(HelpMe[[#This Row],[Resolved Time]]="-","",DATEVALUE(TEXT(HelpMe[[#This Row],[Created Date]],"mm/dd/yyyy hh:mm")))</f>
        <v>45637</v>
      </c>
    </row>
    <row r="598" spans="1:37" ht="14.5">
      <c r="A598" s="252">
        <v>4000006010</v>
      </c>
      <c r="B598" s="252" t="s">
        <v>156</v>
      </c>
      <c r="C598" s="252" t="s">
        <v>795</v>
      </c>
      <c r="D598" s="254" t="s">
        <v>1801</v>
      </c>
      <c r="E598" s="252" t="s">
        <v>953</v>
      </c>
      <c r="F598" s="252" t="s">
        <v>843</v>
      </c>
      <c r="G598" s="252" t="s">
        <v>844</v>
      </c>
      <c r="H598" s="252" t="s">
        <v>40</v>
      </c>
      <c r="I598" s="255">
        <v>45643.625</v>
      </c>
      <c r="J598" s="255">
        <v>45645.625</v>
      </c>
      <c r="K598" s="252" t="s">
        <v>1313</v>
      </c>
      <c r="L598" s="253" t="s">
        <v>849</v>
      </c>
      <c r="M598" s="252" t="s">
        <v>846</v>
      </c>
      <c r="N598" s="252" t="s">
        <v>912</v>
      </c>
      <c r="O598" s="252" t="s">
        <v>848</v>
      </c>
      <c r="P598" s="255">
        <v>45644.484027777777</v>
      </c>
      <c r="Q598" s="252" t="s">
        <v>795</v>
      </c>
      <c r="R598" s="255">
        <v>45643.79791666667</v>
      </c>
      <c r="S598" s="255">
        <v>45643.79791666667</v>
      </c>
      <c r="T598" s="255">
        <v>45643.708333333336</v>
      </c>
      <c r="U598" s="253" t="s">
        <v>849</v>
      </c>
      <c r="V598" s="253" t="s">
        <v>849</v>
      </c>
      <c r="W598" s="253" t="s">
        <v>849</v>
      </c>
      <c r="X598" s="253" t="s">
        <v>851</v>
      </c>
      <c r="Y598" s="228" t="str">
        <f>VLOOKUP(HelpMe[[#This Row],[Technician]],Technicians[#All],3,FALSE)</f>
        <v>RAK Ceramics</v>
      </c>
      <c r="Z598" s="228" t="str">
        <f>VLOOKUP(HelpMe[[#This Row],[Technician]],Technicians[#All],2,FALSE)</f>
        <v>SAP Basis</v>
      </c>
      <c r="AA598" s="233" t="e">
        <f>IF((TEXT("Oct 28, 2024 00:00 AM","mmm dd, yyyy hh:mm") - TEXT(HelpMe[[#This Row],[Created Date]],"mmm dd, yyyy hh:mm"))&gt;0, "Yes","No")</f>
        <v>#VALUE!</v>
      </c>
      <c r="AB598" s="230">
        <f ca="1">IF(HelpMe[[#This Row],[Resolved Time]]="-",NOW()-TEXT(HelpMe[[#This Row],[Created Date]],"mmm dd, yyyy hh:mm"),HelpMe[[#This Row],[Resolved Time]]-HelpMe[[#This Row],[Created Date]])</f>
        <v>0.17291666667006211</v>
      </c>
      <c r="AC598" s="231" t="e">
        <f>YEAR(TEXT(HelpMe[[#This Row],[Created Date]],"mmm dd, yyyy hh:mm"))</f>
        <v>#VALUE!</v>
      </c>
      <c r="AD598" s="228" t="e">
        <f>WEEKNUM(TEXT(HelpMe[[#This Row],[Created Date]],"mmm dd, yyyy hh:mm"),2)</f>
        <v>#VALUE!</v>
      </c>
      <c r="AE598" s="228" t="e">
        <f>_xlfn.CONCAT(HelpMe[[#This Row],[Year]],"-W",HelpMe[[#This Row],[Week'#]])</f>
        <v>#VALUE!</v>
      </c>
      <c r="AF598" s="228" t="str">
        <f>IFERROR(VLOOKUP(HelpMe[[#This Row],[ID]],CGTracker[#All],11,FALSE),"No CG Status Found")</f>
        <v>No CG Status Found</v>
      </c>
      <c r="AG598" s="228" t="e">
        <f>MONTH(TEXT(HelpMe[[#This Row],[Created Date]],"mmm dd, yyyy hh:mm"))</f>
        <v>#VALUE!</v>
      </c>
      <c r="AH598" s="228" t="e">
        <f>_xlfn.CONCAT(HelpMe[[#This Row],[Year]],"-M",HelpMe[[#This Row],[Month]])</f>
        <v>#VALUE!</v>
      </c>
      <c r="AI598" s="228" t="str">
        <f ca="1">IF(HelpMe[[#This Row],[Age]]&lt;2,"Less than 2",IF(HelpMe[[#This Row],[Age]]&lt;5,"From 2 to 5",IF(HelpMe[[#This Row],[Age]]&lt;10,"From 5 to 10","More than 10")))</f>
        <v>Less than 2</v>
      </c>
      <c r="AJ598" s="233" t="e">
        <f>DATEVALUE(TEXT(HelpMe[[#This Row],[Created Date]],"mm/dd/yyyy hh:mm"))</f>
        <v>#VALUE!</v>
      </c>
      <c r="AK598" s="233" t="e">
        <f>IF(HelpMe[[#This Row],[Resolved Time]]="-","",DATEVALUE(TEXT(HelpMe[[#This Row],[Created Date]],"mm/dd/yyyy hh:mm")))</f>
        <v>#VALUE!</v>
      </c>
    </row>
    <row r="599" spans="1:37" ht="14.5">
      <c r="A599" s="252">
        <v>4000004339</v>
      </c>
      <c r="B599" s="252" t="s">
        <v>117</v>
      </c>
      <c r="C599" s="252" t="s">
        <v>795</v>
      </c>
      <c r="D599" s="254" t="s">
        <v>1802</v>
      </c>
      <c r="E599" s="252" t="s">
        <v>1803</v>
      </c>
      <c r="F599" s="252" t="s">
        <v>1273</v>
      </c>
      <c r="G599" s="252" t="s">
        <v>942</v>
      </c>
      <c r="H599" s="252" t="s">
        <v>131</v>
      </c>
      <c r="I599" s="255">
        <v>45589.408333333333</v>
      </c>
      <c r="J599" s="255">
        <v>45591.4375</v>
      </c>
      <c r="K599" s="252" t="s">
        <v>845</v>
      </c>
      <c r="L599" s="253" t="s">
        <v>849</v>
      </c>
      <c r="M599" s="252" t="s">
        <v>846</v>
      </c>
      <c r="N599" s="252" t="s">
        <v>1071</v>
      </c>
      <c r="O599" s="252" t="s">
        <v>848</v>
      </c>
      <c r="P599" s="255">
        <v>45632.406944444447</v>
      </c>
      <c r="Q599" s="252" t="s">
        <v>795</v>
      </c>
      <c r="R599" s="253" t="s">
        <v>849</v>
      </c>
      <c r="S599" s="255">
        <v>45595.433333333334</v>
      </c>
      <c r="T599" s="255">
        <v>45589.520833333336</v>
      </c>
      <c r="U599" s="252" t="s">
        <v>845</v>
      </c>
      <c r="V599" s="253" t="s">
        <v>849</v>
      </c>
      <c r="W599" s="252" t="s">
        <v>850</v>
      </c>
      <c r="X599" s="252" t="s">
        <v>903</v>
      </c>
      <c r="Y599" s="228" t="str">
        <f>VLOOKUP(HelpMe[[#This Row],[Technician]],Technicians[#All],3,FALSE)</f>
        <v>Unkown</v>
      </c>
      <c r="Z599" s="228" t="str">
        <f>VLOOKUP(HelpMe[[#This Row],[Technician]],Technicians[#All],2,FALSE)</f>
        <v>Unkown</v>
      </c>
      <c r="AA599" s="230" t="e">
        <f>IF((TEXT("Oct 28, 2024 00:00 AM","mmm dd, yyyy hh:mm") - TEXT(HelpMe[[#This Row],[Created Date]],"mmm dd, yyyy hh:mm"))&gt;0, "Yes","No")</f>
        <v>#VALUE!</v>
      </c>
      <c r="AB599" s="230" t="e">
        <f ca="1">IF(HelpMe[[#This Row],[Resolved Time]]="-",NOW()-TEXT(HelpMe[[#This Row],[Created Date]],"mmm dd, yyyy hh:mm"),HelpMe[[#This Row],[Resolved Time]]-HelpMe[[#This Row],[Created Date]])</f>
        <v>#VALUE!</v>
      </c>
      <c r="AC599" s="231" t="e">
        <f>YEAR(TEXT(HelpMe[[#This Row],[Created Date]],"mmm dd, yyyy hh:mm"))</f>
        <v>#VALUE!</v>
      </c>
      <c r="AD599" s="228" t="e">
        <f>WEEKNUM(TEXT(HelpMe[[#This Row],[Created Date]],"mmm dd, yyyy hh:mm"),2)</f>
        <v>#VALUE!</v>
      </c>
      <c r="AE599" s="228" t="e">
        <f>_xlfn.CONCAT(HelpMe[[#This Row],[Year]],"-W",HelpMe[[#This Row],[Week'#]])</f>
        <v>#VALUE!</v>
      </c>
      <c r="AF599" s="228" t="str">
        <f>IFERROR(VLOOKUP(HelpMe[[#This Row],[ID]],CGTracker[#All],11,FALSE),"No CG Status Found")</f>
        <v>No CG Status Found</v>
      </c>
      <c r="AG599" s="228" t="e">
        <f>MONTH(TEXT(HelpMe[[#This Row],[Created Date]],"mmm dd, yyyy hh:mm"))</f>
        <v>#VALUE!</v>
      </c>
      <c r="AH599" s="228" t="e">
        <f>_xlfn.CONCAT(HelpMe[[#This Row],[Year]],"-M",HelpMe[[#This Row],[Month]])</f>
        <v>#VALUE!</v>
      </c>
      <c r="AI599" s="228" t="e">
        <f ca="1">IF(HelpMe[[#This Row],[Age]]&lt;2,"Less than 2",IF(HelpMe[[#This Row],[Age]]&lt;5,"From 2 to 5",IF(HelpMe[[#This Row],[Age]]&lt;10,"From 5 to 10","More than 10")))</f>
        <v>#VALUE!</v>
      </c>
      <c r="AJ599" s="233" t="e">
        <f>DATEVALUE(TEXT(HelpMe[[#This Row],[Created Date]],"mm/dd/yyyy hh:mm"))</f>
        <v>#VALUE!</v>
      </c>
      <c r="AK599" s="233" t="str">
        <f>IF(HelpMe[[#This Row],[Resolved Time]]="-","",DATEVALUE(TEXT(HelpMe[[#This Row],[Created Date]],"mm/dd/yyyy hh:mm")))</f>
        <v/>
      </c>
    </row>
    <row r="600" spans="1:37" ht="14.5">
      <c r="A600" s="252">
        <v>4000003944</v>
      </c>
      <c r="B600" s="252" t="s">
        <v>117</v>
      </c>
      <c r="C600" s="252" t="s">
        <v>795</v>
      </c>
      <c r="D600" s="254" t="s">
        <v>1804</v>
      </c>
      <c r="E600" s="252" t="s">
        <v>953</v>
      </c>
      <c r="F600" s="252" t="s">
        <v>843</v>
      </c>
      <c r="G600" s="252" t="s">
        <v>844</v>
      </c>
      <c r="H600" s="252" t="s">
        <v>403</v>
      </c>
      <c r="I600" s="255">
        <v>45575.701388888891</v>
      </c>
      <c r="J600" s="255">
        <v>45579.701388888891</v>
      </c>
      <c r="K600" s="252" t="s">
        <v>845</v>
      </c>
      <c r="L600" s="255">
        <v>45579.777083333334</v>
      </c>
      <c r="M600" s="252" t="s">
        <v>846</v>
      </c>
      <c r="N600" s="252" t="s">
        <v>912</v>
      </c>
      <c r="O600" s="252" t="s">
        <v>848</v>
      </c>
      <c r="P600" s="255">
        <v>45579.777083333334</v>
      </c>
      <c r="Q600" s="252" t="s">
        <v>795</v>
      </c>
      <c r="R600" s="255">
        <v>45576.761111111111</v>
      </c>
      <c r="S600" s="255">
        <v>45576.761111111111</v>
      </c>
      <c r="T600" s="255">
        <v>45578.409722222219</v>
      </c>
      <c r="U600" s="252" t="s">
        <v>885</v>
      </c>
      <c r="V600" s="253" t="s">
        <v>849</v>
      </c>
      <c r="W600" s="252" t="s">
        <v>850</v>
      </c>
      <c r="X600" s="252" t="s">
        <v>851</v>
      </c>
      <c r="Y600" s="228" t="str">
        <f>VLOOKUP(HelpMe[[#This Row],[Technician]],Technicians[#All],3,FALSE)</f>
        <v>RAK Ceramics</v>
      </c>
      <c r="Z600" s="228" t="str">
        <f>VLOOKUP(HelpMe[[#This Row],[Technician]],Technicians[#All],2,FALSE)</f>
        <v>SAP Basis</v>
      </c>
      <c r="AA600" s="233" t="e">
        <f>IF((TEXT("Oct 28, 2024 00:00 AM","mmm dd, yyyy hh:mm") - TEXT(HelpMe[[#This Row],[Created Date]],"mmm dd, yyyy hh:mm"))&gt;0, "Yes","No")</f>
        <v>#VALUE!</v>
      </c>
      <c r="AB600" s="230">
        <f ca="1">IF(HelpMe[[#This Row],[Resolved Time]]="-",NOW()-TEXT(HelpMe[[#This Row],[Created Date]],"mmm dd, yyyy hh:mm"),HelpMe[[#This Row],[Resolved Time]]-HelpMe[[#This Row],[Created Date]])</f>
        <v>1.0597222222204437</v>
      </c>
      <c r="AC600" s="231" t="e">
        <f>YEAR(TEXT(HelpMe[[#This Row],[Created Date]],"mmm dd, yyyy hh:mm"))</f>
        <v>#VALUE!</v>
      </c>
      <c r="AD600" s="228" t="e">
        <f>WEEKNUM(TEXT(HelpMe[[#This Row],[Created Date]],"mmm dd, yyyy hh:mm"),2)</f>
        <v>#VALUE!</v>
      </c>
      <c r="AE600" s="228" t="e">
        <f>_xlfn.CONCAT(HelpMe[[#This Row],[Year]],"-W",HelpMe[[#This Row],[Week'#]])</f>
        <v>#VALUE!</v>
      </c>
      <c r="AF600" s="228" t="str">
        <f>IFERROR(VLOOKUP(HelpMe[[#This Row],[ID]],CGTracker[#All],11,FALSE),"No CG Status Found")</f>
        <v>No CG Status Found</v>
      </c>
      <c r="AG600" s="228" t="e">
        <f>MONTH(TEXT(HelpMe[[#This Row],[Created Date]],"mmm dd, yyyy hh:mm"))</f>
        <v>#VALUE!</v>
      </c>
      <c r="AH600" s="228" t="e">
        <f>_xlfn.CONCAT(HelpMe[[#This Row],[Year]],"-M",HelpMe[[#This Row],[Month]])</f>
        <v>#VALUE!</v>
      </c>
      <c r="AI600" s="228" t="str">
        <f ca="1">IF(HelpMe[[#This Row],[Age]]&lt;2,"Less than 2",IF(HelpMe[[#This Row],[Age]]&lt;5,"From 2 to 5",IF(HelpMe[[#This Row],[Age]]&lt;10,"From 5 to 10","More than 10")))</f>
        <v>Less than 2</v>
      </c>
      <c r="AJ600" s="233">
        <f>DATEVALUE(TEXT(HelpMe[[#This Row],[Created Date]],"mm/dd/yyyy hh:mm"))</f>
        <v>45575</v>
      </c>
      <c r="AK600" s="233">
        <f>IF(HelpMe[[#This Row],[Resolved Time]]="-","",DATEVALUE(TEXT(HelpMe[[#This Row],[Created Date]],"mm/dd/yyyy hh:mm")))</f>
        <v>45575</v>
      </c>
    </row>
    <row r="601" spans="1:37" ht="14.5">
      <c r="A601" s="252">
        <v>4000002287</v>
      </c>
      <c r="B601" s="252" t="s">
        <v>117</v>
      </c>
      <c r="C601" s="252" t="s">
        <v>861</v>
      </c>
      <c r="D601" s="254" t="s">
        <v>1805</v>
      </c>
      <c r="E601" s="252" t="s">
        <v>894</v>
      </c>
      <c r="F601" s="252" t="s">
        <v>884</v>
      </c>
      <c r="G601" s="252" t="s">
        <v>844</v>
      </c>
      <c r="H601" s="252" t="s">
        <v>403</v>
      </c>
      <c r="I601" s="255">
        <v>45527.545138888891</v>
      </c>
      <c r="J601" s="255">
        <v>45531.545138888891</v>
      </c>
      <c r="K601" s="252" t="s">
        <v>845</v>
      </c>
      <c r="L601" s="255">
        <v>45535.510416666664</v>
      </c>
      <c r="M601" s="252" t="s">
        <v>894</v>
      </c>
      <c r="N601" s="252" t="s">
        <v>895</v>
      </c>
      <c r="O601" s="252" t="s">
        <v>848</v>
      </c>
      <c r="P601" s="255">
        <v>45535.510416666664</v>
      </c>
      <c r="Q601" s="252" t="s">
        <v>795</v>
      </c>
      <c r="R601" s="255">
        <v>45532.490277777775</v>
      </c>
      <c r="S601" s="255">
        <v>45532.47152777778</v>
      </c>
      <c r="T601" s="255">
        <v>45527.628472222219</v>
      </c>
      <c r="U601" s="252" t="s">
        <v>885</v>
      </c>
      <c r="V601" s="253" t="s">
        <v>849</v>
      </c>
      <c r="W601" s="252" t="s">
        <v>850</v>
      </c>
      <c r="X601" s="252" t="s">
        <v>793</v>
      </c>
      <c r="Y601" s="228" t="str">
        <f>VLOOKUP(HelpMe[[#This Row],[Technician]],Technicians[#All],3,FALSE)</f>
        <v>RAK Ceramics</v>
      </c>
      <c r="Z601" s="228" t="str">
        <f>VLOOKUP(HelpMe[[#This Row],[Technician]],Technicians[#All],2,FALSE)</f>
        <v>SAP Basis</v>
      </c>
      <c r="AA601" s="230" t="e">
        <f>IF((TEXT("Oct 28, 2024 00:00 AM","mmm dd, yyyy hh:mm") - TEXT(HelpMe[[#This Row],[Created Date]],"mmm dd, yyyy hh:mm"))&gt;0, "Yes","No")</f>
        <v>#VALUE!</v>
      </c>
      <c r="AB601" s="230">
        <f ca="1">IF(HelpMe[[#This Row],[Resolved Time]]="-",NOW()-TEXT(HelpMe[[#This Row],[Created Date]],"mmm dd, yyyy hh:mm"),HelpMe[[#This Row],[Resolved Time]]-HelpMe[[#This Row],[Created Date]])</f>
        <v>4.945138888884685</v>
      </c>
      <c r="AC601" s="231" t="e">
        <f>YEAR(TEXT(HelpMe[[#This Row],[Created Date]],"mmm dd, yyyy hh:mm"))</f>
        <v>#VALUE!</v>
      </c>
      <c r="AD601" s="228" t="e">
        <f>WEEKNUM(TEXT(HelpMe[[#This Row],[Created Date]],"mmm dd, yyyy hh:mm"),2)</f>
        <v>#VALUE!</v>
      </c>
      <c r="AE601" s="228" t="e">
        <f>_xlfn.CONCAT(HelpMe[[#This Row],[Year]],"-W",HelpMe[[#This Row],[Week'#]])</f>
        <v>#VALUE!</v>
      </c>
      <c r="AF601" s="228" t="str">
        <f>IFERROR(VLOOKUP(HelpMe[[#This Row],[ID]],CGTracker[#All],11,FALSE),"No CG Status Found")</f>
        <v>No CG Status Found</v>
      </c>
      <c r="AG601" s="228" t="e">
        <f>MONTH(TEXT(HelpMe[[#This Row],[Created Date]],"mmm dd, yyyy hh:mm"))</f>
        <v>#VALUE!</v>
      </c>
      <c r="AH601" s="228" t="e">
        <f>_xlfn.CONCAT(HelpMe[[#This Row],[Year]],"-M",HelpMe[[#This Row],[Month]])</f>
        <v>#VALUE!</v>
      </c>
      <c r="AI601" s="228" t="str">
        <f ca="1">IF(HelpMe[[#This Row],[Age]]&lt;2,"Less than 2",IF(HelpMe[[#This Row],[Age]]&lt;5,"From 2 to 5",IF(HelpMe[[#This Row],[Age]]&lt;10,"From 5 to 10","More than 10")))</f>
        <v>From 2 to 5</v>
      </c>
      <c r="AJ601" s="233" t="e">
        <f>DATEVALUE(TEXT(HelpMe[[#This Row],[Created Date]],"mm/dd/yyyy hh:mm"))</f>
        <v>#VALUE!</v>
      </c>
      <c r="AK601" s="233" t="e">
        <f>IF(HelpMe[[#This Row],[Resolved Time]]="-","",DATEVALUE(TEXT(HelpMe[[#This Row],[Created Date]],"mm/dd/yyyy hh:mm")))</f>
        <v>#VALUE!</v>
      </c>
    </row>
    <row r="602" spans="1:37" ht="14.5">
      <c r="A602" s="252">
        <v>4000004540</v>
      </c>
      <c r="B602" s="252" t="s">
        <v>117</v>
      </c>
      <c r="C602" s="252" t="s">
        <v>881</v>
      </c>
      <c r="D602" s="254" t="s">
        <v>1806</v>
      </c>
      <c r="E602" s="252" t="s">
        <v>1429</v>
      </c>
      <c r="F602" s="252" t="s">
        <v>843</v>
      </c>
      <c r="G602" s="252" t="s">
        <v>844</v>
      </c>
      <c r="H602" s="252" t="s">
        <v>403</v>
      </c>
      <c r="I602" s="255">
        <v>45596.486805555556</v>
      </c>
      <c r="J602" s="255">
        <v>45602.486805555556</v>
      </c>
      <c r="K602" s="252" t="s">
        <v>885</v>
      </c>
      <c r="L602" s="255">
        <v>45599.826388888891</v>
      </c>
      <c r="M602" s="252" t="s">
        <v>846</v>
      </c>
      <c r="N602" s="252" t="s">
        <v>1786</v>
      </c>
      <c r="O602" s="252" t="s">
        <v>848</v>
      </c>
      <c r="P602" s="255">
        <v>45600.663194444445</v>
      </c>
      <c r="Q602" s="252" t="s">
        <v>881</v>
      </c>
      <c r="R602" s="255">
        <v>45596.802777777775</v>
      </c>
      <c r="S602" s="255">
        <v>45596.802777777775</v>
      </c>
      <c r="T602" s="255">
        <v>45596.65347222222</v>
      </c>
      <c r="U602" s="252" t="s">
        <v>885</v>
      </c>
      <c r="V602" s="253" t="s">
        <v>849</v>
      </c>
      <c r="W602" s="252" t="s">
        <v>888</v>
      </c>
      <c r="X602" s="252" t="s">
        <v>857</v>
      </c>
      <c r="Y602" s="228" t="str">
        <f>VLOOKUP(HelpMe[[#This Row],[Technician]],Technicians[#All],3,FALSE)</f>
        <v>RAK Ceramics</v>
      </c>
      <c r="Z602" s="228" t="str">
        <f>VLOOKUP(HelpMe[[#This Row],[Technician]],Technicians[#All],2,FALSE)</f>
        <v>SAP Basis</v>
      </c>
      <c r="AA602" s="233" t="e">
        <f>IF((TEXT("Oct 28, 2024 00:00 AM","mmm dd, yyyy hh:mm") - TEXT(HelpMe[[#This Row],[Created Date]],"mmm dd, yyyy hh:mm"))&gt;0, "Yes","No")</f>
        <v>#VALUE!</v>
      </c>
      <c r="AB602" s="230">
        <f ca="1">IF(HelpMe[[#This Row],[Resolved Time]]="-",NOW()-TEXT(HelpMe[[#This Row],[Created Date]],"mmm dd, yyyy hh:mm"),HelpMe[[#This Row],[Resolved Time]]-HelpMe[[#This Row],[Created Date]])</f>
        <v>0.31597222221898846</v>
      </c>
      <c r="AC602" s="231" t="e">
        <f>YEAR(TEXT(HelpMe[[#This Row],[Created Date]],"mmm dd, yyyy hh:mm"))</f>
        <v>#VALUE!</v>
      </c>
      <c r="AD602" s="228" t="e">
        <f>WEEKNUM(TEXT(HelpMe[[#This Row],[Created Date]],"mmm dd, yyyy hh:mm"),2)</f>
        <v>#VALUE!</v>
      </c>
      <c r="AE602" s="228" t="e">
        <f>_xlfn.CONCAT(HelpMe[[#This Row],[Year]],"-W",HelpMe[[#This Row],[Week'#]])</f>
        <v>#VALUE!</v>
      </c>
      <c r="AF602" s="228" t="str">
        <f>IFERROR(VLOOKUP(HelpMe[[#This Row],[ID]],CGTracker[#All],11,FALSE),"No CG Status Found")</f>
        <v>No CG Status Found</v>
      </c>
      <c r="AG602" s="228" t="e">
        <f>MONTH(TEXT(HelpMe[[#This Row],[Created Date]],"mmm dd, yyyy hh:mm"))</f>
        <v>#VALUE!</v>
      </c>
      <c r="AH602" s="228" t="e">
        <f>_xlfn.CONCAT(HelpMe[[#This Row],[Year]],"-M",HelpMe[[#This Row],[Month]])</f>
        <v>#VALUE!</v>
      </c>
      <c r="AI602" s="228" t="str">
        <f ca="1">IF(HelpMe[[#This Row],[Age]]&lt;2,"Less than 2",IF(HelpMe[[#This Row],[Age]]&lt;5,"From 2 to 5",IF(HelpMe[[#This Row],[Age]]&lt;10,"From 5 to 10","More than 10")))</f>
        <v>Less than 2</v>
      </c>
      <c r="AJ602" s="233" t="e">
        <f>DATEVALUE(TEXT(HelpMe[[#This Row],[Created Date]],"mm/dd/yyyy hh:mm"))</f>
        <v>#VALUE!</v>
      </c>
      <c r="AK602" s="233" t="e">
        <f>IF(HelpMe[[#This Row],[Resolved Time]]="-","",DATEVALUE(TEXT(HelpMe[[#This Row],[Created Date]],"mm/dd/yyyy hh:mm")))</f>
        <v>#VALUE!</v>
      </c>
    </row>
    <row r="603" spans="1:37" ht="14.5">
      <c r="A603" s="252">
        <v>4000004946</v>
      </c>
      <c r="B603" s="252" t="s">
        <v>117</v>
      </c>
      <c r="C603" s="252" t="s">
        <v>861</v>
      </c>
      <c r="D603" s="254" t="s">
        <v>1807</v>
      </c>
      <c r="E603" s="252" t="s">
        <v>911</v>
      </c>
      <c r="F603" s="252" t="s">
        <v>518</v>
      </c>
      <c r="G603" s="252" t="s">
        <v>516</v>
      </c>
      <c r="H603" s="252" t="s">
        <v>40</v>
      </c>
      <c r="I603" s="255">
        <v>45608.823611111111</v>
      </c>
      <c r="J603" s="255">
        <v>45610.823611111111</v>
      </c>
      <c r="K603" s="252" t="s">
        <v>845</v>
      </c>
      <c r="L603" s="253" t="s">
        <v>849</v>
      </c>
      <c r="M603" s="252" t="s">
        <v>911</v>
      </c>
      <c r="N603" s="252" t="s">
        <v>912</v>
      </c>
      <c r="O603" s="252" t="s">
        <v>848</v>
      </c>
      <c r="P603" s="255">
        <v>45644.474999999999</v>
      </c>
      <c r="Q603" s="252" t="s">
        <v>795</v>
      </c>
      <c r="R603" s="255">
        <v>45644.474999999999</v>
      </c>
      <c r="S603" s="255">
        <v>45616.561111111114</v>
      </c>
      <c r="T603" s="255">
        <v>45609.531944444447</v>
      </c>
      <c r="U603" s="252" t="s">
        <v>845</v>
      </c>
      <c r="V603" s="256">
        <v>3000000000</v>
      </c>
      <c r="W603" s="252" t="s">
        <v>850</v>
      </c>
      <c r="X603" s="252" t="s">
        <v>913</v>
      </c>
      <c r="Y603" s="228" t="str">
        <f>VLOOKUP(HelpMe[[#This Row],[Technician]],Technicians[#All],3,FALSE)</f>
        <v>Capgemini</v>
      </c>
      <c r="Z603" s="228" t="str">
        <f>VLOOKUP(HelpMe[[#This Row],[Technician]],Technicians[#All],2,FALSE)</f>
        <v>SAP SD</v>
      </c>
      <c r="AA603" s="230" t="e">
        <f>IF((TEXT("Oct 28, 2024 00:00 AM","mmm dd, yyyy hh:mm") - TEXT(HelpMe[[#This Row],[Created Date]],"mmm dd, yyyy hh:mm"))&gt;0, "Yes","No")</f>
        <v>#VALUE!</v>
      </c>
      <c r="AB603" s="230">
        <f ca="1">IF(HelpMe[[#This Row],[Resolved Time]]="-",NOW()-TEXT(HelpMe[[#This Row],[Created Date]],"mmm dd, yyyy hh:mm"),HelpMe[[#This Row],[Resolved Time]]-HelpMe[[#This Row],[Created Date]])</f>
        <v>35.651388888887595</v>
      </c>
      <c r="AC603" s="231" t="e">
        <f>YEAR(TEXT(HelpMe[[#This Row],[Created Date]],"mmm dd, yyyy hh:mm"))</f>
        <v>#VALUE!</v>
      </c>
      <c r="AD603" s="228" t="e">
        <f>WEEKNUM(TEXT(HelpMe[[#This Row],[Created Date]],"mmm dd, yyyy hh:mm"),2)</f>
        <v>#VALUE!</v>
      </c>
      <c r="AE603" s="228" t="e">
        <f>_xlfn.CONCAT(HelpMe[[#This Row],[Year]],"-W",HelpMe[[#This Row],[Week'#]])</f>
        <v>#VALUE!</v>
      </c>
      <c r="AF603" s="228" t="str">
        <f>IFERROR(VLOOKUP(HelpMe[[#This Row],[ID]],CGTracker[#All],11,FALSE),"No CG Status Found")</f>
        <v>closed</v>
      </c>
      <c r="AG603" s="228" t="e">
        <f>MONTH(TEXT(HelpMe[[#This Row],[Created Date]],"mmm dd, yyyy hh:mm"))</f>
        <v>#VALUE!</v>
      </c>
      <c r="AH603" s="228" t="e">
        <f>_xlfn.CONCAT(HelpMe[[#This Row],[Year]],"-M",HelpMe[[#This Row],[Month]])</f>
        <v>#VALUE!</v>
      </c>
      <c r="AI603" s="228" t="str">
        <f ca="1">IF(HelpMe[[#This Row],[Age]]&lt;2,"Less than 2",IF(HelpMe[[#This Row],[Age]]&lt;5,"From 2 to 5",IF(HelpMe[[#This Row],[Age]]&lt;10,"From 5 to 10","More than 10")))</f>
        <v>More than 10</v>
      </c>
      <c r="AJ603" s="233">
        <f>DATEVALUE(TEXT(HelpMe[[#This Row],[Created Date]],"mm/dd/yyyy hh:mm"))</f>
        <v>45637</v>
      </c>
      <c r="AK603" s="233">
        <f>IF(HelpMe[[#This Row],[Resolved Time]]="-","",DATEVALUE(TEXT(HelpMe[[#This Row],[Created Date]],"mm/dd/yyyy hh:mm")))</f>
        <v>45637</v>
      </c>
    </row>
    <row r="604" spans="1:37" ht="14.5">
      <c r="A604" s="252">
        <v>4000004610</v>
      </c>
      <c r="B604" s="252" t="s">
        <v>117</v>
      </c>
      <c r="C604" s="252" t="s">
        <v>795</v>
      </c>
      <c r="D604" s="254" t="s">
        <v>1808</v>
      </c>
      <c r="E604" s="252" t="s">
        <v>1809</v>
      </c>
      <c r="F604" s="252" t="s">
        <v>843</v>
      </c>
      <c r="G604" s="252" t="s">
        <v>844</v>
      </c>
      <c r="H604" s="252" t="s">
        <v>403</v>
      </c>
      <c r="I604" s="255">
        <v>45599.645138888889</v>
      </c>
      <c r="J604" s="255">
        <v>45601.645138888889</v>
      </c>
      <c r="K604" s="252" t="s">
        <v>885</v>
      </c>
      <c r="L604" s="255">
        <v>45603.786111111112</v>
      </c>
      <c r="M604" s="252" t="s">
        <v>846</v>
      </c>
      <c r="N604" s="252" t="s">
        <v>1523</v>
      </c>
      <c r="O604" s="252" t="s">
        <v>848</v>
      </c>
      <c r="P604" s="255">
        <v>45603.786111111112</v>
      </c>
      <c r="Q604" s="252" t="s">
        <v>795</v>
      </c>
      <c r="R604" s="255">
        <v>45600.784722222219</v>
      </c>
      <c r="S604" s="255">
        <v>45600.784722222219</v>
      </c>
      <c r="T604" s="255">
        <v>45599.728472222225</v>
      </c>
      <c r="U604" s="252" t="s">
        <v>885</v>
      </c>
      <c r="V604" s="253" t="s">
        <v>849</v>
      </c>
      <c r="W604" s="252" t="s">
        <v>888</v>
      </c>
      <c r="X604" s="252" t="s">
        <v>857</v>
      </c>
      <c r="Y604" s="228" t="str">
        <f>VLOOKUP(HelpMe[[#This Row],[Technician]],Technicians[#All],3,FALSE)</f>
        <v>RAK Ceramics</v>
      </c>
      <c r="Z604" s="228" t="str">
        <f>VLOOKUP(HelpMe[[#This Row],[Technician]],Technicians[#All],2,FALSE)</f>
        <v>SAP Basis</v>
      </c>
      <c r="AA604" s="233" t="e">
        <f>IF((TEXT("Oct 28, 2024 00:00 AM","mmm dd, yyyy hh:mm") - TEXT(HelpMe[[#This Row],[Created Date]],"mmm dd, yyyy hh:mm"))&gt;0, "Yes","No")</f>
        <v>#VALUE!</v>
      </c>
      <c r="AB604" s="230">
        <f ca="1">IF(HelpMe[[#This Row],[Resolved Time]]="-",NOW()-TEXT(HelpMe[[#This Row],[Created Date]],"mmm dd, yyyy hh:mm"),HelpMe[[#This Row],[Resolved Time]]-HelpMe[[#This Row],[Created Date]])</f>
        <v>1.1395833333299379</v>
      </c>
      <c r="AC604" s="231" t="e">
        <f>YEAR(TEXT(HelpMe[[#This Row],[Created Date]],"mmm dd, yyyy hh:mm"))</f>
        <v>#VALUE!</v>
      </c>
      <c r="AD604" s="228" t="e">
        <f>WEEKNUM(TEXT(HelpMe[[#This Row],[Created Date]],"mmm dd, yyyy hh:mm"),2)</f>
        <v>#VALUE!</v>
      </c>
      <c r="AE604" s="228" t="e">
        <f>_xlfn.CONCAT(HelpMe[[#This Row],[Year]],"-W",HelpMe[[#This Row],[Week'#]])</f>
        <v>#VALUE!</v>
      </c>
      <c r="AF604" s="228" t="str">
        <f>IFERROR(VLOOKUP(HelpMe[[#This Row],[ID]],CGTracker[#All],11,FALSE),"No CG Status Found")</f>
        <v>No CG Status Found</v>
      </c>
      <c r="AG604" s="228" t="e">
        <f>MONTH(TEXT(HelpMe[[#This Row],[Created Date]],"mmm dd, yyyy hh:mm"))</f>
        <v>#VALUE!</v>
      </c>
      <c r="AH604" s="228" t="e">
        <f>_xlfn.CONCAT(HelpMe[[#This Row],[Year]],"-M",HelpMe[[#This Row],[Month]])</f>
        <v>#VALUE!</v>
      </c>
      <c r="AI604" s="228" t="str">
        <f ca="1">IF(HelpMe[[#This Row],[Age]]&lt;2,"Less than 2",IF(HelpMe[[#This Row],[Age]]&lt;5,"From 2 to 5",IF(HelpMe[[#This Row],[Age]]&lt;10,"From 5 to 10","More than 10")))</f>
        <v>Less than 2</v>
      </c>
      <c r="AJ604" s="233">
        <f>DATEVALUE(TEXT(HelpMe[[#This Row],[Created Date]],"mm/dd/yyyy hh:mm"))</f>
        <v>45362</v>
      </c>
      <c r="AK604" s="233">
        <f>IF(HelpMe[[#This Row],[Resolved Time]]="-","",DATEVALUE(TEXT(HelpMe[[#This Row],[Created Date]],"mm/dd/yyyy hh:mm")))</f>
        <v>45362</v>
      </c>
    </row>
    <row r="605" spans="1:37" ht="14.5">
      <c r="A605" s="252">
        <v>4000002078</v>
      </c>
      <c r="B605" s="252" t="s">
        <v>117</v>
      </c>
      <c r="C605" s="252" t="s">
        <v>861</v>
      </c>
      <c r="D605" s="254" t="s">
        <v>1810</v>
      </c>
      <c r="E605" s="252" t="s">
        <v>1811</v>
      </c>
      <c r="F605" s="252" t="s">
        <v>843</v>
      </c>
      <c r="G605" s="252" t="s">
        <v>844</v>
      </c>
      <c r="H605" s="252" t="s">
        <v>131</v>
      </c>
      <c r="I605" s="255">
        <v>45520.738888888889</v>
      </c>
      <c r="J605" s="253" t="s">
        <v>849</v>
      </c>
      <c r="K605" s="252" t="s">
        <v>845</v>
      </c>
      <c r="L605" s="253" t="s">
        <v>849</v>
      </c>
      <c r="M605" s="252" t="s">
        <v>1811</v>
      </c>
      <c r="N605" s="252" t="s">
        <v>1127</v>
      </c>
      <c r="O605" s="253" t="s">
        <v>849</v>
      </c>
      <c r="P605" s="255">
        <v>45587.552777777775</v>
      </c>
      <c r="Q605" s="253" t="s">
        <v>849</v>
      </c>
      <c r="R605" s="253" t="s">
        <v>849</v>
      </c>
      <c r="S605" s="253" t="s">
        <v>849</v>
      </c>
      <c r="T605" s="253" t="s">
        <v>849</v>
      </c>
      <c r="U605" s="252" t="s">
        <v>885</v>
      </c>
      <c r="V605" s="253" t="s">
        <v>849</v>
      </c>
      <c r="W605" s="252" t="s">
        <v>850</v>
      </c>
      <c r="X605" s="252" t="s">
        <v>793</v>
      </c>
      <c r="Y605" s="228" t="str">
        <f>VLOOKUP(HelpMe[[#This Row],[Technician]],Technicians[#All],3,FALSE)</f>
        <v>RAK Ceramics</v>
      </c>
      <c r="Z605" s="228" t="str">
        <f>VLOOKUP(HelpMe[[#This Row],[Technician]],Technicians[#All],2,FALSE)</f>
        <v>SAP Basis</v>
      </c>
      <c r="AA605" s="233" t="e">
        <f>IF((TEXT("Oct 28, 2024 00:00 AM","mmm dd, yyyy hh:mm") - TEXT(HelpMe[[#This Row],[Created Date]],"mmm dd, yyyy hh:mm"))&gt;0, "Yes","No")</f>
        <v>#VALUE!</v>
      </c>
      <c r="AB605" s="230" t="e">
        <f ca="1">IF(HelpMe[[#This Row],[Resolved Time]]="-",NOW()-TEXT(HelpMe[[#This Row],[Created Date]],"mmm dd, yyyy hh:mm"),HelpMe[[#This Row],[Resolved Time]]-HelpMe[[#This Row],[Created Date]])</f>
        <v>#VALUE!</v>
      </c>
      <c r="AC605" s="231" t="e">
        <f>YEAR(TEXT(HelpMe[[#This Row],[Created Date]],"mmm dd, yyyy hh:mm"))</f>
        <v>#VALUE!</v>
      </c>
      <c r="AD605" s="228" t="e">
        <f>WEEKNUM(TEXT(HelpMe[[#This Row],[Created Date]],"mmm dd, yyyy hh:mm"),2)</f>
        <v>#VALUE!</v>
      </c>
      <c r="AE605" s="228" t="e">
        <f>_xlfn.CONCAT(HelpMe[[#This Row],[Year]],"-W",HelpMe[[#This Row],[Week'#]])</f>
        <v>#VALUE!</v>
      </c>
      <c r="AF605" s="228" t="str">
        <f>IFERROR(VLOOKUP(HelpMe[[#This Row],[ID]],CGTracker[#All],11,FALSE),"No CG Status Found")</f>
        <v>No CG Status Found</v>
      </c>
      <c r="AG605" s="228" t="e">
        <f>MONTH(TEXT(HelpMe[[#This Row],[Created Date]],"mmm dd, yyyy hh:mm"))</f>
        <v>#VALUE!</v>
      </c>
      <c r="AH605" s="228" t="e">
        <f>_xlfn.CONCAT(HelpMe[[#This Row],[Year]],"-M",HelpMe[[#This Row],[Month]])</f>
        <v>#VALUE!</v>
      </c>
      <c r="AI605" s="228" t="e">
        <f ca="1">IF(HelpMe[[#This Row],[Age]]&lt;2,"Less than 2",IF(HelpMe[[#This Row],[Age]]&lt;5,"From 2 to 5",IF(HelpMe[[#This Row],[Age]]&lt;10,"From 5 to 10","More than 10")))</f>
        <v>#VALUE!</v>
      </c>
      <c r="AJ605" s="233" t="e">
        <f>DATEVALUE(TEXT(HelpMe[[#This Row],[Created Date]],"mm/dd/yyyy hh:mm"))</f>
        <v>#VALUE!</v>
      </c>
      <c r="AK605" s="233" t="str">
        <f>IF(HelpMe[[#This Row],[Resolved Time]]="-","",DATEVALUE(TEXT(HelpMe[[#This Row],[Created Date]],"mm/dd/yyyy hh:mm")))</f>
        <v/>
      </c>
    </row>
    <row r="606" spans="1:37" ht="14.5">
      <c r="A606" s="252">
        <v>4000000306</v>
      </c>
      <c r="B606" s="252" t="s">
        <v>117</v>
      </c>
      <c r="C606" s="252" t="s">
        <v>906</v>
      </c>
      <c r="D606" s="254" t="s">
        <v>1810</v>
      </c>
      <c r="E606" s="252" t="s">
        <v>1281</v>
      </c>
      <c r="F606" s="252" t="s">
        <v>843</v>
      </c>
      <c r="G606" s="252" t="s">
        <v>844</v>
      </c>
      <c r="H606" s="252" t="s">
        <v>403</v>
      </c>
      <c r="I606" s="255">
        <v>45477.636111111111</v>
      </c>
      <c r="J606" s="255">
        <v>45478.594444444447</v>
      </c>
      <c r="K606" s="252" t="s">
        <v>845</v>
      </c>
      <c r="L606" s="255">
        <v>45481.782638888886</v>
      </c>
      <c r="M606" s="252" t="s">
        <v>1281</v>
      </c>
      <c r="N606" s="252" t="s">
        <v>939</v>
      </c>
      <c r="O606" s="252" t="s">
        <v>848</v>
      </c>
      <c r="P606" s="255">
        <v>45481.782638888886</v>
      </c>
      <c r="Q606" s="252" t="s">
        <v>861</v>
      </c>
      <c r="R606" s="255">
        <v>45478.770833333336</v>
      </c>
      <c r="S606" s="255">
        <v>45478.770833333336</v>
      </c>
      <c r="T606" s="255">
        <v>45477.677777777775</v>
      </c>
      <c r="U606" s="252" t="s">
        <v>885</v>
      </c>
      <c r="V606" s="253" t="s">
        <v>849</v>
      </c>
      <c r="W606" s="252" t="s">
        <v>1033</v>
      </c>
      <c r="X606" s="252" t="s">
        <v>793</v>
      </c>
      <c r="Y606" s="228" t="str">
        <f>VLOOKUP(HelpMe[[#This Row],[Technician]],Technicians[#All],3,FALSE)</f>
        <v>RAK Ceramics</v>
      </c>
      <c r="Z606" s="228" t="str">
        <f>VLOOKUP(HelpMe[[#This Row],[Technician]],Technicians[#All],2,FALSE)</f>
        <v>SAP Basis</v>
      </c>
      <c r="AA606" s="233" t="e">
        <f>IF((TEXT("Oct 28, 2024 00:00 AM","mmm dd, yyyy hh:mm") - TEXT(HelpMe[[#This Row],[Created Date]],"mmm dd, yyyy hh:mm"))&gt;0, "Yes","No")</f>
        <v>#VALUE!</v>
      </c>
      <c r="AB606" s="230">
        <f ca="1">IF(HelpMe[[#This Row],[Resolved Time]]="-",NOW()-TEXT(HelpMe[[#This Row],[Created Date]],"mmm dd, yyyy hh:mm"),HelpMe[[#This Row],[Resolved Time]]-HelpMe[[#This Row],[Created Date]])</f>
        <v>1.1347222222248092</v>
      </c>
      <c r="AC606" s="231" t="e">
        <f>YEAR(TEXT(HelpMe[[#This Row],[Created Date]],"mmm dd, yyyy hh:mm"))</f>
        <v>#VALUE!</v>
      </c>
      <c r="AD606" s="228" t="e">
        <f>WEEKNUM(TEXT(HelpMe[[#This Row],[Created Date]],"mmm dd, yyyy hh:mm"),2)</f>
        <v>#VALUE!</v>
      </c>
      <c r="AE606" s="228" t="e">
        <f>_xlfn.CONCAT(HelpMe[[#This Row],[Year]],"-W",HelpMe[[#This Row],[Week'#]])</f>
        <v>#VALUE!</v>
      </c>
      <c r="AF606" s="228" t="str">
        <f>IFERROR(VLOOKUP(HelpMe[[#This Row],[ID]],CGTracker[#All],11,FALSE),"No CG Status Found")</f>
        <v>No CG Status Found</v>
      </c>
      <c r="AG606" s="228" t="e">
        <f>MONTH(TEXT(HelpMe[[#This Row],[Created Date]],"mmm dd, yyyy hh:mm"))</f>
        <v>#VALUE!</v>
      </c>
      <c r="AH606" s="228" t="e">
        <f>_xlfn.CONCAT(HelpMe[[#This Row],[Year]],"-M",HelpMe[[#This Row],[Month]])</f>
        <v>#VALUE!</v>
      </c>
      <c r="AI606" s="228" t="str">
        <f ca="1">IF(HelpMe[[#This Row],[Age]]&lt;2,"Less than 2",IF(HelpMe[[#This Row],[Age]]&lt;5,"From 2 to 5",IF(HelpMe[[#This Row],[Age]]&lt;10,"From 5 to 10","More than 10")))</f>
        <v>Less than 2</v>
      </c>
      <c r="AJ606" s="233">
        <f>DATEVALUE(TEXT(HelpMe[[#This Row],[Created Date]],"mm/dd/yyyy hh:mm"))</f>
        <v>45389</v>
      </c>
      <c r="AK606" s="233">
        <f>IF(HelpMe[[#This Row],[Resolved Time]]="-","",DATEVALUE(TEXT(HelpMe[[#This Row],[Created Date]],"mm/dd/yyyy hh:mm")))</f>
        <v>45389</v>
      </c>
    </row>
    <row r="607" spans="1:37" ht="14.5">
      <c r="A607" s="252">
        <v>4000006006</v>
      </c>
      <c r="B607" s="252" t="s">
        <v>117</v>
      </c>
      <c r="C607" s="252" t="s">
        <v>906</v>
      </c>
      <c r="D607" s="254" t="s">
        <v>1810</v>
      </c>
      <c r="E607" s="252" t="s">
        <v>1812</v>
      </c>
      <c r="F607" s="252" t="s">
        <v>843</v>
      </c>
      <c r="G607" s="252" t="s">
        <v>844</v>
      </c>
      <c r="H607" s="252" t="s">
        <v>40</v>
      </c>
      <c r="I607" s="255">
        <v>45643.573611111111</v>
      </c>
      <c r="J607" s="255">
        <v>45644.531944444447</v>
      </c>
      <c r="K607" s="252" t="s">
        <v>885</v>
      </c>
      <c r="L607" s="253" t="s">
        <v>849</v>
      </c>
      <c r="M607" s="252" t="s">
        <v>1812</v>
      </c>
      <c r="N607" s="252" t="s">
        <v>1813</v>
      </c>
      <c r="O607" s="252" t="s">
        <v>848</v>
      </c>
      <c r="P607" s="255">
        <v>45644.509027777778</v>
      </c>
      <c r="Q607" s="252" t="s">
        <v>861</v>
      </c>
      <c r="R607" s="255">
        <v>45644.509027777778</v>
      </c>
      <c r="S607" s="255">
        <v>45644.509027777778</v>
      </c>
      <c r="T607" s="255">
        <v>45643.615277777775</v>
      </c>
      <c r="U607" s="252" t="s">
        <v>885</v>
      </c>
      <c r="V607" s="253" t="s">
        <v>849</v>
      </c>
      <c r="W607" s="252" t="s">
        <v>888</v>
      </c>
      <c r="X607" s="252" t="s">
        <v>793</v>
      </c>
      <c r="Y607" s="228" t="str">
        <f>VLOOKUP(HelpMe[[#This Row],[Technician]],Technicians[#All],3,FALSE)</f>
        <v>RAK Ceramics</v>
      </c>
      <c r="Z607" s="228" t="str">
        <f>VLOOKUP(HelpMe[[#This Row],[Technician]],Technicians[#All],2,FALSE)</f>
        <v>SAP Basis</v>
      </c>
      <c r="AA607" s="233" t="e">
        <f>IF((TEXT("Oct 28, 2024 00:00 AM","mmm dd, yyyy hh:mm") - TEXT(HelpMe[[#This Row],[Created Date]],"mmm dd, yyyy hh:mm"))&gt;0, "Yes","No")</f>
        <v>#VALUE!</v>
      </c>
      <c r="AB607" s="230">
        <f ca="1">IF(HelpMe[[#This Row],[Resolved Time]]="-",NOW()-TEXT(HelpMe[[#This Row],[Created Date]],"mmm dd, yyyy hh:mm"),HelpMe[[#This Row],[Resolved Time]]-HelpMe[[#This Row],[Created Date]])</f>
        <v>0.93541666666715173</v>
      </c>
      <c r="AC607" s="231" t="e">
        <f>YEAR(TEXT(HelpMe[[#This Row],[Created Date]],"mmm dd, yyyy hh:mm"))</f>
        <v>#VALUE!</v>
      </c>
      <c r="AD607" s="228" t="e">
        <f>WEEKNUM(TEXT(HelpMe[[#This Row],[Created Date]],"mmm dd, yyyy hh:mm"),2)</f>
        <v>#VALUE!</v>
      </c>
      <c r="AE607" s="228" t="e">
        <f>_xlfn.CONCAT(HelpMe[[#This Row],[Year]],"-W",HelpMe[[#This Row],[Week'#]])</f>
        <v>#VALUE!</v>
      </c>
      <c r="AF607" s="228" t="str">
        <f>IFERROR(VLOOKUP(HelpMe[[#This Row],[ID]],CGTracker[#All],11,FALSE),"No CG Status Found")</f>
        <v>No CG Status Found</v>
      </c>
      <c r="AG607" s="228" t="e">
        <f>MONTH(TEXT(HelpMe[[#This Row],[Created Date]],"mmm dd, yyyy hh:mm"))</f>
        <v>#VALUE!</v>
      </c>
      <c r="AH607" s="228" t="e">
        <f>_xlfn.CONCAT(HelpMe[[#This Row],[Year]],"-M",HelpMe[[#This Row],[Month]])</f>
        <v>#VALUE!</v>
      </c>
      <c r="AI607" s="228" t="str">
        <f ca="1">IF(HelpMe[[#This Row],[Age]]&lt;2,"Less than 2",IF(HelpMe[[#This Row],[Age]]&lt;5,"From 2 to 5",IF(HelpMe[[#This Row],[Age]]&lt;10,"From 5 to 10","More than 10")))</f>
        <v>Less than 2</v>
      </c>
      <c r="AJ607" s="233" t="e">
        <f>DATEVALUE(TEXT(HelpMe[[#This Row],[Created Date]],"mm/dd/yyyy hh:mm"))</f>
        <v>#VALUE!</v>
      </c>
      <c r="AK607" s="233" t="e">
        <f>IF(HelpMe[[#This Row],[Resolved Time]]="-","",DATEVALUE(TEXT(HelpMe[[#This Row],[Created Date]],"mm/dd/yyyy hh:mm")))</f>
        <v>#VALUE!</v>
      </c>
    </row>
    <row r="608" spans="1:37" ht="14.5">
      <c r="A608" s="252">
        <v>4000003230</v>
      </c>
      <c r="B608" s="252" t="s">
        <v>117</v>
      </c>
      <c r="C608" s="252" t="s">
        <v>861</v>
      </c>
      <c r="D608" s="254" t="s">
        <v>1814</v>
      </c>
      <c r="E608" s="252" t="s">
        <v>1658</v>
      </c>
      <c r="F608" s="252" t="s">
        <v>843</v>
      </c>
      <c r="G608" s="252" t="s">
        <v>844</v>
      </c>
      <c r="H608" s="252" t="s">
        <v>403</v>
      </c>
      <c r="I608" s="255">
        <v>45554.744444444441</v>
      </c>
      <c r="J608" s="255">
        <v>45558.744444444441</v>
      </c>
      <c r="K608" s="252" t="s">
        <v>845</v>
      </c>
      <c r="L608" s="255">
        <v>45583.695138888892</v>
      </c>
      <c r="M608" s="252" t="s">
        <v>1658</v>
      </c>
      <c r="N608" s="252" t="s">
        <v>895</v>
      </c>
      <c r="O608" s="252" t="s">
        <v>848</v>
      </c>
      <c r="P608" s="255">
        <v>45583.695138888892</v>
      </c>
      <c r="Q608" s="252" t="s">
        <v>795</v>
      </c>
      <c r="R608" s="255">
        <v>45580.685416666667</v>
      </c>
      <c r="S608" s="255">
        <v>45580.685416666667</v>
      </c>
      <c r="T608" s="255">
        <v>45555.452777777777</v>
      </c>
      <c r="U608" s="252" t="s">
        <v>885</v>
      </c>
      <c r="V608" s="253" t="s">
        <v>849</v>
      </c>
      <c r="W608" s="252" t="s">
        <v>850</v>
      </c>
      <c r="X608" s="252" t="s">
        <v>793</v>
      </c>
      <c r="Y608" s="228" t="str">
        <f>VLOOKUP(HelpMe[[#This Row],[Technician]],Technicians[#All],3,FALSE)</f>
        <v>RAK Ceramics</v>
      </c>
      <c r="Z608" s="228" t="str">
        <f>VLOOKUP(HelpMe[[#This Row],[Technician]],Technicians[#All],2,FALSE)</f>
        <v>SAP Basis</v>
      </c>
      <c r="AA608" s="233" t="e">
        <f>IF((TEXT("Oct 28, 2024 00:00 AM","mmm dd, yyyy hh:mm") - TEXT(HelpMe[[#This Row],[Created Date]],"mmm dd, yyyy hh:mm"))&gt;0, "Yes","No")</f>
        <v>#VALUE!</v>
      </c>
      <c r="AB608" s="230">
        <f ca="1">IF(HelpMe[[#This Row],[Resolved Time]]="-",NOW()-TEXT(HelpMe[[#This Row],[Created Date]],"mmm dd, yyyy hh:mm"),HelpMe[[#This Row],[Resolved Time]]-HelpMe[[#This Row],[Created Date]])</f>
        <v>25.940972222226264</v>
      </c>
      <c r="AC608" s="231" t="e">
        <f>YEAR(TEXT(HelpMe[[#This Row],[Created Date]],"mmm dd, yyyy hh:mm"))</f>
        <v>#VALUE!</v>
      </c>
      <c r="AD608" s="228" t="e">
        <f>WEEKNUM(TEXT(HelpMe[[#This Row],[Created Date]],"mmm dd, yyyy hh:mm"),2)</f>
        <v>#VALUE!</v>
      </c>
      <c r="AE608" s="228" t="e">
        <f>_xlfn.CONCAT(HelpMe[[#This Row],[Year]],"-W",HelpMe[[#This Row],[Week'#]])</f>
        <v>#VALUE!</v>
      </c>
      <c r="AF608" s="228" t="str">
        <f>IFERROR(VLOOKUP(HelpMe[[#This Row],[ID]],CGTracker[#All],11,FALSE),"No CG Status Found")</f>
        <v>No CG Status Found</v>
      </c>
      <c r="AG608" s="228" t="e">
        <f>MONTH(TEXT(HelpMe[[#This Row],[Created Date]],"mmm dd, yyyy hh:mm"))</f>
        <v>#VALUE!</v>
      </c>
      <c r="AH608" s="228" t="e">
        <f>_xlfn.CONCAT(HelpMe[[#This Row],[Year]],"-M",HelpMe[[#This Row],[Month]])</f>
        <v>#VALUE!</v>
      </c>
      <c r="AI608" s="228" t="str">
        <f ca="1">IF(HelpMe[[#This Row],[Age]]&lt;2,"Less than 2",IF(HelpMe[[#This Row],[Age]]&lt;5,"From 2 to 5",IF(HelpMe[[#This Row],[Age]]&lt;10,"From 5 to 10","More than 10")))</f>
        <v>More than 10</v>
      </c>
      <c r="AJ608" s="233" t="e">
        <f>DATEVALUE(TEXT(HelpMe[[#This Row],[Created Date]],"mm/dd/yyyy hh:mm"))</f>
        <v>#VALUE!</v>
      </c>
      <c r="AK608" s="233" t="e">
        <f>IF(HelpMe[[#This Row],[Resolved Time]]="-","",DATEVALUE(TEXT(HelpMe[[#This Row],[Created Date]],"mm/dd/yyyy hh:mm")))</f>
        <v>#VALUE!</v>
      </c>
    </row>
    <row r="609" spans="1:37" ht="14.5">
      <c r="A609" s="252">
        <v>4000002256</v>
      </c>
      <c r="B609" s="252" t="s">
        <v>117</v>
      </c>
      <c r="C609" s="252" t="s">
        <v>795</v>
      </c>
      <c r="D609" s="254" t="s">
        <v>1815</v>
      </c>
      <c r="E609" s="252" t="s">
        <v>1816</v>
      </c>
      <c r="F609" s="252" t="s">
        <v>884</v>
      </c>
      <c r="G609" s="252" t="s">
        <v>844</v>
      </c>
      <c r="H609" s="252" t="s">
        <v>403</v>
      </c>
      <c r="I609" s="255">
        <v>45526.759722222225</v>
      </c>
      <c r="J609" s="255">
        <v>45530.759722222225</v>
      </c>
      <c r="K609" s="252" t="s">
        <v>845</v>
      </c>
      <c r="L609" s="255">
        <v>45535.510416666664</v>
      </c>
      <c r="M609" s="252" t="s">
        <v>1816</v>
      </c>
      <c r="N609" s="252" t="s">
        <v>1813</v>
      </c>
      <c r="O609" s="252" t="s">
        <v>848</v>
      </c>
      <c r="P609" s="255">
        <v>45535.510416666664</v>
      </c>
      <c r="Q609" s="252" t="s">
        <v>795</v>
      </c>
      <c r="R609" s="255">
        <v>45532.479861111111</v>
      </c>
      <c r="S609" s="255">
        <v>45532.479861111111</v>
      </c>
      <c r="T609" s="255">
        <v>45527.468055555553</v>
      </c>
      <c r="U609" s="252" t="s">
        <v>885</v>
      </c>
      <c r="V609" s="253" t="s">
        <v>849</v>
      </c>
      <c r="W609" s="252" t="s">
        <v>850</v>
      </c>
      <c r="X609" s="252" t="s">
        <v>793</v>
      </c>
      <c r="Y609" s="228" t="str">
        <f>VLOOKUP(HelpMe[[#This Row],[Technician]],Technicians[#All],3,FALSE)</f>
        <v>RAK Ceramics</v>
      </c>
      <c r="Z609" s="228" t="str">
        <f>VLOOKUP(HelpMe[[#This Row],[Technician]],Technicians[#All],2,FALSE)</f>
        <v>SAP Basis</v>
      </c>
      <c r="AA609" s="230" t="e">
        <f>IF((TEXT("Oct 28, 2024 00:00 AM","mmm dd, yyyy hh:mm") - TEXT(HelpMe[[#This Row],[Created Date]],"mmm dd, yyyy hh:mm"))&gt;0, "Yes","No")</f>
        <v>#VALUE!</v>
      </c>
      <c r="AB609" s="230">
        <f ca="1">IF(HelpMe[[#This Row],[Resolved Time]]="-",NOW()-TEXT(HelpMe[[#This Row],[Created Date]],"mmm dd, yyyy hh:mm"),HelpMe[[#This Row],[Resolved Time]]-HelpMe[[#This Row],[Created Date]])</f>
        <v>5.7201388888861402</v>
      </c>
      <c r="AC609" s="231" t="e">
        <f>YEAR(TEXT(HelpMe[[#This Row],[Created Date]],"mmm dd, yyyy hh:mm"))</f>
        <v>#VALUE!</v>
      </c>
      <c r="AD609" s="228" t="e">
        <f>WEEKNUM(TEXT(HelpMe[[#This Row],[Created Date]],"mmm dd, yyyy hh:mm"),2)</f>
        <v>#VALUE!</v>
      </c>
      <c r="AE609" s="228" t="e">
        <f>_xlfn.CONCAT(HelpMe[[#This Row],[Year]],"-W",HelpMe[[#This Row],[Week'#]])</f>
        <v>#VALUE!</v>
      </c>
      <c r="AF609" s="228" t="str">
        <f>IFERROR(VLOOKUP(HelpMe[[#This Row],[ID]],CGTracker[#All],11,FALSE),"No CG Status Found")</f>
        <v>No CG Status Found</v>
      </c>
      <c r="AG609" s="228" t="e">
        <f>MONTH(TEXT(HelpMe[[#This Row],[Created Date]],"mmm dd, yyyy hh:mm"))</f>
        <v>#VALUE!</v>
      </c>
      <c r="AH609" s="228" t="e">
        <f>_xlfn.CONCAT(HelpMe[[#This Row],[Year]],"-M",HelpMe[[#This Row],[Month]])</f>
        <v>#VALUE!</v>
      </c>
      <c r="AI609" s="228" t="str">
        <f ca="1">IF(HelpMe[[#This Row],[Age]]&lt;2,"Less than 2",IF(HelpMe[[#This Row],[Age]]&lt;5,"From 2 to 5",IF(HelpMe[[#This Row],[Age]]&lt;10,"From 5 to 10","More than 10")))</f>
        <v>From 5 to 10</v>
      </c>
      <c r="AJ609" s="233" t="e">
        <f>DATEVALUE(TEXT(HelpMe[[#This Row],[Created Date]],"mm/dd/yyyy hh:mm"))</f>
        <v>#VALUE!</v>
      </c>
      <c r="AK609" s="233" t="e">
        <f>IF(HelpMe[[#This Row],[Resolved Time]]="-","",DATEVALUE(TEXT(HelpMe[[#This Row],[Created Date]],"mm/dd/yyyy hh:mm")))</f>
        <v>#VALUE!</v>
      </c>
    </row>
    <row r="610" spans="1:37" ht="14.5">
      <c r="A610" s="252">
        <v>4000005035</v>
      </c>
      <c r="B610" s="252" t="s">
        <v>117</v>
      </c>
      <c r="C610" s="252" t="s">
        <v>861</v>
      </c>
      <c r="D610" s="254" t="s">
        <v>1817</v>
      </c>
      <c r="E610" s="252" t="s">
        <v>894</v>
      </c>
      <c r="F610" s="252" t="s">
        <v>843</v>
      </c>
      <c r="G610" s="252" t="s">
        <v>844</v>
      </c>
      <c r="H610" s="252" t="s">
        <v>403</v>
      </c>
      <c r="I610" s="255">
        <v>45611.415972222225</v>
      </c>
      <c r="J610" s="255">
        <v>45615.4375</v>
      </c>
      <c r="K610" s="252" t="s">
        <v>885</v>
      </c>
      <c r="L610" s="255">
        <v>45620.834027777775</v>
      </c>
      <c r="M610" s="252" t="s">
        <v>894</v>
      </c>
      <c r="N610" s="252" t="s">
        <v>895</v>
      </c>
      <c r="O610" s="252" t="s">
        <v>848</v>
      </c>
      <c r="P610" s="255">
        <v>45620.834027777775</v>
      </c>
      <c r="Q610" s="252" t="s">
        <v>795</v>
      </c>
      <c r="R610" s="255">
        <v>45617.8</v>
      </c>
      <c r="S610" s="255">
        <v>45617.8</v>
      </c>
      <c r="T610" s="255">
        <v>45611.520833333336</v>
      </c>
      <c r="U610" s="252" t="s">
        <v>885</v>
      </c>
      <c r="V610" s="253" t="s">
        <v>849</v>
      </c>
      <c r="W610" s="252" t="s">
        <v>888</v>
      </c>
      <c r="X610" s="252" t="s">
        <v>793</v>
      </c>
      <c r="Y610" s="228" t="str">
        <f>VLOOKUP(HelpMe[[#This Row],[Technician]],Technicians[#All],3,FALSE)</f>
        <v>RAK Ceramics</v>
      </c>
      <c r="Z610" s="228" t="str">
        <f>VLOOKUP(HelpMe[[#This Row],[Technician]],Technicians[#All],2,FALSE)</f>
        <v>SAP Basis</v>
      </c>
      <c r="AA610" s="233" t="e">
        <f>IF((TEXT("Oct 28, 2024 00:00 AM","mmm dd, yyyy hh:mm") - TEXT(HelpMe[[#This Row],[Created Date]],"mmm dd, yyyy hh:mm"))&gt;0, "Yes","No")</f>
        <v>#VALUE!</v>
      </c>
      <c r="AB610" s="230">
        <f ca="1">IF(HelpMe[[#This Row],[Resolved Time]]="-",NOW()-TEXT(HelpMe[[#This Row],[Created Date]],"mmm dd, yyyy hh:mm"),HelpMe[[#This Row],[Resolved Time]]-HelpMe[[#This Row],[Created Date]])</f>
        <v>6.3840277777781012</v>
      </c>
      <c r="AC610" s="231" t="e">
        <f>YEAR(TEXT(HelpMe[[#This Row],[Created Date]],"mmm dd, yyyy hh:mm"))</f>
        <v>#VALUE!</v>
      </c>
      <c r="AD610" s="228" t="e">
        <f>WEEKNUM(TEXT(HelpMe[[#This Row],[Created Date]],"mmm dd, yyyy hh:mm"),2)</f>
        <v>#VALUE!</v>
      </c>
      <c r="AE610" s="228" t="e">
        <f>_xlfn.CONCAT(HelpMe[[#This Row],[Year]],"-W",HelpMe[[#This Row],[Week'#]])</f>
        <v>#VALUE!</v>
      </c>
      <c r="AF610" s="228" t="str">
        <f>IFERROR(VLOOKUP(HelpMe[[#This Row],[ID]],CGTracker[#All],11,FALSE),"No CG Status Found")</f>
        <v>No CG Status Found</v>
      </c>
      <c r="AG610" s="228" t="e">
        <f>MONTH(TEXT(HelpMe[[#This Row],[Created Date]],"mmm dd, yyyy hh:mm"))</f>
        <v>#VALUE!</v>
      </c>
      <c r="AH610" s="228" t="e">
        <f>_xlfn.CONCAT(HelpMe[[#This Row],[Year]],"-M",HelpMe[[#This Row],[Month]])</f>
        <v>#VALUE!</v>
      </c>
      <c r="AI610" s="228" t="str">
        <f ca="1">IF(HelpMe[[#This Row],[Age]]&lt;2,"Less than 2",IF(HelpMe[[#This Row],[Age]]&lt;5,"From 2 to 5",IF(HelpMe[[#This Row],[Age]]&lt;10,"From 5 to 10","More than 10")))</f>
        <v>From 5 to 10</v>
      </c>
      <c r="AJ610" s="233" t="e">
        <f>DATEVALUE(TEXT(HelpMe[[#This Row],[Created Date]],"mm/dd/yyyy hh:mm"))</f>
        <v>#VALUE!</v>
      </c>
      <c r="AK610" s="233" t="e">
        <f>IF(HelpMe[[#This Row],[Resolved Time]]="-","",DATEVALUE(TEXT(HelpMe[[#This Row],[Created Date]],"mm/dd/yyyy hh:mm")))</f>
        <v>#VALUE!</v>
      </c>
    </row>
    <row r="611" spans="1:37" ht="14.5">
      <c r="A611" s="252">
        <v>4000003518</v>
      </c>
      <c r="B611" s="252" t="s">
        <v>117</v>
      </c>
      <c r="C611" s="252" t="s">
        <v>861</v>
      </c>
      <c r="D611" s="254" t="s">
        <v>1818</v>
      </c>
      <c r="E611" s="252" t="s">
        <v>894</v>
      </c>
      <c r="F611" s="252" t="s">
        <v>867</v>
      </c>
      <c r="G611" s="252" t="s">
        <v>1364</v>
      </c>
      <c r="H611" s="252" t="s">
        <v>746</v>
      </c>
      <c r="I611" s="255">
        <v>45565.486805555556</v>
      </c>
      <c r="J611" s="255">
        <v>45567.486805555556</v>
      </c>
      <c r="K611" s="252" t="s">
        <v>845</v>
      </c>
      <c r="L611" s="253" t="s">
        <v>849</v>
      </c>
      <c r="M611" s="252" t="s">
        <v>894</v>
      </c>
      <c r="N611" s="252" t="s">
        <v>895</v>
      </c>
      <c r="O611" s="252" t="s">
        <v>848</v>
      </c>
      <c r="P611" s="255">
        <v>45645.729166666664</v>
      </c>
      <c r="Q611" s="252" t="s">
        <v>795</v>
      </c>
      <c r="R611" s="253" t="s">
        <v>849</v>
      </c>
      <c r="S611" s="253" t="s">
        <v>849</v>
      </c>
      <c r="T611" s="255">
        <v>45565.570138888892</v>
      </c>
      <c r="U611" s="252" t="s">
        <v>845</v>
      </c>
      <c r="V611" s="256">
        <v>3000000000</v>
      </c>
      <c r="W611" s="252" t="s">
        <v>850</v>
      </c>
      <c r="X611" s="252" t="s">
        <v>793</v>
      </c>
      <c r="Y611" s="228" t="str">
        <f>VLOOKUP(HelpMe[[#This Row],[Technician]],Technicians[#All],3,FALSE)</f>
        <v>Capgemini</v>
      </c>
      <c r="Z611" s="228" t="str">
        <f>VLOOKUP(HelpMe[[#This Row],[Technician]],Technicians[#All],2,FALSE)</f>
        <v>SAP PP</v>
      </c>
      <c r="AA611" s="233" t="e">
        <f>IF((TEXT("Oct 28, 2024 00:00 AM","mmm dd, yyyy hh:mm") - TEXT(HelpMe[[#This Row],[Created Date]],"mmm dd, yyyy hh:mm"))&gt;0, "Yes","No")</f>
        <v>#VALUE!</v>
      </c>
      <c r="AB611" s="230" t="e">
        <f ca="1">IF(HelpMe[[#This Row],[Resolved Time]]="-",NOW()-TEXT(HelpMe[[#This Row],[Created Date]],"mmm dd, yyyy hh:mm"),HelpMe[[#This Row],[Resolved Time]]-HelpMe[[#This Row],[Created Date]])</f>
        <v>#VALUE!</v>
      </c>
      <c r="AC611" s="231" t="e">
        <f>YEAR(TEXT(HelpMe[[#This Row],[Created Date]],"mmm dd, yyyy hh:mm"))</f>
        <v>#VALUE!</v>
      </c>
      <c r="AD611" s="228" t="e">
        <f>WEEKNUM(TEXT(HelpMe[[#This Row],[Created Date]],"mmm dd, yyyy hh:mm"),2)</f>
        <v>#VALUE!</v>
      </c>
      <c r="AE611" s="228" t="e">
        <f>_xlfn.CONCAT(HelpMe[[#This Row],[Year]],"-W",HelpMe[[#This Row],[Week'#]])</f>
        <v>#VALUE!</v>
      </c>
      <c r="AF611" s="228" t="str">
        <f>IFERROR(VLOOKUP(HelpMe[[#This Row],[ID]],CGTracker[#All],11,FALSE),"No CG Status Found")</f>
        <v>User acceptance</v>
      </c>
      <c r="AG611" s="228" t="e">
        <f>MONTH(TEXT(HelpMe[[#This Row],[Created Date]],"mmm dd, yyyy hh:mm"))</f>
        <v>#VALUE!</v>
      </c>
      <c r="AH611" s="228" t="e">
        <f>_xlfn.CONCAT(HelpMe[[#This Row],[Year]],"-M",HelpMe[[#This Row],[Month]])</f>
        <v>#VALUE!</v>
      </c>
      <c r="AI611" s="228" t="e">
        <f ca="1">IF(HelpMe[[#This Row],[Age]]&lt;2,"Less than 2",IF(HelpMe[[#This Row],[Age]]&lt;5,"From 2 to 5",IF(HelpMe[[#This Row],[Age]]&lt;10,"From 5 to 10","More than 10")))</f>
        <v>#VALUE!</v>
      </c>
      <c r="AJ611" s="233" t="e">
        <f>DATEVALUE(TEXT(HelpMe[[#This Row],[Created Date]],"mm/dd/yyyy hh:mm"))</f>
        <v>#VALUE!</v>
      </c>
      <c r="AK611" s="233" t="str">
        <f>IF(HelpMe[[#This Row],[Resolved Time]]="-","",DATEVALUE(TEXT(HelpMe[[#This Row],[Created Date]],"mm/dd/yyyy hh:mm")))</f>
        <v/>
      </c>
    </row>
    <row r="612" spans="1:37" ht="14.5">
      <c r="A612" s="252">
        <v>4000003251</v>
      </c>
      <c r="B612" s="252" t="s">
        <v>117</v>
      </c>
      <c r="C612" s="252" t="s">
        <v>861</v>
      </c>
      <c r="D612" s="254" t="s">
        <v>1819</v>
      </c>
      <c r="E612" s="252" t="s">
        <v>1382</v>
      </c>
      <c r="F612" s="252" t="s">
        <v>843</v>
      </c>
      <c r="G612" s="252" t="s">
        <v>844</v>
      </c>
      <c r="H612" s="252" t="s">
        <v>403</v>
      </c>
      <c r="I612" s="255">
        <v>45555.498611111114</v>
      </c>
      <c r="J612" s="255">
        <v>45559.498611111114</v>
      </c>
      <c r="K612" s="252" t="s">
        <v>845</v>
      </c>
      <c r="L612" s="255">
        <v>45568.772916666669</v>
      </c>
      <c r="M612" s="252" t="s">
        <v>1382</v>
      </c>
      <c r="N612" s="252" t="s">
        <v>871</v>
      </c>
      <c r="O612" s="252" t="s">
        <v>848</v>
      </c>
      <c r="P612" s="255">
        <v>45568.772916666669</v>
      </c>
      <c r="Q612" s="252" t="s">
        <v>795</v>
      </c>
      <c r="R612" s="255">
        <v>45565.767361111109</v>
      </c>
      <c r="S612" s="255">
        <v>45565.767361111109</v>
      </c>
      <c r="T612" s="255">
        <v>45555.581944444442</v>
      </c>
      <c r="U612" s="252" t="s">
        <v>885</v>
      </c>
      <c r="V612" s="253" t="s">
        <v>849</v>
      </c>
      <c r="W612" s="252" t="s">
        <v>850</v>
      </c>
      <c r="X612" s="252" t="s">
        <v>793</v>
      </c>
      <c r="Y612" s="228" t="str">
        <f>VLOOKUP(HelpMe[[#This Row],[Technician]],Technicians[#All],3,FALSE)</f>
        <v>RAK Ceramics</v>
      </c>
      <c r="Z612" s="228" t="str">
        <f>VLOOKUP(HelpMe[[#This Row],[Technician]],Technicians[#All],2,FALSE)</f>
        <v>SAP Basis</v>
      </c>
      <c r="AA612" s="233" t="e">
        <f>IF((TEXT("Oct 28, 2024 00:00 AM","mmm dd, yyyy hh:mm") - TEXT(HelpMe[[#This Row],[Created Date]],"mmm dd, yyyy hh:mm"))&gt;0, "Yes","No")</f>
        <v>#VALUE!</v>
      </c>
      <c r="AB612" s="230">
        <f ca="1">IF(HelpMe[[#This Row],[Resolved Time]]="-",NOW()-TEXT(HelpMe[[#This Row],[Created Date]],"mmm dd, yyyy hh:mm"),HelpMe[[#This Row],[Resolved Time]]-HelpMe[[#This Row],[Created Date]])</f>
        <v>10.268749999995634</v>
      </c>
      <c r="AC612" s="231" t="e">
        <f>YEAR(TEXT(HelpMe[[#This Row],[Created Date]],"mmm dd, yyyy hh:mm"))</f>
        <v>#VALUE!</v>
      </c>
      <c r="AD612" s="228" t="e">
        <f>WEEKNUM(TEXT(HelpMe[[#This Row],[Created Date]],"mmm dd, yyyy hh:mm"),2)</f>
        <v>#VALUE!</v>
      </c>
      <c r="AE612" s="228" t="e">
        <f>_xlfn.CONCAT(HelpMe[[#This Row],[Year]],"-W",HelpMe[[#This Row],[Week'#]])</f>
        <v>#VALUE!</v>
      </c>
      <c r="AF612" s="228" t="str">
        <f>IFERROR(VLOOKUP(HelpMe[[#This Row],[ID]],CGTracker[#All],11,FALSE),"No CG Status Found")</f>
        <v>No CG Status Found</v>
      </c>
      <c r="AG612" s="228" t="e">
        <f>MONTH(TEXT(HelpMe[[#This Row],[Created Date]],"mmm dd, yyyy hh:mm"))</f>
        <v>#VALUE!</v>
      </c>
      <c r="AH612" s="228" t="e">
        <f>_xlfn.CONCAT(HelpMe[[#This Row],[Year]],"-M",HelpMe[[#This Row],[Month]])</f>
        <v>#VALUE!</v>
      </c>
      <c r="AI612" s="228" t="str">
        <f ca="1">IF(HelpMe[[#This Row],[Age]]&lt;2,"Less than 2",IF(HelpMe[[#This Row],[Age]]&lt;5,"From 2 to 5",IF(HelpMe[[#This Row],[Age]]&lt;10,"From 5 to 10","More than 10")))</f>
        <v>More than 10</v>
      </c>
      <c r="AJ612" s="233" t="e">
        <f>DATEVALUE(TEXT(HelpMe[[#This Row],[Created Date]],"mm/dd/yyyy hh:mm"))</f>
        <v>#VALUE!</v>
      </c>
      <c r="AK612" s="233" t="e">
        <f>IF(HelpMe[[#This Row],[Resolved Time]]="-","",DATEVALUE(TEXT(HelpMe[[#This Row],[Created Date]],"mm/dd/yyyy hh:mm")))</f>
        <v>#VALUE!</v>
      </c>
    </row>
    <row r="613" spans="1:37" ht="14.5">
      <c r="A613" s="252">
        <v>4000005862</v>
      </c>
      <c r="B613" s="252" t="s">
        <v>117</v>
      </c>
      <c r="C613" s="252" t="s">
        <v>795</v>
      </c>
      <c r="D613" s="254" t="s">
        <v>1820</v>
      </c>
      <c r="E613" s="252" t="s">
        <v>1101</v>
      </c>
      <c r="F613" s="252" t="s">
        <v>843</v>
      </c>
      <c r="G613" s="252" t="s">
        <v>844</v>
      </c>
      <c r="H613" s="252" t="s">
        <v>403</v>
      </c>
      <c r="I613" s="255">
        <v>45637.729861111111</v>
      </c>
      <c r="J613" s="255">
        <v>45639.730555555558</v>
      </c>
      <c r="K613" s="252" t="s">
        <v>845</v>
      </c>
      <c r="L613" s="255">
        <v>45641.71597222222</v>
      </c>
      <c r="M613" s="252" t="s">
        <v>1102</v>
      </c>
      <c r="N613" s="252" t="s">
        <v>971</v>
      </c>
      <c r="O613" s="252" t="s">
        <v>848</v>
      </c>
      <c r="P613" s="255">
        <v>45641.71597222222</v>
      </c>
      <c r="Q613" s="252" t="s">
        <v>795</v>
      </c>
      <c r="R613" s="255">
        <v>45638.701388888891</v>
      </c>
      <c r="S613" s="255">
        <v>45638.701388888891</v>
      </c>
      <c r="T613" s="255">
        <v>45638.438888888886</v>
      </c>
      <c r="U613" s="252" t="s">
        <v>885</v>
      </c>
      <c r="V613" s="253" t="s">
        <v>849</v>
      </c>
      <c r="W613" s="252" t="s">
        <v>850</v>
      </c>
      <c r="X613" s="252" t="s">
        <v>793</v>
      </c>
      <c r="Y613" s="228" t="str">
        <f>VLOOKUP(HelpMe[[#This Row],[Technician]],Technicians[#All],3,FALSE)</f>
        <v>RAK Ceramics</v>
      </c>
      <c r="Z613" s="228" t="str">
        <f>VLOOKUP(HelpMe[[#This Row],[Technician]],Technicians[#All],2,FALSE)</f>
        <v>SAP Basis</v>
      </c>
      <c r="AA613" s="233" t="e">
        <f>IF((TEXT("Oct 28, 2024 00:00 AM","mmm dd, yyyy hh:mm") - TEXT(HelpMe[[#This Row],[Created Date]],"mmm dd, yyyy hh:mm"))&gt;0, "Yes","No")</f>
        <v>#VALUE!</v>
      </c>
      <c r="AB613" s="230">
        <f ca="1">IF(HelpMe[[#This Row],[Resolved Time]]="-",NOW()-TEXT(HelpMe[[#This Row],[Created Date]],"mmm dd, yyyy hh:mm"),HelpMe[[#This Row],[Resolved Time]]-HelpMe[[#This Row],[Created Date]])</f>
        <v>0.97152777777955635</v>
      </c>
      <c r="AC613" s="231" t="e">
        <f>YEAR(TEXT(HelpMe[[#This Row],[Created Date]],"mmm dd, yyyy hh:mm"))</f>
        <v>#VALUE!</v>
      </c>
      <c r="AD613" s="228" t="e">
        <f>WEEKNUM(TEXT(HelpMe[[#This Row],[Created Date]],"mmm dd, yyyy hh:mm"),2)</f>
        <v>#VALUE!</v>
      </c>
      <c r="AE613" s="228" t="e">
        <f>_xlfn.CONCAT(HelpMe[[#This Row],[Year]],"-W",HelpMe[[#This Row],[Week'#]])</f>
        <v>#VALUE!</v>
      </c>
      <c r="AF613" s="228" t="str">
        <f>IFERROR(VLOOKUP(HelpMe[[#This Row],[ID]],CGTracker[#All],11,FALSE),"No CG Status Found")</f>
        <v>No CG Status Found</v>
      </c>
      <c r="AG613" s="228" t="e">
        <f>MONTH(TEXT(HelpMe[[#This Row],[Created Date]],"mmm dd, yyyy hh:mm"))</f>
        <v>#VALUE!</v>
      </c>
      <c r="AH613" s="228" t="e">
        <f>_xlfn.CONCAT(HelpMe[[#This Row],[Year]],"-M",HelpMe[[#This Row],[Month]])</f>
        <v>#VALUE!</v>
      </c>
      <c r="AI613" s="228" t="str">
        <f ca="1">IF(HelpMe[[#This Row],[Age]]&lt;2,"Less than 2",IF(HelpMe[[#This Row],[Age]]&lt;5,"From 2 to 5",IF(HelpMe[[#This Row],[Age]]&lt;10,"From 5 to 10","More than 10")))</f>
        <v>Less than 2</v>
      </c>
      <c r="AJ613" s="233">
        <f>DATEVALUE(TEXT(HelpMe[[#This Row],[Created Date]],"mm/dd/yyyy hh:mm"))</f>
        <v>45608</v>
      </c>
      <c r="AK613" s="233">
        <f>IF(HelpMe[[#This Row],[Resolved Time]]="-","",DATEVALUE(TEXT(HelpMe[[#This Row],[Created Date]],"mm/dd/yyyy hh:mm")))</f>
        <v>45608</v>
      </c>
    </row>
    <row r="614" spans="1:37" ht="14.5">
      <c r="A614" s="252">
        <v>4000003679</v>
      </c>
      <c r="B614" s="252" t="s">
        <v>117</v>
      </c>
      <c r="C614" s="252" t="s">
        <v>795</v>
      </c>
      <c r="D614" s="254" t="s">
        <v>1821</v>
      </c>
      <c r="E614" s="252" t="s">
        <v>1822</v>
      </c>
      <c r="F614" s="252" t="s">
        <v>843</v>
      </c>
      <c r="G614" s="252" t="s">
        <v>844</v>
      </c>
      <c r="H614" s="252" t="s">
        <v>403</v>
      </c>
      <c r="I614" s="255">
        <v>45568.588194444441</v>
      </c>
      <c r="J614" s="255">
        <v>45572.588194444441</v>
      </c>
      <c r="K614" s="252" t="s">
        <v>845</v>
      </c>
      <c r="L614" s="255">
        <v>45591.698611111111</v>
      </c>
      <c r="M614" s="252" t="s">
        <v>846</v>
      </c>
      <c r="N614" s="252" t="s">
        <v>847</v>
      </c>
      <c r="O614" s="252" t="s">
        <v>848</v>
      </c>
      <c r="P614" s="255">
        <v>45591.698611111111</v>
      </c>
      <c r="Q614" s="252" t="s">
        <v>795</v>
      </c>
      <c r="R614" s="255">
        <v>45588.663194444445</v>
      </c>
      <c r="S614" s="255">
        <v>45588.663194444445</v>
      </c>
      <c r="T614" s="255">
        <v>45568.671527777777</v>
      </c>
      <c r="U614" s="252" t="s">
        <v>885</v>
      </c>
      <c r="V614" s="253" t="s">
        <v>849</v>
      </c>
      <c r="W614" s="252" t="s">
        <v>850</v>
      </c>
      <c r="X614" s="252" t="s">
        <v>851</v>
      </c>
      <c r="Y614" s="228" t="str">
        <f>VLOOKUP(HelpMe[[#This Row],[Technician]],Technicians[#All],3,FALSE)</f>
        <v>RAK Ceramics</v>
      </c>
      <c r="Z614" s="228" t="str">
        <f>VLOOKUP(HelpMe[[#This Row],[Technician]],Technicians[#All],2,FALSE)</f>
        <v>SAP Basis</v>
      </c>
      <c r="AA614" s="233" t="e">
        <f>IF((TEXT("Oct 28, 2024 00:00 AM","mmm dd, yyyy hh:mm") - TEXT(HelpMe[[#This Row],[Created Date]],"mmm dd, yyyy hh:mm"))&gt;0, "Yes","No")</f>
        <v>#VALUE!</v>
      </c>
      <c r="AB614" s="230">
        <f ca="1">IF(HelpMe[[#This Row],[Resolved Time]]="-",NOW()-TEXT(HelpMe[[#This Row],[Created Date]],"mmm dd, yyyy hh:mm"),HelpMe[[#This Row],[Resolved Time]]-HelpMe[[#This Row],[Created Date]])</f>
        <v>20.075000000004366</v>
      </c>
      <c r="AC614" s="231" t="e">
        <f>YEAR(TEXT(HelpMe[[#This Row],[Created Date]],"mmm dd, yyyy hh:mm"))</f>
        <v>#VALUE!</v>
      </c>
      <c r="AD614" s="228" t="e">
        <f>WEEKNUM(TEXT(HelpMe[[#This Row],[Created Date]],"mmm dd, yyyy hh:mm"),2)</f>
        <v>#VALUE!</v>
      </c>
      <c r="AE614" s="228" t="e">
        <f>_xlfn.CONCAT(HelpMe[[#This Row],[Year]],"-W",HelpMe[[#This Row],[Week'#]])</f>
        <v>#VALUE!</v>
      </c>
      <c r="AF614" s="228" t="str">
        <f>IFERROR(VLOOKUP(HelpMe[[#This Row],[ID]],CGTracker[#All],11,FALSE),"No CG Status Found")</f>
        <v>No CG Status Found</v>
      </c>
      <c r="AG614" s="228" t="e">
        <f>MONTH(TEXT(HelpMe[[#This Row],[Created Date]],"mmm dd, yyyy hh:mm"))</f>
        <v>#VALUE!</v>
      </c>
      <c r="AH614" s="228" t="e">
        <f>_xlfn.CONCAT(HelpMe[[#This Row],[Year]],"-M",HelpMe[[#This Row],[Month]])</f>
        <v>#VALUE!</v>
      </c>
      <c r="AI614" s="228" t="str">
        <f ca="1">IF(HelpMe[[#This Row],[Age]]&lt;2,"Less than 2",IF(HelpMe[[#This Row],[Age]]&lt;5,"From 2 to 5",IF(HelpMe[[#This Row],[Age]]&lt;10,"From 5 to 10","More than 10")))</f>
        <v>More than 10</v>
      </c>
      <c r="AJ614" s="233">
        <f>DATEVALUE(TEXT(HelpMe[[#This Row],[Created Date]],"mm/dd/yyyy hh:mm"))</f>
        <v>45361</v>
      </c>
      <c r="AK614" s="233">
        <f>IF(HelpMe[[#This Row],[Resolved Time]]="-","",DATEVALUE(TEXT(HelpMe[[#This Row],[Created Date]],"mm/dd/yyyy hh:mm")))</f>
        <v>45361</v>
      </c>
    </row>
    <row r="615" spans="1:37" ht="14.5">
      <c r="A615" s="252">
        <v>4000000794</v>
      </c>
      <c r="B615" s="252" t="s">
        <v>117</v>
      </c>
      <c r="C615" s="252" t="s">
        <v>795</v>
      </c>
      <c r="D615" s="254" t="s">
        <v>1823</v>
      </c>
      <c r="E615" s="252" t="s">
        <v>1101</v>
      </c>
      <c r="F615" s="252" t="s">
        <v>843</v>
      </c>
      <c r="G615" s="252" t="s">
        <v>844</v>
      </c>
      <c r="H615" s="252" t="s">
        <v>403</v>
      </c>
      <c r="I615" s="255">
        <v>45490.479861111111</v>
      </c>
      <c r="J615" s="255">
        <v>45492.479861111111</v>
      </c>
      <c r="K615" s="252" t="s">
        <v>845</v>
      </c>
      <c r="L615" s="255">
        <v>45493.578472222223</v>
      </c>
      <c r="M615" s="252" t="s">
        <v>1102</v>
      </c>
      <c r="N615" s="252" t="s">
        <v>971</v>
      </c>
      <c r="O615" s="252" t="s">
        <v>848</v>
      </c>
      <c r="P615" s="255">
        <v>45493.578472222223</v>
      </c>
      <c r="Q615" s="252" t="s">
        <v>795</v>
      </c>
      <c r="R615" s="255">
        <v>45490.554861111108</v>
      </c>
      <c r="S615" s="255">
        <v>45490.554861111108</v>
      </c>
      <c r="T615" s="255">
        <v>45490.563194444447</v>
      </c>
      <c r="U615" s="252" t="s">
        <v>885</v>
      </c>
      <c r="V615" s="253" t="s">
        <v>849</v>
      </c>
      <c r="W615" s="252" t="s">
        <v>850</v>
      </c>
      <c r="X615" s="252" t="s">
        <v>793</v>
      </c>
      <c r="Y615" s="228" t="str">
        <f>VLOOKUP(HelpMe[[#This Row],[Technician]],Technicians[#All],3,FALSE)</f>
        <v>RAK Ceramics</v>
      </c>
      <c r="Z615" s="228" t="str">
        <f>VLOOKUP(HelpMe[[#This Row],[Technician]],Technicians[#All],2,FALSE)</f>
        <v>SAP Basis</v>
      </c>
      <c r="AA615" s="233" t="e">
        <f>IF((TEXT("Oct 28, 2024 00:00 AM","mmm dd, yyyy hh:mm") - TEXT(HelpMe[[#This Row],[Created Date]],"mmm dd, yyyy hh:mm"))&gt;0, "Yes","No")</f>
        <v>#VALUE!</v>
      </c>
      <c r="AB615" s="230">
        <f ca="1">IF(HelpMe[[#This Row],[Resolved Time]]="-",NOW()-TEXT(HelpMe[[#This Row],[Created Date]],"mmm dd, yyyy hh:mm"),HelpMe[[#This Row],[Resolved Time]]-HelpMe[[#This Row],[Created Date]])</f>
        <v>7.4999999997089617E-2</v>
      </c>
      <c r="AC615" s="231" t="e">
        <f>YEAR(TEXT(HelpMe[[#This Row],[Created Date]],"mmm dd, yyyy hh:mm"))</f>
        <v>#VALUE!</v>
      </c>
      <c r="AD615" s="228" t="e">
        <f>WEEKNUM(TEXT(HelpMe[[#This Row],[Created Date]],"mmm dd, yyyy hh:mm"),2)</f>
        <v>#VALUE!</v>
      </c>
      <c r="AE615" s="228" t="e">
        <f>_xlfn.CONCAT(HelpMe[[#This Row],[Year]],"-W",HelpMe[[#This Row],[Week'#]])</f>
        <v>#VALUE!</v>
      </c>
      <c r="AF615" s="228" t="str">
        <f>IFERROR(VLOOKUP(HelpMe[[#This Row],[ID]],CGTracker[#All],11,FALSE),"No CG Status Found")</f>
        <v>No CG Status Found</v>
      </c>
      <c r="AG615" s="228" t="e">
        <f>MONTH(TEXT(HelpMe[[#This Row],[Created Date]],"mmm dd, yyyy hh:mm"))</f>
        <v>#VALUE!</v>
      </c>
      <c r="AH615" s="228" t="e">
        <f>_xlfn.CONCAT(HelpMe[[#This Row],[Year]],"-M",HelpMe[[#This Row],[Month]])</f>
        <v>#VALUE!</v>
      </c>
      <c r="AI615" s="228" t="str">
        <f ca="1">IF(HelpMe[[#This Row],[Age]]&lt;2,"Less than 2",IF(HelpMe[[#This Row],[Age]]&lt;5,"From 2 to 5",IF(HelpMe[[#This Row],[Age]]&lt;10,"From 5 to 10","More than 10")))</f>
        <v>Less than 2</v>
      </c>
      <c r="AJ615" s="233" t="e">
        <f>DATEVALUE(TEXT(HelpMe[[#This Row],[Created Date]],"mm/dd/yyyy hh:mm"))</f>
        <v>#VALUE!</v>
      </c>
      <c r="AK615" s="233" t="e">
        <f>IF(HelpMe[[#This Row],[Resolved Time]]="-","",DATEVALUE(TEXT(HelpMe[[#This Row],[Created Date]],"mm/dd/yyyy hh:mm")))</f>
        <v>#VALUE!</v>
      </c>
    </row>
    <row r="616" spans="1:37" ht="14.5">
      <c r="A616" s="252">
        <v>4000002599</v>
      </c>
      <c r="B616" s="252" t="s">
        <v>117</v>
      </c>
      <c r="C616" s="252" t="s">
        <v>795</v>
      </c>
      <c r="D616" s="254" t="s">
        <v>1824</v>
      </c>
      <c r="E616" s="252" t="s">
        <v>1101</v>
      </c>
      <c r="F616" s="252" t="s">
        <v>843</v>
      </c>
      <c r="G616" s="252" t="s">
        <v>844</v>
      </c>
      <c r="H616" s="252" t="s">
        <v>403</v>
      </c>
      <c r="I616" s="255">
        <v>45538.540972222225</v>
      </c>
      <c r="J616" s="255">
        <v>45540.540972222225</v>
      </c>
      <c r="K616" s="252" t="s">
        <v>845</v>
      </c>
      <c r="L616" s="255">
        <v>45541.762499999997</v>
      </c>
      <c r="M616" s="252" t="s">
        <v>1102</v>
      </c>
      <c r="N616" s="252" t="s">
        <v>971</v>
      </c>
      <c r="O616" s="252" t="s">
        <v>848</v>
      </c>
      <c r="P616" s="255">
        <v>45541.762499999997</v>
      </c>
      <c r="Q616" s="252" t="s">
        <v>795</v>
      </c>
      <c r="R616" s="255">
        <v>45538.745138888888</v>
      </c>
      <c r="S616" s="255">
        <v>45538.744444444441</v>
      </c>
      <c r="T616" s="255">
        <v>45538.624305555553</v>
      </c>
      <c r="U616" s="252" t="s">
        <v>885</v>
      </c>
      <c r="V616" s="253" t="s">
        <v>849</v>
      </c>
      <c r="W616" s="252" t="s">
        <v>850</v>
      </c>
      <c r="X616" s="252" t="s">
        <v>793</v>
      </c>
      <c r="Y616" s="228" t="str">
        <f>VLOOKUP(HelpMe[[#This Row],[Technician]],Technicians[#All],3,FALSE)</f>
        <v>RAK Ceramics</v>
      </c>
      <c r="Z616" s="228" t="str">
        <f>VLOOKUP(HelpMe[[#This Row],[Technician]],Technicians[#All],2,FALSE)</f>
        <v>SAP Basis</v>
      </c>
      <c r="AA616" s="233" t="e">
        <f>IF((TEXT("Oct 28, 2024 00:00 AM","mmm dd, yyyy hh:mm") - TEXT(HelpMe[[#This Row],[Created Date]],"mmm dd, yyyy hh:mm"))&gt;0, "Yes","No")</f>
        <v>#VALUE!</v>
      </c>
      <c r="AB616" s="230">
        <f ca="1">IF(HelpMe[[#This Row],[Resolved Time]]="-",NOW()-TEXT(HelpMe[[#This Row],[Created Date]],"mmm dd, yyyy hh:mm"),HelpMe[[#This Row],[Resolved Time]]-HelpMe[[#This Row],[Created Date]])</f>
        <v>0.20416666666278616</v>
      </c>
      <c r="AC616" s="231" t="e">
        <f>YEAR(TEXT(HelpMe[[#This Row],[Created Date]],"mmm dd, yyyy hh:mm"))</f>
        <v>#VALUE!</v>
      </c>
      <c r="AD616" s="228" t="e">
        <f>WEEKNUM(TEXT(HelpMe[[#This Row],[Created Date]],"mmm dd, yyyy hh:mm"),2)</f>
        <v>#VALUE!</v>
      </c>
      <c r="AE616" s="228" t="e">
        <f>_xlfn.CONCAT(HelpMe[[#This Row],[Year]],"-W",HelpMe[[#This Row],[Week'#]])</f>
        <v>#VALUE!</v>
      </c>
      <c r="AF616" s="228" t="str">
        <f>IFERROR(VLOOKUP(HelpMe[[#This Row],[ID]],CGTracker[#All],11,FALSE),"No CG Status Found")</f>
        <v>No CG Status Found</v>
      </c>
      <c r="AG616" s="228" t="e">
        <f>MONTH(TEXT(HelpMe[[#This Row],[Created Date]],"mmm dd, yyyy hh:mm"))</f>
        <v>#VALUE!</v>
      </c>
      <c r="AH616" s="228" t="e">
        <f>_xlfn.CONCAT(HelpMe[[#This Row],[Year]],"-M",HelpMe[[#This Row],[Month]])</f>
        <v>#VALUE!</v>
      </c>
      <c r="AI616" s="228" t="str">
        <f ca="1">IF(HelpMe[[#This Row],[Age]]&lt;2,"Less than 2",IF(HelpMe[[#This Row],[Age]]&lt;5,"From 2 to 5",IF(HelpMe[[#This Row],[Age]]&lt;10,"From 5 to 10","More than 10")))</f>
        <v>Less than 2</v>
      </c>
      <c r="AJ616" s="233">
        <f>DATEVALUE(TEXT(HelpMe[[#This Row],[Created Date]],"mm/dd/yyyy hh:mm"))</f>
        <v>45360</v>
      </c>
      <c r="AK616" s="233">
        <f>IF(HelpMe[[#This Row],[Resolved Time]]="-","",DATEVALUE(TEXT(HelpMe[[#This Row],[Created Date]],"mm/dd/yyyy hh:mm")))</f>
        <v>45360</v>
      </c>
    </row>
    <row r="617" spans="1:37" ht="14.5">
      <c r="A617" s="252">
        <v>4000002598</v>
      </c>
      <c r="B617" s="252" t="s">
        <v>117</v>
      </c>
      <c r="C617" s="252" t="s">
        <v>795</v>
      </c>
      <c r="D617" s="254" t="s">
        <v>1825</v>
      </c>
      <c r="E617" s="252" t="s">
        <v>1101</v>
      </c>
      <c r="F617" s="252" t="s">
        <v>843</v>
      </c>
      <c r="G617" s="252" t="s">
        <v>844</v>
      </c>
      <c r="H617" s="252" t="s">
        <v>403</v>
      </c>
      <c r="I617" s="255">
        <v>45538.540277777778</v>
      </c>
      <c r="J617" s="255">
        <v>45540.540277777778</v>
      </c>
      <c r="K617" s="252" t="s">
        <v>845</v>
      </c>
      <c r="L617" s="255">
        <v>45541.762499999997</v>
      </c>
      <c r="M617" s="252" t="s">
        <v>1102</v>
      </c>
      <c r="N617" s="252" t="s">
        <v>971</v>
      </c>
      <c r="O617" s="252" t="s">
        <v>848</v>
      </c>
      <c r="P617" s="255">
        <v>45541.762499999997</v>
      </c>
      <c r="Q617" s="252" t="s">
        <v>795</v>
      </c>
      <c r="R617" s="255">
        <v>45538.746527777781</v>
      </c>
      <c r="S617" s="255">
        <v>45538.745833333334</v>
      </c>
      <c r="T617" s="255">
        <v>45538.623611111114</v>
      </c>
      <c r="U617" s="252" t="s">
        <v>885</v>
      </c>
      <c r="V617" s="253" t="s">
        <v>849</v>
      </c>
      <c r="W617" s="252" t="s">
        <v>850</v>
      </c>
      <c r="X617" s="252" t="s">
        <v>793</v>
      </c>
      <c r="Y617" s="228" t="str">
        <f>VLOOKUP(HelpMe[[#This Row],[Technician]],Technicians[#All],3,FALSE)</f>
        <v>RAK Ceramics</v>
      </c>
      <c r="Z617" s="228" t="str">
        <f>VLOOKUP(HelpMe[[#This Row],[Technician]],Technicians[#All],2,FALSE)</f>
        <v>SAP Basis</v>
      </c>
      <c r="AA617" s="233" t="e">
        <f>IF((TEXT("Oct 28, 2024 00:00 AM","mmm dd, yyyy hh:mm") - TEXT(HelpMe[[#This Row],[Created Date]],"mmm dd, yyyy hh:mm"))&gt;0, "Yes","No")</f>
        <v>#VALUE!</v>
      </c>
      <c r="AB617" s="230">
        <f ca="1">IF(HelpMe[[#This Row],[Resolved Time]]="-",NOW()-TEXT(HelpMe[[#This Row],[Created Date]],"mmm dd, yyyy hh:mm"),HelpMe[[#This Row],[Resolved Time]]-HelpMe[[#This Row],[Created Date]])</f>
        <v>0.20625000000291038</v>
      </c>
      <c r="AC617" s="231" t="e">
        <f>YEAR(TEXT(HelpMe[[#This Row],[Created Date]],"mmm dd, yyyy hh:mm"))</f>
        <v>#VALUE!</v>
      </c>
      <c r="AD617" s="228" t="e">
        <f>WEEKNUM(TEXT(HelpMe[[#This Row],[Created Date]],"mmm dd, yyyy hh:mm"),2)</f>
        <v>#VALUE!</v>
      </c>
      <c r="AE617" s="228" t="e">
        <f>_xlfn.CONCAT(HelpMe[[#This Row],[Year]],"-W",HelpMe[[#This Row],[Week'#]])</f>
        <v>#VALUE!</v>
      </c>
      <c r="AF617" s="228" t="str">
        <f>IFERROR(VLOOKUP(HelpMe[[#This Row],[ID]],CGTracker[#All],11,FALSE),"No CG Status Found")</f>
        <v>No CG Status Found</v>
      </c>
      <c r="AG617" s="228" t="e">
        <f>MONTH(TEXT(HelpMe[[#This Row],[Created Date]],"mmm dd, yyyy hh:mm"))</f>
        <v>#VALUE!</v>
      </c>
      <c r="AH617" s="228" t="e">
        <f>_xlfn.CONCAT(HelpMe[[#This Row],[Year]],"-M",HelpMe[[#This Row],[Month]])</f>
        <v>#VALUE!</v>
      </c>
      <c r="AI617" s="228" t="str">
        <f ca="1">IF(HelpMe[[#This Row],[Age]]&lt;2,"Less than 2",IF(HelpMe[[#This Row],[Age]]&lt;5,"From 2 to 5",IF(HelpMe[[#This Row],[Age]]&lt;10,"From 5 to 10","More than 10")))</f>
        <v>Less than 2</v>
      </c>
      <c r="AJ617" s="233">
        <f>DATEVALUE(TEXT(HelpMe[[#This Row],[Created Date]],"mm/dd/yyyy hh:mm"))</f>
        <v>45360</v>
      </c>
      <c r="AK617" s="233">
        <f>IF(HelpMe[[#This Row],[Resolved Time]]="-","",DATEVALUE(TEXT(HelpMe[[#This Row],[Created Date]],"mm/dd/yyyy hh:mm")))</f>
        <v>45360</v>
      </c>
    </row>
    <row r="618" spans="1:37" ht="14.5">
      <c r="A618" s="252">
        <v>4000004264</v>
      </c>
      <c r="B618" s="252" t="s">
        <v>117</v>
      </c>
      <c r="C618" s="252" t="s">
        <v>795</v>
      </c>
      <c r="D618" s="254" t="s">
        <v>1826</v>
      </c>
      <c r="E618" s="252" t="s">
        <v>1101</v>
      </c>
      <c r="F618" s="252" t="s">
        <v>843</v>
      </c>
      <c r="G618" s="252" t="s">
        <v>844</v>
      </c>
      <c r="H618" s="252" t="s">
        <v>403</v>
      </c>
      <c r="I618" s="255">
        <v>45586.834027777775</v>
      </c>
      <c r="J618" s="255">
        <v>45589.4375</v>
      </c>
      <c r="K618" s="252" t="s">
        <v>845</v>
      </c>
      <c r="L618" s="255">
        <v>45590.739583333336</v>
      </c>
      <c r="M618" s="252" t="s">
        <v>1102</v>
      </c>
      <c r="N618" s="252" t="s">
        <v>971</v>
      </c>
      <c r="O618" s="252" t="s">
        <v>848</v>
      </c>
      <c r="P618" s="255">
        <v>45590.739583333336</v>
      </c>
      <c r="Q618" s="252" t="s">
        <v>795</v>
      </c>
      <c r="R618" s="255">
        <v>45587.736805555556</v>
      </c>
      <c r="S618" s="255">
        <v>45587.736805555556</v>
      </c>
      <c r="T618" s="255">
        <v>45587.520833333336</v>
      </c>
      <c r="U618" s="252" t="s">
        <v>885</v>
      </c>
      <c r="V618" s="253" t="s">
        <v>849</v>
      </c>
      <c r="W618" s="252" t="s">
        <v>850</v>
      </c>
      <c r="X618" s="252" t="s">
        <v>793</v>
      </c>
      <c r="Y618" s="228" t="str">
        <f>VLOOKUP(HelpMe[[#This Row],[Technician]],Technicians[#All],3,FALSE)</f>
        <v>RAK Ceramics</v>
      </c>
      <c r="Z618" s="228" t="str">
        <f>VLOOKUP(HelpMe[[#This Row],[Technician]],Technicians[#All],2,FALSE)</f>
        <v>SAP Basis</v>
      </c>
      <c r="AA618" s="230" t="e">
        <f>IF((TEXT("Oct 28, 2024 00:00 AM","mmm dd, yyyy hh:mm") - TEXT(HelpMe[[#This Row],[Created Date]],"mmm dd, yyyy hh:mm"))&gt;0, "Yes","No")</f>
        <v>#VALUE!</v>
      </c>
      <c r="AB618" s="230">
        <f ca="1">IF(HelpMe[[#This Row],[Resolved Time]]="-",NOW()-TEXT(HelpMe[[#This Row],[Created Date]],"mmm dd, yyyy hh:mm"),HelpMe[[#This Row],[Resolved Time]]-HelpMe[[#This Row],[Created Date]])</f>
        <v>0.90277777778101154</v>
      </c>
      <c r="AC618" s="231" t="e">
        <f>YEAR(TEXT(HelpMe[[#This Row],[Created Date]],"mmm dd, yyyy hh:mm"))</f>
        <v>#VALUE!</v>
      </c>
      <c r="AD618" s="228" t="e">
        <f>WEEKNUM(TEXT(HelpMe[[#This Row],[Created Date]],"mmm dd, yyyy hh:mm"),2)</f>
        <v>#VALUE!</v>
      </c>
      <c r="AE618" s="228" t="e">
        <f>_xlfn.CONCAT(HelpMe[[#This Row],[Year]],"-W",HelpMe[[#This Row],[Week'#]])</f>
        <v>#VALUE!</v>
      </c>
      <c r="AF618" s="228" t="str">
        <f>IFERROR(VLOOKUP(HelpMe[[#This Row],[ID]],CGTracker[#All],11,FALSE),"No CG Status Found")</f>
        <v>No CG Status Found</v>
      </c>
      <c r="AG618" s="228" t="e">
        <f>MONTH(TEXT(HelpMe[[#This Row],[Created Date]],"mmm dd, yyyy hh:mm"))</f>
        <v>#VALUE!</v>
      </c>
      <c r="AH618" s="228" t="e">
        <f>_xlfn.CONCAT(HelpMe[[#This Row],[Year]],"-M",HelpMe[[#This Row],[Month]])</f>
        <v>#VALUE!</v>
      </c>
      <c r="AI618" s="228" t="str">
        <f ca="1">IF(HelpMe[[#This Row],[Age]]&lt;2,"Less than 2",IF(HelpMe[[#This Row],[Age]]&lt;5,"From 2 to 5",IF(HelpMe[[#This Row],[Age]]&lt;10,"From 5 to 10","More than 10")))</f>
        <v>Less than 2</v>
      </c>
      <c r="AJ618" s="233" t="e">
        <f>DATEVALUE(TEXT(HelpMe[[#This Row],[Created Date]],"mm/dd/yyyy hh:mm"))</f>
        <v>#VALUE!</v>
      </c>
      <c r="AK618" s="233" t="e">
        <f>IF(HelpMe[[#This Row],[Resolved Time]]="-","",DATEVALUE(TEXT(HelpMe[[#This Row],[Created Date]],"mm/dd/yyyy hh:mm")))</f>
        <v>#VALUE!</v>
      </c>
    </row>
    <row r="619" spans="1:37" ht="14.5">
      <c r="A619" s="252">
        <v>4000005875</v>
      </c>
      <c r="B619" s="252" t="s">
        <v>117</v>
      </c>
      <c r="C619" s="252" t="s">
        <v>795</v>
      </c>
      <c r="D619" s="254" t="s">
        <v>1827</v>
      </c>
      <c r="E619" s="252" t="s">
        <v>1101</v>
      </c>
      <c r="F619" s="252" t="s">
        <v>843</v>
      </c>
      <c r="G619" s="252" t="s">
        <v>844</v>
      </c>
      <c r="H619" s="252" t="s">
        <v>40</v>
      </c>
      <c r="I619" s="255">
        <v>45638.513888888891</v>
      </c>
      <c r="J619" s="255">
        <v>45642.513888888891</v>
      </c>
      <c r="K619" s="252" t="s">
        <v>845</v>
      </c>
      <c r="L619" s="253" t="s">
        <v>849</v>
      </c>
      <c r="M619" s="252" t="s">
        <v>1102</v>
      </c>
      <c r="N619" s="252" t="s">
        <v>971</v>
      </c>
      <c r="O619" s="252" t="s">
        <v>848</v>
      </c>
      <c r="P619" s="255">
        <v>45644.511805555558</v>
      </c>
      <c r="Q619" s="252" t="s">
        <v>795</v>
      </c>
      <c r="R619" s="255">
        <v>45644.511805555558</v>
      </c>
      <c r="S619" s="255">
        <v>45644.511805555558</v>
      </c>
      <c r="T619" s="255">
        <v>45638.597222222219</v>
      </c>
      <c r="U619" s="252" t="s">
        <v>885</v>
      </c>
      <c r="V619" s="253" t="s">
        <v>849</v>
      </c>
      <c r="W619" s="252" t="s">
        <v>850</v>
      </c>
      <c r="X619" s="252" t="s">
        <v>793</v>
      </c>
      <c r="Y619" s="228" t="str">
        <f>VLOOKUP(HelpMe[[#This Row],[Technician]],Technicians[#All],3,FALSE)</f>
        <v>RAK Ceramics</v>
      </c>
      <c r="Z619" s="228" t="str">
        <f>VLOOKUP(HelpMe[[#This Row],[Technician]],Technicians[#All],2,FALSE)</f>
        <v>SAP Basis</v>
      </c>
      <c r="AA619" s="230" t="e">
        <f>IF((TEXT("Oct 28, 2024 00:00 AM","mmm dd, yyyy hh:mm") - TEXT(HelpMe[[#This Row],[Created Date]],"mmm dd, yyyy hh:mm"))&gt;0, "Yes","No")</f>
        <v>#VALUE!</v>
      </c>
      <c r="AB619" s="230">
        <f ca="1">IF(HelpMe[[#This Row],[Resolved Time]]="-",NOW()-TEXT(HelpMe[[#This Row],[Created Date]],"mmm dd, yyyy hh:mm"),HelpMe[[#This Row],[Resolved Time]]-HelpMe[[#This Row],[Created Date]])</f>
        <v>5.9979166666671517</v>
      </c>
      <c r="AC619" s="231" t="e">
        <f>YEAR(TEXT(HelpMe[[#This Row],[Created Date]],"mmm dd, yyyy hh:mm"))</f>
        <v>#VALUE!</v>
      </c>
      <c r="AD619" s="228" t="e">
        <f>WEEKNUM(TEXT(HelpMe[[#This Row],[Created Date]],"mmm dd, yyyy hh:mm"),2)</f>
        <v>#VALUE!</v>
      </c>
      <c r="AE619" s="228" t="e">
        <f>_xlfn.CONCAT(HelpMe[[#This Row],[Year]],"-W",HelpMe[[#This Row],[Week'#]])</f>
        <v>#VALUE!</v>
      </c>
      <c r="AF619" s="228" t="str">
        <f>IFERROR(VLOOKUP(HelpMe[[#This Row],[ID]],CGTracker[#All],11,FALSE),"No CG Status Found")</f>
        <v>No CG Status Found</v>
      </c>
      <c r="AG619" s="228" t="e">
        <f>MONTH(TEXT(HelpMe[[#This Row],[Created Date]],"mmm dd, yyyy hh:mm"))</f>
        <v>#VALUE!</v>
      </c>
      <c r="AH619" s="228" t="e">
        <f>_xlfn.CONCAT(HelpMe[[#This Row],[Year]],"-M",HelpMe[[#This Row],[Month]])</f>
        <v>#VALUE!</v>
      </c>
      <c r="AI619" s="228" t="str">
        <f ca="1">IF(HelpMe[[#This Row],[Age]]&lt;2,"Less than 2",IF(HelpMe[[#This Row],[Age]]&lt;5,"From 2 to 5",IF(HelpMe[[#This Row],[Age]]&lt;10,"From 5 to 10","More than 10")))</f>
        <v>From 5 to 10</v>
      </c>
      <c r="AJ619" s="233">
        <f>DATEVALUE(TEXT(HelpMe[[#This Row],[Created Date]],"mm/dd/yyyy hh:mm"))</f>
        <v>45638</v>
      </c>
      <c r="AK619" s="233">
        <f>IF(HelpMe[[#This Row],[Resolved Time]]="-","",DATEVALUE(TEXT(HelpMe[[#This Row],[Created Date]],"mm/dd/yyyy hh:mm")))</f>
        <v>45638</v>
      </c>
    </row>
    <row r="620" spans="1:37" ht="14.5">
      <c r="A620" s="252">
        <v>4000001956</v>
      </c>
      <c r="B620" s="252" t="s">
        <v>117</v>
      </c>
      <c r="C620" s="252" t="s">
        <v>795</v>
      </c>
      <c r="D620" s="254" t="s">
        <v>1828</v>
      </c>
      <c r="E620" s="252" t="s">
        <v>1715</v>
      </c>
      <c r="F620" s="252" t="s">
        <v>843</v>
      </c>
      <c r="G620" s="252" t="s">
        <v>844</v>
      </c>
      <c r="H620" s="252" t="s">
        <v>403</v>
      </c>
      <c r="I620" s="255">
        <v>45517.738194444442</v>
      </c>
      <c r="J620" s="255">
        <v>45519.738194444442</v>
      </c>
      <c r="K620" s="252" t="s">
        <v>845</v>
      </c>
      <c r="L620" s="255">
        <v>45534.759722222225</v>
      </c>
      <c r="M620" s="252" t="s">
        <v>1715</v>
      </c>
      <c r="N620" s="252" t="s">
        <v>983</v>
      </c>
      <c r="O620" s="252" t="s">
        <v>848</v>
      </c>
      <c r="P620" s="255">
        <v>45534.759722222225</v>
      </c>
      <c r="Q620" s="252" t="s">
        <v>795</v>
      </c>
      <c r="R620" s="255">
        <v>45531.729861111111</v>
      </c>
      <c r="S620" s="255">
        <v>45530.475694444445</v>
      </c>
      <c r="T620" s="255">
        <v>45518.446527777778</v>
      </c>
      <c r="U620" s="252" t="s">
        <v>885</v>
      </c>
      <c r="V620" s="253" t="s">
        <v>849</v>
      </c>
      <c r="W620" s="252" t="s">
        <v>850</v>
      </c>
      <c r="X620" s="252" t="s">
        <v>793</v>
      </c>
      <c r="Y620" s="228" t="str">
        <f>VLOOKUP(HelpMe[[#This Row],[Technician]],Technicians[#All],3,FALSE)</f>
        <v>RAK Ceramics</v>
      </c>
      <c r="Z620" s="228" t="str">
        <f>VLOOKUP(HelpMe[[#This Row],[Technician]],Technicians[#All],2,FALSE)</f>
        <v>SAP Basis</v>
      </c>
      <c r="AA620" s="233" t="e">
        <f>IF((TEXT("Oct 28, 2024 00:00 AM","mmm dd, yyyy hh:mm") - TEXT(HelpMe[[#This Row],[Created Date]],"mmm dd, yyyy hh:mm"))&gt;0, "Yes","No")</f>
        <v>#VALUE!</v>
      </c>
      <c r="AB620" s="230">
        <f ca="1">IF(HelpMe[[#This Row],[Resolved Time]]="-",NOW()-TEXT(HelpMe[[#This Row],[Created Date]],"mmm dd, yyyy hh:mm"),HelpMe[[#This Row],[Resolved Time]]-HelpMe[[#This Row],[Created Date]])</f>
        <v>13.991666666668607</v>
      </c>
      <c r="AC620" s="231" t="e">
        <f>YEAR(TEXT(HelpMe[[#This Row],[Created Date]],"mmm dd, yyyy hh:mm"))</f>
        <v>#VALUE!</v>
      </c>
      <c r="AD620" s="228" t="e">
        <f>WEEKNUM(TEXT(HelpMe[[#This Row],[Created Date]],"mmm dd, yyyy hh:mm"),2)</f>
        <v>#VALUE!</v>
      </c>
      <c r="AE620" s="228" t="e">
        <f>_xlfn.CONCAT(HelpMe[[#This Row],[Year]],"-W",HelpMe[[#This Row],[Week'#]])</f>
        <v>#VALUE!</v>
      </c>
      <c r="AF620" s="228" t="str">
        <f>IFERROR(VLOOKUP(HelpMe[[#This Row],[ID]],CGTracker[#All],11,FALSE),"No CG Status Found")</f>
        <v>No CG Status Found</v>
      </c>
      <c r="AG620" s="228" t="e">
        <f>MONTH(TEXT(HelpMe[[#This Row],[Created Date]],"mmm dd, yyyy hh:mm"))</f>
        <v>#VALUE!</v>
      </c>
      <c r="AH620" s="228" t="e">
        <f>_xlfn.CONCAT(HelpMe[[#This Row],[Year]],"-M",HelpMe[[#This Row],[Month]])</f>
        <v>#VALUE!</v>
      </c>
      <c r="AI620" s="228" t="str">
        <f ca="1">IF(HelpMe[[#This Row],[Age]]&lt;2,"Less than 2",IF(HelpMe[[#This Row],[Age]]&lt;5,"From 2 to 5",IF(HelpMe[[#This Row],[Age]]&lt;10,"From 5 to 10","More than 10")))</f>
        <v>More than 10</v>
      </c>
      <c r="AJ620" s="233" t="e">
        <f>DATEVALUE(TEXT(HelpMe[[#This Row],[Created Date]],"mm/dd/yyyy hh:mm"))</f>
        <v>#VALUE!</v>
      </c>
      <c r="AK620" s="233" t="e">
        <f>IF(HelpMe[[#This Row],[Resolved Time]]="-","",DATEVALUE(TEXT(HelpMe[[#This Row],[Created Date]],"mm/dd/yyyy hh:mm")))</f>
        <v>#VALUE!</v>
      </c>
    </row>
    <row r="621" spans="1:37" ht="14.5">
      <c r="A621" s="252">
        <v>4000005061</v>
      </c>
      <c r="B621" s="252" t="s">
        <v>117</v>
      </c>
      <c r="C621" s="252" t="s">
        <v>861</v>
      </c>
      <c r="D621" s="254" t="s">
        <v>1829</v>
      </c>
      <c r="E621" s="252" t="s">
        <v>1830</v>
      </c>
      <c r="F621" s="252" t="s">
        <v>843</v>
      </c>
      <c r="G621" s="252" t="s">
        <v>844</v>
      </c>
      <c r="H621" s="252" t="s">
        <v>403</v>
      </c>
      <c r="I621" s="255">
        <v>45611.750694444447</v>
      </c>
      <c r="J621" s="255">
        <v>45615.750694444447</v>
      </c>
      <c r="K621" s="252" t="s">
        <v>885</v>
      </c>
      <c r="L621" s="255">
        <v>45617.707638888889</v>
      </c>
      <c r="M621" s="252" t="s">
        <v>1830</v>
      </c>
      <c r="N621" s="252" t="s">
        <v>895</v>
      </c>
      <c r="O621" s="252" t="s">
        <v>848</v>
      </c>
      <c r="P621" s="255">
        <v>45617.707638888889</v>
      </c>
      <c r="Q621" s="252" t="s">
        <v>795</v>
      </c>
      <c r="R621" s="255">
        <v>45614.697222222225</v>
      </c>
      <c r="S621" s="255">
        <v>45611.757638888892</v>
      </c>
      <c r="T621" s="255">
        <v>45614.459027777775</v>
      </c>
      <c r="U621" s="252" t="s">
        <v>885</v>
      </c>
      <c r="V621" s="253" t="s">
        <v>849</v>
      </c>
      <c r="W621" s="252" t="s">
        <v>888</v>
      </c>
      <c r="X621" s="252" t="s">
        <v>793</v>
      </c>
      <c r="Y621" s="228" t="str">
        <f>VLOOKUP(HelpMe[[#This Row],[Technician]],Technicians[#All],3,FALSE)</f>
        <v>RAK Ceramics</v>
      </c>
      <c r="Z621" s="228" t="str">
        <f>VLOOKUP(HelpMe[[#This Row],[Technician]],Technicians[#All],2,FALSE)</f>
        <v>SAP Basis</v>
      </c>
      <c r="AA621" s="233" t="e">
        <f>IF((TEXT("Oct 28, 2024 00:00 AM","mmm dd, yyyy hh:mm") - TEXT(HelpMe[[#This Row],[Created Date]],"mmm dd, yyyy hh:mm"))&gt;0, "Yes","No")</f>
        <v>#VALUE!</v>
      </c>
      <c r="AB621" s="230">
        <f ca="1">IF(HelpMe[[#This Row],[Resolved Time]]="-",NOW()-TEXT(HelpMe[[#This Row],[Created Date]],"mmm dd, yyyy hh:mm"),HelpMe[[#This Row],[Resolved Time]]-HelpMe[[#This Row],[Created Date]])</f>
        <v>2.9465277777781012</v>
      </c>
      <c r="AC621" s="231" t="e">
        <f>YEAR(TEXT(HelpMe[[#This Row],[Created Date]],"mmm dd, yyyy hh:mm"))</f>
        <v>#VALUE!</v>
      </c>
      <c r="AD621" s="228" t="e">
        <f>WEEKNUM(TEXT(HelpMe[[#This Row],[Created Date]],"mmm dd, yyyy hh:mm"),2)</f>
        <v>#VALUE!</v>
      </c>
      <c r="AE621" s="228" t="e">
        <f>_xlfn.CONCAT(HelpMe[[#This Row],[Year]],"-W",HelpMe[[#This Row],[Week'#]])</f>
        <v>#VALUE!</v>
      </c>
      <c r="AF621" s="228" t="str">
        <f>IFERROR(VLOOKUP(HelpMe[[#This Row],[ID]],CGTracker[#All],11,FALSE),"No CG Status Found")</f>
        <v>No CG Status Found</v>
      </c>
      <c r="AG621" s="228" t="e">
        <f>MONTH(TEXT(HelpMe[[#This Row],[Created Date]],"mmm dd, yyyy hh:mm"))</f>
        <v>#VALUE!</v>
      </c>
      <c r="AH621" s="228" t="e">
        <f>_xlfn.CONCAT(HelpMe[[#This Row],[Year]],"-M",HelpMe[[#This Row],[Month]])</f>
        <v>#VALUE!</v>
      </c>
      <c r="AI621" s="228" t="str">
        <f ca="1">IF(HelpMe[[#This Row],[Age]]&lt;2,"Less than 2",IF(HelpMe[[#This Row],[Age]]&lt;5,"From 2 to 5",IF(HelpMe[[#This Row],[Age]]&lt;10,"From 5 to 10","More than 10")))</f>
        <v>From 2 to 5</v>
      </c>
      <c r="AJ621" s="233" t="e">
        <f>DATEVALUE(TEXT(HelpMe[[#This Row],[Created Date]],"mm/dd/yyyy hh:mm"))</f>
        <v>#VALUE!</v>
      </c>
      <c r="AK621" s="233" t="e">
        <f>IF(HelpMe[[#This Row],[Resolved Time]]="-","",DATEVALUE(TEXT(HelpMe[[#This Row],[Created Date]],"mm/dd/yyyy hh:mm")))</f>
        <v>#VALUE!</v>
      </c>
    </row>
    <row r="622" spans="1:37" ht="14.5">
      <c r="A622" s="252">
        <v>4000005299</v>
      </c>
      <c r="B622" s="252" t="s">
        <v>117</v>
      </c>
      <c r="C622" s="252" t="s">
        <v>906</v>
      </c>
      <c r="D622" s="254" t="s">
        <v>1831</v>
      </c>
      <c r="E622" s="252" t="s">
        <v>1335</v>
      </c>
      <c r="F622" s="252" t="s">
        <v>843</v>
      </c>
      <c r="G622" s="252" t="s">
        <v>844</v>
      </c>
      <c r="H622" s="252" t="s">
        <v>403</v>
      </c>
      <c r="I622" s="255">
        <v>45619.419444444444</v>
      </c>
      <c r="J622" s="255">
        <v>45619.75277777778</v>
      </c>
      <c r="K622" s="252" t="s">
        <v>885</v>
      </c>
      <c r="L622" s="255">
        <v>45634.546527777777</v>
      </c>
      <c r="M622" s="252" t="s">
        <v>1335</v>
      </c>
      <c r="N622" s="252" t="s">
        <v>1020</v>
      </c>
      <c r="O622" s="252" t="s">
        <v>848</v>
      </c>
      <c r="P622" s="255">
        <v>45634.546527777777</v>
      </c>
      <c r="Q622" s="252" t="s">
        <v>861</v>
      </c>
      <c r="R622" s="255">
        <v>45631.506944444445</v>
      </c>
      <c r="S622" s="255">
        <v>45631.506944444445</v>
      </c>
      <c r="T622" s="255">
        <v>45619.461111111108</v>
      </c>
      <c r="U622" s="252" t="s">
        <v>885</v>
      </c>
      <c r="V622" s="253" t="s">
        <v>849</v>
      </c>
      <c r="W622" s="252" t="s">
        <v>888</v>
      </c>
      <c r="X622" s="252" t="s">
        <v>857</v>
      </c>
      <c r="Y622" s="228" t="str">
        <f>VLOOKUP(HelpMe[[#This Row],[Technician]],Technicians[#All],3,FALSE)</f>
        <v>RAK Ceramics</v>
      </c>
      <c r="Z622" s="228" t="str">
        <f>VLOOKUP(HelpMe[[#This Row],[Technician]],Technicians[#All],2,FALSE)</f>
        <v>SAP Basis</v>
      </c>
      <c r="AA622" s="233" t="e">
        <f>IF((TEXT("Oct 28, 2024 00:00 AM","mmm dd, yyyy hh:mm") - TEXT(HelpMe[[#This Row],[Created Date]],"mmm dd, yyyy hh:mm"))&gt;0, "Yes","No")</f>
        <v>#VALUE!</v>
      </c>
      <c r="AB622" s="230">
        <f ca="1">IF(HelpMe[[#This Row],[Resolved Time]]="-",NOW()-TEXT(HelpMe[[#This Row],[Created Date]],"mmm dd, yyyy hh:mm"),HelpMe[[#This Row],[Resolved Time]]-HelpMe[[#This Row],[Created Date]])</f>
        <v>12.087500000001455</v>
      </c>
      <c r="AC622" s="231" t="e">
        <f>YEAR(TEXT(HelpMe[[#This Row],[Created Date]],"mmm dd, yyyy hh:mm"))</f>
        <v>#VALUE!</v>
      </c>
      <c r="AD622" s="228" t="e">
        <f>WEEKNUM(TEXT(HelpMe[[#This Row],[Created Date]],"mmm dd, yyyy hh:mm"),2)</f>
        <v>#VALUE!</v>
      </c>
      <c r="AE622" s="228" t="e">
        <f>_xlfn.CONCAT(HelpMe[[#This Row],[Year]],"-W",HelpMe[[#This Row],[Week'#]])</f>
        <v>#VALUE!</v>
      </c>
      <c r="AF622" s="228" t="str">
        <f>IFERROR(VLOOKUP(HelpMe[[#This Row],[ID]],CGTracker[#All],11,FALSE),"No CG Status Found")</f>
        <v>No CG Status Found</v>
      </c>
      <c r="AG622" s="228" t="e">
        <f>MONTH(TEXT(HelpMe[[#This Row],[Created Date]],"mmm dd, yyyy hh:mm"))</f>
        <v>#VALUE!</v>
      </c>
      <c r="AH622" s="228" t="e">
        <f>_xlfn.CONCAT(HelpMe[[#This Row],[Year]],"-M",HelpMe[[#This Row],[Month]])</f>
        <v>#VALUE!</v>
      </c>
      <c r="AI622" s="228" t="str">
        <f ca="1">IF(HelpMe[[#This Row],[Age]]&lt;2,"Less than 2",IF(HelpMe[[#This Row],[Age]]&lt;5,"From 2 to 5",IF(HelpMe[[#This Row],[Age]]&lt;10,"From 5 to 10","More than 10")))</f>
        <v>More than 10</v>
      </c>
      <c r="AJ622" s="233" t="e">
        <f>DATEVALUE(TEXT(HelpMe[[#This Row],[Created Date]],"mm/dd/yyyy hh:mm"))</f>
        <v>#VALUE!</v>
      </c>
      <c r="AK622" s="233" t="e">
        <f>IF(HelpMe[[#This Row],[Resolved Time]]="-","",DATEVALUE(TEXT(HelpMe[[#This Row],[Created Date]],"mm/dd/yyyy hh:mm")))</f>
        <v>#VALUE!</v>
      </c>
    </row>
    <row r="623" spans="1:37" ht="14.5">
      <c r="A623" s="252">
        <v>4000005322</v>
      </c>
      <c r="B623" s="252" t="s">
        <v>117</v>
      </c>
      <c r="C623" s="252" t="s">
        <v>861</v>
      </c>
      <c r="D623" s="254" t="s">
        <v>1832</v>
      </c>
      <c r="E623" s="252" t="s">
        <v>1013</v>
      </c>
      <c r="F623" s="252" t="s">
        <v>867</v>
      </c>
      <c r="G623" s="252" t="s">
        <v>855</v>
      </c>
      <c r="H623" s="252" t="s">
        <v>403</v>
      </c>
      <c r="I623" s="255">
        <v>45621.4</v>
      </c>
      <c r="J623" s="255">
        <v>45623.4375</v>
      </c>
      <c r="K623" s="252" t="s">
        <v>845</v>
      </c>
      <c r="L623" s="255">
        <v>45640.465277777781</v>
      </c>
      <c r="M623" s="252" t="s">
        <v>1013</v>
      </c>
      <c r="N623" s="252" t="s">
        <v>1014</v>
      </c>
      <c r="O623" s="252" t="s">
        <v>848</v>
      </c>
      <c r="P623" s="255">
        <v>45640.465277777781</v>
      </c>
      <c r="Q623" s="252" t="s">
        <v>795</v>
      </c>
      <c r="R623" s="255">
        <v>45637.457638888889</v>
      </c>
      <c r="S623" s="255">
        <v>45630.588194444441</v>
      </c>
      <c r="T623" s="255">
        <v>45621.520833333336</v>
      </c>
      <c r="U623" s="252" t="s">
        <v>845</v>
      </c>
      <c r="V623" s="256">
        <v>3000000000</v>
      </c>
      <c r="W623" s="252" t="s">
        <v>850</v>
      </c>
      <c r="X623" s="252" t="s">
        <v>903</v>
      </c>
      <c r="Y623" s="228" t="str">
        <f>VLOOKUP(HelpMe[[#This Row],[Technician]],Technicians[#All],3,FALSE)</f>
        <v>Capgemini</v>
      </c>
      <c r="Z623" s="228" t="str">
        <f>VLOOKUP(HelpMe[[#This Row],[Technician]],Technicians[#All],2,FALSE)</f>
        <v>SAP PP</v>
      </c>
      <c r="AA623" s="233" t="e">
        <f>IF((TEXT("Oct 28, 2024 00:00 AM","mmm dd, yyyy hh:mm") - TEXT(HelpMe[[#This Row],[Created Date]],"mmm dd, yyyy hh:mm"))&gt;0, "Yes","No")</f>
        <v>#VALUE!</v>
      </c>
      <c r="AB623" s="230">
        <f ca="1">IF(HelpMe[[#This Row],[Resolved Time]]="-",NOW()-TEXT(HelpMe[[#This Row],[Created Date]],"mmm dd, yyyy hh:mm"),HelpMe[[#This Row],[Resolved Time]]-HelpMe[[#This Row],[Created Date]])</f>
        <v>16.057638888887595</v>
      </c>
      <c r="AC623" s="231" t="e">
        <f>YEAR(TEXT(HelpMe[[#This Row],[Created Date]],"mmm dd, yyyy hh:mm"))</f>
        <v>#VALUE!</v>
      </c>
      <c r="AD623" s="228" t="e">
        <f>WEEKNUM(TEXT(HelpMe[[#This Row],[Created Date]],"mmm dd, yyyy hh:mm"),2)</f>
        <v>#VALUE!</v>
      </c>
      <c r="AE623" s="228" t="e">
        <f>_xlfn.CONCAT(HelpMe[[#This Row],[Year]],"-W",HelpMe[[#This Row],[Week'#]])</f>
        <v>#VALUE!</v>
      </c>
      <c r="AF623" s="228" t="str">
        <f>IFERROR(VLOOKUP(HelpMe[[#This Row],[ID]],CGTracker[#All],11,FALSE),"No CG Status Found")</f>
        <v>Closed</v>
      </c>
      <c r="AG623" s="228" t="e">
        <f>MONTH(TEXT(HelpMe[[#This Row],[Created Date]],"mmm dd, yyyy hh:mm"))</f>
        <v>#VALUE!</v>
      </c>
      <c r="AH623" s="228" t="e">
        <f>_xlfn.CONCAT(HelpMe[[#This Row],[Year]],"-M",HelpMe[[#This Row],[Month]])</f>
        <v>#VALUE!</v>
      </c>
      <c r="AI623" s="228" t="str">
        <f ca="1">IF(HelpMe[[#This Row],[Age]]&lt;2,"Less than 2",IF(HelpMe[[#This Row],[Age]]&lt;5,"From 2 to 5",IF(HelpMe[[#This Row],[Age]]&lt;10,"From 5 to 10","More than 10")))</f>
        <v>More than 10</v>
      </c>
      <c r="AJ623" s="233" t="e">
        <f>DATEVALUE(TEXT(HelpMe[[#This Row],[Created Date]],"mm/dd/yyyy hh:mm"))</f>
        <v>#VALUE!</v>
      </c>
      <c r="AK623" s="233" t="e">
        <f>IF(HelpMe[[#This Row],[Resolved Time]]="-","",DATEVALUE(TEXT(HelpMe[[#This Row],[Created Date]],"mm/dd/yyyy hh:mm")))</f>
        <v>#VALUE!</v>
      </c>
    </row>
    <row r="624" spans="1:37" ht="14.5">
      <c r="A624" s="252">
        <v>4000005177</v>
      </c>
      <c r="B624" s="252" t="s">
        <v>117</v>
      </c>
      <c r="C624" s="252" t="s">
        <v>906</v>
      </c>
      <c r="D624" s="254" t="s">
        <v>1833</v>
      </c>
      <c r="E624" s="252" t="s">
        <v>1834</v>
      </c>
      <c r="F624" s="252" t="s">
        <v>843</v>
      </c>
      <c r="G624" s="252" t="s">
        <v>844</v>
      </c>
      <c r="H624" s="252" t="s">
        <v>403</v>
      </c>
      <c r="I624" s="255">
        <v>45616.447916666664</v>
      </c>
      <c r="J624" s="255">
        <v>45616.78125</v>
      </c>
      <c r="K624" s="252" t="s">
        <v>885</v>
      </c>
      <c r="L624" s="255">
        <v>45627.711111111108</v>
      </c>
      <c r="M624" s="252" t="s">
        <v>1834</v>
      </c>
      <c r="N624" s="252" t="s">
        <v>1339</v>
      </c>
      <c r="O624" s="252" t="s">
        <v>848</v>
      </c>
      <c r="P624" s="255">
        <v>45627.711111111108</v>
      </c>
      <c r="Q624" s="252" t="s">
        <v>861</v>
      </c>
      <c r="R624" s="255">
        <v>45624.670138888891</v>
      </c>
      <c r="S624" s="255">
        <v>45624.670138888891</v>
      </c>
      <c r="T624" s="255">
        <v>45616.489583333336</v>
      </c>
      <c r="U624" s="252" t="s">
        <v>885</v>
      </c>
      <c r="V624" s="253" t="s">
        <v>849</v>
      </c>
      <c r="W624" s="252" t="s">
        <v>888</v>
      </c>
      <c r="X624" s="252" t="s">
        <v>903</v>
      </c>
      <c r="Y624" s="228" t="str">
        <f>VLOOKUP(HelpMe[[#This Row],[Technician]],Technicians[#All],3,FALSE)</f>
        <v>RAK Ceramics</v>
      </c>
      <c r="Z624" s="228" t="str">
        <f>VLOOKUP(HelpMe[[#This Row],[Technician]],Technicians[#All],2,FALSE)</f>
        <v>SAP Basis</v>
      </c>
      <c r="AA624" s="230" t="e">
        <f>IF((TEXT("Oct 28, 2024 00:00 AM","mmm dd, yyyy hh:mm") - TEXT(HelpMe[[#This Row],[Created Date]],"mmm dd, yyyy hh:mm"))&gt;0, "Yes","No")</f>
        <v>#VALUE!</v>
      </c>
      <c r="AB624" s="230">
        <f ca="1">IF(HelpMe[[#This Row],[Resolved Time]]="-",NOW()-TEXT(HelpMe[[#This Row],[Created Date]],"mmm dd, yyyy hh:mm"),HelpMe[[#This Row],[Resolved Time]]-HelpMe[[#This Row],[Created Date]])</f>
        <v>8.2222222222262644</v>
      </c>
      <c r="AC624" s="231" t="e">
        <f>YEAR(TEXT(HelpMe[[#This Row],[Created Date]],"mmm dd, yyyy hh:mm"))</f>
        <v>#VALUE!</v>
      </c>
      <c r="AD624" s="228" t="e">
        <f>WEEKNUM(TEXT(HelpMe[[#This Row],[Created Date]],"mmm dd, yyyy hh:mm"),2)</f>
        <v>#VALUE!</v>
      </c>
      <c r="AE624" s="228" t="e">
        <f>_xlfn.CONCAT(HelpMe[[#This Row],[Year]],"-W",HelpMe[[#This Row],[Week'#]])</f>
        <v>#VALUE!</v>
      </c>
      <c r="AF624" s="228" t="str">
        <f>IFERROR(VLOOKUP(HelpMe[[#This Row],[ID]],CGTracker[#All],11,FALSE),"No CG Status Found")</f>
        <v>No CG Status Found</v>
      </c>
      <c r="AG624" s="228" t="e">
        <f>MONTH(TEXT(HelpMe[[#This Row],[Created Date]],"mmm dd, yyyy hh:mm"))</f>
        <v>#VALUE!</v>
      </c>
      <c r="AH624" s="228" t="e">
        <f>_xlfn.CONCAT(HelpMe[[#This Row],[Year]],"-M",HelpMe[[#This Row],[Month]])</f>
        <v>#VALUE!</v>
      </c>
      <c r="AI624" s="228" t="str">
        <f ca="1">IF(HelpMe[[#This Row],[Age]]&lt;2,"Less than 2",IF(HelpMe[[#This Row],[Age]]&lt;5,"From 2 to 5",IF(HelpMe[[#This Row],[Age]]&lt;10,"From 5 to 10","More than 10")))</f>
        <v>From 5 to 10</v>
      </c>
      <c r="AJ624" s="233" t="e">
        <f>DATEVALUE(TEXT(HelpMe[[#This Row],[Created Date]],"mm/dd/yyyy hh:mm"))</f>
        <v>#VALUE!</v>
      </c>
      <c r="AK624" s="233" t="e">
        <f>IF(HelpMe[[#This Row],[Resolved Time]]="-","",DATEVALUE(TEXT(HelpMe[[#This Row],[Created Date]],"mm/dd/yyyy hh:mm")))</f>
        <v>#VALUE!</v>
      </c>
    </row>
    <row r="625" spans="1:37" ht="14.5">
      <c r="A625" s="252">
        <v>4000005199</v>
      </c>
      <c r="B625" s="252" t="s">
        <v>117</v>
      </c>
      <c r="C625" s="252" t="s">
        <v>906</v>
      </c>
      <c r="D625" s="254" t="s">
        <v>1835</v>
      </c>
      <c r="E625" s="252" t="s">
        <v>1012</v>
      </c>
      <c r="F625" s="252" t="s">
        <v>843</v>
      </c>
      <c r="G625" s="252" t="s">
        <v>844</v>
      </c>
      <c r="H625" s="252" t="s">
        <v>403</v>
      </c>
      <c r="I625" s="255">
        <v>45616.615277777775</v>
      </c>
      <c r="J625" s="255">
        <v>45617.594444444447</v>
      </c>
      <c r="K625" s="252" t="s">
        <v>885</v>
      </c>
      <c r="L625" s="255">
        <v>45620.667361111111</v>
      </c>
      <c r="M625" s="252" t="s">
        <v>1013</v>
      </c>
      <c r="N625" s="252" t="s">
        <v>1014</v>
      </c>
      <c r="O625" s="252" t="s">
        <v>848</v>
      </c>
      <c r="P625" s="255">
        <v>45620.667361111111</v>
      </c>
      <c r="Q625" s="252" t="s">
        <v>861</v>
      </c>
      <c r="R625" s="255">
        <v>45617.663888888892</v>
      </c>
      <c r="S625" s="255">
        <v>45617.663888888892</v>
      </c>
      <c r="T625" s="255">
        <v>45616.656944444447</v>
      </c>
      <c r="U625" s="252" t="s">
        <v>885</v>
      </c>
      <c r="V625" s="253" t="s">
        <v>849</v>
      </c>
      <c r="W625" s="252" t="s">
        <v>888</v>
      </c>
      <c r="X625" s="252" t="s">
        <v>903</v>
      </c>
      <c r="Y625" s="228" t="str">
        <f>VLOOKUP(HelpMe[[#This Row],[Technician]],Technicians[#All],3,FALSE)</f>
        <v>RAK Ceramics</v>
      </c>
      <c r="Z625" s="228" t="str">
        <f>VLOOKUP(HelpMe[[#This Row],[Technician]],Technicians[#All],2,FALSE)</f>
        <v>SAP Basis</v>
      </c>
      <c r="AA625" s="230" t="e">
        <f>IF((TEXT("Oct 28, 2024 00:00 AM","mmm dd, yyyy hh:mm") - TEXT(HelpMe[[#This Row],[Created Date]],"mmm dd, yyyy hh:mm"))&gt;0, "Yes","No")</f>
        <v>#VALUE!</v>
      </c>
      <c r="AB625" s="230">
        <f ca="1">IF(HelpMe[[#This Row],[Resolved Time]]="-",NOW()-TEXT(HelpMe[[#This Row],[Created Date]],"mmm dd, yyyy hh:mm"),HelpMe[[#This Row],[Resolved Time]]-HelpMe[[#This Row],[Created Date]])</f>
        <v>1.0486111111167702</v>
      </c>
      <c r="AC625" s="231" t="e">
        <f>YEAR(TEXT(HelpMe[[#This Row],[Created Date]],"mmm dd, yyyy hh:mm"))</f>
        <v>#VALUE!</v>
      </c>
      <c r="AD625" s="228" t="e">
        <f>WEEKNUM(TEXT(HelpMe[[#This Row],[Created Date]],"mmm dd, yyyy hh:mm"),2)</f>
        <v>#VALUE!</v>
      </c>
      <c r="AE625" s="228" t="e">
        <f>_xlfn.CONCAT(HelpMe[[#This Row],[Year]],"-W",HelpMe[[#This Row],[Week'#]])</f>
        <v>#VALUE!</v>
      </c>
      <c r="AF625" s="228" t="str">
        <f>IFERROR(VLOOKUP(HelpMe[[#This Row],[ID]],CGTracker[#All],11,FALSE),"No CG Status Found")</f>
        <v>No CG Status Found</v>
      </c>
      <c r="AG625" s="228" t="e">
        <f>MONTH(TEXT(HelpMe[[#This Row],[Created Date]],"mmm dd, yyyy hh:mm"))</f>
        <v>#VALUE!</v>
      </c>
      <c r="AH625" s="228" t="e">
        <f>_xlfn.CONCAT(HelpMe[[#This Row],[Year]],"-M",HelpMe[[#This Row],[Month]])</f>
        <v>#VALUE!</v>
      </c>
      <c r="AI625" s="228" t="str">
        <f ca="1">IF(HelpMe[[#This Row],[Age]]&lt;2,"Less than 2",IF(HelpMe[[#This Row],[Age]]&lt;5,"From 2 to 5",IF(HelpMe[[#This Row],[Age]]&lt;10,"From 5 to 10","More than 10")))</f>
        <v>Less than 2</v>
      </c>
      <c r="AJ625" s="233" t="e">
        <f>DATEVALUE(TEXT(HelpMe[[#This Row],[Created Date]],"mm/dd/yyyy hh:mm"))</f>
        <v>#VALUE!</v>
      </c>
      <c r="AK625" s="233" t="e">
        <f>IF(HelpMe[[#This Row],[Resolved Time]]="-","",DATEVALUE(TEXT(HelpMe[[#This Row],[Created Date]],"mm/dd/yyyy hh:mm")))</f>
        <v>#VALUE!</v>
      </c>
    </row>
    <row r="626" spans="1:37" ht="14.5">
      <c r="A626" s="252">
        <v>4000005389</v>
      </c>
      <c r="B626" s="252" t="s">
        <v>117</v>
      </c>
      <c r="C626" s="252" t="s">
        <v>906</v>
      </c>
      <c r="D626" s="254" t="s">
        <v>1836</v>
      </c>
      <c r="E626" s="252" t="s">
        <v>1288</v>
      </c>
      <c r="F626" s="252" t="s">
        <v>843</v>
      </c>
      <c r="G626" s="252" t="s">
        <v>844</v>
      </c>
      <c r="H626" s="252" t="s">
        <v>403</v>
      </c>
      <c r="I626" s="255">
        <v>45622.51666666667</v>
      </c>
      <c r="J626" s="255">
        <v>45623.474999999999</v>
      </c>
      <c r="K626" s="252" t="s">
        <v>885</v>
      </c>
      <c r="L626" s="255">
        <v>45625.627083333333</v>
      </c>
      <c r="M626" s="252" t="s">
        <v>1288</v>
      </c>
      <c r="N626" s="252" t="s">
        <v>860</v>
      </c>
      <c r="O626" s="252" t="s">
        <v>848</v>
      </c>
      <c r="P626" s="255">
        <v>45625.627083333333</v>
      </c>
      <c r="Q626" s="252" t="s">
        <v>861</v>
      </c>
      <c r="R626" s="255">
        <v>45622.59097222222</v>
      </c>
      <c r="S626" s="255">
        <v>45622.59097222222</v>
      </c>
      <c r="T626" s="255">
        <v>45622.558333333334</v>
      </c>
      <c r="U626" s="252" t="s">
        <v>885</v>
      </c>
      <c r="V626" s="253" t="s">
        <v>849</v>
      </c>
      <c r="W626" s="252" t="s">
        <v>888</v>
      </c>
      <c r="X626" s="252" t="s">
        <v>793</v>
      </c>
      <c r="Y626" s="228" t="str">
        <f>VLOOKUP(HelpMe[[#This Row],[Technician]],Technicians[#All],3,FALSE)</f>
        <v>RAK Ceramics</v>
      </c>
      <c r="Z626" s="228" t="str">
        <f>VLOOKUP(HelpMe[[#This Row],[Technician]],Technicians[#All],2,FALSE)</f>
        <v>SAP Basis</v>
      </c>
      <c r="AA626" s="230" t="e">
        <f>IF((TEXT("Oct 28, 2024 00:00 AM","mmm dd, yyyy hh:mm") - TEXT(HelpMe[[#This Row],[Created Date]],"mmm dd, yyyy hh:mm"))&gt;0, "Yes","No")</f>
        <v>#VALUE!</v>
      </c>
      <c r="AB626" s="230">
        <f ca="1">IF(HelpMe[[#This Row],[Resolved Time]]="-",NOW()-TEXT(HelpMe[[#This Row],[Created Date]],"mmm dd, yyyy hh:mm"),HelpMe[[#This Row],[Resolved Time]]-HelpMe[[#This Row],[Created Date]])</f>
        <v>7.4305555550381541E-2</v>
      </c>
      <c r="AC626" s="231" t="e">
        <f>YEAR(TEXT(HelpMe[[#This Row],[Created Date]],"mmm dd, yyyy hh:mm"))</f>
        <v>#VALUE!</v>
      </c>
      <c r="AD626" s="228" t="e">
        <f>WEEKNUM(TEXT(HelpMe[[#This Row],[Created Date]],"mmm dd, yyyy hh:mm"),2)</f>
        <v>#VALUE!</v>
      </c>
      <c r="AE626" s="228" t="e">
        <f>_xlfn.CONCAT(HelpMe[[#This Row],[Year]],"-W",HelpMe[[#This Row],[Week'#]])</f>
        <v>#VALUE!</v>
      </c>
      <c r="AF626" s="228" t="str">
        <f>IFERROR(VLOOKUP(HelpMe[[#This Row],[ID]],CGTracker[#All],11,FALSE),"No CG Status Found")</f>
        <v>No CG Status Found</v>
      </c>
      <c r="AG626" s="228" t="e">
        <f>MONTH(TEXT(HelpMe[[#This Row],[Created Date]],"mmm dd, yyyy hh:mm"))</f>
        <v>#VALUE!</v>
      </c>
      <c r="AH626" s="228" t="e">
        <f>_xlfn.CONCAT(HelpMe[[#This Row],[Year]],"-M",HelpMe[[#This Row],[Month]])</f>
        <v>#VALUE!</v>
      </c>
      <c r="AI626" s="228" t="str">
        <f ca="1">IF(HelpMe[[#This Row],[Age]]&lt;2,"Less than 2",IF(HelpMe[[#This Row],[Age]]&lt;5,"From 2 to 5",IF(HelpMe[[#This Row],[Age]]&lt;10,"From 5 to 10","More than 10")))</f>
        <v>Less than 2</v>
      </c>
      <c r="AJ626" s="233" t="e">
        <f>DATEVALUE(TEXT(HelpMe[[#This Row],[Created Date]],"mm/dd/yyyy hh:mm"))</f>
        <v>#VALUE!</v>
      </c>
      <c r="AK626" s="233" t="e">
        <f>IF(HelpMe[[#This Row],[Resolved Time]]="-","",DATEVALUE(TEXT(HelpMe[[#This Row],[Created Date]],"mm/dd/yyyy hh:mm")))</f>
        <v>#VALUE!</v>
      </c>
    </row>
    <row r="627" spans="1:37" ht="14.5">
      <c r="A627" s="252">
        <v>4000005927</v>
      </c>
      <c r="B627" s="252" t="s">
        <v>117</v>
      </c>
      <c r="C627" s="252" t="s">
        <v>861</v>
      </c>
      <c r="D627" s="254" t="s">
        <v>1837</v>
      </c>
      <c r="E627" s="252" t="s">
        <v>1382</v>
      </c>
      <c r="F627" s="252" t="s">
        <v>843</v>
      </c>
      <c r="G627" s="252" t="s">
        <v>844</v>
      </c>
      <c r="H627" s="252" t="s">
        <v>40</v>
      </c>
      <c r="I627" s="255">
        <v>45639.679861111108</v>
      </c>
      <c r="J627" s="255">
        <v>45643.679861111108</v>
      </c>
      <c r="K627" s="252" t="s">
        <v>845</v>
      </c>
      <c r="L627" s="253" t="s">
        <v>849</v>
      </c>
      <c r="M627" s="252" t="s">
        <v>1382</v>
      </c>
      <c r="N627" s="252" t="s">
        <v>871</v>
      </c>
      <c r="O627" s="252" t="s">
        <v>848</v>
      </c>
      <c r="P627" s="255">
        <v>45644.49722222222</v>
      </c>
      <c r="Q627" s="252" t="s">
        <v>795</v>
      </c>
      <c r="R627" s="255">
        <v>45644.49722222222</v>
      </c>
      <c r="S627" s="255">
        <v>45644.49722222222</v>
      </c>
      <c r="T627" s="255">
        <v>45639.763194444444</v>
      </c>
      <c r="U627" s="252" t="s">
        <v>845</v>
      </c>
      <c r="V627" s="253" t="s">
        <v>849</v>
      </c>
      <c r="W627" s="252" t="s">
        <v>850</v>
      </c>
      <c r="X627" s="252" t="s">
        <v>793</v>
      </c>
      <c r="Y627" s="228" t="str">
        <f>VLOOKUP(HelpMe[[#This Row],[Technician]],Technicians[#All],3,FALSE)</f>
        <v>RAK Ceramics</v>
      </c>
      <c r="Z627" s="228" t="str">
        <f>VLOOKUP(HelpMe[[#This Row],[Technician]],Technicians[#All],2,FALSE)</f>
        <v>SAP Basis</v>
      </c>
      <c r="AA627" s="233" t="e">
        <f>IF((TEXT("Oct 28, 2024 00:00 AM","mmm dd, yyyy hh:mm") - TEXT(HelpMe[[#This Row],[Created Date]],"mmm dd, yyyy hh:mm"))&gt;0, "Yes","No")</f>
        <v>#VALUE!</v>
      </c>
      <c r="AB627" s="230">
        <f ca="1">IF(HelpMe[[#This Row],[Resolved Time]]="-",NOW()-TEXT(HelpMe[[#This Row],[Created Date]],"mmm dd, yyyy hh:mm"),HelpMe[[#This Row],[Resolved Time]]-HelpMe[[#This Row],[Created Date]])</f>
        <v>4.8173611111124046</v>
      </c>
      <c r="AC627" s="231" t="e">
        <f>YEAR(TEXT(HelpMe[[#This Row],[Created Date]],"mmm dd, yyyy hh:mm"))</f>
        <v>#VALUE!</v>
      </c>
      <c r="AD627" s="228" t="e">
        <f>WEEKNUM(TEXT(HelpMe[[#This Row],[Created Date]],"mmm dd, yyyy hh:mm"),2)</f>
        <v>#VALUE!</v>
      </c>
      <c r="AE627" s="228" t="e">
        <f>_xlfn.CONCAT(HelpMe[[#This Row],[Year]],"-W",HelpMe[[#This Row],[Week'#]])</f>
        <v>#VALUE!</v>
      </c>
      <c r="AF627" s="228" t="str">
        <f>IFERROR(VLOOKUP(HelpMe[[#This Row],[ID]],CGTracker[#All],11,FALSE),"No CG Status Found")</f>
        <v>No CG Status Found</v>
      </c>
      <c r="AG627" s="228" t="e">
        <f>MONTH(TEXT(HelpMe[[#This Row],[Created Date]],"mmm dd, yyyy hh:mm"))</f>
        <v>#VALUE!</v>
      </c>
      <c r="AH627" s="228" t="e">
        <f>_xlfn.CONCAT(HelpMe[[#This Row],[Year]],"-M",HelpMe[[#This Row],[Month]])</f>
        <v>#VALUE!</v>
      </c>
      <c r="AI627" s="228" t="str">
        <f ca="1">IF(HelpMe[[#This Row],[Age]]&lt;2,"Less than 2",IF(HelpMe[[#This Row],[Age]]&lt;5,"From 2 to 5",IF(HelpMe[[#This Row],[Age]]&lt;10,"From 5 to 10","More than 10")))</f>
        <v>From 2 to 5</v>
      </c>
      <c r="AJ627" s="233" t="e">
        <f>DATEVALUE(TEXT(HelpMe[[#This Row],[Created Date]],"mm/dd/yyyy hh:mm"))</f>
        <v>#VALUE!</v>
      </c>
      <c r="AK627" s="233" t="e">
        <f>IF(HelpMe[[#This Row],[Resolved Time]]="-","",DATEVALUE(TEXT(HelpMe[[#This Row],[Created Date]],"mm/dd/yyyy hh:mm")))</f>
        <v>#VALUE!</v>
      </c>
    </row>
    <row r="628" spans="1:37" ht="14.5">
      <c r="A628" s="252">
        <v>4000005406</v>
      </c>
      <c r="B628" s="252" t="s">
        <v>117</v>
      </c>
      <c r="C628" s="252" t="s">
        <v>795</v>
      </c>
      <c r="D628" s="254" t="s">
        <v>1838</v>
      </c>
      <c r="E628" s="252" t="s">
        <v>1839</v>
      </c>
      <c r="F628" s="252" t="s">
        <v>843</v>
      </c>
      <c r="G628" s="252" t="s">
        <v>844</v>
      </c>
      <c r="H628" s="252" t="s">
        <v>403</v>
      </c>
      <c r="I628" s="255">
        <v>45622.751388888886</v>
      </c>
      <c r="J628" s="255">
        <v>45624.751388888886</v>
      </c>
      <c r="K628" s="252" t="s">
        <v>845</v>
      </c>
      <c r="L628" s="255">
        <v>45638.703472222223</v>
      </c>
      <c r="M628" s="252" t="s">
        <v>1839</v>
      </c>
      <c r="N628" s="252" t="s">
        <v>1840</v>
      </c>
      <c r="O628" s="252" t="s">
        <v>848</v>
      </c>
      <c r="P628" s="255">
        <v>45638.703472222223</v>
      </c>
      <c r="Q628" s="252" t="s">
        <v>795</v>
      </c>
      <c r="R628" s="255">
        <v>45638.698611111111</v>
      </c>
      <c r="S628" s="255">
        <v>45638.698611111111</v>
      </c>
      <c r="T628" s="255">
        <v>45623.459722222222</v>
      </c>
      <c r="U628" s="252" t="s">
        <v>885</v>
      </c>
      <c r="V628" s="253" t="s">
        <v>849</v>
      </c>
      <c r="W628" s="252" t="s">
        <v>850</v>
      </c>
      <c r="X628" s="252" t="s">
        <v>793</v>
      </c>
      <c r="Y628" s="228" t="str">
        <f>VLOOKUP(HelpMe[[#This Row],[Technician]],Technicians[#All],3,FALSE)</f>
        <v>RAK Ceramics</v>
      </c>
      <c r="Z628" s="228" t="str">
        <f>VLOOKUP(HelpMe[[#This Row],[Technician]],Technicians[#All],2,FALSE)</f>
        <v>SAP Basis</v>
      </c>
      <c r="AA628" s="233" t="e">
        <f>IF((TEXT("Oct 28, 2024 00:00 AM","mmm dd, yyyy hh:mm") - TEXT(HelpMe[[#This Row],[Created Date]],"mmm dd, yyyy hh:mm"))&gt;0, "Yes","No")</f>
        <v>#VALUE!</v>
      </c>
      <c r="AB628" s="230">
        <f ca="1">IF(HelpMe[[#This Row],[Resolved Time]]="-",NOW()-TEXT(HelpMe[[#This Row],[Created Date]],"mmm dd, yyyy hh:mm"),HelpMe[[#This Row],[Resolved Time]]-HelpMe[[#This Row],[Created Date]])</f>
        <v>15.947222222224809</v>
      </c>
      <c r="AC628" s="231" t="e">
        <f>YEAR(TEXT(HelpMe[[#This Row],[Created Date]],"mmm dd, yyyy hh:mm"))</f>
        <v>#VALUE!</v>
      </c>
      <c r="AD628" s="228" t="e">
        <f>WEEKNUM(TEXT(HelpMe[[#This Row],[Created Date]],"mmm dd, yyyy hh:mm"),2)</f>
        <v>#VALUE!</v>
      </c>
      <c r="AE628" s="228" t="e">
        <f>_xlfn.CONCAT(HelpMe[[#This Row],[Year]],"-W",HelpMe[[#This Row],[Week'#]])</f>
        <v>#VALUE!</v>
      </c>
      <c r="AF628" s="228" t="str">
        <f>IFERROR(VLOOKUP(HelpMe[[#This Row],[ID]],CGTracker[#All],11,FALSE),"No CG Status Found")</f>
        <v>No CG Status Found</v>
      </c>
      <c r="AG628" s="228" t="e">
        <f>MONTH(TEXT(HelpMe[[#This Row],[Created Date]],"mmm dd, yyyy hh:mm"))</f>
        <v>#VALUE!</v>
      </c>
      <c r="AH628" s="228" t="e">
        <f>_xlfn.CONCAT(HelpMe[[#This Row],[Year]],"-M",HelpMe[[#This Row],[Month]])</f>
        <v>#VALUE!</v>
      </c>
      <c r="AI628" s="228" t="str">
        <f ca="1">IF(HelpMe[[#This Row],[Age]]&lt;2,"Less than 2",IF(HelpMe[[#This Row],[Age]]&lt;5,"From 2 to 5",IF(HelpMe[[#This Row],[Age]]&lt;10,"From 5 to 10","More than 10")))</f>
        <v>More than 10</v>
      </c>
      <c r="AJ628" s="233" t="e">
        <f>DATEVALUE(TEXT(HelpMe[[#This Row],[Created Date]],"mm/dd/yyyy hh:mm"))</f>
        <v>#VALUE!</v>
      </c>
      <c r="AK628" s="233" t="e">
        <f>IF(HelpMe[[#This Row],[Resolved Time]]="-","",DATEVALUE(TEXT(HelpMe[[#This Row],[Created Date]],"mm/dd/yyyy hh:mm")))</f>
        <v>#VALUE!</v>
      </c>
    </row>
    <row r="629" spans="1:37" ht="14.5">
      <c r="A629" s="252">
        <v>4000003313</v>
      </c>
      <c r="B629" s="252" t="s">
        <v>117</v>
      </c>
      <c r="C629" s="252" t="s">
        <v>795</v>
      </c>
      <c r="D629" s="254" t="s">
        <v>1841</v>
      </c>
      <c r="E629" s="252" t="s">
        <v>1842</v>
      </c>
      <c r="F629" s="252" t="s">
        <v>742</v>
      </c>
      <c r="G629" s="252" t="s">
        <v>942</v>
      </c>
      <c r="H629" s="252" t="s">
        <v>268</v>
      </c>
      <c r="I629" s="255">
        <v>45558.75</v>
      </c>
      <c r="J629" s="255">
        <v>45560.75</v>
      </c>
      <c r="K629" s="252" t="s">
        <v>845</v>
      </c>
      <c r="L629" s="253" t="s">
        <v>849</v>
      </c>
      <c r="M629" s="252" t="s">
        <v>1842</v>
      </c>
      <c r="N629" s="252" t="s">
        <v>983</v>
      </c>
      <c r="O629" s="252" t="s">
        <v>848</v>
      </c>
      <c r="P629" s="255">
        <v>45589.593055555553</v>
      </c>
      <c r="Q629" s="252" t="s">
        <v>795</v>
      </c>
      <c r="R629" s="253" t="s">
        <v>849</v>
      </c>
      <c r="S629" s="253" t="s">
        <v>849</v>
      </c>
      <c r="T629" s="255">
        <v>45559.458333333336</v>
      </c>
      <c r="U629" s="252" t="s">
        <v>845</v>
      </c>
      <c r="V629" s="253" t="s">
        <v>849</v>
      </c>
      <c r="W629" s="252" t="s">
        <v>850</v>
      </c>
      <c r="X629" s="252" t="s">
        <v>793</v>
      </c>
      <c r="Y629" s="228" t="str">
        <f>VLOOKUP(HelpMe[[#This Row],[Technician]],Technicians[#All],3,FALSE)</f>
        <v>RAK Ceramics</v>
      </c>
      <c r="Z629" s="228" t="str">
        <f>VLOOKUP(HelpMe[[#This Row],[Technician]],Technicians[#All],2,FALSE)</f>
        <v>SAP SD</v>
      </c>
      <c r="AA629" s="233" t="e">
        <f>IF((TEXT("Oct 28, 2024 00:00 AM","mmm dd, yyyy hh:mm") - TEXT(HelpMe[[#This Row],[Created Date]],"mmm dd, yyyy hh:mm"))&gt;0, "Yes","No")</f>
        <v>#VALUE!</v>
      </c>
      <c r="AB629" s="230" t="e">
        <f ca="1">IF(HelpMe[[#This Row],[Resolved Time]]="-",NOW()-TEXT(HelpMe[[#This Row],[Created Date]],"mmm dd, yyyy hh:mm"),HelpMe[[#This Row],[Resolved Time]]-HelpMe[[#This Row],[Created Date]])</f>
        <v>#VALUE!</v>
      </c>
      <c r="AC629" s="231" t="e">
        <f>YEAR(TEXT(HelpMe[[#This Row],[Created Date]],"mmm dd, yyyy hh:mm"))</f>
        <v>#VALUE!</v>
      </c>
      <c r="AD629" s="228" t="e">
        <f>WEEKNUM(TEXT(HelpMe[[#This Row],[Created Date]],"mmm dd, yyyy hh:mm"),2)</f>
        <v>#VALUE!</v>
      </c>
      <c r="AE629" s="228" t="e">
        <f>_xlfn.CONCAT(HelpMe[[#This Row],[Year]],"-W",HelpMe[[#This Row],[Week'#]])</f>
        <v>#VALUE!</v>
      </c>
      <c r="AF629" s="228" t="str">
        <f>IFERROR(VLOOKUP(HelpMe[[#This Row],[ID]],CGTracker[#All],11,FALSE),"No CG Status Found")</f>
        <v>No CG Status Found</v>
      </c>
      <c r="AG629" s="228" t="e">
        <f>MONTH(TEXT(HelpMe[[#This Row],[Created Date]],"mmm dd, yyyy hh:mm"))</f>
        <v>#VALUE!</v>
      </c>
      <c r="AH629" s="228" t="e">
        <f>_xlfn.CONCAT(HelpMe[[#This Row],[Year]],"-M",HelpMe[[#This Row],[Month]])</f>
        <v>#VALUE!</v>
      </c>
      <c r="AI629" s="228" t="e">
        <f ca="1">IF(HelpMe[[#This Row],[Age]]&lt;2,"Less than 2",IF(HelpMe[[#This Row],[Age]]&lt;5,"From 2 to 5",IF(HelpMe[[#This Row],[Age]]&lt;10,"From 5 to 10","More than 10")))</f>
        <v>#VALUE!</v>
      </c>
      <c r="AJ629" s="233" t="e">
        <f>DATEVALUE(TEXT(HelpMe[[#This Row],[Created Date]],"mm/dd/yyyy hh:mm"))</f>
        <v>#VALUE!</v>
      </c>
      <c r="AK629" s="233" t="str">
        <f>IF(HelpMe[[#This Row],[Resolved Time]]="-","",DATEVALUE(TEXT(HelpMe[[#This Row],[Created Date]],"mm/dd/yyyy hh:mm")))</f>
        <v/>
      </c>
    </row>
    <row r="630" spans="1:37" ht="14.5">
      <c r="A630" s="252">
        <v>4000002267</v>
      </c>
      <c r="B630" s="252" t="s">
        <v>117</v>
      </c>
      <c r="C630" s="252" t="s">
        <v>795</v>
      </c>
      <c r="D630" s="254" t="s">
        <v>1843</v>
      </c>
      <c r="E630" s="252" t="s">
        <v>1237</v>
      </c>
      <c r="F630" s="252" t="s">
        <v>843</v>
      </c>
      <c r="G630" s="252" t="s">
        <v>844</v>
      </c>
      <c r="H630" s="252" t="s">
        <v>403</v>
      </c>
      <c r="I630" s="255">
        <v>45527.40347222222</v>
      </c>
      <c r="J630" s="255">
        <v>45531.4375</v>
      </c>
      <c r="K630" s="252" t="s">
        <v>845</v>
      </c>
      <c r="L630" s="255">
        <v>45534.759722222225</v>
      </c>
      <c r="M630" s="252" t="s">
        <v>1237</v>
      </c>
      <c r="N630" s="252" t="s">
        <v>1027</v>
      </c>
      <c r="O630" s="252" t="s">
        <v>848</v>
      </c>
      <c r="P630" s="255">
        <v>45534.759722222225</v>
      </c>
      <c r="Q630" s="252" t="s">
        <v>795</v>
      </c>
      <c r="R630" s="255">
        <v>45531.730555555558</v>
      </c>
      <c r="S630" s="255">
        <v>45531.730555555558</v>
      </c>
      <c r="T630" s="255">
        <v>45527.520833333336</v>
      </c>
      <c r="U630" s="252" t="s">
        <v>885</v>
      </c>
      <c r="V630" s="253" t="s">
        <v>849</v>
      </c>
      <c r="W630" s="252" t="s">
        <v>850</v>
      </c>
      <c r="X630" s="252" t="s">
        <v>793</v>
      </c>
      <c r="Y630" s="228" t="str">
        <f>VLOOKUP(HelpMe[[#This Row],[Technician]],Technicians[#All],3,FALSE)</f>
        <v>RAK Ceramics</v>
      </c>
      <c r="Z630" s="228" t="str">
        <f>VLOOKUP(HelpMe[[#This Row],[Technician]],Technicians[#All],2,FALSE)</f>
        <v>SAP Basis</v>
      </c>
      <c r="AA630" s="233" t="e">
        <f>IF((TEXT("Oct 28, 2024 00:00 AM","mmm dd, yyyy hh:mm") - TEXT(HelpMe[[#This Row],[Created Date]],"mmm dd, yyyy hh:mm"))&gt;0, "Yes","No")</f>
        <v>#VALUE!</v>
      </c>
      <c r="AB630" s="230">
        <f ca="1">IF(HelpMe[[#This Row],[Resolved Time]]="-",NOW()-TEXT(HelpMe[[#This Row],[Created Date]],"mmm dd, yyyy hh:mm"),HelpMe[[#This Row],[Resolved Time]]-HelpMe[[#This Row],[Created Date]])</f>
        <v>4.3270833333372138</v>
      </c>
      <c r="AC630" s="231" t="e">
        <f>YEAR(TEXT(HelpMe[[#This Row],[Created Date]],"mmm dd, yyyy hh:mm"))</f>
        <v>#VALUE!</v>
      </c>
      <c r="AD630" s="228" t="e">
        <f>WEEKNUM(TEXT(HelpMe[[#This Row],[Created Date]],"mmm dd, yyyy hh:mm"),2)</f>
        <v>#VALUE!</v>
      </c>
      <c r="AE630" s="228" t="e">
        <f>_xlfn.CONCAT(HelpMe[[#This Row],[Year]],"-W",HelpMe[[#This Row],[Week'#]])</f>
        <v>#VALUE!</v>
      </c>
      <c r="AF630" s="228" t="str">
        <f>IFERROR(VLOOKUP(HelpMe[[#This Row],[ID]],CGTracker[#All],11,FALSE),"No CG Status Found")</f>
        <v>No CG Status Found</v>
      </c>
      <c r="AG630" s="228" t="e">
        <f>MONTH(TEXT(HelpMe[[#This Row],[Created Date]],"mmm dd, yyyy hh:mm"))</f>
        <v>#VALUE!</v>
      </c>
      <c r="AH630" s="228" t="e">
        <f>_xlfn.CONCAT(HelpMe[[#This Row],[Year]],"-M",HelpMe[[#This Row],[Month]])</f>
        <v>#VALUE!</v>
      </c>
      <c r="AI630" s="228" t="str">
        <f ca="1">IF(HelpMe[[#This Row],[Age]]&lt;2,"Less than 2",IF(HelpMe[[#This Row],[Age]]&lt;5,"From 2 to 5",IF(HelpMe[[#This Row],[Age]]&lt;10,"From 5 to 10","More than 10")))</f>
        <v>From 2 to 5</v>
      </c>
      <c r="AJ630" s="233" t="e">
        <f>DATEVALUE(TEXT(HelpMe[[#This Row],[Created Date]],"mm/dd/yyyy hh:mm"))</f>
        <v>#VALUE!</v>
      </c>
      <c r="AK630" s="233" t="e">
        <f>IF(HelpMe[[#This Row],[Resolved Time]]="-","",DATEVALUE(TEXT(HelpMe[[#This Row],[Created Date]],"mm/dd/yyyy hh:mm")))</f>
        <v>#VALUE!</v>
      </c>
    </row>
    <row r="631" spans="1:37" ht="14.5">
      <c r="A631" s="252">
        <v>4000005470</v>
      </c>
      <c r="B631" s="252" t="s">
        <v>117</v>
      </c>
      <c r="C631" s="252" t="s">
        <v>861</v>
      </c>
      <c r="D631" s="254" t="s">
        <v>1843</v>
      </c>
      <c r="E631" s="252" t="s">
        <v>986</v>
      </c>
      <c r="F631" s="252" t="s">
        <v>843</v>
      </c>
      <c r="G631" s="252" t="s">
        <v>844</v>
      </c>
      <c r="H631" s="252" t="s">
        <v>403</v>
      </c>
      <c r="I631" s="255">
        <v>45624.572916666664</v>
      </c>
      <c r="J631" s="255">
        <v>45628.572916666664</v>
      </c>
      <c r="K631" s="252" t="s">
        <v>845</v>
      </c>
      <c r="L631" s="255">
        <v>45627.711111111108</v>
      </c>
      <c r="M631" s="252" t="s">
        <v>986</v>
      </c>
      <c r="N631" s="252" t="s">
        <v>860</v>
      </c>
      <c r="O631" s="252" t="s">
        <v>848</v>
      </c>
      <c r="P631" s="255">
        <v>45627.711111111108</v>
      </c>
      <c r="Q631" s="252" t="s">
        <v>795</v>
      </c>
      <c r="R631" s="255">
        <v>45624.694444444445</v>
      </c>
      <c r="S631" s="255">
        <v>45624.694444444445</v>
      </c>
      <c r="T631" s="255">
        <v>45624.65625</v>
      </c>
      <c r="U631" s="252" t="s">
        <v>885</v>
      </c>
      <c r="V631" s="253" t="s">
        <v>849</v>
      </c>
      <c r="W631" s="252" t="s">
        <v>850</v>
      </c>
      <c r="X631" s="252" t="s">
        <v>793</v>
      </c>
      <c r="Y631" s="228" t="str">
        <f>VLOOKUP(HelpMe[[#This Row],[Technician]],Technicians[#All],3,FALSE)</f>
        <v>RAK Ceramics</v>
      </c>
      <c r="Z631" s="228" t="str">
        <f>VLOOKUP(HelpMe[[#This Row],[Technician]],Technicians[#All],2,FALSE)</f>
        <v>SAP Basis</v>
      </c>
      <c r="AA631" s="230" t="e">
        <f>IF((TEXT("Oct 28, 2024 00:00 AM","mmm dd, yyyy hh:mm") - TEXT(HelpMe[[#This Row],[Created Date]],"mmm dd, yyyy hh:mm"))&gt;0, "Yes","No")</f>
        <v>#VALUE!</v>
      </c>
      <c r="AB631" s="230">
        <f ca="1">IF(HelpMe[[#This Row],[Resolved Time]]="-",NOW()-TEXT(HelpMe[[#This Row],[Created Date]],"mmm dd, yyyy hh:mm"),HelpMe[[#This Row],[Resolved Time]]-HelpMe[[#This Row],[Created Date]])</f>
        <v>0.12152777778101154</v>
      </c>
      <c r="AC631" s="231" t="e">
        <f>YEAR(TEXT(HelpMe[[#This Row],[Created Date]],"mmm dd, yyyy hh:mm"))</f>
        <v>#VALUE!</v>
      </c>
      <c r="AD631" s="228" t="e">
        <f>WEEKNUM(TEXT(HelpMe[[#This Row],[Created Date]],"mmm dd, yyyy hh:mm"),2)</f>
        <v>#VALUE!</v>
      </c>
      <c r="AE631" s="228" t="e">
        <f>_xlfn.CONCAT(HelpMe[[#This Row],[Year]],"-W",HelpMe[[#This Row],[Week'#]])</f>
        <v>#VALUE!</v>
      </c>
      <c r="AF631" s="228" t="str">
        <f>IFERROR(VLOOKUP(HelpMe[[#This Row],[ID]],CGTracker[#All],11,FALSE),"No CG Status Found")</f>
        <v>No CG Status Found</v>
      </c>
      <c r="AG631" s="228" t="e">
        <f>MONTH(TEXT(HelpMe[[#This Row],[Created Date]],"mmm dd, yyyy hh:mm"))</f>
        <v>#VALUE!</v>
      </c>
      <c r="AH631" s="228" t="e">
        <f>_xlfn.CONCAT(HelpMe[[#This Row],[Year]],"-M",HelpMe[[#This Row],[Month]])</f>
        <v>#VALUE!</v>
      </c>
      <c r="AI631" s="228" t="str">
        <f ca="1">IF(HelpMe[[#This Row],[Age]]&lt;2,"Less than 2",IF(HelpMe[[#This Row],[Age]]&lt;5,"From 2 to 5",IF(HelpMe[[#This Row],[Age]]&lt;10,"From 5 to 10","More than 10")))</f>
        <v>Less than 2</v>
      </c>
      <c r="AJ631" s="233" t="e">
        <f>DATEVALUE(TEXT(HelpMe[[#This Row],[Created Date]],"mm/dd/yyyy hh:mm"))</f>
        <v>#VALUE!</v>
      </c>
      <c r="AK631" s="233" t="e">
        <f>IF(HelpMe[[#This Row],[Resolved Time]]="-","",DATEVALUE(TEXT(HelpMe[[#This Row],[Created Date]],"mm/dd/yyyy hh:mm")))</f>
        <v>#VALUE!</v>
      </c>
    </row>
    <row r="632" spans="1:37" ht="14.5">
      <c r="A632" s="252">
        <v>4000000535</v>
      </c>
      <c r="B632" s="252" t="s">
        <v>117</v>
      </c>
      <c r="C632" s="252" t="s">
        <v>861</v>
      </c>
      <c r="D632" s="254" t="s">
        <v>1844</v>
      </c>
      <c r="E632" s="252" t="s">
        <v>1845</v>
      </c>
      <c r="F632" s="252" t="s">
        <v>843</v>
      </c>
      <c r="G632" s="252" t="s">
        <v>844</v>
      </c>
      <c r="H632" s="252" t="s">
        <v>403</v>
      </c>
      <c r="I632" s="255">
        <v>45484.402777777781</v>
      </c>
      <c r="J632" s="255">
        <v>45487.416666666664</v>
      </c>
      <c r="K632" s="252" t="s">
        <v>845</v>
      </c>
      <c r="L632" s="255">
        <v>45487.576388888891</v>
      </c>
      <c r="M632" s="252" t="s">
        <v>1845</v>
      </c>
      <c r="N632" s="252" t="s">
        <v>1846</v>
      </c>
      <c r="O632" s="252" t="s">
        <v>848</v>
      </c>
      <c r="P632" s="255">
        <v>45487.576388888891</v>
      </c>
      <c r="Q632" s="252" t="s">
        <v>795</v>
      </c>
      <c r="R632" s="255">
        <v>45484.541666666664</v>
      </c>
      <c r="S632" s="255">
        <v>45484.541666666664</v>
      </c>
      <c r="T632" s="255">
        <v>45484.5</v>
      </c>
      <c r="U632" s="252" t="s">
        <v>885</v>
      </c>
      <c r="V632" s="253" t="s">
        <v>849</v>
      </c>
      <c r="W632" s="252" t="s">
        <v>850</v>
      </c>
      <c r="X632" s="252" t="s">
        <v>857</v>
      </c>
      <c r="Y632" s="228" t="str">
        <f>VLOOKUP(HelpMe[[#This Row],[Technician]],Technicians[#All],3,FALSE)</f>
        <v>RAK Ceramics</v>
      </c>
      <c r="Z632" s="228" t="str">
        <f>VLOOKUP(HelpMe[[#This Row],[Technician]],Technicians[#All],2,FALSE)</f>
        <v>SAP Basis</v>
      </c>
      <c r="AA632" s="233" t="e">
        <f>IF((TEXT("Oct 28, 2024 00:00 AM","mmm dd, yyyy hh:mm") - TEXT(HelpMe[[#This Row],[Created Date]],"mmm dd, yyyy hh:mm"))&gt;0, "Yes","No")</f>
        <v>#VALUE!</v>
      </c>
      <c r="AB632" s="230">
        <f ca="1">IF(HelpMe[[#This Row],[Resolved Time]]="-",NOW()-TEXT(HelpMe[[#This Row],[Created Date]],"mmm dd, yyyy hh:mm"),HelpMe[[#This Row],[Resolved Time]]-HelpMe[[#This Row],[Created Date]])</f>
        <v>0.13888888888322981</v>
      </c>
      <c r="AC632" s="231" t="e">
        <f>YEAR(TEXT(HelpMe[[#This Row],[Created Date]],"mmm dd, yyyy hh:mm"))</f>
        <v>#VALUE!</v>
      </c>
      <c r="AD632" s="228" t="e">
        <f>WEEKNUM(TEXT(HelpMe[[#This Row],[Created Date]],"mmm dd, yyyy hh:mm"),2)</f>
        <v>#VALUE!</v>
      </c>
      <c r="AE632" s="228" t="e">
        <f>_xlfn.CONCAT(HelpMe[[#This Row],[Year]],"-W",HelpMe[[#This Row],[Week'#]])</f>
        <v>#VALUE!</v>
      </c>
      <c r="AF632" s="228" t="str">
        <f>IFERROR(VLOOKUP(HelpMe[[#This Row],[ID]],CGTracker[#All],11,FALSE),"No CG Status Found")</f>
        <v>No CG Status Found</v>
      </c>
      <c r="AG632" s="228" t="e">
        <f>MONTH(TEXT(HelpMe[[#This Row],[Created Date]],"mmm dd, yyyy hh:mm"))</f>
        <v>#VALUE!</v>
      </c>
      <c r="AH632" s="228" t="e">
        <f>_xlfn.CONCAT(HelpMe[[#This Row],[Year]],"-M",HelpMe[[#This Row],[Month]])</f>
        <v>#VALUE!</v>
      </c>
      <c r="AI632" s="228" t="str">
        <f ca="1">IF(HelpMe[[#This Row],[Age]]&lt;2,"Less than 2",IF(HelpMe[[#This Row],[Age]]&lt;5,"From 2 to 5",IF(HelpMe[[#This Row],[Age]]&lt;10,"From 5 to 10","More than 10")))</f>
        <v>Less than 2</v>
      </c>
      <c r="AJ632" s="233">
        <f>DATEVALUE(TEXT(HelpMe[[#This Row],[Created Date]],"mm/dd/yyyy hh:mm"))</f>
        <v>45603</v>
      </c>
      <c r="AK632" s="233">
        <f>IF(HelpMe[[#This Row],[Resolved Time]]="-","",DATEVALUE(TEXT(HelpMe[[#This Row],[Created Date]],"mm/dd/yyyy hh:mm")))</f>
        <v>45603</v>
      </c>
    </row>
    <row r="633" spans="1:37" ht="14.5">
      <c r="A633" s="252">
        <v>4000005143</v>
      </c>
      <c r="B633" s="252" t="s">
        <v>117</v>
      </c>
      <c r="C633" s="252" t="s">
        <v>795</v>
      </c>
      <c r="D633" s="254" t="s">
        <v>1847</v>
      </c>
      <c r="E633" s="252" t="s">
        <v>1104</v>
      </c>
      <c r="F633" s="252" t="s">
        <v>884</v>
      </c>
      <c r="G633" s="252" t="s">
        <v>844</v>
      </c>
      <c r="H633" s="252" t="s">
        <v>403</v>
      </c>
      <c r="I633" s="255">
        <v>45615.419444444444</v>
      </c>
      <c r="J633" s="255">
        <v>45617.4375</v>
      </c>
      <c r="K633" s="252" t="s">
        <v>885</v>
      </c>
      <c r="L633" s="255">
        <v>45618.457638888889</v>
      </c>
      <c r="M633" s="252" t="s">
        <v>846</v>
      </c>
      <c r="N633" s="252" t="s">
        <v>860</v>
      </c>
      <c r="O633" s="252" t="s">
        <v>848</v>
      </c>
      <c r="P633" s="255">
        <v>45618.457638888889</v>
      </c>
      <c r="Q633" s="252" t="s">
        <v>795</v>
      </c>
      <c r="R633" s="255">
        <v>45615.457638888889</v>
      </c>
      <c r="S633" s="255">
        <v>45615.457638888889</v>
      </c>
      <c r="T633" s="255">
        <v>45615.520833333336</v>
      </c>
      <c r="U633" s="252" t="s">
        <v>885</v>
      </c>
      <c r="V633" s="253" t="s">
        <v>849</v>
      </c>
      <c r="W633" s="252" t="s">
        <v>888</v>
      </c>
      <c r="X633" s="252" t="s">
        <v>903</v>
      </c>
      <c r="Y633" s="228" t="str">
        <f>VLOOKUP(HelpMe[[#This Row],[Technician]],Technicians[#All],3,FALSE)</f>
        <v>RAK Ceramics</v>
      </c>
      <c r="Z633" s="228" t="str">
        <f>VLOOKUP(HelpMe[[#This Row],[Technician]],Technicians[#All],2,FALSE)</f>
        <v>SAP Basis</v>
      </c>
      <c r="AA633" s="233" t="e">
        <f>IF((TEXT("Oct 28, 2024 00:00 AM","mmm dd, yyyy hh:mm") - TEXT(HelpMe[[#This Row],[Created Date]],"mmm dd, yyyy hh:mm"))&gt;0, "Yes","No")</f>
        <v>#VALUE!</v>
      </c>
      <c r="AB633" s="230">
        <f ca="1">IF(HelpMe[[#This Row],[Resolved Time]]="-",NOW()-TEXT(HelpMe[[#This Row],[Created Date]],"mmm dd, yyyy hh:mm"),HelpMe[[#This Row],[Resolved Time]]-HelpMe[[#This Row],[Created Date]])</f>
        <v>3.8194444445252884E-2</v>
      </c>
      <c r="AC633" s="231" t="e">
        <f>YEAR(TEXT(HelpMe[[#This Row],[Created Date]],"mmm dd, yyyy hh:mm"))</f>
        <v>#VALUE!</v>
      </c>
      <c r="AD633" s="228" t="e">
        <f>WEEKNUM(TEXT(HelpMe[[#This Row],[Created Date]],"mmm dd, yyyy hh:mm"),2)</f>
        <v>#VALUE!</v>
      </c>
      <c r="AE633" s="228" t="e">
        <f>_xlfn.CONCAT(HelpMe[[#This Row],[Year]],"-W",HelpMe[[#This Row],[Week'#]])</f>
        <v>#VALUE!</v>
      </c>
      <c r="AF633" s="228" t="str">
        <f>IFERROR(VLOOKUP(HelpMe[[#This Row],[ID]],CGTracker[#All],11,FALSE),"No CG Status Found")</f>
        <v>No CG Status Found</v>
      </c>
      <c r="AG633" s="228" t="e">
        <f>MONTH(TEXT(HelpMe[[#This Row],[Created Date]],"mmm dd, yyyy hh:mm"))</f>
        <v>#VALUE!</v>
      </c>
      <c r="AH633" s="228" t="e">
        <f>_xlfn.CONCAT(HelpMe[[#This Row],[Year]],"-M",HelpMe[[#This Row],[Month]])</f>
        <v>#VALUE!</v>
      </c>
      <c r="AI633" s="228" t="str">
        <f ca="1">IF(HelpMe[[#This Row],[Age]]&lt;2,"Less than 2",IF(HelpMe[[#This Row],[Age]]&lt;5,"From 2 to 5",IF(HelpMe[[#This Row],[Age]]&lt;10,"From 5 to 10","More than 10")))</f>
        <v>Less than 2</v>
      </c>
      <c r="AJ633" s="233" t="e">
        <f>DATEVALUE(TEXT(HelpMe[[#This Row],[Created Date]],"mm/dd/yyyy hh:mm"))</f>
        <v>#VALUE!</v>
      </c>
      <c r="AK633" s="233" t="e">
        <f>IF(HelpMe[[#This Row],[Resolved Time]]="-","",DATEVALUE(TEXT(HelpMe[[#This Row],[Created Date]],"mm/dd/yyyy hh:mm")))</f>
        <v>#VALUE!</v>
      </c>
    </row>
    <row r="634" spans="1:37" ht="14.5">
      <c r="A634" s="252">
        <v>4000004300</v>
      </c>
      <c r="B634" s="252" t="s">
        <v>117</v>
      </c>
      <c r="C634" s="252" t="s">
        <v>795</v>
      </c>
      <c r="D634" s="254" t="s">
        <v>1848</v>
      </c>
      <c r="E634" s="252" t="s">
        <v>1730</v>
      </c>
      <c r="F634" s="252" t="s">
        <v>843</v>
      </c>
      <c r="G634" s="252" t="s">
        <v>844</v>
      </c>
      <c r="H634" s="252" t="s">
        <v>403</v>
      </c>
      <c r="I634" s="255">
        <v>45587.713888888888</v>
      </c>
      <c r="J634" s="255">
        <v>45589.713888888888</v>
      </c>
      <c r="K634" s="252" t="s">
        <v>885</v>
      </c>
      <c r="L634" s="255">
        <v>45590.739583333336</v>
      </c>
      <c r="M634" s="252" t="s">
        <v>1730</v>
      </c>
      <c r="N634" s="252" t="s">
        <v>1139</v>
      </c>
      <c r="O634" s="252" t="s">
        <v>848</v>
      </c>
      <c r="P634" s="255">
        <v>45590.739583333336</v>
      </c>
      <c r="Q634" s="252" t="s">
        <v>795</v>
      </c>
      <c r="R634" s="255">
        <v>45587.738194444442</v>
      </c>
      <c r="S634" s="255">
        <v>45587.738194444442</v>
      </c>
      <c r="T634" s="255">
        <v>45587.797222222223</v>
      </c>
      <c r="U634" s="252" t="s">
        <v>885</v>
      </c>
      <c r="V634" s="253" t="s">
        <v>849</v>
      </c>
      <c r="W634" s="252" t="s">
        <v>888</v>
      </c>
      <c r="X634" s="252" t="s">
        <v>857</v>
      </c>
      <c r="Y634" s="228" t="str">
        <f>VLOOKUP(HelpMe[[#This Row],[Technician]],Technicians[#All],3,FALSE)</f>
        <v>RAK Ceramics</v>
      </c>
      <c r="Z634" s="228" t="str">
        <f>VLOOKUP(HelpMe[[#This Row],[Technician]],Technicians[#All],2,FALSE)</f>
        <v>SAP Basis</v>
      </c>
      <c r="AA634" s="233" t="e">
        <f>IF((TEXT("Oct 28, 2024 00:00 AM","mmm dd, yyyy hh:mm") - TEXT(HelpMe[[#This Row],[Created Date]],"mmm dd, yyyy hh:mm"))&gt;0, "Yes","No")</f>
        <v>#VALUE!</v>
      </c>
      <c r="AB634" s="230">
        <f ca="1">IF(HelpMe[[#This Row],[Resolved Time]]="-",NOW()-TEXT(HelpMe[[#This Row],[Created Date]],"mmm dd, yyyy hh:mm"),HelpMe[[#This Row],[Resolved Time]]-HelpMe[[#This Row],[Created Date]])</f>
        <v>2.4305555554747116E-2</v>
      </c>
      <c r="AC634" s="231" t="e">
        <f>YEAR(TEXT(HelpMe[[#This Row],[Created Date]],"mmm dd, yyyy hh:mm"))</f>
        <v>#VALUE!</v>
      </c>
      <c r="AD634" s="228" t="e">
        <f>WEEKNUM(TEXT(HelpMe[[#This Row],[Created Date]],"mmm dd, yyyy hh:mm"),2)</f>
        <v>#VALUE!</v>
      </c>
      <c r="AE634" s="228" t="e">
        <f>_xlfn.CONCAT(HelpMe[[#This Row],[Year]],"-W",HelpMe[[#This Row],[Week'#]])</f>
        <v>#VALUE!</v>
      </c>
      <c r="AF634" s="228" t="str">
        <f>IFERROR(VLOOKUP(HelpMe[[#This Row],[ID]],CGTracker[#All],11,FALSE),"No CG Status Found")</f>
        <v>No CG Status Found</v>
      </c>
      <c r="AG634" s="228" t="e">
        <f>MONTH(TEXT(HelpMe[[#This Row],[Created Date]],"mmm dd, yyyy hh:mm"))</f>
        <v>#VALUE!</v>
      </c>
      <c r="AH634" s="228" t="e">
        <f>_xlfn.CONCAT(HelpMe[[#This Row],[Year]],"-M",HelpMe[[#This Row],[Month]])</f>
        <v>#VALUE!</v>
      </c>
      <c r="AI634" s="228" t="str">
        <f ca="1">IF(HelpMe[[#This Row],[Age]]&lt;2,"Less than 2",IF(HelpMe[[#This Row],[Age]]&lt;5,"From 2 to 5",IF(HelpMe[[#This Row],[Age]]&lt;10,"From 5 to 10","More than 10")))</f>
        <v>Less than 2</v>
      </c>
      <c r="AJ634" s="233" t="e">
        <f>DATEVALUE(TEXT(HelpMe[[#This Row],[Created Date]],"mm/dd/yyyy hh:mm"))</f>
        <v>#VALUE!</v>
      </c>
      <c r="AK634" s="233" t="e">
        <f>IF(HelpMe[[#This Row],[Resolved Time]]="-","",DATEVALUE(TEXT(HelpMe[[#This Row],[Created Date]],"mm/dd/yyyy hh:mm")))</f>
        <v>#VALUE!</v>
      </c>
    </row>
    <row r="635" spans="1:37" ht="14.5">
      <c r="A635" s="252">
        <v>4000002697</v>
      </c>
      <c r="B635" s="252" t="s">
        <v>117</v>
      </c>
      <c r="C635" s="252" t="s">
        <v>795</v>
      </c>
      <c r="D635" s="254" t="s">
        <v>1849</v>
      </c>
      <c r="E635" s="252" t="s">
        <v>963</v>
      </c>
      <c r="F635" s="252" t="s">
        <v>843</v>
      </c>
      <c r="G635" s="252" t="s">
        <v>844</v>
      </c>
      <c r="H635" s="252" t="s">
        <v>403</v>
      </c>
      <c r="I635" s="255">
        <v>45540.443055555559</v>
      </c>
      <c r="J635" s="255">
        <v>45542.443055555559</v>
      </c>
      <c r="K635" s="252" t="s">
        <v>845</v>
      </c>
      <c r="L635" s="255">
        <v>45543.763194444444</v>
      </c>
      <c r="M635" s="252" t="s">
        <v>963</v>
      </c>
      <c r="N635" s="252" t="s">
        <v>912</v>
      </c>
      <c r="O635" s="252" t="s">
        <v>848</v>
      </c>
      <c r="P635" s="255">
        <v>45543.763194444444</v>
      </c>
      <c r="Q635" s="252" t="s">
        <v>795</v>
      </c>
      <c r="R635" s="255">
        <v>45540.73333333333</v>
      </c>
      <c r="S635" s="255">
        <v>45540.73333333333</v>
      </c>
      <c r="T635" s="255">
        <v>45540.526388888888</v>
      </c>
      <c r="U635" s="252" t="s">
        <v>885</v>
      </c>
      <c r="V635" s="253" t="s">
        <v>849</v>
      </c>
      <c r="W635" s="252" t="s">
        <v>850</v>
      </c>
      <c r="X635" s="252" t="s">
        <v>903</v>
      </c>
      <c r="Y635" s="228" t="str">
        <f>VLOOKUP(HelpMe[[#This Row],[Technician]],Technicians[#All],3,FALSE)</f>
        <v>RAK Ceramics</v>
      </c>
      <c r="Z635" s="228" t="str">
        <f>VLOOKUP(HelpMe[[#This Row],[Technician]],Technicians[#All],2,FALSE)</f>
        <v>SAP Basis</v>
      </c>
      <c r="AA635" s="233" t="e">
        <f>IF((TEXT("Oct 28, 2024 00:00 AM","mmm dd, yyyy hh:mm") - TEXT(HelpMe[[#This Row],[Created Date]],"mmm dd, yyyy hh:mm"))&gt;0, "Yes","No")</f>
        <v>#VALUE!</v>
      </c>
      <c r="AB635" s="230">
        <f ca="1">IF(HelpMe[[#This Row],[Resolved Time]]="-",NOW()-TEXT(HelpMe[[#This Row],[Created Date]],"mmm dd, yyyy hh:mm"),HelpMe[[#This Row],[Resolved Time]]-HelpMe[[#This Row],[Created Date]])</f>
        <v>0.2902777777708252</v>
      </c>
      <c r="AC635" s="231" t="e">
        <f>YEAR(TEXT(HelpMe[[#This Row],[Created Date]],"mmm dd, yyyy hh:mm"))</f>
        <v>#VALUE!</v>
      </c>
      <c r="AD635" s="228" t="e">
        <f>WEEKNUM(TEXT(HelpMe[[#This Row],[Created Date]],"mmm dd, yyyy hh:mm"),2)</f>
        <v>#VALUE!</v>
      </c>
      <c r="AE635" s="228" t="e">
        <f>_xlfn.CONCAT(HelpMe[[#This Row],[Year]],"-W",HelpMe[[#This Row],[Week'#]])</f>
        <v>#VALUE!</v>
      </c>
      <c r="AF635" s="228" t="str">
        <f>IFERROR(VLOOKUP(HelpMe[[#This Row],[ID]],CGTracker[#All],11,FALSE),"No CG Status Found")</f>
        <v>No CG Status Found</v>
      </c>
      <c r="AG635" s="228" t="e">
        <f>MONTH(TEXT(HelpMe[[#This Row],[Created Date]],"mmm dd, yyyy hh:mm"))</f>
        <v>#VALUE!</v>
      </c>
      <c r="AH635" s="228" t="e">
        <f>_xlfn.CONCAT(HelpMe[[#This Row],[Year]],"-M",HelpMe[[#This Row],[Month]])</f>
        <v>#VALUE!</v>
      </c>
      <c r="AI635" s="228" t="str">
        <f ca="1">IF(HelpMe[[#This Row],[Age]]&lt;2,"Less than 2",IF(HelpMe[[#This Row],[Age]]&lt;5,"From 2 to 5",IF(HelpMe[[#This Row],[Age]]&lt;10,"From 5 to 10","More than 10")))</f>
        <v>Less than 2</v>
      </c>
      <c r="AJ635" s="233">
        <f>DATEVALUE(TEXT(HelpMe[[#This Row],[Created Date]],"mm/dd/yyyy hh:mm"))</f>
        <v>45421</v>
      </c>
      <c r="AK635" s="233">
        <f>IF(HelpMe[[#This Row],[Resolved Time]]="-","",DATEVALUE(TEXT(HelpMe[[#This Row],[Created Date]],"mm/dd/yyyy hh:mm")))</f>
        <v>45421</v>
      </c>
    </row>
    <row r="636" spans="1:37" ht="14.5">
      <c r="A636" s="252">
        <v>4000002741</v>
      </c>
      <c r="B636" s="252" t="s">
        <v>117</v>
      </c>
      <c r="C636" s="252" t="s">
        <v>795</v>
      </c>
      <c r="D636" s="254" t="s">
        <v>1850</v>
      </c>
      <c r="E636" s="252" t="s">
        <v>1094</v>
      </c>
      <c r="F636" s="252" t="s">
        <v>843</v>
      </c>
      <c r="G636" s="252" t="s">
        <v>844</v>
      </c>
      <c r="H636" s="252" t="s">
        <v>403</v>
      </c>
      <c r="I636" s="255">
        <v>45541.473611111112</v>
      </c>
      <c r="J636" s="255">
        <v>45545.473611111112</v>
      </c>
      <c r="K636" s="252" t="s">
        <v>885</v>
      </c>
      <c r="L636" s="255">
        <v>45544.679861111108</v>
      </c>
      <c r="M636" s="252" t="s">
        <v>1094</v>
      </c>
      <c r="N636" s="252" t="s">
        <v>895</v>
      </c>
      <c r="O636" s="252" t="s">
        <v>848</v>
      </c>
      <c r="P636" s="255">
        <v>45544.679861111108</v>
      </c>
      <c r="Q636" s="252" t="s">
        <v>795</v>
      </c>
      <c r="R636" s="255">
        <v>45541.654166666667</v>
      </c>
      <c r="S636" s="255">
        <v>45541.654166666667</v>
      </c>
      <c r="T636" s="255">
        <v>45541.556944444441</v>
      </c>
      <c r="U636" s="252" t="s">
        <v>885</v>
      </c>
      <c r="V636" s="253" t="s">
        <v>849</v>
      </c>
      <c r="W636" s="252" t="s">
        <v>888</v>
      </c>
      <c r="X636" s="252" t="s">
        <v>793</v>
      </c>
      <c r="Y636" s="228" t="str">
        <f>VLOOKUP(HelpMe[[#This Row],[Technician]],Technicians[#All],3,FALSE)</f>
        <v>RAK Ceramics</v>
      </c>
      <c r="Z636" s="228" t="str">
        <f>VLOOKUP(HelpMe[[#This Row],[Technician]],Technicians[#All],2,FALSE)</f>
        <v>SAP Basis</v>
      </c>
      <c r="AA636" s="230" t="e">
        <f>IF((TEXT("Oct 28, 2024 00:00 AM","mmm dd, yyyy hh:mm") - TEXT(HelpMe[[#This Row],[Created Date]],"mmm dd, yyyy hh:mm"))&gt;0, "Yes","No")</f>
        <v>#VALUE!</v>
      </c>
      <c r="AB636" s="230">
        <f ca="1">IF(HelpMe[[#This Row],[Resolved Time]]="-",NOW()-TEXT(HelpMe[[#This Row],[Created Date]],"mmm dd, yyyy hh:mm"),HelpMe[[#This Row],[Resolved Time]]-HelpMe[[#This Row],[Created Date]])</f>
        <v>0.18055555555474712</v>
      </c>
      <c r="AC636" s="231" t="e">
        <f>YEAR(TEXT(HelpMe[[#This Row],[Created Date]],"mmm dd, yyyy hh:mm"))</f>
        <v>#VALUE!</v>
      </c>
      <c r="AD636" s="228" t="e">
        <f>WEEKNUM(TEXT(HelpMe[[#This Row],[Created Date]],"mmm dd, yyyy hh:mm"),2)</f>
        <v>#VALUE!</v>
      </c>
      <c r="AE636" s="228" t="e">
        <f>_xlfn.CONCAT(HelpMe[[#This Row],[Year]],"-W",HelpMe[[#This Row],[Week'#]])</f>
        <v>#VALUE!</v>
      </c>
      <c r="AF636" s="228" t="str">
        <f>IFERROR(VLOOKUP(HelpMe[[#This Row],[ID]],CGTracker[#All],11,FALSE),"No CG Status Found")</f>
        <v>No CG Status Found</v>
      </c>
      <c r="AG636" s="228" t="e">
        <f>MONTH(TEXT(HelpMe[[#This Row],[Created Date]],"mmm dd, yyyy hh:mm"))</f>
        <v>#VALUE!</v>
      </c>
      <c r="AH636" s="228" t="e">
        <f>_xlfn.CONCAT(HelpMe[[#This Row],[Year]],"-M",HelpMe[[#This Row],[Month]])</f>
        <v>#VALUE!</v>
      </c>
      <c r="AI636" s="228" t="str">
        <f ca="1">IF(HelpMe[[#This Row],[Age]]&lt;2,"Less than 2",IF(HelpMe[[#This Row],[Age]]&lt;5,"From 2 to 5",IF(HelpMe[[#This Row],[Age]]&lt;10,"From 5 to 10","More than 10")))</f>
        <v>Less than 2</v>
      </c>
      <c r="AJ636" s="233">
        <f>DATEVALUE(TEXT(HelpMe[[#This Row],[Created Date]],"mm/dd/yyyy hh:mm"))</f>
        <v>45452</v>
      </c>
      <c r="AK636" s="233">
        <f>IF(HelpMe[[#This Row],[Resolved Time]]="-","",DATEVALUE(TEXT(HelpMe[[#This Row],[Created Date]],"mm/dd/yyyy hh:mm")))</f>
        <v>45452</v>
      </c>
    </row>
    <row r="637" spans="1:37" ht="14.5">
      <c r="A637" s="252">
        <v>4000003072</v>
      </c>
      <c r="B637" s="252" t="s">
        <v>117</v>
      </c>
      <c r="C637" s="252" t="s">
        <v>795</v>
      </c>
      <c r="D637" s="254" t="s">
        <v>1851</v>
      </c>
      <c r="E637" s="252" t="s">
        <v>1852</v>
      </c>
      <c r="F637" s="252" t="s">
        <v>843</v>
      </c>
      <c r="G637" s="252" t="s">
        <v>844</v>
      </c>
      <c r="H637" s="252" t="s">
        <v>403</v>
      </c>
      <c r="I637" s="255">
        <v>45551.517361111109</v>
      </c>
      <c r="J637" s="255">
        <v>45553.517361111109</v>
      </c>
      <c r="K637" s="252" t="s">
        <v>845</v>
      </c>
      <c r="L637" s="255">
        <v>45554.76666666667</v>
      </c>
      <c r="M637" s="252" t="s">
        <v>1852</v>
      </c>
      <c r="N637" s="252" t="s">
        <v>1144</v>
      </c>
      <c r="O637" s="252" t="s">
        <v>848</v>
      </c>
      <c r="P637" s="255">
        <v>45554.76666666667</v>
      </c>
      <c r="Q637" s="252" t="s">
        <v>795</v>
      </c>
      <c r="R637" s="255">
        <v>45551.761111111111</v>
      </c>
      <c r="S637" s="255">
        <v>45551.761111111111</v>
      </c>
      <c r="T637" s="255">
        <v>45551.600694444445</v>
      </c>
      <c r="U637" s="252" t="s">
        <v>885</v>
      </c>
      <c r="V637" s="253" t="s">
        <v>849</v>
      </c>
      <c r="W637" s="252" t="s">
        <v>1853</v>
      </c>
      <c r="X637" s="252" t="s">
        <v>793</v>
      </c>
      <c r="Y637" s="228" t="str">
        <f>VLOOKUP(HelpMe[[#This Row],[Technician]],Technicians[#All],3,FALSE)</f>
        <v>RAK Ceramics</v>
      </c>
      <c r="Z637" s="228" t="str">
        <f>VLOOKUP(HelpMe[[#This Row],[Technician]],Technicians[#All],2,FALSE)</f>
        <v>SAP Basis</v>
      </c>
      <c r="AA637" s="233" t="e">
        <f>IF((TEXT("Oct 28, 2024 00:00 AM","mmm dd, yyyy hh:mm") - TEXT(HelpMe[[#This Row],[Created Date]],"mmm dd, yyyy hh:mm"))&gt;0, "Yes","No")</f>
        <v>#VALUE!</v>
      </c>
      <c r="AB637" s="230">
        <f ca="1">IF(HelpMe[[#This Row],[Resolved Time]]="-",NOW()-TEXT(HelpMe[[#This Row],[Created Date]],"mmm dd, yyyy hh:mm"),HelpMe[[#This Row],[Resolved Time]]-HelpMe[[#This Row],[Created Date]])</f>
        <v>0.24375000000145519</v>
      </c>
      <c r="AC637" s="231" t="e">
        <f>YEAR(TEXT(HelpMe[[#This Row],[Created Date]],"mmm dd, yyyy hh:mm"))</f>
        <v>#VALUE!</v>
      </c>
      <c r="AD637" s="228" t="e">
        <f>WEEKNUM(TEXT(HelpMe[[#This Row],[Created Date]],"mmm dd, yyyy hh:mm"),2)</f>
        <v>#VALUE!</v>
      </c>
      <c r="AE637" s="228" t="e">
        <f>_xlfn.CONCAT(HelpMe[[#This Row],[Year]],"-W",HelpMe[[#This Row],[Week'#]])</f>
        <v>#VALUE!</v>
      </c>
      <c r="AF637" s="228" t="str">
        <f>IFERROR(VLOOKUP(HelpMe[[#This Row],[ID]],CGTracker[#All],11,FALSE),"No CG Status Found")</f>
        <v>No CG Status Found</v>
      </c>
      <c r="AG637" s="228" t="e">
        <f>MONTH(TEXT(HelpMe[[#This Row],[Created Date]],"mmm dd, yyyy hh:mm"))</f>
        <v>#VALUE!</v>
      </c>
      <c r="AH637" s="228" t="e">
        <f>_xlfn.CONCAT(HelpMe[[#This Row],[Year]],"-M",HelpMe[[#This Row],[Month]])</f>
        <v>#VALUE!</v>
      </c>
      <c r="AI637" s="228" t="str">
        <f ca="1">IF(HelpMe[[#This Row],[Age]]&lt;2,"Less than 2",IF(HelpMe[[#This Row],[Age]]&lt;5,"From 2 to 5",IF(HelpMe[[#This Row],[Age]]&lt;10,"From 5 to 10","More than 10")))</f>
        <v>Less than 2</v>
      </c>
      <c r="AJ637" s="233" t="e">
        <f>DATEVALUE(TEXT(HelpMe[[#This Row],[Created Date]],"mm/dd/yyyy hh:mm"))</f>
        <v>#VALUE!</v>
      </c>
      <c r="AK637" s="233" t="e">
        <f>IF(HelpMe[[#This Row],[Resolved Time]]="-","",DATEVALUE(TEXT(HelpMe[[#This Row],[Created Date]],"mm/dd/yyyy hh:mm")))</f>
        <v>#VALUE!</v>
      </c>
    </row>
    <row r="638" spans="1:37" ht="14.5">
      <c r="A638" s="252">
        <v>4000004312</v>
      </c>
      <c r="B638" s="252" t="s">
        <v>117</v>
      </c>
      <c r="C638" s="252" t="s">
        <v>881</v>
      </c>
      <c r="D638" s="254" t="s">
        <v>1854</v>
      </c>
      <c r="E638" s="252" t="s">
        <v>1855</v>
      </c>
      <c r="F638" s="252" t="s">
        <v>843</v>
      </c>
      <c r="G638" s="252" t="s">
        <v>844</v>
      </c>
      <c r="H638" s="252" t="s">
        <v>403</v>
      </c>
      <c r="I638" s="255">
        <v>45588.463194444441</v>
      </c>
      <c r="J638" s="255">
        <v>45595.463194444441</v>
      </c>
      <c r="K638" s="252" t="s">
        <v>885</v>
      </c>
      <c r="L638" s="255">
        <v>45591.698611111111</v>
      </c>
      <c r="M638" s="252" t="s">
        <v>846</v>
      </c>
      <c r="N638" s="252" t="s">
        <v>860</v>
      </c>
      <c r="O638" s="252" t="s">
        <v>848</v>
      </c>
      <c r="P638" s="255">
        <v>45591.698611111111</v>
      </c>
      <c r="Q638" s="252" t="s">
        <v>881</v>
      </c>
      <c r="R638" s="255">
        <v>45588.663888888892</v>
      </c>
      <c r="S638" s="255">
        <v>45588.663888888892</v>
      </c>
      <c r="T638" s="255">
        <v>45588.629861111112</v>
      </c>
      <c r="U638" s="252" t="s">
        <v>885</v>
      </c>
      <c r="V638" s="253" t="s">
        <v>849</v>
      </c>
      <c r="W638" s="252" t="s">
        <v>888</v>
      </c>
      <c r="X638" s="252" t="s">
        <v>793</v>
      </c>
      <c r="Y638" s="228" t="str">
        <f>VLOOKUP(HelpMe[[#This Row],[Technician]],Technicians[#All],3,FALSE)</f>
        <v>RAK Ceramics</v>
      </c>
      <c r="Z638" s="228" t="str">
        <f>VLOOKUP(HelpMe[[#This Row],[Technician]],Technicians[#All],2,FALSE)</f>
        <v>SAP Basis</v>
      </c>
      <c r="AA638" s="233" t="e">
        <f>IF((TEXT("Oct 28, 2024 00:00 AM","mmm dd, yyyy hh:mm") - TEXT(HelpMe[[#This Row],[Created Date]],"mmm dd, yyyy hh:mm"))&gt;0, "Yes","No")</f>
        <v>#VALUE!</v>
      </c>
      <c r="AB638" s="230">
        <f ca="1">IF(HelpMe[[#This Row],[Resolved Time]]="-",NOW()-TEXT(HelpMe[[#This Row],[Created Date]],"mmm dd, yyyy hh:mm"),HelpMe[[#This Row],[Resolved Time]]-HelpMe[[#This Row],[Created Date]])</f>
        <v>0.20069444445107365</v>
      </c>
      <c r="AC638" s="231" t="e">
        <f>YEAR(TEXT(HelpMe[[#This Row],[Created Date]],"mmm dd, yyyy hh:mm"))</f>
        <v>#VALUE!</v>
      </c>
      <c r="AD638" s="228" t="e">
        <f>WEEKNUM(TEXT(HelpMe[[#This Row],[Created Date]],"mmm dd, yyyy hh:mm"),2)</f>
        <v>#VALUE!</v>
      </c>
      <c r="AE638" s="228" t="e">
        <f>_xlfn.CONCAT(HelpMe[[#This Row],[Year]],"-W",HelpMe[[#This Row],[Week'#]])</f>
        <v>#VALUE!</v>
      </c>
      <c r="AF638" s="228" t="str">
        <f>IFERROR(VLOOKUP(HelpMe[[#This Row],[ID]],CGTracker[#All],11,FALSE),"No CG Status Found")</f>
        <v>No CG Status Found</v>
      </c>
      <c r="AG638" s="228" t="e">
        <f>MONTH(TEXT(HelpMe[[#This Row],[Created Date]],"mmm dd, yyyy hh:mm"))</f>
        <v>#VALUE!</v>
      </c>
      <c r="AH638" s="228" t="e">
        <f>_xlfn.CONCAT(HelpMe[[#This Row],[Year]],"-M",HelpMe[[#This Row],[Month]])</f>
        <v>#VALUE!</v>
      </c>
      <c r="AI638" s="228" t="str">
        <f ca="1">IF(HelpMe[[#This Row],[Age]]&lt;2,"Less than 2",IF(HelpMe[[#This Row],[Age]]&lt;5,"From 2 to 5",IF(HelpMe[[#This Row],[Age]]&lt;10,"From 5 to 10","More than 10")))</f>
        <v>Less than 2</v>
      </c>
      <c r="AJ638" s="233" t="e">
        <f>DATEVALUE(TEXT(HelpMe[[#This Row],[Created Date]],"mm/dd/yyyy hh:mm"))</f>
        <v>#VALUE!</v>
      </c>
      <c r="AK638" s="233" t="e">
        <f>IF(HelpMe[[#This Row],[Resolved Time]]="-","",DATEVALUE(TEXT(HelpMe[[#This Row],[Created Date]],"mm/dd/yyyy hh:mm")))</f>
        <v>#VALUE!</v>
      </c>
    </row>
    <row r="639" spans="1:37" ht="14.5">
      <c r="A639" s="252">
        <v>4000004639</v>
      </c>
      <c r="B639" s="252" t="s">
        <v>117</v>
      </c>
      <c r="C639" s="252" t="s">
        <v>861</v>
      </c>
      <c r="D639" s="254" t="s">
        <v>1856</v>
      </c>
      <c r="E639" s="252" t="s">
        <v>1237</v>
      </c>
      <c r="F639" s="252" t="s">
        <v>843</v>
      </c>
      <c r="G639" s="252" t="s">
        <v>844</v>
      </c>
      <c r="H639" s="252" t="s">
        <v>403</v>
      </c>
      <c r="I639" s="255">
        <v>45600.658333333333</v>
      </c>
      <c r="J639" s="255">
        <v>45602.658333333333</v>
      </c>
      <c r="K639" s="252" t="s">
        <v>885</v>
      </c>
      <c r="L639" s="255">
        <v>45603.786111111112</v>
      </c>
      <c r="M639" s="252" t="s">
        <v>1237</v>
      </c>
      <c r="N639" s="252" t="s">
        <v>1027</v>
      </c>
      <c r="O639" s="252" t="s">
        <v>848</v>
      </c>
      <c r="P639" s="255">
        <v>45603.786111111112</v>
      </c>
      <c r="Q639" s="252" t="s">
        <v>795</v>
      </c>
      <c r="R639" s="255">
        <v>45600.785416666666</v>
      </c>
      <c r="S639" s="255">
        <v>45600.785416666666</v>
      </c>
      <c r="T639" s="255">
        <v>45600.741666666669</v>
      </c>
      <c r="U639" s="252" t="s">
        <v>885</v>
      </c>
      <c r="V639" s="253" t="s">
        <v>849</v>
      </c>
      <c r="W639" s="252" t="s">
        <v>888</v>
      </c>
      <c r="X639" s="252" t="s">
        <v>793</v>
      </c>
      <c r="Y639" s="228" t="str">
        <f>VLOOKUP(HelpMe[[#This Row],[Technician]],Technicians[#All],3,FALSE)</f>
        <v>RAK Ceramics</v>
      </c>
      <c r="Z639" s="228" t="str">
        <f>VLOOKUP(HelpMe[[#This Row],[Technician]],Technicians[#All],2,FALSE)</f>
        <v>SAP Basis</v>
      </c>
      <c r="AA639" s="233" t="e">
        <f>IF((TEXT("Oct 28, 2024 00:00 AM","mmm dd, yyyy hh:mm") - TEXT(HelpMe[[#This Row],[Created Date]],"mmm dd, yyyy hh:mm"))&gt;0, "Yes","No")</f>
        <v>#VALUE!</v>
      </c>
      <c r="AB639" s="230">
        <f ca="1">IF(HelpMe[[#This Row],[Resolved Time]]="-",NOW()-TEXT(HelpMe[[#This Row],[Created Date]],"mmm dd, yyyy hh:mm"),HelpMe[[#This Row],[Resolved Time]]-HelpMe[[#This Row],[Created Date]])</f>
        <v>0.12708333333284827</v>
      </c>
      <c r="AC639" s="231" t="e">
        <f>YEAR(TEXT(HelpMe[[#This Row],[Created Date]],"mmm dd, yyyy hh:mm"))</f>
        <v>#VALUE!</v>
      </c>
      <c r="AD639" s="228" t="e">
        <f>WEEKNUM(TEXT(HelpMe[[#This Row],[Created Date]],"mmm dd, yyyy hh:mm"),2)</f>
        <v>#VALUE!</v>
      </c>
      <c r="AE639" s="228" t="e">
        <f>_xlfn.CONCAT(HelpMe[[#This Row],[Year]],"-W",HelpMe[[#This Row],[Week'#]])</f>
        <v>#VALUE!</v>
      </c>
      <c r="AF639" s="228" t="str">
        <f>IFERROR(VLOOKUP(HelpMe[[#This Row],[ID]],CGTracker[#All],11,FALSE),"No CG Status Found")</f>
        <v>No CG Status Found</v>
      </c>
      <c r="AG639" s="228" t="e">
        <f>MONTH(TEXT(HelpMe[[#This Row],[Created Date]],"mmm dd, yyyy hh:mm"))</f>
        <v>#VALUE!</v>
      </c>
      <c r="AH639" s="228" t="e">
        <f>_xlfn.CONCAT(HelpMe[[#This Row],[Year]],"-M",HelpMe[[#This Row],[Month]])</f>
        <v>#VALUE!</v>
      </c>
      <c r="AI639" s="228" t="str">
        <f ca="1">IF(HelpMe[[#This Row],[Age]]&lt;2,"Less than 2",IF(HelpMe[[#This Row],[Age]]&lt;5,"From 2 to 5",IF(HelpMe[[#This Row],[Age]]&lt;10,"From 5 to 10","More than 10")))</f>
        <v>Less than 2</v>
      </c>
      <c r="AJ639" s="233">
        <f>DATEVALUE(TEXT(HelpMe[[#This Row],[Created Date]],"mm/dd/yyyy hh:mm"))</f>
        <v>45393</v>
      </c>
      <c r="AK639" s="233">
        <f>IF(HelpMe[[#This Row],[Resolved Time]]="-","",DATEVALUE(TEXT(HelpMe[[#This Row],[Created Date]],"mm/dd/yyyy hh:mm")))</f>
        <v>45393</v>
      </c>
    </row>
    <row r="640" spans="1:37" ht="14.5">
      <c r="A640" s="252">
        <v>4000004509</v>
      </c>
      <c r="B640" s="252" t="s">
        <v>117</v>
      </c>
      <c r="C640" s="252" t="s">
        <v>795</v>
      </c>
      <c r="D640" s="254" t="s">
        <v>1857</v>
      </c>
      <c r="E640" s="252" t="s">
        <v>1858</v>
      </c>
      <c r="F640" s="252" t="s">
        <v>843</v>
      </c>
      <c r="G640" s="252" t="s">
        <v>844</v>
      </c>
      <c r="H640" s="252" t="s">
        <v>403</v>
      </c>
      <c r="I640" s="255">
        <v>45595.484027777777</v>
      </c>
      <c r="J640" s="255">
        <v>45597.484027777777</v>
      </c>
      <c r="K640" s="252" t="s">
        <v>885</v>
      </c>
      <c r="L640" s="255">
        <v>45598.53402777778</v>
      </c>
      <c r="M640" s="252" t="s">
        <v>846</v>
      </c>
      <c r="N640" s="252" t="s">
        <v>983</v>
      </c>
      <c r="O640" s="252" t="s">
        <v>848</v>
      </c>
      <c r="P640" s="255">
        <v>45598.53402777778</v>
      </c>
      <c r="Q640" s="252" t="s">
        <v>795</v>
      </c>
      <c r="R640" s="255">
        <v>45595.496527777781</v>
      </c>
      <c r="S640" s="255">
        <v>45595.496527777781</v>
      </c>
      <c r="T640" s="255">
        <v>45595.567361111112</v>
      </c>
      <c r="U640" s="252" t="s">
        <v>885</v>
      </c>
      <c r="V640" s="253" t="s">
        <v>849</v>
      </c>
      <c r="W640" s="252" t="s">
        <v>888</v>
      </c>
      <c r="X640" s="252" t="s">
        <v>793</v>
      </c>
      <c r="Y640" s="228" t="str">
        <f>VLOOKUP(HelpMe[[#This Row],[Technician]],Technicians[#All],3,FALSE)</f>
        <v>RAK Ceramics</v>
      </c>
      <c r="Z640" s="228" t="str">
        <f>VLOOKUP(HelpMe[[#This Row],[Technician]],Technicians[#All],2,FALSE)</f>
        <v>SAP Basis</v>
      </c>
      <c r="AA640" s="233" t="e">
        <f>IF((TEXT("Oct 28, 2024 00:00 AM","mmm dd, yyyy hh:mm") - TEXT(HelpMe[[#This Row],[Created Date]],"mmm dd, yyyy hh:mm"))&gt;0, "Yes","No")</f>
        <v>#VALUE!</v>
      </c>
      <c r="AB640" s="230">
        <f ca="1">IF(HelpMe[[#This Row],[Resolved Time]]="-",NOW()-TEXT(HelpMe[[#This Row],[Created Date]],"mmm dd, yyyy hh:mm"),HelpMe[[#This Row],[Resolved Time]]-HelpMe[[#This Row],[Created Date]])</f>
        <v>1.2500000004365575E-2</v>
      </c>
      <c r="AC640" s="231" t="e">
        <f>YEAR(TEXT(HelpMe[[#This Row],[Created Date]],"mmm dd, yyyy hh:mm"))</f>
        <v>#VALUE!</v>
      </c>
      <c r="AD640" s="228" t="e">
        <f>WEEKNUM(TEXT(HelpMe[[#This Row],[Created Date]],"mmm dd, yyyy hh:mm"),2)</f>
        <v>#VALUE!</v>
      </c>
      <c r="AE640" s="228" t="e">
        <f>_xlfn.CONCAT(HelpMe[[#This Row],[Year]],"-W",HelpMe[[#This Row],[Week'#]])</f>
        <v>#VALUE!</v>
      </c>
      <c r="AF640" s="228" t="str">
        <f>IFERROR(VLOOKUP(HelpMe[[#This Row],[ID]],CGTracker[#All],11,FALSE),"No CG Status Found")</f>
        <v>No CG Status Found</v>
      </c>
      <c r="AG640" s="228" t="e">
        <f>MONTH(TEXT(HelpMe[[#This Row],[Created Date]],"mmm dd, yyyy hh:mm"))</f>
        <v>#VALUE!</v>
      </c>
      <c r="AH640" s="228" t="e">
        <f>_xlfn.CONCAT(HelpMe[[#This Row],[Year]],"-M",HelpMe[[#This Row],[Month]])</f>
        <v>#VALUE!</v>
      </c>
      <c r="AI640" s="228" t="str">
        <f ca="1">IF(HelpMe[[#This Row],[Age]]&lt;2,"Less than 2",IF(HelpMe[[#This Row],[Age]]&lt;5,"From 2 to 5",IF(HelpMe[[#This Row],[Age]]&lt;10,"From 5 to 10","More than 10")))</f>
        <v>Less than 2</v>
      </c>
      <c r="AJ640" s="233" t="e">
        <f>DATEVALUE(TEXT(HelpMe[[#This Row],[Created Date]],"mm/dd/yyyy hh:mm"))</f>
        <v>#VALUE!</v>
      </c>
      <c r="AK640" s="233" t="e">
        <f>IF(HelpMe[[#This Row],[Resolved Time]]="-","",DATEVALUE(TEXT(HelpMe[[#This Row],[Created Date]],"mm/dd/yyyy hh:mm")))</f>
        <v>#VALUE!</v>
      </c>
    </row>
    <row r="641" spans="1:37" ht="14.5">
      <c r="A641" s="252">
        <v>4000004815</v>
      </c>
      <c r="B641" s="252" t="s">
        <v>117</v>
      </c>
      <c r="C641" s="252" t="s">
        <v>861</v>
      </c>
      <c r="D641" s="254" t="s">
        <v>1859</v>
      </c>
      <c r="E641" s="252" t="s">
        <v>1024</v>
      </c>
      <c r="F641" s="252" t="s">
        <v>843</v>
      </c>
      <c r="G641" s="252" t="s">
        <v>844</v>
      </c>
      <c r="H641" s="252" t="s">
        <v>403</v>
      </c>
      <c r="I641" s="255">
        <v>45604.529166666667</v>
      </c>
      <c r="J641" s="255">
        <v>45607.529166666667</v>
      </c>
      <c r="K641" s="252" t="s">
        <v>885</v>
      </c>
      <c r="L641" s="255">
        <v>45607.70416666667</v>
      </c>
      <c r="M641" s="252" t="s">
        <v>1024</v>
      </c>
      <c r="N641" s="252" t="s">
        <v>860</v>
      </c>
      <c r="O641" s="252" t="s">
        <v>848</v>
      </c>
      <c r="P641" s="255">
        <v>45607.70416666667</v>
      </c>
      <c r="Q641" s="252" t="s">
        <v>795</v>
      </c>
      <c r="R641" s="255">
        <v>45604.694444444445</v>
      </c>
      <c r="S641" s="255">
        <v>45604.694444444445</v>
      </c>
      <c r="T641" s="255">
        <v>45604.612500000003</v>
      </c>
      <c r="U641" s="252" t="s">
        <v>885</v>
      </c>
      <c r="V641" s="253" t="s">
        <v>849</v>
      </c>
      <c r="W641" s="252" t="s">
        <v>888</v>
      </c>
      <c r="X641" s="252" t="s">
        <v>903</v>
      </c>
      <c r="Y641" s="228" t="str">
        <f>VLOOKUP(HelpMe[[#This Row],[Technician]],Technicians[#All],3,FALSE)</f>
        <v>RAK Ceramics</v>
      </c>
      <c r="Z641" s="228" t="str">
        <f>VLOOKUP(HelpMe[[#This Row],[Technician]],Technicians[#All],2,FALSE)</f>
        <v>SAP Basis</v>
      </c>
      <c r="AA641" s="233" t="e">
        <f>IF((TEXT("Oct 28, 2024 00:00 AM","mmm dd, yyyy hh:mm") - TEXT(HelpMe[[#This Row],[Created Date]],"mmm dd, yyyy hh:mm"))&gt;0, "Yes","No")</f>
        <v>#VALUE!</v>
      </c>
      <c r="AB641" s="230">
        <f ca="1">IF(HelpMe[[#This Row],[Resolved Time]]="-",NOW()-TEXT(HelpMe[[#This Row],[Created Date]],"mmm dd, yyyy hh:mm"),HelpMe[[#This Row],[Resolved Time]]-HelpMe[[#This Row],[Created Date]])</f>
        <v>0.16527777777810115</v>
      </c>
      <c r="AC641" s="231" t="e">
        <f>YEAR(TEXT(HelpMe[[#This Row],[Created Date]],"mmm dd, yyyy hh:mm"))</f>
        <v>#VALUE!</v>
      </c>
      <c r="AD641" s="228" t="e">
        <f>WEEKNUM(TEXT(HelpMe[[#This Row],[Created Date]],"mmm dd, yyyy hh:mm"),2)</f>
        <v>#VALUE!</v>
      </c>
      <c r="AE641" s="228" t="e">
        <f>_xlfn.CONCAT(HelpMe[[#This Row],[Year]],"-W",HelpMe[[#This Row],[Week'#]])</f>
        <v>#VALUE!</v>
      </c>
      <c r="AF641" s="228" t="str">
        <f>IFERROR(VLOOKUP(HelpMe[[#This Row],[ID]],CGTracker[#All],11,FALSE),"No CG Status Found")</f>
        <v>No CG Status Found</v>
      </c>
      <c r="AG641" s="228" t="e">
        <f>MONTH(TEXT(HelpMe[[#This Row],[Created Date]],"mmm dd, yyyy hh:mm"))</f>
        <v>#VALUE!</v>
      </c>
      <c r="AH641" s="228" t="e">
        <f>_xlfn.CONCAT(HelpMe[[#This Row],[Year]],"-M",HelpMe[[#This Row],[Month]])</f>
        <v>#VALUE!</v>
      </c>
      <c r="AI641" s="228" t="str">
        <f ca="1">IF(HelpMe[[#This Row],[Age]]&lt;2,"Less than 2",IF(HelpMe[[#This Row],[Age]]&lt;5,"From 2 to 5",IF(HelpMe[[#This Row],[Age]]&lt;10,"From 5 to 10","More than 10")))</f>
        <v>Less than 2</v>
      </c>
      <c r="AJ641" s="233">
        <f>DATEVALUE(TEXT(HelpMe[[#This Row],[Created Date]],"mm/dd/yyyy hh:mm"))</f>
        <v>45515</v>
      </c>
      <c r="AK641" s="233">
        <f>IF(HelpMe[[#This Row],[Resolved Time]]="-","",DATEVALUE(TEXT(HelpMe[[#This Row],[Created Date]],"mm/dd/yyyy hh:mm")))</f>
        <v>45515</v>
      </c>
    </row>
    <row r="642" spans="1:37" ht="14.5">
      <c r="A642" s="252">
        <v>4000004916</v>
      </c>
      <c r="B642" s="252" t="s">
        <v>117</v>
      </c>
      <c r="C642" s="252" t="s">
        <v>795</v>
      </c>
      <c r="D642" s="254" t="s">
        <v>1860</v>
      </c>
      <c r="E642" s="252" t="s">
        <v>1233</v>
      </c>
      <c r="F642" s="252" t="s">
        <v>843</v>
      </c>
      <c r="G642" s="252" t="s">
        <v>844</v>
      </c>
      <c r="H642" s="252" t="s">
        <v>403</v>
      </c>
      <c r="I642" s="255">
        <v>45608.576388888891</v>
      </c>
      <c r="J642" s="255">
        <v>45610.576388888891</v>
      </c>
      <c r="K642" s="252" t="s">
        <v>885</v>
      </c>
      <c r="L642" s="255">
        <v>45612.789583333331</v>
      </c>
      <c r="M642" s="252" t="s">
        <v>1233</v>
      </c>
      <c r="N642" s="252" t="s">
        <v>895</v>
      </c>
      <c r="O642" s="252" t="s">
        <v>848</v>
      </c>
      <c r="P642" s="255">
        <v>45612.789583333331</v>
      </c>
      <c r="Q642" s="252" t="s">
        <v>795</v>
      </c>
      <c r="R642" s="255">
        <v>45609.765972222223</v>
      </c>
      <c r="S642" s="255">
        <v>45609.765972222223</v>
      </c>
      <c r="T642" s="255">
        <v>45608.659722222219</v>
      </c>
      <c r="U642" s="252" t="s">
        <v>885</v>
      </c>
      <c r="V642" s="253" t="s">
        <v>849</v>
      </c>
      <c r="W642" s="252" t="s">
        <v>888</v>
      </c>
      <c r="X642" s="252" t="s">
        <v>793</v>
      </c>
      <c r="Y642" s="228" t="str">
        <f>VLOOKUP(HelpMe[[#This Row],[Technician]],Technicians[#All],3,FALSE)</f>
        <v>RAK Ceramics</v>
      </c>
      <c r="Z642" s="228" t="str">
        <f>VLOOKUP(HelpMe[[#This Row],[Technician]],Technicians[#All],2,FALSE)</f>
        <v>SAP Basis</v>
      </c>
      <c r="AA642" s="233" t="e">
        <f>IF((TEXT("Oct 28, 2024 00:00 AM","mmm dd, yyyy hh:mm") - TEXT(HelpMe[[#This Row],[Created Date]],"mmm dd, yyyy hh:mm"))&gt;0, "Yes","No")</f>
        <v>#VALUE!</v>
      </c>
      <c r="AB642" s="230">
        <f ca="1">IF(HelpMe[[#This Row],[Resolved Time]]="-",NOW()-TEXT(HelpMe[[#This Row],[Created Date]],"mmm dd, yyyy hh:mm"),HelpMe[[#This Row],[Resolved Time]]-HelpMe[[#This Row],[Created Date]])</f>
        <v>1.1895833333328483</v>
      </c>
      <c r="AC642" s="231" t="e">
        <f>YEAR(TEXT(HelpMe[[#This Row],[Created Date]],"mmm dd, yyyy hh:mm"))</f>
        <v>#VALUE!</v>
      </c>
      <c r="AD642" s="228" t="e">
        <f>WEEKNUM(TEXT(HelpMe[[#This Row],[Created Date]],"mmm dd, yyyy hh:mm"),2)</f>
        <v>#VALUE!</v>
      </c>
      <c r="AE642" s="228" t="e">
        <f>_xlfn.CONCAT(HelpMe[[#This Row],[Year]],"-W",HelpMe[[#This Row],[Week'#]])</f>
        <v>#VALUE!</v>
      </c>
      <c r="AF642" s="228" t="str">
        <f>IFERROR(VLOOKUP(HelpMe[[#This Row],[ID]],CGTracker[#All],11,FALSE),"No CG Status Found")</f>
        <v>No CG Status Found</v>
      </c>
      <c r="AG642" s="228" t="e">
        <f>MONTH(TEXT(HelpMe[[#This Row],[Created Date]],"mmm dd, yyyy hh:mm"))</f>
        <v>#VALUE!</v>
      </c>
      <c r="AH642" s="228" t="e">
        <f>_xlfn.CONCAT(HelpMe[[#This Row],[Year]],"-M",HelpMe[[#This Row],[Month]])</f>
        <v>#VALUE!</v>
      </c>
      <c r="AI642" s="228" t="str">
        <f ca="1">IF(HelpMe[[#This Row],[Age]]&lt;2,"Less than 2",IF(HelpMe[[#This Row],[Age]]&lt;5,"From 2 to 5",IF(HelpMe[[#This Row],[Age]]&lt;10,"From 5 to 10","More than 10")))</f>
        <v>Less than 2</v>
      </c>
      <c r="AJ642" s="233">
        <f>DATEVALUE(TEXT(HelpMe[[#This Row],[Created Date]],"mm/dd/yyyy hh:mm"))</f>
        <v>45637</v>
      </c>
      <c r="AK642" s="233">
        <f>IF(HelpMe[[#This Row],[Resolved Time]]="-","",DATEVALUE(TEXT(HelpMe[[#This Row],[Created Date]],"mm/dd/yyyy hh:mm")))</f>
        <v>45637</v>
      </c>
    </row>
    <row r="643" spans="1:37" ht="14.5">
      <c r="A643" s="252">
        <v>4000004460</v>
      </c>
      <c r="B643" s="252" t="s">
        <v>117</v>
      </c>
      <c r="C643" s="252" t="s">
        <v>861</v>
      </c>
      <c r="D643" s="254" t="s">
        <v>1861</v>
      </c>
      <c r="E643" s="252" t="s">
        <v>1094</v>
      </c>
      <c r="F643" s="252" t="s">
        <v>843</v>
      </c>
      <c r="G643" s="252" t="s">
        <v>844</v>
      </c>
      <c r="H643" s="252" t="s">
        <v>403</v>
      </c>
      <c r="I643" s="255">
        <v>45593.77847222222</v>
      </c>
      <c r="J643" s="255">
        <v>45595.77847222222</v>
      </c>
      <c r="K643" s="252" t="s">
        <v>845</v>
      </c>
      <c r="L643" s="255">
        <v>45598.492361111108</v>
      </c>
      <c r="M643" s="252" t="s">
        <v>1094</v>
      </c>
      <c r="N643" s="252" t="s">
        <v>895</v>
      </c>
      <c r="O643" s="252" t="s">
        <v>848</v>
      </c>
      <c r="P643" s="255">
        <v>45598.492361111108</v>
      </c>
      <c r="Q643" s="252" t="s">
        <v>795</v>
      </c>
      <c r="R643" s="255">
        <v>45595.491666666669</v>
      </c>
      <c r="S643" s="255">
        <v>45595.491666666669</v>
      </c>
      <c r="T643" s="255">
        <v>45594.486805555556</v>
      </c>
      <c r="U643" s="252" t="s">
        <v>885</v>
      </c>
      <c r="V643" s="253" t="s">
        <v>849</v>
      </c>
      <c r="W643" s="252" t="s">
        <v>850</v>
      </c>
      <c r="X643" s="252" t="s">
        <v>793</v>
      </c>
      <c r="Y643" s="228" t="str">
        <f>VLOOKUP(HelpMe[[#This Row],[Technician]],Technicians[#All],3,FALSE)</f>
        <v>RAK Ceramics</v>
      </c>
      <c r="Z643" s="228" t="str">
        <f>VLOOKUP(HelpMe[[#This Row],[Technician]],Technicians[#All],2,FALSE)</f>
        <v>SAP Basis</v>
      </c>
      <c r="AA643" s="230" t="e">
        <f>IF((TEXT("Oct 28, 2024 00:00 AM","mmm dd, yyyy hh:mm") - TEXT(HelpMe[[#This Row],[Created Date]],"mmm dd, yyyy hh:mm"))&gt;0, "Yes","No")</f>
        <v>#VALUE!</v>
      </c>
      <c r="AB643" s="230">
        <f ca="1">IF(HelpMe[[#This Row],[Resolved Time]]="-",NOW()-TEXT(HelpMe[[#This Row],[Created Date]],"mmm dd, yyyy hh:mm"),HelpMe[[#This Row],[Resolved Time]]-HelpMe[[#This Row],[Created Date]])</f>
        <v>1.7131944444481633</v>
      </c>
      <c r="AC643" s="231" t="e">
        <f>YEAR(TEXT(HelpMe[[#This Row],[Created Date]],"mmm dd, yyyy hh:mm"))</f>
        <v>#VALUE!</v>
      </c>
      <c r="AD643" s="228" t="e">
        <f>WEEKNUM(TEXT(HelpMe[[#This Row],[Created Date]],"mmm dd, yyyy hh:mm"),2)</f>
        <v>#VALUE!</v>
      </c>
      <c r="AE643" s="228" t="e">
        <f>_xlfn.CONCAT(HelpMe[[#This Row],[Year]],"-W",HelpMe[[#This Row],[Week'#]])</f>
        <v>#VALUE!</v>
      </c>
      <c r="AF643" s="228" t="str">
        <f>IFERROR(VLOOKUP(HelpMe[[#This Row],[ID]],CGTracker[#All],11,FALSE),"No CG Status Found")</f>
        <v>No CG Status Found</v>
      </c>
      <c r="AG643" s="228" t="e">
        <f>MONTH(TEXT(HelpMe[[#This Row],[Created Date]],"mmm dd, yyyy hh:mm"))</f>
        <v>#VALUE!</v>
      </c>
      <c r="AH643" s="228" t="e">
        <f>_xlfn.CONCAT(HelpMe[[#This Row],[Year]],"-M",HelpMe[[#This Row],[Month]])</f>
        <v>#VALUE!</v>
      </c>
      <c r="AI643" s="228" t="str">
        <f ca="1">IF(HelpMe[[#This Row],[Age]]&lt;2,"Less than 2",IF(HelpMe[[#This Row],[Age]]&lt;5,"From 2 to 5",IF(HelpMe[[#This Row],[Age]]&lt;10,"From 5 to 10","More than 10")))</f>
        <v>Less than 2</v>
      </c>
      <c r="AJ643" s="233" t="e">
        <f>DATEVALUE(TEXT(HelpMe[[#This Row],[Created Date]],"mm/dd/yyyy hh:mm"))</f>
        <v>#VALUE!</v>
      </c>
      <c r="AK643" s="233" t="e">
        <f>IF(HelpMe[[#This Row],[Resolved Time]]="-","",DATEVALUE(TEXT(HelpMe[[#This Row],[Created Date]],"mm/dd/yyyy hh:mm")))</f>
        <v>#VALUE!</v>
      </c>
    </row>
    <row r="644" spans="1:37" ht="14.5">
      <c r="A644" s="252">
        <v>4000000145</v>
      </c>
      <c r="B644" s="252" t="s">
        <v>117</v>
      </c>
      <c r="C644" s="252" t="s">
        <v>881</v>
      </c>
      <c r="D644" s="254" t="s">
        <v>1862</v>
      </c>
      <c r="E644" s="252" t="s">
        <v>1863</v>
      </c>
      <c r="F644" s="252" t="s">
        <v>843</v>
      </c>
      <c r="G644" s="252" t="s">
        <v>844</v>
      </c>
      <c r="H644" s="252" t="s">
        <v>403</v>
      </c>
      <c r="I644" s="255">
        <v>45475.529166666667</v>
      </c>
      <c r="J644" s="255">
        <v>45494.706250000003</v>
      </c>
      <c r="K644" s="252" t="s">
        <v>885</v>
      </c>
      <c r="L644" s="255">
        <v>45491.702777777777</v>
      </c>
      <c r="M644" s="252" t="s">
        <v>915</v>
      </c>
      <c r="N644" s="252" t="s">
        <v>1185</v>
      </c>
      <c r="O644" s="252" t="s">
        <v>848</v>
      </c>
      <c r="P644" s="255">
        <v>45491.702777777777</v>
      </c>
      <c r="Q644" s="252" t="s">
        <v>881</v>
      </c>
      <c r="R644" s="255">
        <v>45488.673611111109</v>
      </c>
      <c r="S644" s="255">
        <v>45482.507638888892</v>
      </c>
      <c r="T644" s="255">
        <v>45488.49722222222</v>
      </c>
      <c r="U644" s="252" t="s">
        <v>885</v>
      </c>
      <c r="V644" s="253" t="s">
        <v>849</v>
      </c>
      <c r="W644" s="252" t="s">
        <v>888</v>
      </c>
      <c r="X644" s="252" t="s">
        <v>851</v>
      </c>
      <c r="Y644" s="228" t="str">
        <f>VLOOKUP(HelpMe[[#This Row],[Technician]],Technicians[#All],3,FALSE)</f>
        <v>RAK Ceramics</v>
      </c>
      <c r="Z644" s="228" t="str">
        <f>VLOOKUP(HelpMe[[#This Row],[Technician]],Technicians[#All],2,FALSE)</f>
        <v>SAP Basis</v>
      </c>
      <c r="AA644" s="233" t="e">
        <f>IF((TEXT("Oct 28, 2024 00:00 AM","mmm dd, yyyy hh:mm") - TEXT(HelpMe[[#This Row],[Created Date]],"mmm dd, yyyy hh:mm"))&gt;0, "Yes","No")</f>
        <v>#VALUE!</v>
      </c>
      <c r="AB644" s="230">
        <f ca="1">IF(HelpMe[[#This Row],[Resolved Time]]="-",NOW()-TEXT(HelpMe[[#This Row],[Created Date]],"mmm dd, yyyy hh:mm"),HelpMe[[#This Row],[Resolved Time]]-HelpMe[[#This Row],[Created Date]])</f>
        <v>13.144444444442343</v>
      </c>
      <c r="AC644" s="231" t="e">
        <f>YEAR(TEXT(HelpMe[[#This Row],[Created Date]],"mmm dd, yyyy hh:mm"))</f>
        <v>#VALUE!</v>
      </c>
      <c r="AD644" s="228" t="e">
        <f>WEEKNUM(TEXT(HelpMe[[#This Row],[Created Date]],"mmm dd, yyyy hh:mm"),2)</f>
        <v>#VALUE!</v>
      </c>
      <c r="AE644" s="228" t="e">
        <f>_xlfn.CONCAT(HelpMe[[#This Row],[Year]],"-W",HelpMe[[#This Row],[Week'#]])</f>
        <v>#VALUE!</v>
      </c>
      <c r="AF644" s="228" t="str">
        <f>IFERROR(VLOOKUP(HelpMe[[#This Row],[ID]],CGTracker[#All],11,FALSE),"No CG Status Found")</f>
        <v>No CG Status Found</v>
      </c>
      <c r="AG644" s="228" t="e">
        <f>MONTH(TEXT(HelpMe[[#This Row],[Created Date]],"mmm dd, yyyy hh:mm"))</f>
        <v>#VALUE!</v>
      </c>
      <c r="AH644" s="228" t="e">
        <f>_xlfn.CONCAT(HelpMe[[#This Row],[Year]],"-M",HelpMe[[#This Row],[Month]])</f>
        <v>#VALUE!</v>
      </c>
      <c r="AI644" s="228" t="str">
        <f ca="1">IF(HelpMe[[#This Row],[Age]]&lt;2,"Less than 2",IF(HelpMe[[#This Row],[Age]]&lt;5,"From 2 to 5",IF(HelpMe[[#This Row],[Age]]&lt;10,"From 5 to 10","More than 10")))</f>
        <v>More than 10</v>
      </c>
      <c r="AJ644" s="233">
        <f>DATEVALUE(TEXT(HelpMe[[#This Row],[Created Date]],"mm/dd/yyyy hh:mm"))</f>
        <v>45329</v>
      </c>
      <c r="AK644" s="233">
        <f>IF(HelpMe[[#This Row],[Resolved Time]]="-","",DATEVALUE(TEXT(HelpMe[[#This Row],[Created Date]],"mm/dd/yyyy hh:mm")))</f>
        <v>45329</v>
      </c>
    </row>
    <row r="645" spans="1:37" ht="14.5">
      <c r="A645" s="252">
        <v>4000003785</v>
      </c>
      <c r="B645" s="252" t="s">
        <v>117</v>
      </c>
      <c r="C645" s="252" t="s">
        <v>906</v>
      </c>
      <c r="D645" s="254" t="s">
        <v>1864</v>
      </c>
      <c r="E645" s="252" t="s">
        <v>1865</v>
      </c>
      <c r="F645" s="252" t="s">
        <v>843</v>
      </c>
      <c r="G645" s="252" t="s">
        <v>844</v>
      </c>
      <c r="H645" s="252" t="s">
        <v>403</v>
      </c>
      <c r="I645" s="255">
        <v>45572.438194444447</v>
      </c>
      <c r="J645" s="255">
        <v>45572.771527777775</v>
      </c>
      <c r="K645" s="252" t="s">
        <v>885</v>
      </c>
      <c r="L645" s="255">
        <v>45575.609027777777</v>
      </c>
      <c r="M645" s="252" t="s">
        <v>1866</v>
      </c>
      <c r="N645" s="252" t="s">
        <v>895</v>
      </c>
      <c r="O645" s="252" t="s">
        <v>848</v>
      </c>
      <c r="P645" s="255">
        <v>45575.609027777777</v>
      </c>
      <c r="Q645" s="252" t="s">
        <v>861</v>
      </c>
      <c r="R645" s="255">
        <v>45572.568749999999</v>
      </c>
      <c r="S645" s="255">
        <v>45572.568749999999</v>
      </c>
      <c r="T645" s="255">
        <v>45572.479861111111</v>
      </c>
      <c r="U645" s="252" t="s">
        <v>885</v>
      </c>
      <c r="V645" s="253" t="s">
        <v>849</v>
      </c>
      <c r="W645" s="252" t="s">
        <v>888</v>
      </c>
      <c r="X645" s="252" t="s">
        <v>793</v>
      </c>
      <c r="Y645" s="228" t="str">
        <f>VLOOKUP(HelpMe[[#This Row],[Technician]],Technicians[#All],3,FALSE)</f>
        <v>RAK Ceramics</v>
      </c>
      <c r="Z645" s="228" t="str">
        <f>VLOOKUP(HelpMe[[#This Row],[Technician]],Technicians[#All],2,FALSE)</f>
        <v>SAP Basis</v>
      </c>
      <c r="AA645" s="233" t="e">
        <f>IF((TEXT("Oct 28, 2024 00:00 AM","mmm dd, yyyy hh:mm") - TEXT(HelpMe[[#This Row],[Created Date]],"mmm dd, yyyy hh:mm"))&gt;0, "Yes","No")</f>
        <v>#VALUE!</v>
      </c>
      <c r="AB645" s="230">
        <f ca="1">IF(HelpMe[[#This Row],[Resolved Time]]="-",NOW()-TEXT(HelpMe[[#This Row],[Created Date]],"mmm dd, yyyy hh:mm"),HelpMe[[#This Row],[Resolved Time]]-HelpMe[[#This Row],[Created Date]])</f>
        <v>0.13055555555183673</v>
      </c>
      <c r="AC645" s="231" t="e">
        <f>YEAR(TEXT(HelpMe[[#This Row],[Created Date]],"mmm dd, yyyy hh:mm"))</f>
        <v>#VALUE!</v>
      </c>
      <c r="AD645" s="228" t="e">
        <f>WEEKNUM(TEXT(HelpMe[[#This Row],[Created Date]],"mmm dd, yyyy hh:mm"),2)</f>
        <v>#VALUE!</v>
      </c>
      <c r="AE645" s="228" t="e">
        <f>_xlfn.CONCAT(HelpMe[[#This Row],[Year]],"-W",HelpMe[[#This Row],[Week'#]])</f>
        <v>#VALUE!</v>
      </c>
      <c r="AF645" s="228" t="str">
        <f>IFERROR(VLOOKUP(HelpMe[[#This Row],[ID]],CGTracker[#All],11,FALSE),"No CG Status Found")</f>
        <v>No CG Status Found</v>
      </c>
      <c r="AG645" s="228" t="e">
        <f>MONTH(TEXT(HelpMe[[#This Row],[Created Date]],"mmm dd, yyyy hh:mm"))</f>
        <v>#VALUE!</v>
      </c>
      <c r="AH645" s="228" t="e">
        <f>_xlfn.CONCAT(HelpMe[[#This Row],[Year]],"-M",HelpMe[[#This Row],[Month]])</f>
        <v>#VALUE!</v>
      </c>
      <c r="AI645" s="228" t="str">
        <f ca="1">IF(HelpMe[[#This Row],[Age]]&lt;2,"Less than 2",IF(HelpMe[[#This Row],[Age]]&lt;5,"From 2 to 5",IF(HelpMe[[#This Row],[Age]]&lt;10,"From 5 to 10","More than 10")))</f>
        <v>Less than 2</v>
      </c>
      <c r="AJ645" s="233">
        <f>DATEVALUE(TEXT(HelpMe[[#This Row],[Created Date]],"mm/dd/yyyy hh:mm"))</f>
        <v>45483</v>
      </c>
      <c r="AK645" s="233">
        <f>IF(HelpMe[[#This Row],[Resolved Time]]="-","",DATEVALUE(TEXT(HelpMe[[#This Row],[Created Date]],"mm/dd/yyyy hh:mm")))</f>
        <v>45483</v>
      </c>
    </row>
    <row r="646" spans="1:37" ht="14.5">
      <c r="A646" s="252">
        <v>4000003215</v>
      </c>
      <c r="B646" s="252" t="s">
        <v>117</v>
      </c>
      <c r="C646" s="252" t="s">
        <v>795</v>
      </c>
      <c r="D646" s="254" t="s">
        <v>1867</v>
      </c>
      <c r="E646" s="252" t="s">
        <v>1164</v>
      </c>
      <c r="F646" s="252" t="s">
        <v>843</v>
      </c>
      <c r="G646" s="252" t="s">
        <v>844</v>
      </c>
      <c r="H646" s="252" t="s">
        <v>403</v>
      </c>
      <c r="I646" s="255">
        <v>45554.513888888891</v>
      </c>
      <c r="J646" s="255">
        <v>45558.513888888891</v>
      </c>
      <c r="K646" s="252" t="s">
        <v>885</v>
      </c>
      <c r="L646" s="255">
        <v>45557.726388888892</v>
      </c>
      <c r="M646" s="252" t="s">
        <v>846</v>
      </c>
      <c r="N646" s="252" t="s">
        <v>983</v>
      </c>
      <c r="O646" s="252" t="s">
        <v>848</v>
      </c>
      <c r="P646" s="255">
        <v>45557.726388888892</v>
      </c>
      <c r="Q646" s="252" t="s">
        <v>795</v>
      </c>
      <c r="R646" s="255">
        <v>45554.693749999999</v>
      </c>
      <c r="S646" s="255">
        <v>45554.527777777781</v>
      </c>
      <c r="T646" s="255">
        <v>45554.597222222219</v>
      </c>
      <c r="U646" s="252" t="s">
        <v>885</v>
      </c>
      <c r="V646" s="253" t="s">
        <v>849</v>
      </c>
      <c r="W646" s="252" t="s">
        <v>888</v>
      </c>
      <c r="X646" s="252" t="s">
        <v>793</v>
      </c>
      <c r="Y646" s="228" t="str">
        <f>VLOOKUP(HelpMe[[#This Row],[Technician]],Technicians[#All],3,FALSE)</f>
        <v>RAK Ceramics</v>
      </c>
      <c r="Z646" s="228" t="str">
        <f>VLOOKUP(HelpMe[[#This Row],[Technician]],Technicians[#All],2,FALSE)</f>
        <v>SAP Basis</v>
      </c>
      <c r="AA646" s="233" t="e">
        <f>IF((TEXT("Oct 28, 2024 00:00 AM","mmm dd, yyyy hh:mm") - TEXT(HelpMe[[#This Row],[Created Date]],"mmm dd, yyyy hh:mm"))&gt;0, "Yes","No")</f>
        <v>#VALUE!</v>
      </c>
      <c r="AB646" s="230">
        <f ca="1">IF(HelpMe[[#This Row],[Resolved Time]]="-",NOW()-TEXT(HelpMe[[#This Row],[Created Date]],"mmm dd, yyyy hh:mm"),HelpMe[[#This Row],[Resolved Time]]-HelpMe[[#This Row],[Created Date]])</f>
        <v>0.17986111110803904</v>
      </c>
      <c r="AC646" s="231" t="e">
        <f>YEAR(TEXT(HelpMe[[#This Row],[Created Date]],"mmm dd, yyyy hh:mm"))</f>
        <v>#VALUE!</v>
      </c>
      <c r="AD646" s="228" t="e">
        <f>WEEKNUM(TEXT(HelpMe[[#This Row],[Created Date]],"mmm dd, yyyy hh:mm"),2)</f>
        <v>#VALUE!</v>
      </c>
      <c r="AE646" s="228" t="e">
        <f>_xlfn.CONCAT(HelpMe[[#This Row],[Year]],"-W",HelpMe[[#This Row],[Week'#]])</f>
        <v>#VALUE!</v>
      </c>
      <c r="AF646" s="228" t="str">
        <f>IFERROR(VLOOKUP(HelpMe[[#This Row],[ID]],CGTracker[#All],11,FALSE),"No CG Status Found")</f>
        <v>No CG Status Found</v>
      </c>
      <c r="AG646" s="228" t="e">
        <f>MONTH(TEXT(HelpMe[[#This Row],[Created Date]],"mmm dd, yyyy hh:mm"))</f>
        <v>#VALUE!</v>
      </c>
      <c r="AH646" s="228" t="e">
        <f>_xlfn.CONCAT(HelpMe[[#This Row],[Year]],"-M",HelpMe[[#This Row],[Month]])</f>
        <v>#VALUE!</v>
      </c>
      <c r="AI646" s="228" t="str">
        <f ca="1">IF(HelpMe[[#This Row],[Age]]&lt;2,"Less than 2",IF(HelpMe[[#This Row],[Age]]&lt;5,"From 2 to 5",IF(HelpMe[[#This Row],[Age]]&lt;10,"From 5 to 10","More than 10")))</f>
        <v>Less than 2</v>
      </c>
      <c r="AJ646" s="233" t="e">
        <f>DATEVALUE(TEXT(HelpMe[[#This Row],[Created Date]],"mm/dd/yyyy hh:mm"))</f>
        <v>#VALUE!</v>
      </c>
      <c r="AK646" s="233" t="e">
        <f>IF(HelpMe[[#This Row],[Resolved Time]]="-","",DATEVALUE(TEXT(HelpMe[[#This Row],[Created Date]],"mm/dd/yyyy hh:mm")))</f>
        <v>#VALUE!</v>
      </c>
    </row>
    <row r="647" spans="1:37" ht="14.5">
      <c r="A647" s="252">
        <v>4000001441</v>
      </c>
      <c r="B647" s="252" t="s">
        <v>117</v>
      </c>
      <c r="C647" s="252" t="s">
        <v>795</v>
      </c>
      <c r="D647" s="254" t="s">
        <v>1868</v>
      </c>
      <c r="E647" s="252" t="s">
        <v>1869</v>
      </c>
      <c r="F647" s="252" t="s">
        <v>843</v>
      </c>
      <c r="G647" s="252" t="s">
        <v>844</v>
      </c>
      <c r="H647" s="252" t="s">
        <v>403</v>
      </c>
      <c r="I647" s="255">
        <v>45504.595138888886</v>
      </c>
      <c r="J647" s="255">
        <v>45506.595138888886</v>
      </c>
      <c r="K647" s="252" t="s">
        <v>885</v>
      </c>
      <c r="L647" s="255">
        <v>45507.833333333336</v>
      </c>
      <c r="M647" s="252" t="s">
        <v>1869</v>
      </c>
      <c r="N647" s="252" t="s">
        <v>983</v>
      </c>
      <c r="O647" s="252" t="s">
        <v>848</v>
      </c>
      <c r="P647" s="255">
        <v>45507.833333333336</v>
      </c>
      <c r="Q647" s="252" t="s">
        <v>795</v>
      </c>
      <c r="R647" s="255">
        <v>45504.79583333333</v>
      </c>
      <c r="S647" s="255">
        <v>45504.79583333333</v>
      </c>
      <c r="T647" s="255">
        <v>45504.678472222222</v>
      </c>
      <c r="U647" s="252" t="s">
        <v>885</v>
      </c>
      <c r="V647" s="253" t="s">
        <v>849</v>
      </c>
      <c r="W647" s="252" t="s">
        <v>888</v>
      </c>
      <c r="X647" s="252" t="s">
        <v>793</v>
      </c>
      <c r="Y647" s="228" t="str">
        <f>VLOOKUP(HelpMe[[#This Row],[Technician]],Technicians[#All],3,FALSE)</f>
        <v>RAK Ceramics</v>
      </c>
      <c r="Z647" s="228" t="str">
        <f>VLOOKUP(HelpMe[[#This Row],[Technician]],Technicians[#All],2,FALSE)</f>
        <v>SAP Basis</v>
      </c>
      <c r="AA647" s="233" t="e">
        <f>IF((TEXT("Oct 28, 2024 00:00 AM","mmm dd, yyyy hh:mm") - TEXT(HelpMe[[#This Row],[Created Date]],"mmm dd, yyyy hh:mm"))&gt;0, "Yes","No")</f>
        <v>#VALUE!</v>
      </c>
      <c r="AB647" s="230">
        <f ca="1">IF(HelpMe[[#This Row],[Resolved Time]]="-",NOW()-TEXT(HelpMe[[#This Row],[Created Date]],"mmm dd, yyyy hh:mm"),HelpMe[[#This Row],[Resolved Time]]-HelpMe[[#This Row],[Created Date]])</f>
        <v>0.20069444444379769</v>
      </c>
      <c r="AC647" s="231" t="e">
        <f>YEAR(TEXT(HelpMe[[#This Row],[Created Date]],"mmm dd, yyyy hh:mm"))</f>
        <v>#VALUE!</v>
      </c>
      <c r="AD647" s="228" t="e">
        <f>WEEKNUM(TEXT(HelpMe[[#This Row],[Created Date]],"mmm dd, yyyy hh:mm"),2)</f>
        <v>#VALUE!</v>
      </c>
      <c r="AE647" s="228" t="e">
        <f>_xlfn.CONCAT(HelpMe[[#This Row],[Year]],"-W",HelpMe[[#This Row],[Week'#]])</f>
        <v>#VALUE!</v>
      </c>
      <c r="AF647" s="228" t="str">
        <f>IFERROR(VLOOKUP(HelpMe[[#This Row],[ID]],CGTracker[#All],11,FALSE),"No CG Status Found")</f>
        <v>No CG Status Found</v>
      </c>
      <c r="AG647" s="228" t="e">
        <f>MONTH(TEXT(HelpMe[[#This Row],[Created Date]],"mmm dd, yyyy hh:mm"))</f>
        <v>#VALUE!</v>
      </c>
      <c r="AH647" s="228" t="e">
        <f>_xlfn.CONCAT(HelpMe[[#This Row],[Year]],"-M",HelpMe[[#This Row],[Month]])</f>
        <v>#VALUE!</v>
      </c>
      <c r="AI647" s="228" t="str">
        <f ca="1">IF(HelpMe[[#This Row],[Age]]&lt;2,"Less than 2",IF(HelpMe[[#This Row],[Age]]&lt;5,"From 2 to 5",IF(HelpMe[[#This Row],[Age]]&lt;10,"From 5 to 10","More than 10")))</f>
        <v>Less than 2</v>
      </c>
      <c r="AJ647" s="233" t="e">
        <f>DATEVALUE(TEXT(HelpMe[[#This Row],[Created Date]],"mm/dd/yyyy hh:mm"))</f>
        <v>#VALUE!</v>
      </c>
      <c r="AK647" s="233" t="e">
        <f>IF(HelpMe[[#This Row],[Resolved Time]]="-","",DATEVALUE(TEXT(HelpMe[[#This Row],[Created Date]],"mm/dd/yyyy hh:mm")))</f>
        <v>#VALUE!</v>
      </c>
    </row>
    <row r="648" spans="1:37" ht="14.5">
      <c r="A648" s="252">
        <v>4000002673</v>
      </c>
      <c r="B648" s="252" t="s">
        <v>117</v>
      </c>
      <c r="C648" s="252" t="s">
        <v>861</v>
      </c>
      <c r="D648" s="254" t="s">
        <v>1870</v>
      </c>
      <c r="E648" s="252" t="s">
        <v>1094</v>
      </c>
      <c r="F648" s="252" t="s">
        <v>843</v>
      </c>
      <c r="G648" s="252" t="s">
        <v>844</v>
      </c>
      <c r="H648" s="252" t="s">
        <v>403</v>
      </c>
      <c r="I648" s="255">
        <v>45539.718055555553</v>
      </c>
      <c r="J648" s="255">
        <v>45541.718055555553</v>
      </c>
      <c r="K648" s="252" t="s">
        <v>885</v>
      </c>
      <c r="L648" s="255">
        <v>45543.763194444444</v>
      </c>
      <c r="M648" s="252" t="s">
        <v>1094</v>
      </c>
      <c r="N648" s="252" t="s">
        <v>895</v>
      </c>
      <c r="O648" s="252" t="s">
        <v>848</v>
      </c>
      <c r="P648" s="255">
        <v>45543.763194444444</v>
      </c>
      <c r="Q648" s="252" t="s">
        <v>795</v>
      </c>
      <c r="R648" s="255">
        <v>45540.73333333333</v>
      </c>
      <c r="S648" s="255">
        <v>45540.73333333333</v>
      </c>
      <c r="T648" s="255">
        <v>45539.801388888889</v>
      </c>
      <c r="U648" s="252" t="s">
        <v>885</v>
      </c>
      <c r="V648" s="253" t="s">
        <v>849</v>
      </c>
      <c r="W648" s="252" t="s">
        <v>888</v>
      </c>
      <c r="X648" s="252" t="s">
        <v>793</v>
      </c>
      <c r="Y648" s="228" t="str">
        <f>VLOOKUP(HelpMe[[#This Row],[Technician]],Technicians[#All],3,FALSE)</f>
        <v>RAK Ceramics</v>
      </c>
      <c r="Z648" s="228" t="str">
        <f>VLOOKUP(HelpMe[[#This Row],[Technician]],Technicians[#All],2,FALSE)</f>
        <v>SAP Basis</v>
      </c>
      <c r="AA648" s="233" t="e">
        <f>IF((TEXT("Oct 28, 2024 00:00 AM","mmm dd, yyyy hh:mm") - TEXT(HelpMe[[#This Row],[Created Date]],"mmm dd, yyyy hh:mm"))&gt;0, "Yes","No")</f>
        <v>#VALUE!</v>
      </c>
      <c r="AB648" s="230">
        <f ca="1">IF(HelpMe[[#This Row],[Resolved Time]]="-",NOW()-TEXT(HelpMe[[#This Row],[Created Date]],"mmm dd, yyyy hh:mm"),HelpMe[[#This Row],[Resolved Time]]-HelpMe[[#This Row],[Created Date]])</f>
        <v>1.015277777776646</v>
      </c>
      <c r="AC648" s="231" t="e">
        <f>YEAR(TEXT(HelpMe[[#This Row],[Created Date]],"mmm dd, yyyy hh:mm"))</f>
        <v>#VALUE!</v>
      </c>
      <c r="AD648" s="228" t="e">
        <f>WEEKNUM(TEXT(HelpMe[[#This Row],[Created Date]],"mmm dd, yyyy hh:mm"),2)</f>
        <v>#VALUE!</v>
      </c>
      <c r="AE648" s="228" t="e">
        <f>_xlfn.CONCAT(HelpMe[[#This Row],[Year]],"-W",HelpMe[[#This Row],[Week'#]])</f>
        <v>#VALUE!</v>
      </c>
      <c r="AF648" s="228" t="str">
        <f>IFERROR(VLOOKUP(HelpMe[[#This Row],[ID]],CGTracker[#All],11,FALSE),"No CG Status Found")</f>
        <v>No CG Status Found</v>
      </c>
      <c r="AG648" s="228" t="e">
        <f>MONTH(TEXT(HelpMe[[#This Row],[Created Date]],"mmm dd, yyyy hh:mm"))</f>
        <v>#VALUE!</v>
      </c>
      <c r="AH648" s="228" t="e">
        <f>_xlfn.CONCAT(HelpMe[[#This Row],[Year]],"-M",HelpMe[[#This Row],[Month]])</f>
        <v>#VALUE!</v>
      </c>
      <c r="AI648" s="228" t="str">
        <f ca="1">IF(HelpMe[[#This Row],[Age]]&lt;2,"Less than 2",IF(HelpMe[[#This Row],[Age]]&lt;5,"From 2 to 5",IF(HelpMe[[#This Row],[Age]]&lt;10,"From 5 to 10","More than 10")))</f>
        <v>Less than 2</v>
      </c>
      <c r="AJ648" s="233">
        <f>DATEVALUE(TEXT(HelpMe[[#This Row],[Created Date]],"mm/dd/yyyy hh:mm"))</f>
        <v>45391</v>
      </c>
      <c r="AK648" s="233">
        <f>IF(HelpMe[[#This Row],[Resolved Time]]="-","",DATEVALUE(TEXT(HelpMe[[#This Row],[Created Date]],"mm/dd/yyyy hh:mm")))</f>
        <v>45391</v>
      </c>
    </row>
    <row r="649" spans="1:37" ht="14.5">
      <c r="A649" s="252">
        <v>4000000774</v>
      </c>
      <c r="B649" s="252" t="s">
        <v>117</v>
      </c>
      <c r="C649" s="252" t="s">
        <v>795</v>
      </c>
      <c r="D649" s="254" t="s">
        <v>1871</v>
      </c>
      <c r="E649" s="252" t="s">
        <v>1070</v>
      </c>
      <c r="F649" s="252" t="s">
        <v>742</v>
      </c>
      <c r="G649" s="252" t="s">
        <v>516</v>
      </c>
      <c r="H649" s="252" t="s">
        <v>131</v>
      </c>
      <c r="I649" s="255">
        <v>45490.387499999997</v>
      </c>
      <c r="J649" s="255">
        <v>45490.770833333336</v>
      </c>
      <c r="K649" s="252" t="s">
        <v>845</v>
      </c>
      <c r="L649" s="253" t="s">
        <v>849</v>
      </c>
      <c r="M649" s="252" t="s">
        <v>963</v>
      </c>
      <c r="N649" s="252" t="s">
        <v>1071</v>
      </c>
      <c r="O649" s="252" t="s">
        <v>972</v>
      </c>
      <c r="P649" s="255">
        <v>45562.520138888889</v>
      </c>
      <c r="Q649" s="252" t="s">
        <v>861</v>
      </c>
      <c r="R649" s="253" t="s">
        <v>849</v>
      </c>
      <c r="S649" s="253" t="s">
        <v>849</v>
      </c>
      <c r="T649" s="255">
        <v>45490.479166666664</v>
      </c>
      <c r="U649" s="252" t="s">
        <v>845</v>
      </c>
      <c r="V649" s="256">
        <v>3000000000</v>
      </c>
      <c r="W649" s="252" t="s">
        <v>850</v>
      </c>
      <c r="X649" s="252" t="s">
        <v>903</v>
      </c>
      <c r="Y649" s="228" t="str">
        <f>VLOOKUP(HelpMe[[#This Row],[Technician]],Technicians[#All],3,FALSE)</f>
        <v>RAK Ceramics</v>
      </c>
      <c r="Z649" s="228" t="str">
        <f>VLOOKUP(HelpMe[[#This Row],[Technician]],Technicians[#All],2,FALSE)</f>
        <v>SAP SD</v>
      </c>
      <c r="AA649" s="233" t="e">
        <f>IF((TEXT("Oct 28, 2024 00:00 AM","mmm dd, yyyy hh:mm") - TEXT(HelpMe[[#This Row],[Created Date]],"mmm dd, yyyy hh:mm"))&gt;0, "Yes","No")</f>
        <v>#VALUE!</v>
      </c>
      <c r="AB649" s="230" t="e">
        <f ca="1">IF(HelpMe[[#This Row],[Resolved Time]]="-",NOW()-TEXT(HelpMe[[#This Row],[Created Date]],"mmm dd, yyyy hh:mm"),HelpMe[[#This Row],[Resolved Time]]-HelpMe[[#This Row],[Created Date]])</f>
        <v>#VALUE!</v>
      </c>
      <c r="AC649" s="231" t="e">
        <f>YEAR(TEXT(HelpMe[[#This Row],[Created Date]],"mmm dd, yyyy hh:mm"))</f>
        <v>#VALUE!</v>
      </c>
      <c r="AD649" s="228" t="e">
        <f>WEEKNUM(TEXT(HelpMe[[#This Row],[Created Date]],"mmm dd, yyyy hh:mm"),2)</f>
        <v>#VALUE!</v>
      </c>
      <c r="AE649" s="228" t="e">
        <f>_xlfn.CONCAT(HelpMe[[#This Row],[Year]],"-W",HelpMe[[#This Row],[Week'#]])</f>
        <v>#VALUE!</v>
      </c>
      <c r="AF649" s="228" t="str">
        <f>IFERROR(VLOOKUP(HelpMe[[#This Row],[ID]],CGTracker[#All],11,FALSE),"No CG Status Found")</f>
        <v>No CG Status Found</v>
      </c>
      <c r="AG649" s="228" t="e">
        <f>MONTH(TEXT(HelpMe[[#This Row],[Created Date]],"mmm dd, yyyy hh:mm"))</f>
        <v>#VALUE!</v>
      </c>
      <c r="AH649" s="228" t="e">
        <f>_xlfn.CONCAT(HelpMe[[#This Row],[Year]],"-M",HelpMe[[#This Row],[Month]])</f>
        <v>#VALUE!</v>
      </c>
      <c r="AI649" s="228" t="e">
        <f ca="1">IF(HelpMe[[#This Row],[Age]]&lt;2,"Less than 2",IF(HelpMe[[#This Row],[Age]]&lt;5,"From 2 to 5",IF(HelpMe[[#This Row],[Age]]&lt;10,"From 5 to 10","More than 10")))</f>
        <v>#VALUE!</v>
      </c>
      <c r="AJ649" s="233" t="e">
        <f>DATEVALUE(TEXT(HelpMe[[#This Row],[Created Date]],"mm/dd/yyyy hh:mm"))</f>
        <v>#VALUE!</v>
      </c>
      <c r="AK649" s="233" t="str">
        <f>IF(HelpMe[[#This Row],[Resolved Time]]="-","",DATEVALUE(TEXT(HelpMe[[#This Row],[Created Date]],"mm/dd/yyyy hh:mm")))</f>
        <v/>
      </c>
    </row>
    <row r="650" spans="1:37" ht="14.5">
      <c r="A650" s="252">
        <v>4000001392</v>
      </c>
      <c r="B650" s="252" t="s">
        <v>117</v>
      </c>
      <c r="C650" s="252" t="s">
        <v>906</v>
      </c>
      <c r="D650" s="254" t="s">
        <v>1872</v>
      </c>
      <c r="E650" s="252" t="s">
        <v>1873</v>
      </c>
      <c r="F650" s="252" t="s">
        <v>884</v>
      </c>
      <c r="G650" s="252" t="s">
        <v>844</v>
      </c>
      <c r="H650" s="252" t="s">
        <v>403</v>
      </c>
      <c r="I650" s="255">
        <v>45503.46597222222</v>
      </c>
      <c r="J650" s="255">
        <v>45504.445138888892</v>
      </c>
      <c r="K650" s="252" t="s">
        <v>845</v>
      </c>
      <c r="L650" s="255">
        <v>45512.502083333333</v>
      </c>
      <c r="M650" s="252" t="s">
        <v>1873</v>
      </c>
      <c r="N650" s="252" t="s">
        <v>860</v>
      </c>
      <c r="O650" s="252" t="s">
        <v>848</v>
      </c>
      <c r="P650" s="255">
        <v>45512.502083333333</v>
      </c>
      <c r="Q650" s="252" t="s">
        <v>861</v>
      </c>
      <c r="R650" s="255">
        <v>45509.482638888891</v>
      </c>
      <c r="S650" s="255">
        <v>45509.482638888891</v>
      </c>
      <c r="T650" s="255">
        <v>45503.507638888892</v>
      </c>
      <c r="U650" s="252" t="s">
        <v>885</v>
      </c>
      <c r="V650" s="253" t="s">
        <v>849</v>
      </c>
      <c r="W650" s="252" t="s">
        <v>850</v>
      </c>
      <c r="X650" s="252" t="s">
        <v>903</v>
      </c>
      <c r="Y650" s="228" t="str">
        <f>VLOOKUP(HelpMe[[#This Row],[Technician]],Technicians[#All],3,FALSE)</f>
        <v>RAK Ceramics</v>
      </c>
      <c r="Z650" s="228" t="str">
        <f>VLOOKUP(HelpMe[[#This Row],[Technician]],Technicians[#All],2,FALSE)</f>
        <v>SAP Basis</v>
      </c>
      <c r="AA650" s="233" t="e">
        <f>IF((TEXT("Oct 28, 2024 00:00 AM","mmm dd, yyyy hh:mm") - TEXT(HelpMe[[#This Row],[Created Date]],"mmm dd, yyyy hh:mm"))&gt;0, "Yes","No")</f>
        <v>#VALUE!</v>
      </c>
      <c r="AB650" s="230">
        <f ca="1">IF(HelpMe[[#This Row],[Resolved Time]]="-",NOW()-TEXT(HelpMe[[#This Row],[Created Date]],"mmm dd, yyyy hh:mm"),HelpMe[[#This Row],[Resolved Time]]-HelpMe[[#This Row],[Created Date]])</f>
        <v>6.0166666666700621</v>
      </c>
      <c r="AC650" s="231" t="e">
        <f>YEAR(TEXT(HelpMe[[#This Row],[Created Date]],"mmm dd, yyyy hh:mm"))</f>
        <v>#VALUE!</v>
      </c>
      <c r="AD650" s="228" t="e">
        <f>WEEKNUM(TEXT(HelpMe[[#This Row],[Created Date]],"mmm dd, yyyy hh:mm"),2)</f>
        <v>#VALUE!</v>
      </c>
      <c r="AE650" s="228" t="e">
        <f>_xlfn.CONCAT(HelpMe[[#This Row],[Year]],"-W",HelpMe[[#This Row],[Week'#]])</f>
        <v>#VALUE!</v>
      </c>
      <c r="AF650" s="228" t="str">
        <f>IFERROR(VLOOKUP(HelpMe[[#This Row],[ID]],CGTracker[#All],11,FALSE),"No CG Status Found")</f>
        <v>No CG Status Found</v>
      </c>
      <c r="AG650" s="228" t="e">
        <f>MONTH(TEXT(HelpMe[[#This Row],[Created Date]],"mmm dd, yyyy hh:mm"))</f>
        <v>#VALUE!</v>
      </c>
      <c r="AH650" s="228" t="e">
        <f>_xlfn.CONCAT(HelpMe[[#This Row],[Year]],"-M",HelpMe[[#This Row],[Month]])</f>
        <v>#VALUE!</v>
      </c>
      <c r="AI650" s="228" t="str">
        <f ca="1">IF(HelpMe[[#This Row],[Age]]&lt;2,"Less than 2",IF(HelpMe[[#This Row],[Age]]&lt;5,"From 2 to 5",IF(HelpMe[[#This Row],[Age]]&lt;10,"From 5 to 10","More than 10")))</f>
        <v>From 5 to 10</v>
      </c>
      <c r="AJ650" s="233" t="e">
        <f>DATEVALUE(TEXT(HelpMe[[#This Row],[Created Date]],"mm/dd/yyyy hh:mm"))</f>
        <v>#VALUE!</v>
      </c>
      <c r="AK650" s="233" t="e">
        <f>IF(HelpMe[[#This Row],[Resolved Time]]="-","",DATEVALUE(TEXT(HelpMe[[#This Row],[Created Date]],"mm/dd/yyyy hh:mm")))</f>
        <v>#VALUE!</v>
      </c>
    </row>
    <row r="651" spans="1:37" ht="14.5">
      <c r="A651" s="252">
        <v>4000004684</v>
      </c>
      <c r="B651" s="252" t="s">
        <v>117</v>
      </c>
      <c r="C651" s="252" t="s">
        <v>795</v>
      </c>
      <c r="D651" s="254" t="s">
        <v>1874</v>
      </c>
      <c r="E651" s="252" t="s">
        <v>1472</v>
      </c>
      <c r="F651" s="252" t="s">
        <v>843</v>
      </c>
      <c r="G651" s="252" t="s">
        <v>844</v>
      </c>
      <c r="H651" s="252" t="s">
        <v>403</v>
      </c>
      <c r="I651" s="255">
        <v>45601.591666666667</v>
      </c>
      <c r="J651" s="255">
        <v>45608.737500000003</v>
      </c>
      <c r="K651" s="252" t="s">
        <v>885</v>
      </c>
      <c r="L651" s="255">
        <v>45612.789583333331</v>
      </c>
      <c r="M651" s="252" t="s">
        <v>846</v>
      </c>
      <c r="N651" s="252" t="s">
        <v>1071</v>
      </c>
      <c r="O651" s="252" t="s">
        <v>848</v>
      </c>
      <c r="P651" s="255">
        <v>45612.789583333331</v>
      </c>
      <c r="Q651" s="252" t="s">
        <v>795</v>
      </c>
      <c r="R651" s="255">
        <v>45609.76666666667</v>
      </c>
      <c r="S651" s="255">
        <v>45609.76666666667</v>
      </c>
      <c r="T651" s="255">
        <v>45601.675000000003</v>
      </c>
      <c r="U651" s="252" t="s">
        <v>885</v>
      </c>
      <c r="V651" s="253" t="s">
        <v>849</v>
      </c>
      <c r="W651" s="252" t="s">
        <v>888</v>
      </c>
      <c r="X651" s="252" t="s">
        <v>903</v>
      </c>
      <c r="Y651" s="228" t="str">
        <f>VLOOKUP(HelpMe[[#This Row],[Technician]],Technicians[#All],3,FALSE)</f>
        <v>RAK Ceramics</v>
      </c>
      <c r="Z651" s="228" t="str">
        <f>VLOOKUP(HelpMe[[#This Row],[Technician]],Technicians[#All],2,FALSE)</f>
        <v>SAP Basis</v>
      </c>
      <c r="AA651" s="233" t="e">
        <f>IF((TEXT("Oct 28, 2024 00:00 AM","mmm dd, yyyy hh:mm") - TEXT(HelpMe[[#This Row],[Created Date]],"mmm dd, yyyy hh:mm"))&gt;0, "Yes","No")</f>
        <v>#VALUE!</v>
      </c>
      <c r="AB651" s="230">
        <f ca="1">IF(HelpMe[[#This Row],[Resolved Time]]="-",NOW()-TEXT(HelpMe[[#This Row],[Created Date]],"mmm dd, yyyy hh:mm"),HelpMe[[#This Row],[Resolved Time]]-HelpMe[[#This Row],[Created Date]])</f>
        <v>8.1750000000029104</v>
      </c>
      <c r="AC651" s="231" t="e">
        <f>YEAR(TEXT(HelpMe[[#This Row],[Created Date]],"mmm dd, yyyy hh:mm"))</f>
        <v>#VALUE!</v>
      </c>
      <c r="AD651" s="228" t="e">
        <f>WEEKNUM(TEXT(HelpMe[[#This Row],[Created Date]],"mmm dd, yyyy hh:mm"),2)</f>
        <v>#VALUE!</v>
      </c>
      <c r="AE651" s="228" t="e">
        <f>_xlfn.CONCAT(HelpMe[[#This Row],[Year]],"-W",HelpMe[[#This Row],[Week'#]])</f>
        <v>#VALUE!</v>
      </c>
      <c r="AF651" s="228" t="str">
        <f>IFERROR(VLOOKUP(HelpMe[[#This Row],[ID]],CGTracker[#All],11,FALSE),"No CG Status Found")</f>
        <v>No CG Status Found</v>
      </c>
      <c r="AG651" s="228" t="e">
        <f>MONTH(TEXT(HelpMe[[#This Row],[Created Date]],"mmm dd, yyyy hh:mm"))</f>
        <v>#VALUE!</v>
      </c>
      <c r="AH651" s="228" t="e">
        <f>_xlfn.CONCAT(HelpMe[[#This Row],[Year]],"-M",HelpMe[[#This Row],[Month]])</f>
        <v>#VALUE!</v>
      </c>
      <c r="AI651" s="228" t="str">
        <f ca="1">IF(HelpMe[[#This Row],[Age]]&lt;2,"Less than 2",IF(HelpMe[[#This Row],[Age]]&lt;5,"From 2 to 5",IF(HelpMe[[#This Row],[Age]]&lt;10,"From 5 to 10","More than 10")))</f>
        <v>From 5 to 10</v>
      </c>
      <c r="AJ651" s="233">
        <f>DATEVALUE(TEXT(HelpMe[[#This Row],[Created Date]],"mm/dd/yyyy hh:mm"))</f>
        <v>45423</v>
      </c>
      <c r="AK651" s="233">
        <f>IF(HelpMe[[#This Row],[Resolved Time]]="-","",DATEVALUE(TEXT(HelpMe[[#This Row],[Created Date]],"mm/dd/yyyy hh:mm")))</f>
        <v>45423</v>
      </c>
    </row>
    <row r="652" spans="1:37" ht="14.5">
      <c r="A652" s="252">
        <v>4000003214</v>
      </c>
      <c r="B652" s="252" t="s">
        <v>117</v>
      </c>
      <c r="C652" s="252" t="s">
        <v>795</v>
      </c>
      <c r="D652" s="254" t="s">
        <v>1875</v>
      </c>
      <c r="E652" s="252" t="s">
        <v>991</v>
      </c>
      <c r="F652" s="252" t="s">
        <v>843</v>
      </c>
      <c r="G652" s="252" t="s">
        <v>844</v>
      </c>
      <c r="H652" s="252" t="s">
        <v>403</v>
      </c>
      <c r="I652" s="255">
        <v>45554.504861111112</v>
      </c>
      <c r="J652" s="255">
        <v>45558.504861111112</v>
      </c>
      <c r="K652" s="252" t="s">
        <v>845</v>
      </c>
      <c r="L652" s="255">
        <v>45564.6875</v>
      </c>
      <c r="M652" s="252" t="s">
        <v>991</v>
      </c>
      <c r="N652" s="252" t="s">
        <v>895</v>
      </c>
      <c r="O652" s="252" t="s">
        <v>848</v>
      </c>
      <c r="P652" s="255">
        <v>45564.6875</v>
      </c>
      <c r="Q652" s="252" t="s">
        <v>795</v>
      </c>
      <c r="R652" s="255">
        <v>45561.679861111108</v>
      </c>
      <c r="S652" s="255">
        <v>45561.679861111108</v>
      </c>
      <c r="T652" s="255">
        <v>45554.588194444441</v>
      </c>
      <c r="U652" s="252" t="s">
        <v>885</v>
      </c>
      <c r="V652" s="253" t="s">
        <v>849</v>
      </c>
      <c r="W652" s="252" t="s">
        <v>850</v>
      </c>
      <c r="X652" s="252" t="s">
        <v>793</v>
      </c>
      <c r="Y652" s="228" t="str">
        <f>VLOOKUP(HelpMe[[#This Row],[Technician]],Technicians[#All],3,FALSE)</f>
        <v>RAK Ceramics</v>
      </c>
      <c r="Z652" s="228" t="str">
        <f>VLOOKUP(HelpMe[[#This Row],[Technician]],Technicians[#All],2,FALSE)</f>
        <v>SAP Basis</v>
      </c>
      <c r="AA652" s="230" t="e">
        <f>IF((TEXT("Oct 28, 2024 00:00 AM","mmm dd, yyyy hh:mm") - TEXT(HelpMe[[#This Row],[Created Date]],"mmm dd, yyyy hh:mm"))&gt;0, "Yes","No")</f>
        <v>#VALUE!</v>
      </c>
      <c r="AB652" s="230">
        <f ca="1">IF(HelpMe[[#This Row],[Resolved Time]]="-",NOW()-TEXT(HelpMe[[#This Row],[Created Date]],"mmm dd, yyyy hh:mm"),HelpMe[[#This Row],[Resolved Time]]-HelpMe[[#This Row],[Created Date]])</f>
        <v>7.1749999999956344</v>
      </c>
      <c r="AC652" s="231" t="e">
        <f>YEAR(TEXT(HelpMe[[#This Row],[Created Date]],"mmm dd, yyyy hh:mm"))</f>
        <v>#VALUE!</v>
      </c>
      <c r="AD652" s="228" t="e">
        <f>WEEKNUM(TEXT(HelpMe[[#This Row],[Created Date]],"mmm dd, yyyy hh:mm"),2)</f>
        <v>#VALUE!</v>
      </c>
      <c r="AE652" s="228" t="e">
        <f>_xlfn.CONCAT(HelpMe[[#This Row],[Year]],"-W",HelpMe[[#This Row],[Week'#]])</f>
        <v>#VALUE!</v>
      </c>
      <c r="AF652" s="228" t="str">
        <f>IFERROR(VLOOKUP(HelpMe[[#This Row],[ID]],CGTracker[#All],11,FALSE),"No CG Status Found")</f>
        <v>No CG Status Found</v>
      </c>
      <c r="AG652" s="228" t="e">
        <f>MONTH(TEXT(HelpMe[[#This Row],[Created Date]],"mmm dd, yyyy hh:mm"))</f>
        <v>#VALUE!</v>
      </c>
      <c r="AH652" s="228" t="e">
        <f>_xlfn.CONCAT(HelpMe[[#This Row],[Year]],"-M",HelpMe[[#This Row],[Month]])</f>
        <v>#VALUE!</v>
      </c>
      <c r="AI652" s="228" t="str">
        <f ca="1">IF(HelpMe[[#This Row],[Age]]&lt;2,"Less than 2",IF(HelpMe[[#This Row],[Age]]&lt;5,"From 2 to 5",IF(HelpMe[[#This Row],[Age]]&lt;10,"From 5 to 10","More than 10")))</f>
        <v>From 5 to 10</v>
      </c>
      <c r="AJ652" s="233" t="e">
        <f>DATEVALUE(TEXT(HelpMe[[#This Row],[Created Date]],"mm/dd/yyyy hh:mm"))</f>
        <v>#VALUE!</v>
      </c>
      <c r="AK652" s="233" t="e">
        <f>IF(HelpMe[[#This Row],[Resolved Time]]="-","",DATEVALUE(TEXT(HelpMe[[#This Row],[Created Date]],"mm/dd/yyyy hh:mm")))</f>
        <v>#VALUE!</v>
      </c>
    </row>
    <row r="653" spans="1:37" ht="14.5">
      <c r="A653" s="252">
        <v>4000004376</v>
      </c>
      <c r="B653" s="252" t="s">
        <v>117</v>
      </c>
      <c r="C653" s="252" t="s">
        <v>861</v>
      </c>
      <c r="D653" s="254" t="s">
        <v>1876</v>
      </c>
      <c r="E653" s="252" t="s">
        <v>1877</v>
      </c>
      <c r="F653" s="252" t="s">
        <v>843</v>
      </c>
      <c r="G653" s="252" t="s">
        <v>844</v>
      </c>
      <c r="H653" s="252" t="s">
        <v>403</v>
      </c>
      <c r="I653" s="255">
        <v>45589.775000000001</v>
      </c>
      <c r="J653" s="255">
        <v>45591.775000000001</v>
      </c>
      <c r="K653" s="252" t="s">
        <v>885</v>
      </c>
      <c r="L653" s="255">
        <v>45612.789583333331</v>
      </c>
      <c r="M653" s="252" t="s">
        <v>1877</v>
      </c>
      <c r="N653" s="252" t="s">
        <v>1071</v>
      </c>
      <c r="O653" s="252" t="s">
        <v>848</v>
      </c>
      <c r="P653" s="255">
        <v>45612.789583333331</v>
      </c>
      <c r="Q653" s="252" t="s">
        <v>795</v>
      </c>
      <c r="R653" s="255">
        <v>45609.768055555556</v>
      </c>
      <c r="S653" s="255">
        <v>45609.768055555556</v>
      </c>
      <c r="T653" s="255">
        <v>45590.504166666666</v>
      </c>
      <c r="U653" s="252" t="s">
        <v>885</v>
      </c>
      <c r="V653" s="253" t="s">
        <v>849</v>
      </c>
      <c r="W653" s="252" t="s">
        <v>888</v>
      </c>
      <c r="X653" s="252" t="s">
        <v>903</v>
      </c>
      <c r="Y653" s="228" t="str">
        <f>VLOOKUP(HelpMe[[#This Row],[Technician]],Technicians[#All],3,FALSE)</f>
        <v>RAK Ceramics</v>
      </c>
      <c r="Z653" s="228" t="str">
        <f>VLOOKUP(HelpMe[[#This Row],[Technician]],Technicians[#All],2,FALSE)</f>
        <v>SAP Basis</v>
      </c>
      <c r="AA653" s="233" t="e">
        <f>IF((TEXT("Oct 28, 2024 00:00 AM","mmm dd, yyyy hh:mm") - TEXT(HelpMe[[#This Row],[Created Date]],"mmm dd, yyyy hh:mm"))&gt;0, "Yes","No")</f>
        <v>#VALUE!</v>
      </c>
      <c r="AB653" s="230">
        <f ca="1">IF(HelpMe[[#This Row],[Resolved Time]]="-",NOW()-TEXT(HelpMe[[#This Row],[Created Date]],"mmm dd, yyyy hh:mm"),HelpMe[[#This Row],[Resolved Time]]-HelpMe[[#This Row],[Created Date]])</f>
        <v>19.993055555554747</v>
      </c>
      <c r="AC653" s="231" t="e">
        <f>YEAR(TEXT(HelpMe[[#This Row],[Created Date]],"mmm dd, yyyy hh:mm"))</f>
        <v>#VALUE!</v>
      </c>
      <c r="AD653" s="228" t="e">
        <f>WEEKNUM(TEXT(HelpMe[[#This Row],[Created Date]],"mmm dd, yyyy hh:mm"),2)</f>
        <v>#VALUE!</v>
      </c>
      <c r="AE653" s="228" t="e">
        <f>_xlfn.CONCAT(HelpMe[[#This Row],[Year]],"-W",HelpMe[[#This Row],[Week'#]])</f>
        <v>#VALUE!</v>
      </c>
      <c r="AF653" s="228" t="str">
        <f>IFERROR(VLOOKUP(HelpMe[[#This Row],[ID]],CGTracker[#All],11,FALSE),"No CG Status Found")</f>
        <v>No CG Status Found</v>
      </c>
      <c r="AG653" s="228" t="e">
        <f>MONTH(TEXT(HelpMe[[#This Row],[Created Date]],"mmm dd, yyyy hh:mm"))</f>
        <v>#VALUE!</v>
      </c>
      <c r="AH653" s="228" t="e">
        <f>_xlfn.CONCAT(HelpMe[[#This Row],[Year]],"-M",HelpMe[[#This Row],[Month]])</f>
        <v>#VALUE!</v>
      </c>
      <c r="AI653" s="228" t="str">
        <f ca="1">IF(HelpMe[[#This Row],[Age]]&lt;2,"Less than 2",IF(HelpMe[[#This Row],[Age]]&lt;5,"From 2 to 5",IF(HelpMe[[#This Row],[Age]]&lt;10,"From 5 to 10","More than 10")))</f>
        <v>More than 10</v>
      </c>
      <c r="AJ653" s="233" t="e">
        <f>DATEVALUE(TEXT(HelpMe[[#This Row],[Created Date]],"mm/dd/yyyy hh:mm"))</f>
        <v>#VALUE!</v>
      </c>
      <c r="AK653" s="233" t="e">
        <f>IF(HelpMe[[#This Row],[Resolved Time]]="-","",DATEVALUE(TEXT(HelpMe[[#This Row],[Created Date]],"mm/dd/yyyy hh:mm")))</f>
        <v>#VALUE!</v>
      </c>
    </row>
    <row r="654" spans="1:37" ht="14.5">
      <c r="A654" s="252">
        <v>4000004254</v>
      </c>
      <c r="B654" s="252" t="s">
        <v>117</v>
      </c>
      <c r="C654" s="252" t="s">
        <v>906</v>
      </c>
      <c r="D654" s="254" t="s">
        <v>1878</v>
      </c>
      <c r="E654" s="252" t="s">
        <v>1563</v>
      </c>
      <c r="F654" s="252" t="s">
        <v>884</v>
      </c>
      <c r="G654" s="252" t="s">
        <v>844</v>
      </c>
      <c r="H654" s="252" t="s">
        <v>403</v>
      </c>
      <c r="I654" s="255">
        <v>45586.693749999999</v>
      </c>
      <c r="J654" s="255">
        <v>45587.67291666667</v>
      </c>
      <c r="K654" s="252" t="s">
        <v>845</v>
      </c>
      <c r="L654" s="255">
        <v>45590.697916666664</v>
      </c>
      <c r="M654" s="252" t="s">
        <v>1563</v>
      </c>
      <c r="N654" s="252" t="s">
        <v>860</v>
      </c>
      <c r="O654" s="252" t="s">
        <v>848</v>
      </c>
      <c r="P654" s="255">
        <v>45590.697916666664</v>
      </c>
      <c r="Q654" s="252" t="s">
        <v>861</v>
      </c>
      <c r="R654" s="255">
        <v>45587.67291666667</v>
      </c>
      <c r="S654" s="255">
        <v>45587.67291666667</v>
      </c>
      <c r="T654" s="255">
        <v>45586.73541666667</v>
      </c>
      <c r="U654" s="252" t="s">
        <v>885</v>
      </c>
      <c r="V654" s="253" t="s">
        <v>849</v>
      </c>
      <c r="W654" s="252" t="s">
        <v>850</v>
      </c>
      <c r="X654" s="252" t="s">
        <v>903</v>
      </c>
      <c r="Y654" s="228" t="str">
        <f>VLOOKUP(HelpMe[[#This Row],[Technician]],Technicians[#All],3,FALSE)</f>
        <v>RAK Ceramics</v>
      </c>
      <c r="Z654" s="228" t="str">
        <f>VLOOKUP(HelpMe[[#This Row],[Technician]],Technicians[#All],2,FALSE)</f>
        <v>SAP Basis</v>
      </c>
      <c r="AA654" s="233" t="e">
        <f>IF((TEXT("Oct 28, 2024 00:00 AM","mmm dd, yyyy hh:mm") - TEXT(HelpMe[[#This Row],[Created Date]],"mmm dd, yyyy hh:mm"))&gt;0, "Yes","No")</f>
        <v>#VALUE!</v>
      </c>
      <c r="AB654" s="230">
        <f ca="1">IF(HelpMe[[#This Row],[Resolved Time]]="-",NOW()-TEXT(HelpMe[[#This Row],[Created Date]],"mmm dd, yyyy hh:mm"),HelpMe[[#This Row],[Resolved Time]]-HelpMe[[#This Row],[Created Date]])</f>
        <v>0.97916666667151731</v>
      </c>
      <c r="AC654" s="231" t="e">
        <f>YEAR(TEXT(HelpMe[[#This Row],[Created Date]],"mmm dd, yyyy hh:mm"))</f>
        <v>#VALUE!</v>
      </c>
      <c r="AD654" s="228" t="e">
        <f>WEEKNUM(TEXT(HelpMe[[#This Row],[Created Date]],"mmm dd, yyyy hh:mm"),2)</f>
        <v>#VALUE!</v>
      </c>
      <c r="AE654" s="228" t="e">
        <f>_xlfn.CONCAT(HelpMe[[#This Row],[Year]],"-W",HelpMe[[#This Row],[Week'#]])</f>
        <v>#VALUE!</v>
      </c>
      <c r="AF654" s="228" t="str">
        <f>IFERROR(VLOOKUP(HelpMe[[#This Row],[ID]],CGTracker[#All],11,FALSE),"No CG Status Found")</f>
        <v>No CG Status Found</v>
      </c>
      <c r="AG654" s="228" t="e">
        <f>MONTH(TEXT(HelpMe[[#This Row],[Created Date]],"mmm dd, yyyy hh:mm"))</f>
        <v>#VALUE!</v>
      </c>
      <c r="AH654" s="228" t="e">
        <f>_xlfn.CONCAT(HelpMe[[#This Row],[Year]],"-M",HelpMe[[#This Row],[Month]])</f>
        <v>#VALUE!</v>
      </c>
      <c r="AI654" s="228" t="str">
        <f ca="1">IF(HelpMe[[#This Row],[Age]]&lt;2,"Less than 2",IF(HelpMe[[#This Row],[Age]]&lt;5,"From 2 to 5",IF(HelpMe[[#This Row],[Age]]&lt;10,"From 5 to 10","More than 10")))</f>
        <v>Less than 2</v>
      </c>
      <c r="AJ654" s="233" t="e">
        <f>DATEVALUE(TEXT(HelpMe[[#This Row],[Created Date]],"mm/dd/yyyy hh:mm"))</f>
        <v>#VALUE!</v>
      </c>
      <c r="AK654" s="233" t="e">
        <f>IF(HelpMe[[#This Row],[Resolved Time]]="-","",DATEVALUE(TEXT(HelpMe[[#This Row],[Created Date]],"mm/dd/yyyy hh:mm")))</f>
        <v>#VALUE!</v>
      </c>
    </row>
    <row r="655" spans="1:37" ht="14.5">
      <c r="A655" s="252">
        <v>4000005033</v>
      </c>
      <c r="B655" s="252" t="s">
        <v>117</v>
      </c>
      <c r="C655" s="252" t="s">
        <v>861</v>
      </c>
      <c r="D655" s="254" t="s">
        <v>1879</v>
      </c>
      <c r="E655" s="252" t="s">
        <v>911</v>
      </c>
      <c r="F655" s="252" t="s">
        <v>843</v>
      </c>
      <c r="G655" s="252" t="s">
        <v>844</v>
      </c>
      <c r="H655" s="252" t="s">
        <v>403</v>
      </c>
      <c r="I655" s="255">
        <v>45610.841666666667</v>
      </c>
      <c r="J655" s="255">
        <v>45614.841666666667</v>
      </c>
      <c r="K655" s="252" t="s">
        <v>885</v>
      </c>
      <c r="L655" s="255">
        <v>45614.665277777778</v>
      </c>
      <c r="M655" s="252" t="s">
        <v>911</v>
      </c>
      <c r="N655" s="252" t="s">
        <v>912</v>
      </c>
      <c r="O655" s="252" t="s">
        <v>848</v>
      </c>
      <c r="P655" s="255">
        <v>45614.665277777778</v>
      </c>
      <c r="Q655" s="252" t="s">
        <v>795</v>
      </c>
      <c r="R655" s="255">
        <v>45611.652083333334</v>
      </c>
      <c r="S655" s="255">
        <v>45611.467361111114</v>
      </c>
      <c r="T655" s="255">
        <v>45611.55</v>
      </c>
      <c r="U655" s="252" t="s">
        <v>885</v>
      </c>
      <c r="V655" s="253" t="s">
        <v>849</v>
      </c>
      <c r="W655" s="252" t="s">
        <v>888</v>
      </c>
      <c r="X655" s="252" t="s">
        <v>913</v>
      </c>
      <c r="Y655" s="228" t="str">
        <f>VLOOKUP(HelpMe[[#This Row],[Technician]],Technicians[#All],3,FALSE)</f>
        <v>RAK Ceramics</v>
      </c>
      <c r="Z655" s="228" t="str">
        <f>VLOOKUP(HelpMe[[#This Row],[Technician]],Technicians[#All],2,FALSE)</f>
        <v>SAP Basis</v>
      </c>
      <c r="AA655" s="230" t="e">
        <f>IF((TEXT("Oct 28, 2024 00:00 AM","mmm dd, yyyy hh:mm") - TEXT(HelpMe[[#This Row],[Created Date]],"mmm dd, yyyy hh:mm"))&gt;0, "Yes","No")</f>
        <v>#VALUE!</v>
      </c>
      <c r="AB655" s="230">
        <f ca="1">IF(HelpMe[[#This Row],[Resolved Time]]="-",NOW()-TEXT(HelpMe[[#This Row],[Created Date]],"mmm dd, yyyy hh:mm"),HelpMe[[#This Row],[Resolved Time]]-HelpMe[[#This Row],[Created Date]])</f>
        <v>0.81041666666715173</v>
      </c>
      <c r="AC655" s="231" t="e">
        <f>YEAR(TEXT(HelpMe[[#This Row],[Created Date]],"mmm dd, yyyy hh:mm"))</f>
        <v>#VALUE!</v>
      </c>
      <c r="AD655" s="228" t="e">
        <f>WEEKNUM(TEXT(HelpMe[[#This Row],[Created Date]],"mmm dd, yyyy hh:mm"),2)</f>
        <v>#VALUE!</v>
      </c>
      <c r="AE655" s="228" t="e">
        <f>_xlfn.CONCAT(HelpMe[[#This Row],[Year]],"-W",HelpMe[[#This Row],[Week'#]])</f>
        <v>#VALUE!</v>
      </c>
      <c r="AF655" s="228" t="str">
        <f>IFERROR(VLOOKUP(HelpMe[[#This Row],[ID]],CGTracker[#All],11,FALSE),"No CG Status Found")</f>
        <v>No CG Status Found</v>
      </c>
      <c r="AG655" s="228" t="e">
        <f>MONTH(TEXT(HelpMe[[#This Row],[Created Date]],"mmm dd, yyyy hh:mm"))</f>
        <v>#VALUE!</v>
      </c>
      <c r="AH655" s="228" t="e">
        <f>_xlfn.CONCAT(HelpMe[[#This Row],[Year]],"-M",HelpMe[[#This Row],[Month]])</f>
        <v>#VALUE!</v>
      </c>
      <c r="AI655" s="228" t="str">
        <f ca="1">IF(HelpMe[[#This Row],[Age]]&lt;2,"Less than 2",IF(HelpMe[[#This Row],[Age]]&lt;5,"From 2 to 5",IF(HelpMe[[#This Row],[Age]]&lt;10,"From 5 to 10","More than 10")))</f>
        <v>Less than 2</v>
      </c>
      <c r="AJ655" s="233" t="e">
        <f>DATEVALUE(TEXT(HelpMe[[#This Row],[Created Date]],"mm/dd/yyyy hh:mm"))</f>
        <v>#VALUE!</v>
      </c>
      <c r="AK655" s="233" t="e">
        <f>IF(HelpMe[[#This Row],[Resolved Time]]="-","",DATEVALUE(TEXT(HelpMe[[#This Row],[Created Date]],"mm/dd/yyyy hh:mm")))</f>
        <v>#VALUE!</v>
      </c>
    </row>
    <row r="656" spans="1:37" ht="14.5">
      <c r="A656" s="252">
        <v>4000004760</v>
      </c>
      <c r="B656" s="252" t="s">
        <v>117</v>
      </c>
      <c r="C656" s="252" t="s">
        <v>861</v>
      </c>
      <c r="D656" s="254" t="s">
        <v>1880</v>
      </c>
      <c r="E656" s="252" t="s">
        <v>1881</v>
      </c>
      <c r="F656" s="252" t="s">
        <v>843</v>
      </c>
      <c r="G656" s="252" t="s">
        <v>844</v>
      </c>
      <c r="H656" s="252" t="s">
        <v>403</v>
      </c>
      <c r="I656" s="255">
        <v>45603.479166666664</v>
      </c>
      <c r="J656" s="255">
        <v>45605.479166666664</v>
      </c>
      <c r="K656" s="252" t="s">
        <v>885</v>
      </c>
      <c r="L656" s="255">
        <v>45618.480555555558</v>
      </c>
      <c r="M656" s="252" t="s">
        <v>1882</v>
      </c>
      <c r="N656" s="252" t="s">
        <v>975</v>
      </c>
      <c r="O656" s="252" t="s">
        <v>848</v>
      </c>
      <c r="P656" s="255">
        <v>45618.480555555558</v>
      </c>
      <c r="Q656" s="252" t="s">
        <v>795</v>
      </c>
      <c r="R656" s="255">
        <v>45617.79791666667</v>
      </c>
      <c r="S656" s="255">
        <v>45616.75</v>
      </c>
      <c r="T656" s="255">
        <v>45603.5625</v>
      </c>
      <c r="U656" s="252" t="s">
        <v>885</v>
      </c>
      <c r="V656" s="253" t="s">
        <v>849</v>
      </c>
      <c r="W656" s="252" t="s">
        <v>888</v>
      </c>
      <c r="X656" s="252" t="s">
        <v>903</v>
      </c>
      <c r="Y656" s="228" t="str">
        <f>VLOOKUP(HelpMe[[#This Row],[Technician]],Technicians[#All],3,FALSE)</f>
        <v>RAK Ceramics</v>
      </c>
      <c r="Z656" s="228" t="str">
        <f>VLOOKUP(HelpMe[[#This Row],[Technician]],Technicians[#All],2,FALSE)</f>
        <v>SAP Basis</v>
      </c>
      <c r="AA656" s="233" t="e">
        <f>IF((TEXT("Oct 28, 2024 00:00 AM","mmm dd, yyyy hh:mm") - TEXT(HelpMe[[#This Row],[Created Date]],"mmm dd, yyyy hh:mm"))&gt;0, "Yes","No")</f>
        <v>#VALUE!</v>
      </c>
      <c r="AB656" s="230">
        <f ca="1">IF(HelpMe[[#This Row],[Resolved Time]]="-",NOW()-TEXT(HelpMe[[#This Row],[Created Date]],"mmm dd, yyyy hh:mm"),HelpMe[[#This Row],[Resolved Time]]-HelpMe[[#This Row],[Created Date]])</f>
        <v>14.318750000005821</v>
      </c>
      <c r="AC656" s="231" t="e">
        <f>YEAR(TEXT(HelpMe[[#This Row],[Created Date]],"mmm dd, yyyy hh:mm"))</f>
        <v>#VALUE!</v>
      </c>
      <c r="AD656" s="228" t="e">
        <f>WEEKNUM(TEXT(HelpMe[[#This Row],[Created Date]],"mmm dd, yyyy hh:mm"),2)</f>
        <v>#VALUE!</v>
      </c>
      <c r="AE656" s="228" t="e">
        <f>_xlfn.CONCAT(HelpMe[[#This Row],[Year]],"-W",HelpMe[[#This Row],[Week'#]])</f>
        <v>#VALUE!</v>
      </c>
      <c r="AF656" s="228" t="str">
        <f>IFERROR(VLOOKUP(HelpMe[[#This Row],[ID]],CGTracker[#All],11,FALSE),"No CG Status Found")</f>
        <v>No CG Status Found</v>
      </c>
      <c r="AG656" s="228" t="e">
        <f>MONTH(TEXT(HelpMe[[#This Row],[Created Date]],"mmm dd, yyyy hh:mm"))</f>
        <v>#VALUE!</v>
      </c>
      <c r="AH656" s="228" t="e">
        <f>_xlfn.CONCAT(HelpMe[[#This Row],[Year]],"-M",HelpMe[[#This Row],[Month]])</f>
        <v>#VALUE!</v>
      </c>
      <c r="AI656" s="228" t="str">
        <f ca="1">IF(HelpMe[[#This Row],[Age]]&lt;2,"Less than 2",IF(HelpMe[[#This Row],[Age]]&lt;5,"From 2 to 5",IF(HelpMe[[#This Row],[Age]]&lt;10,"From 5 to 10","More than 10")))</f>
        <v>More than 10</v>
      </c>
      <c r="AJ656" s="233">
        <f>DATEVALUE(TEXT(HelpMe[[#This Row],[Created Date]],"mm/dd/yyyy hh:mm"))</f>
        <v>45484</v>
      </c>
      <c r="AK656" s="233">
        <f>IF(HelpMe[[#This Row],[Resolved Time]]="-","",DATEVALUE(TEXT(HelpMe[[#This Row],[Created Date]],"mm/dd/yyyy hh:mm")))</f>
        <v>45484</v>
      </c>
    </row>
    <row r="657" spans="1:37" ht="14.5">
      <c r="A657" s="252">
        <v>4000004421</v>
      </c>
      <c r="B657" s="252" t="s">
        <v>117</v>
      </c>
      <c r="C657" s="252" t="s">
        <v>795</v>
      </c>
      <c r="D657" s="254" t="s">
        <v>1883</v>
      </c>
      <c r="E657" s="252" t="s">
        <v>1884</v>
      </c>
      <c r="F657" s="252" t="s">
        <v>843</v>
      </c>
      <c r="G657" s="252" t="s">
        <v>844</v>
      </c>
      <c r="H657" s="252" t="s">
        <v>403</v>
      </c>
      <c r="I657" s="255">
        <v>45591.563194444447</v>
      </c>
      <c r="J657" s="255">
        <v>45594.563194444447</v>
      </c>
      <c r="K657" s="252" t="s">
        <v>885</v>
      </c>
      <c r="L657" s="255">
        <v>45603.786111111112</v>
      </c>
      <c r="M657" s="252" t="s">
        <v>846</v>
      </c>
      <c r="N657" s="252" t="s">
        <v>847</v>
      </c>
      <c r="O657" s="252" t="s">
        <v>848</v>
      </c>
      <c r="P657" s="255">
        <v>45603.786111111112</v>
      </c>
      <c r="Q657" s="252" t="s">
        <v>795</v>
      </c>
      <c r="R657" s="255">
        <v>45600.779861111114</v>
      </c>
      <c r="S657" s="255">
        <v>45594.472222222219</v>
      </c>
      <c r="T657" s="255">
        <v>45591.646527777775</v>
      </c>
      <c r="U657" s="252" t="s">
        <v>885</v>
      </c>
      <c r="V657" s="253" t="s">
        <v>849</v>
      </c>
      <c r="W657" s="252" t="s">
        <v>888</v>
      </c>
      <c r="X657" s="252" t="s">
        <v>903</v>
      </c>
      <c r="Y657" s="228" t="str">
        <f>VLOOKUP(HelpMe[[#This Row],[Technician]],Technicians[#All],3,FALSE)</f>
        <v>RAK Ceramics</v>
      </c>
      <c r="Z657" s="228" t="str">
        <f>VLOOKUP(HelpMe[[#This Row],[Technician]],Technicians[#All],2,FALSE)</f>
        <v>SAP Basis</v>
      </c>
      <c r="AA657" s="233" t="e">
        <f>IF((TEXT("Oct 28, 2024 00:00 AM","mmm dd, yyyy hh:mm") - TEXT(HelpMe[[#This Row],[Created Date]],"mmm dd, yyyy hh:mm"))&gt;0, "Yes","No")</f>
        <v>#VALUE!</v>
      </c>
      <c r="AB657" s="230">
        <f ca="1">IF(HelpMe[[#This Row],[Resolved Time]]="-",NOW()-TEXT(HelpMe[[#This Row],[Created Date]],"mmm dd, yyyy hh:mm"),HelpMe[[#This Row],[Resolved Time]]-HelpMe[[#This Row],[Created Date]])</f>
        <v>9.2166666666671517</v>
      </c>
      <c r="AC657" s="231" t="e">
        <f>YEAR(TEXT(HelpMe[[#This Row],[Created Date]],"mmm dd, yyyy hh:mm"))</f>
        <v>#VALUE!</v>
      </c>
      <c r="AD657" s="228" t="e">
        <f>WEEKNUM(TEXT(HelpMe[[#This Row],[Created Date]],"mmm dd, yyyy hh:mm"),2)</f>
        <v>#VALUE!</v>
      </c>
      <c r="AE657" s="228" t="e">
        <f>_xlfn.CONCAT(HelpMe[[#This Row],[Year]],"-W",HelpMe[[#This Row],[Week'#]])</f>
        <v>#VALUE!</v>
      </c>
      <c r="AF657" s="228" t="str">
        <f>IFERROR(VLOOKUP(HelpMe[[#This Row],[ID]],CGTracker[#All],11,FALSE),"No CG Status Found")</f>
        <v>No CG Status Found</v>
      </c>
      <c r="AG657" s="228" t="e">
        <f>MONTH(TEXT(HelpMe[[#This Row],[Created Date]],"mmm dd, yyyy hh:mm"))</f>
        <v>#VALUE!</v>
      </c>
      <c r="AH657" s="228" t="e">
        <f>_xlfn.CONCAT(HelpMe[[#This Row],[Year]],"-M",HelpMe[[#This Row],[Month]])</f>
        <v>#VALUE!</v>
      </c>
      <c r="AI657" s="228" t="str">
        <f ca="1">IF(HelpMe[[#This Row],[Age]]&lt;2,"Less than 2",IF(HelpMe[[#This Row],[Age]]&lt;5,"From 2 to 5",IF(HelpMe[[#This Row],[Age]]&lt;10,"From 5 to 10","More than 10")))</f>
        <v>From 5 to 10</v>
      </c>
      <c r="AJ657" s="233" t="e">
        <f>DATEVALUE(TEXT(HelpMe[[#This Row],[Created Date]],"mm/dd/yyyy hh:mm"))</f>
        <v>#VALUE!</v>
      </c>
      <c r="AK657" s="233" t="e">
        <f>IF(HelpMe[[#This Row],[Resolved Time]]="-","",DATEVALUE(TEXT(HelpMe[[#This Row],[Created Date]],"mm/dd/yyyy hh:mm")))</f>
        <v>#VALUE!</v>
      </c>
    </row>
    <row r="658" spans="1:37" ht="14.5">
      <c r="A658" s="252">
        <v>4000003103</v>
      </c>
      <c r="B658" s="252" t="s">
        <v>156</v>
      </c>
      <c r="C658" s="252" t="s">
        <v>795</v>
      </c>
      <c r="D658" s="254" t="s">
        <v>1885</v>
      </c>
      <c r="E658" s="252" t="s">
        <v>1102</v>
      </c>
      <c r="F658" s="252" t="s">
        <v>843</v>
      </c>
      <c r="G658" s="252" t="s">
        <v>844</v>
      </c>
      <c r="H658" s="252" t="s">
        <v>403</v>
      </c>
      <c r="I658" s="255">
        <v>45551.8125</v>
      </c>
      <c r="J658" s="255">
        <v>45554.4375</v>
      </c>
      <c r="K658" s="252" t="s">
        <v>845</v>
      </c>
      <c r="L658" s="255">
        <v>45562.811805555553</v>
      </c>
      <c r="M658" s="252" t="s">
        <v>1102</v>
      </c>
      <c r="N658" s="252" t="s">
        <v>971</v>
      </c>
      <c r="O658" s="252" t="s">
        <v>848</v>
      </c>
      <c r="P658" s="255">
        <v>45562.811805555553</v>
      </c>
      <c r="Q658" s="252" t="s">
        <v>795</v>
      </c>
      <c r="R658" s="255">
        <v>45559.792361111111</v>
      </c>
      <c r="S658" s="255">
        <v>45553.490277777775</v>
      </c>
      <c r="T658" s="255">
        <v>45552.520833333336</v>
      </c>
      <c r="U658" s="253" t="s">
        <v>849</v>
      </c>
      <c r="V658" s="253" t="s">
        <v>849</v>
      </c>
      <c r="W658" s="252" t="s">
        <v>850</v>
      </c>
      <c r="X658" s="252" t="s">
        <v>793</v>
      </c>
      <c r="Y658" s="228" t="str">
        <f>VLOOKUP(HelpMe[[#This Row],[Technician]],Technicians[#All],3,FALSE)</f>
        <v>RAK Ceramics</v>
      </c>
      <c r="Z658" s="228" t="str">
        <f>VLOOKUP(HelpMe[[#This Row],[Technician]],Technicians[#All],2,FALSE)</f>
        <v>SAP Basis</v>
      </c>
      <c r="AA658" s="233" t="e">
        <f>IF((TEXT("Oct 28, 2024 00:00 AM","mmm dd, yyyy hh:mm") - TEXT(HelpMe[[#This Row],[Created Date]],"mmm dd, yyyy hh:mm"))&gt;0, "Yes","No")</f>
        <v>#VALUE!</v>
      </c>
      <c r="AB658" s="230">
        <f ca="1">IF(HelpMe[[#This Row],[Resolved Time]]="-",NOW()-TEXT(HelpMe[[#This Row],[Created Date]],"mmm dd, yyyy hh:mm"),HelpMe[[#This Row],[Resolved Time]]-HelpMe[[#This Row],[Created Date]])</f>
        <v>7.9798611111109494</v>
      </c>
      <c r="AC658" s="231" t="e">
        <f>YEAR(TEXT(HelpMe[[#This Row],[Created Date]],"mmm dd, yyyy hh:mm"))</f>
        <v>#VALUE!</v>
      </c>
      <c r="AD658" s="228" t="e">
        <f>WEEKNUM(TEXT(HelpMe[[#This Row],[Created Date]],"mmm dd, yyyy hh:mm"),2)</f>
        <v>#VALUE!</v>
      </c>
      <c r="AE658" s="228" t="e">
        <f>_xlfn.CONCAT(HelpMe[[#This Row],[Year]],"-W",HelpMe[[#This Row],[Week'#]])</f>
        <v>#VALUE!</v>
      </c>
      <c r="AF658" s="228" t="str">
        <f>IFERROR(VLOOKUP(HelpMe[[#This Row],[ID]],CGTracker[#All],11,FALSE),"No CG Status Found")</f>
        <v>No CG Status Found</v>
      </c>
      <c r="AG658" s="228" t="e">
        <f>MONTH(TEXT(HelpMe[[#This Row],[Created Date]],"mmm dd, yyyy hh:mm"))</f>
        <v>#VALUE!</v>
      </c>
      <c r="AH658" s="228" t="e">
        <f>_xlfn.CONCAT(HelpMe[[#This Row],[Year]],"-M",HelpMe[[#This Row],[Month]])</f>
        <v>#VALUE!</v>
      </c>
      <c r="AI658" s="228" t="str">
        <f ca="1">IF(HelpMe[[#This Row],[Age]]&lt;2,"Less than 2",IF(HelpMe[[#This Row],[Age]]&lt;5,"From 2 to 5",IF(HelpMe[[#This Row],[Age]]&lt;10,"From 5 to 10","More than 10")))</f>
        <v>From 5 to 10</v>
      </c>
      <c r="AJ658" s="233" t="e">
        <f>DATEVALUE(TEXT(HelpMe[[#This Row],[Created Date]],"mm/dd/yyyy hh:mm"))</f>
        <v>#VALUE!</v>
      </c>
      <c r="AK658" s="233" t="e">
        <f>IF(HelpMe[[#This Row],[Resolved Time]]="-","",DATEVALUE(TEXT(HelpMe[[#This Row],[Created Date]],"mm/dd/yyyy hh:mm")))</f>
        <v>#VALUE!</v>
      </c>
    </row>
    <row r="659" spans="1:37" ht="14.5">
      <c r="A659" s="252">
        <v>4000005918</v>
      </c>
      <c r="B659" s="252" t="s">
        <v>117</v>
      </c>
      <c r="C659" s="252" t="s">
        <v>795</v>
      </c>
      <c r="D659" s="254" t="s">
        <v>1886</v>
      </c>
      <c r="E659" s="252" t="s">
        <v>843</v>
      </c>
      <c r="F659" s="252" t="s">
        <v>843</v>
      </c>
      <c r="G659" s="252" t="s">
        <v>844</v>
      </c>
      <c r="H659" s="252" t="s">
        <v>40</v>
      </c>
      <c r="I659" s="255">
        <v>45639.543055555558</v>
      </c>
      <c r="J659" s="255">
        <v>45643.543055555558</v>
      </c>
      <c r="K659" s="252" t="s">
        <v>845</v>
      </c>
      <c r="L659" s="253" t="s">
        <v>849</v>
      </c>
      <c r="M659" s="252" t="s">
        <v>846</v>
      </c>
      <c r="N659" s="252" t="s">
        <v>1167</v>
      </c>
      <c r="O659" s="252" t="s">
        <v>848</v>
      </c>
      <c r="P659" s="255">
        <v>45646.567361111112</v>
      </c>
      <c r="Q659" s="252" t="s">
        <v>795</v>
      </c>
      <c r="R659" s="255">
        <v>45646.567361111112</v>
      </c>
      <c r="S659" s="255">
        <v>45646.567361111112</v>
      </c>
      <c r="T659" s="255">
        <v>45639.626388888886</v>
      </c>
      <c r="U659" s="252" t="s">
        <v>885</v>
      </c>
      <c r="V659" s="253" t="s">
        <v>849</v>
      </c>
      <c r="W659" s="252" t="s">
        <v>850</v>
      </c>
      <c r="X659" s="252" t="s">
        <v>793</v>
      </c>
      <c r="Y659" s="228" t="str">
        <f>VLOOKUP(HelpMe[[#This Row],[Technician]],Technicians[#All],3,FALSE)</f>
        <v>RAK Ceramics</v>
      </c>
      <c r="Z659" s="228" t="str">
        <f>VLOOKUP(HelpMe[[#This Row],[Technician]],Technicians[#All],2,FALSE)</f>
        <v>SAP Basis</v>
      </c>
      <c r="AA659" s="233" t="e">
        <f>IF((TEXT("Oct 28, 2024 00:00 AM","mmm dd, yyyy hh:mm") - TEXT(HelpMe[[#This Row],[Created Date]],"mmm dd, yyyy hh:mm"))&gt;0, "Yes","No")</f>
        <v>#VALUE!</v>
      </c>
      <c r="AB659" s="230">
        <f ca="1">IF(HelpMe[[#This Row],[Resolved Time]]="-",NOW()-TEXT(HelpMe[[#This Row],[Created Date]],"mmm dd, yyyy hh:mm"),HelpMe[[#This Row],[Resolved Time]]-HelpMe[[#This Row],[Created Date]])</f>
        <v>7.0243055555547471</v>
      </c>
      <c r="AC659" s="231" t="e">
        <f>YEAR(TEXT(HelpMe[[#This Row],[Created Date]],"mmm dd, yyyy hh:mm"))</f>
        <v>#VALUE!</v>
      </c>
      <c r="AD659" s="228" t="e">
        <f>WEEKNUM(TEXT(HelpMe[[#This Row],[Created Date]],"mmm dd, yyyy hh:mm"),2)</f>
        <v>#VALUE!</v>
      </c>
      <c r="AE659" s="228" t="e">
        <f>_xlfn.CONCAT(HelpMe[[#This Row],[Year]],"-W",HelpMe[[#This Row],[Week'#]])</f>
        <v>#VALUE!</v>
      </c>
      <c r="AF659" s="228" t="str">
        <f>IFERROR(VLOOKUP(HelpMe[[#This Row],[ID]],CGTracker[#All],11,FALSE),"No CG Status Found")</f>
        <v>No CG Status Found</v>
      </c>
      <c r="AG659" s="228" t="e">
        <f>MONTH(TEXT(HelpMe[[#This Row],[Created Date]],"mmm dd, yyyy hh:mm"))</f>
        <v>#VALUE!</v>
      </c>
      <c r="AH659" s="228" t="e">
        <f>_xlfn.CONCAT(HelpMe[[#This Row],[Year]],"-M",HelpMe[[#This Row],[Month]])</f>
        <v>#VALUE!</v>
      </c>
      <c r="AI659" s="228" t="str">
        <f ca="1">IF(HelpMe[[#This Row],[Age]]&lt;2,"Less than 2",IF(HelpMe[[#This Row],[Age]]&lt;5,"From 2 to 5",IF(HelpMe[[#This Row],[Age]]&lt;10,"From 5 to 10","More than 10")))</f>
        <v>From 5 to 10</v>
      </c>
      <c r="AJ659" s="233" t="e">
        <f>DATEVALUE(TEXT(HelpMe[[#This Row],[Created Date]],"mm/dd/yyyy hh:mm"))</f>
        <v>#VALUE!</v>
      </c>
      <c r="AK659" s="233" t="e">
        <f>IF(HelpMe[[#This Row],[Resolved Time]]="-","",DATEVALUE(TEXT(HelpMe[[#This Row],[Created Date]],"mm/dd/yyyy hh:mm")))</f>
        <v>#VALUE!</v>
      </c>
    </row>
    <row r="660" spans="1:37" ht="14.5">
      <c r="A660" s="252">
        <v>4000000351</v>
      </c>
      <c r="B660" s="252" t="s">
        <v>156</v>
      </c>
      <c r="C660" s="252" t="s">
        <v>906</v>
      </c>
      <c r="D660" s="254" t="s">
        <v>1887</v>
      </c>
      <c r="E660" s="252" t="s">
        <v>876</v>
      </c>
      <c r="F660" s="252" t="s">
        <v>742</v>
      </c>
      <c r="G660" s="252" t="s">
        <v>516</v>
      </c>
      <c r="H660" s="252" t="s">
        <v>403</v>
      </c>
      <c r="I660" s="255">
        <v>45478.672222222223</v>
      </c>
      <c r="J660" s="255">
        <v>45481.630555555559</v>
      </c>
      <c r="K660" s="252" t="s">
        <v>845</v>
      </c>
      <c r="L660" s="255">
        <v>45488.076388888891</v>
      </c>
      <c r="M660" s="252" t="s">
        <v>877</v>
      </c>
      <c r="N660" s="252" t="s">
        <v>878</v>
      </c>
      <c r="O660" s="252" t="s">
        <v>920</v>
      </c>
      <c r="P660" s="255">
        <v>45488.076388888891</v>
      </c>
      <c r="Q660" s="252" t="s">
        <v>861</v>
      </c>
      <c r="R660" s="255">
        <v>45485.053472222222</v>
      </c>
      <c r="S660" s="255">
        <v>45483.563194444447</v>
      </c>
      <c r="T660" s="255">
        <v>45478.713888888888</v>
      </c>
      <c r="U660" s="253" t="s">
        <v>849</v>
      </c>
      <c r="V660" s="253" t="s">
        <v>849</v>
      </c>
      <c r="W660" s="252" t="s">
        <v>850</v>
      </c>
      <c r="X660" s="252" t="s">
        <v>793</v>
      </c>
      <c r="Y660" s="228" t="str">
        <f>VLOOKUP(HelpMe[[#This Row],[Technician]],Technicians[#All],3,FALSE)</f>
        <v>RAK Ceramics</v>
      </c>
      <c r="Z660" s="228" t="str">
        <f>VLOOKUP(HelpMe[[#This Row],[Technician]],Technicians[#All],2,FALSE)</f>
        <v>SAP SD</v>
      </c>
      <c r="AA660" s="233" t="e">
        <f>IF((TEXT("Oct 28, 2024 00:00 AM","mmm dd, yyyy hh:mm") - TEXT(HelpMe[[#This Row],[Created Date]],"mmm dd, yyyy hh:mm"))&gt;0, "Yes","No")</f>
        <v>#VALUE!</v>
      </c>
      <c r="AB660" s="230">
        <f ca="1">IF(HelpMe[[#This Row],[Resolved Time]]="-",NOW()-TEXT(HelpMe[[#This Row],[Created Date]],"mmm dd, yyyy hh:mm"),HelpMe[[#This Row],[Resolved Time]]-HelpMe[[#This Row],[Created Date]])</f>
        <v>6.3812499999985448</v>
      </c>
      <c r="AC660" s="231" t="e">
        <f>YEAR(TEXT(HelpMe[[#This Row],[Created Date]],"mmm dd, yyyy hh:mm"))</f>
        <v>#VALUE!</v>
      </c>
      <c r="AD660" s="228" t="e">
        <f>WEEKNUM(TEXT(HelpMe[[#This Row],[Created Date]],"mmm dd, yyyy hh:mm"),2)</f>
        <v>#VALUE!</v>
      </c>
      <c r="AE660" s="228" t="e">
        <f>_xlfn.CONCAT(HelpMe[[#This Row],[Year]],"-W",HelpMe[[#This Row],[Week'#]])</f>
        <v>#VALUE!</v>
      </c>
      <c r="AF660" s="228" t="str">
        <f>IFERROR(VLOOKUP(HelpMe[[#This Row],[ID]],CGTracker[#All],11,FALSE),"No CG Status Found")</f>
        <v>No CG Status Found</v>
      </c>
      <c r="AG660" s="228" t="e">
        <f>MONTH(TEXT(HelpMe[[#This Row],[Created Date]],"mmm dd, yyyy hh:mm"))</f>
        <v>#VALUE!</v>
      </c>
      <c r="AH660" s="228" t="e">
        <f>_xlfn.CONCAT(HelpMe[[#This Row],[Year]],"-M",HelpMe[[#This Row],[Month]])</f>
        <v>#VALUE!</v>
      </c>
      <c r="AI660" s="228" t="str">
        <f ca="1">IF(HelpMe[[#This Row],[Age]]&lt;2,"Less than 2",IF(HelpMe[[#This Row],[Age]]&lt;5,"From 2 to 5",IF(HelpMe[[#This Row],[Age]]&lt;10,"From 5 to 10","More than 10")))</f>
        <v>From 5 to 10</v>
      </c>
      <c r="AJ660" s="233">
        <f>DATEVALUE(TEXT(HelpMe[[#This Row],[Created Date]],"mm/dd/yyyy hh:mm"))</f>
        <v>45419</v>
      </c>
      <c r="AK660" s="233">
        <f>IF(HelpMe[[#This Row],[Resolved Time]]="-","",DATEVALUE(TEXT(HelpMe[[#This Row],[Created Date]],"mm/dd/yyyy hh:mm")))</f>
        <v>45419</v>
      </c>
    </row>
    <row r="661" spans="1:37" ht="14.5">
      <c r="A661" s="252">
        <v>4000002932</v>
      </c>
      <c r="B661" s="252" t="s">
        <v>156</v>
      </c>
      <c r="C661" s="252" t="s">
        <v>881</v>
      </c>
      <c r="D661" s="254" t="s">
        <v>1888</v>
      </c>
      <c r="E661" s="252" t="s">
        <v>1166</v>
      </c>
      <c r="F661" s="252" t="s">
        <v>742</v>
      </c>
      <c r="G661" s="252" t="s">
        <v>516</v>
      </c>
      <c r="H661" s="252" t="s">
        <v>403</v>
      </c>
      <c r="I661" s="255">
        <v>45546.679166666669</v>
      </c>
      <c r="J661" s="255">
        <v>45553.679166666669</v>
      </c>
      <c r="K661" s="252" t="s">
        <v>845</v>
      </c>
      <c r="L661" s="255">
        <v>45597.533333333333</v>
      </c>
      <c r="M661" s="252" t="s">
        <v>846</v>
      </c>
      <c r="N661" s="253" t="s">
        <v>849</v>
      </c>
      <c r="O661" s="252" t="s">
        <v>848</v>
      </c>
      <c r="P661" s="255">
        <v>45597.533333333333</v>
      </c>
      <c r="Q661" s="252" t="s">
        <v>881</v>
      </c>
      <c r="R661" s="255">
        <v>45594.5</v>
      </c>
      <c r="S661" s="255">
        <v>45547.468055555553</v>
      </c>
      <c r="T661" s="255">
        <v>45547.470833333333</v>
      </c>
      <c r="U661" s="253" t="s">
        <v>849</v>
      </c>
      <c r="V661" s="253" t="s">
        <v>849</v>
      </c>
      <c r="W661" s="252" t="s">
        <v>850</v>
      </c>
      <c r="X661" s="252" t="s">
        <v>793</v>
      </c>
      <c r="Y661" s="228" t="str">
        <f>VLOOKUP(HelpMe[[#This Row],[Technician]],Technicians[#All],3,FALSE)</f>
        <v>RAK Ceramics</v>
      </c>
      <c r="Z661" s="228" t="str">
        <f>VLOOKUP(HelpMe[[#This Row],[Technician]],Technicians[#All],2,FALSE)</f>
        <v>SAP SD</v>
      </c>
      <c r="AA661" s="233" t="e">
        <f>IF((TEXT("Oct 28, 2024 00:00 AM","mmm dd, yyyy hh:mm") - TEXT(HelpMe[[#This Row],[Created Date]],"mmm dd, yyyy hh:mm"))&gt;0, "Yes","No")</f>
        <v>#VALUE!</v>
      </c>
      <c r="AB661" s="230">
        <f ca="1">IF(HelpMe[[#This Row],[Resolved Time]]="-",NOW()-TEXT(HelpMe[[#This Row],[Created Date]],"mmm dd, yyyy hh:mm"),HelpMe[[#This Row],[Resolved Time]]-HelpMe[[#This Row],[Created Date]])</f>
        <v>47.820833333331393</v>
      </c>
      <c r="AC661" s="231" t="e">
        <f>YEAR(TEXT(HelpMe[[#This Row],[Created Date]],"mmm dd, yyyy hh:mm"))</f>
        <v>#VALUE!</v>
      </c>
      <c r="AD661" s="228" t="e">
        <f>WEEKNUM(TEXT(HelpMe[[#This Row],[Created Date]],"mmm dd, yyyy hh:mm"),2)</f>
        <v>#VALUE!</v>
      </c>
      <c r="AE661" s="228" t="e">
        <f>_xlfn.CONCAT(HelpMe[[#This Row],[Year]],"-W",HelpMe[[#This Row],[Week'#]])</f>
        <v>#VALUE!</v>
      </c>
      <c r="AF661" s="228" t="str">
        <f>IFERROR(VLOOKUP(HelpMe[[#This Row],[ID]],CGTracker[#All],11,FALSE),"No CG Status Found")</f>
        <v>No CG Status Found</v>
      </c>
      <c r="AG661" s="228" t="e">
        <f>MONTH(TEXT(HelpMe[[#This Row],[Created Date]],"mmm dd, yyyy hh:mm"))</f>
        <v>#VALUE!</v>
      </c>
      <c r="AH661" s="228" t="e">
        <f>_xlfn.CONCAT(HelpMe[[#This Row],[Year]],"-M",HelpMe[[#This Row],[Month]])</f>
        <v>#VALUE!</v>
      </c>
      <c r="AI661" s="228" t="str">
        <f ca="1">IF(HelpMe[[#This Row],[Age]]&lt;2,"Less than 2",IF(HelpMe[[#This Row],[Age]]&lt;5,"From 2 to 5",IF(HelpMe[[#This Row],[Age]]&lt;10,"From 5 to 10","More than 10")))</f>
        <v>More than 10</v>
      </c>
      <c r="AJ661" s="233">
        <f>DATEVALUE(TEXT(HelpMe[[#This Row],[Created Date]],"mm/dd/yyyy hh:mm"))</f>
        <v>45605</v>
      </c>
      <c r="AK661" s="233">
        <f>IF(HelpMe[[#This Row],[Resolved Time]]="-","",DATEVALUE(TEXT(HelpMe[[#This Row],[Created Date]],"mm/dd/yyyy hh:mm")))</f>
        <v>45605</v>
      </c>
    </row>
    <row r="662" spans="1:37" ht="14.5">
      <c r="A662" s="252">
        <v>4000002037</v>
      </c>
      <c r="B662" s="252" t="s">
        <v>156</v>
      </c>
      <c r="C662" s="252" t="s">
        <v>795</v>
      </c>
      <c r="D662" s="254" t="s">
        <v>1889</v>
      </c>
      <c r="E662" s="252" t="s">
        <v>742</v>
      </c>
      <c r="F662" s="252" t="s">
        <v>742</v>
      </c>
      <c r="G662" s="252" t="s">
        <v>516</v>
      </c>
      <c r="H662" s="252" t="s">
        <v>403</v>
      </c>
      <c r="I662" s="255">
        <v>45519.759027777778</v>
      </c>
      <c r="J662" s="255">
        <v>45523.759027777778</v>
      </c>
      <c r="K662" s="252" t="s">
        <v>845</v>
      </c>
      <c r="L662" s="255">
        <v>45534.551388888889</v>
      </c>
      <c r="M662" s="252" t="s">
        <v>846</v>
      </c>
      <c r="N662" s="252" t="s">
        <v>912</v>
      </c>
      <c r="O662" s="252" t="s">
        <v>848</v>
      </c>
      <c r="P662" s="255">
        <v>45534.551388888889</v>
      </c>
      <c r="Q662" s="252" t="s">
        <v>795</v>
      </c>
      <c r="R662" s="255">
        <v>45531.521527777775</v>
      </c>
      <c r="S662" s="255">
        <v>45527.756944444445</v>
      </c>
      <c r="T662" s="255">
        <v>45520.467361111114</v>
      </c>
      <c r="U662" s="253" t="s">
        <v>849</v>
      </c>
      <c r="V662" s="256">
        <v>2000000000</v>
      </c>
      <c r="W662" s="252" t="s">
        <v>850</v>
      </c>
      <c r="X662" s="252" t="s">
        <v>793</v>
      </c>
      <c r="Y662" s="228" t="str">
        <f>VLOOKUP(HelpMe[[#This Row],[Technician]],Technicians[#All],3,FALSE)</f>
        <v>RAK Ceramics</v>
      </c>
      <c r="Z662" s="228" t="str">
        <f>VLOOKUP(HelpMe[[#This Row],[Technician]],Technicians[#All],2,FALSE)</f>
        <v>SAP SD</v>
      </c>
      <c r="AA662" s="233" t="e">
        <f>IF((TEXT("Oct 28, 2024 00:00 AM","mmm dd, yyyy hh:mm") - TEXT(HelpMe[[#This Row],[Created Date]],"mmm dd, yyyy hh:mm"))&gt;0, "Yes","No")</f>
        <v>#VALUE!</v>
      </c>
      <c r="AB662" s="230">
        <f ca="1">IF(HelpMe[[#This Row],[Resolved Time]]="-",NOW()-TEXT(HelpMe[[#This Row],[Created Date]],"mmm dd, yyyy hh:mm"),HelpMe[[#This Row],[Resolved Time]]-HelpMe[[#This Row],[Created Date]])</f>
        <v>11.76249999999709</v>
      </c>
      <c r="AC662" s="231" t="e">
        <f>YEAR(TEXT(HelpMe[[#This Row],[Created Date]],"mmm dd, yyyy hh:mm"))</f>
        <v>#VALUE!</v>
      </c>
      <c r="AD662" s="228" t="e">
        <f>WEEKNUM(TEXT(HelpMe[[#This Row],[Created Date]],"mmm dd, yyyy hh:mm"),2)</f>
        <v>#VALUE!</v>
      </c>
      <c r="AE662" s="228" t="e">
        <f>_xlfn.CONCAT(HelpMe[[#This Row],[Year]],"-W",HelpMe[[#This Row],[Week'#]])</f>
        <v>#VALUE!</v>
      </c>
      <c r="AF662" s="228" t="str">
        <f>IFERROR(VLOOKUP(HelpMe[[#This Row],[ID]],CGTracker[#All],11,FALSE),"No CG Status Found")</f>
        <v>No CG Status Found</v>
      </c>
      <c r="AG662" s="228" t="e">
        <f>MONTH(TEXT(HelpMe[[#This Row],[Created Date]],"mmm dd, yyyy hh:mm"))</f>
        <v>#VALUE!</v>
      </c>
      <c r="AH662" s="228" t="e">
        <f>_xlfn.CONCAT(HelpMe[[#This Row],[Year]],"-M",HelpMe[[#This Row],[Month]])</f>
        <v>#VALUE!</v>
      </c>
      <c r="AI662" s="228" t="str">
        <f ca="1">IF(HelpMe[[#This Row],[Age]]&lt;2,"Less than 2",IF(HelpMe[[#This Row],[Age]]&lt;5,"From 2 to 5",IF(HelpMe[[#This Row],[Age]]&lt;10,"From 5 to 10","More than 10")))</f>
        <v>More than 10</v>
      </c>
      <c r="AJ662" s="233" t="e">
        <f>DATEVALUE(TEXT(HelpMe[[#This Row],[Created Date]],"mm/dd/yyyy hh:mm"))</f>
        <v>#VALUE!</v>
      </c>
      <c r="AK662" s="233" t="e">
        <f>IF(HelpMe[[#This Row],[Resolved Time]]="-","",DATEVALUE(TEXT(HelpMe[[#This Row],[Created Date]],"mm/dd/yyyy hh:mm")))</f>
        <v>#VALUE!</v>
      </c>
    </row>
    <row r="663" spans="1:37" ht="14.5">
      <c r="A663" s="252">
        <v>4000002855</v>
      </c>
      <c r="B663" s="252" t="s">
        <v>156</v>
      </c>
      <c r="C663" s="252" t="s">
        <v>906</v>
      </c>
      <c r="D663" s="254" t="s">
        <v>1890</v>
      </c>
      <c r="E663" s="252" t="s">
        <v>936</v>
      </c>
      <c r="F663" s="252" t="s">
        <v>742</v>
      </c>
      <c r="G663" s="252" t="s">
        <v>516</v>
      </c>
      <c r="H663" s="252" t="s">
        <v>403</v>
      </c>
      <c r="I663" s="255">
        <v>45544.724305555559</v>
      </c>
      <c r="J663" s="255">
        <v>45545.682638888888</v>
      </c>
      <c r="K663" s="252" t="s">
        <v>845</v>
      </c>
      <c r="L663" s="255">
        <v>45578.818749999999</v>
      </c>
      <c r="M663" s="252" t="s">
        <v>936</v>
      </c>
      <c r="N663" s="252" t="s">
        <v>878</v>
      </c>
      <c r="O663" s="252" t="s">
        <v>920</v>
      </c>
      <c r="P663" s="255">
        <v>45578.818749999999</v>
      </c>
      <c r="Q663" s="252" t="s">
        <v>861</v>
      </c>
      <c r="R663" s="255">
        <v>45575.777083333334</v>
      </c>
      <c r="S663" s="255">
        <v>45568.491666666669</v>
      </c>
      <c r="T663" s="255">
        <v>45544.765972222223</v>
      </c>
      <c r="U663" s="253" t="s">
        <v>849</v>
      </c>
      <c r="V663" s="253" t="s">
        <v>849</v>
      </c>
      <c r="W663" s="252" t="s">
        <v>850</v>
      </c>
      <c r="X663" s="252" t="s">
        <v>793</v>
      </c>
      <c r="Y663" s="228" t="str">
        <f>VLOOKUP(HelpMe[[#This Row],[Technician]],Technicians[#All],3,FALSE)</f>
        <v>RAK Ceramics</v>
      </c>
      <c r="Z663" s="228" t="str">
        <f>VLOOKUP(HelpMe[[#This Row],[Technician]],Technicians[#All],2,FALSE)</f>
        <v>SAP SD</v>
      </c>
      <c r="AA663" s="230" t="e">
        <f>IF((TEXT("Oct 28, 2024 00:00 AM","mmm dd, yyyy hh:mm") - TEXT(HelpMe[[#This Row],[Created Date]],"mmm dd, yyyy hh:mm"))&gt;0, "Yes","No")</f>
        <v>#VALUE!</v>
      </c>
      <c r="AB663" s="230">
        <f ca="1">IF(HelpMe[[#This Row],[Resolved Time]]="-",NOW()-TEXT(HelpMe[[#This Row],[Created Date]],"mmm dd, yyyy hh:mm"),HelpMe[[#This Row],[Resolved Time]]-HelpMe[[#This Row],[Created Date]])</f>
        <v>31.052777777775191</v>
      </c>
      <c r="AC663" s="231" t="e">
        <f>YEAR(TEXT(HelpMe[[#This Row],[Created Date]],"mmm dd, yyyy hh:mm"))</f>
        <v>#VALUE!</v>
      </c>
      <c r="AD663" s="228" t="e">
        <f>WEEKNUM(TEXT(HelpMe[[#This Row],[Created Date]],"mmm dd, yyyy hh:mm"),2)</f>
        <v>#VALUE!</v>
      </c>
      <c r="AE663" s="228" t="e">
        <f>_xlfn.CONCAT(HelpMe[[#This Row],[Year]],"-W",HelpMe[[#This Row],[Week'#]])</f>
        <v>#VALUE!</v>
      </c>
      <c r="AF663" s="228" t="str">
        <f>IFERROR(VLOOKUP(HelpMe[[#This Row],[ID]],CGTracker[#All],11,FALSE),"No CG Status Found")</f>
        <v>No CG Status Found</v>
      </c>
      <c r="AG663" s="228" t="e">
        <f>MONTH(TEXT(HelpMe[[#This Row],[Created Date]],"mmm dd, yyyy hh:mm"))</f>
        <v>#VALUE!</v>
      </c>
      <c r="AH663" s="228" t="e">
        <f>_xlfn.CONCAT(HelpMe[[#This Row],[Year]],"-M",HelpMe[[#This Row],[Month]])</f>
        <v>#VALUE!</v>
      </c>
      <c r="AI663" s="228" t="str">
        <f ca="1">IF(HelpMe[[#This Row],[Age]]&lt;2,"Less than 2",IF(HelpMe[[#This Row],[Age]]&lt;5,"From 2 to 5",IF(HelpMe[[#This Row],[Age]]&lt;10,"From 5 to 10","More than 10")))</f>
        <v>More than 10</v>
      </c>
      <c r="AJ663" s="233">
        <f>DATEVALUE(TEXT(HelpMe[[#This Row],[Created Date]],"mm/dd/yyyy hh:mm"))</f>
        <v>45544</v>
      </c>
      <c r="AK663" s="233">
        <f>IF(HelpMe[[#This Row],[Resolved Time]]="-","",DATEVALUE(TEXT(HelpMe[[#This Row],[Created Date]],"mm/dd/yyyy hh:mm")))</f>
        <v>45544</v>
      </c>
    </row>
    <row r="664" spans="1:37" ht="14.5">
      <c r="A664" s="252">
        <v>4000001807</v>
      </c>
      <c r="B664" s="252" t="s">
        <v>117</v>
      </c>
      <c r="C664" s="252" t="s">
        <v>881</v>
      </c>
      <c r="D664" s="254" t="s">
        <v>1891</v>
      </c>
      <c r="E664" s="252" t="s">
        <v>742</v>
      </c>
      <c r="F664" s="252" t="s">
        <v>742</v>
      </c>
      <c r="G664" s="252" t="s">
        <v>516</v>
      </c>
      <c r="H664" s="252" t="s">
        <v>403</v>
      </c>
      <c r="I664" s="255">
        <v>45512.583333333336</v>
      </c>
      <c r="J664" s="255">
        <v>45519.583333333336</v>
      </c>
      <c r="K664" s="252" t="s">
        <v>845</v>
      </c>
      <c r="L664" s="255">
        <v>45533.759722222225</v>
      </c>
      <c r="M664" s="252" t="s">
        <v>846</v>
      </c>
      <c r="N664" s="252" t="s">
        <v>912</v>
      </c>
      <c r="O664" s="252" t="s">
        <v>848</v>
      </c>
      <c r="P664" s="255">
        <v>45533.759722222225</v>
      </c>
      <c r="Q664" s="252" t="s">
        <v>881</v>
      </c>
      <c r="R664" s="255">
        <v>45530.727083333331</v>
      </c>
      <c r="S664" s="255">
        <v>45530.727083333331</v>
      </c>
      <c r="T664" s="255">
        <v>45512.75</v>
      </c>
      <c r="U664" s="252" t="s">
        <v>845</v>
      </c>
      <c r="V664" s="256">
        <v>3000000000</v>
      </c>
      <c r="W664" s="252" t="s">
        <v>850</v>
      </c>
      <c r="X664" s="252" t="s">
        <v>793</v>
      </c>
      <c r="Y664" s="228" t="str">
        <f>VLOOKUP(HelpMe[[#This Row],[Technician]],Technicians[#All],3,FALSE)</f>
        <v>RAK Ceramics</v>
      </c>
      <c r="Z664" s="228" t="str">
        <f>VLOOKUP(HelpMe[[#This Row],[Technician]],Technicians[#All],2,FALSE)</f>
        <v>SAP SD</v>
      </c>
      <c r="AA664" s="233" t="e">
        <f>IF((TEXT("Oct 28, 2024 00:00 AM","mmm dd, yyyy hh:mm") - TEXT(HelpMe[[#This Row],[Created Date]],"mmm dd, yyyy hh:mm"))&gt;0, "Yes","No")</f>
        <v>#VALUE!</v>
      </c>
      <c r="AB664" s="230">
        <f ca="1">IF(HelpMe[[#This Row],[Resolved Time]]="-",NOW()-TEXT(HelpMe[[#This Row],[Created Date]],"mmm dd, yyyy hh:mm"),HelpMe[[#This Row],[Resolved Time]]-HelpMe[[#This Row],[Created Date]])</f>
        <v>18.143749999995634</v>
      </c>
      <c r="AC664" s="231" t="e">
        <f>YEAR(TEXT(HelpMe[[#This Row],[Created Date]],"mmm dd, yyyy hh:mm"))</f>
        <v>#VALUE!</v>
      </c>
      <c r="AD664" s="228" t="e">
        <f>WEEKNUM(TEXT(HelpMe[[#This Row],[Created Date]],"mmm dd, yyyy hh:mm"),2)</f>
        <v>#VALUE!</v>
      </c>
      <c r="AE664" s="228" t="e">
        <f>_xlfn.CONCAT(HelpMe[[#This Row],[Year]],"-W",HelpMe[[#This Row],[Week'#]])</f>
        <v>#VALUE!</v>
      </c>
      <c r="AF664" s="228" t="str">
        <f>IFERROR(VLOOKUP(HelpMe[[#This Row],[ID]],CGTracker[#All],11,FALSE),"No CG Status Found")</f>
        <v>No CG Status Found</v>
      </c>
      <c r="AG664" s="228" t="e">
        <f>MONTH(TEXT(HelpMe[[#This Row],[Created Date]],"mmm dd, yyyy hh:mm"))</f>
        <v>#VALUE!</v>
      </c>
      <c r="AH664" s="228" t="e">
        <f>_xlfn.CONCAT(HelpMe[[#This Row],[Year]],"-M",HelpMe[[#This Row],[Month]])</f>
        <v>#VALUE!</v>
      </c>
      <c r="AI664" s="228" t="str">
        <f ca="1">IF(HelpMe[[#This Row],[Age]]&lt;2,"Less than 2",IF(HelpMe[[#This Row],[Age]]&lt;5,"From 2 to 5",IF(HelpMe[[#This Row],[Age]]&lt;10,"From 5 to 10","More than 10")))</f>
        <v>More than 10</v>
      </c>
      <c r="AJ664" s="233">
        <f>DATEVALUE(TEXT(HelpMe[[#This Row],[Created Date]],"mm/dd/yyyy hh:mm"))</f>
        <v>45512</v>
      </c>
      <c r="AK664" s="233">
        <f>IF(HelpMe[[#This Row],[Resolved Time]]="-","",DATEVALUE(TEXT(HelpMe[[#This Row],[Created Date]],"mm/dd/yyyy hh:mm")))</f>
        <v>45512</v>
      </c>
    </row>
    <row r="665" spans="1:37" ht="14.5">
      <c r="A665" s="252">
        <v>4000002496</v>
      </c>
      <c r="B665" s="252" t="s">
        <v>156</v>
      </c>
      <c r="C665" s="252" t="s">
        <v>795</v>
      </c>
      <c r="D665" s="254" t="s">
        <v>1892</v>
      </c>
      <c r="E665" s="252" t="s">
        <v>905</v>
      </c>
      <c r="F665" s="252" t="s">
        <v>742</v>
      </c>
      <c r="G665" s="252" t="s">
        <v>516</v>
      </c>
      <c r="H665" s="252" t="s">
        <v>403</v>
      </c>
      <c r="I665" s="255">
        <v>45534.570833333331</v>
      </c>
      <c r="J665" s="255">
        <v>45538.570833333331</v>
      </c>
      <c r="K665" s="252" t="s">
        <v>845</v>
      </c>
      <c r="L665" s="255">
        <v>45570.81527777778</v>
      </c>
      <c r="M665" s="252" t="s">
        <v>905</v>
      </c>
      <c r="N665" s="252" t="s">
        <v>860</v>
      </c>
      <c r="O665" s="252" t="s">
        <v>920</v>
      </c>
      <c r="P665" s="255">
        <v>45570.81527777778</v>
      </c>
      <c r="Q665" s="252" t="s">
        <v>795</v>
      </c>
      <c r="R665" s="255">
        <v>45567.806944444441</v>
      </c>
      <c r="S665" s="255">
        <v>45534.706250000003</v>
      </c>
      <c r="T665" s="255">
        <v>45534.654166666667</v>
      </c>
      <c r="U665" s="253" t="s">
        <v>849</v>
      </c>
      <c r="V665" s="256">
        <v>2000000000</v>
      </c>
      <c r="W665" s="252" t="s">
        <v>850</v>
      </c>
      <c r="X665" s="252" t="s">
        <v>793</v>
      </c>
      <c r="Y665" s="228" t="str">
        <f>VLOOKUP(HelpMe[[#This Row],[Technician]],Technicians[#All],3,FALSE)</f>
        <v>RAK Ceramics</v>
      </c>
      <c r="Z665" s="228" t="str">
        <f>VLOOKUP(HelpMe[[#This Row],[Technician]],Technicians[#All],2,FALSE)</f>
        <v>SAP SD</v>
      </c>
      <c r="AA665" s="233" t="e">
        <f>IF((TEXT("Oct 28, 2024 00:00 AM","mmm dd, yyyy hh:mm") - TEXT(HelpMe[[#This Row],[Created Date]],"mmm dd, yyyy hh:mm"))&gt;0, "Yes","No")</f>
        <v>#VALUE!</v>
      </c>
      <c r="AB665" s="230">
        <f ca="1">IF(HelpMe[[#This Row],[Resolved Time]]="-",NOW()-TEXT(HelpMe[[#This Row],[Created Date]],"mmm dd, yyyy hh:mm"),HelpMe[[#This Row],[Resolved Time]]-HelpMe[[#This Row],[Created Date]])</f>
        <v>33.236111111109494</v>
      </c>
      <c r="AC665" s="231" t="e">
        <f>YEAR(TEXT(HelpMe[[#This Row],[Created Date]],"mmm dd, yyyy hh:mm"))</f>
        <v>#VALUE!</v>
      </c>
      <c r="AD665" s="228" t="e">
        <f>WEEKNUM(TEXT(HelpMe[[#This Row],[Created Date]],"mmm dd, yyyy hh:mm"),2)</f>
        <v>#VALUE!</v>
      </c>
      <c r="AE665" s="228" t="e">
        <f>_xlfn.CONCAT(HelpMe[[#This Row],[Year]],"-W",HelpMe[[#This Row],[Week'#]])</f>
        <v>#VALUE!</v>
      </c>
      <c r="AF665" s="228" t="str">
        <f>IFERROR(VLOOKUP(HelpMe[[#This Row],[ID]],CGTracker[#All],11,FALSE),"No CG Status Found")</f>
        <v>No CG Status Found</v>
      </c>
      <c r="AG665" s="228" t="e">
        <f>MONTH(TEXT(HelpMe[[#This Row],[Created Date]],"mmm dd, yyyy hh:mm"))</f>
        <v>#VALUE!</v>
      </c>
      <c r="AH665" s="228" t="e">
        <f>_xlfn.CONCAT(HelpMe[[#This Row],[Year]],"-M",HelpMe[[#This Row],[Month]])</f>
        <v>#VALUE!</v>
      </c>
      <c r="AI665" s="228" t="str">
        <f ca="1">IF(HelpMe[[#This Row],[Age]]&lt;2,"Less than 2",IF(HelpMe[[#This Row],[Age]]&lt;5,"From 2 to 5",IF(HelpMe[[#This Row],[Age]]&lt;10,"From 5 to 10","More than 10")))</f>
        <v>More than 10</v>
      </c>
      <c r="AJ665" s="233" t="e">
        <f>DATEVALUE(TEXT(HelpMe[[#This Row],[Created Date]],"mm/dd/yyyy hh:mm"))</f>
        <v>#VALUE!</v>
      </c>
      <c r="AK665" s="233" t="e">
        <f>IF(HelpMe[[#This Row],[Resolved Time]]="-","",DATEVALUE(TEXT(HelpMe[[#This Row],[Created Date]],"mm/dd/yyyy hh:mm")))</f>
        <v>#VALUE!</v>
      </c>
    </row>
    <row r="666" spans="1:37" ht="14.5">
      <c r="A666" s="252">
        <v>4000002884</v>
      </c>
      <c r="B666" s="252" t="s">
        <v>156</v>
      </c>
      <c r="C666" s="252" t="s">
        <v>906</v>
      </c>
      <c r="D666" s="254" t="s">
        <v>1893</v>
      </c>
      <c r="E666" s="252" t="s">
        <v>950</v>
      </c>
      <c r="F666" s="252" t="s">
        <v>603</v>
      </c>
      <c r="G666" s="252" t="s">
        <v>899</v>
      </c>
      <c r="H666" s="252" t="s">
        <v>403</v>
      </c>
      <c r="I666" s="255">
        <v>45545.604166666664</v>
      </c>
      <c r="J666" s="255">
        <v>45546.5625</v>
      </c>
      <c r="K666" s="252" t="s">
        <v>845</v>
      </c>
      <c r="L666" s="255">
        <v>45556.517361111109</v>
      </c>
      <c r="M666" s="252" t="s">
        <v>950</v>
      </c>
      <c r="N666" s="252" t="s">
        <v>924</v>
      </c>
      <c r="O666" s="252" t="s">
        <v>920</v>
      </c>
      <c r="P666" s="255">
        <v>45556.517361111109</v>
      </c>
      <c r="Q666" s="252" t="s">
        <v>861</v>
      </c>
      <c r="R666" s="255">
        <v>45553.48333333333</v>
      </c>
      <c r="S666" s="255">
        <v>45553.48333333333</v>
      </c>
      <c r="T666" s="255">
        <v>45545.645833333336</v>
      </c>
      <c r="U666" s="253" t="s">
        <v>849</v>
      </c>
      <c r="V666" s="256">
        <v>2000000000</v>
      </c>
      <c r="W666" s="252" t="s">
        <v>850</v>
      </c>
      <c r="X666" s="252" t="s">
        <v>793</v>
      </c>
      <c r="Y666" s="228" t="str">
        <f>VLOOKUP(HelpMe[[#This Row],[Technician]],Technicians[#All],3,FALSE)</f>
        <v>RAK Ceramics</v>
      </c>
      <c r="Z666" s="228" t="str">
        <f>VLOOKUP(HelpMe[[#This Row],[Technician]],Technicians[#All],2,FALSE)</f>
        <v>SAP ABAP</v>
      </c>
      <c r="AA666" s="233" t="e">
        <f>IF((TEXT("Oct 28, 2024 00:00 AM","mmm dd, yyyy hh:mm") - TEXT(HelpMe[[#This Row],[Created Date]],"mmm dd, yyyy hh:mm"))&gt;0, "Yes","No")</f>
        <v>#VALUE!</v>
      </c>
      <c r="AB666" s="230">
        <f ca="1">IF(HelpMe[[#This Row],[Resolved Time]]="-",NOW()-TEXT(HelpMe[[#This Row],[Created Date]],"mmm dd, yyyy hh:mm"),HelpMe[[#This Row],[Resolved Time]]-HelpMe[[#This Row],[Created Date]])</f>
        <v>7.8791666666656965</v>
      </c>
      <c r="AC666" s="231" t="e">
        <f>YEAR(TEXT(HelpMe[[#This Row],[Created Date]],"mmm dd, yyyy hh:mm"))</f>
        <v>#VALUE!</v>
      </c>
      <c r="AD666" s="228" t="e">
        <f>WEEKNUM(TEXT(HelpMe[[#This Row],[Created Date]],"mmm dd, yyyy hh:mm"),2)</f>
        <v>#VALUE!</v>
      </c>
      <c r="AE666" s="228" t="e">
        <f>_xlfn.CONCAT(HelpMe[[#This Row],[Year]],"-W",HelpMe[[#This Row],[Week'#]])</f>
        <v>#VALUE!</v>
      </c>
      <c r="AF666" s="228" t="str">
        <f>IFERROR(VLOOKUP(HelpMe[[#This Row],[ID]],CGTracker[#All],11,FALSE),"No CG Status Found")</f>
        <v>No CG Status Found</v>
      </c>
      <c r="AG666" s="228" t="e">
        <f>MONTH(TEXT(HelpMe[[#This Row],[Created Date]],"mmm dd, yyyy hh:mm"))</f>
        <v>#VALUE!</v>
      </c>
      <c r="AH666" s="228" t="e">
        <f>_xlfn.CONCAT(HelpMe[[#This Row],[Year]],"-M",HelpMe[[#This Row],[Month]])</f>
        <v>#VALUE!</v>
      </c>
      <c r="AI666" s="228" t="str">
        <f ca="1">IF(HelpMe[[#This Row],[Age]]&lt;2,"Less than 2",IF(HelpMe[[#This Row],[Age]]&lt;5,"From 2 to 5",IF(HelpMe[[#This Row],[Age]]&lt;10,"From 5 to 10","More than 10")))</f>
        <v>From 5 to 10</v>
      </c>
      <c r="AJ666" s="233">
        <f>DATEVALUE(TEXT(HelpMe[[#This Row],[Created Date]],"mm/dd/yyyy hh:mm"))</f>
        <v>45574</v>
      </c>
      <c r="AK666" s="233">
        <f>IF(HelpMe[[#This Row],[Resolved Time]]="-","",DATEVALUE(TEXT(HelpMe[[#This Row],[Created Date]],"mm/dd/yyyy hh:mm")))</f>
        <v>45574</v>
      </c>
    </row>
    <row r="667" spans="1:37" ht="14.5">
      <c r="A667" s="252">
        <v>4000001805</v>
      </c>
      <c r="B667" s="252" t="s">
        <v>117</v>
      </c>
      <c r="C667" s="252" t="s">
        <v>795</v>
      </c>
      <c r="D667" s="254" t="s">
        <v>1894</v>
      </c>
      <c r="E667" s="252" t="s">
        <v>1362</v>
      </c>
      <c r="F667" s="252" t="s">
        <v>884</v>
      </c>
      <c r="G667" s="252" t="s">
        <v>844</v>
      </c>
      <c r="H667" s="252" t="s">
        <v>403</v>
      </c>
      <c r="I667" s="255">
        <v>45512.563888888886</v>
      </c>
      <c r="J667" s="255">
        <v>45516.563888888886</v>
      </c>
      <c r="K667" s="252" t="s">
        <v>885</v>
      </c>
      <c r="L667" s="255">
        <v>45519.42083333333</v>
      </c>
      <c r="M667" s="252" t="s">
        <v>1362</v>
      </c>
      <c r="N667" s="252" t="s">
        <v>983</v>
      </c>
      <c r="O667" s="252" t="s">
        <v>848</v>
      </c>
      <c r="P667" s="255">
        <v>45519.42083333333</v>
      </c>
      <c r="Q667" s="252" t="s">
        <v>795</v>
      </c>
      <c r="R667" s="255">
        <v>45516.420138888891</v>
      </c>
      <c r="S667" s="255">
        <v>45516.420138888891</v>
      </c>
      <c r="T667" s="255">
        <v>45512.647222222222</v>
      </c>
      <c r="U667" s="252" t="s">
        <v>885</v>
      </c>
      <c r="V667" s="253" t="s">
        <v>849</v>
      </c>
      <c r="W667" s="252" t="s">
        <v>888</v>
      </c>
      <c r="X667" s="252" t="s">
        <v>793</v>
      </c>
      <c r="Y667" s="228" t="str">
        <f>VLOOKUP(HelpMe[[#This Row],[Technician]],Technicians[#All],3,FALSE)</f>
        <v>RAK Ceramics</v>
      </c>
      <c r="Z667" s="228" t="str">
        <f>VLOOKUP(HelpMe[[#This Row],[Technician]],Technicians[#All],2,FALSE)</f>
        <v>SAP Basis</v>
      </c>
      <c r="AA667" s="230" t="e">
        <f>IF((TEXT("Oct 28, 2024 00:00 AM","mmm dd, yyyy hh:mm") - TEXT(HelpMe[[#This Row],[Created Date]],"mmm dd, yyyy hh:mm"))&gt;0, "Yes","No")</f>
        <v>#VALUE!</v>
      </c>
      <c r="AB667" s="230">
        <f ca="1">IF(HelpMe[[#This Row],[Resolved Time]]="-",NOW()-TEXT(HelpMe[[#This Row],[Created Date]],"mmm dd, yyyy hh:mm"),HelpMe[[#This Row],[Resolved Time]]-HelpMe[[#This Row],[Created Date]])</f>
        <v>3.8562500000043656</v>
      </c>
      <c r="AC667" s="231" t="e">
        <f>YEAR(TEXT(HelpMe[[#This Row],[Created Date]],"mmm dd, yyyy hh:mm"))</f>
        <v>#VALUE!</v>
      </c>
      <c r="AD667" s="228" t="e">
        <f>WEEKNUM(TEXT(HelpMe[[#This Row],[Created Date]],"mmm dd, yyyy hh:mm"),2)</f>
        <v>#VALUE!</v>
      </c>
      <c r="AE667" s="228" t="e">
        <f>_xlfn.CONCAT(HelpMe[[#This Row],[Year]],"-W",HelpMe[[#This Row],[Week'#]])</f>
        <v>#VALUE!</v>
      </c>
      <c r="AF667" s="228" t="str">
        <f>IFERROR(VLOOKUP(HelpMe[[#This Row],[ID]],CGTracker[#All],11,FALSE),"No CG Status Found")</f>
        <v>No CG Status Found</v>
      </c>
      <c r="AG667" s="228" t="e">
        <f>MONTH(TEXT(HelpMe[[#This Row],[Created Date]],"mmm dd, yyyy hh:mm"))</f>
        <v>#VALUE!</v>
      </c>
      <c r="AH667" s="228" t="e">
        <f>_xlfn.CONCAT(HelpMe[[#This Row],[Year]],"-M",HelpMe[[#This Row],[Month]])</f>
        <v>#VALUE!</v>
      </c>
      <c r="AI667" s="228" t="str">
        <f ca="1">IF(HelpMe[[#This Row],[Age]]&lt;2,"Less than 2",IF(HelpMe[[#This Row],[Age]]&lt;5,"From 2 to 5",IF(HelpMe[[#This Row],[Age]]&lt;10,"From 5 to 10","More than 10")))</f>
        <v>From 2 to 5</v>
      </c>
      <c r="AJ667" s="233">
        <f>DATEVALUE(TEXT(HelpMe[[#This Row],[Created Date]],"mm/dd/yyyy hh:mm"))</f>
        <v>45512</v>
      </c>
      <c r="AK667" s="233">
        <f>IF(HelpMe[[#This Row],[Resolved Time]]="-","",DATEVALUE(TEXT(HelpMe[[#This Row],[Created Date]],"mm/dd/yyyy hh:mm")))</f>
        <v>45512</v>
      </c>
    </row>
    <row r="668" spans="1:37" ht="14.5">
      <c r="A668" s="252">
        <v>4000002581</v>
      </c>
      <c r="B668" s="252" t="s">
        <v>117</v>
      </c>
      <c r="C668" s="252" t="s">
        <v>795</v>
      </c>
      <c r="D668" s="254" t="s">
        <v>1895</v>
      </c>
      <c r="E668" s="252" t="s">
        <v>1472</v>
      </c>
      <c r="F668" s="252" t="s">
        <v>843</v>
      </c>
      <c r="G668" s="252" t="s">
        <v>844</v>
      </c>
      <c r="H668" s="252" t="s">
        <v>403</v>
      </c>
      <c r="I668" s="255">
        <v>45538.466666666667</v>
      </c>
      <c r="J668" s="255">
        <v>45540.466666666667</v>
      </c>
      <c r="K668" s="252" t="s">
        <v>885</v>
      </c>
      <c r="L668" s="255">
        <v>45547.806250000001</v>
      </c>
      <c r="M668" s="252" t="s">
        <v>846</v>
      </c>
      <c r="N668" s="252" t="s">
        <v>1071</v>
      </c>
      <c r="O668" s="252" t="s">
        <v>848</v>
      </c>
      <c r="P668" s="255">
        <v>45547.806250000001</v>
      </c>
      <c r="Q668" s="252" t="s">
        <v>795</v>
      </c>
      <c r="R668" s="255">
        <v>45544.780555555553</v>
      </c>
      <c r="S668" s="255">
        <v>45544.780555555553</v>
      </c>
      <c r="T668" s="255">
        <v>45538.55</v>
      </c>
      <c r="U668" s="252" t="s">
        <v>885</v>
      </c>
      <c r="V668" s="253" t="s">
        <v>849</v>
      </c>
      <c r="W668" s="252" t="s">
        <v>888</v>
      </c>
      <c r="X668" s="252" t="s">
        <v>903</v>
      </c>
      <c r="Y668" s="228" t="str">
        <f>VLOOKUP(HelpMe[[#This Row],[Technician]],Technicians[#All],3,FALSE)</f>
        <v>RAK Ceramics</v>
      </c>
      <c r="Z668" s="228" t="str">
        <f>VLOOKUP(HelpMe[[#This Row],[Technician]],Technicians[#All],2,FALSE)</f>
        <v>SAP Basis</v>
      </c>
      <c r="AA668" s="230" t="e">
        <f>IF((TEXT("Oct 28, 2024 00:00 AM","mmm dd, yyyy hh:mm") - TEXT(HelpMe[[#This Row],[Created Date]],"mmm dd, yyyy hh:mm"))&gt;0, "Yes","No")</f>
        <v>#VALUE!</v>
      </c>
      <c r="AB668" s="230">
        <f ca="1">IF(HelpMe[[#This Row],[Resolved Time]]="-",NOW()-TEXT(HelpMe[[#This Row],[Created Date]],"mmm dd, yyyy hh:mm"),HelpMe[[#This Row],[Resolved Time]]-HelpMe[[#This Row],[Created Date]])</f>
        <v>6.3138888888861402</v>
      </c>
      <c r="AC668" s="231" t="e">
        <f>YEAR(TEXT(HelpMe[[#This Row],[Created Date]],"mmm dd, yyyy hh:mm"))</f>
        <v>#VALUE!</v>
      </c>
      <c r="AD668" s="228" t="e">
        <f>WEEKNUM(TEXT(HelpMe[[#This Row],[Created Date]],"mmm dd, yyyy hh:mm"),2)</f>
        <v>#VALUE!</v>
      </c>
      <c r="AE668" s="228" t="e">
        <f>_xlfn.CONCAT(HelpMe[[#This Row],[Year]],"-W",HelpMe[[#This Row],[Week'#]])</f>
        <v>#VALUE!</v>
      </c>
      <c r="AF668" s="228" t="str">
        <f>IFERROR(VLOOKUP(HelpMe[[#This Row],[ID]],CGTracker[#All],11,FALSE),"No CG Status Found")</f>
        <v>No CG Status Found</v>
      </c>
      <c r="AG668" s="228" t="e">
        <f>MONTH(TEXT(HelpMe[[#This Row],[Created Date]],"mmm dd, yyyy hh:mm"))</f>
        <v>#VALUE!</v>
      </c>
      <c r="AH668" s="228" t="e">
        <f>_xlfn.CONCAT(HelpMe[[#This Row],[Year]],"-M",HelpMe[[#This Row],[Month]])</f>
        <v>#VALUE!</v>
      </c>
      <c r="AI668" s="228" t="str">
        <f ca="1">IF(HelpMe[[#This Row],[Age]]&lt;2,"Less than 2",IF(HelpMe[[#This Row],[Age]]&lt;5,"From 2 to 5",IF(HelpMe[[#This Row],[Age]]&lt;10,"From 5 to 10","More than 10")))</f>
        <v>From 5 to 10</v>
      </c>
      <c r="AJ668" s="233">
        <f>DATEVALUE(TEXT(HelpMe[[#This Row],[Created Date]],"mm/dd/yyyy hh:mm"))</f>
        <v>45360</v>
      </c>
      <c r="AK668" s="233">
        <f>IF(HelpMe[[#This Row],[Resolved Time]]="-","",DATEVALUE(TEXT(HelpMe[[#This Row],[Created Date]],"mm/dd/yyyy hh:mm")))</f>
        <v>45360</v>
      </c>
    </row>
    <row r="669" spans="1:37" ht="14.5">
      <c r="A669" s="252">
        <v>4000001486</v>
      </c>
      <c r="B669" s="252" t="s">
        <v>117</v>
      </c>
      <c r="C669" s="252" t="s">
        <v>795</v>
      </c>
      <c r="D669" s="254" t="s">
        <v>1896</v>
      </c>
      <c r="E669" s="252" t="s">
        <v>963</v>
      </c>
      <c r="F669" s="252" t="s">
        <v>884</v>
      </c>
      <c r="G669" s="252" t="s">
        <v>844</v>
      </c>
      <c r="H669" s="252" t="s">
        <v>403</v>
      </c>
      <c r="I669" s="255">
        <v>45505.527083333334</v>
      </c>
      <c r="J669" s="255">
        <v>45507.527083333334</v>
      </c>
      <c r="K669" s="252" t="s">
        <v>845</v>
      </c>
      <c r="L669" s="255">
        <v>45529.508333333331</v>
      </c>
      <c r="M669" s="252" t="s">
        <v>846</v>
      </c>
      <c r="N669" s="253" t="s">
        <v>849</v>
      </c>
      <c r="O669" s="252" t="s">
        <v>848</v>
      </c>
      <c r="P669" s="255">
        <v>45529.508333333331</v>
      </c>
      <c r="Q669" s="252" t="s">
        <v>795</v>
      </c>
      <c r="R669" s="255">
        <v>45526.480555555558</v>
      </c>
      <c r="S669" s="255">
        <v>45509.538194444445</v>
      </c>
      <c r="T669" s="255">
        <v>45505.61041666667</v>
      </c>
      <c r="U669" s="252" t="s">
        <v>885</v>
      </c>
      <c r="V669" s="253" t="s">
        <v>849</v>
      </c>
      <c r="W669" s="252" t="s">
        <v>850</v>
      </c>
      <c r="X669" s="252" t="s">
        <v>903</v>
      </c>
      <c r="Y669" s="228" t="str">
        <f>VLOOKUP(HelpMe[[#This Row],[Technician]],Technicians[#All],3,FALSE)</f>
        <v>RAK Ceramics</v>
      </c>
      <c r="Z669" s="228" t="str">
        <f>VLOOKUP(HelpMe[[#This Row],[Technician]],Technicians[#All],2,FALSE)</f>
        <v>SAP Basis</v>
      </c>
      <c r="AA669" s="233" t="e">
        <f>IF((TEXT("Oct 28, 2024 00:00 AM","mmm dd, yyyy hh:mm") - TEXT(HelpMe[[#This Row],[Created Date]],"mmm dd, yyyy hh:mm"))&gt;0, "Yes","No")</f>
        <v>#VALUE!</v>
      </c>
      <c r="AB669" s="230">
        <f ca="1">IF(HelpMe[[#This Row],[Resolved Time]]="-",NOW()-TEXT(HelpMe[[#This Row],[Created Date]],"mmm dd, yyyy hh:mm"),HelpMe[[#This Row],[Resolved Time]]-HelpMe[[#This Row],[Created Date]])</f>
        <v>20.953472222223354</v>
      </c>
      <c r="AC669" s="231" t="e">
        <f>YEAR(TEXT(HelpMe[[#This Row],[Created Date]],"mmm dd, yyyy hh:mm"))</f>
        <v>#VALUE!</v>
      </c>
      <c r="AD669" s="228" t="e">
        <f>WEEKNUM(TEXT(HelpMe[[#This Row],[Created Date]],"mmm dd, yyyy hh:mm"),2)</f>
        <v>#VALUE!</v>
      </c>
      <c r="AE669" s="228" t="e">
        <f>_xlfn.CONCAT(HelpMe[[#This Row],[Year]],"-W",HelpMe[[#This Row],[Week'#]])</f>
        <v>#VALUE!</v>
      </c>
      <c r="AF669" s="228" t="str">
        <f>IFERROR(VLOOKUP(HelpMe[[#This Row],[ID]],CGTracker[#All],11,FALSE),"No CG Status Found")</f>
        <v>No CG Status Found</v>
      </c>
      <c r="AG669" s="228" t="e">
        <f>MONTH(TEXT(HelpMe[[#This Row],[Created Date]],"mmm dd, yyyy hh:mm"))</f>
        <v>#VALUE!</v>
      </c>
      <c r="AH669" s="228" t="e">
        <f>_xlfn.CONCAT(HelpMe[[#This Row],[Year]],"-M",HelpMe[[#This Row],[Month]])</f>
        <v>#VALUE!</v>
      </c>
      <c r="AI669" s="228" t="str">
        <f ca="1">IF(HelpMe[[#This Row],[Age]]&lt;2,"Less than 2",IF(HelpMe[[#This Row],[Age]]&lt;5,"From 2 to 5",IF(HelpMe[[#This Row],[Age]]&lt;10,"From 5 to 10","More than 10")))</f>
        <v>More than 10</v>
      </c>
      <c r="AJ669" s="233">
        <f>DATEVALUE(TEXT(HelpMe[[#This Row],[Created Date]],"mm/dd/yyyy hh:mm"))</f>
        <v>45299</v>
      </c>
      <c r="AK669" s="233">
        <f>IF(HelpMe[[#This Row],[Resolved Time]]="-","",DATEVALUE(TEXT(HelpMe[[#This Row],[Created Date]],"mm/dd/yyyy hh:mm")))</f>
        <v>45299</v>
      </c>
    </row>
    <row r="670" spans="1:37" ht="14.5">
      <c r="A670" s="257">
        <v>4000003718</v>
      </c>
      <c r="B670" s="257" t="s">
        <v>117</v>
      </c>
      <c r="C670" s="257" t="s">
        <v>795</v>
      </c>
      <c r="D670" s="254" t="s">
        <v>1897</v>
      </c>
      <c r="E670" s="257" t="s">
        <v>1898</v>
      </c>
      <c r="F670" s="257" t="s">
        <v>1273</v>
      </c>
      <c r="G670" s="257" t="s">
        <v>844</v>
      </c>
      <c r="H670" s="252" t="s">
        <v>268</v>
      </c>
      <c r="I670" s="259">
        <v>45569.532638888886</v>
      </c>
      <c r="J670" s="259">
        <v>45573.532638888886</v>
      </c>
      <c r="K670" s="257" t="s">
        <v>845</v>
      </c>
      <c r="L670" s="258" t="s">
        <v>849</v>
      </c>
      <c r="M670" s="257" t="s">
        <v>1514</v>
      </c>
      <c r="N670" s="257" t="s">
        <v>895</v>
      </c>
      <c r="O670" s="257" t="s">
        <v>848</v>
      </c>
      <c r="P670" s="259">
        <v>45588.509722222225</v>
      </c>
      <c r="Q670" s="257" t="s">
        <v>795</v>
      </c>
      <c r="R670" s="258" t="s">
        <v>849</v>
      </c>
      <c r="S670" s="258" t="s">
        <v>849</v>
      </c>
      <c r="T670" s="259">
        <v>45569.615972222222</v>
      </c>
      <c r="U670" s="257" t="s">
        <v>885</v>
      </c>
      <c r="V670" s="258" t="s">
        <v>849</v>
      </c>
      <c r="W670" s="257" t="s">
        <v>850</v>
      </c>
      <c r="X670" s="257" t="s">
        <v>793</v>
      </c>
      <c r="Y670" s="228" t="str">
        <f>VLOOKUP(HelpMe[[#This Row],[Technician]],Technicians[#All],3,FALSE)</f>
        <v>Unkown</v>
      </c>
      <c r="Z670" s="228" t="str">
        <f>VLOOKUP(HelpMe[[#This Row],[Technician]],Technicians[#All],2,FALSE)</f>
        <v>Unkown</v>
      </c>
      <c r="AA670" s="233" t="e">
        <f>IF((TEXT("Oct 28, 2024 00:00 AM","mmm dd, yyyy hh:mm") - TEXT(HelpMe[[#This Row],[Created Date]],"mmm dd, yyyy hh:mm"))&gt;0, "Yes","No")</f>
        <v>#VALUE!</v>
      </c>
      <c r="AB670" s="230" t="e">
        <f ca="1">IF(HelpMe[[#This Row],[Resolved Time]]="-",NOW()-TEXT(HelpMe[[#This Row],[Created Date]],"mmm dd, yyyy hh:mm"),HelpMe[[#This Row],[Resolved Time]]-HelpMe[[#This Row],[Created Date]])</f>
        <v>#VALUE!</v>
      </c>
      <c r="AC670" s="231" t="e">
        <f>YEAR(TEXT(HelpMe[[#This Row],[Created Date]],"mmm dd, yyyy hh:mm"))</f>
        <v>#VALUE!</v>
      </c>
      <c r="AD670" s="228" t="e">
        <f>WEEKNUM(TEXT(HelpMe[[#This Row],[Created Date]],"mmm dd, yyyy hh:mm"),2)</f>
        <v>#VALUE!</v>
      </c>
      <c r="AE670" s="228" t="e">
        <f>_xlfn.CONCAT(HelpMe[[#This Row],[Year]],"-W",HelpMe[[#This Row],[Week'#]])</f>
        <v>#VALUE!</v>
      </c>
      <c r="AF670" s="228" t="str">
        <f>IFERROR(VLOOKUP(HelpMe[[#This Row],[ID]],CGTracker[#All],11,FALSE),"No CG Status Found")</f>
        <v>No CG Status Found</v>
      </c>
      <c r="AG670" s="228" t="e">
        <f>MONTH(TEXT(HelpMe[[#This Row],[Created Date]],"mmm dd, yyyy hh:mm"))</f>
        <v>#VALUE!</v>
      </c>
      <c r="AH670" s="228" t="e">
        <f>_xlfn.CONCAT(HelpMe[[#This Row],[Year]],"-M",HelpMe[[#This Row],[Month]])</f>
        <v>#VALUE!</v>
      </c>
      <c r="AI670" s="228" t="e">
        <f ca="1">IF(HelpMe[[#This Row],[Age]]&lt;2,"Less than 2",IF(HelpMe[[#This Row],[Age]]&lt;5,"From 2 to 5",IF(HelpMe[[#This Row],[Age]]&lt;10,"From 5 to 10","More than 10")))</f>
        <v>#VALUE!</v>
      </c>
      <c r="AJ670" s="233">
        <f>DATEVALUE(TEXT(HelpMe[[#This Row],[Created Date]],"mm/dd/yyyy hh:mm"))</f>
        <v>45392</v>
      </c>
      <c r="AK670" s="233" t="str">
        <f>IF(HelpMe[[#This Row],[Resolved Time]]="-","",DATEVALUE(TEXT(HelpMe[[#This Row],[Created Date]],"mm/dd/yyyy hh:mm")))</f>
        <v/>
      </c>
    </row>
    <row r="671" spans="1:37" ht="14.5">
      <c r="A671" s="252">
        <v>4000005834</v>
      </c>
      <c r="B671" s="252" t="s">
        <v>117</v>
      </c>
      <c r="C671" s="252" t="s">
        <v>795</v>
      </c>
      <c r="D671" s="254" t="s">
        <v>1899</v>
      </c>
      <c r="E671" s="252" t="s">
        <v>1900</v>
      </c>
      <c r="F671" s="252" t="s">
        <v>843</v>
      </c>
      <c r="G671" s="252" t="s">
        <v>844</v>
      </c>
      <c r="H671" s="252" t="s">
        <v>40</v>
      </c>
      <c r="I671" s="255">
        <v>45637.484027777777</v>
      </c>
      <c r="J671" s="255">
        <v>45639.484027777777</v>
      </c>
      <c r="K671" s="252" t="s">
        <v>885</v>
      </c>
      <c r="L671" s="253" t="s">
        <v>849</v>
      </c>
      <c r="M671" s="252" t="s">
        <v>846</v>
      </c>
      <c r="N671" s="252" t="s">
        <v>860</v>
      </c>
      <c r="O671" s="252" t="s">
        <v>848</v>
      </c>
      <c r="P671" s="255">
        <v>45644.500694444447</v>
      </c>
      <c r="Q671" s="252" t="s">
        <v>795</v>
      </c>
      <c r="R671" s="255">
        <v>45644.500694444447</v>
      </c>
      <c r="S671" s="255">
        <v>45644.500694444447</v>
      </c>
      <c r="T671" s="255">
        <v>45637.567361111112</v>
      </c>
      <c r="U671" s="252" t="s">
        <v>885</v>
      </c>
      <c r="V671" s="253" t="s">
        <v>849</v>
      </c>
      <c r="W671" s="252" t="s">
        <v>888</v>
      </c>
      <c r="X671" s="252" t="s">
        <v>793</v>
      </c>
      <c r="Y671" s="228" t="str">
        <f>VLOOKUP(HelpMe[[#This Row],[Technician]],Technicians[#All],3,FALSE)</f>
        <v>RAK Ceramics</v>
      </c>
      <c r="Z671" s="228" t="str">
        <f>VLOOKUP(HelpMe[[#This Row],[Technician]],Technicians[#All],2,FALSE)</f>
        <v>SAP Basis</v>
      </c>
      <c r="AA671" s="233" t="e">
        <f>IF((TEXT("Oct 28, 2024 00:00 AM","mmm dd, yyyy hh:mm") - TEXT(HelpMe[[#This Row],[Created Date]],"mmm dd, yyyy hh:mm"))&gt;0, "Yes","No")</f>
        <v>#VALUE!</v>
      </c>
      <c r="AB671" s="230">
        <f ca="1">IF(HelpMe[[#This Row],[Resolved Time]]="-",NOW()-TEXT(HelpMe[[#This Row],[Created Date]],"mmm dd, yyyy hh:mm"),HelpMe[[#This Row],[Resolved Time]]-HelpMe[[#This Row],[Created Date]])</f>
        <v>7.0166666666700621</v>
      </c>
      <c r="AC671" s="231" t="e">
        <f>YEAR(TEXT(HelpMe[[#This Row],[Created Date]],"mmm dd, yyyy hh:mm"))</f>
        <v>#VALUE!</v>
      </c>
      <c r="AD671" s="228" t="e">
        <f>WEEKNUM(TEXT(HelpMe[[#This Row],[Created Date]],"mmm dd, yyyy hh:mm"),2)</f>
        <v>#VALUE!</v>
      </c>
      <c r="AE671" s="228" t="e">
        <f>_xlfn.CONCAT(HelpMe[[#This Row],[Year]],"-W",HelpMe[[#This Row],[Week'#]])</f>
        <v>#VALUE!</v>
      </c>
      <c r="AF671" s="228" t="str">
        <f>IFERROR(VLOOKUP(HelpMe[[#This Row],[ID]],CGTracker[#All],11,FALSE),"No CG Status Found")</f>
        <v>No CG Status Found</v>
      </c>
      <c r="AG671" s="228" t="e">
        <f>MONTH(TEXT(HelpMe[[#This Row],[Created Date]],"mmm dd, yyyy hh:mm"))</f>
        <v>#VALUE!</v>
      </c>
      <c r="AH671" s="228" t="e">
        <f>_xlfn.CONCAT(HelpMe[[#This Row],[Year]],"-M",HelpMe[[#This Row],[Month]])</f>
        <v>#VALUE!</v>
      </c>
      <c r="AI671" s="228" t="str">
        <f ca="1">IF(HelpMe[[#This Row],[Age]]&lt;2,"Less than 2",IF(HelpMe[[#This Row],[Age]]&lt;5,"From 2 to 5",IF(HelpMe[[#This Row],[Age]]&lt;10,"From 5 to 10","More than 10")))</f>
        <v>From 5 to 10</v>
      </c>
      <c r="AJ671" s="233">
        <f>DATEVALUE(TEXT(HelpMe[[#This Row],[Created Date]],"mm/dd/yyyy hh:mm"))</f>
        <v>45608</v>
      </c>
      <c r="AK671" s="233">
        <f>IF(HelpMe[[#This Row],[Resolved Time]]="-","",DATEVALUE(TEXT(HelpMe[[#This Row],[Created Date]],"mm/dd/yyyy hh:mm")))</f>
        <v>45608</v>
      </c>
    </row>
    <row r="672" spans="1:37" ht="14.5">
      <c r="A672" s="252">
        <v>4000003757</v>
      </c>
      <c r="B672" s="252" t="s">
        <v>117</v>
      </c>
      <c r="C672" s="252" t="s">
        <v>906</v>
      </c>
      <c r="D672" s="254" t="s">
        <v>1901</v>
      </c>
      <c r="E672" s="252" t="s">
        <v>1902</v>
      </c>
      <c r="F672" s="252" t="s">
        <v>843</v>
      </c>
      <c r="G672" s="252" t="s">
        <v>844</v>
      </c>
      <c r="H672" s="252" t="s">
        <v>131</v>
      </c>
      <c r="I672" s="255">
        <v>45569.793055555558</v>
      </c>
      <c r="J672" s="255">
        <v>45572.751388888886</v>
      </c>
      <c r="K672" s="252" t="s">
        <v>845</v>
      </c>
      <c r="L672" s="253" t="s">
        <v>849</v>
      </c>
      <c r="M672" s="252" t="s">
        <v>1514</v>
      </c>
      <c r="N672" s="252" t="s">
        <v>997</v>
      </c>
      <c r="O672" s="252" t="s">
        <v>848</v>
      </c>
      <c r="P672" s="255">
        <v>45644.520138888889</v>
      </c>
      <c r="Q672" s="252" t="s">
        <v>861</v>
      </c>
      <c r="R672" s="253" t="s">
        <v>849</v>
      </c>
      <c r="S672" s="255">
        <v>45644.520138888889</v>
      </c>
      <c r="T672" s="255">
        <v>45572.459722222222</v>
      </c>
      <c r="U672" s="252" t="s">
        <v>885</v>
      </c>
      <c r="V672" s="253" t="s">
        <v>849</v>
      </c>
      <c r="W672" s="252" t="s">
        <v>850</v>
      </c>
      <c r="X672" s="252" t="s">
        <v>793</v>
      </c>
      <c r="Y672" s="228" t="str">
        <f>VLOOKUP(HelpMe[[#This Row],[Technician]],Technicians[#All],3,FALSE)</f>
        <v>RAK Ceramics</v>
      </c>
      <c r="Z672" s="228" t="str">
        <f>VLOOKUP(HelpMe[[#This Row],[Technician]],Technicians[#All],2,FALSE)</f>
        <v>SAP Basis</v>
      </c>
      <c r="AA672" s="233" t="e">
        <f>IF((TEXT("Oct 28, 2024 00:00 AM","mmm dd, yyyy hh:mm") - TEXT(HelpMe[[#This Row],[Created Date]],"mmm dd, yyyy hh:mm"))&gt;0, "Yes","No")</f>
        <v>#VALUE!</v>
      </c>
      <c r="AB672" s="230" t="e">
        <f ca="1">IF(HelpMe[[#This Row],[Resolved Time]]="-",NOW()-TEXT(HelpMe[[#This Row],[Created Date]],"mmm dd, yyyy hh:mm"),HelpMe[[#This Row],[Resolved Time]]-HelpMe[[#This Row],[Created Date]])</f>
        <v>#VALUE!</v>
      </c>
      <c r="AC672" s="231" t="e">
        <f>YEAR(TEXT(HelpMe[[#This Row],[Created Date]],"mmm dd, yyyy hh:mm"))</f>
        <v>#VALUE!</v>
      </c>
      <c r="AD672" s="228" t="e">
        <f>WEEKNUM(TEXT(HelpMe[[#This Row],[Created Date]],"mmm dd, yyyy hh:mm"),2)</f>
        <v>#VALUE!</v>
      </c>
      <c r="AE672" s="228" t="e">
        <f>_xlfn.CONCAT(HelpMe[[#This Row],[Year]],"-W",HelpMe[[#This Row],[Week'#]])</f>
        <v>#VALUE!</v>
      </c>
      <c r="AF672" s="228" t="str">
        <f>IFERROR(VLOOKUP(HelpMe[[#This Row],[ID]],CGTracker[#All],11,FALSE),"No CG Status Found")</f>
        <v>No CG Status Found</v>
      </c>
      <c r="AG672" s="228" t="e">
        <f>MONTH(TEXT(HelpMe[[#This Row],[Created Date]],"mmm dd, yyyy hh:mm"))</f>
        <v>#VALUE!</v>
      </c>
      <c r="AH672" s="228" t="e">
        <f>_xlfn.CONCAT(HelpMe[[#This Row],[Year]],"-M",HelpMe[[#This Row],[Month]])</f>
        <v>#VALUE!</v>
      </c>
      <c r="AI672" s="228" t="e">
        <f ca="1">IF(HelpMe[[#This Row],[Age]]&lt;2,"Less than 2",IF(HelpMe[[#This Row],[Age]]&lt;5,"From 2 to 5",IF(HelpMe[[#This Row],[Age]]&lt;10,"From 5 to 10","More than 10")))</f>
        <v>#VALUE!</v>
      </c>
      <c r="AJ672" s="233">
        <f>DATEVALUE(TEXT(HelpMe[[#This Row],[Created Date]],"mm/dd/yyyy hh:mm"))</f>
        <v>45392</v>
      </c>
      <c r="AK672" s="233" t="str">
        <f>IF(HelpMe[[#This Row],[Resolved Time]]="-","",DATEVALUE(TEXT(HelpMe[[#This Row],[Created Date]],"mm/dd/yyyy hh:mm")))</f>
        <v/>
      </c>
    </row>
    <row r="673" spans="1:37" ht="14.5">
      <c r="A673" s="252">
        <v>4000002238</v>
      </c>
      <c r="B673" s="252" t="s">
        <v>117</v>
      </c>
      <c r="C673" s="252" t="s">
        <v>795</v>
      </c>
      <c r="D673" s="254" t="s">
        <v>1903</v>
      </c>
      <c r="E673" s="252" t="s">
        <v>1904</v>
      </c>
      <c r="F673" s="252" t="s">
        <v>884</v>
      </c>
      <c r="G673" s="252" t="s">
        <v>844</v>
      </c>
      <c r="H673" s="252" t="s">
        <v>403</v>
      </c>
      <c r="I673" s="255">
        <v>45526.521527777775</v>
      </c>
      <c r="J673" s="255">
        <v>45528.521527777775</v>
      </c>
      <c r="K673" s="252" t="s">
        <v>845</v>
      </c>
      <c r="L673" s="255">
        <v>45533.801388888889</v>
      </c>
      <c r="M673" s="252" t="s">
        <v>1024</v>
      </c>
      <c r="N673" s="252" t="s">
        <v>860</v>
      </c>
      <c r="O673" s="252" t="s">
        <v>848</v>
      </c>
      <c r="P673" s="255">
        <v>45533.801388888889</v>
      </c>
      <c r="Q673" s="252" t="s">
        <v>795</v>
      </c>
      <c r="R673" s="255">
        <v>45530.792361111111</v>
      </c>
      <c r="S673" s="255">
        <v>45530.792361111111</v>
      </c>
      <c r="T673" s="255">
        <v>45526.604861111111</v>
      </c>
      <c r="U673" s="252" t="s">
        <v>885</v>
      </c>
      <c r="V673" s="253" t="s">
        <v>849</v>
      </c>
      <c r="W673" s="252" t="s">
        <v>850</v>
      </c>
      <c r="X673" s="252" t="s">
        <v>903</v>
      </c>
      <c r="Y673" s="228" t="str">
        <f>VLOOKUP(HelpMe[[#This Row],[Technician]],Technicians[#All],3,FALSE)</f>
        <v>RAK Ceramics</v>
      </c>
      <c r="Z673" s="228" t="str">
        <f>VLOOKUP(HelpMe[[#This Row],[Technician]],Technicians[#All],2,FALSE)</f>
        <v>SAP Basis</v>
      </c>
      <c r="AA673" s="233" t="e">
        <f>IF((TEXT("Oct 28, 2024 00:00 AM","mmm dd, yyyy hh:mm") - TEXT(HelpMe[[#This Row],[Created Date]],"mmm dd, yyyy hh:mm"))&gt;0, "Yes","No")</f>
        <v>#VALUE!</v>
      </c>
      <c r="AB673" s="230">
        <f ca="1">IF(HelpMe[[#This Row],[Resolved Time]]="-",NOW()-TEXT(HelpMe[[#This Row],[Created Date]],"mmm dd, yyyy hh:mm"),HelpMe[[#This Row],[Resolved Time]]-HelpMe[[#This Row],[Created Date]])</f>
        <v>4.2708333333357587</v>
      </c>
      <c r="AC673" s="231" t="e">
        <f>YEAR(TEXT(HelpMe[[#This Row],[Created Date]],"mmm dd, yyyy hh:mm"))</f>
        <v>#VALUE!</v>
      </c>
      <c r="AD673" s="228" t="e">
        <f>WEEKNUM(TEXT(HelpMe[[#This Row],[Created Date]],"mmm dd, yyyy hh:mm"),2)</f>
        <v>#VALUE!</v>
      </c>
      <c r="AE673" s="228" t="e">
        <f>_xlfn.CONCAT(HelpMe[[#This Row],[Year]],"-W",HelpMe[[#This Row],[Week'#]])</f>
        <v>#VALUE!</v>
      </c>
      <c r="AF673" s="228" t="str">
        <f>IFERROR(VLOOKUP(HelpMe[[#This Row],[ID]],CGTracker[#All],11,FALSE),"No CG Status Found")</f>
        <v>No CG Status Found</v>
      </c>
      <c r="AG673" s="228" t="e">
        <f>MONTH(TEXT(HelpMe[[#This Row],[Created Date]],"mmm dd, yyyy hh:mm"))</f>
        <v>#VALUE!</v>
      </c>
      <c r="AH673" s="228" t="e">
        <f>_xlfn.CONCAT(HelpMe[[#This Row],[Year]],"-M",HelpMe[[#This Row],[Month]])</f>
        <v>#VALUE!</v>
      </c>
      <c r="AI673" s="228" t="str">
        <f ca="1">IF(HelpMe[[#This Row],[Age]]&lt;2,"Less than 2",IF(HelpMe[[#This Row],[Age]]&lt;5,"From 2 to 5",IF(HelpMe[[#This Row],[Age]]&lt;10,"From 5 to 10","More than 10")))</f>
        <v>From 2 to 5</v>
      </c>
      <c r="AJ673" s="233" t="e">
        <f>DATEVALUE(TEXT(HelpMe[[#This Row],[Created Date]],"mm/dd/yyyy hh:mm"))</f>
        <v>#VALUE!</v>
      </c>
      <c r="AK673" s="233" t="e">
        <f>IF(HelpMe[[#This Row],[Resolved Time]]="-","",DATEVALUE(TEXT(HelpMe[[#This Row],[Created Date]],"mm/dd/yyyy hh:mm")))</f>
        <v>#VALUE!</v>
      </c>
    </row>
    <row r="674" spans="1:37" ht="14.5">
      <c r="A674" s="252">
        <v>4000003323</v>
      </c>
      <c r="B674" s="252" t="s">
        <v>117</v>
      </c>
      <c r="C674" s="252" t="s">
        <v>795</v>
      </c>
      <c r="D674" s="254" t="s">
        <v>1905</v>
      </c>
      <c r="E674" s="252" t="s">
        <v>1906</v>
      </c>
      <c r="F674" s="252" t="s">
        <v>843</v>
      </c>
      <c r="G674" s="252" t="s">
        <v>844</v>
      </c>
      <c r="H674" s="252" t="s">
        <v>403</v>
      </c>
      <c r="I674" s="255">
        <v>45558.76666666667</v>
      </c>
      <c r="J674" s="255">
        <v>45560.76666666667</v>
      </c>
      <c r="K674" s="252" t="s">
        <v>845</v>
      </c>
      <c r="L674" s="255">
        <v>45564.6875</v>
      </c>
      <c r="M674" s="252" t="s">
        <v>1906</v>
      </c>
      <c r="N674" s="252" t="s">
        <v>847</v>
      </c>
      <c r="O674" s="252" t="s">
        <v>848</v>
      </c>
      <c r="P674" s="255">
        <v>45564.6875</v>
      </c>
      <c r="Q674" s="252" t="s">
        <v>795</v>
      </c>
      <c r="R674" s="255">
        <v>45561.684027777781</v>
      </c>
      <c r="S674" s="255">
        <v>45561.684027777781</v>
      </c>
      <c r="T674" s="255">
        <v>45559.474999999999</v>
      </c>
      <c r="U674" s="252" t="s">
        <v>885</v>
      </c>
      <c r="V674" s="253" t="s">
        <v>849</v>
      </c>
      <c r="W674" s="252" t="s">
        <v>850</v>
      </c>
      <c r="X674" s="252" t="s">
        <v>793</v>
      </c>
      <c r="Y674" s="228" t="str">
        <f>VLOOKUP(HelpMe[[#This Row],[Technician]],Technicians[#All],3,FALSE)</f>
        <v>RAK Ceramics</v>
      </c>
      <c r="Z674" s="228" t="str">
        <f>VLOOKUP(HelpMe[[#This Row],[Technician]],Technicians[#All],2,FALSE)</f>
        <v>SAP Basis</v>
      </c>
      <c r="AA674" s="233" t="e">
        <f>IF((TEXT("Oct 28, 2024 00:00 AM","mmm dd, yyyy hh:mm") - TEXT(HelpMe[[#This Row],[Created Date]],"mmm dd, yyyy hh:mm"))&gt;0, "Yes","No")</f>
        <v>#VALUE!</v>
      </c>
      <c r="AB674" s="230">
        <f ca="1">IF(HelpMe[[#This Row],[Resolved Time]]="-",NOW()-TEXT(HelpMe[[#This Row],[Created Date]],"mmm dd, yyyy hh:mm"),HelpMe[[#This Row],[Resolved Time]]-HelpMe[[#This Row],[Created Date]])</f>
        <v>2.9173611111109494</v>
      </c>
      <c r="AC674" s="231" t="e">
        <f>YEAR(TEXT(HelpMe[[#This Row],[Created Date]],"mmm dd, yyyy hh:mm"))</f>
        <v>#VALUE!</v>
      </c>
      <c r="AD674" s="228" t="e">
        <f>WEEKNUM(TEXT(HelpMe[[#This Row],[Created Date]],"mmm dd, yyyy hh:mm"),2)</f>
        <v>#VALUE!</v>
      </c>
      <c r="AE674" s="228" t="e">
        <f>_xlfn.CONCAT(HelpMe[[#This Row],[Year]],"-W",HelpMe[[#This Row],[Week'#]])</f>
        <v>#VALUE!</v>
      </c>
      <c r="AF674" s="228" t="str">
        <f>IFERROR(VLOOKUP(HelpMe[[#This Row],[ID]],CGTracker[#All],11,FALSE),"No CG Status Found")</f>
        <v>No CG Status Found</v>
      </c>
      <c r="AG674" s="228" t="e">
        <f>MONTH(TEXT(HelpMe[[#This Row],[Created Date]],"mmm dd, yyyy hh:mm"))</f>
        <v>#VALUE!</v>
      </c>
      <c r="AH674" s="228" t="e">
        <f>_xlfn.CONCAT(HelpMe[[#This Row],[Year]],"-M",HelpMe[[#This Row],[Month]])</f>
        <v>#VALUE!</v>
      </c>
      <c r="AI674" s="228" t="str">
        <f ca="1">IF(HelpMe[[#This Row],[Age]]&lt;2,"Less than 2",IF(HelpMe[[#This Row],[Age]]&lt;5,"From 2 to 5",IF(HelpMe[[#This Row],[Age]]&lt;10,"From 5 to 10","More than 10")))</f>
        <v>From 2 to 5</v>
      </c>
      <c r="AJ674" s="233" t="e">
        <f>DATEVALUE(TEXT(HelpMe[[#This Row],[Created Date]],"mm/dd/yyyy hh:mm"))</f>
        <v>#VALUE!</v>
      </c>
      <c r="AK674" s="233" t="e">
        <f>IF(HelpMe[[#This Row],[Resolved Time]]="-","",DATEVALUE(TEXT(HelpMe[[#This Row],[Created Date]],"mm/dd/yyyy hh:mm")))</f>
        <v>#VALUE!</v>
      </c>
    </row>
    <row r="675" spans="1:37" ht="14.5">
      <c r="A675" s="252">
        <v>4000002071</v>
      </c>
      <c r="B675" s="252" t="s">
        <v>117</v>
      </c>
      <c r="C675" s="252" t="s">
        <v>795</v>
      </c>
      <c r="D675" s="254" t="s">
        <v>1907</v>
      </c>
      <c r="E675" s="252" t="s">
        <v>1908</v>
      </c>
      <c r="F675" s="252" t="s">
        <v>843</v>
      </c>
      <c r="G675" s="252" t="s">
        <v>844</v>
      </c>
      <c r="H675" s="252" t="s">
        <v>403</v>
      </c>
      <c r="I675" s="255">
        <v>45520.706250000003</v>
      </c>
      <c r="J675" s="255">
        <v>45524.706250000003</v>
      </c>
      <c r="K675" s="252" t="s">
        <v>885</v>
      </c>
      <c r="L675" s="255">
        <v>45600.743055555555</v>
      </c>
      <c r="M675" s="252" t="s">
        <v>846</v>
      </c>
      <c r="N675" s="252" t="s">
        <v>860</v>
      </c>
      <c r="O675" s="252" t="s">
        <v>848</v>
      </c>
      <c r="P675" s="255">
        <v>45600.743055555555</v>
      </c>
      <c r="Q675" s="252" t="s">
        <v>795</v>
      </c>
      <c r="R675" s="255">
        <v>45597.729861111111</v>
      </c>
      <c r="S675" s="255">
        <v>45597.729861111111</v>
      </c>
      <c r="T675" s="255">
        <v>45520.789583333331</v>
      </c>
      <c r="U675" s="252" t="s">
        <v>885</v>
      </c>
      <c r="V675" s="253" t="s">
        <v>849</v>
      </c>
      <c r="W675" s="252" t="s">
        <v>888</v>
      </c>
      <c r="X675" s="252" t="s">
        <v>793</v>
      </c>
      <c r="Y675" s="228" t="str">
        <f>VLOOKUP(HelpMe[[#This Row],[Technician]],Technicians[#All],3,FALSE)</f>
        <v>RAK Ceramics</v>
      </c>
      <c r="Z675" s="228" t="str">
        <f>VLOOKUP(HelpMe[[#This Row],[Technician]],Technicians[#All],2,FALSE)</f>
        <v>SAP Basis</v>
      </c>
      <c r="AA675" s="233" t="e">
        <f>IF((TEXT("Oct 28, 2024 00:00 AM","mmm dd, yyyy hh:mm") - TEXT(HelpMe[[#This Row],[Created Date]],"mmm dd, yyyy hh:mm"))&gt;0, "Yes","No")</f>
        <v>#VALUE!</v>
      </c>
      <c r="AB675" s="230">
        <f ca="1">IF(HelpMe[[#This Row],[Resolved Time]]="-",NOW()-TEXT(HelpMe[[#This Row],[Created Date]],"mmm dd, yyyy hh:mm"),HelpMe[[#This Row],[Resolved Time]]-HelpMe[[#This Row],[Created Date]])</f>
        <v>77.023611111108039</v>
      </c>
      <c r="AC675" s="231" t="e">
        <f>YEAR(TEXT(HelpMe[[#This Row],[Created Date]],"mmm dd, yyyy hh:mm"))</f>
        <v>#VALUE!</v>
      </c>
      <c r="AD675" s="228" t="e">
        <f>WEEKNUM(TEXT(HelpMe[[#This Row],[Created Date]],"mmm dd, yyyy hh:mm"),2)</f>
        <v>#VALUE!</v>
      </c>
      <c r="AE675" s="228" t="e">
        <f>_xlfn.CONCAT(HelpMe[[#This Row],[Year]],"-W",HelpMe[[#This Row],[Week'#]])</f>
        <v>#VALUE!</v>
      </c>
      <c r="AF675" s="228" t="str">
        <f>IFERROR(VLOOKUP(HelpMe[[#This Row],[ID]],CGTracker[#All],11,FALSE),"No CG Status Found")</f>
        <v>No CG Status Found</v>
      </c>
      <c r="AG675" s="228" t="e">
        <f>MONTH(TEXT(HelpMe[[#This Row],[Created Date]],"mmm dd, yyyy hh:mm"))</f>
        <v>#VALUE!</v>
      </c>
      <c r="AH675" s="228" t="e">
        <f>_xlfn.CONCAT(HelpMe[[#This Row],[Year]],"-M",HelpMe[[#This Row],[Month]])</f>
        <v>#VALUE!</v>
      </c>
      <c r="AI675" s="228" t="str">
        <f ca="1">IF(HelpMe[[#This Row],[Age]]&lt;2,"Less than 2",IF(HelpMe[[#This Row],[Age]]&lt;5,"From 2 to 5",IF(HelpMe[[#This Row],[Age]]&lt;10,"From 5 to 10","More than 10")))</f>
        <v>More than 10</v>
      </c>
      <c r="AJ675" s="233" t="e">
        <f>DATEVALUE(TEXT(HelpMe[[#This Row],[Created Date]],"mm/dd/yyyy hh:mm"))</f>
        <v>#VALUE!</v>
      </c>
      <c r="AK675" s="233" t="e">
        <f>IF(HelpMe[[#This Row],[Resolved Time]]="-","",DATEVALUE(TEXT(HelpMe[[#This Row],[Created Date]],"mm/dd/yyyy hh:mm")))</f>
        <v>#VALUE!</v>
      </c>
    </row>
    <row r="676" spans="1:37" ht="14.5">
      <c r="A676" s="252">
        <v>4000002990</v>
      </c>
      <c r="B676" s="252" t="s">
        <v>117</v>
      </c>
      <c r="C676" s="252" t="s">
        <v>795</v>
      </c>
      <c r="D676" s="254" t="s">
        <v>1909</v>
      </c>
      <c r="E676" s="252" t="s">
        <v>894</v>
      </c>
      <c r="F676" s="252" t="s">
        <v>843</v>
      </c>
      <c r="G676" s="252" t="s">
        <v>844</v>
      </c>
      <c r="H676" s="252" t="s">
        <v>403</v>
      </c>
      <c r="I676" s="255">
        <v>45547.776388888888</v>
      </c>
      <c r="J676" s="255">
        <v>45551.776388888888</v>
      </c>
      <c r="K676" s="252" t="s">
        <v>845</v>
      </c>
      <c r="L676" s="255">
        <v>45555.684027777781</v>
      </c>
      <c r="M676" s="252" t="s">
        <v>894</v>
      </c>
      <c r="N676" s="252" t="s">
        <v>895</v>
      </c>
      <c r="O676" s="252" t="s">
        <v>848</v>
      </c>
      <c r="P676" s="255">
        <v>45555.684027777781</v>
      </c>
      <c r="Q676" s="252" t="s">
        <v>795</v>
      </c>
      <c r="R676" s="255">
        <v>45552.655555555553</v>
      </c>
      <c r="S676" s="255">
        <v>45552.655555555553</v>
      </c>
      <c r="T676" s="255">
        <v>45548.484722222223</v>
      </c>
      <c r="U676" s="252" t="s">
        <v>885</v>
      </c>
      <c r="V676" s="253" t="s">
        <v>849</v>
      </c>
      <c r="W676" s="252" t="s">
        <v>850</v>
      </c>
      <c r="X676" s="252" t="s">
        <v>793</v>
      </c>
      <c r="Y676" s="228" t="str">
        <f>VLOOKUP(HelpMe[[#This Row],[Technician]],Technicians[#All],3,FALSE)</f>
        <v>RAK Ceramics</v>
      </c>
      <c r="Z676" s="228" t="str">
        <f>VLOOKUP(HelpMe[[#This Row],[Technician]],Technicians[#All],2,FALSE)</f>
        <v>SAP Basis</v>
      </c>
      <c r="AA676" s="233" t="e">
        <f>IF((TEXT("Oct 28, 2024 00:00 AM","mmm dd, yyyy hh:mm") - TEXT(HelpMe[[#This Row],[Created Date]],"mmm dd, yyyy hh:mm"))&gt;0, "Yes","No")</f>
        <v>#VALUE!</v>
      </c>
      <c r="AB676" s="230">
        <f ca="1">IF(HelpMe[[#This Row],[Resolved Time]]="-",NOW()-TEXT(HelpMe[[#This Row],[Created Date]],"mmm dd, yyyy hh:mm"),HelpMe[[#This Row],[Resolved Time]]-HelpMe[[#This Row],[Created Date]])</f>
        <v>4.8791666666656965</v>
      </c>
      <c r="AC676" s="231" t="e">
        <f>YEAR(TEXT(HelpMe[[#This Row],[Created Date]],"mmm dd, yyyy hh:mm"))</f>
        <v>#VALUE!</v>
      </c>
      <c r="AD676" s="228" t="e">
        <f>WEEKNUM(TEXT(HelpMe[[#This Row],[Created Date]],"mmm dd, yyyy hh:mm"),2)</f>
        <v>#VALUE!</v>
      </c>
      <c r="AE676" s="228" t="e">
        <f>_xlfn.CONCAT(HelpMe[[#This Row],[Year]],"-W",HelpMe[[#This Row],[Week'#]])</f>
        <v>#VALUE!</v>
      </c>
      <c r="AF676" s="228" t="str">
        <f>IFERROR(VLOOKUP(HelpMe[[#This Row],[ID]],CGTracker[#All],11,FALSE),"No CG Status Found")</f>
        <v>No CG Status Found</v>
      </c>
      <c r="AG676" s="228" t="e">
        <f>MONTH(TEXT(HelpMe[[#This Row],[Created Date]],"mmm dd, yyyy hh:mm"))</f>
        <v>#VALUE!</v>
      </c>
      <c r="AH676" s="228" t="e">
        <f>_xlfn.CONCAT(HelpMe[[#This Row],[Year]],"-M",HelpMe[[#This Row],[Month]])</f>
        <v>#VALUE!</v>
      </c>
      <c r="AI676" s="228" t="str">
        <f ca="1">IF(HelpMe[[#This Row],[Age]]&lt;2,"Less than 2",IF(HelpMe[[#This Row],[Age]]&lt;5,"From 2 to 5",IF(HelpMe[[#This Row],[Age]]&lt;10,"From 5 to 10","More than 10")))</f>
        <v>From 2 to 5</v>
      </c>
      <c r="AJ676" s="233">
        <f>DATEVALUE(TEXT(HelpMe[[#This Row],[Created Date]],"mm/dd/yyyy hh:mm"))</f>
        <v>45635</v>
      </c>
      <c r="AK676" s="233">
        <f>IF(HelpMe[[#This Row],[Resolved Time]]="-","",DATEVALUE(TEXT(HelpMe[[#This Row],[Created Date]],"mm/dd/yyyy hh:mm")))</f>
        <v>45635</v>
      </c>
    </row>
    <row r="677" spans="1:37" ht="14.5">
      <c r="A677" s="252">
        <v>4000004065</v>
      </c>
      <c r="B677" s="252" t="s">
        <v>117</v>
      </c>
      <c r="C677" s="252" t="s">
        <v>861</v>
      </c>
      <c r="D677" s="254" t="s">
        <v>1910</v>
      </c>
      <c r="E677" s="252" t="s">
        <v>1094</v>
      </c>
      <c r="F677" s="252" t="s">
        <v>843</v>
      </c>
      <c r="G677" s="252" t="s">
        <v>844</v>
      </c>
      <c r="H677" s="252" t="s">
        <v>403</v>
      </c>
      <c r="I677" s="255">
        <v>45580.463888888888</v>
      </c>
      <c r="J677" s="255">
        <v>45582.463888888888</v>
      </c>
      <c r="K677" s="252" t="s">
        <v>845</v>
      </c>
      <c r="L677" s="255">
        <v>45590.78125</v>
      </c>
      <c r="M677" s="252" t="s">
        <v>1094</v>
      </c>
      <c r="N677" s="252" t="s">
        <v>895</v>
      </c>
      <c r="O677" s="252" t="s">
        <v>848</v>
      </c>
      <c r="P677" s="255">
        <v>45590.78125</v>
      </c>
      <c r="Q677" s="252" t="s">
        <v>795</v>
      </c>
      <c r="R677" s="255">
        <v>45587.741666666669</v>
      </c>
      <c r="S677" s="255">
        <v>45587.741666666669</v>
      </c>
      <c r="T677" s="255">
        <v>45580.547222222223</v>
      </c>
      <c r="U677" s="252" t="s">
        <v>885</v>
      </c>
      <c r="V677" s="253" t="s">
        <v>849</v>
      </c>
      <c r="W677" s="252" t="s">
        <v>850</v>
      </c>
      <c r="X677" s="252" t="s">
        <v>793</v>
      </c>
      <c r="Y677" s="228" t="str">
        <f>VLOOKUP(HelpMe[[#This Row],[Technician]],Technicians[#All],3,FALSE)</f>
        <v>RAK Ceramics</v>
      </c>
      <c r="Z677" s="228" t="str">
        <f>VLOOKUP(HelpMe[[#This Row],[Technician]],Technicians[#All],2,FALSE)</f>
        <v>SAP Basis</v>
      </c>
      <c r="AA677" s="233" t="e">
        <f>IF((TEXT("Oct 28, 2024 00:00 AM","mmm dd, yyyy hh:mm") - TEXT(HelpMe[[#This Row],[Created Date]],"mmm dd, yyyy hh:mm"))&gt;0, "Yes","No")</f>
        <v>#VALUE!</v>
      </c>
      <c r="AB677" s="230">
        <f ca="1">IF(HelpMe[[#This Row],[Resolved Time]]="-",NOW()-TEXT(HelpMe[[#This Row],[Created Date]],"mmm dd, yyyy hh:mm"),HelpMe[[#This Row],[Resolved Time]]-HelpMe[[#This Row],[Created Date]])</f>
        <v>7.2777777777810115</v>
      </c>
      <c r="AC677" s="231" t="e">
        <f>YEAR(TEXT(HelpMe[[#This Row],[Created Date]],"mmm dd, yyyy hh:mm"))</f>
        <v>#VALUE!</v>
      </c>
      <c r="AD677" s="228" t="e">
        <f>WEEKNUM(TEXT(HelpMe[[#This Row],[Created Date]],"mmm dd, yyyy hh:mm"),2)</f>
        <v>#VALUE!</v>
      </c>
      <c r="AE677" s="228" t="e">
        <f>_xlfn.CONCAT(HelpMe[[#This Row],[Year]],"-W",HelpMe[[#This Row],[Week'#]])</f>
        <v>#VALUE!</v>
      </c>
      <c r="AF677" s="228" t="str">
        <f>IFERROR(VLOOKUP(HelpMe[[#This Row],[ID]],CGTracker[#All],11,FALSE),"No CG Status Found")</f>
        <v>No CG Status Found</v>
      </c>
      <c r="AG677" s="228" t="e">
        <f>MONTH(TEXT(HelpMe[[#This Row],[Created Date]],"mmm dd, yyyy hh:mm"))</f>
        <v>#VALUE!</v>
      </c>
      <c r="AH677" s="228" t="e">
        <f>_xlfn.CONCAT(HelpMe[[#This Row],[Year]],"-M",HelpMe[[#This Row],[Month]])</f>
        <v>#VALUE!</v>
      </c>
      <c r="AI677" s="228" t="str">
        <f ca="1">IF(HelpMe[[#This Row],[Age]]&lt;2,"Less than 2",IF(HelpMe[[#This Row],[Age]]&lt;5,"From 2 to 5",IF(HelpMe[[#This Row],[Age]]&lt;10,"From 5 to 10","More than 10")))</f>
        <v>From 5 to 10</v>
      </c>
      <c r="AJ677" s="233" t="e">
        <f>DATEVALUE(TEXT(HelpMe[[#This Row],[Created Date]],"mm/dd/yyyy hh:mm"))</f>
        <v>#VALUE!</v>
      </c>
      <c r="AK677" s="233" t="e">
        <f>IF(HelpMe[[#This Row],[Resolved Time]]="-","",DATEVALUE(TEXT(HelpMe[[#This Row],[Created Date]],"mm/dd/yyyy hh:mm")))</f>
        <v>#VALUE!</v>
      </c>
    </row>
    <row r="678" spans="1:37" ht="14.5">
      <c r="A678" s="252">
        <v>4000002983</v>
      </c>
      <c r="B678" s="252" t="s">
        <v>117</v>
      </c>
      <c r="C678" s="252" t="s">
        <v>906</v>
      </c>
      <c r="D678" s="254" t="s">
        <v>1911</v>
      </c>
      <c r="E678" s="252" t="s">
        <v>1912</v>
      </c>
      <c r="F678" s="252" t="s">
        <v>843</v>
      </c>
      <c r="G678" s="252" t="s">
        <v>844</v>
      </c>
      <c r="H678" s="252" t="s">
        <v>403</v>
      </c>
      <c r="I678" s="255">
        <v>45547.696527777778</v>
      </c>
      <c r="J678" s="255">
        <v>45548.654861111114</v>
      </c>
      <c r="K678" s="252" t="s">
        <v>845</v>
      </c>
      <c r="L678" s="255">
        <v>45557.726388888892</v>
      </c>
      <c r="M678" s="252" t="s">
        <v>1029</v>
      </c>
      <c r="N678" s="252" t="s">
        <v>895</v>
      </c>
      <c r="O678" s="252" t="s">
        <v>848</v>
      </c>
      <c r="P678" s="255">
        <v>45557.726388888892</v>
      </c>
      <c r="Q678" s="252" t="s">
        <v>861</v>
      </c>
      <c r="R678" s="255">
        <v>45554.695138888892</v>
      </c>
      <c r="S678" s="255">
        <v>45554.695138888892</v>
      </c>
      <c r="T678" s="255">
        <v>45547.738194444442</v>
      </c>
      <c r="U678" s="252" t="s">
        <v>885</v>
      </c>
      <c r="V678" s="253" t="s">
        <v>849</v>
      </c>
      <c r="W678" s="252" t="s">
        <v>850</v>
      </c>
      <c r="X678" s="252" t="s">
        <v>793</v>
      </c>
      <c r="Y678" s="228" t="str">
        <f>VLOOKUP(HelpMe[[#This Row],[Technician]],Technicians[#All],3,FALSE)</f>
        <v>RAK Ceramics</v>
      </c>
      <c r="Z678" s="228" t="str">
        <f>VLOOKUP(HelpMe[[#This Row],[Technician]],Technicians[#All],2,FALSE)</f>
        <v>SAP Basis</v>
      </c>
      <c r="AA678" s="233" t="e">
        <f>IF((TEXT("Oct 28, 2024 00:00 AM","mmm dd, yyyy hh:mm") - TEXT(HelpMe[[#This Row],[Created Date]],"mmm dd, yyyy hh:mm"))&gt;0, "Yes","No")</f>
        <v>#VALUE!</v>
      </c>
      <c r="AB678" s="230">
        <f ca="1">IF(HelpMe[[#This Row],[Resolved Time]]="-",NOW()-TEXT(HelpMe[[#This Row],[Created Date]],"mmm dd, yyyy hh:mm"),HelpMe[[#This Row],[Resolved Time]]-HelpMe[[#This Row],[Created Date]])</f>
        <v>6.9986111111138598</v>
      </c>
      <c r="AC678" s="231" t="e">
        <f>YEAR(TEXT(HelpMe[[#This Row],[Created Date]],"mmm dd, yyyy hh:mm"))</f>
        <v>#VALUE!</v>
      </c>
      <c r="AD678" s="228" t="e">
        <f>WEEKNUM(TEXT(HelpMe[[#This Row],[Created Date]],"mmm dd, yyyy hh:mm"),2)</f>
        <v>#VALUE!</v>
      </c>
      <c r="AE678" s="228" t="e">
        <f>_xlfn.CONCAT(HelpMe[[#This Row],[Year]],"-W",HelpMe[[#This Row],[Week'#]])</f>
        <v>#VALUE!</v>
      </c>
      <c r="AF678" s="228" t="str">
        <f>IFERROR(VLOOKUP(HelpMe[[#This Row],[ID]],CGTracker[#All],11,FALSE),"No CG Status Found")</f>
        <v>No CG Status Found</v>
      </c>
      <c r="AG678" s="228" t="e">
        <f>MONTH(TEXT(HelpMe[[#This Row],[Created Date]],"mmm dd, yyyy hh:mm"))</f>
        <v>#VALUE!</v>
      </c>
      <c r="AH678" s="228" t="e">
        <f>_xlfn.CONCAT(HelpMe[[#This Row],[Year]],"-M",HelpMe[[#This Row],[Month]])</f>
        <v>#VALUE!</v>
      </c>
      <c r="AI678" s="228" t="str">
        <f ca="1">IF(HelpMe[[#This Row],[Age]]&lt;2,"Less than 2",IF(HelpMe[[#This Row],[Age]]&lt;5,"From 2 to 5",IF(HelpMe[[#This Row],[Age]]&lt;10,"From 5 to 10","More than 10")))</f>
        <v>From 5 to 10</v>
      </c>
      <c r="AJ678" s="233">
        <f>DATEVALUE(TEXT(HelpMe[[#This Row],[Created Date]],"mm/dd/yyyy hh:mm"))</f>
        <v>45635</v>
      </c>
      <c r="AK678" s="233">
        <f>IF(HelpMe[[#This Row],[Resolved Time]]="-","",DATEVALUE(TEXT(HelpMe[[#This Row],[Created Date]],"mm/dd/yyyy hh:mm")))</f>
        <v>45635</v>
      </c>
    </row>
    <row r="679" spans="1:37" ht="14.5">
      <c r="A679" s="252">
        <v>4000001625</v>
      </c>
      <c r="B679" s="252" t="s">
        <v>117</v>
      </c>
      <c r="C679" s="252" t="s">
        <v>881</v>
      </c>
      <c r="D679" s="254" t="s">
        <v>1913</v>
      </c>
      <c r="E679" s="252" t="s">
        <v>982</v>
      </c>
      <c r="F679" s="252" t="s">
        <v>884</v>
      </c>
      <c r="G679" s="252" t="s">
        <v>844</v>
      </c>
      <c r="H679" s="252" t="s">
        <v>131</v>
      </c>
      <c r="I679" s="255">
        <v>45506.581944444442</v>
      </c>
      <c r="J679" s="255">
        <v>45513.581944444442</v>
      </c>
      <c r="K679" s="252" t="s">
        <v>845</v>
      </c>
      <c r="L679" s="253" t="s">
        <v>849</v>
      </c>
      <c r="M679" s="252" t="s">
        <v>886</v>
      </c>
      <c r="N679" s="252" t="s">
        <v>983</v>
      </c>
      <c r="O679" s="252" t="s">
        <v>848</v>
      </c>
      <c r="P679" s="255">
        <v>45568.561111111114</v>
      </c>
      <c r="Q679" s="252" t="s">
        <v>881</v>
      </c>
      <c r="R679" s="253" t="s">
        <v>849</v>
      </c>
      <c r="S679" s="255">
        <v>45532.765277777777</v>
      </c>
      <c r="T679" s="255">
        <v>45506.748611111114</v>
      </c>
      <c r="U679" s="252" t="s">
        <v>885</v>
      </c>
      <c r="V679" s="253" t="s">
        <v>849</v>
      </c>
      <c r="W679" s="252" t="s">
        <v>850</v>
      </c>
      <c r="X679" s="252" t="s">
        <v>793</v>
      </c>
      <c r="Y679" s="228" t="str">
        <f>VLOOKUP(HelpMe[[#This Row],[Technician]],Technicians[#All],3,FALSE)</f>
        <v>RAK Ceramics</v>
      </c>
      <c r="Z679" s="228" t="str">
        <f>VLOOKUP(HelpMe[[#This Row],[Technician]],Technicians[#All],2,FALSE)</f>
        <v>SAP Basis</v>
      </c>
      <c r="AA679" s="233" t="e">
        <f>IF((TEXT("Oct 28, 2024 00:00 AM","mmm dd, yyyy hh:mm") - TEXT(HelpMe[[#This Row],[Created Date]],"mmm dd, yyyy hh:mm"))&gt;0, "Yes","No")</f>
        <v>#VALUE!</v>
      </c>
      <c r="AB679" s="230" t="e">
        <f ca="1">IF(HelpMe[[#This Row],[Resolved Time]]="-",NOW()-TEXT(HelpMe[[#This Row],[Created Date]],"mmm dd, yyyy hh:mm"),HelpMe[[#This Row],[Resolved Time]]-HelpMe[[#This Row],[Created Date]])</f>
        <v>#VALUE!</v>
      </c>
      <c r="AC679" s="231" t="e">
        <f>YEAR(TEXT(HelpMe[[#This Row],[Created Date]],"mmm dd, yyyy hh:mm"))</f>
        <v>#VALUE!</v>
      </c>
      <c r="AD679" s="228" t="e">
        <f>WEEKNUM(TEXT(HelpMe[[#This Row],[Created Date]],"mmm dd, yyyy hh:mm"),2)</f>
        <v>#VALUE!</v>
      </c>
      <c r="AE679" s="228" t="e">
        <f>_xlfn.CONCAT(HelpMe[[#This Row],[Year]],"-W",HelpMe[[#This Row],[Week'#]])</f>
        <v>#VALUE!</v>
      </c>
      <c r="AF679" s="228" t="str">
        <f>IFERROR(VLOOKUP(HelpMe[[#This Row],[ID]],CGTracker[#All],11,FALSE),"No CG Status Found")</f>
        <v>No CG Status Found</v>
      </c>
      <c r="AG679" s="228" t="e">
        <f>MONTH(TEXT(HelpMe[[#This Row],[Created Date]],"mmm dd, yyyy hh:mm"))</f>
        <v>#VALUE!</v>
      </c>
      <c r="AH679" s="228" t="e">
        <f>_xlfn.CONCAT(HelpMe[[#This Row],[Year]],"-M",HelpMe[[#This Row],[Month]])</f>
        <v>#VALUE!</v>
      </c>
      <c r="AI679" s="228" t="e">
        <f ca="1">IF(HelpMe[[#This Row],[Age]]&lt;2,"Less than 2",IF(HelpMe[[#This Row],[Age]]&lt;5,"From 2 to 5",IF(HelpMe[[#This Row],[Age]]&lt;10,"From 5 to 10","More than 10")))</f>
        <v>#VALUE!</v>
      </c>
      <c r="AJ679" s="233">
        <f>DATEVALUE(TEXT(HelpMe[[#This Row],[Created Date]],"mm/dd/yyyy hh:mm"))</f>
        <v>45330</v>
      </c>
      <c r="AK679" s="233" t="str">
        <f>IF(HelpMe[[#This Row],[Resolved Time]]="-","",DATEVALUE(TEXT(HelpMe[[#This Row],[Created Date]],"mm/dd/yyyy hh:mm")))</f>
        <v/>
      </c>
    </row>
    <row r="680" spans="1:37" ht="14.5">
      <c r="A680" s="252">
        <v>4000000323</v>
      </c>
      <c r="B680" s="252" t="s">
        <v>117</v>
      </c>
      <c r="C680" s="252" t="s">
        <v>795</v>
      </c>
      <c r="D680" s="254" t="s">
        <v>1914</v>
      </c>
      <c r="E680" s="252" t="s">
        <v>1146</v>
      </c>
      <c r="F680" s="252" t="s">
        <v>843</v>
      </c>
      <c r="G680" s="252" t="s">
        <v>844</v>
      </c>
      <c r="H680" s="252" t="s">
        <v>403</v>
      </c>
      <c r="I680" s="255">
        <v>45478.449305555558</v>
      </c>
      <c r="J680" s="255">
        <v>45483.565972222219</v>
      </c>
      <c r="K680" s="252" t="s">
        <v>845</v>
      </c>
      <c r="L680" s="255">
        <v>45487.701388888891</v>
      </c>
      <c r="M680" s="252" t="s">
        <v>886</v>
      </c>
      <c r="N680" s="252" t="s">
        <v>880</v>
      </c>
      <c r="O680" s="252" t="s">
        <v>920</v>
      </c>
      <c r="P680" s="255">
        <v>45487.701388888891</v>
      </c>
      <c r="Q680" s="252" t="s">
        <v>795</v>
      </c>
      <c r="R680" s="255">
        <v>45484.693749999999</v>
      </c>
      <c r="S680" s="255">
        <v>45478.782638888886</v>
      </c>
      <c r="T680" s="255">
        <v>45478.532638888886</v>
      </c>
      <c r="U680" s="252" t="s">
        <v>885</v>
      </c>
      <c r="V680" s="253" t="s">
        <v>849</v>
      </c>
      <c r="W680" s="252" t="s">
        <v>850</v>
      </c>
      <c r="X680" s="252" t="s">
        <v>793</v>
      </c>
      <c r="Y680" s="228" t="str">
        <f>VLOOKUP(HelpMe[[#This Row],[Technician]],Technicians[#All],3,FALSE)</f>
        <v>RAK Ceramics</v>
      </c>
      <c r="Z680" s="228" t="str">
        <f>VLOOKUP(HelpMe[[#This Row],[Technician]],Technicians[#All],2,FALSE)</f>
        <v>SAP Basis</v>
      </c>
      <c r="AA680" s="230" t="e">
        <f>IF((TEXT("Oct 28, 2024 00:00 AM","mmm dd, yyyy hh:mm") - TEXT(HelpMe[[#This Row],[Created Date]],"mmm dd, yyyy hh:mm"))&gt;0, "Yes","No")</f>
        <v>#VALUE!</v>
      </c>
      <c r="AB680" s="230">
        <f ca="1">IF(HelpMe[[#This Row],[Resolved Time]]="-",NOW()-TEXT(HelpMe[[#This Row],[Created Date]],"mmm dd, yyyy hh:mm"),HelpMe[[#This Row],[Resolved Time]]-HelpMe[[#This Row],[Created Date]])</f>
        <v>6.2444444444408873</v>
      </c>
      <c r="AC680" s="231" t="e">
        <f>YEAR(TEXT(HelpMe[[#This Row],[Created Date]],"mmm dd, yyyy hh:mm"))</f>
        <v>#VALUE!</v>
      </c>
      <c r="AD680" s="228" t="e">
        <f>WEEKNUM(TEXT(HelpMe[[#This Row],[Created Date]],"mmm dd, yyyy hh:mm"),2)</f>
        <v>#VALUE!</v>
      </c>
      <c r="AE680" s="228" t="e">
        <f>_xlfn.CONCAT(HelpMe[[#This Row],[Year]],"-W",HelpMe[[#This Row],[Week'#]])</f>
        <v>#VALUE!</v>
      </c>
      <c r="AF680" s="228" t="str">
        <f>IFERROR(VLOOKUP(HelpMe[[#This Row],[ID]],CGTracker[#All],11,FALSE),"No CG Status Found")</f>
        <v>No CG Status Found</v>
      </c>
      <c r="AG680" s="228" t="e">
        <f>MONTH(TEXT(HelpMe[[#This Row],[Created Date]],"mmm dd, yyyy hh:mm"))</f>
        <v>#VALUE!</v>
      </c>
      <c r="AH680" s="228" t="e">
        <f>_xlfn.CONCAT(HelpMe[[#This Row],[Year]],"-M",HelpMe[[#This Row],[Month]])</f>
        <v>#VALUE!</v>
      </c>
      <c r="AI680" s="228" t="str">
        <f ca="1">IF(HelpMe[[#This Row],[Age]]&lt;2,"Less than 2",IF(HelpMe[[#This Row],[Age]]&lt;5,"From 2 to 5",IF(HelpMe[[#This Row],[Age]]&lt;10,"From 5 to 10","More than 10")))</f>
        <v>From 5 to 10</v>
      </c>
      <c r="AJ680" s="233">
        <f>DATEVALUE(TEXT(HelpMe[[#This Row],[Created Date]],"mm/dd/yyyy hh:mm"))</f>
        <v>45419</v>
      </c>
      <c r="AK680" s="233">
        <f>IF(HelpMe[[#This Row],[Resolved Time]]="-","",DATEVALUE(TEXT(HelpMe[[#This Row],[Created Date]],"mm/dd/yyyy hh:mm")))</f>
        <v>45419</v>
      </c>
    </row>
    <row r="681" spans="1:37" ht="14.5">
      <c r="A681" s="252">
        <v>4000002929</v>
      </c>
      <c r="B681" s="252" t="s">
        <v>117</v>
      </c>
      <c r="C681" s="252" t="s">
        <v>795</v>
      </c>
      <c r="D681" s="254" t="s">
        <v>1915</v>
      </c>
      <c r="E681" s="252" t="s">
        <v>1101</v>
      </c>
      <c r="F681" s="252" t="s">
        <v>843</v>
      </c>
      <c r="G681" s="252" t="s">
        <v>844</v>
      </c>
      <c r="H681" s="252" t="s">
        <v>403</v>
      </c>
      <c r="I681" s="255">
        <v>45546.670138888891</v>
      </c>
      <c r="J681" s="255">
        <v>45548.670138888891</v>
      </c>
      <c r="K681" s="252" t="s">
        <v>845</v>
      </c>
      <c r="L681" s="255">
        <v>45557.726388888892</v>
      </c>
      <c r="M681" s="252" t="s">
        <v>1102</v>
      </c>
      <c r="N681" s="252" t="s">
        <v>971</v>
      </c>
      <c r="O681" s="252" t="s">
        <v>848</v>
      </c>
      <c r="P681" s="255">
        <v>45557.726388888892</v>
      </c>
      <c r="Q681" s="252" t="s">
        <v>795</v>
      </c>
      <c r="R681" s="255">
        <v>45554.697222222225</v>
      </c>
      <c r="S681" s="255">
        <v>45554.697222222225</v>
      </c>
      <c r="T681" s="255">
        <v>45546.753472222219</v>
      </c>
      <c r="U681" s="252" t="s">
        <v>885</v>
      </c>
      <c r="V681" s="253" t="s">
        <v>849</v>
      </c>
      <c r="W681" s="252" t="s">
        <v>850</v>
      </c>
      <c r="X681" s="252" t="s">
        <v>793</v>
      </c>
      <c r="Y681" s="228" t="str">
        <f>VLOOKUP(HelpMe[[#This Row],[Technician]],Technicians[#All],3,FALSE)</f>
        <v>RAK Ceramics</v>
      </c>
      <c r="Z681" s="228" t="str">
        <f>VLOOKUP(HelpMe[[#This Row],[Technician]],Technicians[#All],2,FALSE)</f>
        <v>SAP Basis</v>
      </c>
      <c r="AA681" s="233" t="e">
        <f>IF((TEXT("Oct 28, 2024 00:00 AM","mmm dd, yyyy hh:mm") - TEXT(HelpMe[[#This Row],[Created Date]],"mmm dd, yyyy hh:mm"))&gt;0, "Yes","No")</f>
        <v>#VALUE!</v>
      </c>
      <c r="AB681" s="230">
        <f ca="1">IF(HelpMe[[#This Row],[Resolved Time]]="-",NOW()-TEXT(HelpMe[[#This Row],[Created Date]],"mmm dd, yyyy hh:mm"),HelpMe[[#This Row],[Resolved Time]]-HelpMe[[#This Row],[Created Date]])</f>
        <v>8.0270833333343035</v>
      </c>
      <c r="AC681" s="231" t="e">
        <f>YEAR(TEXT(HelpMe[[#This Row],[Created Date]],"mmm dd, yyyy hh:mm"))</f>
        <v>#VALUE!</v>
      </c>
      <c r="AD681" s="228" t="e">
        <f>WEEKNUM(TEXT(HelpMe[[#This Row],[Created Date]],"mmm dd, yyyy hh:mm"),2)</f>
        <v>#VALUE!</v>
      </c>
      <c r="AE681" s="228" t="e">
        <f>_xlfn.CONCAT(HelpMe[[#This Row],[Year]],"-W",HelpMe[[#This Row],[Week'#]])</f>
        <v>#VALUE!</v>
      </c>
      <c r="AF681" s="228" t="str">
        <f>IFERROR(VLOOKUP(HelpMe[[#This Row],[ID]],CGTracker[#All],11,FALSE),"No CG Status Found")</f>
        <v>No CG Status Found</v>
      </c>
      <c r="AG681" s="228" t="e">
        <f>MONTH(TEXT(HelpMe[[#This Row],[Created Date]],"mmm dd, yyyy hh:mm"))</f>
        <v>#VALUE!</v>
      </c>
      <c r="AH681" s="228" t="e">
        <f>_xlfn.CONCAT(HelpMe[[#This Row],[Year]],"-M",HelpMe[[#This Row],[Month]])</f>
        <v>#VALUE!</v>
      </c>
      <c r="AI681" s="228" t="str">
        <f ca="1">IF(HelpMe[[#This Row],[Age]]&lt;2,"Less than 2",IF(HelpMe[[#This Row],[Age]]&lt;5,"From 2 to 5",IF(HelpMe[[#This Row],[Age]]&lt;10,"From 5 to 10","More than 10")))</f>
        <v>From 5 to 10</v>
      </c>
      <c r="AJ681" s="233">
        <f>DATEVALUE(TEXT(HelpMe[[#This Row],[Created Date]],"mm/dd/yyyy hh:mm"))</f>
        <v>45605</v>
      </c>
      <c r="AK681" s="233">
        <f>IF(HelpMe[[#This Row],[Resolved Time]]="-","",DATEVALUE(TEXT(HelpMe[[#This Row],[Created Date]],"mm/dd/yyyy hh:mm")))</f>
        <v>45605</v>
      </c>
    </row>
    <row r="682" spans="1:37" ht="14.5">
      <c r="A682" s="252">
        <v>4000000278</v>
      </c>
      <c r="B682" s="252" t="s">
        <v>156</v>
      </c>
      <c r="C682" s="252" t="s">
        <v>795</v>
      </c>
      <c r="D682" s="254" t="s">
        <v>1916</v>
      </c>
      <c r="E682" s="252" t="s">
        <v>905</v>
      </c>
      <c r="F682" s="252" t="s">
        <v>843</v>
      </c>
      <c r="G682" s="252" t="s">
        <v>844</v>
      </c>
      <c r="H682" s="252" t="s">
        <v>403</v>
      </c>
      <c r="I682" s="255">
        <v>45477.462500000001</v>
      </c>
      <c r="J682" s="255">
        <v>45481.47152777778</v>
      </c>
      <c r="K682" s="252" t="s">
        <v>845</v>
      </c>
      <c r="L682" s="255">
        <v>45542.845833333333</v>
      </c>
      <c r="M682" s="252" t="s">
        <v>846</v>
      </c>
      <c r="N682" s="252" t="s">
        <v>860</v>
      </c>
      <c r="O682" s="252" t="s">
        <v>920</v>
      </c>
      <c r="P682" s="255">
        <v>45542.845833333333</v>
      </c>
      <c r="Q682" s="252" t="s">
        <v>795</v>
      </c>
      <c r="R682" s="255">
        <v>45539.807638888888</v>
      </c>
      <c r="S682" s="255">
        <v>45477.481944444444</v>
      </c>
      <c r="T682" s="255">
        <v>45477.554861111108</v>
      </c>
      <c r="U682" s="253" t="s">
        <v>849</v>
      </c>
      <c r="V682" s="253" t="s">
        <v>849</v>
      </c>
      <c r="W682" s="252" t="s">
        <v>850</v>
      </c>
      <c r="X682" s="252" t="s">
        <v>793</v>
      </c>
      <c r="Y682" s="228" t="str">
        <f>VLOOKUP(HelpMe[[#This Row],[Technician]],Technicians[#All],3,FALSE)</f>
        <v>RAK Ceramics</v>
      </c>
      <c r="Z682" s="228" t="str">
        <f>VLOOKUP(HelpMe[[#This Row],[Technician]],Technicians[#All],2,FALSE)</f>
        <v>SAP Basis</v>
      </c>
      <c r="AA682" s="233" t="e">
        <f>IF((TEXT("Oct 28, 2024 00:00 AM","mmm dd, yyyy hh:mm") - TEXT(HelpMe[[#This Row],[Created Date]],"mmm dd, yyyy hh:mm"))&gt;0, "Yes","No")</f>
        <v>#VALUE!</v>
      </c>
      <c r="AB682" s="230">
        <f ca="1">IF(HelpMe[[#This Row],[Resolved Time]]="-",NOW()-TEXT(HelpMe[[#This Row],[Created Date]],"mmm dd, yyyy hh:mm"),HelpMe[[#This Row],[Resolved Time]]-HelpMe[[#This Row],[Created Date]])</f>
        <v>62.34513888888614</v>
      </c>
      <c r="AC682" s="231" t="e">
        <f>YEAR(TEXT(HelpMe[[#This Row],[Created Date]],"mmm dd, yyyy hh:mm"))</f>
        <v>#VALUE!</v>
      </c>
      <c r="AD682" s="228" t="e">
        <f>WEEKNUM(TEXT(HelpMe[[#This Row],[Created Date]],"mmm dd, yyyy hh:mm"),2)</f>
        <v>#VALUE!</v>
      </c>
      <c r="AE682" s="228" t="e">
        <f>_xlfn.CONCAT(HelpMe[[#This Row],[Year]],"-W",HelpMe[[#This Row],[Week'#]])</f>
        <v>#VALUE!</v>
      </c>
      <c r="AF682" s="228" t="str">
        <f>IFERROR(VLOOKUP(HelpMe[[#This Row],[ID]],CGTracker[#All],11,FALSE),"No CG Status Found")</f>
        <v>No CG Status Found</v>
      </c>
      <c r="AG682" s="228" t="e">
        <f>MONTH(TEXT(HelpMe[[#This Row],[Created Date]],"mmm dd, yyyy hh:mm"))</f>
        <v>#VALUE!</v>
      </c>
      <c r="AH682" s="228" t="e">
        <f>_xlfn.CONCAT(HelpMe[[#This Row],[Year]],"-M",HelpMe[[#This Row],[Month]])</f>
        <v>#VALUE!</v>
      </c>
      <c r="AI682" s="228" t="str">
        <f ca="1">IF(HelpMe[[#This Row],[Age]]&lt;2,"Less than 2",IF(HelpMe[[#This Row],[Age]]&lt;5,"From 2 to 5",IF(HelpMe[[#This Row],[Age]]&lt;10,"From 5 to 10","More than 10")))</f>
        <v>More than 10</v>
      </c>
      <c r="AJ682" s="233">
        <f>DATEVALUE(TEXT(HelpMe[[#This Row],[Created Date]],"mm/dd/yyyy hh:mm"))</f>
        <v>45389</v>
      </c>
      <c r="AK682" s="233">
        <f>IF(HelpMe[[#This Row],[Resolved Time]]="-","",DATEVALUE(TEXT(HelpMe[[#This Row],[Created Date]],"mm/dd/yyyy hh:mm")))</f>
        <v>45389</v>
      </c>
    </row>
    <row r="683" spans="1:37" ht="14.5">
      <c r="A683" s="252">
        <v>4000001463</v>
      </c>
      <c r="B683" s="252" t="s">
        <v>117</v>
      </c>
      <c r="C683" s="252" t="s">
        <v>795</v>
      </c>
      <c r="D683" s="254" t="s">
        <v>1917</v>
      </c>
      <c r="E683" s="252" t="s">
        <v>1599</v>
      </c>
      <c r="F683" s="252" t="s">
        <v>884</v>
      </c>
      <c r="G683" s="252" t="s">
        <v>844</v>
      </c>
      <c r="H683" s="252" t="s">
        <v>403</v>
      </c>
      <c r="I683" s="255">
        <v>45504.786805555559</v>
      </c>
      <c r="J683" s="255">
        <v>45506.786805555559</v>
      </c>
      <c r="K683" s="252" t="s">
        <v>845</v>
      </c>
      <c r="L683" s="255">
        <v>45509.542361111111</v>
      </c>
      <c r="M683" s="252" t="s">
        <v>1599</v>
      </c>
      <c r="N683" s="252" t="s">
        <v>1005</v>
      </c>
      <c r="O683" s="252" t="s">
        <v>848</v>
      </c>
      <c r="P683" s="255">
        <v>45509.542361111111</v>
      </c>
      <c r="Q683" s="252" t="s">
        <v>795</v>
      </c>
      <c r="R683" s="255">
        <v>45506.507638888892</v>
      </c>
      <c r="S683" s="255">
        <v>45506.507638888892</v>
      </c>
      <c r="T683" s="255">
        <v>45505.495138888888</v>
      </c>
      <c r="U683" s="252" t="s">
        <v>885</v>
      </c>
      <c r="V683" s="253" t="s">
        <v>849</v>
      </c>
      <c r="W683" s="252" t="s">
        <v>850</v>
      </c>
      <c r="X683" s="252" t="s">
        <v>793</v>
      </c>
      <c r="Y683" s="228" t="str">
        <f>VLOOKUP(HelpMe[[#This Row],[Technician]],Technicians[#All],3,FALSE)</f>
        <v>RAK Ceramics</v>
      </c>
      <c r="Z683" s="228" t="str">
        <f>VLOOKUP(HelpMe[[#This Row],[Technician]],Technicians[#All],2,FALSE)</f>
        <v>SAP Basis</v>
      </c>
      <c r="AA683" s="233" t="e">
        <f>IF((TEXT("Oct 28, 2024 00:00 AM","mmm dd, yyyy hh:mm") - TEXT(HelpMe[[#This Row],[Created Date]],"mmm dd, yyyy hh:mm"))&gt;0, "Yes","No")</f>
        <v>#VALUE!</v>
      </c>
      <c r="AB683" s="230">
        <f ca="1">IF(HelpMe[[#This Row],[Resolved Time]]="-",NOW()-TEXT(HelpMe[[#This Row],[Created Date]],"mmm dd, yyyy hh:mm"),HelpMe[[#This Row],[Resolved Time]]-HelpMe[[#This Row],[Created Date]])</f>
        <v>1.7208333333328483</v>
      </c>
      <c r="AC683" s="231" t="e">
        <f>YEAR(TEXT(HelpMe[[#This Row],[Created Date]],"mmm dd, yyyy hh:mm"))</f>
        <v>#VALUE!</v>
      </c>
      <c r="AD683" s="228" t="e">
        <f>WEEKNUM(TEXT(HelpMe[[#This Row],[Created Date]],"mmm dd, yyyy hh:mm"),2)</f>
        <v>#VALUE!</v>
      </c>
      <c r="AE683" s="228" t="e">
        <f>_xlfn.CONCAT(HelpMe[[#This Row],[Year]],"-W",HelpMe[[#This Row],[Week'#]])</f>
        <v>#VALUE!</v>
      </c>
      <c r="AF683" s="228" t="str">
        <f>IFERROR(VLOOKUP(HelpMe[[#This Row],[ID]],CGTracker[#All],11,FALSE),"No CG Status Found")</f>
        <v>No CG Status Found</v>
      </c>
      <c r="AG683" s="228" t="e">
        <f>MONTH(TEXT(HelpMe[[#This Row],[Created Date]],"mmm dd, yyyy hh:mm"))</f>
        <v>#VALUE!</v>
      </c>
      <c r="AH683" s="228" t="e">
        <f>_xlfn.CONCAT(HelpMe[[#This Row],[Year]],"-M",HelpMe[[#This Row],[Month]])</f>
        <v>#VALUE!</v>
      </c>
      <c r="AI683" s="228" t="str">
        <f ca="1">IF(HelpMe[[#This Row],[Age]]&lt;2,"Less than 2",IF(HelpMe[[#This Row],[Age]]&lt;5,"From 2 to 5",IF(HelpMe[[#This Row],[Age]]&lt;10,"From 5 to 10","More than 10")))</f>
        <v>Less than 2</v>
      </c>
      <c r="AJ683" s="233" t="e">
        <f>DATEVALUE(TEXT(HelpMe[[#This Row],[Created Date]],"mm/dd/yyyy hh:mm"))</f>
        <v>#VALUE!</v>
      </c>
      <c r="AK683" s="233" t="e">
        <f>IF(HelpMe[[#This Row],[Resolved Time]]="-","",DATEVALUE(TEXT(HelpMe[[#This Row],[Created Date]],"mm/dd/yyyy hh:mm")))</f>
        <v>#VALUE!</v>
      </c>
    </row>
    <row r="684" spans="1:37" ht="14.5">
      <c r="A684" s="252">
        <v>4000005685</v>
      </c>
      <c r="B684" s="252" t="s">
        <v>117</v>
      </c>
      <c r="C684" s="252" t="s">
        <v>795</v>
      </c>
      <c r="D684" s="254" t="s">
        <v>1918</v>
      </c>
      <c r="E684" s="252" t="s">
        <v>1919</v>
      </c>
      <c r="F684" s="252" t="s">
        <v>843</v>
      </c>
      <c r="G684" s="252" t="s">
        <v>844</v>
      </c>
      <c r="H684" s="252" t="s">
        <v>403</v>
      </c>
      <c r="I684" s="255">
        <v>45632.505555555559</v>
      </c>
      <c r="J684" s="255">
        <v>45636.505555555559</v>
      </c>
      <c r="K684" s="252" t="s">
        <v>845</v>
      </c>
      <c r="L684" s="255">
        <v>45641.71597222222</v>
      </c>
      <c r="M684" s="252" t="s">
        <v>846</v>
      </c>
      <c r="N684" s="252" t="s">
        <v>927</v>
      </c>
      <c r="O684" s="252" t="s">
        <v>848</v>
      </c>
      <c r="P684" s="255">
        <v>45641.71597222222</v>
      </c>
      <c r="Q684" s="252" t="s">
        <v>795</v>
      </c>
      <c r="R684" s="255">
        <v>45638.697222222225</v>
      </c>
      <c r="S684" s="255">
        <v>45638.697222222225</v>
      </c>
      <c r="T684" s="255">
        <v>45632.588888888888</v>
      </c>
      <c r="U684" s="252" t="s">
        <v>885</v>
      </c>
      <c r="V684" s="253" t="s">
        <v>849</v>
      </c>
      <c r="W684" s="252" t="s">
        <v>850</v>
      </c>
      <c r="X684" s="252" t="s">
        <v>793</v>
      </c>
      <c r="Y684" s="228" t="str">
        <f>VLOOKUP(HelpMe[[#This Row],[Technician]],Technicians[#All],3,FALSE)</f>
        <v>RAK Ceramics</v>
      </c>
      <c r="Z684" s="228" t="str">
        <f>VLOOKUP(HelpMe[[#This Row],[Technician]],Technicians[#All],2,FALSE)</f>
        <v>SAP Basis</v>
      </c>
      <c r="AA684" s="233" t="e">
        <f>IF((TEXT("Oct 28, 2024 00:00 AM","mmm dd, yyyy hh:mm") - TEXT(HelpMe[[#This Row],[Created Date]],"mmm dd, yyyy hh:mm"))&gt;0, "Yes","No")</f>
        <v>#VALUE!</v>
      </c>
      <c r="AB684" s="230">
        <f ca="1">IF(HelpMe[[#This Row],[Resolved Time]]="-",NOW()-TEXT(HelpMe[[#This Row],[Created Date]],"mmm dd, yyyy hh:mm"),HelpMe[[#This Row],[Resolved Time]]-HelpMe[[#This Row],[Created Date]])</f>
        <v>6.1916666666656965</v>
      </c>
      <c r="AC684" s="231" t="e">
        <f>YEAR(TEXT(HelpMe[[#This Row],[Created Date]],"mmm dd, yyyy hh:mm"))</f>
        <v>#VALUE!</v>
      </c>
      <c r="AD684" s="228" t="e">
        <f>WEEKNUM(TEXT(HelpMe[[#This Row],[Created Date]],"mmm dd, yyyy hh:mm"),2)</f>
        <v>#VALUE!</v>
      </c>
      <c r="AE684" s="228" t="e">
        <f>_xlfn.CONCAT(HelpMe[[#This Row],[Year]],"-W",HelpMe[[#This Row],[Week'#]])</f>
        <v>#VALUE!</v>
      </c>
      <c r="AF684" s="228" t="str">
        <f>IFERROR(VLOOKUP(HelpMe[[#This Row],[ID]],CGTracker[#All],11,FALSE),"No CG Status Found")</f>
        <v>No CG Status Found</v>
      </c>
      <c r="AG684" s="228" t="e">
        <f>MONTH(TEXT(HelpMe[[#This Row],[Created Date]],"mmm dd, yyyy hh:mm"))</f>
        <v>#VALUE!</v>
      </c>
      <c r="AH684" s="228" t="e">
        <f>_xlfn.CONCAT(HelpMe[[#This Row],[Year]],"-M",HelpMe[[#This Row],[Month]])</f>
        <v>#VALUE!</v>
      </c>
      <c r="AI684" s="228" t="str">
        <f ca="1">IF(HelpMe[[#This Row],[Age]]&lt;2,"Less than 2",IF(HelpMe[[#This Row],[Age]]&lt;5,"From 2 to 5",IF(HelpMe[[#This Row],[Age]]&lt;10,"From 5 to 10","More than 10")))</f>
        <v>From 5 to 10</v>
      </c>
      <c r="AJ684" s="233">
        <f>DATEVALUE(TEXT(HelpMe[[#This Row],[Created Date]],"mm/dd/yyyy hh:mm"))</f>
        <v>45455</v>
      </c>
      <c r="AK684" s="233">
        <f>IF(HelpMe[[#This Row],[Resolved Time]]="-","",DATEVALUE(TEXT(HelpMe[[#This Row],[Created Date]],"mm/dd/yyyy hh:mm")))</f>
        <v>45455</v>
      </c>
    </row>
    <row r="685" spans="1:37" ht="14.5">
      <c r="A685" s="252">
        <v>4000000222</v>
      </c>
      <c r="B685" s="252" t="s">
        <v>117</v>
      </c>
      <c r="C685" s="252" t="s">
        <v>881</v>
      </c>
      <c r="D685" s="254" t="s">
        <v>1920</v>
      </c>
      <c r="E685" s="252" t="s">
        <v>1164</v>
      </c>
      <c r="F685" s="252" t="s">
        <v>843</v>
      </c>
      <c r="G685" s="252" t="s">
        <v>844</v>
      </c>
      <c r="H685" s="252" t="s">
        <v>403</v>
      </c>
      <c r="I685" s="255">
        <v>45476.561805555553</v>
      </c>
      <c r="J685" s="255">
        <v>45483.561805555553</v>
      </c>
      <c r="K685" s="252" t="s">
        <v>845</v>
      </c>
      <c r="L685" s="255">
        <v>45488.701388888891</v>
      </c>
      <c r="M685" s="252" t="s">
        <v>846</v>
      </c>
      <c r="N685" s="252" t="s">
        <v>983</v>
      </c>
      <c r="O685" s="252" t="s">
        <v>848</v>
      </c>
      <c r="P685" s="255">
        <v>45488.701388888891</v>
      </c>
      <c r="Q685" s="252" t="s">
        <v>881</v>
      </c>
      <c r="R685" s="255">
        <v>45485.681944444441</v>
      </c>
      <c r="S685" s="255">
        <v>45476.654861111114</v>
      </c>
      <c r="T685" s="255">
        <v>45476.728472222225</v>
      </c>
      <c r="U685" s="252" t="s">
        <v>885</v>
      </c>
      <c r="V685" s="253" t="s">
        <v>849</v>
      </c>
      <c r="W685" s="252" t="s">
        <v>850</v>
      </c>
      <c r="X685" s="252" t="s">
        <v>793</v>
      </c>
      <c r="Y685" s="228" t="str">
        <f>VLOOKUP(HelpMe[[#This Row],[Technician]],Technicians[#All],3,FALSE)</f>
        <v>RAK Ceramics</v>
      </c>
      <c r="Z685" s="228" t="str">
        <f>VLOOKUP(HelpMe[[#This Row],[Technician]],Technicians[#All],2,FALSE)</f>
        <v>SAP Basis</v>
      </c>
      <c r="AA685" s="233" t="e">
        <f>IF((TEXT("Oct 28, 2024 00:00 AM","mmm dd, yyyy hh:mm") - TEXT(HelpMe[[#This Row],[Created Date]],"mmm dd, yyyy hh:mm"))&gt;0, "Yes","No")</f>
        <v>#VALUE!</v>
      </c>
      <c r="AB685" s="230">
        <f ca="1">IF(HelpMe[[#This Row],[Resolved Time]]="-",NOW()-TEXT(HelpMe[[#This Row],[Created Date]],"mmm dd, yyyy hh:mm"),HelpMe[[#This Row],[Resolved Time]]-HelpMe[[#This Row],[Created Date]])</f>
        <v>9.1201388888875954</v>
      </c>
      <c r="AC685" s="231" t="e">
        <f>YEAR(TEXT(HelpMe[[#This Row],[Created Date]],"mmm dd, yyyy hh:mm"))</f>
        <v>#VALUE!</v>
      </c>
      <c r="AD685" s="228" t="e">
        <f>WEEKNUM(TEXT(HelpMe[[#This Row],[Created Date]],"mmm dd, yyyy hh:mm"),2)</f>
        <v>#VALUE!</v>
      </c>
      <c r="AE685" s="228" t="e">
        <f>_xlfn.CONCAT(HelpMe[[#This Row],[Year]],"-W",HelpMe[[#This Row],[Week'#]])</f>
        <v>#VALUE!</v>
      </c>
      <c r="AF685" s="228" t="str">
        <f>IFERROR(VLOOKUP(HelpMe[[#This Row],[ID]],CGTracker[#All],11,FALSE),"No CG Status Found")</f>
        <v>No CG Status Found</v>
      </c>
      <c r="AG685" s="228" t="e">
        <f>MONTH(TEXT(HelpMe[[#This Row],[Created Date]],"mmm dd, yyyy hh:mm"))</f>
        <v>#VALUE!</v>
      </c>
      <c r="AH685" s="228" t="e">
        <f>_xlfn.CONCAT(HelpMe[[#This Row],[Year]],"-M",HelpMe[[#This Row],[Month]])</f>
        <v>#VALUE!</v>
      </c>
      <c r="AI685" s="228" t="str">
        <f ca="1">IF(HelpMe[[#This Row],[Age]]&lt;2,"Less than 2",IF(HelpMe[[#This Row],[Age]]&lt;5,"From 2 to 5",IF(HelpMe[[#This Row],[Age]]&lt;10,"From 5 to 10","More than 10")))</f>
        <v>From 5 to 10</v>
      </c>
      <c r="AJ685" s="233">
        <f>DATEVALUE(TEXT(HelpMe[[#This Row],[Created Date]],"mm/dd/yyyy hh:mm"))</f>
        <v>45358</v>
      </c>
      <c r="AK685" s="233">
        <f>IF(HelpMe[[#This Row],[Resolved Time]]="-","",DATEVALUE(TEXT(HelpMe[[#This Row],[Created Date]],"mm/dd/yyyy hh:mm")))</f>
        <v>45358</v>
      </c>
    </row>
    <row r="686" spans="1:37" ht="14.5">
      <c r="A686" s="252">
        <v>4000004730</v>
      </c>
      <c r="B686" s="252" t="s">
        <v>117</v>
      </c>
      <c r="C686" s="252" t="s">
        <v>906</v>
      </c>
      <c r="D686" s="254" t="s">
        <v>1921</v>
      </c>
      <c r="E686" s="252" t="s">
        <v>1922</v>
      </c>
      <c r="F686" s="252" t="s">
        <v>843</v>
      </c>
      <c r="G686" s="252" t="s">
        <v>844</v>
      </c>
      <c r="H686" s="252" t="s">
        <v>403</v>
      </c>
      <c r="I686" s="255">
        <v>45602.594444444447</v>
      </c>
      <c r="J686" s="255">
        <v>45603.552777777775</v>
      </c>
      <c r="K686" s="252" t="s">
        <v>885</v>
      </c>
      <c r="L686" s="255">
        <v>45607.745833333334</v>
      </c>
      <c r="M686" s="252" t="s">
        <v>1210</v>
      </c>
      <c r="N686" s="252" t="s">
        <v>1923</v>
      </c>
      <c r="O686" s="252" t="s">
        <v>848</v>
      </c>
      <c r="P686" s="255">
        <v>45607.745833333334</v>
      </c>
      <c r="Q686" s="252" t="s">
        <v>861</v>
      </c>
      <c r="R686" s="255">
        <v>45604.704861111109</v>
      </c>
      <c r="S686" s="255">
        <v>45604.704861111109</v>
      </c>
      <c r="T686" s="255">
        <v>45602.636111111111</v>
      </c>
      <c r="U686" s="252" t="s">
        <v>885</v>
      </c>
      <c r="V686" s="253" t="s">
        <v>849</v>
      </c>
      <c r="W686" s="252" t="s">
        <v>888</v>
      </c>
      <c r="X686" s="252" t="s">
        <v>793</v>
      </c>
      <c r="Y686" s="228" t="str">
        <f>VLOOKUP(HelpMe[[#This Row],[Technician]],Technicians[#All],3,FALSE)</f>
        <v>RAK Ceramics</v>
      </c>
      <c r="Z686" s="228" t="str">
        <f>VLOOKUP(HelpMe[[#This Row],[Technician]],Technicians[#All],2,FALSE)</f>
        <v>SAP Basis</v>
      </c>
      <c r="AA686" s="230" t="e">
        <f>IF((TEXT("Oct 28, 2024 00:00 AM","mmm dd, yyyy hh:mm") - TEXT(HelpMe[[#This Row],[Created Date]],"mmm dd, yyyy hh:mm"))&gt;0, "Yes","No")</f>
        <v>#VALUE!</v>
      </c>
      <c r="AB686" s="230">
        <f ca="1">IF(HelpMe[[#This Row],[Resolved Time]]="-",NOW()-TEXT(HelpMe[[#This Row],[Created Date]],"mmm dd, yyyy hh:mm"),HelpMe[[#This Row],[Resolved Time]]-HelpMe[[#This Row],[Created Date]])</f>
        <v>2.1104166666627862</v>
      </c>
      <c r="AC686" s="231" t="e">
        <f>YEAR(TEXT(HelpMe[[#This Row],[Created Date]],"mmm dd, yyyy hh:mm"))</f>
        <v>#VALUE!</v>
      </c>
      <c r="AD686" s="228" t="e">
        <f>WEEKNUM(TEXT(HelpMe[[#This Row],[Created Date]],"mmm dd, yyyy hh:mm"),2)</f>
        <v>#VALUE!</v>
      </c>
      <c r="AE686" s="228" t="e">
        <f>_xlfn.CONCAT(HelpMe[[#This Row],[Year]],"-W",HelpMe[[#This Row],[Week'#]])</f>
        <v>#VALUE!</v>
      </c>
      <c r="AF686" s="228" t="str">
        <f>IFERROR(VLOOKUP(HelpMe[[#This Row],[ID]],CGTracker[#All],11,FALSE),"No CG Status Found")</f>
        <v>No CG Status Found</v>
      </c>
      <c r="AG686" s="228" t="e">
        <f>MONTH(TEXT(HelpMe[[#This Row],[Created Date]],"mmm dd, yyyy hh:mm"))</f>
        <v>#VALUE!</v>
      </c>
      <c r="AH686" s="228" t="e">
        <f>_xlfn.CONCAT(HelpMe[[#This Row],[Year]],"-M",HelpMe[[#This Row],[Month]])</f>
        <v>#VALUE!</v>
      </c>
      <c r="AI686" s="228" t="str">
        <f ca="1">IF(HelpMe[[#This Row],[Age]]&lt;2,"Less than 2",IF(HelpMe[[#This Row],[Age]]&lt;5,"From 2 to 5",IF(HelpMe[[#This Row],[Age]]&lt;10,"From 5 to 10","More than 10")))</f>
        <v>From 2 to 5</v>
      </c>
      <c r="AJ686" s="233">
        <f>DATEVALUE(TEXT(HelpMe[[#This Row],[Created Date]],"mm/dd/yyyy hh:mm"))</f>
        <v>45454</v>
      </c>
      <c r="AK686" s="233">
        <f>IF(HelpMe[[#This Row],[Resolved Time]]="-","",DATEVALUE(TEXT(HelpMe[[#This Row],[Created Date]],"mm/dd/yyyy hh:mm")))</f>
        <v>45454</v>
      </c>
    </row>
    <row r="687" spans="1:37" ht="14.5">
      <c r="A687" s="252">
        <v>4000003332</v>
      </c>
      <c r="B687" s="252" t="s">
        <v>156</v>
      </c>
      <c r="C687" s="252" t="s">
        <v>795</v>
      </c>
      <c r="D687" s="254" t="s">
        <v>365</v>
      </c>
      <c r="E687" s="252" t="s">
        <v>1568</v>
      </c>
      <c r="F687" s="252" t="s">
        <v>1924</v>
      </c>
      <c r="G687" s="252" t="s">
        <v>864</v>
      </c>
      <c r="H687" s="252" t="s">
        <v>403</v>
      </c>
      <c r="I687" s="255">
        <v>45559.479166666664</v>
      </c>
      <c r="J687" s="255">
        <v>45560.4375</v>
      </c>
      <c r="K687" s="252" t="s">
        <v>845</v>
      </c>
      <c r="L687" s="255">
        <v>45603.744444444441</v>
      </c>
      <c r="M687" s="252" t="s">
        <v>846</v>
      </c>
      <c r="N687" s="252" t="s">
        <v>968</v>
      </c>
      <c r="O687" s="252" t="s">
        <v>972</v>
      </c>
      <c r="P687" s="255">
        <v>45603.744444444441</v>
      </c>
      <c r="Q687" s="252" t="s">
        <v>861</v>
      </c>
      <c r="R687" s="255">
        <v>45600.740277777775</v>
      </c>
      <c r="S687" s="255">
        <v>45573.768055555556</v>
      </c>
      <c r="T687" s="255">
        <v>45559.520833333336</v>
      </c>
      <c r="U687" s="253" t="s">
        <v>849</v>
      </c>
      <c r="V687" s="253" t="s">
        <v>849</v>
      </c>
      <c r="W687" s="252" t="s">
        <v>850</v>
      </c>
      <c r="X687" s="252" t="s">
        <v>793</v>
      </c>
      <c r="Y687" s="228" t="str">
        <f>VLOOKUP(HelpMe[[#This Row],[Technician]],Technicians[#All],3,FALSE)</f>
        <v>Capgemini</v>
      </c>
      <c r="Z687" s="228" t="str">
        <f>VLOOKUP(HelpMe[[#This Row],[Technician]],Technicians[#All],2,FALSE)</f>
        <v>Management</v>
      </c>
      <c r="AA687" s="233" t="e">
        <f>IF((TEXT("Oct 28, 2024 00:00 AM","mmm dd, yyyy hh:mm") - TEXT(HelpMe[[#This Row],[Created Date]],"mmm dd, yyyy hh:mm"))&gt;0, "Yes","No")</f>
        <v>#VALUE!</v>
      </c>
      <c r="AB687" s="230">
        <f ca="1">IF(HelpMe[[#This Row],[Resolved Time]]="-",NOW()-TEXT(HelpMe[[#This Row],[Created Date]],"mmm dd, yyyy hh:mm"),HelpMe[[#This Row],[Resolved Time]]-HelpMe[[#This Row],[Created Date]])</f>
        <v>41.261111111110949</v>
      </c>
      <c r="AC687" s="231" t="e">
        <f>YEAR(TEXT(HelpMe[[#This Row],[Created Date]],"mmm dd, yyyy hh:mm"))</f>
        <v>#VALUE!</v>
      </c>
      <c r="AD687" s="228" t="e">
        <f>WEEKNUM(TEXT(HelpMe[[#This Row],[Created Date]],"mmm dd, yyyy hh:mm"),2)</f>
        <v>#VALUE!</v>
      </c>
      <c r="AE687" s="228" t="e">
        <f>_xlfn.CONCAT(HelpMe[[#This Row],[Year]],"-W",HelpMe[[#This Row],[Week'#]])</f>
        <v>#VALUE!</v>
      </c>
      <c r="AF687" s="228" t="str">
        <f>IFERROR(VLOOKUP(HelpMe[[#This Row],[ID]],CGTracker[#All],11,FALSE),"No CG Status Found")</f>
        <v>Closed</v>
      </c>
      <c r="AG687" s="228" t="e">
        <f>MONTH(TEXT(HelpMe[[#This Row],[Created Date]],"mmm dd, yyyy hh:mm"))</f>
        <v>#VALUE!</v>
      </c>
      <c r="AH687" s="228" t="e">
        <f>_xlfn.CONCAT(HelpMe[[#This Row],[Year]],"-M",HelpMe[[#This Row],[Month]])</f>
        <v>#VALUE!</v>
      </c>
      <c r="AI687" s="228" t="str">
        <f ca="1">IF(HelpMe[[#This Row],[Age]]&lt;2,"Less than 2",IF(HelpMe[[#This Row],[Age]]&lt;5,"From 2 to 5",IF(HelpMe[[#This Row],[Age]]&lt;10,"From 5 to 10","More than 10")))</f>
        <v>More than 10</v>
      </c>
      <c r="AJ687" s="233" t="e">
        <f>DATEVALUE(TEXT(HelpMe[[#This Row],[Created Date]],"mm/dd/yyyy hh:mm"))</f>
        <v>#VALUE!</v>
      </c>
      <c r="AK687" s="233" t="e">
        <f>IF(HelpMe[[#This Row],[Resolved Time]]="-","",DATEVALUE(TEXT(HelpMe[[#This Row],[Created Date]],"mm/dd/yyyy hh:mm")))</f>
        <v>#VALUE!</v>
      </c>
    </row>
    <row r="688" spans="1:37" ht="14.5">
      <c r="A688" s="252">
        <v>4000002236</v>
      </c>
      <c r="B688" s="252" t="s">
        <v>117</v>
      </c>
      <c r="C688" s="252" t="s">
        <v>795</v>
      </c>
      <c r="D688" s="254" t="s">
        <v>1925</v>
      </c>
      <c r="E688" s="252" t="s">
        <v>1024</v>
      </c>
      <c r="F688" s="252" t="s">
        <v>884</v>
      </c>
      <c r="G688" s="252" t="s">
        <v>844</v>
      </c>
      <c r="H688" s="252" t="s">
        <v>403</v>
      </c>
      <c r="I688" s="255">
        <v>45526.518750000003</v>
      </c>
      <c r="J688" s="255">
        <v>45528.518750000003</v>
      </c>
      <c r="K688" s="252" t="s">
        <v>845</v>
      </c>
      <c r="L688" s="255">
        <v>45533.801388888889</v>
      </c>
      <c r="M688" s="252" t="s">
        <v>1024</v>
      </c>
      <c r="N688" s="252" t="s">
        <v>860</v>
      </c>
      <c r="O688" s="252" t="s">
        <v>848</v>
      </c>
      <c r="P688" s="255">
        <v>45533.801388888889</v>
      </c>
      <c r="Q688" s="252" t="s">
        <v>795</v>
      </c>
      <c r="R688" s="255">
        <v>45530.790972222225</v>
      </c>
      <c r="S688" s="255">
        <v>45530.790972222225</v>
      </c>
      <c r="T688" s="255">
        <v>45526.602083333331</v>
      </c>
      <c r="U688" s="252" t="s">
        <v>885</v>
      </c>
      <c r="V688" s="253" t="s">
        <v>849</v>
      </c>
      <c r="W688" s="252" t="s">
        <v>850</v>
      </c>
      <c r="X688" s="252" t="s">
        <v>903</v>
      </c>
      <c r="Y688" s="228" t="str">
        <f>VLOOKUP(HelpMe[[#This Row],[Technician]],Technicians[#All],3,FALSE)</f>
        <v>RAK Ceramics</v>
      </c>
      <c r="Z688" s="228" t="str">
        <f>VLOOKUP(HelpMe[[#This Row],[Technician]],Technicians[#All],2,FALSE)</f>
        <v>SAP Basis</v>
      </c>
      <c r="AA688" s="233" t="e">
        <f>IF((TEXT("Oct 28, 2024 00:00 AM","mmm dd, yyyy hh:mm") - TEXT(HelpMe[[#This Row],[Created Date]],"mmm dd, yyyy hh:mm"))&gt;0, "Yes","No")</f>
        <v>#VALUE!</v>
      </c>
      <c r="AB688" s="230">
        <f ca="1">IF(HelpMe[[#This Row],[Resolved Time]]="-",NOW()-TEXT(HelpMe[[#This Row],[Created Date]],"mmm dd, yyyy hh:mm"),HelpMe[[#This Row],[Resolved Time]]-HelpMe[[#This Row],[Created Date]])</f>
        <v>4.2722222222218988</v>
      </c>
      <c r="AC688" s="231" t="e">
        <f>YEAR(TEXT(HelpMe[[#This Row],[Created Date]],"mmm dd, yyyy hh:mm"))</f>
        <v>#VALUE!</v>
      </c>
      <c r="AD688" s="228" t="e">
        <f>WEEKNUM(TEXT(HelpMe[[#This Row],[Created Date]],"mmm dd, yyyy hh:mm"),2)</f>
        <v>#VALUE!</v>
      </c>
      <c r="AE688" s="228" t="e">
        <f>_xlfn.CONCAT(HelpMe[[#This Row],[Year]],"-W",HelpMe[[#This Row],[Week'#]])</f>
        <v>#VALUE!</v>
      </c>
      <c r="AF688" s="228" t="str">
        <f>IFERROR(VLOOKUP(HelpMe[[#This Row],[ID]],CGTracker[#All],11,FALSE),"No CG Status Found")</f>
        <v>No CG Status Found</v>
      </c>
      <c r="AG688" s="228" t="e">
        <f>MONTH(TEXT(HelpMe[[#This Row],[Created Date]],"mmm dd, yyyy hh:mm"))</f>
        <v>#VALUE!</v>
      </c>
      <c r="AH688" s="228" t="e">
        <f>_xlfn.CONCAT(HelpMe[[#This Row],[Year]],"-M",HelpMe[[#This Row],[Month]])</f>
        <v>#VALUE!</v>
      </c>
      <c r="AI688" s="228" t="str">
        <f ca="1">IF(HelpMe[[#This Row],[Age]]&lt;2,"Less than 2",IF(HelpMe[[#This Row],[Age]]&lt;5,"From 2 to 5",IF(HelpMe[[#This Row],[Age]]&lt;10,"From 5 to 10","More than 10")))</f>
        <v>From 2 to 5</v>
      </c>
      <c r="AJ688" s="233" t="e">
        <f>DATEVALUE(TEXT(HelpMe[[#This Row],[Created Date]],"mm/dd/yyyy hh:mm"))</f>
        <v>#VALUE!</v>
      </c>
      <c r="AK688" s="233" t="e">
        <f>IF(HelpMe[[#This Row],[Resolved Time]]="-","",DATEVALUE(TEXT(HelpMe[[#This Row],[Created Date]],"mm/dd/yyyy hh:mm")))</f>
        <v>#VALUE!</v>
      </c>
    </row>
    <row r="689" spans="1:37" ht="14.5">
      <c r="A689" s="252">
        <v>4000000337</v>
      </c>
      <c r="B689" s="252" t="s">
        <v>117</v>
      </c>
      <c r="C689" s="252" t="s">
        <v>881</v>
      </c>
      <c r="D689" s="254" t="s">
        <v>1926</v>
      </c>
      <c r="E689" s="252" t="s">
        <v>1102</v>
      </c>
      <c r="F689" s="252" t="s">
        <v>843</v>
      </c>
      <c r="G689" s="252" t="s">
        <v>844</v>
      </c>
      <c r="H689" s="252" t="s">
        <v>403</v>
      </c>
      <c r="I689" s="255">
        <v>45478.55972222222</v>
      </c>
      <c r="J689" s="255">
        <v>45485.55972222222</v>
      </c>
      <c r="K689" s="252" t="s">
        <v>845</v>
      </c>
      <c r="L689" s="255">
        <v>45481.782638888886</v>
      </c>
      <c r="M689" s="252" t="s">
        <v>1102</v>
      </c>
      <c r="N689" s="252" t="s">
        <v>971</v>
      </c>
      <c r="O689" s="252" t="s">
        <v>848</v>
      </c>
      <c r="P689" s="255">
        <v>45481.782638888886</v>
      </c>
      <c r="Q689" s="252" t="s">
        <v>881</v>
      </c>
      <c r="R689" s="255">
        <v>45478.776388888888</v>
      </c>
      <c r="S689" s="255">
        <v>45478.776388888888</v>
      </c>
      <c r="T689" s="255">
        <v>45478.726388888892</v>
      </c>
      <c r="U689" s="252" t="s">
        <v>885</v>
      </c>
      <c r="V689" s="253" t="s">
        <v>849</v>
      </c>
      <c r="W689" s="252" t="s">
        <v>850</v>
      </c>
      <c r="X689" s="252" t="s">
        <v>793</v>
      </c>
      <c r="Y689" s="228" t="str">
        <f>VLOOKUP(HelpMe[[#This Row],[Technician]],Technicians[#All],3,FALSE)</f>
        <v>RAK Ceramics</v>
      </c>
      <c r="Z689" s="228" t="str">
        <f>VLOOKUP(HelpMe[[#This Row],[Technician]],Technicians[#All],2,FALSE)</f>
        <v>SAP Basis</v>
      </c>
      <c r="AA689" s="233" t="e">
        <f>IF((TEXT("Oct 28, 2024 00:00 AM","mmm dd, yyyy hh:mm") - TEXT(HelpMe[[#This Row],[Created Date]],"mmm dd, yyyy hh:mm"))&gt;0, "Yes","No")</f>
        <v>#VALUE!</v>
      </c>
      <c r="AB689" s="230">
        <f ca="1">IF(HelpMe[[#This Row],[Resolved Time]]="-",NOW()-TEXT(HelpMe[[#This Row],[Created Date]],"mmm dd, yyyy hh:mm"),HelpMe[[#This Row],[Resolved Time]]-HelpMe[[#This Row],[Created Date]])</f>
        <v>0.21666666666715173</v>
      </c>
      <c r="AC689" s="231" t="e">
        <f>YEAR(TEXT(HelpMe[[#This Row],[Created Date]],"mmm dd, yyyy hh:mm"))</f>
        <v>#VALUE!</v>
      </c>
      <c r="AD689" s="228" t="e">
        <f>WEEKNUM(TEXT(HelpMe[[#This Row],[Created Date]],"mmm dd, yyyy hh:mm"),2)</f>
        <v>#VALUE!</v>
      </c>
      <c r="AE689" s="228" t="e">
        <f>_xlfn.CONCAT(HelpMe[[#This Row],[Year]],"-W",HelpMe[[#This Row],[Week'#]])</f>
        <v>#VALUE!</v>
      </c>
      <c r="AF689" s="228" t="str">
        <f>IFERROR(VLOOKUP(HelpMe[[#This Row],[ID]],CGTracker[#All],11,FALSE),"No CG Status Found")</f>
        <v>No CG Status Found</v>
      </c>
      <c r="AG689" s="228" t="e">
        <f>MONTH(TEXT(HelpMe[[#This Row],[Created Date]],"mmm dd, yyyy hh:mm"))</f>
        <v>#VALUE!</v>
      </c>
      <c r="AH689" s="228" t="e">
        <f>_xlfn.CONCAT(HelpMe[[#This Row],[Year]],"-M",HelpMe[[#This Row],[Month]])</f>
        <v>#VALUE!</v>
      </c>
      <c r="AI689" s="228" t="str">
        <f ca="1">IF(HelpMe[[#This Row],[Age]]&lt;2,"Less than 2",IF(HelpMe[[#This Row],[Age]]&lt;5,"From 2 to 5",IF(HelpMe[[#This Row],[Age]]&lt;10,"From 5 to 10","More than 10")))</f>
        <v>Less than 2</v>
      </c>
      <c r="AJ689" s="233">
        <f>DATEVALUE(TEXT(HelpMe[[#This Row],[Created Date]],"mm/dd/yyyy hh:mm"))</f>
        <v>45419</v>
      </c>
      <c r="AK689" s="233">
        <f>IF(HelpMe[[#This Row],[Resolved Time]]="-","",DATEVALUE(TEXT(HelpMe[[#This Row],[Created Date]],"mm/dd/yyyy hh:mm")))</f>
        <v>45419</v>
      </c>
    </row>
    <row r="690" spans="1:37" ht="14.5">
      <c r="A690" s="252">
        <v>4000000336</v>
      </c>
      <c r="B690" s="252" t="s">
        <v>117</v>
      </c>
      <c r="C690" s="252" t="s">
        <v>795</v>
      </c>
      <c r="D690" s="254" t="s">
        <v>1927</v>
      </c>
      <c r="E690" s="252" t="s">
        <v>1102</v>
      </c>
      <c r="F690" s="252" t="s">
        <v>843</v>
      </c>
      <c r="G690" s="252" t="s">
        <v>844</v>
      </c>
      <c r="H690" s="252" t="s">
        <v>403</v>
      </c>
      <c r="I690" s="255">
        <v>45478.559027777781</v>
      </c>
      <c r="J690" s="255">
        <v>45482.559027777781</v>
      </c>
      <c r="K690" s="252" t="s">
        <v>845</v>
      </c>
      <c r="L690" s="255">
        <v>45481.782638888886</v>
      </c>
      <c r="M690" s="252" t="s">
        <v>1102</v>
      </c>
      <c r="N690" s="252" t="s">
        <v>971</v>
      </c>
      <c r="O690" s="252" t="s">
        <v>848</v>
      </c>
      <c r="P690" s="255">
        <v>45481.782638888886</v>
      </c>
      <c r="Q690" s="252" t="s">
        <v>795</v>
      </c>
      <c r="R690" s="255">
        <v>45478.780555555553</v>
      </c>
      <c r="S690" s="255">
        <v>45478.780555555553</v>
      </c>
      <c r="T690" s="255">
        <v>45478.642361111109</v>
      </c>
      <c r="U690" s="252" t="s">
        <v>885</v>
      </c>
      <c r="V690" s="253" t="s">
        <v>849</v>
      </c>
      <c r="W690" s="252" t="s">
        <v>850</v>
      </c>
      <c r="X690" s="252" t="s">
        <v>793</v>
      </c>
      <c r="Y690" s="228" t="str">
        <f>VLOOKUP(HelpMe[[#This Row],[Technician]],Technicians[#All],3,FALSE)</f>
        <v>RAK Ceramics</v>
      </c>
      <c r="Z690" s="228" t="str">
        <f>VLOOKUP(HelpMe[[#This Row],[Technician]],Technicians[#All],2,FALSE)</f>
        <v>SAP Basis</v>
      </c>
      <c r="AA690" s="230" t="e">
        <f>IF((TEXT("Oct 28, 2024 00:00 AM","mmm dd, yyyy hh:mm") - TEXT(HelpMe[[#This Row],[Created Date]],"mmm dd, yyyy hh:mm"))&gt;0, "Yes","No")</f>
        <v>#VALUE!</v>
      </c>
      <c r="AB690" s="230">
        <f ca="1">IF(HelpMe[[#This Row],[Resolved Time]]="-",NOW()-TEXT(HelpMe[[#This Row],[Created Date]],"mmm dd, yyyy hh:mm"),HelpMe[[#This Row],[Resolved Time]]-HelpMe[[#This Row],[Created Date]])</f>
        <v>0.22152777777228039</v>
      </c>
      <c r="AC690" s="231" t="e">
        <f>YEAR(TEXT(HelpMe[[#This Row],[Created Date]],"mmm dd, yyyy hh:mm"))</f>
        <v>#VALUE!</v>
      </c>
      <c r="AD690" s="228" t="e">
        <f>WEEKNUM(TEXT(HelpMe[[#This Row],[Created Date]],"mmm dd, yyyy hh:mm"),2)</f>
        <v>#VALUE!</v>
      </c>
      <c r="AE690" s="228" t="e">
        <f>_xlfn.CONCAT(HelpMe[[#This Row],[Year]],"-W",HelpMe[[#This Row],[Week'#]])</f>
        <v>#VALUE!</v>
      </c>
      <c r="AF690" s="228" t="str">
        <f>IFERROR(VLOOKUP(HelpMe[[#This Row],[ID]],CGTracker[#All],11,FALSE),"No CG Status Found")</f>
        <v>No CG Status Found</v>
      </c>
      <c r="AG690" s="228" t="e">
        <f>MONTH(TEXT(HelpMe[[#This Row],[Created Date]],"mmm dd, yyyy hh:mm"))</f>
        <v>#VALUE!</v>
      </c>
      <c r="AH690" s="228" t="e">
        <f>_xlfn.CONCAT(HelpMe[[#This Row],[Year]],"-M",HelpMe[[#This Row],[Month]])</f>
        <v>#VALUE!</v>
      </c>
      <c r="AI690" s="228" t="str">
        <f ca="1">IF(HelpMe[[#This Row],[Age]]&lt;2,"Less than 2",IF(HelpMe[[#This Row],[Age]]&lt;5,"From 2 to 5",IF(HelpMe[[#This Row],[Age]]&lt;10,"From 5 to 10","More than 10")))</f>
        <v>Less than 2</v>
      </c>
      <c r="AJ690" s="233">
        <f>DATEVALUE(TEXT(HelpMe[[#This Row],[Created Date]],"mm/dd/yyyy hh:mm"))</f>
        <v>45419</v>
      </c>
      <c r="AK690" s="233">
        <f>IF(HelpMe[[#This Row],[Resolved Time]]="-","",DATEVALUE(TEXT(HelpMe[[#This Row],[Created Date]],"mm/dd/yyyy hh:mm")))</f>
        <v>45419</v>
      </c>
    </row>
    <row r="691" spans="1:37" ht="14.5">
      <c r="A691" s="252">
        <v>4000001966</v>
      </c>
      <c r="B691" s="252" t="s">
        <v>117</v>
      </c>
      <c r="C691" s="252" t="s">
        <v>795</v>
      </c>
      <c r="D691" s="254" t="s">
        <v>1928</v>
      </c>
      <c r="E691" s="252" t="s">
        <v>1237</v>
      </c>
      <c r="F691" s="252" t="s">
        <v>884</v>
      </c>
      <c r="G691" s="252" t="s">
        <v>844</v>
      </c>
      <c r="H691" s="252" t="s">
        <v>403</v>
      </c>
      <c r="I691" s="255">
        <v>45517.796527777777</v>
      </c>
      <c r="J691" s="255">
        <v>45519.796527777777</v>
      </c>
      <c r="K691" s="252" t="s">
        <v>845</v>
      </c>
      <c r="L691" s="255">
        <v>45530.758333333331</v>
      </c>
      <c r="M691" s="252" t="s">
        <v>1237</v>
      </c>
      <c r="N691" s="252" t="s">
        <v>1027</v>
      </c>
      <c r="O691" s="252" t="s">
        <v>848</v>
      </c>
      <c r="P691" s="255">
        <v>45530.758333333331</v>
      </c>
      <c r="Q691" s="252" t="s">
        <v>795</v>
      </c>
      <c r="R691" s="255">
        <v>45527.720833333333</v>
      </c>
      <c r="S691" s="255">
        <v>45527.720833333333</v>
      </c>
      <c r="T691" s="255">
        <v>45518.504861111112</v>
      </c>
      <c r="U691" s="252" t="s">
        <v>885</v>
      </c>
      <c r="V691" s="253" t="s">
        <v>849</v>
      </c>
      <c r="W691" s="252" t="s">
        <v>850</v>
      </c>
      <c r="X691" s="252" t="s">
        <v>793</v>
      </c>
      <c r="Y691" s="228" t="str">
        <f>VLOOKUP(HelpMe[[#This Row],[Technician]],Technicians[#All],3,FALSE)</f>
        <v>RAK Ceramics</v>
      </c>
      <c r="Z691" s="228" t="str">
        <f>VLOOKUP(HelpMe[[#This Row],[Technician]],Technicians[#All],2,FALSE)</f>
        <v>SAP Basis</v>
      </c>
      <c r="AA691" s="233" t="e">
        <f>IF((TEXT("Oct 28, 2024 00:00 AM","mmm dd, yyyy hh:mm") - TEXT(HelpMe[[#This Row],[Created Date]],"mmm dd, yyyy hh:mm"))&gt;0, "Yes","No")</f>
        <v>#VALUE!</v>
      </c>
      <c r="AB691" s="230">
        <f ca="1">IF(HelpMe[[#This Row],[Resolved Time]]="-",NOW()-TEXT(HelpMe[[#This Row],[Created Date]],"mmm dd, yyyy hh:mm"),HelpMe[[#This Row],[Resolved Time]]-HelpMe[[#This Row],[Created Date]])</f>
        <v>9.9243055555562023</v>
      </c>
      <c r="AC691" s="231" t="e">
        <f>YEAR(TEXT(HelpMe[[#This Row],[Created Date]],"mmm dd, yyyy hh:mm"))</f>
        <v>#VALUE!</v>
      </c>
      <c r="AD691" s="228" t="e">
        <f>WEEKNUM(TEXT(HelpMe[[#This Row],[Created Date]],"mmm dd, yyyy hh:mm"),2)</f>
        <v>#VALUE!</v>
      </c>
      <c r="AE691" s="228" t="e">
        <f>_xlfn.CONCAT(HelpMe[[#This Row],[Year]],"-W",HelpMe[[#This Row],[Week'#]])</f>
        <v>#VALUE!</v>
      </c>
      <c r="AF691" s="228" t="str">
        <f>IFERROR(VLOOKUP(HelpMe[[#This Row],[ID]],CGTracker[#All],11,FALSE),"No CG Status Found")</f>
        <v>No CG Status Found</v>
      </c>
      <c r="AG691" s="228" t="e">
        <f>MONTH(TEXT(HelpMe[[#This Row],[Created Date]],"mmm dd, yyyy hh:mm"))</f>
        <v>#VALUE!</v>
      </c>
      <c r="AH691" s="228" t="e">
        <f>_xlfn.CONCAT(HelpMe[[#This Row],[Year]],"-M",HelpMe[[#This Row],[Month]])</f>
        <v>#VALUE!</v>
      </c>
      <c r="AI691" s="228" t="str">
        <f ca="1">IF(HelpMe[[#This Row],[Age]]&lt;2,"Less than 2",IF(HelpMe[[#This Row],[Age]]&lt;5,"From 2 to 5",IF(HelpMe[[#This Row],[Age]]&lt;10,"From 5 to 10","More than 10")))</f>
        <v>From 5 to 10</v>
      </c>
      <c r="AJ691" s="233" t="e">
        <f>DATEVALUE(TEXT(HelpMe[[#This Row],[Created Date]],"mm/dd/yyyy hh:mm"))</f>
        <v>#VALUE!</v>
      </c>
      <c r="AK691" s="233" t="e">
        <f>IF(HelpMe[[#This Row],[Resolved Time]]="-","",DATEVALUE(TEXT(HelpMe[[#This Row],[Created Date]],"mm/dd/yyyy hh:mm")))</f>
        <v>#VALUE!</v>
      </c>
    </row>
    <row r="692" spans="1:37" ht="14.5">
      <c r="A692" s="252">
        <v>4000001426</v>
      </c>
      <c r="B692" s="252" t="s">
        <v>117</v>
      </c>
      <c r="C692" s="252" t="s">
        <v>795</v>
      </c>
      <c r="D692" s="254" t="s">
        <v>1929</v>
      </c>
      <c r="E692" s="252" t="s">
        <v>1132</v>
      </c>
      <c r="F692" s="252" t="s">
        <v>884</v>
      </c>
      <c r="G692" s="252" t="s">
        <v>844</v>
      </c>
      <c r="H692" s="252" t="s">
        <v>403</v>
      </c>
      <c r="I692" s="255">
        <v>45503.743750000001</v>
      </c>
      <c r="J692" s="255">
        <v>45505.743750000001</v>
      </c>
      <c r="K692" s="252" t="s">
        <v>845</v>
      </c>
      <c r="L692" s="255">
        <v>45512.502083333333</v>
      </c>
      <c r="M692" s="252" t="s">
        <v>1132</v>
      </c>
      <c r="N692" s="252" t="s">
        <v>880</v>
      </c>
      <c r="O692" s="252" t="s">
        <v>848</v>
      </c>
      <c r="P692" s="255">
        <v>45512.502083333333</v>
      </c>
      <c r="Q692" s="252" t="s">
        <v>795</v>
      </c>
      <c r="R692" s="255">
        <v>45509.478472222225</v>
      </c>
      <c r="S692" s="255">
        <v>45509.478472222225</v>
      </c>
      <c r="T692" s="255">
        <v>45504.45208333333</v>
      </c>
      <c r="U692" s="252" t="s">
        <v>885</v>
      </c>
      <c r="V692" s="253" t="s">
        <v>849</v>
      </c>
      <c r="W692" s="252" t="s">
        <v>850</v>
      </c>
      <c r="X692" s="252" t="s">
        <v>793</v>
      </c>
      <c r="Y692" s="228" t="str">
        <f>VLOOKUP(HelpMe[[#This Row],[Technician]],Technicians[#All],3,FALSE)</f>
        <v>RAK Ceramics</v>
      </c>
      <c r="Z692" s="228" t="str">
        <f>VLOOKUP(HelpMe[[#This Row],[Technician]],Technicians[#All],2,FALSE)</f>
        <v>SAP Basis</v>
      </c>
      <c r="AA692" s="230" t="e">
        <f>IF((TEXT("Oct 28, 2024 00:00 AM","mmm dd, yyyy hh:mm") - TEXT(HelpMe[[#This Row],[Created Date]],"mmm dd, yyyy hh:mm"))&gt;0, "Yes","No")</f>
        <v>#VALUE!</v>
      </c>
      <c r="AB692" s="230">
        <f ca="1">IF(HelpMe[[#This Row],[Resolved Time]]="-",NOW()-TEXT(HelpMe[[#This Row],[Created Date]],"mmm dd, yyyy hh:mm"),HelpMe[[#This Row],[Resolved Time]]-HelpMe[[#This Row],[Created Date]])</f>
        <v>5.734722222223354</v>
      </c>
      <c r="AC692" s="231" t="e">
        <f>YEAR(TEXT(HelpMe[[#This Row],[Created Date]],"mmm dd, yyyy hh:mm"))</f>
        <v>#VALUE!</v>
      </c>
      <c r="AD692" s="228" t="e">
        <f>WEEKNUM(TEXT(HelpMe[[#This Row],[Created Date]],"mmm dd, yyyy hh:mm"),2)</f>
        <v>#VALUE!</v>
      </c>
      <c r="AE692" s="228" t="e">
        <f>_xlfn.CONCAT(HelpMe[[#This Row],[Year]],"-W",HelpMe[[#This Row],[Week'#]])</f>
        <v>#VALUE!</v>
      </c>
      <c r="AF692" s="228" t="str">
        <f>IFERROR(VLOOKUP(HelpMe[[#This Row],[ID]],CGTracker[#All],11,FALSE),"No CG Status Found")</f>
        <v>No CG Status Found</v>
      </c>
      <c r="AG692" s="228" t="e">
        <f>MONTH(TEXT(HelpMe[[#This Row],[Created Date]],"mmm dd, yyyy hh:mm"))</f>
        <v>#VALUE!</v>
      </c>
      <c r="AH692" s="228" t="e">
        <f>_xlfn.CONCAT(HelpMe[[#This Row],[Year]],"-M",HelpMe[[#This Row],[Month]])</f>
        <v>#VALUE!</v>
      </c>
      <c r="AI692" s="228" t="str">
        <f ca="1">IF(HelpMe[[#This Row],[Age]]&lt;2,"Less than 2",IF(HelpMe[[#This Row],[Age]]&lt;5,"From 2 to 5",IF(HelpMe[[#This Row],[Age]]&lt;10,"From 5 to 10","More than 10")))</f>
        <v>From 5 to 10</v>
      </c>
      <c r="AJ692" s="233" t="e">
        <f>DATEVALUE(TEXT(HelpMe[[#This Row],[Created Date]],"mm/dd/yyyy hh:mm"))</f>
        <v>#VALUE!</v>
      </c>
      <c r="AK692" s="233" t="e">
        <f>IF(HelpMe[[#This Row],[Resolved Time]]="-","",DATEVALUE(TEXT(HelpMe[[#This Row],[Created Date]],"mm/dd/yyyy hh:mm")))</f>
        <v>#VALUE!</v>
      </c>
    </row>
    <row r="693" spans="1:37" ht="14.5">
      <c r="A693" s="252">
        <v>4000000837</v>
      </c>
      <c r="B693" s="252" t="s">
        <v>117</v>
      </c>
      <c r="C693" s="252" t="s">
        <v>795</v>
      </c>
      <c r="D693" s="254" t="s">
        <v>1930</v>
      </c>
      <c r="E693" s="252" t="s">
        <v>1132</v>
      </c>
      <c r="F693" s="252" t="s">
        <v>843</v>
      </c>
      <c r="G693" s="252" t="s">
        <v>844</v>
      </c>
      <c r="H693" s="252" t="s">
        <v>403</v>
      </c>
      <c r="I693" s="255">
        <v>45490.792361111111</v>
      </c>
      <c r="J693" s="255">
        <v>45492.792361111111</v>
      </c>
      <c r="K693" s="252" t="s">
        <v>845</v>
      </c>
      <c r="L693" s="255">
        <v>45494.786805555559</v>
      </c>
      <c r="M693" s="252" t="s">
        <v>1132</v>
      </c>
      <c r="N693" s="252" t="s">
        <v>880</v>
      </c>
      <c r="O693" s="252" t="s">
        <v>848</v>
      </c>
      <c r="P693" s="255">
        <v>45494.786805555559</v>
      </c>
      <c r="Q693" s="252" t="s">
        <v>795</v>
      </c>
      <c r="R693" s="255">
        <v>45491.783333333333</v>
      </c>
      <c r="S693" s="255">
        <v>45491.783333333333</v>
      </c>
      <c r="T693" s="255">
        <v>45491.500694444447</v>
      </c>
      <c r="U693" s="252" t="s">
        <v>885</v>
      </c>
      <c r="V693" s="253" t="s">
        <v>849</v>
      </c>
      <c r="W693" s="252" t="s">
        <v>850</v>
      </c>
      <c r="X693" s="252" t="s">
        <v>793</v>
      </c>
      <c r="Y693" s="228" t="str">
        <f>VLOOKUP(HelpMe[[#This Row],[Technician]],Technicians[#All],3,FALSE)</f>
        <v>RAK Ceramics</v>
      </c>
      <c r="Z693" s="228" t="str">
        <f>VLOOKUP(HelpMe[[#This Row],[Technician]],Technicians[#All],2,FALSE)</f>
        <v>SAP Basis</v>
      </c>
      <c r="AA693" s="233" t="e">
        <f>IF((TEXT("Oct 28, 2024 00:00 AM","mmm dd, yyyy hh:mm") - TEXT(HelpMe[[#This Row],[Created Date]],"mmm dd, yyyy hh:mm"))&gt;0, "Yes","No")</f>
        <v>#VALUE!</v>
      </c>
      <c r="AB693" s="230">
        <f ca="1">IF(HelpMe[[#This Row],[Resolved Time]]="-",NOW()-TEXT(HelpMe[[#This Row],[Created Date]],"mmm dd, yyyy hh:mm"),HelpMe[[#This Row],[Resolved Time]]-HelpMe[[#This Row],[Created Date]])</f>
        <v>0.99097222222189885</v>
      </c>
      <c r="AC693" s="231" t="e">
        <f>YEAR(TEXT(HelpMe[[#This Row],[Created Date]],"mmm dd, yyyy hh:mm"))</f>
        <v>#VALUE!</v>
      </c>
      <c r="AD693" s="228" t="e">
        <f>WEEKNUM(TEXT(HelpMe[[#This Row],[Created Date]],"mmm dd, yyyy hh:mm"),2)</f>
        <v>#VALUE!</v>
      </c>
      <c r="AE693" s="228" t="e">
        <f>_xlfn.CONCAT(HelpMe[[#This Row],[Year]],"-W",HelpMe[[#This Row],[Week'#]])</f>
        <v>#VALUE!</v>
      </c>
      <c r="AF693" s="228" t="str">
        <f>IFERROR(VLOOKUP(HelpMe[[#This Row],[ID]],CGTracker[#All],11,FALSE),"No CG Status Found")</f>
        <v>No CG Status Found</v>
      </c>
      <c r="AG693" s="228" t="e">
        <f>MONTH(TEXT(HelpMe[[#This Row],[Created Date]],"mmm dd, yyyy hh:mm"))</f>
        <v>#VALUE!</v>
      </c>
      <c r="AH693" s="228" t="e">
        <f>_xlfn.CONCAT(HelpMe[[#This Row],[Year]],"-M",HelpMe[[#This Row],[Month]])</f>
        <v>#VALUE!</v>
      </c>
      <c r="AI693" s="228" t="str">
        <f ca="1">IF(HelpMe[[#This Row],[Age]]&lt;2,"Less than 2",IF(HelpMe[[#This Row],[Age]]&lt;5,"From 2 to 5",IF(HelpMe[[#This Row],[Age]]&lt;10,"From 5 to 10","More than 10")))</f>
        <v>Less than 2</v>
      </c>
      <c r="AJ693" s="233" t="e">
        <f>DATEVALUE(TEXT(HelpMe[[#This Row],[Created Date]],"mm/dd/yyyy hh:mm"))</f>
        <v>#VALUE!</v>
      </c>
      <c r="AK693" s="233" t="e">
        <f>IF(HelpMe[[#This Row],[Resolved Time]]="-","",DATEVALUE(TEXT(HelpMe[[#This Row],[Created Date]],"mm/dd/yyyy hh:mm")))</f>
        <v>#VALUE!</v>
      </c>
    </row>
    <row r="694" spans="1:37" ht="14.5">
      <c r="A694" s="252">
        <v>4000000105</v>
      </c>
      <c r="B694" s="252" t="s">
        <v>117</v>
      </c>
      <c r="C694" s="252" t="s">
        <v>795</v>
      </c>
      <c r="D694" s="254" t="s">
        <v>1931</v>
      </c>
      <c r="E694" s="252" t="s">
        <v>911</v>
      </c>
      <c r="F694" s="252" t="s">
        <v>843</v>
      </c>
      <c r="G694" s="252" t="s">
        <v>844</v>
      </c>
      <c r="H694" s="252" t="s">
        <v>403</v>
      </c>
      <c r="I694" s="255">
        <v>45474.787499999999</v>
      </c>
      <c r="J694" s="255">
        <v>45485.801388888889</v>
      </c>
      <c r="K694" s="252" t="s">
        <v>845</v>
      </c>
      <c r="L694" s="255">
        <v>45487.701388888891</v>
      </c>
      <c r="M694" s="252" t="s">
        <v>911</v>
      </c>
      <c r="N694" s="252" t="s">
        <v>912</v>
      </c>
      <c r="O694" s="252" t="s">
        <v>848</v>
      </c>
      <c r="P694" s="255">
        <v>45487.701388888891</v>
      </c>
      <c r="Q694" s="252" t="s">
        <v>795</v>
      </c>
      <c r="R694" s="255">
        <v>45484.688888888886</v>
      </c>
      <c r="S694" s="255">
        <v>45475.675000000003</v>
      </c>
      <c r="T694" s="255">
        <v>45475.495833333334</v>
      </c>
      <c r="U694" s="252" t="s">
        <v>885</v>
      </c>
      <c r="V694" s="253" t="s">
        <v>849</v>
      </c>
      <c r="W694" s="252" t="s">
        <v>850</v>
      </c>
      <c r="X694" s="252" t="s">
        <v>913</v>
      </c>
      <c r="Y694" s="228" t="str">
        <f>VLOOKUP(HelpMe[[#This Row],[Technician]],Technicians[#All],3,FALSE)</f>
        <v>RAK Ceramics</v>
      </c>
      <c r="Z694" s="228" t="str">
        <f>VLOOKUP(HelpMe[[#This Row],[Technician]],Technicians[#All],2,FALSE)</f>
        <v>SAP Basis</v>
      </c>
      <c r="AA694" s="233" t="e">
        <f>IF((TEXT("Oct 28, 2024 00:00 AM","mmm dd, yyyy hh:mm") - TEXT(HelpMe[[#This Row],[Created Date]],"mmm dd, yyyy hh:mm"))&gt;0, "Yes","No")</f>
        <v>#VALUE!</v>
      </c>
      <c r="AB694" s="230">
        <f ca="1">IF(HelpMe[[#This Row],[Resolved Time]]="-",NOW()-TEXT(HelpMe[[#This Row],[Created Date]],"mmm dd, yyyy hh:mm"),HelpMe[[#This Row],[Resolved Time]]-HelpMe[[#This Row],[Created Date]])</f>
        <v>9.9013888888875954</v>
      </c>
      <c r="AC694" s="231" t="e">
        <f>YEAR(TEXT(HelpMe[[#This Row],[Created Date]],"mmm dd, yyyy hh:mm"))</f>
        <v>#VALUE!</v>
      </c>
      <c r="AD694" s="228" t="e">
        <f>WEEKNUM(TEXT(HelpMe[[#This Row],[Created Date]],"mmm dd, yyyy hh:mm"),2)</f>
        <v>#VALUE!</v>
      </c>
      <c r="AE694" s="228" t="e">
        <f>_xlfn.CONCAT(HelpMe[[#This Row],[Year]],"-W",HelpMe[[#This Row],[Week'#]])</f>
        <v>#VALUE!</v>
      </c>
      <c r="AF694" s="228" t="str">
        <f>IFERROR(VLOOKUP(HelpMe[[#This Row],[ID]],CGTracker[#All],11,FALSE),"No CG Status Found")</f>
        <v>No CG Status Found</v>
      </c>
      <c r="AG694" s="228" t="e">
        <f>MONTH(TEXT(HelpMe[[#This Row],[Created Date]],"mmm dd, yyyy hh:mm"))</f>
        <v>#VALUE!</v>
      </c>
      <c r="AH694" s="228" t="e">
        <f>_xlfn.CONCAT(HelpMe[[#This Row],[Year]],"-M",HelpMe[[#This Row],[Month]])</f>
        <v>#VALUE!</v>
      </c>
      <c r="AI694" s="228" t="str">
        <f ca="1">IF(HelpMe[[#This Row],[Age]]&lt;2,"Less than 2",IF(HelpMe[[#This Row],[Age]]&lt;5,"From 2 to 5",IF(HelpMe[[#This Row],[Age]]&lt;10,"From 5 to 10","More than 10")))</f>
        <v>From 5 to 10</v>
      </c>
      <c r="AJ694" s="233">
        <f>DATEVALUE(TEXT(HelpMe[[#This Row],[Created Date]],"mm/dd/yyyy hh:mm"))</f>
        <v>45298</v>
      </c>
      <c r="AK694" s="233">
        <f>IF(HelpMe[[#This Row],[Resolved Time]]="-","",DATEVALUE(TEXT(HelpMe[[#This Row],[Created Date]],"mm/dd/yyyy hh:mm")))</f>
        <v>45298</v>
      </c>
    </row>
    <row r="695" spans="1:37" ht="14.5">
      <c r="A695" s="252">
        <v>4000000578</v>
      </c>
      <c r="B695" s="252" t="s">
        <v>117</v>
      </c>
      <c r="C695" s="252" t="s">
        <v>861</v>
      </c>
      <c r="D695" s="254" t="s">
        <v>1932</v>
      </c>
      <c r="E695" s="252" t="s">
        <v>1933</v>
      </c>
      <c r="F695" s="252" t="s">
        <v>843</v>
      </c>
      <c r="G695" s="252" t="s">
        <v>844</v>
      </c>
      <c r="H695" s="252" t="s">
        <v>131</v>
      </c>
      <c r="I695" s="255">
        <v>45484.705555555556</v>
      </c>
      <c r="J695" s="255">
        <v>45487.705555555556</v>
      </c>
      <c r="K695" s="252" t="s">
        <v>845</v>
      </c>
      <c r="L695" s="253" t="s">
        <v>849</v>
      </c>
      <c r="M695" s="252" t="s">
        <v>1933</v>
      </c>
      <c r="N695" s="252" t="s">
        <v>959</v>
      </c>
      <c r="O695" s="252" t="s">
        <v>848</v>
      </c>
      <c r="P695" s="255">
        <v>45505.704861111109</v>
      </c>
      <c r="Q695" s="252" t="s">
        <v>795</v>
      </c>
      <c r="R695" s="253" t="s">
        <v>849</v>
      </c>
      <c r="S695" s="255">
        <v>45505.704861111109</v>
      </c>
      <c r="T695" s="255">
        <v>45484.788888888892</v>
      </c>
      <c r="U695" s="252" t="s">
        <v>885</v>
      </c>
      <c r="V695" s="253" t="s">
        <v>849</v>
      </c>
      <c r="W695" s="252" t="s">
        <v>850</v>
      </c>
      <c r="X695" s="252" t="s">
        <v>857</v>
      </c>
      <c r="Y695" s="228" t="str">
        <f>VLOOKUP(HelpMe[[#This Row],[Technician]],Technicians[#All],3,FALSE)</f>
        <v>RAK Ceramics</v>
      </c>
      <c r="Z695" s="228" t="str">
        <f>VLOOKUP(HelpMe[[#This Row],[Technician]],Technicians[#All],2,FALSE)</f>
        <v>SAP Basis</v>
      </c>
      <c r="AA695" s="233" t="e">
        <f>IF((TEXT("Oct 28, 2024 00:00 AM","mmm dd, yyyy hh:mm") - TEXT(HelpMe[[#This Row],[Created Date]],"mmm dd, yyyy hh:mm"))&gt;0, "Yes","No")</f>
        <v>#VALUE!</v>
      </c>
      <c r="AB695" s="230" t="e">
        <f ca="1">IF(HelpMe[[#This Row],[Resolved Time]]="-",NOW()-TEXT(HelpMe[[#This Row],[Created Date]],"mmm dd, yyyy hh:mm"),HelpMe[[#This Row],[Resolved Time]]-HelpMe[[#This Row],[Created Date]])</f>
        <v>#VALUE!</v>
      </c>
      <c r="AC695" s="231" t="e">
        <f>YEAR(TEXT(HelpMe[[#This Row],[Created Date]],"mmm dd, yyyy hh:mm"))</f>
        <v>#VALUE!</v>
      </c>
      <c r="AD695" s="228" t="e">
        <f>WEEKNUM(TEXT(HelpMe[[#This Row],[Created Date]],"mmm dd, yyyy hh:mm"),2)</f>
        <v>#VALUE!</v>
      </c>
      <c r="AE695" s="228" t="e">
        <f>_xlfn.CONCAT(HelpMe[[#This Row],[Year]],"-W",HelpMe[[#This Row],[Week'#]])</f>
        <v>#VALUE!</v>
      </c>
      <c r="AF695" s="228" t="str">
        <f>IFERROR(VLOOKUP(HelpMe[[#This Row],[ID]],CGTracker[#All],11,FALSE),"No CG Status Found")</f>
        <v>No CG Status Found</v>
      </c>
      <c r="AG695" s="228" t="e">
        <f>MONTH(TEXT(HelpMe[[#This Row],[Created Date]],"mmm dd, yyyy hh:mm"))</f>
        <v>#VALUE!</v>
      </c>
      <c r="AH695" s="228" t="e">
        <f>_xlfn.CONCAT(HelpMe[[#This Row],[Year]],"-M",HelpMe[[#This Row],[Month]])</f>
        <v>#VALUE!</v>
      </c>
      <c r="AI695" s="228" t="e">
        <f ca="1">IF(HelpMe[[#This Row],[Age]]&lt;2,"Less than 2",IF(HelpMe[[#This Row],[Age]]&lt;5,"From 2 to 5",IF(HelpMe[[#This Row],[Age]]&lt;10,"From 5 to 10","More than 10")))</f>
        <v>#VALUE!</v>
      </c>
      <c r="AJ695" s="233">
        <f>DATEVALUE(TEXT(HelpMe[[#This Row],[Created Date]],"mm/dd/yyyy hh:mm"))</f>
        <v>45603</v>
      </c>
      <c r="AK695" s="233" t="str">
        <f>IF(HelpMe[[#This Row],[Resolved Time]]="-","",DATEVALUE(TEXT(HelpMe[[#This Row],[Created Date]],"mm/dd/yyyy hh:mm")))</f>
        <v/>
      </c>
    </row>
    <row r="696" spans="1:37" ht="14.5">
      <c r="A696" s="252">
        <v>4000000583</v>
      </c>
      <c r="B696" s="252" t="s">
        <v>117</v>
      </c>
      <c r="C696" s="252" t="s">
        <v>861</v>
      </c>
      <c r="D696" s="254" t="s">
        <v>1934</v>
      </c>
      <c r="E696" s="252" t="s">
        <v>1935</v>
      </c>
      <c r="F696" s="252" t="s">
        <v>843</v>
      </c>
      <c r="G696" s="252" t="s">
        <v>844</v>
      </c>
      <c r="H696" s="252" t="s">
        <v>131</v>
      </c>
      <c r="I696" s="255">
        <v>45484.72152777778</v>
      </c>
      <c r="J696" s="255">
        <v>45487.72152777778</v>
      </c>
      <c r="K696" s="252" t="s">
        <v>845</v>
      </c>
      <c r="L696" s="253" t="s">
        <v>849</v>
      </c>
      <c r="M696" s="252" t="s">
        <v>1935</v>
      </c>
      <c r="N696" s="252" t="s">
        <v>968</v>
      </c>
      <c r="O696" s="252" t="s">
        <v>848</v>
      </c>
      <c r="P696" s="255">
        <v>45505.704861111109</v>
      </c>
      <c r="Q696" s="252" t="s">
        <v>795</v>
      </c>
      <c r="R696" s="253" t="s">
        <v>849</v>
      </c>
      <c r="S696" s="255">
        <v>45505.704861111109</v>
      </c>
      <c r="T696" s="255">
        <v>45484.804861111108</v>
      </c>
      <c r="U696" s="252" t="s">
        <v>885</v>
      </c>
      <c r="V696" s="253" t="s">
        <v>849</v>
      </c>
      <c r="W696" s="252" t="s">
        <v>850</v>
      </c>
      <c r="X696" s="252" t="s">
        <v>857</v>
      </c>
      <c r="Y696" s="228" t="str">
        <f>VLOOKUP(HelpMe[[#This Row],[Technician]],Technicians[#All],3,FALSE)</f>
        <v>RAK Ceramics</v>
      </c>
      <c r="Z696" s="228" t="str">
        <f>VLOOKUP(HelpMe[[#This Row],[Technician]],Technicians[#All],2,FALSE)</f>
        <v>SAP Basis</v>
      </c>
      <c r="AA696" s="233" t="e">
        <f>IF((TEXT("Oct 28, 2024 00:00 AM","mmm dd, yyyy hh:mm") - TEXT(HelpMe[[#This Row],[Created Date]],"mmm dd, yyyy hh:mm"))&gt;0, "Yes","No")</f>
        <v>#VALUE!</v>
      </c>
      <c r="AB696" s="230" t="e">
        <f ca="1">IF(HelpMe[[#This Row],[Resolved Time]]="-",NOW()-TEXT(HelpMe[[#This Row],[Created Date]],"mmm dd, yyyy hh:mm"),HelpMe[[#This Row],[Resolved Time]]-HelpMe[[#This Row],[Created Date]])</f>
        <v>#VALUE!</v>
      </c>
      <c r="AC696" s="231" t="e">
        <f>YEAR(TEXT(HelpMe[[#This Row],[Created Date]],"mmm dd, yyyy hh:mm"))</f>
        <v>#VALUE!</v>
      </c>
      <c r="AD696" s="228" t="e">
        <f>WEEKNUM(TEXT(HelpMe[[#This Row],[Created Date]],"mmm dd, yyyy hh:mm"),2)</f>
        <v>#VALUE!</v>
      </c>
      <c r="AE696" s="228" t="e">
        <f>_xlfn.CONCAT(HelpMe[[#This Row],[Year]],"-W",HelpMe[[#This Row],[Week'#]])</f>
        <v>#VALUE!</v>
      </c>
      <c r="AF696" s="228" t="str">
        <f>IFERROR(VLOOKUP(HelpMe[[#This Row],[ID]],CGTracker[#All],11,FALSE),"No CG Status Found")</f>
        <v>No CG Status Found</v>
      </c>
      <c r="AG696" s="228" t="e">
        <f>MONTH(TEXT(HelpMe[[#This Row],[Created Date]],"mmm dd, yyyy hh:mm"))</f>
        <v>#VALUE!</v>
      </c>
      <c r="AH696" s="228" t="e">
        <f>_xlfn.CONCAT(HelpMe[[#This Row],[Year]],"-M",HelpMe[[#This Row],[Month]])</f>
        <v>#VALUE!</v>
      </c>
      <c r="AI696" s="228" t="e">
        <f ca="1">IF(HelpMe[[#This Row],[Age]]&lt;2,"Less than 2",IF(HelpMe[[#This Row],[Age]]&lt;5,"From 2 to 5",IF(HelpMe[[#This Row],[Age]]&lt;10,"From 5 to 10","More than 10")))</f>
        <v>#VALUE!</v>
      </c>
      <c r="AJ696" s="233">
        <f>DATEVALUE(TEXT(HelpMe[[#This Row],[Created Date]],"mm/dd/yyyy hh:mm"))</f>
        <v>45603</v>
      </c>
      <c r="AK696" s="233" t="str">
        <f>IF(HelpMe[[#This Row],[Resolved Time]]="-","",DATEVALUE(TEXT(HelpMe[[#This Row],[Created Date]],"mm/dd/yyyy hh:mm")))</f>
        <v/>
      </c>
    </row>
    <row r="697" spans="1:37" ht="14.5">
      <c r="A697" s="252">
        <v>4000000412</v>
      </c>
      <c r="B697" s="252" t="s">
        <v>117</v>
      </c>
      <c r="C697" s="252" t="s">
        <v>861</v>
      </c>
      <c r="D697" s="254" t="s">
        <v>1936</v>
      </c>
      <c r="E697" s="252" t="s">
        <v>893</v>
      </c>
      <c r="F697" s="252" t="s">
        <v>843</v>
      </c>
      <c r="G697" s="252" t="s">
        <v>844</v>
      </c>
      <c r="H697" s="252" t="s">
        <v>403</v>
      </c>
      <c r="I697" s="255">
        <v>45481.677083333336</v>
      </c>
      <c r="J697" s="255">
        <v>45483.677083333336</v>
      </c>
      <c r="K697" s="252" t="s">
        <v>845</v>
      </c>
      <c r="L697" s="255">
        <v>45487.697916666664</v>
      </c>
      <c r="M697" s="252" t="s">
        <v>894</v>
      </c>
      <c r="N697" s="252" t="s">
        <v>895</v>
      </c>
      <c r="O697" s="252" t="s">
        <v>848</v>
      </c>
      <c r="P697" s="255">
        <v>45487.697916666664</v>
      </c>
      <c r="Q697" s="252" t="s">
        <v>795</v>
      </c>
      <c r="R697" s="255">
        <v>45485.682638888888</v>
      </c>
      <c r="S697" s="255">
        <v>45481.679861111108</v>
      </c>
      <c r="T697" s="253" t="s">
        <v>849</v>
      </c>
      <c r="U697" s="252" t="s">
        <v>885</v>
      </c>
      <c r="V697" s="253" t="s">
        <v>849</v>
      </c>
      <c r="W697" s="252" t="s">
        <v>850</v>
      </c>
      <c r="X697" s="252" t="s">
        <v>793</v>
      </c>
      <c r="Y697" s="228" t="str">
        <f>VLOOKUP(HelpMe[[#This Row],[Technician]],Technicians[#All],3,FALSE)</f>
        <v>RAK Ceramics</v>
      </c>
      <c r="Z697" s="228" t="str">
        <f>VLOOKUP(HelpMe[[#This Row],[Technician]],Technicians[#All],2,FALSE)</f>
        <v>SAP Basis</v>
      </c>
      <c r="AA697" s="233" t="e">
        <f>IF((TEXT("Oct 28, 2024 00:00 AM","mmm dd, yyyy hh:mm") - TEXT(HelpMe[[#This Row],[Created Date]],"mmm dd, yyyy hh:mm"))&gt;0, "Yes","No")</f>
        <v>#VALUE!</v>
      </c>
      <c r="AB697" s="230">
        <f ca="1">IF(HelpMe[[#This Row],[Resolved Time]]="-",NOW()-TEXT(HelpMe[[#This Row],[Created Date]],"mmm dd, yyyy hh:mm"),HelpMe[[#This Row],[Resolved Time]]-HelpMe[[#This Row],[Created Date]])</f>
        <v>4.0055555555518367</v>
      </c>
      <c r="AC697" s="231" t="e">
        <f>YEAR(TEXT(HelpMe[[#This Row],[Created Date]],"mmm dd, yyyy hh:mm"))</f>
        <v>#VALUE!</v>
      </c>
      <c r="AD697" s="228" t="e">
        <f>WEEKNUM(TEXT(HelpMe[[#This Row],[Created Date]],"mmm dd, yyyy hh:mm"),2)</f>
        <v>#VALUE!</v>
      </c>
      <c r="AE697" s="228" t="e">
        <f>_xlfn.CONCAT(HelpMe[[#This Row],[Year]],"-W",HelpMe[[#This Row],[Week'#]])</f>
        <v>#VALUE!</v>
      </c>
      <c r="AF697" s="228" t="str">
        <f>IFERROR(VLOOKUP(HelpMe[[#This Row],[ID]],CGTracker[#All],11,FALSE),"No CG Status Found")</f>
        <v>No CG Status Found</v>
      </c>
      <c r="AG697" s="228" t="e">
        <f>MONTH(TEXT(HelpMe[[#This Row],[Created Date]],"mmm dd, yyyy hh:mm"))</f>
        <v>#VALUE!</v>
      </c>
      <c r="AH697" s="228" t="e">
        <f>_xlfn.CONCAT(HelpMe[[#This Row],[Year]],"-M",HelpMe[[#This Row],[Month]])</f>
        <v>#VALUE!</v>
      </c>
      <c r="AI697" s="228" t="str">
        <f ca="1">IF(HelpMe[[#This Row],[Age]]&lt;2,"Less than 2",IF(HelpMe[[#This Row],[Age]]&lt;5,"From 2 to 5",IF(HelpMe[[#This Row],[Age]]&lt;10,"From 5 to 10","More than 10")))</f>
        <v>From 2 to 5</v>
      </c>
      <c r="AJ697" s="233">
        <f>DATEVALUE(TEXT(HelpMe[[#This Row],[Created Date]],"mm/dd/yyyy hh:mm"))</f>
        <v>45511</v>
      </c>
      <c r="AK697" s="233">
        <f>IF(HelpMe[[#This Row],[Resolved Time]]="-","",DATEVALUE(TEXT(HelpMe[[#This Row],[Created Date]],"mm/dd/yyyy hh:mm")))</f>
        <v>45511</v>
      </c>
    </row>
    <row r="698" spans="1:37" ht="14.5">
      <c r="A698" s="252">
        <v>4000001951</v>
      </c>
      <c r="B698" s="252" t="s">
        <v>117</v>
      </c>
      <c r="C698" s="252" t="s">
        <v>881</v>
      </c>
      <c r="D698" s="254" t="s">
        <v>1937</v>
      </c>
      <c r="E698" s="252" t="s">
        <v>1938</v>
      </c>
      <c r="F698" s="252" t="s">
        <v>884</v>
      </c>
      <c r="G698" s="252" t="s">
        <v>844</v>
      </c>
      <c r="H698" s="252" t="s">
        <v>403</v>
      </c>
      <c r="I698" s="255">
        <v>45517.709027777775</v>
      </c>
      <c r="J698" s="255">
        <v>45525.511111111111</v>
      </c>
      <c r="K698" s="252" t="s">
        <v>845</v>
      </c>
      <c r="L698" s="255">
        <v>45527.506944444445</v>
      </c>
      <c r="M698" s="252" t="s">
        <v>846</v>
      </c>
      <c r="N698" s="252" t="s">
        <v>880</v>
      </c>
      <c r="O698" s="252" t="s">
        <v>848</v>
      </c>
      <c r="P698" s="255">
        <v>45527.506944444445</v>
      </c>
      <c r="Q698" s="252" t="s">
        <v>881</v>
      </c>
      <c r="R698" s="255">
        <v>45524.48333333333</v>
      </c>
      <c r="S698" s="255">
        <v>45520.762499999997</v>
      </c>
      <c r="T698" s="255">
        <v>45518.500694444447</v>
      </c>
      <c r="U698" s="252" t="s">
        <v>885</v>
      </c>
      <c r="V698" s="253" t="s">
        <v>849</v>
      </c>
      <c r="W698" s="252" t="s">
        <v>850</v>
      </c>
      <c r="X698" s="252" t="s">
        <v>793</v>
      </c>
      <c r="Y698" s="228" t="str">
        <f>VLOOKUP(HelpMe[[#This Row],[Technician]],Technicians[#All],3,FALSE)</f>
        <v>RAK Ceramics</v>
      </c>
      <c r="Z698" s="228" t="str">
        <f>VLOOKUP(HelpMe[[#This Row],[Technician]],Technicians[#All],2,FALSE)</f>
        <v>SAP Basis</v>
      </c>
      <c r="AA698" s="233" t="e">
        <f>IF((TEXT("Oct 28, 2024 00:00 AM","mmm dd, yyyy hh:mm") - TEXT(HelpMe[[#This Row],[Created Date]],"mmm dd, yyyy hh:mm"))&gt;0, "Yes","No")</f>
        <v>#VALUE!</v>
      </c>
      <c r="AB698" s="230">
        <f ca="1">IF(HelpMe[[#This Row],[Resolved Time]]="-",NOW()-TEXT(HelpMe[[#This Row],[Created Date]],"mmm dd, yyyy hh:mm"),HelpMe[[#This Row],[Resolved Time]]-HelpMe[[#This Row],[Created Date]])</f>
        <v>6.7743055555547471</v>
      </c>
      <c r="AC698" s="231" t="e">
        <f>YEAR(TEXT(HelpMe[[#This Row],[Created Date]],"mmm dd, yyyy hh:mm"))</f>
        <v>#VALUE!</v>
      </c>
      <c r="AD698" s="228" t="e">
        <f>WEEKNUM(TEXT(HelpMe[[#This Row],[Created Date]],"mmm dd, yyyy hh:mm"),2)</f>
        <v>#VALUE!</v>
      </c>
      <c r="AE698" s="228" t="e">
        <f>_xlfn.CONCAT(HelpMe[[#This Row],[Year]],"-W",HelpMe[[#This Row],[Week'#]])</f>
        <v>#VALUE!</v>
      </c>
      <c r="AF698" s="228" t="str">
        <f>IFERROR(VLOOKUP(HelpMe[[#This Row],[ID]],CGTracker[#All],11,FALSE),"No CG Status Found")</f>
        <v>No CG Status Found</v>
      </c>
      <c r="AG698" s="228" t="e">
        <f>MONTH(TEXT(HelpMe[[#This Row],[Created Date]],"mmm dd, yyyy hh:mm"))</f>
        <v>#VALUE!</v>
      </c>
      <c r="AH698" s="228" t="e">
        <f>_xlfn.CONCAT(HelpMe[[#This Row],[Year]],"-M",HelpMe[[#This Row],[Month]])</f>
        <v>#VALUE!</v>
      </c>
      <c r="AI698" s="228" t="str">
        <f ca="1">IF(HelpMe[[#This Row],[Age]]&lt;2,"Less than 2",IF(HelpMe[[#This Row],[Age]]&lt;5,"From 2 to 5",IF(HelpMe[[#This Row],[Age]]&lt;10,"From 5 to 10","More than 10")))</f>
        <v>From 5 to 10</v>
      </c>
      <c r="AJ698" s="233" t="e">
        <f>DATEVALUE(TEXT(HelpMe[[#This Row],[Created Date]],"mm/dd/yyyy hh:mm"))</f>
        <v>#VALUE!</v>
      </c>
      <c r="AK698" s="233" t="e">
        <f>IF(HelpMe[[#This Row],[Resolved Time]]="-","",DATEVALUE(TEXT(HelpMe[[#This Row],[Created Date]],"mm/dd/yyyy hh:mm")))</f>
        <v>#VALUE!</v>
      </c>
    </row>
    <row r="699" spans="1:37" ht="14.5">
      <c r="A699" s="252">
        <v>4000000573</v>
      </c>
      <c r="B699" s="252" t="s">
        <v>117</v>
      </c>
      <c r="C699" s="252" t="s">
        <v>795</v>
      </c>
      <c r="D699" s="254" t="s">
        <v>1939</v>
      </c>
      <c r="E699" s="252" t="s">
        <v>1101</v>
      </c>
      <c r="F699" s="252" t="s">
        <v>843</v>
      </c>
      <c r="G699" s="252" t="s">
        <v>844</v>
      </c>
      <c r="H699" s="252" t="s">
        <v>403</v>
      </c>
      <c r="I699" s="255">
        <v>45484.673611111109</v>
      </c>
      <c r="J699" s="255">
        <v>45488.673611111109</v>
      </c>
      <c r="K699" s="252" t="s">
        <v>845</v>
      </c>
      <c r="L699" s="255">
        <v>45488.701388888891</v>
      </c>
      <c r="M699" s="252" t="s">
        <v>1102</v>
      </c>
      <c r="N699" s="252" t="s">
        <v>971</v>
      </c>
      <c r="O699" s="252" t="s">
        <v>848</v>
      </c>
      <c r="P699" s="255">
        <v>45488.701388888891</v>
      </c>
      <c r="Q699" s="252" t="s">
        <v>795</v>
      </c>
      <c r="R699" s="255">
        <v>45485.68472222222</v>
      </c>
      <c r="S699" s="255">
        <v>45485.603472222225</v>
      </c>
      <c r="T699" s="255">
        <v>45484.756944444445</v>
      </c>
      <c r="U699" s="252" t="s">
        <v>885</v>
      </c>
      <c r="V699" s="253" t="s">
        <v>849</v>
      </c>
      <c r="W699" s="252" t="s">
        <v>850</v>
      </c>
      <c r="X699" s="252" t="s">
        <v>793</v>
      </c>
      <c r="Y699" s="228" t="str">
        <f>VLOOKUP(HelpMe[[#This Row],[Technician]],Technicians[#All],3,FALSE)</f>
        <v>RAK Ceramics</v>
      </c>
      <c r="Z699" s="228" t="str">
        <f>VLOOKUP(HelpMe[[#This Row],[Technician]],Technicians[#All],2,FALSE)</f>
        <v>SAP Basis</v>
      </c>
      <c r="AA699" s="233" t="e">
        <f>IF((TEXT("Oct 28, 2024 00:00 AM","mmm dd, yyyy hh:mm") - TEXT(HelpMe[[#This Row],[Created Date]],"mmm dd, yyyy hh:mm"))&gt;0, "Yes","No")</f>
        <v>#VALUE!</v>
      </c>
      <c r="AB699" s="230">
        <f ca="1">IF(HelpMe[[#This Row],[Resolved Time]]="-",NOW()-TEXT(HelpMe[[#This Row],[Created Date]],"mmm dd, yyyy hh:mm"),HelpMe[[#This Row],[Resolved Time]]-HelpMe[[#This Row],[Created Date]])</f>
        <v>1.0111111111109494</v>
      </c>
      <c r="AC699" s="231" t="e">
        <f>YEAR(TEXT(HelpMe[[#This Row],[Created Date]],"mmm dd, yyyy hh:mm"))</f>
        <v>#VALUE!</v>
      </c>
      <c r="AD699" s="228" t="e">
        <f>WEEKNUM(TEXT(HelpMe[[#This Row],[Created Date]],"mmm dd, yyyy hh:mm"),2)</f>
        <v>#VALUE!</v>
      </c>
      <c r="AE699" s="228" t="e">
        <f>_xlfn.CONCAT(HelpMe[[#This Row],[Year]],"-W",HelpMe[[#This Row],[Week'#]])</f>
        <v>#VALUE!</v>
      </c>
      <c r="AF699" s="228" t="str">
        <f>IFERROR(VLOOKUP(HelpMe[[#This Row],[ID]],CGTracker[#All],11,FALSE),"No CG Status Found")</f>
        <v>No CG Status Found</v>
      </c>
      <c r="AG699" s="228" t="e">
        <f>MONTH(TEXT(HelpMe[[#This Row],[Created Date]],"mmm dd, yyyy hh:mm"))</f>
        <v>#VALUE!</v>
      </c>
      <c r="AH699" s="228" t="e">
        <f>_xlfn.CONCAT(HelpMe[[#This Row],[Year]],"-M",HelpMe[[#This Row],[Month]])</f>
        <v>#VALUE!</v>
      </c>
      <c r="AI699" s="228" t="str">
        <f ca="1">IF(HelpMe[[#This Row],[Age]]&lt;2,"Less than 2",IF(HelpMe[[#This Row],[Age]]&lt;5,"From 2 to 5",IF(HelpMe[[#This Row],[Age]]&lt;10,"From 5 to 10","More than 10")))</f>
        <v>Less than 2</v>
      </c>
      <c r="AJ699" s="233">
        <f>DATEVALUE(TEXT(HelpMe[[#This Row],[Created Date]],"mm/dd/yyyy hh:mm"))</f>
        <v>45603</v>
      </c>
      <c r="AK699" s="233">
        <f>IF(HelpMe[[#This Row],[Resolved Time]]="-","",DATEVALUE(TEXT(HelpMe[[#This Row],[Created Date]],"mm/dd/yyyy hh:mm")))</f>
        <v>45603</v>
      </c>
    </row>
    <row r="700" spans="1:37" ht="14.5">
      <c r="A700" s="252">
        <v>4000001448</v>
      </c>
      <c r="B700" s="252" t="s">
        <v>117</v>
      </c>
      <c r="C700" s="252" t="s">
        <v>881</v>
      </c>
      <c r="D700" s="254" t="s">
        <v>1940</v>
      </c>
      <c r="E700" s="252" t="s">
        <v>1941</v>
      </c>
      <c r="F700" s="252" t="s">
        <v>843</v>
      </c>
      <c r="G700" s="252" t="s">
        <v>844</v>
      </c>
      <c r="H700" s="252" t="s">
        <v>403</v>
      </c>
      <c r="I700" s="255">
        <v>45504.683333333334</v>
      </c>
      <c r="J700" s="255">
        <v>45511.683333333334</v>
      </c>
      <c r="K700" s="252" t="s">
        <v>845</v>
      </c>
      <c r="L700" s="255">
        <v>45508.792361111111</v>
      </c>
      <c r="M700" s="252" t="s">
        <v>886</v>
      </c>
      <c r="N700" s="252" t="s">
        <v>909</v>
      </c>
      <c r="O700" s="252" t="s">
        <v>848</v>
      </c>
      <c r="P700" s="255">
        <v>45508.792361111111</v>
      </c>
      <c r="Q700" s="252" t="s">
        <v>881</v>
      </c>
      <c r="R700" s="255">
        <v>45505.753472222219</v>
      </c>
      <c r="S700" s="255">
        <v>45505.753472222219</v>
      </c>
      <c r="T700" s="255">
        <v>45505.474999999999</v>
      </c>
      <c r="U700" s="252" t="s">
        <v>885</v>
      </c>
      <c r="V700" s="253" t="s">
        <v>849</v>
      </c>
      <c r="W700" s="252" t="s">
        <v>850</v>
      </c>
      <c r="X700" s="252" t="s">
        <v>793</v>
      </c>
      <c r="Y700" s="228" t="str">
        <f>VLOOKUP(HelpMe[[#This Row],[Technician]],Technicians[#All],3,FALSE)</f>
        <v>RAK Ceramics</v>
      </c>
      <c r="Z700" s="228" t="str">
        <f>VLOOKUP(HelpMe[[#This Row],[Technician]],Technicians[#All],2,FALSE)</f>
        <v>SAP Basis</v>
      </c>
      <c r="AA700" s="233" t="e">
        <f>IF((TEXT("Oct 28, 2024 00:00 AM","mmm dd, yyyy hh:mm") - TEXT(HelpMe[[#This Row],[Created Date]],"mmm dd, yyyy hh:mm"))&gt;0, "Yes","No")</f>
        <v>#VALUE!</v>
      </c>
      <c r="AB700" s="230">
        <f ca="1">IF(HelpMe[[#This Row],[Resolved Time]]="-",NOW()-TEXT(HelpMe[[#This Row],[Created Date]],"mmm dd, yyyy hh:mm"),HelpMe[[#This Row],[Resolved Time]]-HelpMe[[#This Row],[Created Date]])</f>
        <v>1.070138888884685</v>
      </c>
      <c r="AC700" s="231" t="e">
        <f>YEAR(TEXT(HelpMe[[#This Row],[Created Date]],"mmm dd, yyyy hh:mm"))</f>
        <v>#VALUE!</v>
      </c>
      <c r="AD700" s="228" t="e">
        <f>WEEKNUM(TEXT(HelpMe[[#This Row],[Created Date]],"mmm dd, yyyy hh:mm"),2)</f>
        <v>#VALUE!</v>
      </c>
      <c r="AE700" s="228" t="e">
        <f>_xlfn.CONCAT(HelpMe[[#This Row],[Year]],"-W",HelpMe[[#This Row],[Week'#]])</f>
        <v>#VALUE!</v>
      </c>
      <c r="AF700" s="228" t="str">
        <f>IFERROR(VLOOKUP(HelpMe[[#This Row],[ID]],CGTracker[#All],11,FALSE),"No CG Status Found")</f>
        <v>No CG Status Found</v>
      </c>
      <c r="AG700" s="228" t="e">
        <f>MONTH(TEXT(HelpMe[[#This Row],[Created Date]],"mmm dd, yyyy hh:mm"))</f>
        <v>#VALUE!</v>
      </c>
      <c r="AH700" s="228" t="e">
        <f>_xlfn.CONCAT(HelpMe[[#This Row],[Year]],"-M",HelpMe[[#This Row],[Month]])</f>
        <v>#VALUE!</v>
      </c>
      <c r="AI700" s="228" t="str">
        <f ca="1">IF(HelpMe[[#This Row],[Age]]&lt;2,"Less than 2",IF(HelpMe[[#This Row],[Age]]&lt;5,"From 2 to 5",IF(HelpMe[[#This Row],[Age]]&lt;10,"From 5 to 10","More than 10")))</f>
        <v>Less than 2</v>
      </c>
      <c r="AJ700" s="233" t="e">
        <f>DATEVALUE(TEXT(HelpMe[[#This Row],[Created Date]],"mm/dd/yyyy hh:mm"))</f>
        <v>#VALUE!</v>
      </c>
      <c r="AK700" s="233" t="e">
        <f>IF(HelpMe[[#This Row],[Resolved Time]]="-","",DATEVALUE(TEXT(HelpMe[[#This Row],[Created Date]],"mm/dd/yyyy hh:mm")))</f>
        <v>#VALUE!</v>
      </c>
    </row>
    <row r="701" spans="1:37" ht="14.5">
      <c r="A701" s="252">
        <v>4000001724</v>
      </c>
      <c r="B701" s="252" t="s">
        <v>117</v>
      </c>
      <c r="C701" s="252" t="s">
        <v>881</v>
      </c>
      <c r="D701" s="254" t="s">
        <v>1942</v>
      </c>
      <c r="E701" s="252" t="s">
        <v>1589</v>
      </c>
      <c r="F701" s="252" t="s">
        <v>884</v>
      </c>
      <c r="G701" s="252" t="s">
        <v>844</v>
      </c>
      <c r="H701" s="252" t="s">
        <v>403</v>
      </c>
      <c r="I701" s="255">
        <v>45510.506944444445</v>
      </c>
      <c r="J701" s="255">
        <v>45517.506944444445</v>
      </c>
      <c r="K701" s="252" t="s">
        <v>845</v>
      </c>
      <c r="L701" s="255">
        <v>45513.544444444444</v>
      </c>
      <c r="M701" s="252" t="s">
        <v>886</v>
      </c>
      <c r="N701" s="252" t="s">
        <v>878</v>
      </c>
      <c r="O701" s="252" t="s">
        <v>848</v>
      </c>
      <c r="P701" s="255">
        <v>45513.544444444444</v>
      </c>
      <c r="Q701" s="252" t="s">
        <v>881</v>
      </c>
      <c r="R701" s="255">
        <v>45510.530555555553</v>
      </c>
      <c r="S701" s="255">
        <v>45510.530555555553</v>
      </c>
      <c r="T701" s="255">
        <v>45510.673611111109</v>
      </c>
      <c r="U701" s="252" t="s">
        <v>885</v>
      </c>
      <c r="V701" s="253" t="s">
        <v>849</v>
      </c>
      <c r="W701" s="252" t="s">
        <v>850</v>
      </c>
      <c r="X701" s="252" t="s">
        <v>793</v>
      </c>
      <c r="Y701" s="228" t="str">
        <f>VLOOKUP(HelpMe[[#This Row],[Technician]],Technicians[#All],3,FALSE)</f>
        <v>RAK Ceramics</v>
      </c>
      <c r="Z701" s="228" t="str">
        <f>VLOOKUP(HelpMe[[#This Row],[Technician]],Technicians[#All],2,FALSE)</f>
        <v>SAP Basis</v>
      </c>
      <c r="AA701" s="233" t="e">
        <f>IF((TEXT("Oct 28, 2024 00:00 AM","mmm dd, yyyy hh:mm") - TEXT(HelpMe[[#This Row],[Created Date]],"mmm dd, yyyy hh:mm"))&gt;0, "Yes","No")</f>
        <v>#VALUE!</v>
      </c>
      <c r="AB701" s="230">
        <f ca="1">IF(HelpMe[[#This Row],[Resolved Time]]="-",NOW()-TEXT(HelpMe[[#This Row],[Created Date]],"mmm dd, yyyy hh:mm"),HelpMe[[#This Row],[Resolved Time]]-HelpMe[[#This Row],[Created Date]])</f>
        <v>2.361111110803904E-2</v>
      </c>
      <c r="AC701" s="231" t="e">
        <f>YEAR(TEXT(HelpMe[[#This Row],[Created Date]],"mmm dd, yyyy hh:mm"))</f>
        <v>#VALUE!</v>
      </c>
      <c r="AD701" s="228" t="e">
        <f>WEEKNUM(TEXT(HelpMe[[#This Row],[Created Date]],"mmm dd, yyyy hh:mm"),2)</f>
        <v>#VALUE!</v>
      </c>
      <c r="AE701" s="228" t="e">
        <f>_xlfn.CONCAT(HelpMe[[#This Row],[Year]],"-W",HelpMe[[#This Row],[Week'#]])</f>
        <v>#VALUE!</v>
      </c>
      <c r="AF701" s="228" t="str">
        <f>IFERROR(VLOOKUP(HelpMe[[#This Row],[ID]],CGTracker[#All],11,FALSE),"No CG Status Found")</f>
        <v>No CG Status Found</v>
      </c>
      <c r="AG701" s="228" t="e">
        <f>MONTH(TEXT(HelpMe[[#This Row],[Created Date]],"mmm dd, yyyy hh:mm"))</f>
        <v>#VALUE!</v>
      </c>
      <c r="AH701" s="228" t="e">
        <f>_xlfn.CONCAT(HelpMe[[#This Row],[Year]],"-M",HelpMe[[#This Row],[Month]])</f>
        <v>#VALUE!</v>
      </c>
      <c r="AI701" s="228" t="str">
        <f ca="1">IF(HelpMe[[#This Row],[Age]]&lt;2,"Less than 2",IF(HelpMe[[#This Row],[Age]]&lt;5,"From 2 to 5",IF(HelpMe[[#This Row],[Age]]&lt;10,"From 5 to 10","More than 10")))</f>
        <v>Less than 2</v>
      </c>
      <c r="AJ701" s="233">
        <f>DATEVALUE(TEXT(HelpMe[[#This Row],[Created Date]],"mm/dd/yyyy hh:mm"))</f>
        <v>45451</v>
      </c>
      <c r="AK701" s="233">
        <f>IF(HelpMe[[#This Row],[Resolved Time]]="-","",DATEVALUE(TEXT(HelpMe[[#This Row],[Created Date]],"mm/dd/yyyy hh:mm")))</f>
        <v>45451</v>
      </c>
    </row>
    <row r="702" spans="1:37" ht="14.5">
      <c r="A702" s="252">
        <v>4000000427</v>
      </c>
      <c r="B702" s="252" t="s">
        <v>117</v>
      </c>
      <c r="C702" s="252" t="s">
        <v>861</v>
      </c>
      <c r="D702" s="254" t="s">
        <v>1943</v>
      </c>
      <c r="E702" s="252" t="s">
        <v>1758</v>
      </c>
      <c r="F702" s="252" t="s">
        <v>843</v>
      </c>
      <c r="G702" s="252" t="s">
        <v>844</v>
      </c>
      <c r="H702" s="252" t="s">
        <v>403</v>
      </c>
      <c r="I702" s="255">
        <v>45482.470138888886</v>
      </c>
      <c r="J702" s="255">
        <v>45484.470138888886</v>
      </c>
      <c r="K702" s="252" t="s">
        <v>885</v>
      </c>
      <c r="L702" s="255">
        <v>45493.578472222223</v>
      </c>
      <c r="M702" s="252" t="s">
        <v>1758</v>
      </c>
      <c r="N702" s="252" t="s">
        <v>895</v>
      </c>
      <c r="O702" s="252" t="s">
        <v>848</v>
      </c>
      <c r="P702" s="255">
        <v>45600.791666666664</v>
      </c>
      <c r="Q702" s="252" t="s">
        <v>795</v>
      </c>
      <c r="R702" s="255">
        <v>45490.563888888886</v>
      </c>
      <c r="S702" s="255">
        <v>45482.488194444442</v>
      </c>
      <c r="T702" s="255">
        <v>45482.553472222222</v>
      </c>
      <c r="U702" s="252" t="s">
        <v>885</v>
      </c>
      <c r="V702" s="253" t="s">
        <v>849</v>
      </c>
      <c r="W702" s="252" t="s">
        <v>888</v>
      </c>
      <c r="X702" s="252" t="s">
        <v>793</v>
      </c>
      <c r="Y702" s="228" t="str">
        <f>VLOOKUP(HelpMe[[#This Row],[Technician]],Technicians[#All],3,FALSE)</f>
        <v>RAK Ceramics</v>
      </c>
      <c r="Z702" s="228" t="str">
        <f>VLOOKUP(HelpMe[[#This Row],[Technician]],Technicians[#All],2,FALSE)</f>
        <v>SAP Basis</v>
      </c>
      <c r="AA702" s="233" t="e">
        <f>IF((TEXT("Oct 28, 2024 00:00 AM","mmm dd, yyyy hh:mm") - TEXT(HelpMe[[#This Row],[Created Date]],"mmm dd, yyyy hh:mm"))&gt;0, "Yes","No")</f>
        <v>#VALUE!</v>
      </c>
      <c r="AB702" s="230">
        <f ca="1">IF(HelpMe[[#This Row],[Resolved Time]]="-",NOW()-TEXT(HelpMe[[#This Row],[Created Date]],"mmm dd, yyyy hh:mm"),HelpMe[[#This Row],[Resolved Time]]-HelpMe[[#This Row],[Created Date]])</f>
        <v>8.09375</v>
      </c>
      <c r="AC702" s="231" t="e">
        <f>YEAR(TEXT(HelpMe[[#This Row],[Created Date]],"mmm dd, yyyy hh:mm"))</f>
        <v>#VALUE!</v>
      </c>
      <c r="AD702" s="228" t="e">
        <f>WEEKNUM(TEXT(HelpMe[[#This Row],[Created Date]],"mmm dd, yyyy hh:mm"),2)</f>
        <v>#VALUE!</v>
      </c>
      <c r="AE702" s="228" t="e">
        <f>_xlfn.CONCAT(HelpMe[[#This Row],[Year]],"-W",HelpMe[[#This Row],[Week'#]])</f>
        <v>#VALUE!</v>
      </c>
      <c r="AF702" s="228" t="str">
        <f>IFERROR(VLOOKUP(HelpMe[[#This Row],[ID]],CGTracker[#All],11,FALSE),"No CG Status Found")</f>
        <v>No CG Status Found</v>
      </c>
      <c r="AG702" s="228" t="e">
        <f>MONTH(TEXT(HelpMe[[#This Row],[Created Date]],"mmm dd, yyyy hh:mm"))</f>
        <v>#VALUE!</v>
      </c>
      <c r="AH702" s="228" t="e">
        <f>_xlfn.CONCAT(HelpMe[[#This Row],[Year]],"-M",HelpMe[[#This Row],[Month]])</f>
        <v>#VALUE!</v>
      </c>
      <c r="AI702" s="228" t="str">
        <f ca="1">IF(HelpMe[[#This Row],[Age]]&lt;2,"Less than 2",IF(HelpMe[[#This Row],[Age]]&lt;5,"From 2 to 5",IF(HelpMe[[#This Row],[Age]]&lt;10,"From 5 to 10","More than 10")))</f>
        <v>From 5 to 10</v>
      </c>
      <c r="AJ702" s="233">
        <f>DATEVALUE(TEXT(HelpMe[[#This Row],[Created Date]],"mm/dd/yyyy hh:mm"))</f>
        <v>45542</v>
      </c>
      <c r="AK702" s="233">
        <f>IF(HelpMe[[#This Row],[Resolved Time]]="-","",DATEVALUE(TEXT(HelpMe[[#This Row],[Created Date]],"mm/dd/yyyy hh:mm")))</f>
        <v>45542</v>
      </c>
    </row>
    <row r="703" spans="1:37" ht="14.5">
      <c r="A703" s="252">
        <v>4000000433</v>
      </c>
      <c r="B703" s="252" t="s">
        <v>117</v>
      </c>
      <c r="C703" s="252" t="s">
        <v>795</v>
      </c>
      <c r="D703" s="254" t="s">
        <v>1944</v>
      </c>
      <c r="E703" s="252" t="s">
        <v>1101</v>
      </c>
      <c r="F703" s="252" t="s">
        <v>843</v>
      </c>
      <c r="G703" s="252" t="s">
        <v>844</v>
      </c>
      <c r="H703" s="252" t="s">
        <v>403</v>
      </c>
      <c r="I703" s="255">
        <v>45482.519444444442</v>
      </c>
      <c r="J703" s="255">
        <v>45484.519444444442</v>
      </c>
      <c r="K703" s="252" t="s">
        <v>845</v>
      </c>
      <c r="L703" s="255">
        <v>45485.700694444444</v>
      </c>
      <c r="M703" s="252" t="s">
        <v>1102</v>
      </c>
      <c r="N703" s="252" t="s">
        <v>971</v>
      </c>
      <c r="O703" s="252" t="s">
        <v>848</v>
      </c>
      <c r="P703" s="255">
        <v>45485.700694444444</v>
      </c>
      <c r="Q703" s="252" t="s">
        <v>795</v>
      </c>
      <c r="R703" s="255">
        <v>45482.697916666664</v>
      </c>
      <c r="S703" s="255">
        <v>45482.571527777778</v>
      </c>
      <c r="T703" s="255">
        <v>45482.602777777778</v>
      </c>
      <c r="U703" s="252" t="s">
        <v>885</v>
      </c>
      <c r="V703" s="253" t="s">
        <v>849</v>
      </c>
      <c r="W703" s="252" t="s">
        <v>850</v>
      </c>
      <c r="X703" s="252" t="s">
        <v>793</v>
      </c>
      <c r="Y703" s="228" t="str">
        <f>VLOOKUP(HelpMe[[#This Row],[Technician]],Technicians[#All],3,FALSE)</f>
        <v>RAK Ceramics</v>
      </c>
      <c r="Z703" s="228" t="str">
        <f>VLOOKUP(HelpMe[[#This Row],[Technician]],Technicians[#All],2,FALSE)</f>
        <v>SAP Basis</v>
      </c>
      <c r="AA703" s="230" t="e">
        <f>IF((TEXT("Oct 28, 2024 00:00 AM","mmm dd, yyyy hh:mm") - TEXT(HelpMe[[#This Row],[Created Date]],"mmm dd, yyyy hh:mm"))&gt;0, "Yes","No")</f>
        <v>#VALUE!</v>
      </c>
      <c r="AB703" s="230">
        <f ca="1">IF(HelpMe[[#This Row],[Resolved Time]]="-",NOW()-TEXT(HelpMe[[#This Row],[Created Date]],"mmm dd, yyyy hh:mm"),HelpMe[[#This Row],[Resolved Time]]-HelpMe[[#This Row],[Created Date]])</f>
        <v>0.17847222222189885</v>
      </c>
      <c r="AC703" s="231" t="e">
        <f>YEAR(TEXT(HelpMe[[#This Row],[Created Date]],"mmm dd, yyyy hh:mm"))</f>
        <v>#VALUE!</v>
      </c>
      <c r="AD703" s="228" t="e">
        <f>WEEKNUM(TEXT(HelpMe[[#This Row],[Created Date]],"mmm dd, yyyy hh:mm"),2)</f>
        <v>#VALUE!</v>
      </c>
      <c r="AE703" s="228" t="e">
        <f>_xlfn.CONCAT(HelpMe[[#This Row],[Year]],"-W",HelpMe[[#This Row],[Week'#]])</f>
        <v>#VALUE!</v>
      </c>
      <c r="AF703" s="228" t="str">
        <f>IFERROR(VLOOKUP(HelpMe[[#This Row],[ID]],CGTracker[#All],11,FALSE),"No CG Status Found")</f>
        <v>No CG Status Found</v>
      </c>
      <c r="AG703" s="228" t="e">
        <f>MONTH(TEXT(HelpMe[[#This Row],[Created Date]],"mmm dd, yyyy hh:mm"))</f>
        <v>#VALUE!</v>
      </c>
      <c r="AH703" s="228" t="e">
        <f>_xlfn.CONCAT(HelpMe[[#This Row],[Year]],"-M",HelpMe[[#This Row],[Month]])</f>
        <v>#VALUE!</v>
      </c>
      <c r="AI703" s="228" t="str">
        <f ca="1">IF(HelpMe[[#This Row],[Age]]&lt;2,"Less than 2",IF(HelpMe[[#This Row],[Age]]&lt;5,"From 2 to 5",IF(HelpMe[[#This Row],[Age]]&lt;10,"From 5 to 10","More than 10")))</f>
        <v>Less than 2</v>
      </c>
      <c r="AJ703" s="233">
        <f>DATEVALUE(TEXT(HelpMe[[#This Row],[Created Date]],"mm/dd/yyyy hh:mm"))</f>
        <v>45542</v>
      </c>
      <c r="AK703" s="233">
        <f>IF(HelpMe[[#This Row],[Resolved Time]]="-","",DATEVALUE(TEXT(HelpMe[[#This Row],[Created Date]],"mm/dd/yyyy hh:mm")))</f>
        <v>45542</v>
      </c>
    </row>
    <row r="704" spans="1:37" ht="14.5">
      <c r="A704" s="252">
        <v>4000000414</v>
      </c>
      <c r="B704" s="252" t="s">
        <v>117</v>
      </c>
      <c r="C704" s="252" t="s">
        <v>861</v>
      </c>
      <c r="D704" s="254" t="s">
        <v>1944</v>
      </c>
      <c r="E704" s="252" t="s">
        <v>894</v>
      </c>
      <c r="F704" s="252" t="s">
        <v>843</v>
      </c>
      <c r="G704" s="252" t="s">
        <v>844</v>
      </c>
      <c r="H704" s="252" t="s">
        <v>131</v>
      </c>
      <c r="I704" s="255">
        <v>45481.682638888888</v>
      </c>
      <c r="J704" s="255">
        <v>45483.682638888888</v>
      </c>
      <c r="K704" s="252" t="s">
        <v>845</v>
      </c>
      <c r="L704" s="253" t="s">
        <v>849</v>
      </c>
      <c r="M704" s="252" t="s">
        <v>894</v>
      </c>
      <c r="N704" s="252" t="s">
        <v>895</v>
      </c>
      <c r="O704" s="252" t="s">
        <v>848</v>
      </c>
      <c r="P704" s="255">
        <v>45505.705555555556</v>
      </c>
      <c r="Q704" s="252" t="s">
        <v>795</v>
      </c>
      <c r="R704" s="253" t="s">
        <v>849</v>
      </c>
      <c r="S704" s="255">
        <v>45482.373611111114</v>
      </c>
      <c r="T704" s="255">
        <v>45481.765972222223</v>
      </c>
      <c r="U704" s="252" t="s">
        <v>885</v>
      </c>
      <c r="V704" s="253" t="s">
        <v>849</v>
      </c>
      <c r="W704" s="252" t="s">
        <v>850</v>
      </c>
      <c r="X704" s="252" t="s">
        <v>793</v>
      </c>
      <c r="Y704" s="228" t="str">
        <f>VLOOKUP(HelpMe[[#This Row],[Technician]],Technicians[#All],3,FALSE)</f>
        <v>RAK Ceramics</v>
      </c>
      <c r="Z704" s="228" t="str">
        <f>VLOOKUP(HelpMe[[#This Row],[Technician]],Technicians[#All],2,FALSE)</f>
        <v>SAP Basis</v>
      </c>
      <c r="AA704" s="233" t="e">
        <f>IF((TEXT("Oct 28, 2024 00:00 AM","mmm dd, yyyy hh:mm") - TEXT(HelpMe[[#This Row],[Created Date]],"mmm dd, yyyy hh:mm"))&gt;0, "Yes","No")</f>
        <v>#VALUE!</v>
      </c>
      <c r="AB704" s="230" t="e">
        <f ca="1">IF(HelpMe[[#This Row],[Resolved Time]]="-",NOW()-TEXT(HelpMe[[#This Row],[Created Date]],"mmm dd, yyyy hh:mm"),HelpMe[[#This Row],[Resolved Time]]-HelpMe[[#This Row],[Created Date]])</f>
        <v>#VALUE!</v>
      </c>
      <c r="AC704" s="231" t="e">
        <f>YEAR(TEXT(HelpMe[[#This Row],[Created Date]],"mmm dd, yyyy hh:mm"))</f>
        <v>#VALUE!</v>
      </c>
      <c r="AD704" s="228" t="e">
        <f>WEEKNUM(TEXT(HelpMe[[#This Row],[Created Date]],"mmm dd, yyyy hh:mm"),2)</f>
        <v>#VALUE!</v>
      </c>
      <c r="AE704" s="228" t="e">
        <f>_xlfn.CONCAT(HelpMe[[#This Row],[Year]],"-W",HelpMe[[#This Row],[Week'#]])</f>
        <v>#VALUE!</v>
      </c>
      <c r="AF704" s="228" t="str">
        <f>IFERROR(VLOOKUP(HelpMe[[#This Row],[ID]],CGTracker[#All],11,FALSE),"No CG Status Found")</f>
        <v>No CG Status Found</v>
      </c>
      <c r="AG704" s="228" t="e">
        <f>MONTH(TEXT(HelpMe[[#This Row],[Created Date]],"mmm dd, yyyy hh:mm"))</f>
        <v>#VALUE!</v>
      </c>
      <c r="AH704" s="228" t="e">
        <f>_xlfn.CONCAT(HelpMe[[#This Row],[Year]],"-M",HelpMe[[#This Row],[Month]])</f>
        <v>#VALUE!</v>
      </c>
      <c r="AI704" s="228" t="e">
        <f ca="1">IF(HelpMe[[#This Row],[Age]]&lt;2,"Less than 2",IF(HelpMe[[#This Row],[Age]]&lt;5,"From 2 to 5",IF(HelpMe[[#This Row],[Age]]&lt;10,"From 5 to 10","More than 10")))</f>
        <v>#VALUE!</v>
      </c>
      <c r="AJ704" s="233">
        <f>DATEVALUE(TEXT(HelpMe[[#This Row],[Created Date]],"mm/dd/yyyy hh:mm"))</f>
        <v>45511</v>
      </c>
      <c r="AK704" s="233" t="str">
        <f>IF(HelpMe[[#This Row],[Resolved Time]]="-","",DATEVALUE(TEXT(HelpMe[[#This Row],[Created Date]],"mm/dd/yyyy hh:mm")))</f>
        <v/>
      </c>
    </row>
    <row r="705" spans="1:37" ht="14.5">
      <c r="A705" s="252">
        <v>4000000303</v>
      </c>
      <c r="B705" s="252" t="s">
        <v>117</v>
      </c>
      <c r="C705" s="252" t="s">
        <v>795</v>
      </c>
      <c r="D705" s="254" t="s">
        <v>1945</v>
      </c>
      <c r="E705" s="252" t="s">
        <v>911</v>
      </c>
      <c r="F705" s="252" t="s">
        <v>843</v>
      </c>
      <c r="G705" s="252" t="s">
        <v>844</v>
      </c>
      <c r="H705" s="252" t="s">
        <v>403</v>
      </c>
      <c r="I705" s="255">
        <v>45477.631249999999</v>
      </c>
      <c r="J705" s="255">
        <v>45483.594444444447</v>
      </c>
      <c r="K705" s="252" t="s">
        <v>845</v>
      </c>
      <c r="L705" s="255">
        <v>45484.7</v>
      </c>
      <c r="M705" s="252" t="s">
        <v>911</v>
      </c>
      <c r="N705" s="252" t="s">
        <v>912</v>
      </c>
      <c r="O705" s="252" t="s">
        <v>848</v>
      </c>
      <c r="P705" s="255">
        <v>45510.176388888889</v>
      </c>
      <c r="Q705" s="252" t="s">
        <v>795</v>
      </c>
      <c r="R705" s="255">
        <v>45481.697916666664</v>
      </c>
      <c r="S705" s="255">
        <v>45477.682638888888</v>
      </c>
      <c r="T705" s="255">
        <v>45481.677777777775</v>
      </c>
      <c r="U705" s="252" t="s">
        <v>885</v>
      </c>
      <c r="V705" s="253" t="s">
        <v>849</v>
      </c>
      <c r="W705" s="252" t="s">
        <v>850</v>
      </c>
      <c r="X705" s="252" t="s">
        <v>913</v>
      </c>
      <c r="Y705" s="228" t="str">
        <f>VLOOKUP(HelpMe[[#This Row],[Technician]],Technicians[#All],3,FALSE)</f>
        <v>RAK Ceramics</v>
      </c>
      <c r="Z705" s="228" t="str">
        <f>VLOOKUP(HelpMe[[#This Row],[Technician]],Technicians[#All],2,FALSE)</f>
        <v>SAP Basis</v>
      </c>
      <c r="AA705" s="233" t="e">
        <f>IF((TEXT("Oct 28, 2024 00:00 AM","mmm dd, yyyy hh:mm") - TEXT(HelpMe[[#This Row],[Created Date]],"mmm dd, yyyy hh:mm"))&gt;0, "Yes","No")</f>
        <v>#VALUE!</v>
      </c>
      <c r="AB705" s="230">
        <f ca="1">IF(HelpMe[[#This Row],[Resolved Time]]="-",NOW()-TEXT(HelpMe[[#This Row],[Created Date]],"mmm dd, yyyy hh:mm"),HelpMe[[#This Row],[Resolved Time]]-HelpMe[[#This Row],[Created Date]])</f>
        <v>4.0666666666656965</v>
      </c>
      <c r="AC705" s="231" t="e">
        <f>YEAR(TEXT(HelpMe[[#This Row],[Created Date]],"mmm dd, yyyy hh:mm"))</f>
        <v>#VALUE!</v>
      </c>
      <c r="AD705" s="228" t="e">
        <f>WEEKNUM(TEXT(HelpMe[[#This Row],[Created Date]],"mmm dd, yyyy hh:mm"),2)</f>
        <v>#VALUE!</v>
      </c>
      <c r="AE705" s="228" t="e">
        <f>_xlfn.CONCAT(HelpMe[[#This Row],[Year]],"-W",HelpMe[[#This Row],[Week'#]])</f>
        <v>#VALUE!</v>
      </c>
      <c r="AF705" s="228" t="str">
        <f>IFERROR(VLOOKUP(HelpMe[[#This Row],[ID]],CGTracker[#All],11,FALSE),"No CG Status Found")</f>
        <v>No CG Status Found</v>
      </c>
      <c r="AG705" s="228" t="e">
        <f>MONTH(TEXT(HelpMe[[#This Row],[Created Date]],"mmm dd, yyyy hh:mm"))</f>
        <v>#VALUE!</v>
      </c>
      <c r="AH705" s="228" t="e">
        <f>_xlfn.CONCAT(HelpMe[[#This Row],[Year]],"-M",HelpMe[[#This Row],[Month]])</f>
        <v>#VALUE!</v>
      </c>
      <c r="AI705" s="228" t="str">
        <f ca="1">IF(HelpMe[[#This Row],[Age]]&lt;2,"Less than 2",IF(HelpMe[[#This Row],[Age]]&lt;5,"From 2 to 5",IF(HelpMe[[#This Row],[Age]]&lt;10,"From 5 to 10","More than 10")))</f>
        <v>From 2 to 5</v>
      </c>
      <c r="AJ705" s="233">
        <f>DATEVALUE(TEXT(HelpMe[[#This Row],[Created Date]],"mm/dd/yyyy hh:mm"))</f>
        <v>45389</v>
      </c>
      <c r="AK705" s="233">
        <f>IF(HelpMe[[#This Row],[Resolved Time]]="-","",DATEVALUE(TEXT(HelpMe[[#This Row],[Created Date]],"mm/dd/yyyy hh:mm")))</f>
        <v>45389</v>
      </c>
    </row>
    <row r="706" spans="1:37" ht="14.5">
      <c r="A706" s="252">
        <v>4000000557</v>
      </c>
      <c r="B706" s="252" t="s">
        <v>117</v>
      </c>
      <c r="C706" s="252" t="s">
        <v>795</v>
      </c>
      <c r="D706" s="254" t="s">
        <v>1946</v>
      </c>
      <c r="E706" s="252" t="s">
        <v>1947</v>
      </c>
      <c r="F706" s="252" t="s">
        <v>843</v>
      </c>
      <c r="G706" s="252" t="s">
        <v>844</v>
      </c>
      <c r="H706" s="252" t="s">
        <v>403</v>
      </c>
      <c r="I706" s="255">
        <v>45484.550694444442</v>
      </c>
      <c r="J706" s="255">
        <v>45488.550694444442</v>
      </c>
      <c r="K706" s="252" t="s">
        <v>845</v>
      </c>
      <c r="L706" s="255">
        <v>45494.620138888888</v>
      </c>
      <c r="M706" s="252" t="s">
        <v>1947</v>
      </c>
      <c r="N706" s="252" t="s">
        <v>1948</v>
      </c>
      <c r="O706" s="252" t="s">
        <v>848</v>
      </c>
      <c r="P706" s="255">
        <v>45494.620138888888</v>
      </c>
      <c r="Q706" s="252" t="s">
        <v>795</v>
      </c>
      <c r="R706" s="255">
        <v>45491.584722222222</v>
      </c>
      <c r="S706" s="255">
        <v>45489.761111111111</v>
      </c>
      <c r="T706" s="255">
        <v>45484.634027777778</v>
      </c>
      <c r="U706" s="252" t="s">
        <v>885</v>
      </c>
      <c r="V706" s="253" t="s">
        <v>849</v>
      </c>
      <c r="W706" s="252" t="s">
        <v>850</v>
      </c>
      <c r="X706" s="252" t="s">
        <v>913</v>
      </c>
      <c r="Y706" s="228" t="str">
        <f>VLOOKUP(HelpMe[[#This Row],[Technician]],Technicians[#All],3,FALSE)</f>
        <v>RAK Ceramics</v>
      </c>
      <c r="Z706" s="228" t="str">
        <f>VLOOKUP(HelpMe[[#This Row],[Technician]],Technicians[#All],2,FALSE)</f>
        <v>SAP Basis</v>
      </c>
      <c r="AA706" s="230" t="e">
        <f>IF((TEXT("Oct 28, 2024 00:00 AM","mmm dd, yyyy hh:mm") - TEXT(HelpMe[[#This Row],[Created Date]],"mmm dd, yyyy hh:mm"))&gt;0, "Yes","No")</f>
        <v>#VALUE!</v>
      </c>
      <c r="AB706" s="230">
        <f ca="1">IF(HelpMe[[#This Row],[Resolved Time]]="-",NOW()-TEXT(HelpMe[[#This Row],[Created Date]],"mmm dd, yyyy hh:mm"),HelpMe[[#This Row],[Resolved Time]]-HelpMe[[#This Row],[Created Date]])</f>
        <v>7.0340277777795563</v>
      </c>
      <c r="AC706" s="231" t="e">
        <f>YEAR(TEXT(HelpMe[[#This Row],[Created Date]],"mmm dd, yyyy hh:mm"))</f>
        <v>#VALUE!</v>
      </c>
      <c r="AD706" s="228" t="e">
        <f>WEEKNUM(TEXT(HelpMe[[#This Row],[Created Date]],"mmm dd, yyyy hh:mm"),2)</f>
        <v>#VALUE!</v>
      </c>
      <c r="AE706" s="228" t="e">
        <f>_xlfn.CONCAT(HelpMe[[#This Row],[Year]],"-W",HelpMe[[#This Row],[Week'#]])</f>
        <v>#VALUE!</v>
      </c>
      <c r="AF706" s="228" t="str">
        <f>IFERROR(VLOOKUP(HelpMe[[#This Row],[ID]],CGTracker[#All],11,FALSE),"No CG Status Found")</f>
        <v>No CG Status Found</v>
      </c>
      <c r="AG706" s="228" t="e">
        <f>MONTH(TEXT(HelpMe[[#This Row],[Created Date]],"mmm dd, yyyy hh:mm"))</f>
        <v>#VALUE!</v>
      </c>
      <c r="AH706" s="228" t="e">
        <f>_xlfn.CONCAT(HelpMe[[#This Row],[Year]],"-M",HelpMe[[#This Row],[Month]])</f>
        <v>#VALUE!</v>
      </c>
      <c r="AI706" s="228" t="str">
        <f ca="1">IF(HelpMe[[#This Row],[Age]]&lt;2,"Less than 2",IF(HelpMe[[#This Row],[Age]]&lt;5,"From 2 to 5",IF(HelpMe[[#This Row],[Age]]&lt;10,"From 5 to 10","More than 10")))</f>
        <v>From 5 to 10</v>
      </c>
      <c r="AJ706" s="233">
        <f>DATEVALUE(TEXT(HelpMe[[#This Row],[Created Date]],"mm/dd/yyyy hh:mm"))</f>
        <v>45603</v>
      </c>
      <c r="AK706" s="233">
        <f>IF(HelpMe[[#This Row],[Resolved Time]]="-","",DATEVALUE(TEXT(HelpMe[[#This Row],[Created Date]],"mm/dd/yyyy hh:mm")))</f>
        <v>45603</v>
      </c>
    </row>
    <row r="707" spans="1:37" ht="14.5">
      <c r="A707" s="252">
        <v>4000000481</v>
      </c>
      <c r="B707" s="252" t="s">
        <v>117</v>
      </c>
      <c r="C707" s="252" t="s">
        <v>795</v>
      </c>
      <c r="D707" s="254" t="s">
        <v>1949</v>
      </c>
      <c r="E707" s="252" t="s">
        <v>1950</v>
      </c>
      <c r="F707" s="252" t="s">
        <v>843</v>
      </c>
      <c r="G707" s="252" t="s">
        <v>844</v>
      </c>
      <c r="H707" s="252" t="s">
        <v>403</v>
      </c>
      <c r="I707" s="255">
        <v>45483.454861111109</v>
      </c>
      <c r="J707" s="255">
        <v>45485.454861111109</v>
      </c>
      <c r="K707" s="252" t="s">
        <v>845</v>
      </c>
      <c r="L707" s="255">
        <v>45508.792361111111</v>
      </c>
      <c r="M707" s="252" t="s">
        <v>1950</v>
      </c>
      <c r="N707" s="252" t="s">
        <v>1084</v>
      </c>
      <c r="O707" s="252" t="s">
        <v>848</v>
      </c>
      <c r="P707" s="255">
        <v>45508.792361111111</v>
      </c>
      <c r="Q707" s="252" t="s">
        <v>795</v>
      </c>
      <c r="R707" s="255">
        <v>45505.759027777778</v>
      </c>
      <c r="S707" s="255">
        <v>45505.756249999999</v>
      </c>
      <c r="T707" s="255">
        <v>45483.538194444445</v>
      </c>
      <c r="U707" s="252" t="s">
        <v>885</v>
      </c>
      <c r="V707" s="253" t="s">
        <v>849</v>
      </c>
      <c r="W707" s="252" t="s">
        <v>850</v>
      </c>
      <c r="X707" s="252" t="s">
        <v>903</v>
      </c>
      <c r="Y707" s="228" t="str">
        <f>VLOOKUP(HelpMe[[#This Row],[Technician]],Technicians[#All],3,FALSE)</f>
        <v>RAK Ceramics</v>
      </c>
      <c r="Z707" s="228" t="str">
        <f>VLOOKUP(HelpMe[[#This Row],[Technician]],Technicians[#All],2,FALSE)</f>
        <v>SAP Basis</v>
      </c>
      <c r="AA707" s="233" t="e">
        <f>IF((TEXT("Oct 28, 2024 00:00 AM","mmm dd, yyyy hh:mm") - TEXT(HelpMe[[#This Row],[Created Date]],"mmm dd, yyyy hh:mm"))&gt;0, "Yes","No")</f>
        <v>#VALUE!</v>
      </c>
      <c r="AB707" s="230">
        <f ca="1">IF(HelpMe[[#This Row],[Resolved Time]]="-",NOW()-TEXT(HelpMe[[#This Row],[Created Date]],"mmm dd, yyyy hh:mm"),HelpMe[[#This Row],[Resolved Time]]-HelpMe[[#This Row],[Created Date]])</f>
        <v>22.304166666668607</v>
      </c>
      <c r="AC707" s="231" t="e">
        <f>YEAR(TEXT(HelpMe[[#This Row],[Created Date]],"mmm dd, yyyy hh:mm"))</f>
        <v>#VALUE!</v>
      </c>
      <c r="AD707" s="228" t="e">
        <f>WEEKNUM(TEXT(HelpMe[[#This Row],[Created Date]],"mmm dd, yyyy hh:mm"),2)</f>
        <v>#VALUE!</v>
      </c>
      <c r="AE707" s="228" t="e">
        <f>_xlfn.CONCAT(HelpMe[[#This Row],[Year]],"-W",HelpMe[[#This Row],[Week'#]])</f>
        <v>#VALUE!</v>
      </c>
      <c r="AF707" s="228" t="str">
        <f>IFERROR(VLOOKUP(HelpMe[[#This Row],[ID]],CGTracker[#All],11,FALSE),"No CG Status Found")</f>
        <v>No CG Status Found</v>
      </c>
      <c r="AG707" s="228" t="e">
        <f>MONTH(TEXT(HelpMe[[#This Row],[Created Date]],"mmm dd, yyyy hh:mm"))</f>
        <v>#VALUE!</v>
      </c>
      <c r="AH707" s="228" t="e">
        <f>_xlfn.CONCAT(HelpMe[[#This Row],[Year]],"-M",HelpMe[[#This Row],[Month]])</f>
        <v>#VALUE!</v>
      </c>
      <c r="AI707" s="228" t="str">
        <f ca="1">IF(HelpMe[[#This Row],[Age]]&lt;2,"Less than 2",IF(HelpMe[[#This Row],[Age]]&lt;5,"From 2 to 5",IF(HelpMe[[#This Row],[Age]]&lt;10,"From 5 to 10","More than 10")))</f>
        <v>More than 10</v>
      </c>
      <c r="AJ707" s="233">
        <f>DATEVALUE(TEXT(HelpMe[[#This Row],[Created Date]],"mm/dd/yyyy hh:mm"))</f>
        <v>45572</v>
      </c>
      <c r="AK707" s="233">
        <f>IF(HelpMe[[#This Row],[Resolved Time]]="-","",DATEVALUE(TEXT(HelpMe[[#This Row],[Created Date]],"mm/dd/yyyy hh:mm")))</f>
        <v>45572</v>
      </c>
    </row>
    <row r="708" spans="1:37" ht="14.5">
      <c r="A708" s="252">
        <v>4000000660</v>
      </c>
      <c r="B708" s="252" t="s">
        <v>117</v>
      </c>
      <c r="C708" s="252" t="s">
        <v>881</v>
      </c>
      <c r="D708" s="254" t="s">
        <v>1951</v>
      </c>
      <c r="E708" s="252" t="s">
        <v>1029</v>
      </c>
      <c r="F708" s="252" t="s">
        <v>843</v>
      </c>
      <c r="G708" s="252" t="s">
        <v>844</v>
      </c>
      <c r="H708" s="252" t="s">
        <v>403</v>
      </c>
      <c r="I708" s="255">
        <v>45486.574305555558</v>
      </c>
      <c r="J708" s="255">
        <v>45495.4375</v>
      </c>
      <c r="K708" s="252" t="s">
        <v>845</v>
      </c>
      <c r="L708" s="255">
        <v>45492.786111111112</v>
      </c>
      <c r="M708" s="252" t="s">
        <v>1029</v>
      </c>
      <c r="N708" s="252" t="s">
        <v>895</v>
      </c>
      <c r="O708" s="252" t="s">
        <v>848</v>
      </c>
      <c r="P708" s="255">
        <v>45492.786111111112</v>
      </c>
      <c r="Q708" s="252" t="s">
        <v>881</v>
      </c>
      <c r="R708" s="255">
        <v>45489.762499999997</v>
      </c>
      <c r="S708" s="255">
        <v>45489.762499999997</v>
      </c>
      <c r="T708" s="255">
        <v>45488.604166666664</v>
      </c>
      <c r="U708" s="252" t="s">
        <v>885</v>
      </c>
      <c r="V708" s="253" t="s">
        <v>849</v>
      </c>
      <c r="W708" s="252" t="s">
        <v>850</v>
      </c>
      <c r="X708" s="252" t="s">
        <v>793</v>
      </c>
      <c r="Y708" s="228" t="str">
        <f>VLOOKUP(HelpMe[[#This Row],[Technician]],Technicians[#All],3,FALSE)</f>
        <v>RAK Ceramics</v>
      </c>
      <c r="Z708" s="228" t="str">
        <f>VLOOKUP(HelpMe[[#This Row],[Technician]],Technicians[#All],2,FALSE)</f>
        <v>SAP Basis</v>
      </c>
      <c r="AA708" s="233" t="e">
        <f>IF((TEXT("Oct 28, 2024 00:00 AM","mmm dd, yyyy hh:mm") - TEXT(HelpMe[[#This Row],[Created Date]],"mmm dd, yyyy hh:mm"))&gt;0, "Yes","No")</f>
        <v>#VALUE!</v>
      </c>
      <c r="AB708" s="230">
        <f ca="1">IF(HelpMe[[#This Row],[Resolved Time]]="-",NOW()-TEXT(HelpMe[[#This Row],[Created Date]],"mmm dd, yyyy hh:mm"),HelpMe[[#This Row],[Resolved Time]]-HelpMe[[#This Row],[Created Date]])</f>
        <v>3.1881944444394321</v>
      </c>
      <c r="AC708" s="231" t="e">
        <f>YEAR(TEXT(HelpMe[[#This Row],[Created Date]],"mmm dd, yyyy hh:mm"))</f>
        <v>#VALUE!</v>
      </c>
      <c r="AD708" s="228" t="e">
        <f>WEEKNUM(TEXT(HelpMe[[#This Row],[Created Date]],"mmm dd, yyyy hh:mm"),2)</f>
        <v>#VALUE!</v>
      </c>
      <c r="AE708" s="228" t="e">
        <f>_xlfn.CONCAT(HelpMe[[#This Row],[Year]],"-W",HelpMe[[#This Row],[Week'#]])</f>
        <v>#VALUE!</v>
      </c>
      <c r="AF708" s="228" t="str">
        <f>IFERROR(VLOOKUP(HelpMe[[#This Row],[ID]],CGTracker[#All],11,FALSE),"No CG Status Found")</f>
        <v>No CG Status Found</v>
      </c>
      <c r="AG708" s="228" t="e">
        <f>MONTH(TEXT(HelpMe[[#This Row],[Created Date]],"mmm dd, yyyy hh:mm"))</f>
        <v>#VALUE!</v>
      </c>
      <c r="AH708" s="228" t="e">
        <f>_xlfn.CONCAT(HelpMe[[#This Row],[Year]],"-M",HelpMe[[#This Row],[Month]])</f>
        <v>#VALUE!</v>
      </c>
      <c r="AI708" s="228" t="str">
        <f ca="1">IF(HelpMe[[#This Row],[Age]]&lt;2,"Less than 2",IF(HelpMe[[#This Row],[Age]]&lt;5,"From 2 to 5",IF(HelpMe[[#This Row],[Age]]&lt;10,"From 5 to 10","More than 10")))</f>
        <v>From 2 to 5</v>
      </c>
      <c r="AJ708" s="233" t="e">
        <f>DATEVALUE(TEXT(HelpMe[[#This Row],[Created Date]],"mm/dd/yyyy hh:mm"))</f>
        <v>#VALUE!</v>
      </c>
      <c r="AK708" s="233" t="e">
        <f>IF(HelpMe[[#This Row],[Resolved Time]]="-","",DATEVALUE(TEXT(HelpMe[[#This Row],[Created Date]],"mm/dd/yyyy hh:mm")))</f>
        <v>#VALUE!</v>
      </c>
    </row>
    <row r="709" spans="1:37" ht="14.5">
      <c r="A709" s="252">
        <v>4000000415</v>
      </c>
      <c r="B709" s="252" t="s">
        <v>117</v>
      </c>
      <c r="C709" s="252" t="s">
        <v>861</v>
      </c>
      <c r="D709" s="254" t="s">
        <v>1952</v>
      </c>
      <c r="E709" s="252" t="s">
        <v>893</v>
      </c>
      <c r="F709" s="252" t="s">
        <v>843</v>
      </c>
      <c r="G709" s="252" t="s">
        <v>844</v>
      </c>
      <c r="H709" s="252" t="s">
        <v>403</v>
      </c>
      <c r="I709" s="255">
        <v>45481.684027777781</v>
      </c>
      <c r="J709" s="255">
        <v>45483.684027777781</v>
      </c>
      <c r="K709" s="252" t="s">
        <v>845</v>
      </c>
      <c r="L709" s="255">
        <v>45508.792361111111</v>
      </c>
      <c r="M709" s="252" t="s">
        <v>894</v>
      </c>
      <c r="N709" s="252" t="s">
        <v>895</v>
      </c>
      <c r="O709" s="252" t="s">
        <v>848</v>
      </c>
      <c r="P709" s="255">
        <v>45508.792361111111</v>
      </c>
      <c r="Q709" s="252" t="s">
        <v>795</v>
      </c>
      <c r="R709" s="255">
        <v>45505.756944444445</v>
      </c>
      <c r="S709" s="255">
        <v>45483.737500000003</v>
      </c>
      <c r="T709" s="253" t="s">
        <v>849</v>
      </c>
      <c r="U709" s="252" t="s">
        <v>885</v>
      </c>
      <c r="V709" s="253" t="s">
        <v>849</v>
      </c>
      <c r="W709" s="252" t="s">
        <v>850</v>
      </c>
      <c r="X709" s="252" t="s">
        <v>793</v>
      </c>
      <c r="Y709" s="228" t="str">
        <f>VLOOKUP(HelpMe[[#This Row],[Technician]],Technicians[#All],3,FALSE)</f>
        <v>RAK Ceramics</v>
      </c>
      <c r="Z709" s="228" t="str">
        <f>VLOOKUP(HelpMe[[#This Row],[Technician]],Technicians[#All],2,FALSE)</f>
        <v>SAP Basis</v>
      </c>
      <c r="AA709" s="233" t="e">
        <f>IF((TEXT("Oct 28, 2024 00:00 AM","mmm dd, yyyy hh:mm") - TEXT(HelpMe[[#This Row],[Created Date]],"mmm dd, yyyy hh:mm"))&gt;0, "Yes","No")</f>
        <v>#VALUE!</v>
      </c>
      <c r="AB709" s="230">
        <f ca="1">IF(HelpMe[[#This Row],[Resolved Time]]="-",NOW()-TEXT(HelpMe[[#This Row],[Created Date]],"mmm dd, yyyy hh:mm"),HelpMe[[#This Row],[Resolved Time]]-HelpMe[[#This Row],[Created Date]])</f>
        <v>24.072916666664241</v>
      </c>
      <c r="AC709" s="231" t="e">
        <f>YEAR(TEXT(HelpMe[[#This Row],[Created Date]],"mmm dd, yyyy hh:mm"))</f>
        <v>#VALUE!</v>
      </c>
      <c r="AD709" s="228" t="e">
        <f>WEEKNUM(TEXT(HelpMe[[#This Row],[Created Date]],"mmm dd, yyyy hh:mm"),2)</f>
        <v>#VALUE!</v>
      </c>
      <c r="AE709" s="228" t="e">
        <f>_xlfn.CONCAT(HelpMe[[#This Row],[Year]],"-W",HelpMe[[#This Row],[Week'#]])</f>
        <v>#VALUE!</v>
      </c>
      <c r="AF709" s="228" t="str">
        <f>IFERROR(VLOOKUP(HelpMe[[#This Row],[ID]],CGTracker[#All],11,FALSE),"No CG Status Found")</f>
        <v>No CG Status Found</v>
      </c>
      <c r="AG709" s="228" t="e">
        <f>MONTH(TEXT(HelpMe[[#This Row],[Created Date]],"mmm dd, yyyy hh:mm"))</f>
        <v>#VALUE!</v>
      </c>
      <c r="AH709" s="228" t="e">
        <f>_xlfn.CONCAT(HelpMe[[#This Row],[Year]],"-M",HelpMe[[#This Row],[Month]])</f>
        <v>#VALUE!</v>
      </c>
      <c r="AI709" s="228" t="str">
        <f ca="1">IF(HelpMe[[#This Row],[Age]]&lt;2,"Less than 2",IF(HelpMe[[#This Row],[Age]]&lt;5,"From 2 to 5",IF(HelpMe[[#This Row],[Age]]&lt;10,"From 5 to 10","More than 10")))</f>
        <v>More than 10</v>
      </c>
      <c r="AJ709" s="233">
        <f>DATEVALUE(TEXT(HelpMe[[#This Row],[Created Date]],"mm/dd/yyyy hh:mm"))</f>
        <v>45511</v>
      </c>
      <c r="AK709" s="233">
        <f>IF(HelpMe[[#This Row],[Resolved Time]]="-","",DATEVALUE(TEXT(HelpMe[[#This Row],[Created Date]],"mm/dd/yyyy hh:mm")))</f>
        <v>45511</v>
      </c>
    </row>
    <row r="710" spans="1:37" ht="14.5">
      <c r="A710" s="252">
        <v>4000004618</v>
      </c>
      <c r="B710" s="252" t="s">
        <v>117</v>
      </c>
      <c r="C710" s="252" t="s">
        <v>906</v>
      </c>
      <c r="D710" s="254" t="s">
        <v>1953</v>
      </c>
      <c r="E710" s="252" t="s">
        <v>1954</v>
      </c>
      <c r="F710" s="252" t="s">
        <v>843</v>
      </c>
      <c r="G710" s="252" t="s">
        <v>844</v>
      </c>
      <c r="H710" s="252" t="s">
        <v>403</v>
      </c>
      <c r="I710" s="255">
        <v>45600.484027777777</v>
      </c>
      <c r="J710" s="255">
        <v>45601.442361111112</v>
      </c>
      <c r="K710" s="252" t="s">
        <v>885</v>
      </c>
      <c r="L710" s="255">
        <v>45604.702777777777</v>
      </c>
      <c r="M710" s="252" t="s">
        <v>1954</v>
      </c>
      <c r="N710" s="252" t="s">
        <v>939</v>
      </c>
      <c r="O710" s="252" t="s">
        <v>848</v>
      </c>
      <c r="P710" s="255">
        <v>45604.702777777777</v>
      </c>
      <c r="Q710" s="252" t="s">
        <v>861</v>
      </c>
      <c r="R710" s="255">
        <v>45601.681944444441</v>
      </c>
      <c r="S710" s="255">
        <v>45600.498611111114</v>
      </c>
      <c r="T710" s="255">
        <v>45600.525694444441</v>
      </c>
      <c r="U710" s="252" t="s">
        <v>885</v>
      </c>
      <c r="V710" s="253" t="s">
        <v>849</v>
      </c>
      <c r="W710" s="252" t="s">
        <v>888</v>
      </c>
      <c r="X710" s="252" t="s">
        <v>793</v>
      </c>
      <c r="Y710" s="228" t="str">
        <f>VLOOKUP(HelpMe[[#This Row],[Technician]],Technicians[#All],3,FALSE)</f>
        <v>RAK Ceramics</v>
      </c>
      <c r="Z710" s="228" t="str">
        <f>VLOOKUP(HelpMe[[#This Row],[Technician]],Technicians[#All],2,FALSE)</f>
        <v>SAP Basis</v>
      </c>
      <c r="AA710" s="233" t="e">
        <f>IF((TEXT("Oct 28, 2024 00:00 AM","mmm dd, yyyy hh:mm") - TEXT(HelpMe[[#This Row],[Created Date]],"mmm dd, yyyy hh:mm"))&gt;0, "Yes","No")</f>
        <v>#VALUE!</v>
      </c>
      <c r="AB710" s="230">
        <f ca="1">IF(HelpMe[[#This Row],[Resolved Time]]="-",NOW()-TEXT(HelpMe[[#This Row],[Created Date]],"mmm dd, yyyy hh:mm"),HelpMe[[#This Row],[Resolved Time]]-HelpMe[[#This Row],[Created Date]])</f>
        <v>1.1979166666642413</v>
      </c>
      <c r="AC710" s="231" t="e">
        <f>YEAR(TEXT(HelpMe[[#This Row],[Created Date]],"mmm dd, yyyy hh:mm"))</f>
        <v>#VALUE!</v>
      </c>
      <c r="AD710" s="228" t="e">
        <f>WEEKNUM(TEXT(HelpMe[[#This Row],[Created Date]],"mmm dd, yyyy hh:mm"),2)</f>
        <v>#VALUE!</v>
      </c>
      <c r="AE710" s="228" t="e">
        <f>_xlfn.CONCAT(HelpMe[[#This Row],[Year]],"-W",HelpMe[[#This Row],[Week'#]])</f>
        <v>#VALUE!</v>
      </c>
      <c r="AF710" s="228" t="str">
        <f>IFERROR(VLOOKUP(HelpMe[[#This Row],[ID]],CGTracker[#All],11,FALSE),"No CG Status Found")</f>
        <v>No CG Status Found</v>
      </c>
      <c r="AG710" s="228" t="e">
        <f>MONTH(TEXT(HelpMe[[#This Row],[Created Date]],"mmm dd, yyyy hh:mm"))</f>
        <v>#VALUE!</v>
      </c>
      <c r="AH710" s="228" t="e">
        <f>_xlfn.CONCAT(HelpMe[[#This Row],[Year]],"-M",HelpMe[[#This Row],[Month]])</f>
        <v>#VALUE!</v>
      </c>
      <c r="AI710" s="228" t="str">
        <f ca="1">IF(HelpMe[[#This Row],[Age]]&lt;2,"Less than 2",IF(HelpMe[[#This Row],[Age]]&lt;5,"From 2 to 5",IF(HelpMe[[#This Row],[Age]]&lt;10,"From 5 to 10","More than 10")))</f>
        <v>Less than 2</v>
      </c>
      <c r="AJ710" s="233">
        <f>DATEVALUE(TEXT(HelpMe[[#This Row],[Created Date]],"mm/dd/yyyy hh:mm"))</f>
        <v>45393</v>
      </c>
      <c r="AK710" s="233">
        <f>IF(HelpMe[[#This Row],[Resolved Time]]="-","",DATEVALUE(TEXT(HelpMe[[#This Row],[Created Date]],"mm/dd/yyyy hh:mm")))</f>
        <v>45393</v>
      </c>
    </row>
    <row r="711" spans="1:37" ht="14.5">
      <c r="A711" s="252">
        <v>4000002266</v>
      </c>
      <c r="B711" s="252" t="s">
        <v>156</v>
      </c>
      <c r="C711" s="252" t="s">
        <v>795</v>
      </c>
      <c r="D711" s="254" t="s">
        <v>1955</v>
      </c>
      <c r="E711" s="252" t="s">
        <v>1956</v>
      </c>
      <c r="F711" s="252" t="s">
        <v>884</v>
      </c>
      <c r="G711" s="252" t="s">
        <v>844</v>
      </c>
      <c r="H711" s="252" t="s">
        <v>403</v>
      </c>
      <c r="I711" s="255">
        <v>45527.393055555556</v>
      </c>
      <c r="J711" s="255">
        <v>45531.4375</v>
      </c>
      <c r="K711" s="252" t="s">
        <v>845</v>
      </c>
      <c r="L711" s="255">
        <v>45530.591666666667</v>
      </c>
      <c r="M711" s="252" t="s">
        <v>846</v>
      </c>
      <c r="N711" s="252" t="s">
        <v>1177</v>
      </c>
      <c r="O711" s="252" t="s">
        <v>848</v>
      </c>
      <c r="P711" s="255">
        <v>45530.591666666667</v>
      </c>
      <c r="Q711" s="252" t="s">
        <v>795</v>
      </c>
      <c r="R711" s="255">
        <v>45527.555555555555</v>
      </c>
      <c r="S711" s="255">
        <v>45527.555555555555</v>
      </c>
      <c r="T711" s="255">
        <v>45527.520833333336</v>
      </c>
      <c r="U711" s="253" t="s">
        <v>849</v>
      </c>
      <c r="V711" s="253" t="s">
        <v>849</v>
      </c>
      <c r="W711" s="252" t="s">
        <v>850</v>
      </c>
      <c r="X711" s="252" t="s">
        <v>793</v>
      </c>
      <c r="Y711" s="228" t="str">
        <f>VLOOKUP(HelpMe[[#This Row],[Technician]],Technicians[#All],3,FALSE)</f>
        <v>RAK Ceramics</v>
      </c>
      <c r="Z711" s="228" t="str">
        <f>VLOOKUP(HelpMe[[#This Row],[Technician]],Technicians[#All],2,FALSE)</f>
        <v>SAP Basis</v>
      </c>
      <c r="AA711" s="233" t="e">
        <f>IF((TEXT("Oct 28, 2024 00:00 AM","mmm dd, yyyy hh:mm") - TEXT(HelpMe[[#This Row],[Created Date]],"mmm dd, yyyy hh:mm"))&gt;0, "Yes","No")</f>
        <v>#VALUE!</v>
      </c>
      <c r="AB711" s="230">
        <f ca="1">IF(HelpMe[[#This Row],[Resolved Time]]="-",NOW()-TEXT(HelpMe[[#This Row],[Created Date]],"mmm dd, yyyy hh:mm"),HelpMe[[#This Row],[Resolved Time]]-HelpMe[[#This Row],[Created Date]])</f>
        <v>0.16249999999854481</v>
      </c>
      <c r="AC711" s="231" t="e">
        <f>YEAR(TEXT(HelpMe[[#This Row],[Created Date]],"mmm dd, yyyy hh:mm"))</f>
        <v>#VALUE!</v>
      </c>
      <c r="AD711" s="228" t="e">
        <f>WEEKNUM(TEXT(HelpMe[[#This Row],[Created Date]],"mmm dd, yyyy hh:mm"),2)</f>
        <v>#VALUE!</v>
      </c>
      <c r="AE711" s="228" t="e">
        <f>_xlfn.CONCAT(HelpMe[[#This Row],[Year]],"-W",HelpMe[[#This Row],[Week'#]])</f>
        <v>#VALUE!</v>
      </c>
      <c r="AF711" s="228" t="str">
        <f>IFERROR(VLOOKUP(HelpMe[[#This Row],[ID]],CGTracker[#All],11,FALSE),"No CG Status Found")</f>
        <v>No CG Status Found</v>
      </c>
      <c r="AG711" s="228" t="e">
        <f>MONTH(TEXT(HelpMe[[#This Row],[Created Date]],"mmm dd, yyyy hh:mm"))</f>
        <v>#VALUE!</v>
      </c>
      <c r="AH711" s="228" t="e">
        <f>_xlfn.CONCAT(HelpMe[[#This Row],[Year]],"-M",HelpMe[[#This Row],[Month]])</f>
        <v>#VALUE!</v>
      </c>
      <c r="AI711" s="228" t="str">
        <f ca="1">IF(HelpMe[[#This Row],[Age]]&lt;2,"Less than 2",IF(HelpMe[[#This Row],[Age]]&lt;5,"From 2 to 5",IF(HelpMe[[#This Row],[Age]]&lt;10,"From 5 to 10","More than 10")))</f>
        <v>Less than 2</v>
      </c>
      <c r="AJ711" s="233" t="e">
        <f>DATEVALUE(TEXT(HelpMe[[#This Row],[Created Date]],"mm/dd/yyyy hh:mm"))</f>
        <v>#VALUE!</v>
      </c>
      <c r="AK711" s="233" t="e">
        <f>IF(HelpMe[[#This Row],[Resolved Time]]="-","",DATEVALUE(TEXT(HelpMe[[#This Row],[Created Date]],"mm/dd/yyyy hh:mm")))</f>
        <v>#VALUE!</v>
      </c>
    </row>
    <row r="712" spans="1:37" ht="14.5">
      <c r="A712" s="252">
        <v>4000002004</v>
      </c>
      <c r="B712" s="252" t="s">
        <v>156</v>
      </c>
      <c r="C712" s="252" t="s">
        <v>881</v>
      </c>
      <c r="D712" s="254" t="s">
        <v>1957</v>
      </c>
      <c r="E712" s="252" t="s">
        <v>1958</v>
      </c>
      <c r="F712" s="252" t="s">
        <v>884</v>
      </c>
      <c r="G712" s="252" t="s">
        <v>844</v>
      </c>
      <c r="H712" s="252" t="s">
        <v>403</v>
      </c>
      <c r="I712" s="255">
        <v>45518.817361111112</v>
      </c>
      <c r="J712" s="255">
        <v>45526.4375</v>
      </c>
      <c r="K712" s="252" t="s">
        <v>845</v>
      </c>
      <c r="L712" s="255">
        <v>45523.464583333334</v>
      </c>
      <c r="M712" s="252" t="s">
        <v>846</v>
      </c>
      <c r="N712" s="252" t="s">
        <v>1959</v>
      </c>
      <c r="O712" s="252" t="s">
        <v>848</v>
      </c>
      <c r="P712" s="255">
        <v>45523.464583333334</v>
      </c>
      <c r="Q712" s="252" t="s">
        <v>881</v>
      </c>
      <c r="R712" s="255">
        <v>45520.44027777778</v>
      </c>
      <c r="S712" s="255">
        <v>45520.44027777778</v>
      </c>
      <c r="T712" s="255">
        <v>45519.604166666664</v>
      </c>
      <c r="U712" s="253" t="s">
        <v>849</v>
      </c>
      <c r="V712" s="253" t="s">
        <v>849</v>
      </c>
      <c r="W712" s="252" t="s">
        <v>850</v>
      </c>
      <c r="X712" s="252" t="s">
        <v>913</v>
      </c>
      <c r="Y712" s="228" t="str">
        <f>VLOOKUP(HelpMe[[#This Row],[Technician]],Technicians[#All],3,FALSE)</f>
        <v>RAK Ceramics</v>
      </c>
      <c r="Z712" s="228" t="str">
        <f>VLOOKUP(HelpMe[[#This Row],[Technician]],Technicians[#All],2,FALSE)</f>
        <v>SAP Basis</v>
      </c>
      <c r="AA712" s="233" t="e">
        <f>IF((TEXT("Oct 28, 2024 00:00 AM","mmm dd, yyyy hh:mm") - TEXT(HelpMe[[#This Row],[Created Date]],"mmm dd, yyyy hh:mm"))&gt;0, "Yes","No")</f>
        <v>#VALUE!</v>
      </c>
      <c r="AB712" s="230">
        <f ca="1">IF(HelpMe[[#This Row],[Resolved Time]]="-",NOW()-TEXT(HelpMe[[#This Row],[Created Date]],"mmm dd, yyyy hh:mm"),HelpMe[[#This Row],[Resolved Time]]-HelpMe[[#This Row],[Created Date]])</f>
        <v>1.6229166666671517</v>
      </c>
      <c r="AC712" s="231" t="e">
        <f>YEAR(TEXT(HelpMe[[#This Row],[Created Date]],"mmm dd, yyyy hh:mm"))</f>
        <v>#VALUE!</v>
      </c>
      <c r="AD712" s="228" t="e">
        <f>WEEKNUM(TEXT(HelpMe[[#This Row],[Created Date]],"mmm dd, yyyy hh:mm"),2)</f>
        <v>#VALUE!</v>
      </c>
      <c r="AE712" s="228" t="e">
        <f>_xlfn.CONCAT(HelpMe[[#This Row],[Year]],"-W",HelpMe[[#This Row],[Week'#]])</f>
        <v>#VALUE!</v>
      </c>
      <c r="AF712" s="228" t="str">
        <f>IFERROR(VLOOKUP(HelpMe[[#This Row],[ID]],CGTracker[#All],11,FALSE),"No CG Status Found")</f>
        <v>No CG Status Found</v>
      </c>
      <c r="AG712" s="228" t="e">
        <f>MONTH(TEXT(HelpMe[[#This Row],[Created Date]],"mmm dd, yyyy hh:mm"))</f>
        <v>#VALUE!</v>
      </c>
      <c r="AH712" s="228" t="e">
        <f>_xlfn.CONCAT(HelpMe[[#This Row],[Year]],"-M",HelpMe[[#This Row],[Month]])</f>
        <v>#VALUE!</v>
      </c>
      <c r="AI712" s="228" t="str">
        <f ca="1">IF(HelpMe[[#This Row],[Age]]&lt;2,"Less than 2",IF(HelpMe[[#This Row],[Age]]&lt;5,"From 2 to 5",IF(HelpMe[[#This Row],[Age]]&lt;10,"From 5 to 10","More than 10")))</f>
        <v>Less than 2</v>
      </c>
      <c r="AJ712" s="233" t="e">
        <f>DATEVALUE(TEXT(HelpMe[[#This Row],[Created Date]],"mm/dd/yyyy hh:mm"))</f>
        <v>#VALUE!</v>
      </c>
      <c r="AK712" s="233" t="e">
        <f>IF(HelpMe[[#This Row],[Resolved Time]]="-","",DATEVALUE(TEXT(HelpMe[[#This Row],[Created Date]],"mm/dd/yyyy hh:mm")))</f>
        <v>#VALUE!</v>
      </c>
    </row>
    <row r="713" spans="1:37" ht="14.5">
      <c r="A713" s="252">
        <v>4000001461</v>
      </c>
      <c r="B713" s="252" t="s">
        <v>156</v>
      </c>
      <c r="C713" s="252" t="s">
        <v>861</v>
      </c>
      <c r="D713" s="254" t="s">
        <v>1960</v>
      </c>
      <c r="E713" s="252" t="s">
        <v>1961</v>
      </c>
      <c r="F713" s="252" t="s">
        <v>843</v>
      </c>
      <c r="G713" s="252" t="s">
        <v>844</v>
      </c>
      <c r="H713" s="252" t="s">
        <v>403</v>
      </c>
      <c r="I713" s="255">
        <v>45504.775000000001</v>
      </c>
      <c r="J713" s="255">
        <v>45506.775000000001</v>
      </c>
      <c r="K713" s="252" t="s">
        <v>845</v>
      </c>
      <c r="L713" s="255">
        <v>45508.792361111111</v>
      </c>
      <c r="M713" s="252" t="s">
        <v>1961</v>
      </c>
      <c r="N713" s="252" t="s">
        <v>1962</v>
      </c>
      <c r="O713" s="252" t="s">
        <v>848</v>
      </c>
      <c r="P713" s="255">
        <v>45519.536111111112</v>
      </c>
      <c r="Q713" s="252" t="s">
        <v>795</v>
      </c>
      <c r="R713" s="255">
        <v>45505.757638888892</v>
      </c>
      <c r="S713" s="255">
        <v>45505.757638888892</v>
      </c>
      <c r="T713" s="255">
        <v>45505.504166666666</v>
      </c>
      <c r="U713" s="253" t="s">
        <v>849</v>
      </c>
      <c r="V713" s="253" t="s">
        <v>849</v>
      </c>
      <c r="W713" s="252" t="s">
        <v>850</v>
      </c>
      <c r="X713" s="252" t="s">
        <v>903</v>
      </c>
      <c r="Y713" s="228" t="str">
        <f>VLOOKUP(HelpMe[[#This Row],[Technician]],Technicians[#All],3,FALSE)</f>
        <v>RAK Ceramics</v>
      </c>
      <c r="Z713" s="228" t="str">
        <f>VLOOKUP(HelpMe[[#This Row],[Technician]],Technicians[#All],2,FALSE)</f>
        <v>SAP Basis</v>
      </c>
      <c r="AA713" s="233" t="e">
        <f>IF((TEXT("Oct 28, 2024 00:00 AM","mmm dd, yyyy hh:mm") - TEXT(HelpMe[[#This Row],[Created Date]],"mmm dd, yyyy hh:mm"))&gt;0, "Yes","No")</f>
        <v>#VALUE!</v>
      </c>
      <c r="AB713" s="230">
        <f ca="1">IF(HelpMe[[#This Row],[Resolved Time]]="-",NOW()-TEXT(HelpMe[[#This Row],[Created Date]],"mmm dd, yyyy hh:mm"),HelpMe[[#This Row],[Resolved Time]]-HelpMe[[#This Row],[Created Date]])</f>
        <v>0.98263888889050577</v>
      </c>
      <c r="AC713" s="231" t="e">
        <f>YEAR(TEXT(HelpMe[[#This Row],[Created Date]],"mmm dd, yyyy hh:mm"))</f>
        <v>#VALUE!</v>
      </c>
      <c r="AD713" s="228" t="e">
        <f>WEEKNUM(TEXT(HelpMe[[#This Row],[Created Date]],"mmm dd, yyyy hh:mm"),2)</f>
        <v>#VALUE!</v>
      </c>
      <c r="AE713" s="228" t="e">
        <f>_xlfn.CONCAT(HelpMe[[#This Row],[Year]],"-W",HelpMe[[#This Row],[Week'#]])</f>
        <v>#VALUE!</v>
      </c>
      <c r="AF713" s="228" t="str">
        <f>IFERROR(VLOOKUP(HelpMe[[#This Row],[ID]],CGTracker[#All],11,FALSE),"No CG Status Found")</f>
        <v>No CG Status Found</v>
      </c>
      <c r="AG713" s="228" t="e">
        <f>MONTH(TEXT(HelpMe[[#This Row],[Created Date]],"mmm dd, yyyy hh:mm"))</f>
        <v>#VALUE!</v>
      </c>
      <c r="AH713" s="228" t="e">
        <f>_xlfn.CONCAT(HelpMe[[#This Row],[Year]],"-M",HelpMe[[#This Row],[Month]])</f>
        <v>#VALUE!</v>
      </c>
      <c r="AI713" s="228" t="str">
        <f ca="1">IF(HelpMe[[#This Row],[Age]]&lt;2,"Less than 2",IF(HelpMe[[#This Row],[Age]]&lt;5,"From 2 to 5",IF(HelpMe[[#This Row],[Age]]&lt;10,"From 5 to 10","More than 10")))</f>
        <v>Less than 2</v>
      </c>
      <c r="AJ713" s="233" t="e">
        <f>DATEVALUE(TEXT(HelpMe[[#This Row],[Created Date]],"mm/dd/yyyy hh:mm"))</f>
        <v>#VALUE!</v>
      </c>
      <c r="AK713" s="233" t="e">
        <f>IF(HelpMe[[#This Row],[Resolved Time]]="-","",DATEVALUE(TEXT(HelpMe[[#This Row],[Created Date]],"mm/dd/yyyy hh:mm")))</f>
        <v>#VALUE!</v>
      </c>
    </row>
    <row r="714" spans="1:37" ht="14.5">
      <c r="A714" s="252">
        <v>4000004129</v>
      </c>
      <c r="B714" s="252" t="s">
        <v>156</v>
      </c>
      <c r="C714" s="252" t="s">
        <v>795</v>
      </c>
      <c r="D714" s="254" t="s">
        <v>1963</v>
      </c>
      <c r="E714" s="252" t="s">
        <v>1964</v>
      </c>
      <c r="F714" s="252" t="s">
        <v>843</v>
      </c>
      <c r="G714" s="252" t="s">
        <v>844</v>
      </c>
      <c r="H714" s="252" t="s">
        <v>403</v>
      </c>
      <c r="I714" s="255">
        <v>45581.521527777775</v>
      </c>
      <c r="J714" s="255">
        <v>45583.521527777775</v>
      </c>
      <c r="K714" s="252" t="s">
        <v>845</v>
      </c>
      <c r="L714" s="255">
        <v>45584.654166666667</v>
      </c>
      <c r="M714" s="252" t="s">
        <v>846</v>
      </c>
      <c r="N714" s="252" t="s">
        <v>997</v>
      </c>
      <c r="O714" s="252" t="s">
        <v>848</v>
      </c>
      <c r="P714" s="255">
        <v>45584.654166666667</v>
      </c>
      <c r="Q714" s="252" t="s">
        <v>795</v>
      </c>
      <c r="R714" s="255">
        <v>45581.652083333334</v>
      </c>
      <c r="S714" s="255">
        <v>45581.652083333334</v>
      </c>
      <c r="T714" s="255">
        <v>45581.604861111111</v>
      </c>
      <c r="U714" s="253" t="s">
        <v>849</v>
      </c>
      <c r="V714" s="253" t="s">
        <v>849</v>
      </c>
      <c r="W714" s="252" t="s">
        <v>850</v>
      </c>
      <c r="X714" s="252" t="s">
        <v>793</v>
      </c>
      <c r="Y714" s="228" t="str">
        <f>VLOOKUP(HelpMe[[#This Row],[Technician]],Technicians[#All],3,FALSE)</f>
        <v>RAK Ceramics</v>
      </c>
      <c r="Z714" s="228" t="str">
        <f>VLOOKUP(HelpMe[[#This Row],[Technician]],Technicians[#All],2,FALSE)</f>
        <v>SAP Basis</v>
      </c>
      <c r="AA714" s="233" t="e">
        <f>IF((TEXT("Oct 28, 2024 00:00 AM","mmm dd, yyyy hh:mm") - TEXT(HelpMe[[#This Row],[Created Date]],"mmm dd, yyyy hh:mm"))&gt;0, "Yes","No")</f>
        <v>#VALUE!</v>
      </c>
      <c r="AB714" s="230">
        <f ca="1">IF(HelpMe[[#This Row],[Resolved Time]]="-",NOW()-TEXT(HelpMe[[#This Row],[Created Date]],"mmm dd, yyyy hh:mm"),HelpMe[[#This Row],[Resolved Time]]-HelpMe[[#This Row],[Created Date]])</f>
        <v>0.13055555555911269</v>
      </c>
      <c r="AC714" s="231" t="e">
        <f>YEAR(TEXT(HelpMe[[#This Row],[Created Date]],"mmm dd, yyyy hh:mm"))</f>
        <v>#VALUE!</v>
      </c>
      <c r="AD714" s="228" t="e">
        <f>WEEKNUM(TEXT(HelpMe[[#This Row],[Created Date]],"mmm dd, yyyy hh:mm"),2)</f>
        <v>#VALUE!</v>
      </c>
      <c r="AE714" s="228" t="e">
        <f>_xlfn.CONCAT(HelpMe[[#This Row],[Year]],"-W",HelpMe[[#This Row],[Week'#]])</f>
        <v>#VALUE!</v>
      </c>
      <c r="AF714" s="228" t="str">
        <f>IFERROR(VLOOKUP(HelpMe[[#This Row],[ID]],CGTracker[#All],11,FALSE),"No CG Status Found")</f>
        <v>No CG Status Found</v>
      </c>
      <c r="AG714" s="228" t="e">
        <f>MONTH(TEXT(HelpMe[[#This Row],[Created Date]],"mmm dd, yyyy hh:mm"))</f>
        <v>#VALUE!</v>
      </c>
      <c r="AH714" s="228" t="e">
        <f>_xlfn.CONCAT(HelpMe[[#This Row],[Year]],"-M",HelpMe[[#This Row],[Month]])</f>
        <v>#VALUE!</v>
      </c>
      <c r="AI714" s="228" t="str">
        <f ca="1">IF(HelpMe[[#This Row],[Age]]&lt;2,"Less than 2",IF(HelpMe[[#This Row],[Age]]&lt;5,"From 2 to 5",IF(HelpMe[[#This Row],[Age]]&lt;10,"From 5 to 10","More than 10")))</f>
        <v>Less than 2</v>
      </c>
      <c r="AJ714" s="233" t="e">
        <f>DATEVALUE(TEXT(HelpMe[[#This Row],[Created Date]],"mm/dd/yyyy hh:mm"))</f>
        <v>#VALUE!</v>
      </c>
      <c r="AK714" s="233" t="e">
        <f>IF(HelpMe[[#This Row],[Resolved Time]]="-","",DATEVALUE(TEXT(HelpMe[[#This Row],[Created Date]],"mm/dd/yyyy hh:mm")))</f>
        <v>#VALUE!</v>
      </c>
    </row>
    <row r="715" spans="1:37" ht="14.5">
      <c r="A715" s="252">
        <v>4000002271</v>
      </c>
      <c r="B715" s="252" t="s">
        <v>156</v>
      </c>
      <c r="C715" s="252" t="s">
        <v>795</v>
      </c>
      <c r="D715" s="254" t="s">
        <v>1965</v>
      </c>
      <c r="E715" s="252" t="s">
        <v>1966</v>
      </c>
      <c r="F715" s="252" t="s">
        <v>884</v>
      </c>
      <c r="G715" s="252" t="s">
        <v>844</v>
      </c>
      <c r="H715" s="252" t="s">
        <v>403</v>
      </c>
      <c r="I715" s="255">
        <v>45527.415972222225</v>
      </c>
      <c r="J715" s="255">
        <v>45530.4375</v>
      </c>
      <c r="K715" s="252" t="s">
        <v>845</v>
      </c>
      <c r="L715" s="255">
        <v>45530.591666666667</v>
      </c>
      <c r="M715" s="252" t="s">
        <v>1966</v>
      </c>
      <c r="N715" s="252" t="s">
        <v>860</v>
      </c>
      <c r="O715" s="252" t="s">
        <v>848</v>
      </c>
      <c r="P715" s="255">
        <v>45530.591666666667</v>
      </c>
      <c r="Q715" s="252" t="s">
        <v>795</v>
      </c>
      <c r="R715" s="255">
        <v>45527.554861111108</v>
      </c>
      <c r="S715" s="255">
        <v>45527.554861111108</v>
      </c>
      <c r="T715" s="255">
        <v>45527.520833333336</v>
      </c>
      <c r="U715" s="253" t="s">
        <v>849</v>
      </c>
      <c r="V715" s="253" t="s">
        <v>849</v>
      </c>
      <c r="W715" s="252" t="s">
        <v>850</v>
      </c>
      <c r="X715" s="252" t="s">
        <v>903</v>
      </c>
      <c r="Y715" s="228" t="str">
        <f>VLOOKUP(HelpMe[[#This Row],[Technician]],Technicians[#All],3,FALSE)</f>
        <v>RAK Ceramics</v>
      </c>
      <c r="Z715" s="228" t="str">
        <f>VLOOKUP(HelpMe[[#This Row],[Technician]],Technicians[#All],2,FALSE)</f>
        <v>SAP Basis</v>
      </c>
      <c r="AA715" s="233" t="e">
        <f>IF((TEXT("Oct 28, 2024 00:00 AM","mmm dd, yyyy hh:mm") - TEXT(HelpMe[[#This Row],[Created Date]],"mmm dd, yyyy hh:mm"))&gt;0, "Yes","No")</f>
        <v>#VALUE!</v>
      </c>
      <c r="AB715" s="230">
        <f ca="1">IF(HelpMe[[#This Row],[Resolved Time]]="-",NOW()-TEXT(HelpMe[[#This Row],[Created Date]],"mmm dd, yyyy hh:mm"),HelpMe[[#This Row],[Resolved Time]]-HelpMe[[#This Row],[Created Date]])</f>
        <v>0.13888888888322981</v>
      </c>
      <c r="AC715" s="231" t="e">
        <f>YEAR(TEXT(HelpMe[[#This Row],[Created Date]],"mmm dd, yyyy hh:mm"))</f>
        <v>#VALUE!</v>
      </c>
      <c r="AD715" s="228" t="e">
        <f>WEEKNUM(TEXT(HelpMe[[#This Row],[Created Date]],"mmm dd, yyyy hh:mm"),2)</f>
        <v>#VALUE!</v>
      </c>
      <c r="AE715" s="228" t="e">
        <f>_xlfn.CONCAT(HelpMe[[#This Row],[Year]],"-W",HelpMe[[#This Row],[Week'#]])</f>
        <v>#VALUE!</v>
      </c>
      <c r="AF715" s="228" t="str">
        <f>IFERROR(VLOOKUP(HelpMe[[#This Row],[ID]],CGTracker[#All],11,FALSE),"No CG Status Found")</f>
        <v>No CG Status Found</v>
      </c>
      <c r="AG715" s="228" t="e">
        <f>MONTH(TEXT(HelpMe[[#This Row],[Created Date]],"mmm dd, yyyy hh:mm"))</f>
        <v>#VALUE!</v>
      </c>
      <c r="AH715" s="228" t="e">
        <f>_xlfn.CONCAT(HelpMe[[#This Row],[Year]],"-M",HelpMe[[#This Row],[Month]])</f>
        <v>#VALUE!</v>
      </c>
      <c r="AI715" s="228" t="str">
        <f ca="1">IF(HelpMe[[#This Row],[Age]]&lt;2,"Less than 2",IF(HelpMe[[#This Row],[Age]]&lt;5,"From 2 to 5",IF(HelpMe[[#This Row],[Age]]&lt;10,"From 5 to 10","More than 10")))</f>
        <v>Less than 2</v>
      </c>
      <c r="AJ715" s="233" t="e">
        <f>DATEVALUE(TEXT(HelpMe[[#This Row],[Created Date]],"mm/dd/yyyy hh:mm"))</f>
        <v>#VALUE!</v>
      </c>
      <c r="AK715" s="233" t="e">
        <f>IF(HelpMe[[#This Row],[Resolved Time]]="-","",DATEVALUE(TEXT(HelpMe[[#This Row],[Created Date]],"mm/dd/yyyy hh:mm")))</f>
        <v>#VALUE!</v>
      </c>
    </row>
    <row r="716" spans="1:37" ht="14.5">
      <c r="A716" s="252">
        <v>4000002268</v>
      </c>
      <c r="B716" s="252" t="s">
        <v>156</v>
      </c>
      <c r="C716" s="252" t="s">
        <v>861</v>
      </c>
      <c r="D716" s="254" t="s">
        <v>1967</v>
      </c>
      <c r="E716" s="252" t="s">
        <v>1968</v>
      </c>
      <c r="F716" s="252" t="s">
        <v>884</v>
      </c>
      <c r="G716" s="252" t="s">
        <v>844</v>
      </c>
      <c r="H716" s="252" t="s">
        <v>403</v>
      </c>
      <c r="I716" s="255">
        <v>45527.40347222222</v>
      </c>
      <c r="J716" s="255">
        <v>45527.770833333336</v>
      </c>
      <c r="K716" s="252" t="s">
        <v>845</v>
      </c>
      <c r="L716" s="255">
        <v>45530.591666666667</v>
      </c>
      <c r="M716" s="252" t="s">
        <v>1968</v>
      </c>
      <c r="N716" s="252" t="s">
        <v>860</v>
      </c>
      <c r="O716" s="252" t="s">
        <v>964</v>
      </c>
      <c r="P716" s="255">
        <v>45530.591666666667</v>
      </c>
      <c r="Q716" s="252" t="s">
        <v>861</v>
      </c>
      <c r="R716" s="255">
        <v>45527.55972222222</v>
      </c>
      <c r="S716" s="255">
        <v>45527.55972222222</v>
      </c>
      <c r="T716" s="255">
        <v>45527.479166666664</v>
      </c>
      <c r="U716" s="253" t="s">
        <v>849</v>
      </c>
      <c r="V716" s="253" t="s">
        <v>849</v>
      </c>
      <c r="W716" s="252" t="s">
        <v>850</v>
      </c>
      <c r="X716" s="252" t="s">
        <v>903</v>
      </c>
      <c r="Y716" s="228" t="str">
        <f>VLOOKUP(HelpMe[[#This Row],[Technician]],Technicians[#All],3,FALSE)</f>
        <v>RAK Ceramics</v>
      </c>
      <c r="Z716" s="228" t="str">
        <f>VLOOKUP(HelpMe[[#This Row],[Technician]],Technicians[#All],2,FALSE)</f>
        <v>SAP Basis</v>
      </c>
      <c r="AA716" s="230" t="e">
        <f>IF((TEXT("Oct 28, 2024 00:00 AM","mmm dd, yyyy hh:mm") - TEXT(HelpMe[[#This Row],[Created Date]],"mmm dd, yyyy hh:mm"))&gt;0, "Yes","No")</f>
        <v>#VALUE!</v>
      </c>
      <c r="AB716" s="230">
        <f ca="1">IF(HelpMe[[#This Row],[Resolved Time]]="-",NOW()-TEXT(HelpMe[[#This Row],[Created Date]],"mmm dd, yyyy hh:mm"),HelpMe[[#This Row],[Resolved Time]]-HelpMe[[#This Row],[Created Date]])</f>
        <v>0.15625</v>
      </c>
      <c r="AC716" s="231" t="e">
        <f>YEAR(TEXT(HelpMe[[#This Row],[Created Date]],"mmm dd, yyyy hh:mm"))</f>
        <v>#VALUE!</v>
      </c>
      <c r="AD716" s="228" t="e">
        <f>WEEKNUM(TEXT(HelpMe[[#This Row],[Created Date]],"mmm dd, yyyy hh:mm"),2)</f>
        <v>#VALUE!</v>
      </c>
      <c r="AE716" s="228" t="e">
        <f>_xlfn.CONCAT(HelpMe[[#This Row],[Year]],"-W",HelpMe[[#This Row],[Week'#]])</f>
        <v>#VALUE!</v>
      </c>
      <c r="AF716" s="228" t="str">
        <f>IFERROR(VLOOKUP(HelpMe[[#This Row],[ID]],CGTracker[#All],11,FALSE),"No CG Status Found")</f>
        <v>No CG Status Found</v>
      </c>
      <c r="AG716" s="228" t="e">
        <f>MONTH(TEXT(HelpMe[[#This Row],[Created Date]],"mmm dd, yyyy hh:mm"))</f>
        <v>#VALUE!</v>
      </c>
      <c r="AH716" s="228" t="e">
        <f>_xlfn.CONCAT(HelpMe[[#This Row],[Year]],"-M",HelpMe[[#This Row],[Month]])</f>
        <v>#VALUE!</v>
      </c>
      <c r="AI716" s="228" t="str">
        <f ca="1">IF(HelpMe[[#This Row],[Age]]&lt;2,"Less than 2",IF(HelpMe[[#This Row],[Age]]&lt;5,"From 2 to 5",IF(HelpMe[[#This Row],[Age]]&lt;10,"From 5 to 10","More than 10")))</f>
        <v>Less than 2</v>
      </c>
      <c r="AJ716" s="233" t="e">
        <f>DATEVALUE(TEXT(HelpMe[[#This Row],[Created Date]],"mm/dd/yyyy hh:mm"))</f>
        <v>#VALUE!</v>
      </c>
      <c r="AK716" s="233" t="e">
        <f>IF(HelpMe[[#This Row],[Resolved Time]]="-","",DATEVALUE(TEXT(HelpMe[[#This Row],[Created Date]],"mm/dd/yyyy hh:mm")))</f>
        <v>#VALUE!</v>
      </c>
    </row>
    <row r="717" spans="1:37" ht="14.5">
      <c r="A717" s="252">
        <v>4000002269</v>
      </c>
      <c r="B717" s="252" t="s">
        <v>156</v>
      </c>
      <c r="C717" s="252" t="s">
        <v>861</v>
      </c>
      <c r="D717" s="254" t="s">
        <v>1969</v>
      </c>
      <c r="E717" s="252" t="s">
        <v>1024</v>
      </c>
      <c r="F717" s="252" t="s">
        <v>884</v>
      </c>
      <c r="G717" s="252" t="s">
        <v>844</v>
      </c>
      <c r="H717" s="252" t="s">
        <v>403</v>
      </c>
      <c r="I717" s="255">
        <v>45527.409722222219</v>
      </c>
      <c r="J717" s="255">
        <v>45527.770833333336</v>
      </c>
      <c r="K717" s="252" t="s">
        <v>845</v>
      </c>
      <c r="L717" s="255">
        <v>45530.591666666667</v>
      </c>
      <c r="M717" s="252" t="s">
        <v>1024</v>
      </c>
      <c r="N717" s="252" t="s">
        <v>860</v>
      </c>
      <c r="O717" s="252" t="s">
        <v>964</v>
      </c>
      <c r="P717" s="255">
        <v>45530.591666666667</v>
      </c>
      <c r="Q717" s="252" t="s">
        <v>861</v>
      </c>
      <c r="R717" s="255">
        <v>45527.558333333334</v>
      </c>
      <c r="S717" s="255">
        <v>45527.558333333334</v>
      </c>
      <c r="T717" s="255">
        <v>45527.479166666664</v>
      </c>
      <c r="U717" s="253" t="s">
        <v>849</v>
      </c>
      <c r="V717" s="253" t="s">
        <v>849</v>
      </c>
      <c r="W717" s="252" t="s">
        <v>850</v>
      </c>
      <c r="X717" s="252" t="s">
        <v>903</v>
      </c>
      <c r="Y717" s="228" t="str">
        <f>VLOOKUP(HelpMe[[#This Row],[Technician]],Technicians[#All],3,FALSE)</f>
        <v>RAK Ceramics</v>
      </c>
      <c r="Z717" s="228" t="str">
        <f>VLOOKUP(HelpMe[[#This Row],[Technician]],Technicians[#All],2,FALSE)</f>
        <v>SAP Basis</v>
      </c>
      <c r="AA717" s="233" t="e">
        <f>IF((TEXT("Oct 28, 2024 00:00 AM","mmm dd, yyyy hh:mm") - TEXT(HelpMe[[#This Row],[Created Date]],"mmm dd, yyyy hh:mm"))&gt;0, "Yes","No")</f>
        <v>#VALUE!</v>
      </c>
      <c r="AB717" s="230">
        <f ca="1">IF(HelpMe[[#This Row],[Resolved Time]]="-",NOW()-TEXT(HelpMe[[#This Row],[Created Date]],"mmm dd, yyyy hh:mm"),HelpMe[[#This Row],[Resolved Time]]-HelpMe[[#This Row],[Created Date]])</f>
        <v>0.148611111115315</v>
      </c>
      <c r="AC717" s="231" t="e">
        <f>YEAR(TEXT(HelpMe[[#This Row],[Created Date]],"mmm dd, yyyy hh:mm"))</f>
        <v>#VALUE!</v>
      </c>
      <c r="AD717" s="228" t="e">
        <f>WEEKNUM(TEXT(HelpMe[[#This Row],[Created Date]],"mmm dd, yyyy hh:mm"),2)</f>
        <v>#VALUE!</v>
      </c>
      <c r="AE717" s="228" t="e">
        <f>_xlfn.CONCAT(HelpMe[[#This Row],[Year]],"-W",HelpMe[[#This Row],[Week'#]])</f>
        <v>#VALUE!</v>
      </c>
      <c r="AF717" s="228" t="str">
        <f>IFERROR(VLOOKUP(HelpMe[[#This Row],[ID]],CGTracker[#All],11,FALSE),"No CG Status Found")</f>
        <v>No CG Status Found</v>
      </c>
      <c r="AG717" s="228" t="e">
        <f>MONTH(TEXT(HelpMe[[#This Row],[Created Date]],"mmm dd, yyyy hh:mm"))</f>
        <v>#VALUE!</v>
      </c>
      <c r="AH717" s="228" t="e">
        <f>_xlfn.CONCAT(HelpMe[[#This Row],[Year]],"-M",HelpMe[[#This Row],[Month]])</f>
        <v>#VALUE!</v>
      </c>
      <c r="AI717" s="228" t="str">
        <f ca="1">IF(HelpMe[[#This Row],[Age]]&lt;2,"Less than 2",IF(HelpMe[[#This Row],[Age]]&lt;5,"From 2 to 5",IF(HelpMe[[#This Row],[Age]]&lt;10,"From 5 to 10","More than 10")))</f>
        <v>Less than 2</v>
      </c>
      <c r="AJ717" s="233" t="e">
        <f>DATEVALUE(TEXT(HelpMe[[#This Row],[Created Date]],"mm/dd/yyyy hh:mm"))</f>
        <v>#VALUE!</v>
      </c>
      <c r="AK717" s="233" t="e">
        <f>IF(HelpMe[[#This Row],[Resolved Time]]="-","",DATEVALUE(TEXT(HelpMe[[#This Row],[Created Date]],"mm/dd/yyyy hh:mm")))</f>
        <v>#VALUE!</v>
      </c>
    </row>
    <row r="718" spans="1:37" ht="14.5">
      <c r="A718" s="252">
        <v>4000004455</v>
      </c>
      <c r="B718" s="252" t="s">
        <v>156</v>
      </c>
      <c r="C718" s="252" t="s">
        <v>861</v>
      </c>
      <c r="D718" s="254" t="s">
        <v>1970</v>
      </c>
      <c r="E718" s="252" t="s">
        <v>1971</v>
      </c>
      <c r="F718" s="252" t="s">
        <v>843</v>
      </c>
      <c r="G718" s="252" t="s">
        <v>844</v>
      </c>
      <c r="H718" s="252" t="s">
        <v>403</v>
      </c>
      <c r="I718" s="255">
        <v>45593.689583333333</v>
      </c>
      <c r="J718" s="255">
        <v>45595.724999999999</v>
      </c>
      <c r="K718" s="252" t="s">
        <v>845</v>
      </c>
      <c r="L718" s="255">
        <v>45598.492361111108</v>
      </c>
      <c r="M718" s="252" t="s">
        <v>1971</v>
      </c>
      <c r="N718" s="252" t="s">
        <v>856</v>
      </c>
      <c r="O718" s="252" t="s">
        <v>848</v>
      </c>
      <c r="P718" s="255">
        <v>45598.492361111108</v>
      </c>
      <c r="Q718" s="252" t="s">
        <v>795</v>
      </c>
      <c r="R718" s="255">
        <v>45595.477083333331</v>
      </c>
      <c r="S718" s="255">
        <v>45594.655555555553</v>
      </c>
      <c r="T718" s="255">
        <v>45593.772916666669</v>
      </c>
      <c r="U718" s="253" t="s">
        <v>849</v>
      </c>
      <c r="V718" s="253" t="s">
        <v>849</v>
      </c>
      <c r="W718" s="252" t="s">
        <v>850</v>
      </c>
      <c r="X718" s="252" t="s">
        <v>857</v>
      </c>
      <c r="Y718" s="228" t="str">
        <f>VLOOKUP(HelpMe[[#This Row],[Technician]],Technicians[#All],3,FALSE)</f>
        <v>RAK Ceramics</v>
      </c>
      <c r="Z718" s="228" t="str">
        <f>VLOOKUP(HelpMe[[#This Row],[Technician]],Technicians[#All],2,FALSE)</f>
        <v>SAP Basis</v>
      </c>
      <c r="AA718" s="233" t="e">
        <f>IF((TEXT("Oct 28, 2024 00:00 AM","mmm dd, yyyy hh:mm") - TEXT(HelpMe[[#This Row],[Created Date]],"mmm dd, yyyy hh:mm"))&gt;0, "Yes","No")</f>
        <v>#VALUE!</v>
      </c>
      <c r="AB718" s="230">
        <f ca="1">IF(HelpMe[[#This Row],[Resolved Time]]="-",NOW()-TEXT(HelpMe[[#This Row],[Created Date]],"mmm dd, yyyy hh:mm"),HelpMe[[#This Row],[Resolved Time]]-HelpMe[[#This Row],[Created Date]])</f>
        <v>1.7874999999985448</v>
      </c>
      <c r="AC718" s="231" t="e">
        <f>YEAR(TEXT(HelpMe[[#This Row],[Created Date]],"mmm dd, yyyy hh:mm"))</f>
        <v>#VALUE!</v>
      </c>
      <c r="AD718" s="228" t="e">
        <f>WEEKNUM(TEXT(HelpMe[[#This Row],[Created Date]],"mmm dd, yyyy hh:mm"),2)</f>
        <v>#VALUE!</v>
      </c>
      <c r="AE718" s="228" t="e">
        <f>_xlfn.CONCAT(HelpMe[[#This Row],[Year]],"-W",HelpMe[[#This Row],[Week'#]])</f>
        <v>#VALUE!</v>
      </c>
      <c r="AF718" s="228" t="str">
        <f>IFERROR(VLOOKUP(HelpMe[[#This Row],[ID]],CGTracker[#All],11,FALSE),"No CG Status Found")</f>
        <v>No CG Status Found</v>
      </c>
      <c r="AG718" s="228" t="e">
        <f>MONTH(TEXT(HelpMe[[#This Row],[Created Date]],"mmm dd, yyyy hh:mm"))</f>
        <v>#VALUE!</v>
      </c>
      <c r="AH718" s="228" t="e">
        <f>_xlfn.CONCAT(HelpMe[[#This Row],[Year]],"-M",HelpMe[[#This Row],[Month]])</f>
        <v>#VALUE!</v>
      </c>
      <c r="AI718" s="228" t="str">
        <f ca="1">IF(HelpMe[[#This Row],[Age]]&lt;2,"Less than 2",IF(HelpMe[[#This Row],[Age]]&lt;5,"From 2 to 5",IF(HelpMe[[#This Row],[Age]]&lt;10,"From 5 to 10","More than 10")))</f>
        <v>Less than 2</v>
      </c>
      <c r="AJ718" s="233" t="e">
        <f>DATEVALUE(TEXT(HelpMe[[#This Row],[Created Date]],"mm/dd/yyyy hh:mm"))</f>
        <v>#VALUE!</v>
      </c>
      <c r="AK718" s="233" t="e">
        <f>IF(HelpMe[[#This Row],[Resolved Time]]="-","",DATEVALUE(TEXT(HelpMe[[#This Row],[Created Date]],"mm/dd/yyyy hh:mm")))</f>
        <v>#VALUE!</v>
      </c>
    </row>
    <row r="719" spans="1:37" ht="14.5">
      <c r="A719" s="252">
        <v>4000004223</v>
      </c>
      <c r="B719" s="252" t="s">
        <v>156</v>
      </c>
      <c r="C719" s="252" t="s">
        <v>795</v>
      </c>
      <c r="D719" s="254" t="s">
        <v>1972</v>
      </c>
      <c r="E719" s="252" t="s">
        <v>1129</v>
      </c>
      <c r="F719" s="252" t="s">
        <v>843</v>
      </c>
      <c r="G719" s="252" t="s">
        <v>844</v>
      </c>
      <c r="H719" s="252" t="s">
        <v>403</v>
      </c>
      <c r="I719" s="255">
        <v>45586.452777777777</v>
      </c>
      <c r="J719" s="255">
        <v>45588.452777777777</v>
      </c>
      <c r="K719" s="252" t="s">
        <v>845</v>
      </c>
      <c r="L719" s="255">
        <v>45598.492361111108</v>
      </c>
      <c r="M719" s="252" t="s">
        <v>846</v>
      </c>
      <c r="N719" s="252" t="s">
        <v>880</v>
      </c>
      <c r="O719" s="252" t="s">
        <v>920</v>
      </c>
      <c r="P719" s="255">
        <v>45598.492361111108</v>
      </c>
      <c r="Q719" s="252" t="s">
        <v>795</v>
      </c>
      <c r="R719" s="255">
        <v>45595.486111111109</v>
      </c>
      <c r="S719" s="255">
        <v>45595.486111111109</v>
      </c>
      <c r="T719" s="255">
        <v>45586.536111111112</v>
      </c>
      <c r="U719" s="253" t="s">
        <v>849</v>
      </c>
      <c r="V719" s="253" t="s">
        <v>849</v>
      </c>
      <c r="W719" s="252" t="s">
        <v>850</v>
      </c>
      <c r="X719" s="252" t="s">
        <v>793</v>
      </c>
      <c r="Y719" s="228" t="str">
        <f>VLOOKUP(HelpMe[[#This Row],[Technician]],Technicians[#All],3,FALSE)</f>
        <v>RAK Ceramics</v>
      </c>
      <c r="Z719" s="228" t="str">
        <f>VLOOKUP(HelpMe[[#This Row],[Technician]],Technicians[#All],2,FALSE)</f>
        <v>SAP Basis</v>
      </c>
      <c r="AA719" s="233" t="e">
        <f>IF((TEXT("Oct 28, 2024 00:00 AM","mmm dd, yyyy hh:mm") - TEXT(HelpMe[[#This Row],[Created Date]],"mmm dd, yyyy hh:mm"))&gt;0, "Yes","No")</f>
        <v>#VALUE!</v>
      </c>
      <c r="AB719" s="230">
        <f ca="1">IF(HelpMe[[#This Row],[Resolved Time]]="-",NOW()-TEXT(HelpMe[[#This Row],[Created Date]],"mmm dd, yyyy hh:mm"),HelpMe[[#This Row],[Resolved Time]]-HelpMe[[#This Row],[Created Date]])</f>
        <v>9.0333333333328483</v>
      </c>
      <c r="AC719" s="231" t="e">
        <f>YEAR(TEXT(HelpMe[[#This Row],[Created Date]],"mmm dd, yyyy hh:mm"))</f>
        <v>#VALUE!</v>
      </c>
      <c r="AD719" s="228" t="e">
        <f>WEEKNUM(TEXT(HelpMe[[#This Row],[Created Date]],"mmm dd, yyyy hh:mm"),2)</f>
        <v>#VALUE!</v>
      </c>
      <c r="AE719" s="228" t="e">
        <f>_xlfn.CONCAT(HelpMe[[#This Row],[Year]],"-W",HelpMe[[#This Row],[Week'#]])</f>
        <v>#VALUE!</v>
      </c>
      <c r="AF719" s="228" t="str">
        <f>IFERROR(VLOOKUP(HelpMe[[#This Row],[ID]],CGTracker[#All],11,FALSE),"No CG Status Found")</f>
        <v>No CG Status Found</v>
      </c>
      <c r="AG719" s="228" t="e">
        <f>MONTH(TEXT(HelpMe[[#This Row],[Created Date]],"mmm dd, yyyy hh:mm"))</f>
        <v>#VALUE!</v>
      </c>
      <c r="AH719" s="228" t="e">
        <f>_xlfn.CONCAT(HelpMe[[#This Row],[Year]],"-M",HelpMe[[#This Row],[Month]])</f>
        <v>#VALUE!</v>
      </c>
      <c r="AI719" s="228" t="str">
        <f ca="1">IF(HelpMe[[#This Row],[Age]]&lt;2,"Less than 2",IF(HelpMe[[#This Row],[Age]]&lt;5,"From 2 to 5",IF(HelpMe[[#This Row],[Age]]&lt;10,"From 5 to 10","More than 10")))</f>
        <v>From 5 to 10</v>
      </c>
      <c r="AJ719" s="233" t="e">
        <f>DATEVALUE(TEXT(HelpMe[[#This Row],[Created Date]],"mm/dd/yyyy hh:mm"))</f>
        <v>#VALUE!</v>
      </c>
      <c r="AK719" s="233" t="e">
        <f>IF(HelpMe[[#This Row],[Resolved Time]]="-","",DATEVALUE(TEXT(HelpMe[[#This Row],[Created Date]],"mm/dd/yyyy hh:mm")))</f>
        <v>#VALUE!</v>
      </c>
    </row>
    <row r="720" spans="1:37" ht="14.5">
      <c r="A720" s="252">
        <v>4000000590</v>
      </c>
      <c r="B720" s="252" t="s">
        <v>156</v>
      </c>
      <c r="C720" s="252" t="s">
        <v>795</v>
      </c>
      <c r="D720" s="254" t="s">
        <v>1973</v>
      </c>
      <c r="E720" s="252" t="s">
        <v>1974</v>
      </c>
      <c r="F720" s="252" t="s">
        <v>843</v>
      </c>
      <c r="G720" s="252" t="s">
        <v>844</v>
      </c>
      <c r="H720" s="252" t="s">
        <v>403</v>
      </c>
      <c r="I720" s="255">
        <v>45484.790277777778</v>
      </c>
      <c r="J720" s="255">
        <v>45488.790277777778</v>
      </c>
      <c r="K720" s="252" t="s">
        <v>845</v>
      </c>
      <c r="L720" s="255">
        <v>45491.744444444441</v>
      </c>
      <c r="M720" s="252" t="s">
        <v>846</v>
      </c>
      <c r="N720" s="252" t="s">
        <v>895</v>
      </c>
      <c r="O720" s="252" t="s">
        <v>848</v>
      </c>
      <c r="P720" s="255">
        <v>45491.744444444441</v>
      </c>
      <c r="Q720" s="252" t="s">
        <v>795</v>
      </c>
      <c r="R720" s="255">
        <v>45488.724999999999</v>
      </c>
      <c r="S720" s="255">
        <v>45487.120833333334</v>
      </c>
      <c r="T720" s="255">
        <v>45485.498611111114</v>
      </c>
      <c r="U720" s="253" t="s">
        <v>849</v>
      </c>
      <c r="V720" s="253" t="s">
        <v>849</v>
      </c>
      <c r="W720" s="252" t="s">
        <v>850</v>
      </c>
      <c r="X720" s="252" t="s">
        <v>793</v>
      </c>
      <c r="Y720" s="228" t="str">
        <f>VLOOKUP(HelpMe[[#This Row],[Technician]],Technicians[#All],3,FALSE)</f>
        <v>RAK Ceramics</v>
      </c>
      <c r="Z720" s="228" t="str">
        <f>VLOOKUP(HelpMe[[#This Row],[Technician]],Technicians[#All],2,FALSE)</f>
        <v>SAP Basis</v>
      </c>
      <c r="AA720" s="233" t="e">
        <f>IF((TEXT("Oct 28, 2024 00:00 AM","mmm dd, yyyy hh:mm") - TEXT(HelpMe[[#This Row],[Created Date]],"mmm dd, yyyy hh:mm"))&gt;0, "Yes","No")</f>
        <v>#VALUE!</v>
      </c>
      <c r="AB720" s="230">
        <f ca="1">IF(HelpMe[[#This Row],[Resolved Time]]="-",NOW()-TEXT(HelpMe[[#This Row],[Created Date]],"mmm dd, yyyy hh:mm"),HelpMe[[#This Row],[Resolved Time]]-HelpMe[[#This Row],[Created Date]])</f>
        <v>3.9347222222204437</v>
      </c>
      <c r="AC720" s="231" t="e">
        <f>YEAR(TEXT(HelpMe[[#This Row],[Created Date]],"mmm dd, yyyy hh:mm"))</f>
        <v>#VALUE!</v>
      </c>
      <c r="AD720" s="228" t="e">
        <f>WEEKNUM(TEXT(HelpMe[[#This Row],[Created Date]],"mmm dd, yyyy hh:mm"),2)</f>
        <v>#VALUE!</v>
      </c>
      <c r="AE720" s="228" t="e">
        <f>_xlfn.CONCAT(HelpMe[[#This Row],[Year]],"-W",HelpMe[[#This Row],[Week'#]])</f>
        <v>#VALUE!</v>
      </c>
      <c r="AF720" s="228" t="str">
        <f>IFERROR(VLOOKUP(HelpMe[[#This Row],[ID]],CGTracker[#All],11,FALSE),"No CG Status Found")</f>
        <v>No CG Status Found</v>
      </c>
      <c r="AG720" s="228" t="e">
        <f>MONTH(TEXT(HelpMe[[#This Row],[Created Date]],"mmm dd, yyyy hh:mm"))</f>
        <v>#VALUE!</v>
      </c>
      <c r="AH720" s="228" t="e">
        <f>_xlfn.CONCAT(HelpMe[[#This Row],[Year]],"-M",HelpMe[[#This Row],[Month]])</f>
        <v>#VALUE!</v>
      </c>
      <c r="AI720" s="228" t="str">
        <f ca="1">IF(HelpMe[[#This Row],[Age]]&lt;2,"Less than 2",IF(HelpMe[[#This Row],[Age]]&lt;5,"From 2 to 5",IF(HelpMe[[#This Row],[Age]]&lt;10,"From 5 to 10","More than 10")))</f>
        <v>From 2 to 5</v>
      </c>
      <c r="AJ720" s="233">
        <f>DATEVALUE(TEXT(HelpMe[[#This Row],[Created Date]],"mm/dd/yyyy hh:mm"))</f>
        <v>45603</v>
      </c>
      <c r="AK720" s="233">
        <f>IF(HelpMe[[#This Row],[Resolved Time]]="-","",DATEVALUE(TEXT(HelpMe[[#This Row],[Created Date]],"mm/dd/yyyy hh:mm")))</f>
        <v>45603</v>
      </c>
    </row>
    <row r="721" spans="1:37" ht="14.5">
      <c r="A721" s="252">
        <v>4000004104</v>
      </c>
      <c r="B721" s="252" t="s">
        <v>156</v>
      </c>
      <c r="C721" s="252" t="s">
        <v>861</v>
      </c>
      <c r="D721" s="254" t="s">
        <v>1975</v>
      </c>
      <c r="E721" s="252" t="s">
        <v>1143</v>
      </c>
      <c r="F721" s="252" t="s">
        <v>843</v>
      </c>
      <c r="G721" s="252" t="s">
        <v>844</v>
      </c>
      <c r="H721" s="252" t="s">
        <v>403</v>
      </c>
      <c r="I721" s="255">
        <v>45580.70208333333</v>
      </c>
      <c r="J721" s="255">
        <v>45582.70208333333</v>
      </c>
      <c r="K721" s="252" t="s">
        <v>885</v>
      </c>
      <c r="L721" s="255">
        <v>45583.820138888892</v>
      </c>
      <c r="M721" s="252" t="s">
        <v>1143</v>
      </c>
      <c r="N721" s="252" t="s">
        <v>1144</v>
      </c>
      <c r="O721" s="252" t="s">
        <v>848</v>
      </c>
      <c r="P721" s="255">
        <v>45597.696527777778</v>
      </c>
      <c r="Q721" s="252" t="s">
        <v>795</v>
      </c>
      <c r="R721" s="255">
        <v>45580.800000000003</v>
      </c>
      <c r="S721" s="255">
        <v>45580.800000000003</v>
      </c>
      <c r="T721" s="255">
        <v>45580.785416666666</v>
      </c>
      <c r="U721" s="253" t="s">
        <v>849</v>
      </c>
      <c r="V721" s="253" t="s">
        <v>849</v>
      </c>
      <c r="W721" s="252" t="s">
        <v>888</v>
      </c>
      <c r="X721" s="252" t="s">
        <v>793</v>
      </c>
      <c r="Y721" s="228" t="str">
        <f>VLOOKUP(HelpMe[[#This Row],[Technician]],Technicians[#All],3,FALSE)</f>
        <v>RAK Ceramics</v>
      </c>
      <c r="Z721" s="228" t="str">
        <f>VLOOKUP(HelpMe[[#This Row],[Technician]],Technicians[#All],2,FALSE)</f>
        <v>SAP Basis</v>
      </c>
      <c r="AA721" s="230" t="e">
        <f>IF((TEXT("Oct 28, 2024 00:00 AM","mmm dd, yyyy hh:mm") - TEXT(HelpMe[[#This Row],[Created Date]],"mmm dd, yyyy hh:mm"))&gt;0, "Yes","No")</f>
        <v>#VALUE!</v>
      </c>
      <c r="AB721" s="230">
        <f ca="1">IF(HelpMe[[#This Row],[Resolved Time]]="-",NOW()-TEXT(HelpMe[[#This Row],[Created Date]],"mmm dd, yyyy hh:mm"),HelpMe[[#This Row],[Resolved Time]]-HelpMe[[#This Row],[Created Date]])</f>
        <v>9.7916666672972497E-2</v>
      </c>
      <c r="AC721" s="231" t="e">
        <f>YEAR(TEXT(HelpMe[[#This Row],[Created Date]],"mmm dd, yyyy hh:mm"))</f>
        <v>#VALUE!</v>
      </c>
      <c r="AD721" s="228" t="e">
        <f>WEEKNUM(TEXT(HelpMe[[#This Row],[Created Date]],"mmm dd, yyyy hh:mm"),2)</f>
        <v>#VALUE!</v>
      </c>
      <c r="AE721" s="228" t="e">
        <f>_xlfn.CONCAT(HelpMe[[#This Row],[Year]],"-W",HelpMe[[#This Row],[Week'#]])</f>
        <v>#VALUE!</v>
      </c>
      <c r="AF721" s="228" t="str">
        <f>IFERROR(VLOOKUP(HelpMe[[#This Row],[ID]],CGTracker[#All],11,FALSE),"No CG Status Found")</f>
        <v>No CG Status Found</v>
      </c>
      <c r="AG721" s="228" t="e">
        <f>MONTH(TEXT(HelpMe[[#This Row],[Created Date]],"mmm dd, yyyy hh:mm"))</f>
        <v>#VALUE!</v>
      </c>
      <c r="AH721" s="228" t="e">
        <f>_xlfn.CONCAT(HelpMe[[#This Row],[Year]],"-M",HelpMe[[#This Row],[Month]])</f>
        <v>#VALUE!</v>
      </c>
      <c r="AI721" s="228" t="str">
        <f ca="1">IF(HelpMe[[#This Row],[Age]]&lt;2,"Less than 2",IF(HelpMe[[#This Row],[Age]]&lt;5,"From 2 to 5",IF(HelpMe[[#This Row],[Age]]&lt;10,"From 5 to 10","More than 10")))</f>
        <v>Less than 2</v>
      </c>
      <c r="AJ721" s="233" t="e">
        <f>DATEVALUE(TEXT(HelpMe[[#This Row],[Created Date]],"mm/dd/yyyy hh:mm"))</f>
        <v>#VALUE!</v>
      </c>
      <c r="AK721" s="233" t="e">
        <f>IF(HelpMe[[#This Row],[Resolved Time]]="-","",DATEVALUE(TEXT(HelpMe[[#This Row],[Created Date]],"mm/dd/yyyy hh:mm")))</f>
        <v>#VALUE!</v>
      </c>
    </row>
    <row r="722" spans="1:37" ht="14.5">
      <c r="A722" s="252">
        <v>4000001056</v>
      </c>
      <c r="B722" s="252" t="s">
        <v>156</v>
      </c>
      <c r="C722" s="252" t="s">
        <v>906</v>
      </c>
      <c r="D722" s="254" t="s">
        <v>1976</v>
      </c>
      <c r="E722" s="252" t="s">
        <v>1977</v>
      </c>
      <c r="F722" s="252" t="s">
        <v>843</v>
      </c>
      <c r="G722" s="252" t="s">
        <v>844</v>
      </c>
      <c r="H722" s="252" t="s">
        <v>403</v>
      </c>
      <c r="I722" s="255">
        <v>45497.55972222222</v>
      </c>
      <c r="J722" s="255">
        <v>45498.518055555556</v>
      </c>
      <c r="K722" s="252" t="s">
        <v>845</v>
      </c>
      <c r="L722" s="255">
        <v>45500.706250000003</v>
      </c>
      <c r="M722" s="252" t="s">
        <v>1977</v>
      </c>
      <c r="N722" s="252" t="s">
        <v>1090</v>
      </c>
      <c r="O722" s="252" t="s">
        <v>848</v>
      </c>
      <c r="P722" s="255">
        <v>45500.706250000003</v>
      </c>
      <c r="Q722" s="252" t="s">
        <v>861</v>
      </c>
      <c r="R722" s="255">
        <v>45497.690972222219</v>
      </c>
      <c r="S722" s="255">
        <v>45497.690972222219</v>
      </c>
      <c r="T722" s="255">
        <v>45497.601388888892</v>
      </c>
      <c r="U722" s="253" t="s">
        <v>849</v>
      </c>
      <c r="V722" s="253" t="s">
        <v>849</v>
      </c>
      <c r="W722" s="252" t="s">
        <v>850</v>
      </c>
      <c r="X722" s="252" t="s">
        <v>793</v>
      </c>
      <c r="Y722" s="228" t="str">
        <f>VLOOKUP(HelpMe[[#This Row],[Technician]],Technicians[#All],3,FALSE)</f>
        <v>RAK Ceramics</v>
      </c>
      <c r="Z722" s="228" t="str">
        <f>VLOOKUP(HelpMe[[#This Row],[Technician]],Technicians[#All],2,FALSE)</f>
        <v>SAP Basis</v>
      </c>
      <c r="AA722" s="233" t="e">
        <f>IF((TEXT("Oct 28, 2024 00:00 AM","mmm dd, yyyy hh:mm") - TEXT(HelpMe[[#This Row],[Created Date]],"mmm dd, yyyy hh:mm"))&gt;0, "Yes","No")</f>
        <v>#VALUE!</v>
      </c>
      <c r="AB722" s="230">
        <f ca="1">IF(HelpMe[[#This Row],[Resolved Time]]="-",NOW()-TEXT(HelpMe[[#This Row],[Created Date]],"mmm dd, yyyy hh:mm"),HelpMe[[#This Row],[Resolved Time]]-HelpMe[[#This Row],[Created Date]])</f>
        <v>0.13124999999854481</v>
      </c>
      <c r="AC722" s="231" t="e">
        <f>YEAR(TEXT(HelpMe[[#This Row],[Created Date]],"mmm dd, yyyy hh:mm"))</f>
        <v>#VALUE!</v>
      </c>
      <c r="AD722" s="228" t="e">
        <f>WEEKNUM(TEXT(HelpMe[[#This Row],[Created Date]],"mmm dd, yyyy hh:mm"),2)</f>
        <v>#VALUE!</v>
      </c>
      <c r="AE722" s="228" t="e">
        <f>_xlfn.CONCAT(HelpMe[[#This Row],[Year]],"-W",HelpMe[[#This Row],[Week'#]])</f>
        <v>#VALUE!</v>
      </c>
      <c r="AF722" s="228" t="str">
        <f>IFERROR(VLOOKUP(HelpMe[[#This Row],[ID]],CGTracker[#All],11,FALSE),"No CG Status Found")</f>
        <v>No CG Status Found</v>
      </c>
      <c r="AG722" s="228" t="e">
        <f>MONTH(TEXT(HelpMe[[#This Row],[Created Date]],"mmm dd, yyyy hh:mm"))</f>
        <v>#VALUE!</v>
      </c>
      <c r="AH722" s="228" t="e">
        <f>_xlfn.CONCAT(HelpMe[[#This Row],[Year]],"-M",HelpMe[[#This Row],[Month]])</f>
        <v>#VALUE!</v>
      </c>
      <c r="AI722" s="228" t="str">
        <f ca="1">IF(HelpMe[[#This Row],[Age]]&lt;2,"Less than 2",IF(HelpMe[[#This Row],[Age]]&lt;5,"From 2 to 5",IF(HelpMe[[#This Row],[Age]]&lt;10,"From 5 to 10","More than 10")))</f>
        <v>Less than 2</v>
      </c>
      <c r="AJ722" s="233" t="e">
        <f>DATEVALUE(TEXT(HelpMe[[#This Row],[Created Date]],"mm/dd/yyyy hh:mm"))</f>
        <v>#VALUE!</v>
      </c>
      <c r="AK722" s="233" t="e">
        <f>IF(HelpMe[[#This Row],[Resolved Time]]="-","",DATEVALUE(TEXT(HelpMe[[#This Row],[Created Date]],"mm/dd/yyyy hh:mm")))</f>
        <v>#VALUE!</v>
      </c>
    </row>
    <row r="723" spans="1:37" ht="14.5">
      <c r="A723" s="252">
        <v>4000004526</v>
      </c>
      <c r="B723" s="252" t="s">
        <v>156</v>
      </c>
      <c r="C723" s="252" t="s">
        <v>795</v>
      </c>
      <c r="D723" s="254" t="s">
        <v>1978</v>
      </c>
      <c r="E723" s="252" t="s">
        <v>1979</v>
      </c>
      <c r="F723" s="252" t="s">
        <v>843</v>
      </c>
      <c r="G723" s="252" t="s">
        <v>844</v>
      </c>
      <c r="H723" s="252" t="s">
        <v>403</v>
      </c>
      <c r="I723" s="255">
        <v>45595.738194444442</v>
      </c>
      <c r="J723" s="255">
        <v>45597.738194444442</v>
      </c>
      <c r="K723" s="252" t="s">
        <v>845</v>
      </c>
      <c r="L723" s="255">
        <v>45599.826388888891</v>
      </c>
      <c r="M723" s="252" t="s">
        <v>846</v>
      </c>
      <c r="N723" s="252" t="s">
        <v>1177</v>
      </c>
      <c r="O723" s="252" t="s">
        <v>848</v>
      </c>
      <c r="P723" s="255">
        <v>45599.826388888891</v>
      </c>
      <c r="Q723" s="252" t="s">
        <v>795</v>
      </c>
      <c r="R723" s="255">
        <v>45596.788888888892</v>
      </c>
      <c r="S723" s="255">
        <v>45596.788888888892</v>
      </c>
      <c r="T723" s="255">
        <v>45596.446527777778</v>
      </c>
      <c r="U723" s="253" t="s">
        <v>849</v>
      </c>
      <c r="V723" s="253" t="s">
        <v>849</v>
      </c>
      <c r="W723" s="252" t="s">
        <v>850</v>
      </c>
      <c r="X723" s="252" t="s">
        <v>793</v>
      </c>
      <c r="Y723" s="228" t="str">
        <f>VLOOKUP(HelpMe[[#This Row],[Technician]],Technicians[#All],3,FALSE)</f>
        <v>RAK Ceramics</v>
      </c>
      <c r="Z723" s="228" t="str">
        <f>VLOOKUP(HelpMe[[#This Row],[Technician]],Technicians[#All],2,FALSE)</f>
        <v>SAP Basis</v>
      </c>
      <c r="AA723" s="233" t="e">
        <f>IF((TEXT("Oct 28, 2024 00:00 AM","mmm dd, yyyy hh:mm") - TEXT(HelpMe[[#This Row],[Created Date]],"mmm dd, yyyy hh:mm"))&gt;0, "Yes","No")</f>
        <v>#VALUE!</v>
      </c>
      <c r="AB723" s="230">
        <f ca="1">IF(HelpMe[[#This Row],[Resolved Time]]="-",NOW()-TEXT(HelpMe[[#This Row],[Created Date]],"mmm dd, yyyy hh:mm"),HelpMe[[#This Row],[Resolved Time]]-HelpMe[[#This Row],[Created Date]])</f>
        <v>1.0506944444496185</v>
      </c>
      <c r="AC723" s="231" t="e">
        <f>YEAR(TEXT(HelpMe[[#This Row],[Created Date]],"mmm dd, yyyy hh:mm"))</f>
        <v>#VALUE!</v>
      </c>
      <c r="AD723" s="228" t="e">
        <f>WEEKNUM(TEXT(HelpMe[[#This Row],[Created Date]],"mmm dd, yyyy hh:mm"),2)</f>
        <v>#VALUE!</v>
      </c>
      <c r="AE723" s="228" t="e">
        <f>_xlfn.CONCAT(HelpMe[[#This Row],[Year]],"-W",HelpMe[[#This Row],[Week'#]])</f>
        <v>#VALUE!</v>
      </c>
      <c r="AF723" s="228" t="str">
        <f>IFERROR(VLOOKUP(HelpMe[[#This Row],[ID]],CGTracker[#All],11,FALSE),"No CG Status Found")</f>
        <v>No CG Status Found</v>
      </c>
      <c r="AG723" s="228" t="e">
        <f>MONTH(TEXT(HelpMe[[#This Row],[Created Date]],"mmm dd, yyyy hh:mm"))</f>
        <v>#VALUE!</v>
      </c>
      <c r="AH723" s="228" t="e">
        <f>_xlfn.CONCAT(HelpMe[[#This Row],[Year]],"-M",HelpMe[[#This Row],[Month]])</f>
        <v>#VALUE!</v>
      </c>
      <c r="AI723" s="228" t="str">
        <f ca="1">IF(HelpMe[[#This Row],[Age]]&lt;2,"Less than 2",IF(HelpMe[[#This Row],[Age]]&lt;5,"From 2 to 5",IF(HelpMe[[#This Row],[Age]]&lt;10,"From 5 to 10","More than 10")))</f>
        <v>Less than 2</v>
      </c>
      <c r="AJ723" s="233" t="e">
        <f>DATEVALUE(TEXT(HelpMe[[#This Row],[Created Date]],"mm/dd/yyyy hh:mm"))</f>
        <v>#VALUE!</v>
      </c>
      <c r="AK723" s="233" t="e">
        <f>IF(HelpMe[[#This Row],[Resolved Time]]="-","",DATEVALUE(TEXT(HelpMe[[#This Row],[Created Date]],"mm/dd/yyyy hh:mm")))</f>
        <v>#VALUE!</v>
      </c>
    </row>
    <row r="724" spans="1:37" ht="14.5">
      <c r="A724" s="252">
        <v>4000005047</v>
      </c>
      <c r="B724" s="252" t="s">
        <v>156</v>
      </c>
      <c r="C724" s="252" t="s">
        <v>795</v>
      </c>
      <c r="D724" s="254" t="s">
        <v>1980</v>
      </c>
      <c r="E724" s="252" t="s">
        <v>1981</v>
      </c>
      <c r="F724" s="252" t="s">
        <v>843</v>
      </c>
      <c r="G724" s="252" t="s">
        <v>844</v>
      </c>
      <c r="H724" s="252" t="s">
        <v>403</v>
      </c>
      <c r="I724" s="255">
        <v>45611.556250000001</v>
      </c>
      <c r="J724" s="255">
        <v>45615.556250000001</v>
      </c>
      <c r="K724" s="252" t="s">
        <v>885</v>
      </c>
      <c r="L724" s="255">
        <v>45614.790277777778</v>
      </c>
      <c r="M724" s="252" t="s">
        <v>1981</v>
      </c>
      <c r="N724" s="252" t="s">
        <v>1982</v>
      </c>
      <c r="O724" s="252" t="s">
        <v>848</v>
      </c>
      <c r="P724" s="255">
        <v>45614.790277777778</v>
      </c>
      <c r="Q724" s="252" t="s">
        <v>795</v>
      </c>
      <c r="R724" s="255">
        <v>45611.763888888891</v>
      </c>
      <c r="S724" s="255">
        <v>45611.763888888891</v>
      </c>
      <c r="T724" s="255">
        <v>45611.63958333333</v>
      </c>
      <c r="U724" s="253" t="s">
        <v>849</v>
      </c>
      <c r="V724" s="253" t="s">
        <v>849</v>
      </c>
      <c r="W724" s="252" t="s">
        <v>888</v>
      </c>
      <c r="X724" s="252" t="s">
        <v>793</v>
      </c>
      <c r="Y724" s="228" t="str">
        <f>VLOOKUP(HelpMe[[#This Row],[Technician]],Technicians[#All],3,FALSE)</f>
        <v>RAK Ceramics</v>
      </c>
      <c r="Z724" s="228" t="str">
        <f>VLOOKUP(HelpMe[[#This Row],[Technician]],Technicians[#All],2,FALSE)</f>
        <v>SAP Basis</v>
      </c>
      <c r="AA724" s="233" t="e">
        <f>IF((TEXT("Oct 28, 2024 00:00 AM","mmm dd, yyyy hh:mm") - TEXT(HelpMe[[#This Row],[Created Date]],"mmm dd, yyyy hh:mm"))&gt;0, "Yes","No")</f>
        <v>#VALUE!</v>
      </c>
      <c r="AB724" s="230">
        <f ca="1">IF(HelpMe[[#This Row],[Resolved Time]]="-",NOW()-TEXT(HelpMe[[#This Row],[Created Date]],"mmm dd, yyyy hh:mm"),HelpMe[[#This Row],[Resolved Time]]-HelpMe[[#This Row],[Created Date]])</f>
        <v>0.20763888888905058</v>
      </c>
      <c r="AC724" s="231" t="e">
        <f>YEAR(TEXT(HelpMe[[#This Row],[Created Date]],"mmm dd, yyyy hh:mm"))</f>
        <v>#VALUE!</v>
      </c>
      <c r="AD724" s="228" t="e">
        <f>WEEKNUM(TEXT(HelpMe[[#This Row],[Created Date]],"mmm dd, yyyy hh:mm"),2)</f>
        <v>#VALUE!</v>
      </c>
      <c r="AE724" s="228" t="e">
        <f>_xlfn.CONCAT(HelpMe[[#This Row],[Year]],"-W",HelpMe[[#This Row],[Week'#]])</f>
        <v>#VALUE!</v>
      </c>
      <c r="AF724" s="228" t="str">
        <f>IFERROR(VLOOKUP(HelpMe[[#This Row],[ID]],CGTracker[#All],11,FALSE),"No CG Status Found")</f>
        <v>No CG Status Found</v>
      </c>
      <c r="AG724" s="228" t="e">
        <f>MONTH(TEXT(HelpMe[[#This Row],[Created Date]],"mmm dd, yyyy hh:mm"))</f>
        <v>#VALUE!</v>
      </c>
      <c r="AH724" s="228" t="e">
        <f>_xlfn.CONCAT(HelpMe[[#This Row],[Year]],"-M",HelpMe[[#This Row],[Month]])</f>
        <v>#VALUE!</v>
      </c>
      <c r="AI724" s="228" t="str">
        <f ca="1">IF(HelpMe[[#This Row],[Age]]&lt;2,"Less than 2",IF(HelpMe[[#This Row],[Age]]&lt;5,"From 2 to 5",IF(HelpMe[[#This Row],[Age]]&lt;10,"From 5 to 10","More than 10")))</f>
        <v>Less than 2</v>
      </c>
      <c r="AJ724" s="233" t="e">
        <f>DATEVALUE(TEXT(HelpMe[[#This Row],[Created Date]],"mm/dd/yyyy hh:mm"))</f>
        <v>#VALUE!</v>
      </c>
      <c r="AK724" s="233" t="e">
        <f>IF(HelpMe[[#This Row],[Resolved Time]]="-","",DATEVALUE(TEXT(HelpMe[[#This Row],[Created Date]],"mm/dd/yyyy hh:mm")))</f>
        <v>#VALUE!</v>
      </c>
    </row>
    <row r="725" spans="1:37" ht="14.5">
      <c r="A725" s="252">
        <v>4000000180</v>
      </c>
      <c r="B725" s="252" t="s">
        <v>117</v>
      </c>
      <c r="C725" s="252" t="s">
        <v>861</v>
      </c>
      <c r="D725" s="254" t="s">
        <v>1983</v>
      </c>
      <c r="E725" s="252" t="s">
        <v>1156</v>
      </c>
      <c r="F725" s="252" t="s">
        <v>843</v>
      </c>
      <c r="G725" s="252" t="s">
        <v>844</v>
      </c>
      <c r="H725" s="252" t="s">
        <v>403</v>
      </c>
      <c r="I725" s="255">
        <v>45475.699305555558</v>
      </c>
      <c r="J725" s="255">
        <v>45477.699305555558</v>
      </c>
      <c r="K725" s="252" t="s">
        <v>845</v>
      </c>
      <c r="L725" s="255">
        <v>45492.619444444441</v>
      </c>
      <c r="M725" s="252" t="s">
        <v>1156</v>
      </c>
      <c r="N725" s="252" t="s">
        <v>959</v>
      </c>
      <c r="O725" s="252" t="s">
        <v>848</v>
      </c>
      <c r="P725" s="255">
        <v>45492.619444444441</v>
      </c>
      <c r="Q725" s="252" t="s">
        <v>795</v>
      </c>
      <c r="R725" s="255">
        <v>45489.59097222222</v>
      </c>
      <c r="S725" s="255">
        <v>45477.713194444441</v>
      </c>
      <c r="T725" s="255">
        <v>45475.782638888886</v>
      </c>
      <c r="U725" s="252" t="s">
        <v>845</v>
      </c>
      <c r="V725" s="253" t="s">
        <v>849</v>
      </c>
      <c r="W725" s="252" t="s">
        <v>850</v>
      </c>
      <c r="X725" s="252" t="s">
        <v>857</v>
      </c>
      <c r="Y725" s="228" t="str">
        <f>VLOOKUP(HelpMe[[#This Row],[Technician]],Technicians[#All],3,FALSE)</f>
        <v>RAK Ceramics</v>
      </c>
      <c r="Z725" s="228" t="str">
        <f>VLOOKUP(HelpMe[[#This Row],[Technician]],Technicians[#All],2,FALSE)</f>
        <v>SAP Basis</v>
      </c>
      <c r="AA725" s="233" t="e">
        <f>IF((TEXT("Oct 28, 2024 00:00 AM","mmm dd, yyyy hh:mm") - TEXT(HelpMe[[#This Row],[Created Date]],"mmm dd, yyyy hh:mm"))&gt;0, "Yes","No")</f>
        <v>#VALUE!</v>
      </c>
      <c r="AB725" s="230">
        <f ca="1">IF(HelpMe[[#This Row],[Resolved Time]]="-",NOW()-TEXT(HelpMe[[#This Row],[Created Date]],"mmm dd, yyyy hh:mm"),HelpMe[[#This Row],[Resolved Time]]-HelpMe[[#This Row],[Created Date]])</f>
        <v>13.891666666662786</v>
      </c>
      <c r="AC725" s="231" t="e">
        <f>YEAR(TEXT(HelpMe[[#This Row],[Created Date]],"mmm dd, yyyy hh:mm"))</f>
        <v>#VALUE!</v>
      </c>
      <c r="AD725" s="228" t="e">
        <f>WEEKNUM(TEXT(HelpMe[[#This Row],[Created Date]],"mmm dd, yyyy hh:mm"),2)</f>
        <v>#VALUE!</v>
      </c>
      <c r="AE725" s="228" t="e">
        <f>_xlfn.CONCAT(HelpMe[[#This Row],[Year]],"-W",HelpMe[[#This Row],[Week'#]])</f>
        <v>#VALUE!</v>
      </c>
      <c r="AF725" s="228" t="str">
        <f>IFERROR(VLOOKUP(HelpMe[[#This Row],[ID]],CGTracker[#All],11,FALSE),"No CG Status Found")</f>
        <v>No CG Status Found</v>
      </c>
      <c r="AG725" s="228" t="e">
        <f>MONTH(TEXT(HelpMe[[#This Row],[Created Date]],"mmm dd, yyyy hh:mm"))</f>
        <v>#VALUE!</v>
      </c>
      <c r="AH725" s="228" t="e">
        <f>_xlfn.CONCAT(HelpMe[[#This Row],[Year]],"-M",HelpMe[[#This Row],[Month]])</f>
        <v>#VALUE!</v>
      </c>
      <c r="AI725" s="228" t="str">
        <f ca="1">IF(HelpMe[[#This Row],[Age]]&lt;2,"Less than 2",IF(HelpMe[[#This Row],[Age]]&lt;5,"From 2 to 5",IF(HelpMe[[#This Row],[Age]]&lt;10,"From 5 to 10","More than 10")))</f>
        <v>More than 10</v>
      </c>
      <c r="AJ725" s="233">
        <f>DATEVALUE(TEXT(HelpMe[[#This Row],[Created Date]],"mm/dd/yyyy hh:mm"))</f>
        <v>45329</v>
      </c>
      <c r="AK725" s="233">
        <f>IF(HelpMe[[#This Row],[Resolved Time]]="-","",DATEVALUE(TEXT(HelpMe[[#This Row],[Created Date]],"mm/dd/yyyy hh:mm")))</f>
        <v>45329</v>
      </c>
    </row>
    <row r="726" spans="1:37" ht="14.5">
      <c r="A726" s="252">
        <v>4000000759</v>
      </c>
      <c r="B726" s="252" t="s">
        <v>117</v>
      </c>
      <c r="C726" s="252" t="s">
        <v>795</v>
      </c>
      <c r="D726" s="254" t="s">
        <v>1983</v>
      </c>
      <c r="E726" s="252" t="s">
        <v>1156</v>
      </c>
      <c r="F726" s="252" t="s">
        <v>843</v>
      </c>
      <c r="G726" s="252" t="s">
        <v>844</v>
      </c>
      <c r="H726" s="252" t="s">
        <v>403</v>
      </c>
      <c r="I726" s="255">
        <v>45489.661805555559</v>
      </c>
      <c r="J726" s="255">
        <v>45491.661805555559</v>
      </c>
      <c r="K726" s="252" t="s">
        <v>845</v>
      </c>
      <c r="L726" s="255">
        <v>45492.786111111112</v>
      </c>
      <c r="M726" s="252" t="s">
        <v>1514</v>
      </c>
      <c r="N726" s="252" t="s">
        <v>959</v>
      </c>
      <c r="O726" s="252" t="s">
        <v>848</v>
      </c>
      <c r="P726" s="255">
        <v>45492.786111111112</v>
      </c>
      <c r="Q726" s="252" t="s">
        <v>795</v>
      </c>
      <c r="R726" s="255">
        <v>45489.763194444444</v>
      </c>
      <c r="S726" s="253" t="s">
        <v>849</v>
      </c>
      <c r="T726" s="255">
        <v>45489.745138888888</v>
      </c>
      <c r="U726" s="252" t="s">
        <v>885</v>
      </c>
      <c r="V726" s="253" t="s">
        <v>849</v>
      </c>
      <c r="W726" s="252" t="s">
        <v>850</v>
      </c>
      <c r="X726" s="252" t="s">
        <v>857</v>
      </c>
      <c r="Y726" s="228" t="str">
        <f>VLOOKUP(HelpMe[[#This Row],[Technician]],Technicians[#All],3,FALSE)</f>
        <v>RAK Ceramics</v>
      </c>
      <c r="Z726" s="228" t="str">
        <f>VLOOKUP(HelpMe[[#This Row],[Technician]],Technicians[#All],2,FALSE)</f>
        <v>SAP Basis</v>
      </c>
      <c r="AA726" s="233" t="e">
        <f>IF((TEXT("Oct 28, 2024 00:00 AM","mmm dd, yyyy hh:mm") - TEXT(HelpMe[[#This Row],[Created Date]],"mmm dd, yyyy hh:mm"))&gt;0, "Yes","No")</f>
        <v>#VALUE!</v>
      </c>
      <c r="AB726" s="230">
        <f ca="1">IF(HelpMe[[#This Row],[Resolved Time]]="-",NOW()-TEXT(HelpMe[[#This Row],[Created Date]],"mmm dd, yyyy hh:mm"),HelpMe[[#This Row],[Resolved Time]]-HelpMe[[#This Row],[Created Date]])</f>
        <v>0.101388888884685</v>
      </c>
      <c r="AC726" s="231" t="e">
        <f>YEAR(TEXT(HelpMe[[#This Row],[Created Date]],"mmm dd, yyyy hh:mm"))</f>
        <v>#VALUE!</v>
      </c>
      <c r="AD726" s="228" t="e">
        <f>WEEKNUM(TEXT(HelpMe[[#This Row],[Created Date]],"mmm dd, yyyy hh:mm"),2)</f>
        <v>#VALUE!</v>
      </c>
      <c r="AE726" s="228" t="e">
        <f>_xlfn.CONCAT(HelpMe[[#This Row],[Year]],"-W",HelpMe[[#This Row],[Week'#]])</f>
        <v>#VALUE!</v>
      </c>
      <c r="AF726" s="228" t="str">
        <f>IFERROR(VLOOKUP(HelpMe[[#This Row],[ID]],CGTracker[#All],11,FALSE),"No CG Status Found")</f>
        <v>No CG Status Found</v>
      </c>
      <c r="AG726" s="228" t="e">
        <f>MONTH(TEXT(HelpMe[[#This Row],[Created Date]],"mmm dd, yyyy hh:mm"))</f>
        <v>#VALUE!</v>
      </c>
      <c r="AH726" s="228" t="e">
        <f>_xlfn.CONCAT(HelpMe[[#This Row],[Year]],"-M",HelpMe[[#This Row],[Month]])</f>
        <v>#VALUE!</v>
      </c>
      <c r="AI726" s="228" t="str">
        <f ca="1">IF(HelpMe[[#This Row],[Age]]&lt;2,"Less than 2",IF(HelpMe[[#This Row],[Age]]&lt;5,"From 2 to 5",IF(HelpMe[[#This Row],[Age]]&lt;10,"From 5 to 10","More than 10")))</f>
        <v>Less than 2</v>
      </c>
      <c r="AJ726" s="233" t="e">
        <f>DATEVALUE(TEXT(HelpMe[[#This Row],[Created Date]],"mm/dd/yyyy hh:mm"))</f>
        <v>#VALUE!</v>
      </c>
      <c r="AK726" s="233" t="e">
        <f>IF(HelpMe[[#This Row],[Resolved Time]]="-","",DATEVALUE(TEXT(HelpMe[[#This Row],[Created Date]],"mm/dd/yyyy hh:mm")))</f>
        <v>#VALUE!</v>
      </c>
    </row>
    <row r="727" spans="1:37" ht="14.5">
      <c r="A727" s="252">
        <v>4000000577</v>
      </c>
      <c r="B727" s="252" t="s">
        <v>117</v>
      </c>
      <c r="C727" s="252" t="s">
        <v>795</v>
      </c>
      <c r="D727" s="254" t="s">
        <v>1984</v>
      </c>
      <c r="E727" s="252" t="s">
        <v>1074</v>
      </c>
      <c r="F727" s="252" t="s">
        <v>843</v>
      </c>
      <c r="G727" s="252" t="s">
        <v>844</v>
      </c>
      <c r="H727" s="252" t="s">
        <v>403</v>
      </c>
      <c r="I727" s="255">
        <v>45484.703472222223</v>
      </c>
      <c r="J727" s="255">
        <v>45488.703472222223</v>
      </c>
      <c r="K727" s="252" t="s">
        <v>845</v>
      </c>
      <c r="L727" s="255">
        <v>45498.746527777781</v>
      </c>
      <c r="M727" s="252" t="s">
        <v>1075</v>
      </c>
      <c r="N727" s="252" t="s">
        <v>968</v>
      </c>
      <c r="O727" s="252" t="s">
        <v>848</v>
      </c>
      <c r="P727" s="255">
        <v>45498.746527777781</v>
      </c>
      <c r="Q727" s="252" t="s">
        <v>795</v>
      </c>
      <c r="R727" s="255">
        <v>45495.737500000003</v>
      </c>
      <c r="S727" s="255">
        <v>45495.737500000003</v>
      </c>
      <c r="T727" s="255">
        <v>45484.786805555559</v>
      </c>
      <c r="U727" s="252" t="s">
        <v>885</v>
      </c>
      <c r="V727" s="253" t="s">
        <v>849</v>
      </c>
      <c r="W727" s="252" t="s">
        <v>850</v>
      </c>
      <c r="X727" s="252" t="s">
        <v>793</v>
      </c>
      <c r="Y727" s="228" t="str">
        <f>VLOOKUP(HelpMe[[#This Row],[Technician]],Technicians[#All],3,FALSE)</f>
        <v>RAK Ceramics</v>
      </c>
      <c r="Z727" s="228" t="str">
        <f>VLOOKUP(HelpMe[[#This Row],[Technician]],Technicians[#All],2,FALSE)</f>
        <v>SAP Basis</v>
      </c>
      <c r="AA727" s="233" t="e">
        <f>IF((TEXT("Oct 28, 2024 00:00 AM","mmm dd, yyyy hh:mm") - TEXT(HelpMe[[#This Row],[Created Date]],"mmm dd, yyyy hh:mm"))&gt;0, "Yes","No")</f>
        <v>#VALUE!</v>
      </c>
      <c r="AB727" s="230">
        <f ca="1">IF(HelpMe[[#This Row],[Resolved Time]]="-",NOW()-TEXT(HelpMe[[#This Row],[Created Date]],"mmm dd, yyyy hh:mm"),HelpMe[[#This Row],[Resolved Time]]-HelpMe[[#This Row],[Created Date]])</f>
        <v>11.034027777779556</v>
      </c>
      <c r="AC727" s="231" t="e">
        <f>YEAR(TEXT(HelpMe[[#This Row],[Created Date]],"mmm dd, yyyy hh:mm"))</f>
        <v>#VALUE!</v>
      </c>
      <c r="AD727" s="228" t="e">
        <f>WEEKNUM(TEXT(HelpMe[[#This Row],[Created Date]],"mmm dd, yyyy hh:mm"),2)</f>
        <v>#VALUE!</v>
      </c>
      <c r="AE727" s="228" t="e">
        <f>_xlfn.CONCAT(HelpMe[[#This Row],[Year]],"-W",HelpMe[[#This Row],[Week'#]])</f>
        <v>#VALUE!</v>
      </c>
      <c r="AF727" s="228" t="str">
        <f>IFERROR(VLOOKUP(HelpMe[[#This Row],[ID]],CGTracker[#All],11,FALSE),"No CG Status Found")</f>
        <v>No CG Status Found</v>
      </c>
      <c r="AG727" s="228" t="e">
        <f>MONTH(TEXT(HelpMe[[#This Row],[Created Date]],"mmm dd, yyyy hh:mm"))</f>
        <v>#VALUE!</v>
      </c>
      <c r="AH727" s="228" t="e">
        <f>_xlfn.CONCAT(HelpMe[[#This Row],[Year]],"-M",HelpMe[[#This Row],[Month]])</f>
        <v>#VALUE!</v>
      </c>
      <c r="AI727" s="228" t="str">
        <f ca="1">IF(HelpMe[[#This Row],[Age]]&lt;2,"Less than 2",IF(HelpMe[[#This Row],[Age]]&lt;5,"From 2 to 5",IF(HelpMe[[#This Row],[Age]]&lt;10,"From 5 to 10","More than 10")))</f>
        <v>More than 10</v>
      </c>
      <c r="AJ727" s="233">
        <f>DATEVALUE(TEXT(HelpMe[[#This Row],[Created Date]],"mm/dd/yyyy hh:mm"))</f>
        <v>45603</v>
      </c>
      <c r="AK727" s="233">
        <f>IF(HelpMe[[#This Row],[Resolved Time]]="-","",DATEVALUE(TEXT(HelpMe[[#This Row],[Created Date]],"mm/dd/yyyy hh:mm")))</f>
        <v>45603</v>
      </c>
    </row>
    <row r="728" spans="1:37" ht="14.5">
      <c r="A728" s="252">
        <v>4000005059</v>
      </c>
      <c r="B728" s="252" t="s">
        <v>117</v>
      </c>
      <c r="C728" s="252" t="s">
        <v>906</v>
      </c>
      <c r="D728" s="254" t="s">
        <v>1985</v>
      </c>
      <c r="E728" s="252" t="s">
        <v>1715</v>
      </c>
      <c r="F728" s="252" t="s">
        <v>843</v>
      </c>
      <c r="G728" s="252" t="s">
        <v>844</v>
      </c>
      <c r="H728" s="252" t="s">
        <v>403</v>
      </c>
      <c r="I728" s="255">
        <v>45611.734027777777</v>
      </c>
      <c r="J728" s="255">
        <v>45614.692361111112</v>
      </c>
      <c r="K728" s="252" t="s">
        <v>885</v>
      </c>
      <c r="L728" s="255">
        <v>45617.707638888889</v>
      </c>
      <c r="M728" s="252" t="s">
        <v>1715</v>
      </c>
      <c r="N728" s="252" t="s">
        <v>983</v>
      </c>
      <c r="O728" s="252" t="s">
        <v>848</v>
      </c>
      <c r="P728" s="255">
        <v>45617.707638888889</v>
      </c>
      <c r="Q728" s="252" t="s">
        <v>861</v>
      </c>
      <c r="R728" s="255">
        <v>45614.686111111114</v>
      </c>
      <c r="S728" s="255">
        <v>45611.741666666669</v>
      </c>
      <c r="T728" s="255">
        <v>45611.775694444441</v>
      </c>
      <c r="U728" s="252" t="s">
        <v>885</v>
      </c>
      <c r="V728" s="253" t="s">
        <v>849</v>
      </c>
      <c r="W728" s="252" t="s">
        <v>888</v>
      </c>
      <c r="X728" s="252" t="s">
        <v>793</v>
      </c>
      <c r="Y728" s="228" t="str">
        <f>VLOOKUP(HelpMe[[#This Row],[Technician]],Technicians[#All],3,FALSE)</f>
        <v>RAK Ceramics</v>
      </c>
      <c r="Z728" s="228" t="str">
        <f>VLOOKUP(HelpMe[[#This Row],[Technician]],Technicians[#All],2,FALSE)</f>
        <v>SAP Basis</v>
      </c>
      <c r="AA728" s="233" t="e">
        <f>IF((TEXT("Oct 28, 2024 00:00 AM","mmm dd, yyyy hh:mm") - TEXT(HelpMe[[#This Row],[Created Date]],"mmm dd, yyyy hh:mm"))&gt;0, "Yes","No")</f>
        <v>#VALUE!</v>
      </c>
      <c r="AB728" s="230">
        <f ca="1">IF(HelpMe[[#This Row],[Resolved Time]]="-",NOW()-TEXT(HelpMe[[#This Row],[Created Date]],"mmm dd, yyyy hh:mm"),HelpMe[[#This Row],[Resolved Time]]-HelpMe[[#This Row],[Created Date]])</f>
        <v>2.9520833333372138</v>
      </c>
      <c r="AC728" s="231" t="e">
        <f>YEAR(TEXT(HelpMe[[#This Row],[Created Date]],"mmm dd, yyyy hh:mm"))</f>
        <v>#VALUE!</v>
      </c>
      <c r="AD728" s="228" t="e">
        <f>WEEKNUM(TEXT(HelpMe[[#This Row],[Created Date]],"mmm dd, yyyy hh:mm"),2)</f>
        <v>#VALUE!</v>
      </c>
      <c r="AE728" s="228" t="e">
        <f>_xlfn.CONCAT(HelpMe[[#This Row],[Year]],"-W",HelpMe[[#This Row],[Week'#]])</f>
        <v>#VALUE!</v>
      </c>
      <c r="AF728" s="228" t="str">
        <f>IFERROR(VLOOKUP(HelpMe[[#This Row],[ID]],CGTracker[#All],11,FALSE),"No CG Status Found")</f>
        <v>No CG Status Found</v>
      </c>
      <c r="AG728" s="228" t="e">
        <f>MONTH(TEXT(HelpMe[[#This Row],[Created Date]],"mmm dd, yyyy hh:mm"))</f>
        <v>#VALUE!</v>
      </c>
      <c r="AH728" s="228" t="e">
        <f>_xlfn.CONCAT(HelpMe[[#This Row],[Year]],"-M",HelpMe[[#This Row],[Month]])</f>
        <v>#VALUE!</v>
      </c>
      <c r="AI728" s="228" t="str">
        <f ca="1">IF(HelpMe[[#This Row],[Age]]&lt;2,"Less than 2",IF(HelpMe[[#This Row],[Age]]&lt;5,"From 2 to 5",IF(HelpMe[[#This Row],[Age]]&lt;10,"From 5 to 10","More than 10")))</f>
        <v>From 2 to 5</v>
      </c>
      <c r="AJ728" s="233" t="e">
        <f>DATEVALUE(TEXT(HelpMe[[#This Row],[Created Date]],"mm/dd/yyyy hh:mm"))</f>
        <v>#VALUE!</v>
      </c>
      <c r="AK728" s="233" t="e">
        <f>IF(HelpMe[[#This Row],[Resolved Time]]="-","",DATEVALUE(TEXT(HelpMe[[#This Row],[Created Date]],"mm/dd/yyyy hh:mm")))</f>
        <v>#VALUE!</v>
      </c>
    </row>
    <row r="729" spans="1:37" ht="14.5">
      <c r="A729" s="252">
        <v>4000001129</v>
      </c>
      <c r="B729" s="252" t="s">
        <v>117</v>
      </c>
      <c r="C729" s="252" t="s">
        <v>795</v>
      </c>
      <c r="D729" s="254" t="s">
        <v>1986</v>
      </c>
      <c r="E729" s="252" t="s">
        <v>1987</v>
      </c>
      <c r="F729" s="252" t="s">
        <v>843</v>
      </c>
      <c r="G729" s="252" t="s">
        <v>844</v>
      </c>
      <c r="H729" s="252" t="s">
        <v>131</v>
      </c>
      <c r="I729" s="255">
        <v>45502.468055555553</v>
      </c>
      <c r="J729" s="255">
        <v>45504.468055555553</v>
      </c>
      <c r="K729" s="252" t="s">
        <v>845</v>
      </c>
      <c r="L729" s="253" t="s">
        <v>849</v>
      </c>
      <c r="M729" s="252" t="s">
        <v>1987</v>
      </c>
      <c r="N729" s="252" t="s">
        <v>1988</v>
      </c>
      <c r="O729" s="252" t="s">
        <v>848</v>
      </c>
      <c r="P729" s="255">
        <v>45608.425694444442</v>
      </c>
      <c r="Q729" s="252" t="s">
        <v>795</v>
      </c>
      <c r="R729" s="253" t="s">
        <v>849</v>
      </c>
      <c r="S729" s="253" t="s">
        <v>849</v>
      </c>
      <c r="T729" s="255">
        <v>45502.551388888889</v>
      </c>
      <c r="U729" s="252" t="s">
        <v>885</v>
      </c>
      <c r="V729" s="253" t="s">
        <v>849</v>
      </c>
      <c r="W729" s="252" t="s">
        <v>850</v>
      </c>
      <c r="X729" s="252" t="s">
        <v>903</v>
      </c>
      <c r="Y729" s="228" t="str">
        <f>VLOOKUP(HelpMe[[#This Row],[Technician]],Technicians[#All],3,FALSE)</f>
        <v>RAK Ceramics</v>
      </c>
      <c r="Z729" s="228" t="str">
        <f>VLOOKUP(HelpMe[[#This Row],[Technician]],Technicians[#All],2,FALSE)</f>
        <v>SAP Basis</v>
      </c>
      <c r="AA729" s="233" t="e">
        <f>IF((TEXT("Oct 28, 2024 00:00 AM","mmm dd, yyyy hh:mm") - TEXT(HelpMe[[#This Row],[Created Date]],"mmm dd, yyyy hh:mm"))&gt;0, "Yes","No")</f>
        <v>#VALUE!</v>
      </c>
      <c r="AB729" s="230" t="e">
        <f ca="1">IF(HelpMe[[#This Row],[Resolved Time]]="-",NOW()-TEXT(HelpMe[[#This Row],[Created Date]],"mmm dd, yyyy hh:mm"),HelpMe[[#This Row],[Resolved Time]]-HelpMe[[#This Row],[Created Date]])</f>
        <v>#VALUE!</v>
      </c>
      <c r="AC729" s="231" t="e">
        <f>YEAR(TEXT(HelpMe[[#This Row],[Created Date]],"mmm dd, yyyy hh:mm"))</f>
        <v>#VALUE!</v>
      </c>
      <c r="AD729" s="228" t="e">
        <f>WEEKNUM(TEXT(HelpMe[[#This Row],[Created Date]],"mmm dd, yyyy hh:mm"),2)</f>
        <v>#VALUE!</v>
      </c>
      <c r="AE729" s="228" t="e">
        <f>_xlfn.CONCAT(HelpMe[[#This Row],[Year]],"-W",HelpMe[[#This Row],[Week'#]])</f>
        <v>#VALUE!</v>
      </c>
      <c r="AF729" s="228" t="str">
        <f>IFERROR(VLOOKUP(HelpMe[[#This Row],[ID]],CGTracker[#All],11,FALSE),"No CG Status Found")</f>
        <v>No CG Status Found</v>
      </c>
      <c r="AG729" s="228" t="e">
        <f>MONTH(TEXT(HelpMe[[#This Row],[Created Date]],"mmm dd, yyyy hh:mm"))</f>
        <v>#VALUE!</v>
      </c>
      <c r="AH729" s="228" t="e">
        <f>_xlfn.CONCAT(HelpMe[[#This Row],[Year]],"-M",HelpMe[[#This Row],[Month]])</f>
        <v>#VALUE!</v>
      </c>
      <c r="AI729" s="228" t="e">
        <f ca="1">IF(HelpMe[[#This Row],[Age]]&lt;2,"Less than 2",IF(HelpMe[[#This Row],[Age]]&lt;5,"From 2 to 5",IF(HelpMe[[#This Row],[Age]]&lt;10,"From 5 to 10","More than 10")))</f>
        <v>#VALUE!</v>
      </c>
      <c r="AJ729" s="233" t="e">
        <f>DATEVALUE(TEXT(HelpMe[[#This Row],[Created Date]],"mm/dd/yyyy hh:mm"))</f>
        <v>#VALUE!</v>
      </c>
      <c r="AK729" s="233" t="str">
        <f>IF(HelpMe[[#This Row],[Resolved Time]]="-","",DATEVALUE(TEXT(HelpMe[[#This Row],[Created Date]],"mm/dd/yyyy hh:mm")))</f>
        <v/>
      </c>
    </row>
    <row r="730" spans="1:37" ht="14.5">
      <c r="A730" s="252">
        <v>4000003947</v>
      </c>
      <c r="B730" s="252" t="s">
        <v>117</v>
      </c>
      <c r="C730" s="252" t="s">
        <v>795</v>
      </c>
      <c r="D730" s="254" t="s">
        <v>1989</v>
      </c>
      <c r="E730" s="252" t="s">
        <v>1101</v>
      </c>
      <c r="F730" s="252" t="s">
        <v>843</v>
      </c>
      <c r="G730" s="252" t="s">
        <v>844</v>
      </c>
      <c r="H730" s="252" t="s">
        <v>403</v>
      </c>
      <c r="I730" s="255">
        <v>45575.745138888888</v>
      </c>
      <c r="J730" s="255">
        <v>45580.488888888889</v>
      </c>
      <c r="K730" s="252" t="s">
        <v>845</v>
      </c>
      <c r="L730" s="255">
        <v>45612.789583333331</v>
      </c>
      <c r="M730" s="252" t="s">
        <v>1102</v>
      </c>
      <c r="N730" s="252" t="s">
        <v>971</v>
      </c>
      <c r="O730" s="252" t="s">
        <v>848</v>
      </c>
      <c r="P730" s="255">
        <v>45612.789583333331</v>
      </c>
      <c r="Q730" s="252" t="s">
        <v>795</v>
      </c>
      <c r="R730" s="255">
        <v>45609.772222222222</v>
      </c>
      <c r="S730" s="255">
        <v>45576.765277777777</v>
      </c>
      <c r="T730" s="255">
        <v>45576.453472222223</v>
      </c>
      <c r="U730" s="252" t="s">
        <v>885</v>
      </c>
      <c r="V730" s="253" t="s">
        <v>849</v>
      </c>
      <c r="W730" s="252" t="s">
        <v>850</v>
      </c>
      <c r="X730" s="252" t="s">
        <v>793</v>
      </c>
      <c r="Y730" s="228" t="str">
        <f>VLOOKUP(HelpMe[[#This Row],[Technician]],Technicians[#All],3,FALSE)</f>
        <v>RAK Ceramics</v>
      </c>
      <c r="Z730" s="228" t="str">
        <f>VLOOKUP(HelpMe[[#This Row],[Technician]],Technicians[#All],2,FALSE)</f>
        <v>SAP Basis</v>
      </c>
      <c r="AA730" s="233" t="e">
        <f>IF((TEXT("Oct 28, 2024 00:00 AM","mmm dd, yyyy hh:mm") - TEXT(HelpMe[[#This Row],[Created Date]],"mmm dd, yyyy hh:mm"))&gt;0, "Yes","No")</f>
        <v>#VALUE!</v>
      </c>
      <c r="AB730" s="230">
        <f ca="1">IF(HelpMe[[#This Row],[Resolved Time]]="-",NOW()-TEXT(HelpMe[[#This Row],[Created Date]],"mmm dd, yyyy hh:mm"),HelpMe[[#This Row],[Resolved Time]]-HelpMe[[#This Row],[Created Date]])</f>
        <v>34.027083333334303</v>
      </c>
      <c r="AC730" s="231" t="e">
        <f>YEAR(TEXT(HelpMe[[#This Row],[Created Date]],"mmm dd, yyyy hh:mm"))</f>
        <v>#VALUE!</v>
      </c>
      <c r="AD730" s="228" t="e">
        <f>WEEKNUM(TEXT(HelpMe[[#This Row],[Created Date]],"mmm dd, yyyy hh:mm"),2)</f>
        <v>#VALUE!</v>
      </c>
      <c r="AE730" s="228" t="e">
        <f>_xlfn.CONCAT(HelpMe[[#This Row],[Year]],"-W",HelpMe[[#This Row],[Week'#]])</f>
        <v>#VALUE!</v>
      </c>
      <c r="AF730" s="228" t="str">
        <f>IFERROR(VLOOKUP(HelpMe[[#This Row],[ID]],CGTracker[#All],11,FALSE),"No CG Status Found")</f>
        <v>No CG Status Found</v>
      </c>
      <c r="AG730" s="228" t="e">
        <f>MONTH(TEXT(HelpMe[[#This Row],[Created Date]],"mmm dd, yyyy hh:mm"))</f>
        <v>#VALUE!</v>
      </c>
      <c r="AH730" s="228" t="e">
        <f>_xlfn.CONCAT(HelpMe[[#This Row],[Year]],"-M",HelpMe[[#This Row],[Month]])</f>
        <v>#VALUE!</v>
      </c>
      <c r="AI730" s="228" t="str">
        <f ca="1">IF(HelpMe[[#This Row],[Age]]&lt;2,"Less than 2",IF(HelpMe[[#This Row],[Age]]&lt;5,"From 2 to 5",IF(HelpMe[[#This Row],[Age]]&lt;10,"From 5 to 10","More than 10")))</f>
        <v>More than 10</v>
      </c>
      <c r="AJ730" s="233">
        <f>DATEVALUE(TEXT(HelpMe[[#This Row],[Created Date]],"mm/dd/yyyy hh:mm"))</f>
        <v>45575</v>
      </c>
      <c r="AK730" s="233">
        <f>IF(HelpMe[[#This Row],[Resolved Time]]="-","",DATEVALUE(TEXT(HelpMe[[#This Row],[Created Date]],"mm/dd/yyyy hh:mm")))</f>
        <v>45575</v>
      </c>
    </row>
    <row r="731" spans="1:37" ht="14.5">
      <c r="A731" s="252">
        <v>4000002624</v>
      </c>
      <c r="B731" s="252" t="s">
        <v>117</v>
      </c>
      <c r="C731" s="252" t="s">
        <v>795</v>
      </c>
      <c r="D731" s="254" t="s">
        <v>1990</v>
      </c>
      <c r="E731" s="252" t="s">
        <v>1991</v>
      </c>
      <c r="F731" s="252" t="s">
        <v>843</v>
      </c>
      <c r="G731" s="252" t="s">
        <v>844</v>
      </c>
      <c r="H731" s="252" t="s">
        <v>403</v>
      </c>
      <c r="I731" s="255">
        <v>45538.726388888892</v>
      </c>
      <c r="J731" s="255">
        <v>45540.726388888892</v>
      </c>
      <c r="K731" s="252" t="s">
        <v>845</v>
      </c>
      <c r="L731" s="255">
        <v>45554.51666666667</v>
      </c>
      <c r="M731" s="252" t="s">
        <v>1991</v>
      </c>
      <c r="N731" s="252" t="s">
        <v>895</v>
      </c>
      <c r="O731" s="252" t="s">
        <v>848</v>
      </c>
      <c r="P731" s="255">
        <v>45554.51666666667</v>
      </c>
      <c r="Q731" s="252" t="s">
        <v>795</v>
      </c>
      <c r="R731" s="255">
        <v>45551.512499999997</v>
      </c>
      <c r="S731" s="255">
        <v>45544.782638888886</v>
      </c>
      <c r="T731" s="255">
        <v>45538.80972222222</v>
      </c>
      <c r="U731" s="252" t="s">
        <v>885</v>
      </c>
      <c r="V731" s="253" t="s">
        <v>849</v>
      </c>
      <c r="W731" s="252" t="s">
        <v>850</v>
      </c>
      <c r="X731" s="252" t="s">
        <v>793</v>
      </c>
      <c r="Y731" s="228" t="str">
        <f>VLOOKUP(HelpMe[[#This Row],[Technician]],Technicians[#All],3,FALSE)</f>
        <v>RAK Ceramics</v>
      </c>
      <c r="Z731" s="228" t="str">
        <f>VLOOKUP(HelpMe[[#This Row],[Technician]],Technicians[#All],2,FALSE)</f>
        <v>SAP Basis</v>
      </c>
      <c r="AA731" s="230" t="e">
        <f>IF((TEXT("Oct 28, 2024 00:00 AM","mmm dd, yyyy hh:mm") - TEXT(HelpMe[[#This Row],[Created Date]],"mmm dd, yyyy hh:mm"))&gt;0, "Yes","No")</f>
        <v>#VALUE!</v>
      </c>
      <c r="AB731" s="230">
        <f ca="1">IF(HelpMe[[#This Row],[Resolved Time]]="-",NOW()-TEXT(HelpMe[[#This Row],[Created Date]],"mmm dd, yyyy hh:mm"),HelpMe[[#This Row],[Resolved Time]]-HelpMe[[#This Row],[Created Date]])</f>
        <v>12.786111111105129</v>
      </c>
      <c r="AC731" s="231" t="e">
        <f>YEAR(TEXT(HelpMe[[#This Row],[Created Date]],"mmm dd, yyyy hh:mm"))</f>
        <v>#VALUE!</v>
      </c>
      <c r="AD731" s="228" t="e">
        <f>WEEKNUM(TEXT(HelpMe[[#This Row],[Created Date]],"mmm dd, yyyy hh:mm"),2)</f>
        <v>#VALUE!</v>
      </c>
      <c r="AE731" s="228" t="e">
        <f>_xlfn.CONCAT(HelpMe[[#This Row],[Year]],"-W",HelpMe[[#This Row],[Week'#]])</f>
        <v>#VALUE!</v>
      </c>
      <c r="AF731" s="228" t="str">
        <f>IFERROR(VLOOKUP(HelpMe[[#This Row],[ID]],CGTracker[#All],11,FALSE),"No CG Status Found")</f>
        <v>No CG Status Found</v>
      </c>
      <c r="AG731" s="228" t="e">
        <f>MONTH(TEXT(HelpMe[[#This Row],[Created Date]],"mmm dd, yyyy hh:mm"))</f>
        <v>#VALUE!</v>
      </c>
      <c r="AH731" s="228" t="e">
        <f>_xlfn.CONCAT(HelpMe[[#This Row],[Year]],"-M",HelpMe[[#This Row],[Month]])</f>
        <v>#VALUE!</v>
      </c>
      <c r="AI731" s="228" t="str">
        <f ca="1">IF(HelpMe[[#This Row],[Age]]&lt;2,"Less than 2",IF(HelpMe[[#This Row],[Age]]&lt;5,"From 2 to 5",IF(HelpMe[[#This Row],[Age]]&lt;10,"From 5 to 10","More than 10")))</f>
        <v>More than 10</v>
      </c>
      <c r="AJ731" s="233">
        <f>DATEVALUE(TEXT(HelpMe[[#This Row],[Created Date]],"mm/dd/yyyy hh:mm"))</f>
        <v>45360</v>
      </c>
      <c r="AK731" s="233">
        <f>IF(HelpMe[[#This Row],[Resolved Time]]="-","",DATEVALUE(TEXT(HelpMe[[#This Row],[Created Date]],"mm/dd/yyyy hh:mm")))</f>
        <v>45360</v>
      </c>
    </row>
    <row r="732" spans="1:37" ht="14.5">
      <c r="A732" s="252">
        <v>4000001780</v>
      </c>
      <c r="B732" s="252" t="s">
        <v>117</v>
      </c>
      <c r="C732" s="252" t="s">
        <v>795</v>
      </c>
      <c r="D732" s="254" t="s">
        <v>1992</v>
      </c>
      <c r="E732" s="252" t="s">
        <v>1016</v>
      </c>
      <c r="F732" s="252" t="s">
        <v>884</v>
      </c>
      <c r="G732" s="252" t="s">
        <v>844</v>
      </c>
      <c r="H732" s="252" t="s">
        <v>403</v>
      </c>
      <c r="I732" s="255">
        <v>45511.806944444441</v>
      </c>
      <c r="J732" s="255">
        <v>45513.806944444441</v>
      </c>
      <c r="K732" s="252" t="s">
        <v>845</v>
      </c>
      <c r="L732" s="255">
        <v>45523.506249999999</v>
      </c>
      <c r="M732" s="252" t="s">
        <v>1016</v>
      </c>
      <c r="N732" s="252" t="s">
        <v>912</v>
      </c>
      <c r="O732" s="252" t="s">
        <v>848</v>
      </c>
      <c r="P732" s="255">
        <v>45523.506249999999</v>
      </c>
      <c r="Q732" s="252" t="s">
        <v>795</v>
      </c>
      <c r="R732" s="255">
        <v>45520.477083333331</v>
      </c>
      <c r="S732" s="255">
        <v>45517.654861111114</v>
      </c>
      <c r="T732" s="255">
        <v>45512.515277777777</v>
      </c>
      <c r="U732" s="252" t="s">
        <v>885</v>
      </c>
      <c r="V732" s="253" t="s">
        <v>849</v>
      </c>
      <c r="W732" s="252" t="s">
        <v>850</v>
      </c>
      <c r="X732" s="252" t="s">
        <v>793</v>
      </c>
      <c r="Y732" s="228" t="str">
        <f>VLOOKUP(HelpMe[[#This Row],[Technician]],Technicians[#All],3,FALSE)</f>
        <v>RAK Ceramics</v>
      </c>
      <c r="Z732" s="228" t="str">
        <f>VLOOKUP(HelpMe[[#This Row],[Technician]],Technicians[#All],2,FALSE)</f>
        <v>SAP Basis</v>
      </c>
      <c r="AA732" s="233" t="e">
        <f>IF((TEXT("Oct 28, 2024 00:00 AM","mmm dd, yyyy hh:mm") - TEXT(HelpMe[[#This Row],[Created Date]],"mmm dd, yyyy hh:mm"))&gt;0, "Yes","No")</f>
        <v>#VALUE!</v>
      </c>
      <c r="AB732" s="230">
        <f ca="1">IF(HelpMe[[#This Row],[Resolved Time]]="-",NOW()-TEXT(HelpMe[[#This Row],[Created Date]],"mmm dd, yyyy hh:mm"),HelpMe[[#This Row],[Resolved Time]]-HelpMe[[#This Row],[Created Date]])</f>
        <v>8.6701388888905058</v>
      </c>
      <c r="AC732" s="231" t="e">
        <f>YEAR(TEXT(HelpMe[[#This Row],[Created Date]],"mmm dd, yyyy hh:mm"))</f>
        <v>#VALUE!</v>
      </c>
      <c r="AD732" s="228" t="e">
        <f>WEEKNUM(TEXT(HelpMe[[#This Row],[Created Date]],"mmm dd, yyyy hh:mm"),2)</f>
        <v>#VALUE!</v>
      </c>
      <c r="AE732" s="228" t="e">
        <f>_xlfn.CONCAT(HelpMe[[#This Row],[Year]],"-W",HelpMe[[#This Row],[Week'#]])</f>
        <v>#VALUE!</v>
      </c>
      <c r="AF732" s="228" t="str">
        <f>IFERROR(VLOOKUP(HelpMe[[#This Row],[ID]],CGTracker[#All],11,FALSE),"No CG Status Found")</f>
        <v>No CG Status Found</v>
      </c>
      <c r="AG732" s="228" t="e">
        <f>MONTH(TEXT(HelpMe[[#This Row],[Created Date]],"mmm dd, yyyy hh:mm"))</f>
        <v>#VALUE!</v>
      </c>
      <c r="AH732" s="228" t="e">
        <f>_xlfn.CONCAT(HelpMe[[#This Row],[Year]],"-M",HelpMe[[#This Row],[Month]])</f>
        <v>#VALUE!</v>
      </c>
      <c r="AI732" s="228" t="str">
        <f ca="1">IF(HelpMe[[#This Row],[Age]]&lt;2,"Less than 2",IF(HelpMe[[#This Row],[Age]]&lt;5,"From 2 to 5",IF(HelpMe[[#This Row],[Age]]&lt;10,"From 5 to 10","More than 10")))</f>
        <v>From 5 to 10</v>
      </c>
      <c r="AJ732" s="233">
        <f>DATEVALUE(TEXT(HelpMe[[#This Row],[Created Date]],"mm/dd/yyyy hh:mm"))</f>
        <v>45481</v>
      </c>
      <c r="AK732" s="233">
        <f>IF(HelpMe[[#This Row],[Resolved Time]]="-","",DATEVALUE(TEXT(HelpMe[[#This Row],[Created Date]],"mm/dd/yyyy hh:mm")))</f>
        <v>45481</v>
      </c>
    </row>
    <row r="733" spans="1:37" ht="14.5">
      <c r="A733" s="252">
        <v>4000001806</v>
      </c>
      <c r="B733" s="252" t="s">
        <v>117</v>
      </c>
      <c r="C733" s="252" t="s">
        <v>861</v>
      </c>
      <c r="D733" s="254" t="s">
        <v>1993</v>
      </c>
      <c r="E733" s="252" t="s">
        <v>1816</v>
      </c>
      <c r="F733" s="252" t="s">
        <v>884</v>
      </c>
      <c r="G733" s="252" t="s">
        <v>844</v>
      </c>
      <c r="H733" s="252" t="s">
        <v>403</v>
      </c>
      <c r="I733" s="255">
        <v>45512.573611111111</v>
      </c>
      <c r="J733" s="255">
        <v>45516.573611111111</v>
      </c>
      <c r="K733" s="252" t="s">
        <v>845</v>
      </c>
      <c r="L733" s="255">
        <v>45519.504166666666</v>
      </c>
      <c r="M733" s="252" t="s">
        <v>1816</v>
      </c>
      <c r="N733" s="252" t="s">
        <v>1813</v>
      </c>
      <c r="O733" s="252" t="s">
        <v>848</v>
      </c>
      <c r="P733" s="255">
        <v>45519.504166666666</v>
      </c>
      <c r="Q733" s="252" t="s">
        <v>795</v>
      </c>
      <c r="R733" s="255">
        <v>45516.46875</v>
      </c>
      <c r="S733" s="255">
        <v>45516.46875</v>
      </c>
      <c r="T733" s="255">
        <v>45512.656944444447</v>
      </c>
      <c r="U733" s="252" t="s">
        <v>885</v>
      </c>
      <c r="V733" s="253" t="s">
        <v>849</v>
      </c>
      <c r="W733" s="252" t="s">
        <v>850</v>
      </c>
      <c r="X733" s="252" t="s">
        <v>793</v>
      </c>
      <c r="Y733" s="228" t="str">
        <f>VLOOKUP(HelpMe[[#This Row],[Technician]],Technicians[#All],3,FALSE)</f>
        <v>RAK Ceramics</v>
      </c>
      <c r="Z733" s="228" t="str">
        <f>VLOOKUP(HelpMe[[#This Row],[Technician]],Technicians[#All],2,FALSE)</f>
        <v>SAP Basis</v>
      </c>
      <c r="AA733" s="233" t="e">
        <f>IF((TEXT("Oct 28, 2024 00:00 AM","mmm dd, yyyy hh:mm") - TEXT(HelpMe[[#This Row],[Created Date]],"mmm dd, yyyy hh:mm"))&gt;0, "Yes","No")</f>
        <v>#VALUE!</v>
      </c>
      <c r="AB733" s="230">
        <f ca="1">IF(HelpMe[[#This Row],[Resolved Time]]="-",NOW()-TEXT(HelpMe[[#This Row],[Created Date]],"mmm dd, yyyy hh:mm"),HelpMe[[#This Row],[Resolved Time]]-HelpMe[[#This Row],[Created Date]])</f>
        <v>3.8951388888890506</v>
      </c>
      <c r="AC733" s="231" t="e">
        <f>YEAR(TEXT(HelpMe[[#This Row],[Created Date]],"mmm dd, yyyy hh:mm"))</f>
        <v>#VALUE!</v>
      </c>
      <c r="AD733" s="228" t="e">
        <f>WEEKNUM(TEXT(HelpMe[[#This Row],[Created Date]],"mmm dd, yyyy hh:mm"),2)</f>
        <v>#VALUE!</v>
      </c>
      <c r="AE733" s="228" t="e">
        <f>_xlfn.CONCAT(HelpMe[[#This Row],[Year]],"-W",HelpMe[[#This Row],[Week'#]])</f>
        <v>#VALUE!</v>
      </c>
      <c r="AF733" s="228" t="str">
        <f>IFERROR(VLOOKUP(HelpMe[[#This Row],[ID]],CGTracker[#All],11,FALSE),"No CG Status Found")</f>
        <v>No CG Status Found</v>
      </c>
      <c r="AG733" s="228" t="e">
        <f>MONTH(TEXT(HelpMe[[#This Row],[Created Date]],"mmm dd, yyyy hh:mm"))</f>
        <v>#VALUE!</v>
      </c>
      <c r="AH733" s="228" t="e">
        <f>_xlfn.CONCAT(HelpMe[[#This Row],[Year]],"-M",HelpMe[[#This Row],[Month]])</f>
        <v>#VALUE!</v>
      </c>
      <c r="AI733" s="228" t="str">
        <f ca="1">IF(HelpMe[[#This Row],[Age]]&lt;2,"Less than 2",IF(HelpMe[[#This Row],[Age]]&lt;5,"From 2 to 5",IF(HelpMe[[#This Row],[Age]]&lt;10,"From 5 to 10","More than 10")))</f>
        <v>From 2 to 5</v>
      </c>
      <c r="AJ733" s="233">
        <f>DATEVALUE(TEXT(HelpMe[[#This Row],[Created Date]],"mm/dd/yyyy hh:mm"))</f>
        <v>45512</v>
      </c>
      <c r="AK733" s="233">
        <f>IF(HelpMe[[#This Row],[Resolved Time]]="-","",DATEVALUE(TEXT(HelpMe[[#This Row],[Created Date]],"mm/dd/yyyy hh:mm")))</f>
        <v>45512</v>
      </c>
    </row>
    <row r="734" spans="1:37" ht="14.5">
      <c r="A734" s="252">
        <v>4000000294</v>
      </c>
      <c r="B734" s="252" t="s">
        <v>117</v>
      </c>
      <c r="C734" s="252" t="s">
        <v>861</v>
      </c>
      <c r="D734" s="254" t="s">
        <v>1994</v>
      </c>
      <c r="E734" s="252" t="s">
        <v>1995</v>
      </c>
      <c r="F734" s="252" t="s">
        <v>843</v>
      </c>
      <c r="G734" s="252" t="s">
        <v>844</v>
      </c>
      <c r="H734" s="252" t="s">
        <v>403</v>
      </c>
      <c r="I734" s="255">
        <v>45477.586111111108</v>
      </c>
      <c r="J734" s="255">
        <v>45479.586111111108</v>
      </c>
      <c r="K734" s="252" t="s">
        <v>885</v>
      </c>
      <c r="L734" s="255">
        <v>45477.697916666664</v>
      </c>
      <c r="M734" s="252" t="s">
        <v>1995</v>
      </c>
      <c r="N734" s="252" t="s">
        <v>1996</v>
      </c>
      <c r="O734" s="252" t="s">
        <v>848</v>
      </c>
      <c r="P734" s="255">
        <v>45600.790277777778</v>
      </c>
      <c r="Q734" s="252" t="s">
        <v>795</v>
      </c>
      <c r="R734" s="255">
        <v>45477.693055555559</v>
      </c>
      <c r="S734" s="255">
        <v>45477.693055555559</v>
      </c>
      <c r="T734" s="253" t="s">
        <v>849</v>
      </c>
      <c r="U734" s="252" t="s">
        <v>885</v>
      </c>
      <c r="V734" s="253" t="s">
        <v>849</v>
      </c>
      <c r="W734" s="252" t="s">
        <v>888</v>
      </c>
      <c r="X734" s="252" t="s">
        <v>903</v>
      </c>
      <c r="Y734" s="228" t="str">
        <f>VLOOKUP(HelpMe[[#This Row],[Technician]],Technicians[#All],3,FALSE)</f>
        <v>RAK Ceramics</v>
      </c>
      <c r="Z734" s="228" t="str">
        <f>VLOOKUP(HelpMe[[#This Row],[Technician]],Technicians[#All],2,FALSE)</f>
        <v>SAP Basis</v>
      </c>
      <c r="AA734" s="233" t="e">
        <f>IF((TEXT("Oct 28, 2024 00:00 AM","mmm dd, yyyy hh:mm") - TEXT(HelpMe[[#This Row],[Created Date]],"mmm dd, yyyy hh:mm"))&gt;0, "Yes","No")</f>
        <v>#VALUE!</v>
      </c>
      <c r="AB734" s="230">
        <f ca="1">IF(HelpMe[[#This Row],[Resolved Time]]="-",NOW()-TEXT(HelpMe[[#This Row],[Created Date]],"mmm dd, yyyy hh:mm"),HelpMe[[#This Row],[Resolved Time]]-HelpMe[[#This Row],[Created Date]])</f>
        <v>0.10694444445107365</v>
      </c>
      <c r="AC734" s="231" t="e">
        <f>YEAR(TEXT(HelpMe[[#This Row],[Created Date]],"mmm dd, yyyy hh:mm"))</f>
        <v>#VALUE!</v>
      </c>
      <c r="AD734" s="228" t="e">
        <f>WEEKNUM(TEXT(HelpMe[[#This Row],[Created Date]],"mmm dd, yyyy hh:mm"),2)</f>
        <v>#VALUE!</v>
      </c>
      <c r="AE734" s="228" t="e">
        <f>_xlfn.CONCAT(HelpMe[[#This Row],[Year]],"-W",HelpMe[[#This Row],[Week'#]])</f>
        <v>#VALUE!</v>
      </c>
      <c r="AF734" s="228" t="str">
        <f>IFERROR(VLOOKUP(HelpMe[[#This Row],[ID]],CGTracker[#All],11,FALSE),"No CG Status Found")</f>
        <v>No CG Status Found</v>
      </c>
      <c r="AG734" s="228" t="e">
        <f>MONTH(TEXT(HelpMe[[#This Row],[Created Date]],"mmm dd, yyyy hh:mm"))</f>
        <v>#VALUE!</v>
      </c>
      <c r="AH734" s="228" t="e">
        <f>_xlfn.CONCAT(HelpMe[[#This Row],[Year]],"-M",HelpMe[[#This Row],[Month]])</f>
        <v>#VALUE!</v>
      </c>
      <c r="AI734" s="228" t="str">
        <f ca="1">IF(HelpMe[[#This Row],[Age]]&lt;2,"Less than 2",IF(HelpMe[[#This Row],[Age]]&lt;5,"From 2 to 5",IF(HelpMe[[#This Row],[Age]]&lt;10,"From 5 to 10","More than 10")))</f>
        <v>Less than 2</v>
      </c>
      <c r="AJ734" s="233">
        <f>DATEVALUE(TEXT(HelpMe[[#This Row],[Created Date]],"mm/dd/yyyy hh:mm"))</f>
        <v>45389</v>
      </c>
      <c r="AK734" s="233">
        <f>IF(HelpMe[[#This Row],[Resolved Time]]="-","",DATEVALUE(TEXT(HelpMe[[#This Row],[Created Date]],"mm/dd/yyyy hh:mm")))</f>
        <v>45389</v>
      </c>
    </row>
    <row r="735" spans="1:37" ht="14.5">
      <c r="A735" s="252">
        <v>4000004473</v>
      </c>
      <c r="B735" s="252" t="s">
        <v>117</v>
      </c>
      <c r="C735" s="252" t="s">
        <v>861</v>
      </c>
      <c r="D735" s="254" t="s">
        <v>1997</v>
      </c>
      <c r="E735" s="252" t="s">
        <v>1998</v>
      </c>
      <c r="F735" s="252" t="s">
        <v>843</v>
      </c>
      <c r="G735" s="252" t="s">
        <v>844</v>
      </c>
      <c r="H735" s="252" t="s">
        <v>403</v>
      </c>
      <c r="I735" s="255">
        <v>45594.513888888891</v>
      </c>
      <c r="J735" s="255">
        <v>45596.513888888891</v>
      </c>
      <c r="K735" s="252" t="s">
        <v>885</v>
      </c>
      <c r="L735" s="255">
        <v>45600.784722222219</v>
      </c>
      <c r="M735" s="252" t="s">
        <v>1998</v>
      </c>
      <c r="N735" s="252" t="s">
        <v>1996</v>
      </c>
      <c r="O735" s="252" t="s">
        <v>848</v>
      </c>
      <c r="P735" s="255">
        <v>45600.784722222219</v>
      </c>
      <c r="Q735" s="252" t="s">
        <v>795</v>
      </c>
      <c r="R735" s="255">
        <v>45597.770138888889</v>
      </c>
      <c r="S735" s="255">
        <v>45597.770138888889</v>
      </c>
      <c r="T735" s="255">
        <v>45594.597222222219</v>
      </c>
      <c r="U735" s="252" t="s">
        <v>885</v>
      </c>
      <c r="V735" s="253" t="s">
        <v>849</v>
      </c>
      <c r="W735" s="252" t="s">
        <v>888</v>
      </c>
      <c r="X735" s="252" t="s">
        <v>793</v>
      </c>
      <c r="Y735" s="228" t="str">
        <f>VLOOKUP(HelpMe[[#This Row],[Technician]],Technicians[#All],3,FALSE)</f>
        <v>RAK Ceramics</v>
      </c>
      <c r="Z735" s="228" t="str">
        <f>VLOOKUP(HelpMe[[#This Row],[Technician]],Technicians[#All],2,FALSE)</f>
        <v>SAP Basis</v>
      </c>
      <c r="AA735" s="233" t="e">
        <f>IF((TEXT("Oct 28, 2024 00:00 AM","mmm dd, yyyy hh:mm") - TEXT(HelpMe[[#This Row],[Created Date]],"mmm dd, yyyy hh:mm"))&gt;0, "Yes","No")</f>
        <v>#VALUE!</v>
      </c>
      <c r="AB735" s="230">
        <f ca="1">IF(HelpMe[[#This Row],[Resolved Time]]="-",NOW()-TEXT(HelpMe[[#This Row],[Created Date]],"mmm dd, yyyy hh:mm"),HelpMe[[#This Row],[Resolved Time]]-HelpMe[[#This Row],[Created Date]])</f>
        <v>3.2562499999985448</v>
      </c>
      <c r="AC735" s="231" t="e">
        <f>YEAR(TEXT(HelpMe[[#This Row],[Created Date]],"mmm dd, yyyy hh:mm"))</f>
        <v>#VALUE!</v>
      </c>
      <c r="AD735" s="228" t="e">
        <f>WEEKNUM(TEXT(HelpMe[[#This Row],[Created Date]],"mmm dd, yyyy hh:mm"),2)</f>
        <v>#VALUE!</v>
      </c>
      <c r="AE735" s="228" t="e">
        <f>_xlfn.CONCAT(HelpMe[[#This Row],[Year]],"-W",HelpMe[[#This Row],[Week'#]])</f>
        <v>#VALUE!</v>
      </c>
      <c r="AF735" s="228" t="str">
        <f>IFERROR(VLOOKUP(HelpMe[[#This Row],[ID]],CGTracker[#All],11,FALSE),"No CG Status Found")</f>
        <v>No CG Status Found</v>
      </c>
      <c r="AG735" s="228" t="e">
        <f>MONTH(TEXT(HelpMe[[#This Row],[Created Date]],"mmm dd, yyyy hh:mm"))</f>
        <v>#VALUE!</v>
      </c>
      <c r="AH735" s="228" t="e">
        <f>_xlfn.CONCAT(HelpMe[[#This Row],[Year]],"-M",HelpMe[[#This Row],[Month]])</f>
        <v>#VALUE!</v>
      </c>
      <c r="AI735" s="228" t="str">
        <f ca="1">IF(HelpMe[[#This Row],[Age]]&lt;2,"Less than 2",IF(HelpMe[[#This Row],[Age]]&lt;5,"From 2 to 5",IF(HelpMe[[#This Row],[Age]]&lt;10,"From 5 to 10","More than 10")))</f>
        <v>From 2 to 5</v>
      </c>
      <c r="AJ735" s="233" t="e">
        <f>DATEVALUE(TEXT(HelpMe[[#This Row],[Created Date]],"mm/dd/yyyy hh:mm"))</f>
        <v>#VALUE!</v>
      </c>
      <c r="AK735" s="233" t="e">
        <f>IF(HelpMe[[#This Row],[Resolved Time]]="-","",DATEVALUE(TEXT(HelpMe[[#This Row],[Created Date]],"mm/dd/yyyy hh:mm")))</f>
        <v>#VALUE!</v>
      </c>
    </row>
    <row r="736" spans="1:37" ht="14.5">
      <c r="A736" s="252">
        <v>4000001749</v>
      </c>
      <c r="B736" s="252" t="s">
        <v>117</v>
      </c>
      <c r="C736" s="252" t="s">
        <v>861</v>
      </c>
      <c r="D736" s="254" t="s">
        <v>1999</v>
      </c>
      <c r="E736" s="252" t="s">
        <v>1109</v>
      </c>
      <c r="F736" s="252" t="s">
        <v>884</v>
      </c>
      <c r="G736" s="252" t="s">
        <v>844</v>
      </c>
      <c r="H736" s="252" t="s">
        <v>403</v>
      </c>
      <c r="I736" s="255">
        <v>45511.490972222222</v>
      </c>
      <c r="J736" s="255">
        <v>45572.526388888888</v>
      </c>
      <c r="K736" s="252" t="s">
        <v>845</v>
      </c>
      <c r="L736" s="255">
        <v>45575.567361111112</v>
      </c>
      <c r="M736" s="252" t="s">
        <v>1109</v>
      </c>
      <c r="N736" s="252" t="s">
        <v>924</v>
      </c>
      <c r="O736" s="252" t="s">
        <v>848</v>
      </c>
      <c r="P736" s="255">
        <v>45575.567361111112</v>
      </c>
      <c r="Q736" s="252" t="s">
        <v>795</v>
      </c>
      <c r="R736" s="255">
        <v>45572.561111111114</v>
      </c>
      <c r="S736" s="255">
        <v>45512.657638888886</v>
      </c>
      <c r="T736" s="255">
        <v>45511.574305555558</v>
      </c>
      <c r="U736" s="252" t="s">
        <v>885</v>
      </c>
      <c r="V736" s="253" t="s">
        <v>849</v>
      </c>
      <c r="W736" s="252" t="s">
        <v>2000</v>
      </c>
      <c r="X736" s="252" t="s">
        <v>793</v>
      </c>
      <c r="Y736" s="228" t="str">
        <f>VLOOKUP(HelpMe[[#This Row],[Technician]],Technicians[#All],3,FALSE)</f>
        <v>RAK Ceramics</v>
      </c>
      <c r="Z736" s="228" t="str">
        <f>VLOOKUP(HelpMe[[#This Row],[Technician]],Technicians[#All],2,FALSE)</f>
        <v>SAP Basis</v>
      </c>
      <c r="AA736" s="230" t="e">
        <f>IF((TEXT("Oct 28, 2024 00:00 AM","mmm dd, yyyy hh:mm") - TEXT(HelpMe[[#This Row],[Created Date]],"mmm dd, yyyy hh:mm"))&gt;0, "Yes","No")</f>
        <v>#VALUE!</v>
      </c>
      <c r="AB736" s="230">
        <f ca="1">IF(HelpMe[[#This Row],[Resolved Time]]="-",NOW()-TEXT(HelpMe[[#This Row],[Created Date]],"mmm dd, yyyy hh:mm"),HelpMe[[#This Row],[Resolved Time]]-HelpMe[[#This Row],[Created Date]])</f>
        <v>61.070138888891961</v>
      </c>
      <c r="AC736" s="231" t="e">
        <f>YEAR(TEXT(HelpMe[[#This Row],[Created Date]],"mmm dd, yyyy hh:mm"))</f>
        <v>#VALUE!</v>
      </c>
      <c r="AD736" s="228" t="e">
        <f>WEEKNUM(TEXT(HelpMe[[#This Row],[Created Date]],"mmm dd, yyyy hh:mm"),2)</f>
        <v>#VALUE!</v>
      </c>
      <c r="AE736" s="228" t="e">
        <f>_xlfn.CONCAT(HelpMe[[#This Row],[Year]],"-W",HelpMe[[#This Row],[Week'#]])</f>
        <v>#VALUE!</v>
      </c>
      <c r="AF736" s="228" t="str">
        <f>IFERROR(VLOOKUP(HelpMe[[#This Row],[ID]],CGTracker[#All],11,FALSE),"No CG Status Found")</f>
        <v>No CG Status Found</v>
      </c>
      <c r="AG736" s="228" t="e">
        <f>MONTH(TEXT(HelpMe[[#This Row],[Created Date]],"mmm dd, yyyy hh:mm"))</f>
        <v>#VALUE!</v>
      </c>
      <c r="AH736" s="228" t="e">
        <f>_xlfn.CONCAT(HelpMe[[#This Row],[Year]],"-M",HelpMe[[#This Row],[Month]])</f>
        <v>#VALUE!</v>
      </c>
      <c r="AI736" s="228" t="str">
        <f ca="1">IF(HelpMe[[#This Row],[Age]]&lt;2,"Less than 2",IF(HelpMe[[#This Row],[Age]]&lt;5,"From 2 to 5",IF(HelpMe[[#This Row],[Age]]&lt;10,"From 5 to 10","More than 10")))</f>
        <v>More than 10</v>
      </c>
      <c r="AJ736" s="233">
        <f>DATEVALUE(TEXT(HelpMe[[#This Row],[Created Date]],"mm/dd/yyyy hh:mm"))</f>
        <v>45481</v>
      </c>
      <c r="AK736" s="233">
        <f>IF(HelpMe[[#This Row],[Resolved Time]]="-","",DATEVALUE(TEXT(HelpMe[[#This Row],[Created Date]],"mm/dd/yyyy hh:mm")))</f>
        <v>45481</v>
      </c>
    </row>
    <row r="737" spans="1:37" ht="14.5">
      <c r="A737" s="252">
        <v>4000005139</v>
      </c>
      <c r="B737" s="252" t="s">
        <v>117</v>
      </c>
      <c r="C737" s="252" t="s">
        <v>906</v>
      </c>
      <c r="D737" s="254" t="s">
        <v>2001</v>
      </c>
      <c r="E737" s="252" t="s">
        <v>1126</v>
      </c>
      <c r="F737" s="252" t="s">
        <v>843</v>
      </c>
      <c r="G737" s="252" t="s">
        <v>844</v>
      </c>
      <c r="H737" s="252" t="s">
        <v>403</v>
      </c>
      <c r="I737" s="255">
        <v>45614.806944444441</v>
      </c>
      <c r="J737" s="255">
        <v>45615.765277777777</v>
      </c>
      <c r="K737" s="252" t="s">
        <v>885</v>
      </c>
      <c r="L737" s="255">
        <v>45618.540972222225</v>
      </c>
      <c r="M737" s="252" t="s">
        <v>1126</v>
      </c>
      <c r="N737" s="252" t="s">
        <v>1127</v>
      </c>
      <c r="O737" s="252" t="s">
        <v>848</v>
      </c>
      <c r="P737" s="255">
        <v>45618.540972222225</v>
      </c>
      <c r="Q737" s="252" t="s">
        <v>861</v>
      </c>
      <c r="R737" s="255">
        <v>45615.53402777778</v>
      </c>
      <c r="S737" s="255">
        <v>45615.462500000001</v>
      </c>
      <c r="T737" s="255">
        <v>45615.473611111112</v>
      </c>
      <c r="U737" s="252" t="s">
        <v>885</v>
      </c>
      <c r="V737" s="253" t="s">
        <v>849</v>
      </c>
      <c r="W737" s="252" t="s">
        <v>888</v>
      </c>
      <c r="X737" s="252" t="s">
        <v>793</v>
      </c>
      <c r="Y737" s="228" t="str">
        <f>VLOOKUP(HelpMe[[#This Row],[Technician]],Technicians[#All],3,FALSE)</f>
        <v>RAK Ceramics</v>
      </c>
      <c r="Z737" s="228" t="str">
        <f>VLOOKUP(HelpMe[[#This Row],[Technician]],Technicians[#All],2,FALSE)</f>
        <v>SAP Basis</v>
      </c>
      <c r="AA737" s="233" t="e">
        <f>IF((TEXT("Oct 28, 2024 00:00 AM","mmm dd, yyyy hh:mm") - TEXT(HelpMe[[#This Row],[Created Date]],"mmm dd, yyyy hh:mm"))&gt;0, "Yes","No")</f>
        <v>#VALUE!</v>
      </c>
      <c r="AB737" s="230">
        <f ca="1">IF(HelpMe[[#This Row],[Resolved Time]]="-",NOW()-TEXT(HelpMe[[#This Row],[Created Date]],"mmm dd, yyyy hh:mm"),HelpMe[[#This Row],[Resolved Time]]-HelpMe[[#This Row],[Created Date]])</f>
        <v>0.72708333333866904</v>
      </c>
      <c r="AC737" s="231" t="e">
        <f>YEAR(TEXT(HelpMe[[#This Row],[Created Date]],"mmm dd, yyyy hh:mm"))</f>
        <v>#VALUE!</v>
      </c>
      <c r="AD737" s="228" t="e">
        <f>WEEKNUM(TEXT(HelpMe[[#This Row],[Created Date]],"mmm dd, yyyy hh:mm"),2)</f>
        <v>#VALUE!</v>
      </c>
      <c r="AE737" s="228" t="e">
        <f>_xlfn.CONCAT(HelpMe[[#This Row],[Year]],"-W",HelpMe[[#This Row],[Week'#]])</f>
        <v>#VALUE!</v>
      </c>
      <c r="AF737" s="228" t="str">
        <f>IFERROR(VLOOKUP(HelpMe[[#This Row],[ID]],CGTracker[#All],11,FALSE),"No CG Status Found")</f>
        <v>No CG Status Found</v>
      </c>
      <c r="AG737" s="228" t="e">
        <f>MONTH(TEXT(HelpMe[[#This Row],[Created Date]],"mmm dd, yyyy hh:mm"))</f>
        <v>#VALUE!</v>
      </c>
      <c r="AH737" s="228" t="e">
        <f>_xlfn.CONCAT(HelpMe[[#This Row],[Year]],"-M",HelpMe[[#This Row],[Month]])</f>
        <v>#VALUE!</v>
      </c>
      <c r="AI737" s="228" t="str">
        <f ca="1">IF(HelpMe[[#This Row],[Age]]&lt;2,"Less than 2",IF(HelpMe[[#This Row],[Age]]&lt;5,"From 2 to 5",IF(HelpMe[[#This Row],[Age]]&lt;10,"From 5 to 10","More than 10")))</f>
        <v>Less than 2</v>
      </c>
      <c r="AJ737" s="233" t="e">
        <f>DATEVALUE(TEXT(HelpMe[[#This Row],[Created Date]],"mm/dd/yyyy hh:mm"))</f>
        <v>#VALUE!</v>
      </c>
      <c r="AK737" s="233" t="e">
        <f>IF(HelpMe[[#This Row],[Resolved Time]]="-","",DATEVALUE(TEXT(HelpMe[[#This Row],[Created Date]],"mm/dd/yyyy hh:mm")))</f>
        <v>#VALUE!</v>
      </c>
    </row>
    <row r="738" spans="1:37" ht="14.5">
      <c r="A738" s="252">
        <v>4000002667</v>
      </c>
      <c r="B738" s="252" t="s">
        <v>117</v>
      </c>
      <c r="C738" s="252" t="s">
        <v>795</v>
      </c>
      <c r="D738" s="254" t="s">
        <v>2002</v>
      </c>
      <c r="E738" s="252" t="s">
        <v>2003</v>
      </c>
      <c r="F738" s="252" t="s">
        <v>843</v>
      </c>
      <c r="G738" s="252" t="s">
        <v>844</v>
      </c>
      <c r="H738" s="252" t="s">
        <v>403</v>
      </c>
      <c r="I738" s="255">
        <v>45539.632638888892</v>
      </c>
      <c r="J738" s="255">
        <v>45542.632638888892</v>
      </c>
      <c r="K738" s="252" t="s">
        <v>845</v>
      </c>
      <c r="L738" s="255">
        <v>45543.763194444444</v>
      </c>
      <c r="M738" s="252" t="s">
        <v>2003</v>
      </c>
      <c r="N738" s="252" t="s">
        <v>959</v>
      </c>
      <c r="O738" s="252" t="s">
        <v>848</v>
      </c>
      <c r="P738" s="255">
        <v>45543.763194444444</v>
      </c>
      <c r="Q738" s="252" t="s">
        <v>795</v>
      </c>
      <c r="R738" s="255">
        <v>45540.738194444442</v>
      </c>
      <c r="S738" s="255">
        <v>45540.664583333331</v>
      </c>
      <c r="T738" s="255">
        <v>45539.71597222222</v>
      </c>
      <c r="U738" s="252" t="s">
        <v>885</v>
      </c>
      <c r="V738" s="253" t="s">
        <v>849</v>
      </c>
      <c r="W738" s="252" t="s">
        <v>850</v>
      </c>
      <c r="X738" s="252" t="s">
        <v>857</v>
      </c>
      <c r="Y738" s="228" t="str">
        <f>VLOOKUP(HelpMe[[#This Row],[Technician]],Technicians[#All],3,FALSE)</f>
        <v>RAK Ceramics</v>
      </c>
      <c r="Z738" s="228" t="str">
        <f>VLOOKUP(HelpMe[[#This Row],[Technician]],Technicians[#All],2,FALSE)</f>
        <v>SAP Basis</v>
      </c>
      <c r="AA738" s="233" t="e">
        <f>IF((TEXT("Oct 28, 2024 00:00 AM","mmm dd, yyyy hh:mm") - TEXT(HelpMe[[#This Row],[Created Date]],"mmm dd, yyyy hh:mm"))&gt;0, "Yes","No")</f>
        <v>#VALUE!</v>
      </c>
      <c r="AB738" s="230">
        <f ca="1">IF(HelpMe[[#This Row],[Resolved Time]]="-",NOW()-TEXT(HelpMe[[#This Row],[Created Date]],"mmm dd, yyyy hh:mm"),HelpMe[[#This Row],[Resolved Time]]-HelpMe[[#This Row],[Created Date]])</f>
        <v>1.1055555555503815</v>
      </c>
      <c r="AC738" s="231" t="e">
        <f>YEAR(TEXT(HelpMe[[#This Row],[Created Date]],"mmm dd, yyyy hh:mm"))</f>
        <v>#VALUE!</v>
      </c>
      <c r="AD738" s="228" t="e">
        <f>WEEKNUM(TEXT(HelpMe[[#This Row],[Created Date]],"mmm dd, yyyy hh:mm"),2)</f>
        <v>#VALUE!</v>
      </c>
      <c r="AE738" s="228" t="e">
        <f>_xlfn.CONCAT(HelpMe[[#This Row],[Year]],"-W",HelpMe[[#This Row],[Week'#]])</f>
        <v>#VALUE!</v>
      </c>
      <c r="AF738" s="228" t="str">
        <f>IFERROR(VLOOKUP(HelpMe[[#This Row],[ID]],CGTracker[#All],11,FALSE),"No CG Status Found")</f>
        <v>No CG Status Found</v>
      </c>
      <c r="AG738" s="228" t="e">
        <f>MONTH(TEXT(HelpMe[[#This Row],[Created Date]],"mmm dd, yyyy hh:mm"))</f>
        <v>#VALUE!</v>
      </c>
      <c r="AH738" s="228" t="e">
        <f>_xlfn.CONCAT(HelpMe[[#This Row],[Year]],"-M",HelpMe[[#This Row],[Month]])</f>
        <v>#VALUE!</v>
      </c>
      <c r="AI738" s="228" t="str">
        <f ca="1">IF(HelpMe[[#This Row],[Age]]&lt;2,"Less than 2",IF(HelpMe[[#This Row],[Age]]&lt;5,"From 2 to 5",IF(HelpMe[[#This Row],[Age]]&lt;10,"From 5 to 10","More than 10")))</f>
        <v>Less than 2</v>
      </c>
      <c r="AJ738" s="233">
        <f>DATEVALUE(TEXT(HelpMe[[#This Row],[Created Date]],"mm/dd/yyyy hh:mm"))</f>
        <v>45391</v>
      </c>
      <c r="AK738" s="233">
        <f>IF(HelpMe[[#This Row],[Resolved Time]]="-","",DATEVALUE(TEXT(HelpMe[[#This Row],[Created Date]],"mm/dd/yyyy hh:mm")))</f>
        <v>45391</v>
      </c>
    </row>
    <row r="739" spans="1:37" ht="14.5">
      <c r="A739" s="252">
        <v>4000003936</v>
      </c>
      <c r="B739" s="252" t="s">
        <v>117</v>
      </c>
      <c r="C739" s="252" t="s">
        <v>795</v>
      </c>
      <c r="D739" s="254" t="s">
        <v>2004</v>
      </c>
      <c r="E739" s="252" t="s">
        <v>1237</v>
      </c>
      <c r="F739" s="252" t="s">
        <v>843</v>
      </c>
      <c r="G739" s="252" t="s">
        <v>844</v>
      </c>
      <c r="H739" s="252" t="s">
        <v>403</v>
      </c>
      <c r="I739" s="255">
        <v>45575.661805555559</v>
      </c>
      <c r="J739" s="255">
        <v>45579.661805555559</v>
      </c>
      <c r="K739" s="252" t="s">
        <v>885</v>
      </c>
      <c r="L739" s="255">
        <v>45579.777083333334</v>
      </c>
      <c r="M739" s="252" t="s">
        <v>1237</v>
      </c>
      <c r="N739" s="252" t="s">
        <v>1027</v>
      </c>
      <c r="O739" s="252" t="s">
        <v>848</v>
      </c>
      <c r="P739" s="255">
        <v>45604.468055555553</v>
      </c>
      <c r="Q739" s="252" t="s">
        <v>795</v>
      </c>
      <c r="R739" s="255">
        <v>45576.761805555558</v>
      </c>
      <c r="S739" s="255">
        <v>45576.761805555558</v>
      </c>
      <c r="T739" s="255">
        <v>45575.745138888888</v>
      </c>
      <c r="U739" s="252" t="s">
        <v>885</v>
      </c>
      <c r="V739" s="253" t="s">
        <v>849</v>
      </c>
      <c r="W739" s="252" t="s">
        <v>888</v>
      </c>
      <c r="X739" s="252" t="s">
        <v>793</v>
      </c>
      <c r="Y739" s="228" t="str">
        <f>VLOOKUP(HelpMe[[#This Row],[Technician]],Technicians[#All],3,FALSE)</f>
        <v>RAK Ceramics</v>
      </c>
      <c r="Z739" s="228" t="str">
        <f>VLOOKUP(HelpMe[[#This Row],[Technician]],Technicians[#All],2,FALSE)</f>
        <v>SAP Basis</v>
      </c>
      <c r="AA739" s="233" t="e">
        <f>IF((TEXT("Oct 28, 2024 00:00 AM","mmm dd, yyyy hh:mm") - TEXT(HelpMe[[#This Row],[Created Date]],"mmm dd, yyyy hh:mm"))&gt;0, "Yes","No")</f>
        <v>#VALUE!</v>
      </c>
      <c r="AB739" s="230">
        <f ca="1">IF(HelpMe[[#This Row],[Resolved Time]]="-",NOW()-TEXT(HelpMe[[#This Row],[Created Date]],"mmm dd, yyyy hh:mm"),HelpMe[[#This Row],[Resolved Time]]-HelpMe[[#This Row],[Created Date]])</f>
        <v>1.0999999999985448</v>
      </c>
      <c r="AC739" s="231" t="e">
        <f>YEAR(TEXT(HelpMe[[#This Row],[Created Date]],"mmm dd, yyyy hh:mm"))</f>
        <v>#VALUE!</v>
      </c>
      <c r="AD739" s="228" t="e">
        <f>WEEKNUM(TEXT(HelpMe[[#This Row],[Created Date]],"mmm dd, yyyy hh:mm"),2)</f>
        <v>#VALUE!</v>
      </c>
      <c r="AE739" s="228" t="e">
        <f>_xlfn.CONCAT(HelpMe[[#This Row],[Year]],"-W",HelpMe[[#This Row],[Week'#]])</f>
        <v>#VALUE!</v>
      </c>
      <c r="AF739" s="228" t="str">
        <f>IFERROR(VLOOKUP(HelpMe[[#This Row],[ID]],CGTracker[#All],11,FALSE),"No CG Status Found")</f>
        <v>No CG Status Found</v>
      </c>
      <c r="AG739" s="228" t="e">
        <f>MONTH(TEXT(HelpMe[[#This Row],[Created Date]],"mmm dd, yyyy hh:mm"))</f>
        <v>#VALUE!</v>
      </c>
      <c r="AH739" s="228" t="e">
        <f>_xlfn.CONCAT(HelpMe[[#This Row],[Year]],"-M",HelpMe[[#This Row],[Month]])</f>
        <v>#VALUE!</v>
      </c>
      <c r="AI739" s="228" t="str">
        <f ca="1">IF(HelpMe[[#This Row],[Age]]&lt;2,"Less than 2",IF(HelpMe[[#This Row],[Age]]&lt;5,"From 2 to 5",IF(HelpMe[[#This Row],[Age]]&lt;10,"From 5 to 10","More than 10")))</f>
        <v>Less than 2</v>
      </c>
      <c r="AJ739" s="233">
        <f>DATEVALUE(TEXT(HelpMe[[#This Row],[Created Date]],"mm/dd/yyyy hh:mm"))</f>
        <v>45575</v>
      </c>
      <c r="AK739" s="233">
        <f>IF(HelpMe[[#This Row],[Resolved Time]]="-","",DATEVALUE(TEXT(HelpMe[[#This Row],[Created Date]],"mm/dd/yyyy hh:mm")))</f>
        <v>45575</v>
      </c>
    </row>
    <row r="740" spans="1:37" ht="14.5">
      <c r="A740" s="252">
        <v>4000004021</v>
      </c>
      <c r="B740" s="252" t="s">
        <v>117</v>
      </c>
      <c r="C740" s="252" t="s">
        <v>906</v>
      </c>
      <c r="D740" s="254" t="s">
        <v>2005</v>
      </c>
      <c r="E740" s="252" t="s">
        <v>1812</v>
      </c>
      <c r="F740" s="252" t="s">
        <v>843</v>
      </c>
      <c r="G740" s="252" t="s">
        <v>844</v>
      </c>
      <c r="H740" s="252" t="s">
        <v>403</v>
      </c>
      <c r="I740" s="255">
        <v>45579.504861111112</v>
      </c>
      <c r="J740" s="255">
        <v>45580.463194444441</v>
      </c>
      <c r="K740" s="252" t="s">
        <v>845</v>
      </c>
      <c r="L740" s="255">
        <v>45583.695138888892</v>
      </c>
      <c r="M740" s="252" t="s">
        <v>1812</v>
      </c>
      <c r="N740" s="252" t="s">
        <v>1813</v>
      </c>
      <c r="O740" s="252" t="s">
        <v>848</v>
      </c>
      <c r="P740" s="255">
        <v>45583.695138888892</v>
      </c>
      <c r="Q740" s="252" t="s">
        <v>861</v>
      </c>
      <c r="R740" s="255">
        <v>45580.6875</v>
      </c>
      <c r="S740" s="255">
        <v>45580.6875</v>
      </c>
      <c r="T740" s="255">
        <v>45579.546527777777</v>
      </c>
      <c r="U740" s="252" t="s">
        <v>885</v>
      </c>
      <c r="V740" s="253" t="s">
        <v>849</v>
      </c>
      <c r="W740" s="252" t="s">
        <v>850</v>
      </c>
      <c r="X740" s="252" t="s">
        <v>793</v>
      </c>
      <c r="Y740" s="228" t="str">
        <f>VLOOKUP(HelpMe[[#This Row],[Technician]],Technicians[#All],3,FALSE)</f>
        <v>RAK Ceramics</v>
      </c>
      <c r="Z740" s="228" t="str">
        <f>VLOOKUP(HelpMe[[#This Row],[Technician]],Technicians[#All],2,FALSE)</f>
        <v>SAP Basis</v>
      </c>
      <c r="AA740" s="233" t="e">
        <f>IF((TEXT("Oct 28, 2024 00:00 AM","mmm dd, yyyy hh:mm") - TEXT(HelpMe[[#This Row],[Created Date]],"mmm dd, yyyy hh:mm"))&gt;0, "Yes","No")</f>
        <v>#VALUE!</v>
      </c>
      <c r="AB740" s="230">
        <f ca="1">IF(HelpMe[[#This Row],[Resolved Time]]="-",NOW()-TEXT(HelpMe[[#This Row],[Created Date]],"mmm dd, yyyy hh:mm"),HelpMe[[#This Row],[Resolved Time]]-HelpMe[[#This Row],[Created Date]])</f>
        <v>1.1826388888875954</v>
      </c>
      <c r="AC740" s="231" t="e">
        <f>YEAR(TEXT(HelpMe[[#This Row],[Created Date]],"mmm dd, yyyy hh:mm"))</f>
        <v>#VALUE!</v>
      </c>
      <c r="AD740" s="228" t="e">
        <f>WEEKNUM(TEXT(HelpMe[[#This Row],[Created Date]],"mmm dd, yyyy hh:mm"),2)</f>
        <v>#VALUE!</v>
      </c>
      <c r="AE740" s="228" t="e">
        <f>_xlfn.CONCAT(HelpMe[[#This Row],[Year]],"-W",HelpMe[[#This Row],[Week'#]])</f>
        <v>#VALUE!</v>
      </c>
      <c r="AF740" s="228" t="str">
        <f>IFERROR(VLOOKUP(HelpMe[[#This Row],[ID]],CGTracker[#All],11,FALSE),"No CG Status Found")</f>
        <v>No CG Status Found</v>
      </c>
      <c r="AG740" s="228" t="e">
        <f>MONTH(TEXT(HelpMe[[#This Row],[Created Date]],"mmm dd, yyyy hh:mm"))</f>
        <v>#VALUE!</v>
      </c>
      <c r="AH740" s="228" t="e">
        <f>_xlfn.CONCAT(HelpMe[[#This Row],[Year]],"-M",HelpMe[[#This Row],[Month]])</f>
        <v>#VALUE!</v>
      </c>
      <c r="AI740" s="228" t="str">
        <f ca="1">IF(HelpMe[[#This Row],[Age]]&lt;2,"Less than 2",IF(HelpMe[[#This Row],[Age]]&lt;5,"From 2 to 5",IF(HelpMe[[#This Row],[Age]]&lt;10,"From 5 to 10","More than 10")))</f>
        <v>Less than 2</v>
      </c>
      <c r="AJ740" s="233" t="e">
        <f>DATEVALUE(TEXT(HelpMe[[#This Row],[Created Date]],"mm/dd/yyyy hh:mm"))</f>
        <v>#VALUE!</v>
      </c>
      <c r="AK740" s="233" t="e">
        <f>IF(HelpMe[[#This Row],[Resolved Time]]="-","",DATEVALUE(TEXT(HelpMe[[#This Row],[Created Date]],"mm/dd/yyyy hh:mm")))</f>
        <v>#VALUE!</v>
      </c>
    </row>
    <row r="741" spans="1:37" ht="14.5">
      <c r="A741" s="252">
        <v>4000004984</v>
      </c>
      <c r="B741" s="252" t="s">
        <v>117</v>
      </c>
      <c r="C741" s="252" t="s">
        <v>906</v>
      </c>
      <c r="D741" s="254" t="s">
        <v>2006</v>
      </c>
      <c r="E741" s="252" t="s">
        <v>2007</v>
      </c>
      <c r="F741" s="252" t="s">
        <v>843</v>
      </c>
      <c r="G741" s="252" t="s">
        <v>844</v>
      </c>
      <c r="H741" s="252" t="s">
        <v>403</v>
      </c>
      <c r="I741" s="255">
        <v>45609.744444444441</v>
      </c>
      <c r="J741" s="255">
        <v>45610.702777777777</v>
      </c>
      <c r="K741" s="252" t="s">
        <v>885</v>
      </c>
      <c r="L741" s="255">
        <v>45617.707638888889</v>
      </c>
      <c r="M741" s="252" t="s">
        <v>1154</v>
      </c>
      <c r="N741" s="252" t="s">
        <v>939</v>
      </c>
      <c r="O741" s="252" t="s">
        <v>848</v>
      </c>
      <c r="P741" s="255">
        <v>45617.707638888889</v>
      </c>
      <c r="Q741" s="252" t="s">
        <v>861</v>
      </c>
      <c r="R741" s="255">
        <v>45614.679166666669</v>
      </c>
      <c r="S741" s="255">
        <v>45609.759722222225</v>
      </c>
      <c r="T741" s="255">
        <v>45609.786111111112</v>
      </c>
      <c r="U741" s="252" t="s">
        <v>885</v>
      </c>
      <c r="V741" s="253" t="s">
        <v>849</v>
      </c>
      <c r="W741" s="252" t="s">
        <v>888</v>
      </c>
      <c r="X741" s="252" t="s">
        <v>793</v>
      </c>
      <c r="Y741" s="228" t="str">
        <f>VLOOKUP(HelpMe[[#This Row],[Technician]],Technicians[#All],3,FALSE)</f>
        <v>RAK Ceramics</v>
      </c>
      <c r="Z741" s="228" t="str">
        <f>VLOOKUP(HelpMe[[#This Row],[Technician]],Technicians[#All],2,FALSE)</f>
        <v>SAP Basis</v>
      </c>
      <c r="AA741" s="233" t="e">
        <f>IF((TEXT("Oct 28, 2024 00:00 AM","mmm dd, yyyy hh:mm") - TEXT(HelpMe[[#This Row],[Created Date]],"mmm dd, yyyy hh:mm"))&gt;0, "Yes","No")</f>
        <v>#VALUE!</v>
      </c>
      <c r="AB741" s="230">
        <f ca="1">IF(HelpMe[[#This Row],[Resolved Time]]="-",NOW()-TEXT(HelpMe[[#This Row],[Created Date]],"mmm dd, yyyy hh:mm"),HelpMe[[#This Row],[Resolved Time]]-HelpMe[[#This Row],[Created Date]])</f>
        <v>4.9347222222277196</v>
      </c>
      <c r="AC741" s="231" t="e">
        <f>YEAR(TEXT(HelpMe[[#This Row],[Created Date]],"mmm dd, yyyy hh:mm"))</f>
        <v>#VALUE!</v>
      </c>
      <c r="AD741" s="228" t="e">
        <f>WEEKNUM(TEXT(HelpMe[[#This Row],[Created Date]],"mmm dd, yyyy hh:mm"),2)</f>
        <v>#VALUE!</v>
      </c>
      <c r="AE741" s="228" t="e">
        <f>_xlfn.CONCAT(HelpMe[[#This Row],[Year]],"-W",HelpMe[[#This Row],[Week'#]])</f>
        <v>#VALUE!</v>
      </c>
      <c r="AF741" s="228" t="str">
        <f>IFERROR(VLOOKUP(HelpMe[[#This Row],[ID]],CGTracker[#All],11,FALSE),"No CG Status Found")</f>
        <v>No CG Status Found</v>
      </c>
      <c r="AG741" s="228" t="e">
        <f>MONTH(TEXT(HelpMe[[#This Row],[Created Date]],"mmm dd, yyyy hh:mm"))</f>
        <v>#VALUE!</v>
      </c>
      <c r="AH741" s="228" t="e">
        <f>_xlfn.CONCAT(HelpMe[[#This Row],[Year]],"-M",HelpMe[[#This Row],[Month]])</f>
        <v>#VALUE!</v>
      </c>
      <c r="AI741" s="228" t="str">
        <f ca="1">IF(HelpMe[[#This Row],[Age]]&lt;2,"Less than 2",IF(HelpMe[[#This Row],[Age]]&lt;5,"From 2 to 5",IF(HelpMe[[#This Row],[Age]]&lt;10,"From 5 to 10","More than 10")))</f>
        <v>From 2 to 5</v>
      </c>
      <c r="AJ741" s="233" t="e">
        <f>DATEVALUE(TEXT(HelpMe[[#This Row],[Created Date]],"mm/dd/yyyy hh:mm"))</f>
        <v>#VALUE!</v>
      </c>
      <c r="AK741" s="233" t="e">
        <f>IF(HelpMe[[#This Row],[Resolved Time]]="-","",DATEVALUE(TEXT(HelpMe[[#This Row],[Created Date]],"mm/dd/yyyy hh:mm")))</f>
        <v>#VALUE!</v>
      </c>
    </row>
    <row r="742" spans="1:37" ht="14.5">
      <c r="A742" s="252">
        <v>4000002423</v>
      </c>
      <c r="B742" s="252" t="s">
        <v>117</v>
      </c>
      <c r="C742" s="252" t="s">
        <v>861</v>
      </c>
      <c r="D742" s="254" t="s">
        <v>2008</v>
      </c>
      <c r="E742" s="252" t="s">
        <v>955</v>
      </c>
      <c r="F742" s="252" t="s">
        <v>843</v>
      </c>
      <c r="G742" s="252" t="s">
        <v>844</v>
      </c>
      <c r="H742" s="252" t="s">
        <v>403</v>
      </c>
      <c r="I742" s="255">
        <v>45532.663194444445</v>
      </c>
      <c r="J742" s="255">
        <v>45534.663194444445</v>
      </c>
      <c r="K742" s="252" t="s">
        <v>845</v>
      </c>
      <c r="L742" s="255">
        <v>45555.475694444445</v>
      </c>
      <c r="M742" s="252" t="s">
        <v>955</v>
      </c>
      <c r="N742" s="252" t="s">
        <v>956</v>
      </c>
      <c r="O742" s="252" t="s">
        <v>848</v>
      </c>
      <c r="P742" s="255">
        <v>45555.475694444445</v>
      </c>
      <c r="Q742" s="252" t="s">
        <v>795</v>
      </c>
      <c r="R742" s="255">
        <v>45552.451388888891</v>
      </c>
      <c r="S742" s="255">
        <v>45552.451388888891</v>
      </c>
      <c r="T742" s="255">
        <v>45532.746527777781</v>
      </c>
      <c r="U742" s="252" t="s">
        <v>885</v>
      </c>
      <c r="V742" s="253" t="s">
        <v>849</v>
      </c>
      <c r="W742" s="252" t="s">
        <v>850</v>
      </c>
      <c r="X742" s="252" t="s">
        <v>793</v>
      </c>
      <c r="Y742" s="228" t="str">
        <f>VLOOKUP(HelpMe[[#This Row],[Technician]],Technicians[#All],3,FALSE)</f>
        <v>RAK Ceramics</v>
      </c>
      <c r="Z742" s="228" t="str">
        <f>VLOOKUP(HelpMe[[#This Row],[Technician]],Technicians[#All],2,FALSE)</f>
        <v>SAP Basis</v>
      </c>
      <c r="AA742" s="230" t="e">
        <f>IF((TEXT("Oct 28, 2024 00:00 AM","mmm dd, yyyy hh:mm") - TEXT(HelpMe[[#This Row],[Created Date]],"mmm dd, yyyy hh:mm"))&gt;0, "Yes","No")</f>
        <v>#VALUE!</v>
      </c>
      <c r="AB742" s="230">
        <f ca="1">IF(HelpMe[[#This Row],[Resolved Time]]="-",NOW()-TEXT(HelpMe[[#This Row],[Created Date]],"mmm dd, yyyy hh:mm"),HelpMe[[#This Row],[Resolved Time]]-HelpMe[[#This Row],[Created Date]])</f>
        <v>19.788194444445253</v>
      </c>
      <c r="AC742" s="231" t="e">
        <f>YEAR(TEXT(HelpMe[[#This Row],[Created Date]],"mmm dd, yyyy hh:mm"))</f>
        <v>#VALUE!</v>
      </c>
      <c r="AD742" s="228" t="e">
        <f>WEEKNUM(TEXT(HelpMe[[#This Row],[Created Date]],"mmm dd, yyyy hh:mm"),2)</f>
        <v>#VALUE!</v>
      </c>
      <c r="AE742" s="228" t="e">
        <f>_xlfn.CONCAT(HelpMe[[#This Row],[Year]],"-W",HelpMe[[#This Row],[Week'#]])</f>
        <v>#VALUE!</v>
      </c>
      <c r="AF742" s="228" t="str">
        <f>IFERROR(VLOOKUP(HelpMe[[#This Row],[ID]],CGTracker[#All],11,FALSE),"No CG Status Found")</f>
        <v>No CG Status Found</v>
      </c>
      <c r="AG742" s="228" t="e">
        <f>MONTH(TEXT(HelpMe[[#This Row],[Created Date]],"mmm dd, yyyy hh:mm"))</f>
        <v>#VALUE!</v>
      </c>
      <c r="AH742" s="228" t="e">
        <f>_xlfn.CONCAT(HelpMe[[#This Row],[Year]],"-M",HelpMe[[#This Row],[Month]])</f>
        <v>#VALUE!</v>
      </c>
      <c r="AI742" s="228" t="str">
        <f ca="1">IF(HelpMe[[#This Row],[Age]]&lt;2,"Less than 2",IF(HelpMe[[#This Row],[Age]]&lt;5,"From 2 to 5",IF(HelpMe[[#This Row],[Age]]&lt;10,"From 5 to 10","More than 10")))</f>
        <v>More than 10</v>
      </c>
      <c r="AJ742" s="233" t="e">
        <f>DATEVALUE(TEXT(HelpMe[[#This Row],[Created Date]],"mm/dd/yyyy hh:mm"))</f>
        <v>#VALUE!</v>
      </c>
      <c r="AK742" s="233" t="e">
        <f>IF(HelpMe[[#This Row],[Resolved Time]]="-","",DATEVALUE(TEXT(HelpMe[[#This Row],[Created Date]],"mm/dd/yyyy hh:mm")))</f>
        <v>#VALUE!</v>
      </c>
    </row>
    <row r="743" spans="1:37" ht="14.5">
      <c r="A743" s="252">
        <v>4000004938</v>
      </c>
      <c r="B743" s="252" t="s">
        <v>117</v>
      </c>
      <c r="C743" s="252" t="s">
        <v>795</v>
      </c>
      <c r="D743" s="254" t="s">
        <v>2009</v>
      </c>
      <c r="E743" s="252" t="s">
        <v>2010</v>
      </c>
      <c r="F743" s="252" t="s">
        <v>843</v>
      </c>
      <c r="G743" s="252" t="s">
        <v>844</v>
      </c>
      <c r="H743" s="252" t="s">
        <v>403</v>
      </c>
      <c r="I743" s="255">
        <v>45608.749305555553</v>
      </c>
      <c r="J743" s="255">
        <v>45610.749305555553</v>
      </c>
      <c r="K743" s="252" t="s">
        <v>885</v>
      </c>
      <c r="L743" s="255">
        <v>45618.540972222225</v>
      </c>
      <c r="M743" s="252" t="s">
        <v>846</v>
      </c>
      <c r="N743" s="252" t="s">
        <v>983</v>
      </c>
      <c r="O743" s="252" t="s">
        <v>848</v>
      </c>
      <c r="P743" s="255">
        <v>45618.540972222225</v>
      </c>
      <c r="Q743" s="252" t="s">
        <v>795</v>
      </c>
      <c r="R743" s="255">
        <v>45615.540277777778</v>
      </c>
      <c r="S743" s="255">
        <v>45608.772222222222</v>
      </c>
      <c r="T743" s="255">
        <v>45609.457638888889</v>
      </c>
      <c r="U743" s="252" t="s">
        <v>885</v>
      </c>
      <c r="V743" s="253" t="s">
        <v>849</v>
      </c>
      <c r="W743" s="252" t="s">
        <v>888</v>
      </c>
      <c r="X743" s="252" t="s">
        <v>793</v>
      </c>
      <c r="Y743" s="228" t="str">
        <f>VLOOKUP(HelpMe[[#This Row],[Technician]],Technicians[#All],3,FALSE)</f>
        <v>RAK Ceramics</v>
      </c>
      <c r="Z743" s="228" t="str">
        <f>VLOOKUP(HelpMe[[#This Row],[Technician]],Technicians[#All],2,FALSE)</f>
        <v>SAP Basis</v>
      </c>
      <c r="AA743" s="233" t="e">
        <f>IF((TEXT("Oct 28, 2024 00:00 AM","mmm dd, yyyy hh:mm") - TEXT(HelpMe[[#This Row],[Created Date]],"mmm dd, yyyy hh:mm"))&gt;0, "Yes","No")</f>
        <v>#VALUE!</v>
      </c>
      <c r="AB743" s="230">
        <f ca="1">IF(HelpMe[[#This Row],[Resolved Time]]="-",NOW()-TEXT(HelpMe[[#This Row],[Created Date]],"mmm dd, yyyy hh:mm"),HelpMe[[#This Row],[Resolved Time]]-HelpMe[[#This Row],[Created Date]])</f>
        <v>6.7909722222248092</v>
      </c>
      <c r="AC743" s="231" t="e">
        <f>YEAR(TEXT(HelpMe[[#This Row],[Created Date]],"mmm dd, yyyy hh:mm"))</f>
        <v>#VALUE!</v>
      </c>
      <c r="AD743" s="228" t="e">
        <f>WEEKNUM(TEXT(HelpMe[[#This Row],[Created Date]],"mmm dd, yyyy hh:mm"),2)</f>
        <v>#VALUE!</v>
      </c>
      <c r="AE743" s="228" t="e">
        <f>_xlfn.CONCAT(HelpMe[[#This Row],[Year]],"-W",HelpMe[[#This Row],[Week'#]])</f>
        <v>#VALUE!</v>
      </c>
      <c r="AF743" s="228" t="str">
        <f>IFERROR(VLOOKUP(HelpMe[[#This Row],[ID]],CGTracker[#All],11,FALSE),"No CG Status Found")</f>
        <v>No CG Status Found</v>
      </c>
      <c r="AG743" s="228" t="e">
        <f>MONTH(TEXT(HelpMe[[#This Row],[Created Date]],"mmm dd, yyyy hh:mm"))</f>
        <v>#VALUE!</v>
      </c>
      <c r="AH743" s="228" t="e">
        <f>_xlfn.CONCAT(HelpMe[[#This Row],[Year]],"-M",HelpMe[[#This Row],[Month]])</f>
        <v>#VALUE!</v>
      </c>
      <c r="AI743" s="228" t="str">
        <f ca="1">IF(HelpMe[[#This Row],[Age]]&lt;2,"Less than 2",IF(HelpMe[[#This Row],[Age]]&lt;5,"From 2 to 5",IF(HelpMe[[#This Row],[Age]]&lt;10,"From 5 to 10","More than 10")))</f>
        <v>From 5 to 10</v>
      </c>
      <c r="AJ743" s="233">
        <f>DATEVALUE(TEXT(HelpMe[[#This Row],[Created Date]],"mm/dd/yyyy hh:mm"))</f>
        <v>45637</v>
      </c>
      <c r="AK743" s="233">
        <f>IF(HelpMe[[#This Row],[Resolved Time]]="-","",DATEVALUE(TEXT(HelpMe[[#This Row],[Created Date]],"mm/dd/yyyy hh:mm")))</f>
        <v>45637</v>
      </c>
    </row>
    <row r="744" spans="1:37" ht="14.5">
      <c r="A744" s="252">
        <v>4000005155</v>
      </c>
      <c r="B744" s="252" t="s">
        <v>117</v>
      </c>
      <c r="C744" s="252" t="s">
        <v>795</v>
      </c>
      <c r="D744" s="254" t="s">
        <v>2011</v>
      </c>
      <c r="E744" s="252" t="s">
        <v>2012</v>
      </c>
      <c r="F744" s="252" t="s">
        <v>843</v>
      </c>
      <c r="G744" s="252" t="s">
        <v>844</v>
      </c>
      <c r="H744" s="252" t="s">
        <v>403</v>
      </c>
      <c r="I744" s="255">
        <v>45615.588194444441</v>
      </c>
      <c r="J744" s="255">
        <v>45617.588194444441</v>
      </c>
      <c r="K744" s="252" t="s">
        <v>885</v>
      </c>
      <c r="L744" s="255">
        <v>45620.834027777775</v>
      </c>
      <c r="M744" s="252" t="s">
        <v>846</v>
      </c>
      <c r="N744" s="252" t="s">
        <v>880</v>
      </c>
      <c r="O744" s="252" t="s">
        <v>848</v>
      </c>
      <c r="P744" s="255">
        <v>45620.834027777775</v>
      </c>
      <c r="Q744" s="252" t="s">
        <v>795</v>
      </c>
      <c r="R744" s="255">
        <v>45617.80972222222</v>
      </c>
      <c r="S744" s="255">
        <v>45617.80972222222</v>
      </c>
      <c r="T744" s="255">
        <v>45615.671527777777</v>
      </c>
      <c r="U744" s="252" t="s">
        <v>885</v>
      </c>
      <c r="V744" s="253" t="s">
        <v>849</v>
      </c>
      <c r="W744" s="252" t="s">
        <v>888</v>
      </c>
      <c r="X744" s="252" t="s">
        <v>793</v>
      </c>
      <c r="Y744" s="228" t="str">
        <f>VLOOKUP(HelpMe[[#This Row],[Technician]],Technicians[#All],3,FALSE)</f>
        <v>RAK Ceramics</v>
      </c>
      <c r="Z744" s="228" t="str">
        <f>VLOOKUP(HelpMe[[#This Row],[Technician]],Technicians[#All],2,FALSE)</f>
        <v>SAP Basis</v>
      </c>
      <c r="AA744" s="233" t="e">
        <f>IF((TEXT("Oct 28, 2024 00:00 AM","mmm dd, yyyy hh:mm") - TEXT(HelpMe[[#This Row],[Created Date]],"mmm dd, yyyy hh:mm"))&gt;0, "Yes","No")</f>
        <v>#VALUE!</v>
      </c>
      <c r="AB744" s="230">
        <f ca="1">IF(HelpMe[[#This Row],[Resolved Time]]="-",NOW()-TEXT(HelpMe[[#This Row],[Created Date]],"mmm dd, yyyy hh:mm"),HelpMe[[#This Row],[Resolved Time]]-HelpMe[[#This Row],[Created Date]])</f>
        <v>2.2215277777795563</v>
      </c>
      <c r="AC744" s="231" t="e">
        <f>YEAR(TEXT(HelpMe[[#This Row],[Created Date]],"mmm dd, yyyy hh:mm"))</f>
        <v>#VALUE!</v>
      </c>
      <c r="AD744" s="228" t="e">
        <f>WEEKNUM(TEXT(HelpMe[[#This Row],[Created Date]],"mmm dd, yyyy hh:mm"),2)</f>
        <v>#VALUE!</v>
      </c>
      <c r="AE744" s="228" t="e">
        <f>_xlfn.CONCAT(HelpMe[[#This Row],[Year]],"-W",HelpMe[[#This Row],[Week'#]])</f>
        <v>#VALUE!</v>
      </c>
      <c r="AF744" s="228" t="str">
        <f>IFERROR(VLOOKUP(HelpMe[[#This Row],[ID]],CGTracker[#All],11,FALSE),"No CG Status Found")</f>
        <v>No CG Status Found</v>
      </c>
      <c r="AG744" s="228" t="e">
        <f>MONTH(TEXT(HelpMe[[#This Row],[Created Date]],"mmm dd, yyyy hh:mm"))</f>
        <v>#VALUE!</v>
      </c>
      <c r="AH744" s="228" t="e">
        <f>_xlfn.CONCAT(HelpMe[[#This Row],[Year]],"-M",HelpMe[[#This Row],[Month]])</f>
        <v>#VALUE!</v>
      </c>
      <c r="AI744" s="228" t="str">
        <f ca="1">IF(HelpMe[[#This Row],[Age]]&lt;2,"Less than 2",IF(HelpMe[[#This Row],[Age]]&lt;5,"From 2 to 5",IF(HelpMe[[#This Row],[Age]]&lt;10,"From 5 to 10","More than 10")))</f>
        <v>From 2 to 5</v>
      </c>
      <c r="AJ744" s="233" t="e">
        <f>DATEVALUE(TEXT(HelpMe[[#This Row],[Created Date]],"mm/dd/yyyy hh:mm"))</f>
        <v>#VALUE!</v>
      </c>
      <c r="AK744" s="233" t="e">
        <f>IF(HelpMe[[#This Row],[Resolved Time]]="-","",DATEVALUE(TEXT(HelpMe[[#This Row],[Created Date]],"mm/dd/yyyy hh:mm")))</f>
        <v>#VALUE!</v>
      </c>
    </row>
    <row r="745" spans="1:37" ht="14.5">
      <c r="A745" s="252">
        <v>4000003975</v>
      </c>
      <c r="B745" s="252" t="s">
        <v>117</v>
      </c>
      <c r="C745" s="252" t="s">
        <v>795</v>
      </c>
      <c r="D745" s="254" t="s">
        <v>2013</v>
      </c>
      <c r="E745" s="252" t="s">
        <v>1418</v>
      </c>
      <c r="F745" s="252" t="s">
        <v>843</v>
      </c>
      <c r="G745" s="252" t="s">
        <v>844</v>
      </c>
      <c r="H745" s="252" t="s">
        <v>403</v>
      </c>
      <c r="I745" s="255">
        <v>45576.490972222222</v>
      </c>
      <c r="J745" s="255">
        <v>45580.490972222222</v>
      </c>
      <c r="K745" s="252" t="s">
        <v>885</v>
      </c>
      <c r="L745" s="255">
        <v>45583.695138888892</v>
      </c>
      <c r="M745" s="252" t="s">
        <v>1418</v>
      </c>
      <c r="N745" s="252" t="s">
        <v>895</v>
      </c>
      <c r="O745" s="252" t="s">
        <v>848</v>
      </c>
      <c r="P745" s="255">
        <v>45604.460416666669</v>
      </c>
      <c r="Q745" s="252" t="s">
        <v>795</v>
      </c>
      <c r="R745" s="255">
        <v>45580.688194444447</v>
      </c>
      <c r="S745" s="255">
        <v>45580.688194444447</v>
      </c>
      <c r="T745" s="255">
        <v>45576.574305555558</v>
      </c>
      <c r="U745" s="252" t="s">
        <v>885</v>
      </c>
      <c r="V745" s="253" t="s">
        <v>849</v>
      </c>
      <c r="W745" s="252" t="s">
        <v>888</v>
      </c>
      <c r="X745" s="252" t="s">
        <v>793</v>
      </c>
      <c r="Y745" s="228" t="str">
        <f>VLOOKUP(HelpMe[[#This Row],[Technician]],Technicians[#All],3,FALSE)</f>
        <v>RAK Ceramics</v>
      </c>
      <c r="Z745" s="228" t="str">
        <f>VLOOKUP(HelpMe[[#This Row],[Technician]],Technicians[#All],2,FALSE)</f>
        <v>SAP Basis</v>
      </c>
      <c r="AA745" s="230" t="e">
        <f>IF((TEXT("Oct 28, 2024 00:00 AM","mmm dd, yyyy hh:mm") - TEXT(HelpMe[[#This Row],[Created Date]],"mmm dd, yyyy hh:mm"))&gt;0, "Yes","No")</f>
        <v>#VALUE!</v>
      </c>
      <c r="AB745" s="230">
        <f ca="1">IF(HelpMe[[#This Row],[Resolved Time]]="-",NOW()-TEXT(HelpMe[[#This Row],[Created Date]],"mmm dd, yyyy hh:mm"),HelpMe[[#This Row],[Resolved Time]]-HelpMe[[#This Row],[Created Date]])</f>
        <v>4.1972222222248092</v>
      </c>
      <c r="AC745" s="231" t="e">
        <f>YEAR(TEXT(HelpMe[[#This Row],[Created Date]],"mmm dd, yyyy hh:mm"))</f>
        <v>#VALUE!</v>
      </c>
      <c r="AD745" s="228" t="e">
        <f>WEEKNUM(TEXT(HelpMe[[#This Row],[Created Date]],"mmm dd, yyyy hh:mm"),2)</f>
        <v>#VALUE!</v>
      </c>
      <c r="AE745" s="228" t="e">
        <f>_xlfn.CONCAT(HelpMe[[#This Row],[Year]],"-W",HelpMe[[#This Row],[Week'#]])</f>
        <v>#VALUE!</v>
      </c>
      <c r="AF745" s="228" t="str">
        <f>IFERROR(VLOOKUP(HelpMe[[#This Row],[ID]],CGTracker[#All],11,FALSE),"No CG Status Found")</f>
        <v>No CG Status Found</v>
      </c>
      <c r="AG745" s="228" t="e">
        <f>MONTH(TEXT(HelpMe[[#This Row],[Created Date]],"mmm dd, yyyy hh:mm"))</f>
        <v>#VALUE!</v>
      </c>
      <c r="AH745" s="228" t="e">
        <f>_xlfn.CONCAT(HelpMe[[#This Row],[Year]],"-M",HelpMe[[#This Row],[Month]])</f>
        <v>#VALUE!</v>
      </c>
      <c r="AI745" s="228" t="str">
        <f ca="1">IF(HelpMe[[#This Row],[Age]]&lt;2,"Less than 2",IF(HelpMe[[#This Row],[Age]]&lt;5,"From 2 to 5",IF(HelpMe[[#This Row],[Age]]&lt;10,"From 5 to 10","More than 10")))</f>
        <v>From 2 to 5</v>
      </c>
      <c r="AJ745" s="233">
        <f>DATEVALUE(TEXT(HelpMe[[#This Row],[Created Date]],"mm/dd/yyyy hh:mm"))</f>
        <v>45606</v>
      </c>
      <c r="AK745" s="233">
        <f>IF(HelpMe[[#This Row],[Resolved Time]]="-","",DATEVALUE(TEXT(HelpMe[[#This Row],[Created Date]],"mm/dd/yyyy hh:mm")))</f>
        <v>45606</v>
      </c>
    </row>
    <row r="746" spans="1:37" ht="14.5">
      <c r="A746" s="252">
        <v>4000004467</v>
      </c>
      <c r="B746" s="252" t="s">
        <v>117</v>
      </c>
      <c r="C746" s="252" t="s">
        <v>795</v>
      </c>
      <c r="D746" s="254" t="s">
        <v>2014</v>
      </c>
      <c r="E746" s="252" t="s">
        <v>1304</v>
      </c>
      <c r="F746" s="252" t="s">
        <v>843</v>
      </c>
      <c r="G746" s="252" t="s">
        <v>844</v>
      </c>
      <c r="H746" s="252" t="s">
        <v>403</v>
      </c>
      <c r="I746" s="255">
        <v>45594.393055555556</v>
      </c>
      <c r="J746" s="255">
        <v>45596.4375</v>
      </c>
      <c r="K746" s="252" t="s">
        <v>885</v>
      </c>
      <c r="L746" s="255">
        <v>45598.492361111108</v>
      </c>
      <c r="M746" s="252" t="s">
        <v>963</v>
      </c>
      <c r="N746" s="252" t="s">
        <v>860</v>
      </c>
      <c r="O746" s="252" t="s">
        <v>848</v>
      </c>
      <c r="P746" s="255">
        <v>45604.459027777775</v>
      </c>
      <c r="Q746" s="252" t="s">
        <v>795</v>
      </c>
      <c r="R746" s="255">
        <v>45595.48541666667</v>
      </c>
      <c r="S746" s="255">
        <v>45595.48541666667</v>
      </c>
      <c r="T746" s="255">
        <v>45594.520833333336</v>
      </c>
      <c r="U746" s="252" t="s">
        <v>885</v>
      </c>
      <c r="V746" s="253" t="s">
        <v>849</v>
      </c>
      <c r="W746" s="252" t="s">
        <v>888</v>
      </c>
      <c r="X746" s="252" t="s">
        <v>903</v>
      </c>
      <c r="Y746" s="228" t="str">
        <f>VLOOKUP(HelpMe[[#This Row],[Technician]],Technicians[#All],3,FALSE)</f>
        <v>RAK Ceramics</v>
      </c>
      <c r="Z746" s="228" t="str">
        <f>VLOOKUP(HelpMe[[#This Row],[Technician]],Technicians[#All],2,FALSE)</f>
        <v>SAP Basis</v>
      </c>
      <c r="AA746" s="233" t="e">
        <f>IF((TEXT("Oct 28, 2024 00:00 AM","mmm dd, yyyy hh:mm") - TEXT(HelpMe[[#This Row],[Created Date]],"mmm dd, yyyy hh:mm"))&gt;0, "Yes","No")</f>
        <v>#VALUE!</v>
      </c>
      <c r="AB746" s="230">
        <f ca="1">IF(HelpMe[[#This Row],[Resolved Time]]="-",NOW()-TEXT(HelpMe[[#This Row],[Created Date]],"mmm dd, yyyy hh:mm"),HelpMe[[#This Row],[Resolved Time]]-HelpMe[[#This Row],[Created Date]])</f>
        <v>1.0923611111138598</v>
      </c>
      <c r="AC746" s="231" t="e">
        <f>YEAR(TEXT(HelpMe[[#This Row],[Created Date]],"mmm dd, yyyy hh:mm"))</f>
        <v>#VALUE!</v>
      </c>
      <c r="AD746" s="228" t="e">
        <f>WEEKNUM(TEXT(HelpMe[[#This Row],[Created Date]],"mmm dd, yyyy hh:mm"),2)</f>
        <v>#VALUE!</v>
      </c>
      <c r="AE746" s="228" t="e">
        <f>_xlfn.CONCAT(HelpMe[[#This Row],[Year]],"-W",HelpMe[[#This Row],[Week'#]])</f>
        <v>#VALUE!</v>
      </c>
      <c r="AF746" s="228" t="str">
        <f>IFERROR(VLOOKUP(HelpMe[[#This Row],[ID]],CGTracker[#All],11,FALSE),"No CG Status Found")</f>
        <v>No CG Status Found</v>
      </c>
      <c r="AG746" s="228" t="e">
        <f>MONTH(TEXT(HelpMe[[#This Row],[Created Date]],"mmm dd, yyyy hh:mm"))</f>
        <v>#VALUE!</v>
      </c>
      <c r="AH746" s="228" t="e">
        <f>_xlfn.CONCAT(HelpMe[[#This Row],[Year]],"-M",HelpMe[[#This Row],[Month]])</f>
        <v>#VALUE!</v>
      </c>
      <c r="AI746" s="228" t="str">
        <f ca="1">IF(HelpMe[[#This Row],[Age]]&lt;2,"Less than 2",IF(HelpMe[[#This Row],[Age]]&lt;5,"From 2 to 5",IF(HelpMe[[#This Row],[Age]]&lt;10,"From 5 to 10","More than 10")))</f>
        <v>Less than 2</v>
      </c>
      <c r="AJ746" s="233" t="e">
        <f>DATEVALUE(TEXT(HelpMe[[#This Row],[Created Date]],"mm/dd/yyyy hh:mm"))</f>
        <v>#VALUE!</v>
      </c>
      <c r="AK746" s="233" t="e">
        <f>IF(HelpMe[[#This Row],[Resolved Time]]="-","",DATEVALUE(TEXT(HelpMe[[#This Row],[Created Date]],"mm/dd/yyyy hh:mm")))</f>
        <v>#VALUE!</v>
      </c>
    </row>
    <row r="747" spans="1:37" ht="14.5">
      <c r="A747" s="252">
        <v>4000003211</v>
      </c>
      <c r="B747" s="252" t="s">
        <v>117</v>
      </c>
      <c r="C747" s="252" t="s">
        <v>795</v>
      </c>
      <c r="D747" s="254" t="s">
        <v>2015</v>
      </c>
      <c r="E747" s="252" t="s">
        <v>1080</v>
      </c>
      <c r="F747" s="252" t="s">
        <v>843</v>
      </c>
      <c r="G747" s="252" t="s">
        <v>844</v>
      </c>
      <c r="H747" s="252" t="s">
        <v>403</v>
      </c>
      <c r="I747" s="255">
        <v>45554.453472222223</v>
      </c>
      <c r="J747" s="255">
        <v>45558.453472222223</v>
      </c>
      <c r="K747" s="252" t="s">
        <v>845</v>
      </c>
      <c r="L747" s="255">
        <v>45576.776388888888</v>
      </c>
      <c r="M747" s="252" t="s">
        <v>846</v>
      </c>
      <c r="N747" s="252" t="s">
        <v>983</v>
      </c>
      <c r="O747" s="252" t="s">
        <v>848</v>
      </c>
      <c r="P747" s="255">
        <v>45576.776388888888</v>
      </c>
      <c r="Q747" s="252" t="s">
        <v>795</v>
      </c>
      <c r="R747" s="255">
        <v>45573.754166666666</v>
      </c>
      <c r="S747" s="255">
        <v>45573.754166666666</v>
      </c>
      <c r="T747" s="255">
        <v>45554.536805555559</v>
      </c>
      <c r="U747" s="252" t="s">
        <v>885</v>
      </c>
      <c r="V747" s="253" t="s">
        <v>849</v>
      </c>
      <c r="W747" s="252" t="s">
        <v>850</v>
      </c>
      <c r="X747" s="252" t="s">
        <v>793</v>
      </c>
      <c r="Y747" s="228" t="str">
        <f>VLOOKUP(HelpMe[[#This Row],[Technician]],Technicians[#All],3,FALSE)</f>
        <v>RAK Ceramics</v>
      </c>
      <c r="Z747" s="228" t="str">
        <f>VLOOKUP(HelpMe[[#This Row],[Technician]],Technicians[#All],2,FALSE)</f>
        <v>SAP Basis</v>
      </c>
      <c r="AA747" s="233" t="e">
        <f>IF((TEXT("Oct 28, 2024 00:00 AM","mmm dd, yyyy hh:mm") - TEXT(HelpMe[[#This Row],[Created Date]],"mmm dd, yyyy hh:mm"))&gt;0, "Yes","No")</f>
        <v>#VALUE!</v>
      </c>
      <c r="AB747" s="230">
        <f ca="1">IF(HelpMe[[#This Row],[Resolved Time]]="-",NOW()-TEXT(HelpMe[[#This Row],[Created Date]],"mmm dd, yyyy hh:mm"),HelpMe[[#This Row],[Resolved Time]]-HelpMe[[#This Row],[Created Date]])</f>
        <v>19.300694444442343</v>
      </c>
      <c r="AC747" s="231" t="e">
        <f>YEAR(TEXT(HelpMe[[#This Row],[Created Date]],"mmm dd, yyyy hh:mm"))</f>
        <v>#VALUE!</v>
      </c>
      <c r="AD747" s="228" t="e">
        <f>WEEKNUM(TEXT(HelpMe[[#This Row],[Created Date]],"mmm dd, yyyy hh:mm"),2)</f>
        <v>#VALUE!</v>
      </c>
      <c r="AE747" s="228" t="e">
        <f>_xlfn.CONCAT(HelpMe[[#This Row],[Year]],"-W",HelpMe[[#This Row],[Week'#]])</f>
        <v>#VALUE!</v>
      </c>
      <c r="AF747" s="228" t="str">
        <f>IFERROR(VLOOKUP(HelpMe[[#This Row],[ID]],CGTracker[#All],11,FALSE),"No CG Status Found")</f>
        <v>No CG Status Found</v>
      </c>
      <c r="AG747" s="228" t="e">
        <f>MONTH(TEXT(HelpMe[[#This Row],[Created Date]],"mmm dd, yyyy hh:mm"))</f>
        <v>#VALUE!</v>
      </c>
      <c r="AH747" s="228" t="e">
        <f>_xlfn.CONCAT(HelpMe[[#This Row],[Year]],"-M",HelpMe[[#This Row],[Month]])</f>
        <v>#VALUE!</v>
      </c>
      <c r="AI747" s="228" t="str">
        <f ca="1">IF(HelpMe[[#This Row],[Age]]&lt;2,"Less than 2",IF(HelpMe[[#This Row],[Age]]&lt;5,"From 2 to 5",IF(HelpMe[[#This Row],[Age]]&lt;10,"From 5 to 10","More than 10")))</f>
        <v>More than 10</v>
      </c>
      <c r="AJ747" s="233" t="e">
        <f>DATEVALUE(TEXT(HelpMe[[#This Row],[Created Date]],"mm/dd/yyyy hh:mm"))</f>
        <v>#VALUE!</v>
      </c>
      <c r="AK747" s="233" t="e">
        <f>IF(HelpMe[[#This Row],[Resolved Time]]="-","",DATEVALUE(TEXT(HelpMe[[#This Row],[Created Date]],"mm/dd/yyyy hh:mm")))</f>
        <v>#VALUE!</v>
      </c>
    </row>
    <row r="748" spans="1:37" ht="14.5">
      <c r="A748" s="252">
        <v>4000005046</v>
      </c>
      <c r="B748" s="252" t="s">
        <v>117</v>
      </c>
      <c r="C748" s="252" t="s">
        <v>795</v>
      </c>
      <c r="D748" s="254" t="s">
        <v>2016</v>
      </c>
      <c r="E748" s="252" t="s">
        <v>1280</v>
      </c>
      <c r="F748" s="252" t="s">
        <v>843</v>
      </c>
      <c r="G748" s="252" t="s">
        <v>844</v>
      </c>
      <c r="H748" s="252" t="s">
        <v>403</v>
      </c>
      <c r="I748" s="255">
        <v>45611.556250000001</v>
      </c>
      <c r="J748" s="255">
        <v>45615.556250000001</v>
      </c>
      <c r="K748" s="252" t="s">
        <v>885</v>
      </c>
      <c r="L748" s="255">
        <v>45617.707638888889</v>
      </c>
      <c r="M748" s="252" t="s">
        <v>1280</v>
      </c>
      <c r="N748" s="252" t="s">
        <v>895</v>
      </c>
      <c r="O748" s="252" t="s">
        <v>848</v>
      </c>
      <c r="P748" s="255">
        <v>45617.707638888889</v>
      </c>
      <c r="Q748" s="252" t="s">
        <v>795</v>
      </c>
      <c r="R748" s="255">
        <v>45614.693749999999</v>
      </c>
      <c r="S748" s="255">
        <v>45614.676388888889</v>
      </c>
      <c r="T748" s="255">
        <v>45611.63958333333</v>
      </c>
      <c r="U748" s="252" t="s">
        <v>885</v>
      </c>
      <c r="V748" s="253" t="s">
        <v>849</v>
      </c>
      <c r="W748" s="252" t="s">
        <v>888</v>
      </c>
      <c r="X748" s="252" t="s">
        <v>793</v>
      </c>
      <c r="Y748" s="228" t="str">
        <f>VLOOKUP(HelpMe[[#This Row],[Technician]],Technicians[#All],3,FALSE)</f>
        <v>RAK Ceramics</v>
      </c>
      <c r="Z748" s="228" t="str">
        <f>VLOOKUP(HelpMe[[#This Row],[Technician]],Technicians[#All],2,FALSE)</f>
        <v>SAP Basis</v>
      </c>
      <c r="AA748" s="230" t="e">
        <f>IF((TEXT("Oct 28, 2024 00:00 AM","mmm dd, yyyy hh:mm") - TEXT(HelpMe[[#This Row],[Created Date]],"mmm dd, yyyy hh:mm"))&gt;0, "Yes","No")</f>
        <v>#VALUE!</v>
      </c>
      <c r="AB748" s="230">
        <f ca="1">IF(HelpMe[[#This Row],[Resolved Time]]="-",NOW()-TEXT(HelpMe[[#This Row],[Created Date]],"mmm dd, yyyy hh:mm"),HelpMe[[#This Row],[Resolved Time]]-HelpMe[[#This Row],[Created Date]])</f>
        <v>3.1374999999970896</v>
      </c>
      <c r="AC748" s="231" t="e">
        <f>YEAR(TEXT(HelpMe[[#This Row],[Created Date]],"mmm dd, yyyy hh:mm"))</f>
        <v>#VALUE!</v>
      </c>
      <c r="AD748" s="228" t="e">
        <f>WEEKNUM(TEXT(HelpMe[[#This Row],[Created Date]],"mmm dd, yyyy hh:mm"),2)</f>
        <v>#VALUE!</v>
      </c>
      <c r="AE748" s="228" t="e">
        <f>_xlfn.CONCAT(HelpMe[[#This Row],[Year]],"-W",HelpMe[[#This Row],[Week'#]])</f>
        <v>#VALUE!</v>
      </c>
      <c r="AF748" s="228" t="str">
        <f>IFERROR(VLOOKUP(HelpMe[[#This Row],[ID]],CGTracker[#All],11,FALSE),"No CG Status Found")</f>
        <v>No CG Status Found</v>
      </c>
      <c r="AG748" s="228" t="e">
        <f>MONTH(TEXT(HelpMe[[#This Row],[Created Date]],"mmm dd, yyyy hh:mm"))</f>
        <v>#VALUE!</v>
      </c>
      <c r="AH748" s="228" t="e">
        <f>_xlfn.CONCAT(HelpMe[[#This Row],[Year]],"-M",HelpMe[[#This Row],[Month]])</f>
        <v>#VALUE!</v>
      </c>
      <c r="AI748" s="228" t="str">
        <f ca="1">IF(HelpMe[[#This Row],[Age]]&lt;2,"Less than 2",IF(HelpMe[[#This Row],[Age]]&lt;5,"From 2 to 5",IF(HelpMe[[#This Row],[Age]]&lt;10,"From 5 to 10","More than 10")))</f>
        <v>From 2 to 5</v>
      </c>
      <c r="AJ748" s="233" t="e">
        <f>DATEVALUE(TEXT(HelpMe[[#This Row],[Created Date]],"mm/dd/yyyy hh:mm"))</f>
        <v>#VALUE!</v>
      </c>
      <c r="AK748" s="233" t="e">
        <f>IF(HelpMe[[#This Row],[Resolved Time]]="-","",DATEVALUE(TEXT(HelpMe[[#This Row],[Created Date]],"mm/dd/yyyy hh:mm")))</f>
        <v>#VALUE!</v>
      </c>
    </row>
    <row r="749" spans="1:37" ht="14.5">
      <c r="A749" s="252">
        <v>4000005071</v>
      </c>
      <c r="B749" s="252" t="s">
        <v>117</v>
      </c>
      <c r="C749" s="252" t="s">
        <v>795</v>
      </c>
      <c r="D749" s="254" t="s">
        <v>2017</v>
      </c>
      <c r="E749" s="252" t="s">
        <v>2018</v>
      </c>
      <c r="F749" s="252" t="s">
        <v>843</v>
      </c>
      <c r="G749" s="252" t="s">
        <v>844</v>
      </c>
      <c r="H749" s="252" t="s">
        <v>403</v>
      </c>
      <c r="I749" s="255">
        <v>45611.84097222222</v>
      </c>
      <c r="J749" s="255">
        <v>45616.4375</v>
      </c>
      <c r="K749" s="252" t="s">
        <v>885</v>
      </c>
      <c r="L749" s="255">
        <v>45617.707638888889</v>
      </c>
      <c r="M749" s="252" t="s">
        <v>2018</v>
      </c>
      <c r="N749" s="252" t="s">
        <v>895</v>
      </c>
      <c r="O749" s="252" t="s">
        <v>848</v>
      </c>
      <c r="P749" s="255">
        <v>45617.707638888889</v>
      </c>
      <c r="Q749" s="252" t="s">
        <v>795</v>
      </c>
      <c r="R749" s="255">
        <v>45614.695138888892</v>
      </c>
      <c r="S749" s="255">
        <v>45614.675694444442</v>
      </c>
      <c r="T749" s="255">
        <v>45614.520833333336</v>
      </c>
      <c r="U749" s="252" t="s">
        <v>885</v>
      </c>
      <c r="V749" s="253" t="s">
        <v>849</v>
      </c>
      <c r="W749" s="252" t="s">
        <v>888</v>
      </c>
      <c r="X749" s="252" t="s">
        <v>793</v>
      </c>
      <c r="Y749" s="228" t="str">
        <f>VLOOKUP(HelpMe[[#This Row],[Technician]],Technicians[#All],3,FALSE)</f>
        <v>RAK Ceramics</v>
      </c>
      <c r="Z749" s="228" t="str">
        <f>VLOOKUP(HelpMe[[#This Row],[Technician]],Technicians[#All],2,FALSE)</f>
        <v>SAP Basis</v>
      </c>
      <c r="AA749" s="233" t="e">
        <f>IF((TEXT("Oct 28, 2024 00:00 AM","mmm dd, yyyy hh:mm") - TEXT(HelpMe[[#This Row],[Created Date]],"mmm dd, yyyy hh:mm"))&gt;0, "Yes","No")</f>
        <v>#VALUE!</v>
      </c>
      <c r="AB749" s="230">
        <f ca="1">IF(HelpMe[[#This Row],[Resolved Time]]="-",NOW()-TEXT(HelpMe[[#This Row],[Created Date]],"mmm dd, yyyy hh:mm"),HelpMe[[#This Row],[Resolved Time]]-HelpMe[[#This Row],[Created Date]])</f>
        <v>2.8541666666715173</v>
      </c>
      <c r="AC749" s="231" t="e">
        <f>YEAR(TEXT(HelpMe[[#This Row],[Created Date]],"mmm dd, yyyy hh:mm"))</f>
        <v>#VALUE!</v>
      </c>
      <c r="AD749" s="228" t="e">
        <f>WEEKNUM(TEXT(HelpMe[[#This Row],[Created Date]],"mmm dd, yyyy hh:mm"),2)</f>
        <v>#VALUE!</v>
      </c>
      <c r="AE749" s="228" t="e">
        <f>_xlfn.CONCAT(HelpMe[[#This Row],[Year]],"-W",HelpMe[[#This Row],[Week'#]])</f>
        <v>#VALUE!</v>
      </c>
      <c r="AF749" s="228" t="str">
        <f>IFERROR(VLOOKUP(HelpMe[[#This Row],[ID]],CGTracker[#All],11,FALSE),"No CG Status Found")</f>
        <v>No CG Status Found</v>
      </c>
      <c r="AG749" s="228" t="e">
        <f>MONTH(TEXT(HelpMe[[#This Row],[Created Date]],"mmm dd, yyyy hh:mm"))</f>
        <v>#VALUE!</v>
      </c>
      <c r="AH749" s="228" t="e">
        <f>_xlfn.CONCAT(HelpMe[[#This Row],[Year]],"-M",HelpMe[[#This Row],[Month]])</f>
        <v>#VALUE!</v>
      </c>
      <c r="AI749" s="228" t="str">
        <f ca="1">IF(HelpMe[[#This Row],[Age]]&lt;2,"Less than 2",IF(HelpMe[[#This Row],[Age]]&lt;5,"From 2 to 5",IF(HelpMe[[#This Row],[Age]]&lt;10,"From 5 to 10","More than 10")))</f>
        <v>From 2 to 5</v>
      </c>
      <c r="AJ749" s="233" t="e">
        <f>DATEVALUE(TEXT(HelpMe[[#This Row],[Created Date]],"mm/dd/yyyy hh:mm"))</f>
        <v>#VALUE!</v>
      </c>
      <c r="AK749" s="233" t="e">
        <f>IF(HelpMe[[#This Row],[Resolved Time]]="-","",DATEVALUE(TEXT(HelpMe[[#This Row],[Created Date]],"mm/dd/yyyy hh:mm")))</f>
        <v>#VALUE!</v>
      </c>
    </row>
    <row r="750" spans="1:37" ht="14.5">
      <c r="A750" s="252">
        <v>4000001854</v>
      </c>
      <c r="B750" s="252" t="s">
        <v>117</v>
      </c>
      <c r="C750" s="252" t="s">
        <v>795</v>
      </c>
      <c r="D750" s="254" t="s">
        <v>2019</v>
      </c>
      <c r="E750" s="252" t="s">
        <v>2020</v>
      </c>
      <c r="F750" s="252" t="s">
        <v>884</v>
      </c>
      <c r="G750" s="252" t="s">
        <v>844</v>
      </c>
      <c r="H750" s="252" t="s">
        <v>403</v>
      </c>
      <c r="I750" s="255">
        <v>45513.814583333333</v>
      </c>
      <c r="J750" s="255">
        <v>45518.4375</v>
      </c>
      <c r="K750" s="252" t="s">
        <v>845</v>
      </c>
      <c r="L750" s="255">
        <v>45533.718055555553</v>
      </c>
      <c r="M750" s="252" t="s">
        <v>2020</v>
      </c>
      <c r="N750" s="252" t="s">
        <v>1840</v>
      </c>
      <c r="O750" s="252" t="s">
        <v>848</v>
      </c>
      <c r="P750" s="255">
        <v>45533.718055555553</v>
      </c>
      <c r="Q750" s="252" t="s">
        <v>795</v>
      </c>
      <c r="R750" s="255">
        <v>45530.695833333331</v>
      </c>
      <c r="S750" s="255">
        <v>45530.695833333331</v>
      </c>
      <c r="T750" s="255">
        <v>45516.520833333336</v>
      </c>
      <c r="U750" s="252" t="s">
        <v>885</v>
      </c>
      <c r="V750" s="253" t="s">
        <v>849</v>
      </c>
      <c r="W750" s="252" t="s">
        <v>850</v>
      </c>
      <c r="X750" s="252" t="s">
        <v>793</v>
      </c>
      <c r="Y750" s="228" t="str">
        <f>VLOOKUP(HelpMe[[#This Row],[Technician]],Technicians[#All],3,FALSE)</f>
        <v>RAK Ceramics</v>
      </c>
      <c r="Z750" s="228" t="str">
        <f>VLOOKUP(HelpMe[[#This Row],[Technician]],Technicians[#All],2,FALSE)</f>
        <v>SAP Basis</v>
      </c>
      <c r="AA750" s="233" t="e">
        <f>IF((TEXT("Oct 28, 2024 00:00 AM","mmm dd, yyyy hh:mm") - TEXT(HelpMe[[#This Row],[Created Date]],"mmm dd, yyyy hh:mm"))&gt;0, "Yes","No")</f>
        <v>#VALUE!</v>
      </c>
      <c r="AB750" s="230">
        <f ca="1">IF(HelpMe[[#This Row],[Resolved Time]]="-",NOW()-TEXT(HelpMe[[#This Row],[Created Date]],"mmm dd, yyyy hh:mm"),HelpMe[[#This Row],[Resolved Time]]-HelpMe[[#This Row],[Created Date]])</f>
        <v>16.881249999998545</v>
      </c>
      <c r="AC750" s="231" t="e">
        <f>YEAR(TEXT(HelpMe[[#This Row],[Created Date]],"mmm dd, yyyy hh:mm"))</f>
        <v>#VALUE!</v>
      </c>
      <c r="AD750" s="228" t="e">
        <f>WEEKNUM(TEXT(HelpMe[[#This Row],[Created Date]],"mmm dd, yyyy hh:mm"),2)</f>
        <v>#VALUE!</v>
      </c>
      <c r="AE750" s="228" t="e">
        <f>_xlfn.CONCAT(HelpMe[[#This Row],[Year]],"-W",HelpMe[[#This Row],[Week'#]])</f>
        <v>#VALUE!</v>
      </c>
      <c r="AF750" s="228" t="str">
        <f>IFERROR(VLOOKUP(HelpMe[[#This Row],[ID]],CGTracker[#All],11,FALSE),"No CG Status Found")</f>
        <v>No CG Status Found</v>
      </c>
      <c r="AG750" s="228" t="e">
        <f>MONTH(TEXT(HelpMe[[#This Row],[Created Date]],"mmm dd, yyyy hh:mm"))</f>
        <v>#VALUE!</v>
      </c>
      <c r="AH750" s="228" t="e">
        <f>_xlfn.CONCAT(HelpMe[[#This Row],[Year]],"-M",HelpMe[[#This Row],[Month]])</f>
        <v>#VALUE!</v>
      </c>
      <c r="AI750" s="228" t="str">
        <f ca="1">IF(HelpMe[[#This Row],[Age]]&lt;2,"Less than 2",IF(HelpMe[[#This Row],[Age]]&lt;5,"From 2 to 5",IF(HelpMe[[#This Row],[Age]]&lt;10,"From 5 to 10","More than 10")))</f>
        <v>More than 10</v>
      </c>
      <c r="AJ750" s="233">
        <f>DATEVALUE(TEXT(HelpMe[[#This Row],[Created Date]],"mm/dd/yyyy hh:mm"))</f>
        <v>45543</v>
      </c>
      <c r="AK750" s="233">
        <f>IF(HelpMe[[#This Row],[Resolved Time]]="-","",DATEVALUE(TEXT(HelpMe[[#This Row],[Created Date]],"mm/dd/yyyy hh:mm")))</f>
        <v>45543</v>
      </c>
    </row>
    <row r="751" spans="1:37" ht="14.5">
      <c r="A751" s="252">
        <v>4000002314</v>
      </c>
      <c r="B751" s="252" t="s">
        <v>117</v>
      </c>
      <c r="C751" s="252" t="s">
        <v>795</v>
      </c>
      <c r="D751" s="254" t="s">
        <v>2021</v>
      </c>
      <c r="E751" s="252" t="s">
        <v>1237</v>
      </c>
      <c r="F751" s="252" t="s">
        <v>884</v>
      </c>
      <c r="G751" s="252" t="s">
        <v>844</v>
      </c>
      <c r="H751" s="252" t="s">
        <v>403</v>
      </c>
      <c r="I751" s="255">
        <v>45528.525000000001</v>
      </c>
      <c r="J751" s="255">
        <v>45532.4375</v>
      </c>
      <c r="K751" s="252" t="s">
        <v>845</v>
      </c>
      <c r="L751" s="255">
        <v>45533.675694444442</v>
      </c>
      <c r="M751" s="252" t="s">
        <v>1237</v>
      </c>
      <c r="N751" s="252" t="s">
        <v>1027</v>
      </c>
      <c r="O751" s="252" t="s">
        <v>848</v>
      </c>
      <c r="P751" s="255">
        <v>45533.675694444442</v>
      </c>
      <c r="Q751" s="252" t="s">
        <v>795</v>
      </c>
      <c r="R751" s="255">
        <v>45530.652777777781</v>
      </c>
      <c r="S751" s="255">
        <v>45530.652777777781</v>
      </c>
      <c r="T751" s="255">
        <v>45530.520833333336</v>
      </c>
      <c r="U751" s="252" t="s">
        <v>885</v>
      </c>
      <c r="V751" s="253" t="s">
        <v>849</v>
      </c>
      <c r="W751" s="252" t="s">
        <v>2022</v>
      </c>
      <c r="X751" s="252" t="s">
        <v>793</v>
      </c>
      <c r="Y751" s="228" t="str">
        <f>VLOOKUP(HelpMe[[#This Row],[Technician]],Technicians[#All],3,FALSE)</f>
        <v>RAK Ceramics</v>
      </c>
      <c r="Z751" s="228" t="str">
        <f>VLOOKUP(HelpMe[[#This Row],[Technician]],Technicians[#All],2,FALSE)</f>
        <v>SAP Basis</v>
      </c>
      <c r="AA751" s="233" t="e">
        <f>IF((TEXT("Oct 28, 2024 00:00 AM","mmm dd, yyyy hh:mm") - TEXT(HelpMe[[#This Row],[Created Date]],"mmm dd, yyyy hh:mm"))&gt;0, "Yes","No")</f>
        <v>#VALUE!</v>
      </c>
      <c r="AB751" s="230">
        <f ca="1">IF(HelpMe[[#This Row],[Resolved Time]]="-",NOW()-TEXT(HelpMe[[#This Row],[Created Date]],"mmm dd, yyyy hh:mm"),HelpMe[[#This Row],[Resolved Time]]-HelpMe[[#This Row],[Created Date]])</f>
        <v>2.1277777777795563</v>
      </c>
      <c r="AC751" s="231" t="e">
        <f>YEAR(TEXT(HelpMe[[#This Row],[Created Date]],"mmm dd, yyyy hh:mm"))</f>
        <v>#VALUE!</v>
      </c>
      <c r="AD751" s="228" t="e">
        <f>WEEKNUM(TEXT(HelpMe[[#This Row],[Created Date]],"mmm dd, yyyy hh:mm"),2)</f>
        <v>#VALUE!</v>
      </c>
      <c r="AE751" s="228" t="e">
        <f>_xlfn.CONCAT(HelpMe[[#This Row],[Year]],"-W",HelpMe[[#This Row],[Week'#]])</f>
        <v>#VALUE!</v>
      </c>
      <c r="AF751" s="228" t="str">
        <f>IFERROR(VLOOKUP(HelpMe[[#This Row],[ID]],CGTracker[#All],11,FALSE),"No CG Status Found")</f>
        <v>No CG Status Found</v>
      </c>
      <c r="AG751" s="228" t="e">
        <f>MONTH(TEXT(HelpMe[[#This Row],[Created Date]],"mmm dd, yyyy hh:mm"))</f>
        <v>#VALUE!</v>
      </c>
      <c r="AH751" s="228" t="e">
        <f>_xlfn.CONCAT(HelpMe[[#This Row],[Year]],"-M",HelpMe[[#This Row],[Month]])</f>
        <v>#VALUE!</v>
      </c>
      <c r="AI751" s="228" t="str">
        <f ca="1">IF(HelpMe[[#This Row],[Age]]&lt;2,"Less than 2",IF(HelpMe[[#This Row],[Age]]&lt;5,"From 2 to 5",IF(HelpMe[[#This Row],[Age]]&lt;10,"From 5 to 10","More than 10")))</f>
        <v>From 2 to 5</v>
      </c>
      <c r="AJ751" s="233" t="e">
        <f>DATEVALUE(TEXT(HelpMe[[#This Row],[Created Date]],"mm/dd/yyyy hh:mm"))</f>
        <v>#VALUE!</v>
      </c>
      <c r="AK751" s="233" t="e">
        <f>IF(HelpMe[[#This Row],[Resolved Time]]="-","",DATEVALUE(TEXT(HelpMe[[#This Row],[Created Date]],"mm/dd/yyyy hh:mm")))</f>
        <v>#VALUE!</v>
      </c>
    </row>
    <row r="752" spans="1:37" ht="14.5">
      <c r="A752" s="252">
        <v>4000004529</v>
      </c>
      <c r="B752" s="252" t="s">
        <v>117</v>
      </c>
      <c r="C752" s="252" t="s">
        <v>861</v>
      </c>
      <c r="D752" s="254" t="s">
        <v>2023</v>
      </c>
      <c r="E752" s="252" t="s">
        <v>1237</v>
      </c>
      <c r="F752" s="252" t="s">
        <v>843</v>
      </c>
      <c r="G752" s="252" t="s">
        <v>844</v>
      </c>
      <c r="H752" s="252" t="s">
        <v>403</v>
      </c>
      <c r="I752" s="255">
        <v>45595.794444444444</v>
      </c>
      <c r="J752" s="255">
        <v>45597.794444444444</v>
      </c>
      <c r="K752" s="252" t="s">
        <v>885</v>
      </c>
      <c r="L752" s="255">
        <v>45599.826388888891</v>
      </c>
      <c r="M752" s="252" t="s">
        <v>1237</v>
      </c>
      <c r="N752" s="252" t="s">
        <v>1027</v>
      </c>
      <c r="O752" s="252" t="s">
        <v>848</v>
      </c>
      <c r="P752" s="255">
        <v>45599.826388888891</v>
      </c>
      <c r="Q752" s="252" t="s">
        <v>795</v>
      </c>
      <c r="R752" s="255">
        <v>45596.787499999999</v>
      </c>
      <c r="S752" s="255">
        <v>45596.787499999999</v>
      </c>
      <c r="T752" s="255">
        <v>45596.50277777778</v>
      </c>
      <c r="U752" s="252" t="s">
        <v>885</v>
      </c>
      <c r="V752" s="253" t="s">
        <v>849</v>
      </c>
      <c r="W752" s="252" t="s">
        <v>888</v>
      </c>
      <c r="X752" s="252" t="s">
        <v>793</v>
      </c>
      <c r="Y752" s="228" t="str">
        <f>VLOOKUP(HelpMe[[#This Row],[Technician]],Technicians[#All],3,FALSE)</f>
        <v>RAK Ceramics</v>
      </c>
      <c r="Z752" s="228" t="str">
        <f>VLOOKUP(HelpMe[[#This Row],[Technician]],Technicians[#All],2,FALSE)</f>
        <v>SAP Basis</v>
      </c>
      <c r="AA752" s="233" t="e">
        <f>IF((TEXT("Oct 28, 2024 00:00 AM","mmm dd, yyyy hh:mm") - TEXT(HelpMe[[#This Row],[Created Date]],"mmm dd, yyyy hh:mm"))&gt;0, "Yes","No")</f>
        <v>#VALUE!</v>
      </c>
      <c r="AB752" s="230">
        <f ca="1">IF(HelpMe[[#This Row],[Resolved Time]]="-",NOW()-TEXT(HelpMe[[#This Row],[Created Date]],"mmm dd, yyyy hh:mm"),HelpMe[[#This Row],[Resolved Time]]-HelpMe[[#This Row],[Created Date]])</f>
        <v>0.99305555555474712</v>
      </c>
      <c r="AC752" s="231" t="e">
        <f>YEAR(TEXT(HelpMe[[#This Row],[Created Date]],"mmm dd, yyyy hh:mm"))</f>
        <v>#VALUE!</v>
      </c>
      <c r="AD752" s="228" t="e">
        <f>WEEKNUM(TEXT(HelpMe[[#This Row],[Created Date]],"mmm dd, yyyy hh:mm"),2)</f>
        <v>#VALUE!</v>
      </c>
      <c r="AE752" s="228" t="e">
        <f>_xlfn.CONCAT(HelpMe[[#This Row],[Year]],"-W",HelpMe[[#This Row],[Week'#]])</f>
        <v>#VALUE!</v>
      </c>
      <c r="AF752" s="228" t="str">
        <f>IFERROR(VLOOKUP(HelpMe[[#This Row],[ID]],CGTracker[#All],11,FALSE),"No CG Status Found")</f>
        <v>No CG Status Found</v>
      </c>
      <c r="AG752" s="228" t="e">
        <f>MONTH(TEXT(HelpMe[[#This Row],[Created Date]],"mmm dd, yyyy hh:mm"))</f>
        <v>#VALUE!</v>
      </c>
      <c r="AH752" s="228" t="e">
        <f>_xlfn.CONCAT(HelpMe[[#This Row],[Year]],"-M",HelpMe[[#This Row],[Month]])</f>
        <v>#VALUE!</v>
      </c>
      <c r="AI752" s="228" t="str">
        <f ca="1">IF(HelpMe[[#This Row],[Age]]&lt;2,"Less than 2",IF(HelpMe[[#This Row],[Age]]&lt;5,"From 2 to 5",IF(HelpMe[[#This Row],[Age]]&lt;10,"From 5 to 10","More than 10")))</f>
        <v>Less than 2</v>
      </c>
      <c r="AJ752" s="233" t="e">
        <f>DATEVALUE(TEXT(HelpMe[[#This Row],[Created Date]],"mm/dd/yyyy hh:mm"))</f>
        <v>#VALUE!</v>
      </c>
      <c r="AK752" s="233" t="e">
        <f>IF(HelpMe[[#This Row],[Resolved Time]]="-","",DATEVALUE(TEXT(HelpMe[[#This Row],[Created Date]],"mm/dd/yyyy hh:mm")))</f>
        <v>#VALUE!</v>
      </c>
    </row>
    <row r="753" spans="1:37" ht="14.5">
      <c r="A753" s="252">
        <v>4000004255</v>
      </c>
      <c r="B753" s="252" t="s">
        <v>117</v>
      </c>
      <c r="C753" s="252" t="s">
        <v>795</v>
      </c>
      <c r="D753" s="254" t="s">
        <v>2024</v>
      </c>
      <c r="E753" s="252" t="s">
        <v>1822</v>
      </c>
      <c r="F753" s="252" t="s">
        <v>843</v>
      </c>
      <c r="G753" s="252" t="s">
        <v>844</v>
      </c>
      <c r="H753" s="252" t="s">
        <v>403</v>
      </c>
      <c r="I753" s="255">
        <v>45586.705555555556</v>
      </c>
      <c r="J753" s="255">
        <v>45606.736111111109</v>
      </c>
      <c r="K753" s="252" t="s">
        <v>885</v>
      </c>
      <c r="L753" s="255">
        <v>45608.20416666667</v>
      </c>
      <c r="M753" s="252" t="s">
        <v>846</v>
      </c>
      <c r="N753" s="252" t="s">
        <v>847</v>
      </c>
      <c r="O753" s="252" t="s">
        <v>848</v>
      </c>
      <c r="P753" s="255">
        <v>45608.20416666667</v>
      </c>
      <c r="Q753" s="252" t="s">
        <v>795</v>
      </c>
      <c r="R753" s="255">
        <v>45605.165972222225</v>
      </c>
      <c r="S753" s="255">
        <v>45587.740277777775</v>
      </c>
      <c r="T753" s="255">
        <v>45587.413888888892</v>
      </c>
      <c r="U753" s="252" t="s">
        <v>885</v>
      </c>
      <c r="V753" s="253" t="s">
        <v>849</v>
      </c>
      <c r="W753" s="252" t="s">
        <v>888</v>
      </c>
      <c r="X753" s="252" t="s">
        <v>851</v>
      </c>
      <c r="Y753" s="228" t="str">
        <f>VLOOKUP(HelpMe[[#This Row],[Technician]],Technicians[#All],3,FALSE)</f>
        <v>RAK Ceramics</v>
      </c>
      <c r="Z753" s="228" t="str">
        <f>VLOOKUP(HelpMe[[#This Row],[Technician]],Technicians[#All],2,FALSE)</f>
        <v>SAP Basis</v>
      </c>
      <c r="AA753" s="233" t="e">
        <f>IF((TEXT("Oct 28, 2024 00:00 AM","mmm dd, yyyy hh:mm") - TEXT(HelpMe[[#This Row],[Created Date]],"mmm dd, yyyy hh:mm"))&gt;0, "Yes","No")</f>
        <v>#VALUE!</v>
      </c>
      <c r="AB753" s="230">
        <f ca="1">IF(HelpMe[[#This Row],[Resolved Time]]="-",NOW()-TEXT(HelpMe[[#This Row],[Created Date]],"mmm dd, yyyy hh:mm"),HelpMe[[#This Row],[Resolved Time]]-HelpMe[[#This Row],[Created Date]])</f>
        <v>18.460416666668607</v>
      </c>
      <c r="AC753" s="231" t="e">
        <f>YEAR(TEXT(HelpMe[[#This Row],[Created Date]],"mmm dd, yyyy hh:mm"))</f>
        <v>#VALUE!</v>
      </c>
      <c r="AD753" s="228" t="e">
        <f>WEEKNUM(TEXT(HelpMe[[#This Row],[Created Date]],"mmm dd, yyyy hh:mm"),2)</f>
        <v>#VALUE!</v>
      </c>
      <c r="AE753" s="228" t="e">
        <f>_xlfn.CONCAT(HelpMe[[#This Row],[Year]],"-W",HelpMe[[#This Row],[Week'#]])</f>
        <v>#VALUE!</v>
      </c>
      <c r="AF753" s="228" t="str">
        <f>IFERROR(VLOOKUP(HelpMe[[#This Row],[ID]],CGTracker[#All],11,FALSE),"No CG Status Found")</f>
        <v>No CG Status Found</v>
      </c>
      <c r="AG753" s="228" t="e">
        <f>MONTH(TEXT(HelpMe[[#This Row],[Created Date]],"mmm dd, yyyy hh:mm"))</f>
        <v>#VALUE!</v>
      </c>
      <c r="AH753" s="228" t="e">
        <f>_xlfn.CONCAT(HelpMe[[#This Row],[Year]],"-M",HelpMe[[#This Row],[Month]])</f>
        <v>#VALUE!</v>
      </c>
      <c r="AI753" s="228" t="str">
        <f ca="1">IF(HelpMe[[#This Row],[Age]]&lt;2,"Less than 2",IF(HelpMe[[#This Row],[Age]]&lt;5,"From 2 to 5",IF(HelpMe[[#This Row],[Age]]&lt;10,"From 5 to 10","More than 10")))</f>
        <v>More than 10</v>
      </c>
      <c r="AJ753" s="233" t="e">
        <f>DATEVALUE(TEXT(HelpMe[[#This Row],[Created Date]],"mm/dd/yyyy hh:mm"))</f>
        <v>#VALUE!</v>
      </c>
      <c r="AK753" s="233" t="e">
        <f>IF(HelpMe[[#This Row],[Resolved Time]]="-","",DATEVALUE(TEXT(HelpMe[[#This Row],[Created Date]],"mm/dd/yyyy hh:mm")))</f>
        <v>#VALUE!</v>
      </c>
    </row>
    <row r="754" spans="1:37" ht="14.5">
      <c r="A754" s="252">
        <v>4000000579</v>
      </c>
      <c r="B754" s="252" t="s">
        <v>117</v>
      </c>
      <c r="C754" s="252" t="s">
        <v>795</v>
      </c>
      <c r="D754" s="254" t="s">
        <v>2025</v>
      </c>
      <c r="E754" s="252" t="s">
        <v>1658</v>
      </c>
      <c r="F754" s="252" t="s">
        <v>843</v>
      </c>
      <c r="G754" s="252" t="s">
        <v>844</v>
      </c>
      <c r="H754" s="252" t="s">
        <v>403</v>
      </c>
      <c r="I754" s="255">
        <v>45484.705555555556</v>
      </c>
      <c r="J754" s="255">
        <v>45488.705555555556</v>
      </c>
      <c r="K754" s="252" t="s">
        <v>845</v>
      </c>
      <c r="L754" s="255">
        <v>45508.792361111111</v>
      </c>
      <c r="M754" s="252" t="s">
        <v>846</v>
      </c>
      <c r="N754" s="252" t="s">
        <v>895</v>
      </c>
      <c r="O754" s="252" t="s">
        <v>848</v>
      </c>
      <c r="P754" s="255">
        <v>45508.792361111111</v>
      </c>
      <c r="Q754" s="252" t="s">
        <v>795</v>
      </c>
      <c r="R754" s="255">
        <v>45505.758333333331</v>
      </c>
      <c r="S754" s="255">
        <v>45499.758333333331</v>
      </c>
      <c r="T754" s="255">
        <v>45484.788888888892</v>
      </c>
      <c r="U754" s="252" t="s">
        <v>885</v>
      </c>
      <c r="V754" s="253" t="s">
        <v>849</v>
      </c>
      <c r="W754" s="252" t="s">
        <v>850</v>
      </c>
      <c r="X754" s="252" t="s">
        <v>793</v>
      </c>
      <c r="Y754" s="228" t="str">
        <f>VLOOKUP(HelpMe[[#This Row],[Technician]],Technicians[#All],3,FALSE)</f>
        <v>RAK Ceramics</v>
      </c>
      <c r="Z754" s="228" t="str">
        <f>VLOOKUP(HelpMe[[#This Row],[Technician]],Technicians[#All],2,FALSE)</f>
        <v>SAP Basis</v>
      </c>
      <c r="AA754" s="233" t="e">
        <f>IF((TEXT("Oct 28, 2024 00:00 AM","mmm dd, yyyy hh:mm") - TEXT(HelpMe[[#This Row],[Created Date]],"mmm dd, yyyy hh:mm"))&gt;0, "Yes","No")</f>
        <v>#VALUE!</v>
      </c>
      <c r="AB754" s="230">
        <f ca="1">IF(HelpMe[[#This Row],[Resolved Time]]="-",NOW()-TEXT(HelpMe[[#This Row],[Created Date]],"mmm dd, yyyy hh:mm"),HelpMe[[#This Row],[Resolved Time]]-HelpMe[[#This Row],[Created Date]])</f>
        <v>21.052777777775191</v>
      </c>
      <c r="AC754" s="231" t="e">
        <f>YEAR(TEXT(HelpMe[[#This Row],[Created Date]],"mmm dd, yyyy hh:mm"))</f>
        <v>#VALUE!</v>
      </c>
      <c r="AD754" s="228" t="e">
        <f>WEEKNUM(TEXT(HelpMe[[#This Row],[Created Date]],"mmm dd, yyyy hh:mm"),2)</f>
        <v>#VALUE!</v>
      </c>
      <c r="AE754" s="228" t="e">
        <f>_xlfn.CONCAT(HelpMe[[#This Row],[Year]],"-W",HelpMe[[#This Row],[Week'#]])</f>
        <v>#VALUE!</v>
      </c>
      <c r="AF754" s="228" t="str">
        <f>IFERROR(VLOOKUP(HelpMe[[#This Row],[ID]],CGTracker[#All],11,FALSE),"No CG Status Found")</f>
        <v>No CG Status Found</v>
      </c>
      <c r="AG754" s="228" t="e">
        <f>MONTH(TEXT(HelpMe[[#This Row],[Created Date]],"mmm dd, yyyy hh:mm"))</f>
        <v>#VALUE!</v>
      </c>
      <c r="AH754" s="228" t="e">
        <f>_xlfn.CONCAT(HelpMe[[#This Row],[Year]],"-M",HelpMe[[#This Row],[Month]])</f>
        <v>#VALUE!</v>
      </c>
      <c r="AI754" s="228" t="str">
        <f ca="1">IF(HelpMe[[#This Row],[Age]]&lt;2,"Less than 2",IF(HelpMe[[#This Row],[Age]]&lt;5,"From 2 to 5",IF(HelpMe[[#This Row],[Age]]&lt;10,"From 5 to 10","More than 10")))</f>
        <v>More than 10</v>
      </c>
      <c r="AJ754" s="233">
        <f>DATEVALUE(TEXT(HelpMe[[#This Row],[Created Date]],"mm/dd/yyyy hh:mm"))</f>
        <v>45603</v>
      </c>
      <c r="AK754" s="233">
        <f>IF(HelpMe[[#This Row],[Resolved Time]]="-","",DATEVALUE(TEXT(HelpMe[[#This Row],[Created Date]],"mm/dd/yyyy hh:mm")))</f>
        <v>45603</v>
      </c>
    </row>
    <row r="755" spans="1:37" ht="14.5">
      <c r="A755" s="252">
        <v>4000005048</v>
      </c>
      <c r="B755" s="252" t="s">
        <v>117</v>
      </c>
      <c r="C755" s="252" t="s">
        <v>795</v>
      </c>
      <c r="D755" s="254" t="s">
        <v>2026</v>
      </c>
      <c r="E755" s="252" t="s">
        <v>2027</v>
      </c>
      <c r="F755" s="252" t="s">
        <v>843</v>
      </c>
      <c r="G755" s="252" t="s">
        <v>844</v>
      </c>
      <c r="H755" s="252" t="s">
        <v>403</v>
      </c>
      <c r="I755" s="255">
        <v>45611.5625</v>
      </c>
      <c r="J755" s="255">
        <v>45615.5625</v>
      </c>
      <c r="K755" s="252" t="s">
        <v>885</v>
      </c>
      <c r="L755" s="255">
        <v>45617.707638888889</v>
      </c>
      <c r="M755" s="252" t="s">
        <v>2027</v>
      </c>
      <c r="N755" s="252" t="s">
        <v>895</v>
      </c>
      <c r="O755" s="252" t="s">
        <v>848</v>
      </c>
      <c r="P755" s="255">
        <v>45617.707638888889</v>
      </c>
      <c r="Q755" s="252" t="s">
        <v>795</v>
      </c>
      <c r="R755" s="255">
        <v>45614.696527777778</v>
      </c>
      <c r="S755" s="255">
        <v>45614.665277777778</v>
      </c>
      <c r="T755" s="255">
        <v>45611.645833333336</v>
      </c>
      <c r="U755" s="252" t="s">
        <v>885</v>
      </c>
      <c r="V755" s="253" t="s">
        <v>849</v>
      </c>
      <c r="W755" s="252" t="s">
        <v>888</v>
      </c>
      <c r="X755" s="252" t="s">
        <v>793</v>
      </c>
      <c r="Y755" s="228" t="str">
        <f>VLOOKUP(HelpMe[[#This Row],[Technician]],Technicians[#All],3,FALSE)</f>
        <v>RAK Ceramics</v>
      </c>
      <c r="Z755" s="228" t="str">
        <f>VLOOKUP(HelpMe[[#This Row],[Technician]],Technicians[#All],2,FALSE)</f>
        <v>SAP Basis</v>
      </c>
      <c r="AA755" s="233" t="e">
        <f>IF((TEXT("Oct 28, 2024 00:00 AM","mmm dd, yyyy hh:mm") - TEXT(HelpMe[[#This Row],[Created Date]],"mmm dd, yyyy hh:mm"))&gt;0, "Yes","No")</f>
        <v>#VALUE!</v>
      </c>
      <c r="AB755" s="230">
        <f ca="1">IF(HelpMe[[#This Row],[Resolved Time]]="-",NOW()-TEXT(HelpMe[[#This Row],[Created Date]],"mmm dd, yyyy hh:mm"),HelpMe[[#This Row],[Resolved Time]]-HelpMe[[#This Row],[Created Date]])</f>
        <v>3.1340277777781012</v>
      </c>
      <c r="AC755" s="231" t="e">
        <f>YEAR(TEXT(HelpMe[[#This Row],[Created Date]],"mmm dd, yyyy hh:mm"))</f>
        <v>#VALUE!</v>
      </c>
      <c r="AD755" s="228" t="e">
        <f>WEEKNUM(TEXT(HelpMe[[#This Row],[Created Date]],"mmm dd, yyyy hh:mm"),2)</f>
        <v>#VALUE!</v>
      </c>
      <c r="AE755" s="228" t="e">
        <f>_xlfn.CONCAT(HelpMe[[#This Row],[Year]],"-W",HelpMe[[#This Row],[Week'#]])</f>
        <v>#VALUE!</v>
      </c>
      <c r="AF755" s="228" t="str">
        <f>IFERROR(VLOOKUP(HelpMe[[#This Row],[ID]],CGTracker[#All],11,FALSE),"No CG Status Found")</f>
        <v>No CG Status Found</v>
      </c>
      <c r="AG755" s="228" t="e">
        <f>MONTH(TEXT(HelpMe[[#This Row],[Created Date]],"mmm dd, yyyy hh:mm"))</f>
        <v>#VALUE!</v>
      </c>
      <c r="AH755" s="228" t="e">
        <f>_xlfn.CONCAT(HelpMe[[#This Row],[Year]],"-M",HelpMe[[#This Row],[Month]])</f>
        <v>#VALUE!</v>
      </c>
      <c r="AI755" s="228" t="str">
        <f ca="1">IF(HelpMe[[#This Row],[Age]]&lt;2,"Less than 2",IF(HelpMe[[#This Row],[Age]]&lt;5,"From 2 to 5",IF(HelpMe[[#This Row],[Age]]&lt;10,"From 5 to 10","More than 10")))</f>
        <v>From 2 to 5</v>
      </c>
      <c r="AJ755" s="233" t="e">
        <f>DATEVALUE(TEXT(HelpMe[[#This Row],[Created Date]],"mm/dd/yyyy hh:mm"))</f>
        <v>#VALUE!</v>
      </c>
      <c r="AK755" s="233" t="e">
        <f>IF(HelpMe[[#This Row],[Resolved Time]]="-","",DATEVALUE(TEXT(HelpMe[[#This Row],[Created Date]],"mm/dd/yyyy hh:mm")))</f>
        <v>#VALUE!</v>
      </c>
    </row>
    <row r="756" spans="1:37" ht="14.5">
      <c r="A756" s="252">
        <v>4000001619</v>
      </c>
      <c r="B756" s="252" t="s">
        <v>117</v>
      </c>
      <c r="C756" s="252" t="s">
        <v>795</v>
      </c>
      <c r="D756" s="254" t="s">
        <v>2028</v>
      </c>
      <c r="E756" s="252" t="s">
        <v>1443</v>
      </c>
      <c r="F756" s="252" t="s">
        <v>884</v>
      </c>
      <c r="G756" s="252" t="s">
        <v>844</v>
      </c>
      <c r="H756" s="252" t="s">
        <v>403</v>
      </c>
      <c r="I756" s="255">
        <v>45506.523611111108</v>
      </c>
      <c r="J756" s="255">
        <v>45510.523611111108</v>
      </c>
      <c r="K756" s="252" t="s">
        <v>845</v>
      </c>
      <c r="L756" s="255">
        <v>45527.673611111109</v>
      </c>
      <c r="M756" s="252" t="s">
        <v>1443</v>
      </c>
      <c r="N756" s="252" t="s">
        <v>1240</v>
      </c>
      <c r="O756" s="252" t="s">
        <v>848</v>
      </c>
      <c r="P756" s="255">
        <v>45527.673611111109</v>
      </c>
      <c r="Q756" s="252" t="s">
        <v>795</v>
      </c>
      <c r="R756" s="255">
        <v>45524.673611111109</v>
      </c>
      <c r="S756" s="255">
        <v>45524.673611111109</v>
      </c>
      <c r="T756" s="255">
        <v>45506.606944444444</v>
      </c>
      <c r="U756" s="252" t="s">
        <v>885</v>
      </c>
      <c r="V756" s="253" t="s">
        <v>849</v>
      </c>
      <c r="W756" s="252" t="s">
        <v>850</v>
      </c>
      <c r="X756" s="252" t="s">
        <v>793</v>
      </c>
      <c r="Y756" s="228" t="str">
        <f>VLOOKUP(HelpMe[[#This Row],[Technician]],Technicians[#All],3,FALSE)</f>
        <v>RAK Ceramics</v>
      </c>
      <c r="Z756" s="228" t="str">
        <f>VLOOKUP(HelpMe[[#This Row],[Technician]],Technicians[#All],2,FALSE)</f>
        <v>SAP Basis</v>
      </c>
      <c r="AA756" s="233" t="e">
        <f>IF((TEXT("Oct 28, 2024 00:00 AM","mmm dd, yyyy hh:mm") - TEXT(HelpMe[[#This Row],[Created Date]],"mmm dd, yyyy hh:mm"))&gt;0, "Yes","No")</f>
        <v>#VALUE!</v>
      </c>
      <c r="AB756" s="230">
        <f ca="1">IF(HelpMe[[#This Row],[Resolved Time]]="-",NOW()-TEXT(HelpMe[[#This Row],[Created Date]],"mmm dd, yyyy hh:mm"),HelpMe[[#This Row],[Resolved Time]]-HelpMe[[#This Row],[Created Date]])</f>
        <v>18.150000000001455</v>
      </c>
      <c r="AC756" s="231" t="e">
        <f>YEAR(TEXT(HelpMe[[#This Row],[Created Date]],"mmm dd, yyyy hh:mm"))</f>
        <v>#VALUE!</v>
      </c>
      <c r="AD756" s="228" t="e">
        <f>WEEKNUM(TEXT(HelpMe[[#This Row],[Created Date]],"mmm dd, yyyy hh:mm"),2)</f>
        <v>#VALUE!</v>
      </c>
      <c r="AE756" s="228" t="e">
        <f>_xlfn.CONCAT(HelpMe[[#This Row],[Year]],"-W",HelpMe[[#This Row],[Week'#]])</f>
        <v>#VALUE!</v>
      </c>
      <c r="AF756" s="228" t="str">
        <f>IFERROR(VLOOKUP(HelpMe[[#This Row],[ID]],CGTracker[#All],11,FALSE),"No CG Status Found")</f>
        <v>No CG Status Found</v>
      </c>
      <c r="AG756" s="228" t="e">
        <f>MONTH(TEXT(HelpMe[[#This Row],[Created Date]],"mmm dd, yyyy hh:mm"))</f>
        <v>#VALUE!</v>
      </c>
      <c r="AH756" s="228" t="e">
        <f>_xlfn.CONCAT(HelpMe[[#This Row],[Year]],"-M",HelpMe[[#This Row],[Month]])</f>
        <v>#VALUE!</v>
      </c>
      <c r="AI756" s="228" t="str">
        <f ca="1">IF(HelpMe[[#This Row],[Age]]&lt;2,"Less than 2",IF(HelpMe[[#This Row],[Age]]&lt;5,"From 2 to 5",IF(HelpMe[[#This Row],[Age]]&lt;10,"From 5 to 10","More than 10")))</f>
        <v>More than 10</v>
      </c>
      <c r="AJ756" s="233">
        <f>DATEVALUE(TEXT(HelpMe[[#This Row],[Created Date]],"mm/dd/yyyy hh:mm"))</f>
        <v>45330</v>
      </c>
      <c r="AK756" s="233">
        <f>IF(HelpMe[[#This Row],[Resolved Time]]="-","",DATEVALUE(TEXT(HelpMe[[#This Row],[Created Date]],"mm/dd/yyyy hh:mm")))</f>
        <v>45330</v>
      </c>
    </row>
    <row r="757" spans="1:37" ht="14.5">
      <c r="A757" s="252">
        <v>4000002320</v>
      </c>
      <c r="B757" s="252" t="s">
        <v>117</v>
      </c>
      <c r="C757" s="252" t="s">
        <v>795</v>
      </c>
      <c r="D757" s="254" t="s">
        <v>2029</v>
      </c>
      <c r="E757" s="252" t="s">
        <v>2030</v>
      </c>
      <c r="F757" s="252" t="s">
        <v>843</v>
      </c>
      <c r="G757" s="252" t="s">
        <v>844</v>
      </c>
      <c r="H757" s="252" t="s">
        <v>403</v>
      </c>
      <c r="I757" s="255">
        <v>45530.415972222225</v>
      </c>
      <c r="J757" s="255">
        <v>45532.4375</v>
      </c>
      <c r="K757" s="252" t="s">
        <v>845</v>
      </c>
      <c r="L757" s="255">
        <v>45537.677777777775</v>
      </c>
      <c r="M757" s="252" t="s">
        <v>846</v>
      </c>
      <c r="N757" s="252" t="s">
        <v>895</v>
      </c>
      <c r="O757" s="252" t="s">
        <v>848</v>
      </c>
      <c r="P757" s="255">
        <v>45537.677777777775</v>
      </c>
      <c r="Q757" s="252" t="s">
        <v>795</v>
      </c>
      <c r="R757" s="255">
        <v>45534.67083333333</v>
      </c>
      <c r="S757" s="255">
        <v>45534.67083333333</v>
      </c>
      <c r="T757" s="255">
        <v>45530.520833333336</v>
      </c>
      <c r="U757" s="252" t="s">
        <v>885</v>
      </c>
      <c r="V757" s="253" t="s">
        <v>849</v>
      </c>
      <c r="W757" s="252" t="s">
        <v>850</v>
      </c>
      <c r="X757" s="252" t="s">
        <v>793</v>
      </c>
      <c r="Y757" s="228" t="str">
        <f>VLOOKUP(HelpMe[[#This Row],[Technician]],Technicians[#All],3,FALSE)</f>
        <v>RAK Ceramics</v>
      </c>
      <c r="Z757" s="228" t="str">
        <f>VLOOKUP(HelpMe[[#This Row],[Technician]],Technicians[#All],2,FALSE)</f>
        <v>SAP Basis</v>
      </c>
      <c r="AA757" s="233" t="e">
        <f>IF((TEXT("Oct 28, 2024 00:00 AM","mmm dd, yyyy hh:mm") - TEXT(HelpMe[[#This Row],[Created Date]],"mmm dd, yyyy hh:mm"))&gt;0, "Yes","No")</f>
        <v>#VALUE!</v>
      </c>
      <c r="AB757" s="230">
        <f ca="1">IF(HelpMe[[#This Row],[Resolved Time]]="-",NOW()-TEXT(HelpMe[[#This Row],[Created Date]],"mmm dd, yyyy hh:mm"),HelpMe[[#This Row],[Resolved Time]]-HelpMe[[#This Row],[Created Date]])</f>
        <v>4.2548611111051287</v>
      </c>
      <c r="AC757" s="231" t="e">
        <f>YEAR(TEXT(HelpMe[[#This Row],[Created Date]],"mmm dd, yyyy hh:mm"))</f>
        <v>#VALUE!</v>
      </c>
      <c r="AD757" s="228" t="e">
        <f>WEEKNUM(TEXT(HelpMe[[#This Row],[Created Date]],"mmm dd, yyyy hh:mm"),2)</f>
        <v>#VALUE!</v>
      </c>
      <c r="AE757" s="228" t="e">
        <f>_xlfn.CONCAT(HelpMe[[#This Row],[Year]],"-W",HelpMe[[#This Row],[Week'#]])</f>
        <v>#VALUE!</v>
      </c>
      <c r="AF757" s="228" t="str">
        <f>IFERROR(VLOOKUP(HelpMe[[#This Row],[ID]],CGTracker[#All],11,FALSE),"No CG Status Found")</f>
        <v>No CG Status Found</v>
      </c>
      <c r="AG757" s="228" t="e">
        <f>MONTH(TEXT(HelpMe[[#This Row],[Created Date]],"mmm dd, yyyy hh:mm"))</f>
        <v>#VALUE!</v>
      </c>
      <c r="AH757" s="228" t="e">
        <f>_xlfn.CONCAT(HelpMe[[#This Row],[Year]],"-M",HelpMe[[#This Row],[Month]])</f>
        <v>#VALUE!</v>
      </c>
      <c r="AI757" s="228" t="str">
        <f ca="1">IF(HelpMe[[#This Row],[Age]]&lt;2,"Less than 2",IF(HelpMe[[#This Row],[Age]]&lt;5,"From 2 to 5",IF(HelpMe[[#This Row],[Age]]&lt;10,"From 5 to 10","More than 10")))</f>
        <v>From 2 to 5</v>
      </c>
      <c r="AJ757" s="233" t="e">
        <f>DATEVALUE(TEXT(HelpMe[[#This Row],[Created Date]],"mm/dd/yyyy hh:mm"))</f>
        <v>#VALUE!</v>
      </c>
      <c r="AK757" s="233" t="e">
        <f>IF(HelpMe[[#This Row],[Resolved Time]]="-","",DATEVALUE(TEXT(HelpMe[[#This Row],[Created Date]],"mm/dd/yyyy hh:mm")))</f>
        <v>#VALUE!</v>
      </c>
    </row>
    <row r="758" spans="1:37" ht="14.5">
      <c r="A758" s="252">
        <v>4000001873</v>
      </c>
      <c r="B758" s="252" t="s">
        <v>117</v>
      </c>
      <c r="C758" s="252" t="s">
        <v>906</v>
      </c>
      <c r="D758" s="254" t="s">
        <v>2031</v>
      </c>
      <c r="E758" s="252" t="s">
        <v>2032</v>
      </c>
      <c r="F758" s="252" t="s">
        <v>884</v>
      </c>
      <c r="G758" s="252" t="s">
        <v>844</v>
      </c>
      <c r="H758" s="252" t="s">
        <v>403</v>
      </c>
      <c r="I758" s="255">
        <v>45516.599305555559</v>
      </c>
      <c r="J758" s="255">
        <v>45517.557638888888</v>
      </c>
      <c r="K758" s="252" t="s">
        <v>845</v>
      </c>
      <c r="L758" s="255">
        <v>45521.547222222223</v>
      </c>
      <c r="M758" s="252" t="s">
        <v>2032</v>
      </c>
      <c r="N758" s="252" t="s">
        <v>860</v>
      </c>
      <c r="O758" s="252" t="s">
        <v>848</v>
      </c>
      <c r="P758" s="255">
        <v>45521.547222222223</v>
      </c>
      <c r="Q758" s="252" t="s">
        <v>861</v>
      </c>
      <c r="R758" s="255">
        <v>45518.537499999999</v>
      </c>
      <c r="S758" s="255">
        <v>45518.537499999999</v>
      </c>
      <c r="T758" s="255">
        <v>45516.640972222223</v>
      </c>
      <c r="U758" s="252" t="s">
        <v>885</v>
      </c>
      <c r="V758" s="253" t="s">
        <v>849</v>
      </c>
      <c r="W758" s="252" t="s">
        <v>850</v>
      </c>
      <c r="X758" s="252" t="s">
        <v>793</v>
      </c>
      <c r="Y758" s="228" t="str">
        <f>VLOOKUP(HelpMe[[#This Row],[Technician]],Technicians[#All],3,FALSE)</f>
        <v>RAK Ceramics</v>
      </c>
      <c r="Z758" s="228" t="str">
        <f>VLOOKUP(HelpMe[[#This Row],[Technician]],Technicians[#All],2,FALSE)</f>
        <v>SAP Basis</v>
      </c>
      <c r="AA758" s="230" t="e">
        <f>IF((TEXT("Oct 28, 2024 00:00 AM","mmm dd, yyyy hh:mm") - TEXT(HelpMe[[#This Row],[Created Date]],"mmm dd, yyyy hh:mm"))&gt;0, "Yes","No")</f>
        <v>#VALUE!</v>
      </c>
      <c r="AB758" s="230">
        <f ca="1">IF(HelpMe[[#This Row],[Resolved Time]]="-",NOW()-TEXT(HelpMe[[#This Row],[Created Date]],"mmm dd, yyyy hh:mm"),HelpMe[[#This Row],[Resolved Time]]-HelpMe[[#This Row],[Created Date]])</f>
        <v>1.9381944444394321</v>
      </c>
      <c r="AC758" s="231" t="e">
        <f>YEAR(TEXT(HelpMe[[#This Row],[Created Date]],"mmm dd, yyyy hh:mm"))</f>
        <v>#VALUE!</v>
      </c>
      <c r="AD758" s="228" t="e">
        <f>WEEKNUM(TEXT(HelpMe[[#This Row],[Created Date]],"mmm dd, yyyy hh:mm"),2)</f>
        <v>#VALUE!</v>
      </c>
      <c r="AE758" s="228" t="e">
        <f>_xlfn.CONCAT(HelpMe[[#This Row],[Year]],"-W",HelpMe[[#This Row],[Week'#]])</f>
        <v>#VALUE!</v>
      </c>
      <c r="AF758" s="228" t="str">
        <f>IFERROR(VLOOKUP(HelpMe[[#This Row],[ID]],CGTracker[#All],11,FALSE),"No CG Status Found")</f>
        <v>No CG Status Found</v>
      </c>
      <c r="AG758" s="228" t="e">
        <f>MONTH(TEXT(HelpMe[[#This Row],[Created Date]],"mmm dd, yyyy hh:mm"))</f>
        <v>#VALUE!</v>
      </c>
      <c r="AH758" s="228" t="e">
        <f>_xlfn.CONCAT(HelpMe[[#This Row],[Year]],"-M",HelpMe[[#This Row],[Month]])</f>
        <v>#VALUE!</v>
      </c>
      <c r="AI758" s="228" t="str">
        <f ca="1">IF(HelpMe[[#This Row],[Age]]&lt;2,"Less than 2",IF(HelpMe[[#This Row],[Age]]&lt;5,"From 2 to 5",IF(HelpMe[[#This Row],[Age]]&lt;10,"From 5 to 10","More than 10")))</f>
        <v>Less than 2</v>
      </c>
      <c r="AJ758" s="233">
        <f>DATEVALUE(TEXT(HelpMe[[#This Row],[Created Date]],"mm/dd/yyyy hh:mm"))</f>
        <v>45634</v>
      </c>
      <c r="AK758" s="233">
        <f>IF(HelpMe[[#This Row],[Resolved Time]]="-","",DATEVALUE(TEXT(HelpMe[[#This Row],[Created Date]],"mm/dd/yyyy hh:mm")))</f>
        <v>45634</v>
      </c>
    </row>
    <row r="759" spans="1:37" ht="14.5">
      <c r="A759" s="252">
        <v>4000000438</v>
      </c>
      <c r="B759" s="252" t="s">
        <v>117</v>
      </c>
      <c r="C759" s="252" t="s">
        <v>795</v>
      </c>
      <c r="D759" s="254" t="s">
        <v>2033</v>
      </c>
      <c r="E759" s="252" t="s">
        <v>1101</v>
      </c>
      <c r="F759" s="252" t="s">
        <v>843</v>
      </c>
      <c r="G759" s="252" t="s">
        <v>844</v>
      </c>
      <c r="H759" s="252" t="s">
        <v>403</v>
      </c>
      <c r="I759" s="255">
        <v>45482.534722222219</v>
      </c>
      <c r="J759" s="255">
        <v>45484.534722222219</v>
      </c>
      <c r="K759" s="252" t="s">
        <v>845</v>
      </c>
      <c r="L759" s="255">
        <v>45485.742361111108</v>
      </c>
      <c r="M759" s="252" t="s">
        <v>1102</v>
      </c>
      <c r="N759" s="252" t="s">
        <v>971</v>
      </c>
      <c r="O759" s="252" t="s">
        <v>848</v>
      </c>
      <c r="P759" s="255">
        <v>45485.742361111108</v>
      </c>
      <c r="Q759" s="252" t="s">
        <v>795</v>
      </c>
      <c r="R759" s="255">
        <v>45482.717361111114</v>
      </c>
      <c r="S759" s="255">
        <v>45482.570833333331</v>
      </c>
      <c r="T759" s="255">
        <v>45482.618055555555</v>
      </c>
      <c r="U759" s="252" t="s">
        <v>885</v>
      </c>
      <c r="V759" s="253" t="s">
        <v>849</v>
      </c>
      <c r="W759" s="252" t="s">
        <v>850</v>
      </c>
      <c r="X759" s="252" t="s">
        <v>793</v>
      </c>
      <c r="Y759" s="228" t="str">
        <f>VLOOKUP(HelpMe[[#This Row],[Technician]],Technicians[#All],3,FALSE)</f>
        <v>RAK Ceramics</v>
      </c>
      <c r="Z759" s="228" t="str">
        <f>VLOOKUP(HelpMe[[#This Row],[Technician]],Technicians[#All],2,FALSE)</f>
        <v>SAP Basis</v>
      </c>
      <c r="AA759" s="233" t="e">
        <f>IF((TEXT("Oct 28, 2024 00:00 AM","mmm dd, yyyy hh:mm") - TEXT(HelpMe[[#This Row],[Created Date]],"mmm dd, yyyy hh:mm"))&gt;0, "Yes","No")</f>
        <v>#VALUE!</v>
      </c>
      <c r="AB759" s="230">
        <f ca="1">IF(HelpMe[[#This Row],[Resolved Time]]="-",NOW()-TEXT(HelpMe[[#This Row],[Created Date]],"mmm dd, yyyy hh:mm"),HelpMe[[#This Row],[Resolved Time]]-HelpMe[[#This Row],[Created Date]])</f>
        <v>0.18263888889487134</v>
      </c>
      <c r="AC759" s="231" t="e">
        <f>YEAR(TEXT(HelpMe[[#This Row],[Created Date]],"mmm dd, yyyy hh:mm"))</f>
        <v>#VALUE!</v>
      </c>
      <c r="AD759" s="228" t="e">
        <f>WEEKNUM(TEXT(HelpMe[[#This Row],[Created Date]],"mmm dd, yyyy hh:mm"),2)</f>
        <v>#VALUE!</v>
      </c>
      <c r="AE759" s="228" t="e">
        <f>_xlfn.CONCAT(HelpMe[[#This Row],[Year]],"-W",HelpMe[[#This Row],[Week'#]])</f>
        <v>#VALUE!</v>
      </c>
      <c r="AF759" s="228" t="str">
        <f>IFERROR(VLOOKUP(HelpMe[[#This Row],[ID]],CGTracker[#All],11,FALSE),"No CG Status Found")</f>
        <v>No CG Status Found</v>
      </c>
      <c r="AG759" s="228" t="e">
        <f>MONTH(TEXT(HelpMe[[#This Row],[Created Date]],"mmm dd, yyyy hh:mm"))</f>
        <v>#VALUE!</v>
      </c>
      <c r="AH759" s="228" t="e">
        <f>_xlfn.CONCAT(HelpMe[[#This Row],[Year]],"-M",HelpMe[[#This Row],[Month]])</f>
        <v>#VALUE!</v>
      </c>
      <c r="AI759" s="228" t="str">
        <f ca="1">IF(HelpMe[[#This Row],[Age]]&lt;2,"Less than 2",IF(HelpMe[[#This Row],[Age]]&lt;5,"From 2 to 5",IF(HelpMe[[#This Row],[Age]]&lt;10,"From 5 to 10","More than 10")))</f>
        <v>Less than 2</v>
      </c>
      <c r="AJ759" s="233">
        <f>DATEVALUE(TEXT(HelpMe[[#This Row],[Created Date]],"mm/dd/yyyy hh:mm"))</f>
        <v>45542</v>
      </c>
      <c r="AK759" s="233">
        <f>IF(HelpMe[[#This Row],[Resolved Time]]="-","",DATEVALUE(TEXT(HelpMe[[#This Row],[Created Date]],"mm/dd/yyyy hh:mm")))</f>
        <v>45542</v>
      </c>
    </row>
    <row r="760" spans="1:37" ht="14.5">
      <c r="A760" s="252">
        <v>4000002122</v>
      </c>
      <c r="B760" s="252" t="s">
        <v>117</v>
      </c>
      <c r="C760" s="252" t="s">
        <v>861</v>
      </c>
      <c r="D760" s="254" t="s">
        <v>2034</v>
      </c>
      <c r="E760" s="252" t="s">
        <v>1210</v>
      </c>
      <c r="F760" s="252" t="s">
        <v>884</v>
      </c>
      <c r="G760" s="252" t="s">
        <v>844</v>
      </c>
      <c r="H760" s="252" t="s">
        <v>403</v>
      </c>
      <c r="I760" s="255">
        <v>45523.600694444445</v>
      </c>
      <c r="J760" s="255">
        <v>45525.600694444445</v>
      </c>
      <c r="K760" s="252" t="s">
        <v>845</v>
      </c>
      <c r="L760" s="255">
        <v>45529.675000000003</v>
      </c>
      <c r="M760" s="252" t="s">
        <v>1210</v>
      </c>
      <c r="N760" s="252" t="s">
        <v>878</v>
      </c>
      <c r="O760" s="252" t="s">
        <v>848</v>
      </c>
      <c r="P760" s="255">
        <v>45529.675000000003</v>
      </c>
      <c r="Q760" s="252" t="s">
        <v>795</v>
      </c>
      <c r="R760" s="255">
        <v>45526.668055555558</v>
      </c>
      <c r="S760" s="255">
        <v>45526.668055555558</v>
      </c>
      <c r="T760" s="255">
        <v>45523.684027777781</v>
      </c>
      <c r="U760" s="252" t="s">
        <v>885</v>
      </c>
      <c r="V760" s="253" t="s">
        <v>849</v>
      </c>
      <c r="W760" s="252" t="s">
        <v>850</v>
      </c>
      <c r="X760" s="252" t="s">
        <v>793</v>
      </c>
      <c r="Y760" s="228" t="str">
        <f>VLOOKUP(HelpMe[[#This Row],[Technician]],Technicians[#All],3,FALSE)</f>
        <v>RAK Ceramics</v>
      </c>
      <c r="Z760" s="228" t="str">
        <f>VLOOKUP(HelpMe[[#This Row],[Technician]],Technicians[#All],2,FALSE)</f>
        <v>SAP Basis</v>
      </c>
      <c r="AA760" s="233" t="e">
        <f>IF((TEXT("Oct 28, 2024 00:00 AM","mmm dd, yyyy hh:mm") - TEXT(HelpMe[[#This Row],[Created Date]],"mmm dd, yyyy hh:mm"))&gt;0, "Yes","No")</f>
        <v>#VALUE!</v>
      </c>
      <c r="AB760" s="230">
        <f ca="1">IF(HelpMe[[#This Row],[Resolved Time]]="-",NOW()-TEXT(HelpMe[[#This Row],[Created Date]],"mmm dd, yyyy hh:mm"),HelpMe[[#This Row],[Resolved Time]]-HelpMe[[#This Row],[Created Date]])</f>
        <v>3.0673611111124046</v>
      </c>
      <c r="AC760" s="231" t="e">
        <f>YEAR(TEXT(HelpMe[[#This Row],[Created Date]],"mmm dd, yyyy hh:mm"))</f>
        <v>#VALUE!</v>
      </c>
      <c r="AD760" s="228" t="e">
        <f>WEEKNUM(TEXT(HelpMe[[#This Row],[Created Date]],"mmm dd, yyyy hh:mm"),2)</f>
        <v>#VALUE!</v>
      </c>
      <c r="AE760" s="228" t="e">
        <f>_xlfn.CONCAT(HelpMe[[#This Row],[Year]],"-W",HelpMe[[#This Row],[Week'#]])</f>
        <v>#VALUE!</v>
      </c>
      <c r="AF760" s="228" t="str">
        <f>IFERROR(VLOOKUP(HelpMe[[#This Row],[ID]],CGTracker[#All],11,FALSE),"No CG Status Found")</f>
        <v>No CG Status Found</v>
      </c>
      <c r="AG760" s="228" t="e">
        <f>MONTH(TEXT(HelpMe[[#This Row],[Created Date]],"mmm dd, yyyy hh:mm"))</f>
        <v>#VALUE!</v>
      </c>
      <c r="AH760" s="228" t="e">
        <f>_xlfn.CONCAT(HelpMe[[#This Row],[Year]],"-M",HelpMe[[#This Row],[Month]])</f>
        <v>#VALUE!</v>
      </c>
      <c r="AI760" s="228" t="str">
        <f ca="1">IF(HelpMe[[#This Row],[Age]]&lt;2,"Less than 2",IF(HelpMe[[#This Row],[Age]]&lt;5,"From 2 to 5",IF(HelpMe[[#This Row],[Age]]&lt;10,"From 5 to 10","More than 10")))</f>
        <v>From 2 to 5</v>
      </c>
      <c r="AJ760" s="233" t="e">
        <f>DATEVALUE(TEXT(HelpMe[[#This Row],[Created Date]],"mm/dd/yyyy hh:mm"))</f>
        <v>#VALUE!</v>
      </c>
      <c r="AK760" s="233" t="e">
        <f>IF(HelpMe[[#This Row],[Resolved Time]]="-","",DATEVALUE(TEXT(HelpMe[[#This Row],[Created Date]],"mm/dd/yyyy hh:mm")))</f>
        <v>#VALUE!</v>
      </c>
    </row>
    <row r="761" spans="1:37" ht="14.5">
      <c r="A761" s="252">
        <v>4000002564</v>
      </c>
      <c r="B761" s="252" t="s">
        <v>117</v>
      </c>
      <c r="C761" s="252" t="s">
        <v>861</v>
      </c>
      <c r="D761" s="254" t="s">
        <v>2035</v>
      </c>
      <c r="E761" s="252" t="s">
        <v>1758</v>
      </c>
      <c r="F761" s="252" t="s">
        <v>843</v>
      </c>
      <c r="G761" s="252" t="s">
        <v>844</v>
      </c>
      <c r="H761" s="252" t="s">
        <v>403</v>
      </c>
      <c r="I761" s="255">
        <v>45537.677777777775</v>
      </c>
      <c r="J761" s="255">
        <v>45539.677777777775</v>
      </c>
      <c r="K761" s="252" t="s">
        <v>845</v>
      </c>
      <c r="L761" s="255">
        <v>45541.762499999997</v>
      </c>
      <c r="M761" s="252" t="s">
        <v>1758</v>
      </c>
      <c r="N761" s="252" t="s">
        <v>895</v>
      </c>
      <c r="O761" s="252" t="s">
        <v>848</v>
      </c>
      <c r="P761" s="255">
        <v>45541.762499999997</v>
      </c>
      <c r="Q761" s="252" t="s">
        <v>795</v>
      </c>
      <c r="R761" s="255">
        <v>45538.748611111114</v>
      </c>
      <c r="S761" s="255">
        <v>45538.748611111114</v>
      </c>
      <c r="T761" s="255">
        <v>45537.761111111111</v>
      </c>
      <c r="U761" s="252" t="s">
        <v>885</v>
      </c>
      <c r="V761" s="253" t="s">
        <v>849</v>
      </c>
      <c r="W761" s="252" t="s">
        <v>850</v>
      </c>
      <c r="X761" s="252" t="s">
        <v>793</v>
      </c>
      <c r="Y761" s="228" t="str">
        <f>VLOOKUP(HelpMe[[#This Row],[Technician]],Technicians[#All],3,FALSE)</f>
        <v>RAK Ceramics</v>
      </c>
      <c r="Z761" s="228" t="str">
        <f>VLOOKUP(HelpMe[[#This Row],[Technician]],Technicians[#All],2,FALSE)</f>
        <v>SAP Basis</v>
      </c>
      <c r="AA761" s="230" t="e">
        <f>IF((TEXT("Oct 28, 2024 00:00 AM","mmm dd, yyyy hh:mm") - TEXT(HelpMe[[#This Row],[Created Date]],"mmm dd, yyyy hh:mm"))&gt;0, "Yes","No")</f>
        <v>#VALUE!</v>
      </c>
      <c r="AB761" s="230">
        <f ca="1">IF(HelpMe[[#This Row],[Resolved Time]]="-",NOW()-TEXT(HelpMe[[#This Row],[Created Date]],"mmm dd, yyyy hh:mm"),HelpMe[[#This Row],[Resolved Time]]-HelpMe[[#This Row],[Created Date]])</f>
        <v>1.070833333338669</v>
      </c>
      <c r="AC761" s="231" t="e">
        <f>YEAR(TEXT(HelpMe[[#This Row],[Created Date]],"mmm dd, yyyy hh:mm"))</f>
        <v>#VALUE!</v>
      </c>
      <c r="AD761" s="228" t="e">
        <f>WEEKNUM(TEXT(HelpMe[[#This Row],[Created Date]],"mmm dd, yyyy hh:mm"),2)</f>
        <v>#VALUE!</v>
      </c>
      <c r="AE761" s="228" t="e">
        <f>_xlfn.CONCAT(HelpMe[[#This Row],[Year]],"-W",HelpMe[[#This Row],[Week'#]])</f>
        <v>#VALUE!</v>
      </c>
      <c r="AF761" s="228" t="str">
        <f>IFERROR(VLOOKUP(HelpMe[[#This Row],[ID]],CGTracker[#All],11,FALSE),"No CG Status Found")</f>
        <v>No CG Status Found</v>
      </c>
      <c r="AG761" s="228" t="e">
        <f>MONTH(TEXT(HelpMe[[#This Row],[Created Date]],"mmm dd, yyyy hh:mm"))</f>
        <v>#VALUE!</v>
      </c>
      <c r="AH761" s="228" t="e">
        <f>_xlfn.CONCAT(HelpMe[[#This Row],[Year]],"-M",HelpMe[[#This Row],[Month]])</f>
        <v>#VALUE!</v>
      </c>
      <c r="AI761" s="228" t="str">
        <f ca="1">IF(HelpMe[[#This Row],[Age]]&lt;2,"Less than 2",IF(HelpMe[[#This Row],[Age]]&lt;5,"From 2 to 5",IF(HelpMe[[#This Row],[Age]]&lt;10,"From 5 to 10","More than 10")))</f>
        <v>Less than 2</v>
      </c>
      <c r="AJ761" s="233">
        <f>DATEVALUE(TEXT(HelpMe[[#This Row],[Created Date]],"mm/dd/yyyy hh:mm"))</f>
        <v>45331</v>
      </c>
      <c r="AK761" s="233">
        <f>IF(HelpMe[[#This Row],[Resolved Time]]="-","",DATEVALUE(TEXT(HelpMe[[#This Row],[Created Date]],"mm/dd/yyyy hh:mm")))</f>
        <v>45331</v>
      </c>
    </row>
    <row r="762" spans="1:37" ht="14.5">
      <c r="A762" s="252">
        <v>4000000706</v>
      </c>
      <c r="B762" s="252" t="s">
        <v>117</v>
      </c>
      <c r="C762" s="252" t="s">
        <v>795</v>
      </c>
      <c r="D762" s="254" t="s">
        <v>2036</v>
      </c>
      <c r="E762" s="252" t="s">
        <v>2037</v>
      </c>
      <c r="F762" s="252" t="s">
        <v>843</v>
      </c>
      <c r="G762" s="252" t="s">
        <v>844</v>
      </c>
      <c r="H762" s="252" t="s">
        <v>403</v>
      </c>
      <c r="I762" s="255">
        <v>45488.574999999997</v>
      </c>
      <c r="J762" s="255">
        <v>45490.574999999997</v>
      </c>
      <c r="K762" s="252" t="s">
        <v>845</v>
      </c>
      <c r="L762" s="255">
        <v>45492.786111111112</v>
      </c>
      <c r="M762" s="252" t="s">
        <v>1514</v>
      </c>
      <c r="N762" s="252" t="s">
        <v>2038</v>
      </c>
      <c r="O762" s="252" t="s">
        <v>848</v>
      </c>
      <c r="P762" s="255">
        <v>45512.530555555553</v>
      </c>
      <c r="Q762" s="252" t="s">
        <v>795</v>
      </c>
      <c r="R762" s="255">
        <v>45489.76458333333</v>
      </c>
      <c r="S762" s="255">
        <v>45488.57708333333</v>
      </c>
      <c r="T762" s="255">
        <v>45488.658333333333</v>
      </c>
      <c r="U762" s="252" t="s">
        <v>885</v>
      </c>
      <c r="V762" s="253" t="s">
        <v>849</v>
      </c>
      <c r="W762" s="252" t="s">
        <v>850</v>
      </c>
      <c r="X762" s="252" t="s">
        <v>903</v>
      </c>
      <c r="Y762" s="228" t="str">
        <f>VLOOKUP(HelpMe[[#This Row],[Technician]],Technicians[#All],3,FALSE)</f>
        <v>RAK Ceramics</v>
      </c>
      <c r="Z762" s="228" t="str">
        <f>VLOOKUP(HelpMe[[#This Row],[Technician]],Technicians[#All],2,FALSE)</f>
        <v>SAP Basis</v>
      </c>
      <c r="AA762" s="233" t="e">
        <f>IF((TEXT("Oct 28, 2024 00:00 AM","mmm dd, yyyy hh:mm") - TEXT(HelpMe[[#This Row],[Created Date]],"mmm dd, yyyy hh:mm"))&gt;0, "Yes","No")</f>
        <v>#VALUE!</v>
      </c>
      <c r="AB762" s="230">
        <f ca="1">IF(HelpMe[[#This Row],[Resolved Time]]="-",NOW()-TEXT(HelpMe[[#This Row],[Created Date]],"mmm dd, yyyy hh:mm"),HelpMe[[#This Row],[Resolved Time]]-HelpMe[[#This Row],[Created Date]])</f>
        <v>1.1895833333328483</v>
      </c>
      <c r="AC762" s="231" t="e">
        <f>YEAR(TEXT(HelpMe[[#This Row],[Created Date]],"mmm dd, yyyy hh:mm"))</f>
        <v>#VALUE!</v>
      </c>
      <c r="AD762" s="228" t="e">
        <f>WEEKNUM(TEXT(HelpMe[[#This Row],[Created Date]],"mmm dd, yyyy hh:mm"),2)</f>
        <v>#VALUE!</v>
      </c>
      <c r="AE762" s="228" t="e">
        <f>_xlfn.CONCAT(HelpMe[[#This Row],[Year]],"-W",HelpMe[[#This Row],[Week'#]])</f>
        <v>#VALUE!</v>
      </c>
      <c r="AF762" s="228" t="str">
        <f>IFERROR(VLOOKUP(HelpMe[[#This Row],[ID]],CGTracker[#All],11,FALSE),"No CG Status Found")</f>
        <v>No CG Status Found</v>
      </c>
      <c r="AG762" s="228" t="e">
        <f>MONTH(TEXT(HelpMe[[#This Row],[Created Date]],"mmm dd, yyyy hh:mm"))</f>
        <v>#VALUE!</v>
      </c>
      <c r="AH762" s="228" t="e">
        <f>_xlfn.CONCAT(HelpMe[[#This Row],[Year]],"-M",HelpMe[[#This Row],[Month]])</f>
        <v>#VALUE!</v>
      </c>
      <c r="AI762" s="228" t="str">
        <f ca="1">IF(HelpMe[[#This Row],[Age]]&lt;2,"Less than 2",IF(HelpMe[[#This Row],[Age]]&lt;5,"From 2 to 5",IF(HelpMe[[#This Row],[Age]]&lt;10,"From 5 to 10","More than 10")))</f>
        <v>Less than 2</v>
      </c>
      <c r="AJ762" s="233" t="e">
        <f>DATEVALUE(TEXT(HelpMe[[#This Row],[Created Date]],"mm/dd/yyyy hh:mm"))</f>
        <v>#VALUE!</v>
      </c>
      <c r="AK762" s="233" t="e">
        <f>IF(HelpMe[[#This Row],[Resolved Time]]="-","",DATEVALUE(TEXT(HelpMe[[#This Row],[Created Date]],"mm/dd/yyyy hh:mm")))</f>
        <v>#VALUE!</v>
      </c>
    </row>
    <row r="763" spans="1:37" ht="14.5">
      <c r="A763" s="252">
        <v>4000000322</v>
      </c>
      <c r="B763" s="252" t="s">
        <v>117</v>
      </c>
      <c r="C763" s="252" t="s">
        <v>795</v>
      </c>
      <c r="D763" s="254" t="s">
        <v>2039</v>
      </c>
      <c r="E763" s="252" t="s">
        <v>999</v>
      </c>
      <c r="F763" s="252" t="s">
        <v>843</v>
      </c>
      <c r="G763" s="252" t="s">
        <v>844</v>
      </c>
      <c r="H763" s="252" t="s">
        <v>403</v>
      </c>
      <c r="I763" s="255">
        <v>45478.42291666667</v>
      </c>
      <c r="J763" s="255">
        <v>45481.4375</v>
      </c>
      <c r="K763" s="252" t="s">
        <v>845</v>
      </c>
      <c r="L763" s="255">
        <v>45501.747916666667</v>
      </c>
      <c r="M763" s="252" t="s">
        <v>846</v>
      </c>
      <c r="N763" s="252" t="s">
        <v>2040</v>
      </c>
      <c r="O763" s="252" t="s">
        <v>848</v>
      </c>
      <c r="P763" s="255">
        <v>45501.747916666667</v>
      </c>
      <c r="Q763" s="252" t="s">
        <v>795</v>
      </c>
      <c r="R763" s="255">
        <v>45498.722222222219</v>
      </c>
      <c r="S763" s="255">
        <v>45481.696527777778</v>
      </c>
      <c r="T763" s="255">
        <v>45478.520833333336</v>
      </c>
      <c r="U763" s="252" t="s">
        <v>885</v>
      </c>
      <c r="V763" s="253" t="s">
        <v>849</v>
      </c>
      <c r="W763" s="252" t="s">
        <v>850</v>
      </c>
      <c r="X763" s="252" t="s">
        <v>903</v>
      </c>
      <c r="Y763" s="228" t="str">
        <f>VLOOKUP(HelpMe[[#This Row],[Technician]],Technicians[#All],3,FALSE)</f>
        <v>RAK Ceramics</v>
      </c>
      <c r="Z763" s="228" t="str">
        <f>VLOOKUP(HelpMe[[#This Row],[Technician]],Technicians[#All],2,FALSE)</f>
        <v>SAP Basis</v>
      </c>
      <c r="AA763" s="230" t="e">
        <f>IF((TEXT("Oct 28, 2024 00:00 AM","mmm dd, yyyy hh:mm") - TEXT(HelpMe[[#This Row],[Created Date]],"mmm dd, yyyy hh:mm"))&gt;0, "Yes","No")</f>
        <v>#VALUE!</v>
      </c>
      <c r="AB763" s="230">
        <f ca="1">IF(HelpMe[[#This Row],[Resolved Time]]="-",NOW()-TEXT(HelpMe[[#This Row],[Created Date]],"mmm dd, yyyy hh:mm"),HelpMe[[#This Row],[Resolved Time]]-HelpMe[[#This Row],[Created Date]])</f>
        <v>20.299305555548926</v>
      </c>
      <c r="AC763" s="231" t="e">
        <f>YEAR(TEXT(HelpMe[[#This Row],[Created Date]],"mmm dd, yyyy hh:mm"))</f>
        <v>#VALUE!</v>
      </c>
      <c r="AD763" s="228" t="e">
        <f>WEEKNUM(TEXT(HelpMe[[#This Row],[Created Date]],"mmm dd, yyyy hh:mm"),2)</f>
        <v>#VALUE!</v>
      </c>
      <c r="AE763" s="228" t="e">
        <f>_xlfn.CONCAT(HelpMe[[#This Row],[Year]],"-W",HelpMe[[#This Row],[Week'#]])</f>
        <v>#VALUE!</v>
      </c>
      <c r="AF763" s="228" t="str">
        <f>IFERROR(VLOOKUP(HelpMe[[#This Row],[ID]],CGTracker[#All],11,FALSE),"No CG Status Found")</f>
        <v>No CG Status Found</v>
      </c>
      <c r="AG763" s="228" t="e">
        <f>MONTH(TEXT(HelpMe[[#This Row],[Created Date]],"mmm dd, yyyy hh:mm"))</f>
        <v>#VALUE!</v>
      </c>
      <c r="AH763" s="228" t="e">
        <f>_xlfn.CONCAT(HelpMe[[#This Row],[Year]],"-M",HelpMe[[#This Row],[Month]])</f>
        <v>#VALUE!</v>
      </c>
      <c r="AI763" s="228" t="str">
        <f ca="1">IF(HelpMe[[#This Row],[Age]]&lt;2,"Less than 2",IF(HelpMe[[#This Row],[Age]]&lt;5,"From 2 to 5",IF(HelpMe[[#This Row],[Age]]&lt;10,"From 5 to 10","More than 10")))</f>
        <v>More than 10</v>
      </c>
      <c r="AJ763" s="233">
        <f>DATEVALUE(TEXT(HelpMe[[#This Row],[Created Date]],"mm/dd/yyyy hh:mm"))</f>
        <v>45419</v>
      </c>
      <c r="AK763" s="233">
        <f>IF(HelpMe[[#This Row],[Resolved Time]]="-","",DATEVALUE(TEXT(HelpMe[[#This Row],[Created Date]],"mm/dd/yyyy hh:mm")))</f>
        <v>45419</v>
      </c>
    </row>
    <row r="764" spans="1:37" ht="14.5">
      <c r="A764" s="252">
        <v>4000002283</v>
      </c>
      <c r="B764" s="252" t="s">
        <v>117</v>
      </c>
      <c r="C764" s="252" t="s">
        <v>795</v>
      </c>
      <c r="D764" s="254" t="s">
        <v>2041</v>
      </c>
      <c r="E764" s="252" t="s">
        <v>859</v>
      </c>
      <c r="F764" s="252" t="s">
        <v>843</v>
      </c>
      <c r="G764" s="252" t="s">
        <v>844</v>
      </c>
      <c r="H764" s="252" t="s">
        <v>403</v>
      </c>
      <c r="I764" s="255">
        <v>45527.526388888888</v>
      </c>
      <c r="J764" s="255">
        <v>45531.526388888888</v>
      </c>
      <c r="K764" s="252" t="s">
        <v>845</v>
      </c>
      <c r="L764" s="255">
        <v>45537.719444444447</v>
      </c>
      <c r="M764" s="252" t="s">
        <v>846</v>
      </c>
      <c r="N764" s="252" t="s">
        <v>860</v>
      </c>
      <c r="O764" s="252" t="s">
        <v>848</v>
      </c>
      <c r="P764" s="255">
        <v>45537.719444444447</v>
      </c>
      <c r="Q764" s="252" t="s">
        <v>795</v>
      </c>
      <c r="R764" s="255">
        <v>45534.681250000001</v>
      </c>
      <c r="S764" s="255">
        <v>45534.681250000001</v>
      </c>
      <c r="T764" s="255">
        <v>45527.609722222223</v>
      </c>
      <c r="U764" s="252" t="s">
        <v>885</v>
      </c>
      <c r="V764" s="253" t="s">
        <v>849</v>
      </c>
      <c r="W764" s="252" t="s">
        <v>850</v>
      </c>
      <c r="X764" s="252" t="s">
        <v>793</v>
      </c>
      <c r="Y764" s="228" t="str">
        <f>VLOOKUP(HelpMe[[#This Row],[Technician]],Technicians[#All],3,FALSE)</f>
        <v>RAK Ceramics</v>
      </c>
      <c r="Z764" s="228" t="str">
        <f>VLOOKUP(HelpMe[[#This Row],[Technician]],Technicians[#All],2,FALSE)</f>
        <v>SAP Basis</v>
      </c>
      <c r="AA764" s="233" t="e">
        <f>IF((TEXT("Oct 28, 2024 00:00 AM","mmm dd, yyyy hh:mm") - TEXT(HelpMe[[#This Row],[Created Date]],"mmm dd, yyyy hh:mm"))&gt;0, "Yes","No")</f>
        <v>#VALUE!</v>
      </c>
      <c r="AB764" s="230">
        <f ca="1">IF(HelpMe[[#This Row],[Resolved Time]]="-",NOW()-TEXT(HelpMe[[#This Row],[Created Date]],"mmm dd, yyyy hh:mm"),HelpMe[[#This Row],[Resolved Time]]-HelpMe[[#This Row],[Created Date]])</f>
        <v>7.1548611111138598</v>
      </c>
      <c r="AC764" s="231" t="e">
        <f>YEAR(TEXT(HelpMe[[#This Row],[Created Date]],"mmm dd, yyyy hh:mm"))</f>
        <v>#VALUE!</v>
      </c>
      <c r="AD764" s="228" t="e">
        <f>WEEKNUM(TEXT(HelpMe[[#This Row],[Created Date]],"mmm dd, yyyy hh:mm"),2)</f>
        <v>#VALUE!</v>
      </c>
      <c r="AE764" s="228" t="e">
        <f>_xlfn.CONCAT(HelpMe[[#This Row],[Year]],"-W",HelpMe[[#This Row],[Week'#]])</f>
        <v>#VALUE!</v>
      </c>
      <c r="AF764" s="228" t="str">
        <f>IFERROR(VLOOKUP(HelpMe[[#This Row],[ID]],CGTracker[#All],11,FALSE),"No CG Status Found")</f>
        <v>No CG Status Found</v>
      </c>
      <c r="AG764" s="228" t="e">
        <f>MONTH(TEXT(HelpMe[[#This Row],[Created Date]],"mmm dd, yyyy hh:mm"))</f>
        <v>#VALUE!</v>
      </c>
      <c r="AH764" s="228" t="e">
        <f>_xlfn.CONCAT(HelpMe[[#This Row],[Year]],"-M",HelpMe[[#This Row],[Month]])</f>
        <v>#VALUE!</v>
      </c>
      <c r="AI764" s="228" t="str">
        <f ca="1">IF(HelpMe[[#This Row],[Age]]&lt;2,"Less than 2",IF(HelpMe[[#This Row],[Age]]&lt;5,"From 2 to 5",IF(HelpMe[[#This Row],[Age]]&lt;10,"From 5 to 10","More than 10")))</f>
        <v>From 5 to 10</v>
      </c>
      <c r="AJ764" s="233" t="e">
        <f>DATEVALUE(TEXT(HelpMe[[#This Row],[Created Date]],"mm/dd/yyyy hh:mm"))</f>
        <v>#VALUE!</v>
      </c>
      <c r="AK764" s="233" t="e">
        <f>IF(HelpMe[[#This Row],[Resolved Time]]="-","",DATEVALUE(TEXT(HelpMe[[#This Row],[Created Date]],"mm/dd/yyyy hh:mm")))</f>
        <v>#VALUE!</v>
      </c>
    </row>
    <row r="765" spans="1:37" ht="14.5">
      <c r="A765" s="252">
        <v>4000002630</v>
      </c>
      <c r="B765" s="252" t="s">
        <v>117</v>
      </c>
      <c r="C765" s="252" t="s">
        <v>795</v>
      </c>
      <c r="D765" s="254" t="s">
        <v>2042</v>
      </c>
      <c r="E765" s="252" t="s">
        <v>2043</v>
      </c>
      <c r="F765" s="252" t="s">
        <v>843</v>
      </c>
      <c r="G765" s="252" t="s">
        <v>844</v>
      </c>
      <c r="H765" s="252" t="s">
        <v>403</v>
      </c>
      <c r="I765" s="255">
        <v>45538.757638888892</v>
      </c>
      <c r="J765" s="255">
        <v>45540.757638888892</v>
      </c>
      <c r="K765" s="252" t="s">
        <v>845</v>
      </c>
      <c r="L765" s="255">
        <v>45603.827777777777</v>
      </c>
      <c r="M765" s="252" t="s">
        <v>846</v>
      </c>
      <c r="N765" s="252" t="s">
        <v>924</v>
      </c>
      <c r="O765" s="252" t="s">
        <v>848</v>
      </c>
      <c r="P765" s="255">
        <v>45603.827777777777</v>
      </c>
      <c r="Q765" s="252" t="s">
        <v>795</v>
      </c>
      <c r="R765" s="255">
        <v>45600.793055555558</v>
      </c>
      <c r="S765" s="255">
        <v>45600.793055555558</v>
      </c>
      <c r="T765" s="255">
        <v>45539.46597222222</v>
      </c>
      <c r="U765" s="252" t="s">
        <v>885</v>
      </c>
      <c r="V765" s="253" t="s">
        <v>849</v>
      </c>
      <c r="W765" s="252" t="s">
        <v>850</v>
      </c>
      <c r="X765" s="252" t="s">
        <v>793</v>
      </c>
      <c r="Y765" s="228" t="str">
        <f>VLOOKUP(HelpMe[[#This Row],[Technician]],Technicians[#All],3,FALSE)</f>
        <v>RAK Ceramics</v>
      </c>
      <c r="Z765" s="228" t="str">
        <f>VLOOKUP(HelpMe[[#This Row],[Technician]],Technicians[#All],2,FALSE)</f>
        <v>SAP Basis</v>
      </c>
      <c r="AA765" s="233" t="e">
        <f>IF((TEXT("Oct 28, 2024 00:00 AM","mmm dd, yyyy hh:mm") - TEXT(HelpMe[[#This Row],[Created Date]],"mmm dd, yyyy hh:mm"))&gt;0, "Yes","No")</f>
        <v>#VALUE!</v>
      </c>
      <c r="AB765" s="230">
        <f ca="1">IF(HelpMe[[#This Row],[Resolved Time]]="-",NOW()-TEXT(HelpMe[[#This Row],[Created Date]],"mmm dd, yyyy hh:mm"),HelpMe[[#This Row],[Resolved Time]]-HelpMe[[#This Row],[Created Date]])</f>
        <v>62.035416666665697</v>
      </c>
      <c r="AC765" s="231" t="e">
        <f>YEAR(TEXT(HelpMe[[#This Row],[Created Date]],"mmm dd, yyyy hh:mm"))</f>
        <v>#VALUE!</v>
      </c>
      <c r="AD765" s="228" t="e">
        <f>WEEKNUM(TEXT(HelpMe[[#This Row],[Created Date]],"mmm dd, yyyy hh:mm"),2)</f>
        <v>#VALUE!</v>
      </c>
      <c r="AE765" s="228" t="e">
        <f>_xlfn.CONCAT(HelpMe[[#This Row],[Year]],"-W",HelpMe[[#This Row],[Week'#]])</f>
        <v>#VALUE!</v>
      </c>
      <c r="AF765" s="228" t="str">
        <f>IFERROR(VLOOKUP(HelpMe[[#This Row],[ID]],CGTracker[#All],11,FALSE),"No CG Status Found")</f>
        <v>No CG Status Found</v>
      </c>
      <c r="AG765" s="228" t="e">
        <f>MONTH(TEXT(HelpMe[[#This Row],[Created Date]],"mmm dd, yyyy hh:mm"))</f>
        <v>#VALUE!</v>
      </c>
      <c r="AH765" s="228" t="e">
        <f>_xlfn.CONCAT(HelpMe[[#This Row],[Year]],"-M",HelpMe[[#This Row],[Month]])</f>
        <v>#VALUE!</v>
      </c>
      <c r="AI765" s="228" t="str">
        <f ca="1">IF(HelpMe[[#This Row],[Age]]&lt;2,"Less than 2",IF(HelpMe[[#This Row],[Age]]&lt;5,"From 2 to 5",IF(HelpMe[[#This Row],[Age]]&lt;10,"From 5 to 10","More than 10")))</f>
        <v>More than 10</v>
      </c>
      <c r="AJ765" s="233">
        <f>DATEVALUE(TEXT(HelpMe[[#This Row],[Created Date]],"mm/dd/yyyy hh:mm"))</f>
        <v>45360</v>
      </c>
      <c r="AK765" s="233">
        <f>IF(HelpMe[[#This Row],[Resolved Time]]="-","",DATEVALUE(TEXT(HelpMe[[#This Row],[Created Date]],"mm/dd/yyyy hh:mm")))</f>
        <v>45360</v>
      </c>
    </row>
    <row r="766" spans="1:37" ht="14.5">
      <c r="A766" s="252">
        <v>4000000453</v>
      </c>
      <c r="B766" s="252" t="s">
        <v>117</v>
      </c>
      <c r="C766" s="252" t="s">
        <v>795</v>
      </c>
      <c r="D766" s="254" t="s">
        <v>2044</v>
      </c>
      <c r="E766" s="252" t="s">
        <v>2045</v>
      </c>
      <c r="F766" s="252" t="s">
        <v>843</v>
      </c>
      <c r="G766" s="252" t="s">
        <v>844</v>
      </c>
      <c r="H766" s="252" t="s">
        <v>403</v>
      </c>
      <c r="I766" s="255">
        <v>45482.712500000001</v>
      </c>
      <c r="J766" s="255">
        <v>45484.712500000001</v>
      </c>
      <c r="K766" s="252" t="s">
        <v>845</v>
      </c>
      <c r="L766" s="255">
        <v>45491.744444444441</v>
      </c>
      <c r="M766" s="252" t="s">
        <v>2046</v>
      </c>
      <c r="N766" s="252" t="s">
        <v>1518</v>
      </c>
      <c r="O766" s="252" t="s">
        <v>848</v>
      </c>
      <c r="P766" s="255">
        <v>45491.744444444441</v>
      </c>
      <c r="Q766" s="252" t="s">
        <v>795</v>
      </c>
      <c r="R766" s="255">
        <v>45488.727083333331</v>
      </c>
      <c r="S766" s="255">
        <v>45488.727083333331</v>
      </c>
      <c r="T766" s="255">
        <v>45482.79583333333</v>
      </c>
      <c r="U766" s="252" t="s">
        <v>885</v>
      </c>
      <c r="V766" s="253" t="s">
        <v>849</v>
      </c>
      <c r="W766" s="252" t="s">
        <v>850</v>
      </c>
      <c r="X766" s="252" t="s">
        <v>913</v>
      </c>
      <c r="Y766" s="228" t="str">
        <f>VLOOKUP(HelpMe[[#This Row],[Technician]],Technicians[#All],3,FALSE)</f>
        <v>RAK Ceramics</v>
      </c>
      <c r="Z766" s="228" t="str">
        <f>VLOOKUP(HelpMe[[#This Row],[Technician]],Technicians[#All],2,FALSE)</f>
        <v>SAP Basis</v>
      </c>
      <c r="AA766" s="233" t="e">
        <f>IF((TEXT("Oct 28, 2024 00:00 AM","mmm dd, yyyy hh:mm") - TEXT(HelpMe[[#This Row],[Created Date]],"mmm dd, yyyy hh:mm"))&gt;0, "Yes","No")</f>
        <v>#VALUE!</v>
      </c>
      <c r="AB766" s="230">
        <f ca="1">IF(HelpMe[[#This Row],[Resolved Time]]="-",NOW()-TEXT(HelpMe[[#This Row],[Created Date]],"mmm dd, yyyy hh:mm"),HelpMe[[#This Row],[Resolved Time]]-HelpMe[[#This Row],[Created Date]])</f>
        <v>6.0145833333299379</v>
      </c>
      <c r="AC766" s="231" t="e">
        <f>YEAR(TEXT(HelpMe[[#This Row],[Created Date]],"mmm dd, yyyy hh:mm"))</f>
        <v>#VALUE!</v>
      </c>
      <c r="AD766" s="228" t="e">
        <f>WEEKNUM(TEXT(HelpMe[[#This Row],[Created Date]],"mmm dd, yyyy hh:mm"),2)</f>
        <v>#VALUE!</v>
      </c>
      <c r="AE766" s="228" t="e">
        <f>_xlfn.CONCAT(HelpMe[[#This Row],[Year]],"-W",HelpMe[[#This Row],[Week'#]])</f>
        <v>#VALUE!</v>
      </c>
      <c r="AF766" s="228" t="str">
        <f>IFERROR(VLOOKUP(HelpMe[[#This Row],[ID]],CGTracker[#All],11,FALSE),"No CG Status Found")</f>
        <v>No CG Status Found</v>
      </c>
      <c r="AG766" s="228" t="e">
        <f>MONTH(TEXT(HelpMe[[#This Row],[Created Date]],"mmm dd, yyyy hh:mm"))</f>
        <v>#VALUE!</v>
      </c>
      <c r="AH766" s="228" t="e">
        <f>_xlfn.CONCAT(HelpMe[[#This Row],[Year]],"-M",HelpMe[[#This Row],[Month]])</f>
        <v>#VALUE!</v>
      </c>
      <c r="AI766" s="228" t="str">
        <f ca="1">IF(HelpMe[[#This Row],[Age]]&lt;2,"Less than 2",IF(HelpMe[[#This Row],[Age]]&lt;5,"From 2 to 5",IF(HelpMe[[#This Row],[Age]]&lt;10,"From 5 to 10","More than 10")))</f>
        <v>From 5 to 10</v>
      </c>
      <c r="AJ766" s="233">
        <f>DATEVALUE(TEXT(HelpMe[[#This Row],[Created Date]],"mm/dd/yyyy hh:mm"))</f>
        <v>45542</v>
      </c>
      <c r="AK766" s="233">
        <f>IF(HelpMe[[#This Row],[Resolved Time]]="-","",DATEVALUE(TEXT(HelpMe[[#This Row],[Created Date]],"mm/dd/yyyy hh:mm")))</f>
        <v>45542</v>
      </c>
    </row>
    <row r="767" spans="1:37" ht="14.5">
      <c r="A767" s="252">
        <v>4000004347</v>
      </c>
      <c r="B767" s="252" t="s">
        <v>156</v>
      </c>
      <c r="C767" s="252" t="s">
        <v>795</v>
      </c>
      <c r="D767" s="254" t="s">
        <v>2047</v>
      </c>
      <c r="E767" s="252" t="s">
        <v>877</v>
      </c>
      <c r="F767" s="252" t="s">
        <v>742</v>
      </c>
      <c r="G767" s="252" t="s">
        <v>864</v>
      </c>
      <c r="H767" s="252" t="s">
        <v>131</v>
      </c>
      <c r="I767" s="255">
        <v>45589.495833333334</v>
      </c>
      <c r="J767" s="255">
        <v>45593.495833333334</v>
      </c>
      <c r="K767" s="252" t="s">
        <v>845</v>
      </c>
      <c r="L767" s="253" t="s">
        <v>849</v>
      </c>
      <c r="M767" s="252" t="s">
        <v>877</v>
      </c>
      <c r="N767" s="252" t="s">
        <v>878</v>
      </c>
      <c r="O767" s="252" t="s">
        <v>848</v>
      </c>
      <c r="P767" s="255">
        <v>45603.75277777778</v>
      </c>
      <c r="Q767" s="252" t="s">
        <v>795</v>
      </c>
      <c r="R767" s="253" t="s">
        <v>849</v>
      </c>
      <c r="S767" s="255">
        <v>45595.431944444441</v>
      </c>
      <c r="T767" s="255">
        <v>45589.57916666667</v>
      </c>
      <c r="U767" s="253" t="s">
        <v>849</v>
      </c>
      <c r="V767" s="253" t="s">
        <v>849</v>
      </c>
      <c r="W767" s="252" t="s">
        <v>850</v>
      </c>
      <c r="X767" s="252" t="s">
        <v>793</v>
      </c>
      <c r="Y767" s="228" t="str">
        <f>VLOOKUP(HelpMe[[#This Row],[Technician]],Technicians[#All],3,FALSE)</f>
        <v>RAK Ceramics</v>
      </c>
      <c r="Z767" s="228" t="str">
        <f>VLOOKUP(HelpMe[[#This Row],[Technician]],Technicians[#All],2,FALSE)</f>
        <v>SAP SD</v>
      </c>
      <c r="AA767" s="233" t="e">
        <f>IF((TEXT("Oct 28, 2024 00:00 AM","mmm dd, yyyy hh:mm") - TEXT(HelpMe[[#This Row],[Created Date]],"mmm dd, yyyy hh:mm"))&gt;0, "Yes","No")</f>
        <v>#VALUE!</v>
      </c>
      <c r="AB767" s="230" t="e">
        <f ca="1">IF(HelpMe[[#This Row],[Resolved Time]]="-",NOW()-TEXT(HelpMe[[#This Row],[Created Date]],"mmm dd, yyyy hh:mm"),HelpMe[[#This Row],[Resolved Time]]-HelpMe[[#This Row],[Created Date]])</f>
        <v>#VALUE!</v>
      </c>
      <c r="AC767" s="231" t="e">
        <f>YEAR(TEXT(HelpMe[[#This Row],[Created Date]],"mmm dd, yyyy hh:mm"))</f>
        <v>#VALUE!</v>
      </c>
      <c r="AD767" s="228" t="e">
        <f>WEEKNUM(TEXT(HelpMe[[#This Row],[Created Date]],"mmm dd, yyyy hh:mm"),2)</f>
        <v>#VALUE!</v>
      </c>
      <c r="AE767" s="228" t="e">
        <f>_xlfn.CONCAT(HelpMe[[#This Row],[Year]],"-W",HelpMe[[#This Row],[Week'#]])</f>
        <v>#VALUE!</v>
      </c>
      <c r="AF767" s="228" t="str">
        <f>IFERROR(VLOOKUP(HelpMe[[#This Row],[ID]],CGTracker[#All],11,FALSE),"No CG Status Found")</f>
        <v>No CG Status Found</v>
      </c>
      <c r="AG767" s="228" t="e">
        <f>MONTH(TEXT(HelpMe[[#This Row],[Created Date]],"mmm dd, yyyy hh:mm"))</f>
        <v>#VALUE!</v>
      </c>
      <c r="AH767" s="228" t="e">
        <f>_xlfn.CONCAT(HelpMe[[#This Row],[Year]],"-M",HelpMe[[#This Row],[Month]])</f>
        <v>#VALUE!</v>
      </c>
      <c r="AI767" s="228" t="e">
        <f ca="1">IF(HelpMe[[#This Row],[Age]]&lt;2,"Less than 2",IF(HelpMe[[#This Row],[Age]]&lt;5,"From 2 to 5",IF(HelpMe[[#This Row],[Age]]&lt;10,"From 5 to 10","More than 10")))</f>
        <v>#VALUE!</v>
      </c>
      <c r="AJ767" s="233" t="e">
        <f>DATEVALUE(TEXT(HelpMe[[#This Row],[Created Date]],"mm/dd/yyyy hh:mm"))</f>
        <v>#VALUE!</v>
      </c>
      <c r="AK767" s="233" t="str">
        <f>IF(HelpMe[[#This Row],[Resolved Time]]="-","",DATEVALUE(TEXT(HelpMe[[#This Row],[Created Date]],"mm/dd/yyyy hh:mm")))</f>
        <v/>
      </c>
    </row>
    <row r="768" spans="1:37" ht="14.5">
      <c r="A768" s="252">
        <v>4000000757</v>
      </c>
      <c r="B768" s="252" t="s">
        <v>117</v>
      </c>
      <c r="C768" s="252" t="s">
        <v>795</v>
      </c>
      <c r="D768" s="254" t="s">
        <v>2048</v>
      </c>
      <c r="E768" s="252" t="s">
        <v>2049</v>
      </c>
      <c r="F768" s="252" t="s">
        <v>843</v>
      </c>
      <c r="G768" s="252" t="s">
        <v>844</v>
      </c>
      <c r="H768" s="252" t="s">
        <v>403</v>
      </c>
      <c r="I768" s="255">
        <v>45489.65347222222</v>
      </c>
      <c r="J768" s="255">
        <v>45491.65347222222</v>
      </c>
      <c r="K768" s="252" t="s">
        <v>845</v>
      </c>
      <c r="L768" s="255">
        <v>45508.75</v>
      </c>
      <c r="M768" s="252" t="s">
        <v>2049</v>
      </c>
      <c r="N768" s="252" t="s">
        <v>1602</v>
      </c>
      <c r="O768" s="252" t="s">
        <v>848</v>
      </c>
      <c r="P768" s="255">
        <v>45508.75</v>
      </c>
      <c r="Q768" s="252" t="s">
        <v>795</v>
      </c>
      <c r="R768" s="255">
        <v>45505.713888888888</v>
      </c>
      <c r="S768" s="255">
        <v>45490.469444444447</v>
      </c>
      <c r="T768" s="255">
        <v>45489.736805555556</v>
      </c>
      <c r="U768" s="252" t="s">
        <v>885</v>
      </c>
      <c r="V768" s="253" t="s">
        <v>849</v>
      </c>
      <c r="W768" s="252" t="s">
        <v>850</v>
      </c>
      <c r="X768" s="252" t="s">
        <v>913</v>
      </c>
      <c r="Y768" s="228" t="str">
        <f>VLOOKUP(HelpMe[[#This Row],[Technician]],Technicians[#All],3,FALSE)</f>
        <v>RAK Ceramics</v>
      </c>
      <c r="Z768" s="228" t="str">
        <f>VLOOKUP(HelpMe[[#This Row],[Technician]],Technicians[#All],2,FALSE)</f>
        <v>SAP Basis</v>
      </c>
      <c r="AA768" s="233" t="e">
        <f>IF((TEXT("Oct 28, 2024 00:00 AM","mmm dd, yyyy hh:mm") - TEXT(HelpMe[[#This Row],[Created Date]],"mmm dd, yyyy hh:mm"))&gt;0, "Yes","No")</f>
        <v>#VALUE!</v>
      </c>
      <c r="AB768" s="230">
        <f ca="1">IF(HelpMe[[#This Row],[Resolved Time]]="-",NOW()-TEXT(HelpMe[[#This Row],[Created Date]],"mmm dd, yyyy hh:mm"),HelpMe[[#This Row],[Resolved Time]]-HelpMe[[#This Row],[Created Date]])</f>
        <v>16.060416666667152</v>
      </c>
      <c r="AC768" s="231" t="e">
        <f>YEAR(TEXT(HelpMe[[#This Row],[Created Date]],"mmm dd, yyyy hh:mm"))</f>
        <v>#VALUE!</v>
      </c>
      <c r="AD768" s="228" t="e">
        <f>WEEKNUM(TEXT(HelpMe[[#This Row],[Created Date]],"mmm dd, yyyy hh:mm"),2)</f>
        <v>#VALUE!</v>
      </c>
      <c r="AE768" s="228" t="e">
        <f>_xlfn.CONCAT(HelpMe[[#This Row],[Year]],"-W",HelpMe[[#This Row],[Week'#]])</f>
        <v>#VALUE!</v>
      </c>
      <c r="AF768" s="228" t="str">
        <f>IFERROR(VLOOKUP(HelpMe[[#This Row],[ID]],CGTracker[#All],11,FALSE),"No CG Status Found")</f>
        <v>No CG Status Found</v>
      </c>
      <c r="AG768" s="228" t="e">
        <f>MONTH(TEXT(HelpMe[[#This Row],[Created Date]],"mmm dd, yyyy hh:mm"))</f>
        <v>#VALUE!</v>
      </c>
      <c r="AH768" s="228" t="e">
        <f>_xlfn.CONCAT(HelpMe[[#This Row],[Year]],"-M",HelpMe[[#This Row],[Month]])</f>
        <v>#VALUE!</v>
      </c>
      <c r="AI768" s="228" t="str">
        <f ca="1">IF(HelpMe[[#This Row],[Age]]&lt;2,"Less than 2",IF(HelpMe[[#This Row],[Age]]&lt;5,"From 2 to 5",IF(HelpMe[[#This Row],[Age]]&lt;10,"From 5 to 10","More than 10")))</f>
        <v>More than 10</v>
      </c>
      <c r="AJ768" s="233" t="e">
        <f>DATEVALUE(TEXT(HelpMe[[#This Row],[Created Date]],"mm/dd/yyyy hh:mm"))</f>
        <v>#VALUE!</v>
      </c>
      <c r="AK768" s="233" t="e">
        <f>IF(HelpMe[[#This Row],[Resolved Time]]="-","",DATEVALUE(TEXT(HelpMe[[#This Row],[Created Date]],"mm/dd/yyyy hh:mm")))</f>
        <v>#VALUE!</v>
      </c>
    </row>
    <row r="769" spans="1:37" ht="14.5">
      <c r="A769" s="252">
        <v>4000005009</v>
      </c>
      <c r="B769" s="252" t="s">
        <v>117</v>
      </c>
      <c r="C769" s="252" t="s">
        <v>795</v>
      </c>
      <c r="D769" s="254" t="s">
        <v>2050</v>
      </c>
      <c r="E769" s="252" t="s">
        <v>1016</v>
      </c>
      <c r="F769" s="252" t="s">
        <v>843</v>
      </c>
      <c r="G769" s="252" t="s">
        <v>844</v>
      </c>
      <c r="H769" s="252" t="s">
        <v>403</v>
      </c>
      <c r="I769" s="255">
        <v>45610.568055555559</v>
      </c>
      <c r="J769" s="255">
        <v>45615.578472222223</v>
      </c>
      <c r="K769" s="252" t="s">
        <v>885</v>
      </c>
      <c r="L769" s="255">
        <v>45617.749305555553</v>
      </c>
      <c r="M769" s="252" t="s">
        <v>1016</v>
      </c>
      <c r="N769" s="252" t="s">
        <v>1167</v>
      </c>
      <c r="O769" s="252" t="s">
        <v>848</v>
      </c>
      <c r="P769" s="255">
        <v>45617.749305555553</v>
      </c>
      <c r="Q769" s="252" t="s">
        <v>795</v>
      </c>
      <c r="R769" s="255">
        <v>45614.711805555555</v>
      </c>
      <c r="S769" s="255">
        <v>45611.658333333333</v>
      </c>
      <c r="T769" s="255">
        <v>45610.651388888888</v>
      </c>
      <c r="U769" s="252" t="s">
        <v>885</v>
      </c>
      <c r="V769" s="253" t="s">
        <v>849</v>
      </c>
      <c r="W769" s="252" t="s">
        <v>888</v>
      </c>
      <c r="X769" s="252" t="s">
        <v>793</v>
      </c>
      <c r="Y769" s="228" t="str">
        <f>VLOOKUP(HelpMe[[#This Row],[Technician]],Technicians[#All],3,FALSE)</f>
        <v>RAK Ceramics</v>
      </c>
      <c r="Z769" s="228" t="str">
        <f>VLOOKUP(HelpMe[[#This Row],[Technician]],Technicians[#All],2,FALSE)</f>
        <v>SAP Basis</v>
      </c>
      <c r="AA769" s="233" t="e">
        <f>IF((TEXT("Oct 28, 2024 00:00 AM","mmm dd, yyyy hh:mm") - TEXT(HelpMe[[#This Row],[Created Date]],"mmm dd, yyyy hh:mm"))&gt;0, "Yes","No")</f>
        <v>#VALUE!</v>
      </c>
      <c r="AB769" s="230">
        <f ca="1">IF(HelpMe[[#This Row],[Resolved Time]]="-",NOW()-TEXT(HelpMe[[#This Row],[Created Date]],"mmm dd, yyyy hh:mm"),HelpMe[[#This Row],[Resolved Time]]-HelpMe[[#This Row],[Created Date]])</f>
        <v>4.1437499999956344</v>
      </c>
      <c r="AC769" s="231" t="e">
        <f>YEAR(TEXT(HelpMe[[#This Row],[Created Date]],"mmm dd, yyyy hh:mm"))</f>
        <v>#VALUE!</v>
      </c>
      <c r="AD769" s="228" t="e">
        <f>WEEKNUM(TEXT(HelpMe[[#This Row],[Created Date]],"mmm dd, yyyy hh:mm"),2)</f>
        <v>#VALUE!</v>
      </c>
      <c r="AE769" s="228" t="e">
        <f>_xlfn.CONCAT(HelpMe[[#This Row],[Year]],"-W",HelpMe[[#This Row],[Week'#]])</f>
        <v>#VALUE!</v>
      </c>
      <c r="AF769" s="228" t="str">
        <f>IFERROR(VLOOKUP(HelpMe[[#This Row],[ID]],CGTracker[#All],11,FALSE),"No CG Status Found")</f>
        <v>No CG Status Found</v>
      </c>
      <c r="AG769" s="228" t="e">
        <f>MONTH(TEXT(HelpMe[[#This Row],[Created Date]],"mmm dd, yyyy hh:mm"))</f>
        <v>#VALUE!</v>
      </c>
      <c r="AH769" s="228" t="e">
        <f>_xlfn.CONCAT(HelpMe[[#This Row],[Year]],"-M",HelpMe[[#This Row],[Month]])</f>
        <v>#VALUE!</v>
      </c>
      <c r="AI769" s="228" t="str">
        <f ca="1">IF(HelpMe[[#This Row],[Age]]&lt;2,"Less than 2",IF(HelpMe[[#This Row],[Age]]&lt;5,"From 2 to 5",IF(HelpMe[[#This Row],[Age]]&lt;10,"From 5 to 10","More than 10")))</f>
        <v>From 2 to 5</v>
      </c>
      <c r="AJ769" s="233" t="e">
        <f>DATEVALUE(TEXT(HelpMe[[#This Row],[Created Date]],"mm/dd/yyyy hh:mm"))</f>
        <v>#VALUE!</v>
      </c>
      <c r="AK769" s="233" t="e">
        <f>IF(HelpMe[[#This Row],[Resolved Time]]="-","",DATEVALUE(TEXT(HelpMe[[#This Row],[Created Date]],"mm/dd/yyyy hh:mm")))</f>
        <v>#VALUE!</v>
      </c>
    </row>
    <row r="770" spans="1:37" ht="14.5">
      <c r="A770" s="252">
        <v>4000000646</v>
      </c>
      <c r="B770" s="252" t="s">
        <v>117</v>
      </c>
      <c r="C770" s="252" t="s">
        <v>795</v>
      </c>
      <c r="D770" s="254" t="s">
        <v>2051</v>
      </c>
      <c r="E770" s="252" t="s">
        <v>1699</v>
      </c>
      <c r="F770" s="252" t="s">
        <v>843</v>
      </c>
      <c r="G770" s="252" t="s">
        <v>844</v>
      </c>
      <c r="H770" s="252" t="s">
        <v>403</v>
      </c>
      <c r="I770" s="255">
        <v>45485.709027777775</v>
      </c>
      <c r="J770" s="255">
        <v>45488.709027777775</v>
      </c>
      <c r="K770" s="252" t="s">
        <v>845</v>
      </c>
      <c r="L770" s="255">
        <v>45489.457638888889</v>
      </c>
      <c r="M770" s="252" t="s">
        <v>1699</v>
      </c>
      <c r="N770" s="252" t="s">
        <v>927</v>
      </c>
      <c r="O770" s="252" t="s">
        <v>848</v>
      </c>
      <c r="P770" s="255">
        <v>45489.457638888889</v>
      </c>
      <c r="Q770" s="252" t="s">
        <v>795</v>
      </c>
      <c r="R770" s="255">
        <v>45488.729166666664</v>
      </c>
      <c r="S770" s="255">
        <v>45488.729166666664</v>
      </c>
      <c r="T770" s="253" t="s">
        <v>849</v>
      </c>
      <c r="U770" s="252" t="s">
        <v>885</v>
      </c>
      <c r="V770" s="253" t="s">
        <v>849</v>
      </c>
      <c r="W770" s="252" t="s">
        <v>850</v>
      </c>
      <c r="X770" s="252" t="s">
        <v>903</v>
      </c>
      <c r="Y770" s="228" t="str">
        <f>VLOOKUP(HelpMe[[#This Row],[Technician]],Technicians[#All],3,FALSE)</f>
        <v>RAK Ceramics</v>
      </c>
      <c r="Z770" s="228" t="str">
        <f>VLOOKUP(HelpMe[[#This Row],[Technician]],Technicians[#All],2,FALSE)</f>
        <v>SAP Basis</v>
      </c>
      <c r="AA770" s="233" t="e">
        <f>IF((TEXT("Oct 28, 2024 00:00 AM","mmm dd, yyyy hh:mm") - TEXT(HelpMe[[#This Row],[Created Date]],"mmm dd, yyyy hh:mm"))&gt;0, "Yes","No")</f>
        <v>#VALUE!</v>
      </c>
      <c r="AB770" s="230">
        <f ca="1">IF(HelpMe[[#This Row],[Resolved Time]]="-",NOW()-TEXT(HelpMe[[#This Row],[Created Date]],"mmm dd, yyyy hh:mm"),HelpMe[[#This Row],[Resolved Time]]-HelpMe[[#This Row],[Created Date]])</f>
        <v>3.0201388888890506</v>
      </c>
      <c r="AC770" s="231" t="e">
        <f>YEAR(TEXT(HelpMe[[#This Row],[Created Date]],"mmm dd, yyyy hh:mm"))</f>
        <v>#VALUE!</v>
      </c>
      <c r="AD770" s="228" t="e">
        <f>WEEKNUM(TEXT(HelpMe[[#This Row],[Created Date]],"mmm dd, yyyy hh:mm"),2)</f>
        <v>#VALUE!</v>
      </c>
      <c r="AE770" s="228" t="e">
        <f>_xlfn.CONCAT(HelpMe[[#This Row],[Year]],"-W",HelpMe[[#This Row],[Week'#]])</f>
        <v>#VALUE!</v>
      </c>
      <c r="AF770" s="228" t="str">
        <f>IFERROR(VLOOKUP(HelpMe[[#This Row],[ID]],CGTracker[#All],11,FALSE),"No CG Status Found")</f>
        <v>No CG Status Found</v>
      </c>
      <c r="AG770" s="228" t="e">
        <f>MONTH(TEXT(HelpMe[[#This Row],[Created Date]],"mmm dd, yyyy hh:mm"))</f>
        <v>#VALUE!</v>
      </c>
      <c r="AH770" s="228" t="e">
        <f>_xlfn.CONCAT(HelpMe[[#This Row],[Year]],"-M",HelpMe[[#This Row],[Month]])</f>
        <v>#VALUE!</v>
      </c>
      <c r="AI770" s="228" t="str">
        <f ca="1">IF(HelpMe[[#This Row],[Age]]&lt;2,"Less than 2",IF(HelpMe[[#This Row],[Age]]&lt;5,"From 2 to 5",IF(HelpMe[[#This Row],[Age]]&lt;10,"From 5 to 10","More than 10")))</f>
        <v>From 2 to 5</v>
      </c>
      <c r="AJ770" s="233">
        <f>DATEVALUE(TEXT(HelpMe[[#This Row],[Created Date]],"mm/dd/yyyy hh:mm"))</f>
        <v>45633</v>
      </c>
      <c r="AK770" s="233">
        <f>IF(HelpMe[[#This Row],[Resolved Time]]="-","",DATEVALUE(TEXT(HelpMe[[#This Row],[Created Date]],"mm/dd/yyyy hh:mm")))</f>
        <v>45633</v>
      </c>
    </row>
    <row r="771" spans="1:37" ht="14.5">
      <c r="A771" s="252">
        <v>4000001874</v>
      </c>
      <c r="B771" s="252" t="s">
        <v>117</v>
      </c>
      <c r="C771" s="252" t="s">
        <v>795</v>
      </c>
      <c r="D771" s="254" t="s">
        <v>2052</v>
      </c>
      <c r="E771" s="252" t="s">
        <v>2053</v>
      </c>
      <c r="F771" s="252" t="s">
        <v>884</v>
      </c>
      <c r="G771" s="252" t="s">
        <v>844</v>
      </c>
      <c r="H771" s="252" t="s">
        <v>403</v>
      </c>
      <c r="I771" s="255">
        <v>45516.600694444445</v>
      </c>
      <c r="J771" s="255">
        <v>45518.600694444445</v>
      </c>
      <c r="K771" s="252" t="s">
        <v>845</v>
      </c>
      <c r="L771" s="255">
        <v>45523.597222222219</v>
      </c>
      <c r="M771" s="252" t="s">
        <v>2053</v>
      </c>
      <c r="N771" s="252" t="s">
        <v>1602</v>
      </c>
      <c r="O771" s="252" t="s">
        <v>848</v>
      </c>
      <c r="P771" s="255">
        <v>45523.597222222219</v>
      </c>
      <c r="Q771" s="252" t="s">
        <v>795</v>
      </c>
      <c r="R771" s="255">
        <v>45520.681944444441</v>
      </c>
      <c r="S771" s="255">
        <v>45520.681944444441</v>
      </c>
      <c r="T771" s="255">
        <v>45516.684027777781</v>
      </c>
      <c r="U771" s="252" t="s">
        <v>885</v>
      </c>
      <c r="V771" s="253" t="s">
        <v>849</v>
      </c>
      <c r="W771" s="252" t="s">
        <v>850</v>
      </c>
      <c r="X771" s="252" t="s">
        <v>913</v>
      </c>
      <c r="Y771" s="228" t="str">
        <f>VLOOKUP(HelpMe[[#This Row],[Technician]],Technicians[#All],3,FALSE)</f>
        <v>RAK Ceramics</v>
      </c>
      <c r="Z771" s="228" t="str">
        <f>VLOOKUP(HelpMe[[#This Row],[Technician]],Technicians[#All],2,FALSE)</f>
        <v>SAP Basis</v>
      </c>
      <c r="AA771" s="233" t="e">
        <f>IF((TEXT("Oct 28, 2024 00:00 AM","mmm dd, yyyy hh:mm") - TEXT(HelpMe[[#This Row],[Created Date]],"mmm dd, yyyy hh:mm"))&gt;0, "Yes","No")</f>
        <v>#VALUE!</v>
      </c>
      <c r="AB771" s="230">
        <f ca="1">IF(HelpMe[[#This Row],[Resolved Time]]="-",NOW()-TEXT(HelpMe[[#This Row],[Created Date]],"mmm dd, yyyy hh:mm"),HelpMe[[#This Row],[Resolved Time]]-HelpMe[[#This Row],[Created Date]])</f>
        <v>4.0812499999956344</v>
      </c>
      <c r="AC771" s="231" t="e">
        <f>YEAR(TEXT(HelpMe[[#This Row],[Created Date]],"mmm dd, yyyy hh:mm"))</f>
        <v>#VALUE!</v>
      </c>
      <c r="AD771" s="228" t="e">
        <f>WEEKNUM(TEXT(HelpMe[[#This Row],[Created Date]],"mmm dd, yyyy hh:mm"),2)</f>
        <v>#VALUE!</v>
      </c>
      <c r="AE771" s="228" t="e">
        <f>_xlfn.CONCAT(HelpMe[[#This Row],[Year]],"-W",HelpMe[[#This Row],[Week'#]])</f>
        <v>#VALUE!</v>
      </c>
      <c r="AF771" s="228" t="str">
        <f>IFERROR(VLOOKUP(HelpMe[[#This Row],[ID]],CGTracker[#All],11,FALSE),"No CG Status Found")</f>
        <v>No CG Status Found</v>
      </c>
      <c r="AG771" s="228" t="e">
        <f>MONTH(TEXT(HelpMe[[#This Row],[Created Date]],"mmm dd, yyyy hh:mm"))</f>
        <v>#VALUE!</v>
      </c>
      <c r="AH771" s="228" t="e">
        <f>_xlfn.CONCAT(HelpMe[[#This Row],[Year]],"-M",HelpMe[[#This Row],[Month]])</f>
        <v>#VALUE!</v>
      </c>
      <c r="AI771" s="228" t="str">
        <f ca="1">IF(HelpMe[[#This Row],[Age]]&lt;2,"Less than 2",IF(HelpMe[[#This Row],[Age]]&lt;5,"From 2 to 5",IF(HelpMe[[#This Row],[Age]]&lt;10,"From 5 to 10","More than 10")))</f>
        <v>From 2 to 5</v>
      </c>
      <c r="AJ771" s="233">
        <f>DATEVALUE(TEXT(HelpMe[[#This Row],[Created Date]],"mm/dd/yyyy hh:mm"))</f>
        <v>45634</v>
      </c>
      <c r="AK771" s="233">
        <f>IF(HelpMe[[#This Row],[Resolved Time]]="-","",DATEVALUE(TEXT(HelpMe[[#This Row],[Created Date]],"mm/dd/yyyy hh:mm")))</f>
        <v>45634</v>
      </c>
    </row>
    <row r="772" spans="1:37" ht="14.5">
      <c r="A772" s="252">
        <v>4000001866</v>
      </c>
      <c r="B772" s="252" t="s">
        <v>117</v>
      </c>
      <c r="C772" s="252" t="s">
        <v>861</v>
      </c>
      <c r="D772" s="254" t="s">
        <v>2054</v>
      </c>
      <c r="E772" s="252" t="s">
        <v>853</v>
      </c>
      <c r="F772" s="252" t="s">
        <v>884</v>
      </c>
      <c r="G772" s="252" t="s">
        <v>844</v>
      </c>
      <c r="H772" s="252" t="s">
        <v>403</v>
      </c>
      <c r="I772" s="255">
        <v>45516.532638888886</v>
      </c>
      <c r="J772" s="255">
        <v>45518.532638888886</v>
      </c>
      <c r="K772" s="252" t="s">
        <v>845</v>
      </c>
      <c r="L772" s="255">
        <v>45528.674305555556</v>
      </c>
      <c r="M772" s="252" t="s">
        <v>853</v>
      </c>
      <c r="N772" s="252" t="s">
        <v>856</v>
      </c>
      <c r="O772" s="252" t="s">
        <v>848</v>
      </c>
      <c r="P772" s="255">
        <v>45528.674305555556</v>
      </c>
      <c r="Q772" s="252" t="s">
        <v>795</v>
      </c>
      <c r="R772" s="255">
        <v>45525.636805555558</v>
      </c>
      <c r="S772" s="255">
        <v>45525.636805555558</v>
      </c>
      <c r="T772" s="255">
        <v>45516.615972222222</v>
      </c>
      <c r="U772" s="252" t="s">
        <v>885</v>
      </c>
      <c r="V772" s="253" t="s">
        <v>849</v>
      </c>
      <c r="W772" s="252" t="s">
        <v>850</v>
      </c>
      <c r="X772" s="252" t="s">
        <v>793</v>
      </c>
      <c r="Y772" s="228" t="str">
        <f>VLOOKUP(HelpMe[[#This Row],[Technician]],Technicians[#All],3,FALSE)</f>
        <v>RAK Ceramics</v>
      </c>
      <c r="Z772" s="228" t="str">
        <f>VLOOKUP(HelpMe[[#This Row],[Technician]],Technicians[#All],2,FALSE)</f>
        <v>SAP Basis</v>
      </c>
      <c r="AA772" s="233" t="e">
        <f>IF((TEXT("Oct 28, 2024 00:00 AM","mmm dd, yyyy hh:mm") - TEXT(HelpMe[[#This Row],[Created Date]],"mmm dd, yyyy hh:mm"))&gt;0, "Yes","No")</f>
        <v>#VALUE!</v>
      </c>
      <c r="AB772" s="230">
        <f ca="1">IF(HelpMe[[#This Row],[Resolved Time]]="-",NOW()-TEXT(HelpMe[[#This Row],[Created Date]],"mmm dd, yyyy hh:mm"),HelpMe[[#This Row],[Resolved Time]]-HelpMe[[#This Row],[Created Date]])</f>
        <v>9.1041666666715173</v>
      </c>
      <c r="AC772" s="231" t="e">
        <f>YEAR(TEXT(HelpMe[[#This Row],[Created Date]],"mmm dd, yyyy hh:mm"))</f>
        <v>#VALUE!</v>
      </c>
      <c r="AD772" s="228" t="e">
        <f>WEEKNUM(TEXT(HelpMe[[#This Row],[Created Date]],"mmm dd, yyyy hh:mm"),2)</f>
        <v>#VALUE!</v>
      </c>
      <c r="AE772" s="228" t="e">
        <f>_xlfn.CONCAT(HelpMe[[#This Row],[Year]],"-W",HelpMe[[#This Row],[Week'#]])</f>
        <v>#VALUE!</v>
      </c>
      <c r="AF772" s="228" t="str">
        <f>IFERROR(VLOOKUP(HelpMe[[#This Row],[ID]],CGTracker[#All],11,FALSE),"No CG Status Found")</f>
        <v>No CG Status Found</v>
      </c>
      <c r="AG772" s="228" t="e">
        <f>MONTH(TEXT(HelpMe[[#This Row],[Created Date]],"mmm dd, yyyy hh:mm"))</f>
        <v>#VALUE!</v>
      </c>
      <c r="AH772" s="228" t="e">
        <f>_xlfn.CONCAT(HelpMe[[#This Row],[Year]],"-M",HelpMe[[#This Row],[Month]])</f>
        <v>#VALUE!</v>
      </c>
      <c r="AI772" s="228" t="str">
        <f ca="1">IF(HelpMe[[#This Row],[Age]]&lt;2,"Less than 2",IF(HelpMe[[#This Row],[Age]]&lt;5,"From 2 to 5",IF(HelpMe[[#This Row],[Age]]&lt;10,"From 5 to 10","More than 10")))</f>
        <v>From 5 to 10</v>
      </c>
      <c r="AJ772" s="233">
        <f>DATEVALUE(TEXT(HelpMe[[#This Row],[Created Date]],"mm/dd/yyyy hh:mm"))</f>
        <v>45634</v>
      </c>
      <c r="AK772" s="233">
        <f>IF(HelpMe[[#This Row],[Resolved Time]]="-","",DATEVALUE(TEXT(HelpMe[[#This Row],[Created Date]],"mm/dd/yyyy hh:mm")))</f>
        <v>45634</v>
      </c>
    </row>
    <row r="773" spans="1:37" ht="14.5">
      <c r="A773" s="252">
        <v>4000001587</v>
      </c>
      <c r="B773" s="252" t="s">
        <v>117</v>
      </c>
      <c r="C773" s="252" t="s">
        <v>795</v>
      </c>
      <c r="D773" s="254" t="s">
        <v>2055</v>
      </c>
      <c r="E773" s="252" t="s">
        <v>2056</v>
      </c>
      <c r="F773" s="252" t="s">
        <v>843</v>
      </c>
      <c r="G773" s="252" t="s">
        <v>844</v>
      </c>
      <c r="H773" s="252" t="s">
        <v>403</v>
      </c>
      <c r="I773" s="255">
        <v>45505.69027777778</v>
      </c>
      <c r="J773" s="255">
        <v>45507.69027777778</v>
      </c>
      <c r="K773" s="252" t="s">
        <v>845</v>
      </c>
      <c r="L773" s="255">
        <v>45572.607638888891</v>
      </c>
      <c r="M773" s="252" t="s">
        <v>2056</v>
      </c>
      <c r="N773" s="252" t="s">
        <v>860</v>
      </c>
      <c r="O773" s="252" t="s">
        <v>848</v>
      </c>
      <c r="P773" s="255">
        <v>45572.607638888891</v>
      </c>
      <c r="Q773" s="252" t="s">
        <v>795</v>
      </c>
      <c r="R773" s="255">
        <v>45569.574305555558</v>
      </c>
      <c r="S773" s="255">
        <v>45562.591666666667</v>
      </c>
      <c r="T773" s="255">
        <v>45505.773611111108</v>
      </c>
      <c r="U773" s="252" t="s">
        <v>885</v>
      </c>
      <c r="V773" s="253" t="s">
        <v>849</v>
      </c>
      <c r="W773" s="252" t="s">
        <v>850</v>
      </c>
      <c r="X773" s="252" t="s">
        <v>903</v>
      </c>
      <c r="Y773" s="228" t="str">
        <f>VLOOKUP(HelpMe[[#This Row],[Technician]],Technicians[#All],3,FALSE)</f>
        <v>RAK Ceramics</v>
      </c>
      <c r="Z773" s="228" t="str">
        <f>VLOOKUP(HelpMe[[#This Row],[Technician]],Technicians[#All],2,FALSE)</f>
        <v>SAP Basis</v>
      </c>
      <c r="AA773" s="233" t="e">
        <f>IF((TEXT("Oct 28, 2024 00:00 AM","mmm dd, yyyy hh:mm") - TEXT(HelpMe[[#This Row],[Created Date]],"mmm dd, yyyy hh:mm"))&gt;0, "Yes","No")</f>
        <v>#VALUE!</v>
      </c>
      <c r="AB773" s="230">
        <f ca="1">IF(HelpMe[[#This Row],[Resolved Time]]="-",NOW()-TEXT(HelpMe[[#This Row],[Created Date]],"mmm dd, yyyy hh:mm"),HelpMe[[#This Row],[Resolved Time]]-HelpMe[[#This Row],[Created Date]])</f>
        <v>63.884027777778101</v>
      </c>
      <c r="AC773" s="231" t="e">
        <f>YEAR(TEXT(HelpMe[[#This Row],[Created Date]],"mmm dd, yyyy hh:mm"))</f>
        <v>#VALUE!</v>
      </c>
      <c r="AD773" s="228" t="e">
        <f>WEEKNUM(TEXT(HelpMe[[#This Row],[Created Date]],"mmm dd, yyyy hh:mm"),2)</f>
        <v>#VALUE!</v>
      </c>
      <c r="AE773" s="228" t="e">
        <f>_xlfn.CONCAT(HelpMe[[#This Row],[Year]],"-W",HelpMe[[#This Row],[Week'#]])</f>
        <v>#VALUE!</v>
      </c>
      <c r="AF773" s="228" t="str">
        <f>IFERROR(VLOOKUP(HelpMe[[#This Row],[ID]],CGTracker[#All],11,FALSE),"No CG Status Found")</f>
        <v>No CG Status Found</v>
      </c>
      <c r="AG773" s="228" t="e">
        <f>MONTH(TEXT(HelpMe[[#This Row],[Created Date]],"mmm dd, yyyy hh:mm"))</f>
        <v>#VALUE!</v>
      </c>
      <c r="AH773" s="228" t="e">
        <f>_xlfn.CONCAT(HelpMe[[#This Row],[Year]],"-M",HelpMe[[#This Row],[Month]])</f>
        <v>#VALUE!</v>
      </c>
      <c r="AI773" s="228" t="str">
        <f ca="1">IF(HelpMe[[#This Row],[Age]]&lt;2,"Less than 2",IF(HelpMe[[#This Row],[Age]]&lt;5,"From 2 to 5",IF(HelpMe[[#This Row],[Age]]&lt;10,"From 5 to 10","More than 10")))</f>
        <v>More than 10</v>
      </c>
      <c r="AJ773" s="233">
        <f>DATEVALUE(TEXT(HelpMe[[#This Row],[Created Date]],"mm/dd/yyyy hh:mm"))</f>
        <v>45299</v>
      </c>
      <c r="AK773" s="233">
        <f>IF(HelpMe[[#This Row],[Resolved Time]]="-","",DATEVALUE(TEXT(HelpMe[[#This Row],[Created Date]],"mm/dd/yyyy hh:mm")))</f>
        <v>45299</v>
      </c>
    </row>
    <row r="774" spans="1:37" ht="14.5">
      <c r="A774" s="252">
        <v>4000000518</v>
      </c>
      <c r="B774" s="252" t="s">
        <v>117</v>
      </c>
      <c r="C774" s="252" t="s">
        <v>795</v>
      </c>
      <c r="D774" s="254" t="s">
        <v>2057</v>
      </c>
      <c r="E774" s="252" t="s">
        <v>1961</v>
      </c>
      <c r="F774" s="252" t="s">
        <v>843</v>
      </c>
      <c r="G774" s="252" t="s">
        <v>844</v>
      </c>
      <c r="H774" s="252" t="s">
        <v>403</v>
      </c>
      <c r="I774" s="255">
        <v>45483.728472222225</v>
      </c>
      <c r="J774" s="255">
        <v>45485.728472222225</v>
      </c>
      <c r="K774" s="252" t="s">
        <v>845</v>
      </c>
      <c r="L774" s="255">
        <v>45498.746527777781</v>
      </c>
      <c r="M774" s="252" t="s">
        <v>1961</v>
      </c>
      <c r="N774" s="252" t="s">
        <v>1962</v>
      </c>
      <c r="O774" s="252" t="s">
        <v>848</v>
      </c>
      <c r="P774" s="255">
        <v>45498.746527777781</v>
      </c>
      <c r="Q774" s="252" t="s">
        <v>795</v>
      </c>
      <c r="R774" s="255">
        <v>45495.740277777775</v>
      </c>
      <c r="S774" s="255">
        <v>45489.767361111109</v>
      </c>
      <c r="T774" s="255">
        <v>45484.457638888889</v>
      </c>
      <c r="U774" s="252" t="s">
        <v>885</v>
      </c>
      <c r="V774" s="253" t="s">
        <v>849</v>
      </c>
      <c r="W774" s="252" t="s">
        <v>850</v>
      </c>
      <c r="X774" s="252" t="s">
        <v>903</v>
      </c>
      <c r="Y774" s="228" t="str">
        <f>VLOOKUP(HelpMe[[#This Row],[Technician]],Technicians[#All],3,FALSE)</f>
        <v>RAK Ceramics</v>
      </c>
      <c r="Z774" s="228" t="str">
        <f>VLOOKUP(HelpMe[[#This Row],[Technician]],Technicians[#All],2,FALSE)</f>
        <v>SAP Basis</v>
      </c>
      <c r="AA774" s="233" t="e">
        <f>IF((TEXT("Oct 28, 2024 00:00 AM","mmm dd, yyyy hh:mm") - TEXT(HelpMe[[#This Row],[Created Date]],"mmm dd, yyyy hh:mm"))&gt;0, "Yes","No")</f>
        <v>#VALUE!</v>
      </c>
      <c r="AB774" s="230">
        <f ca="1">IF(HelpMe[[#This Row],[Resolved Time]]="-",NOW()-TEXT(HelpMe[[#This Row],[Created Date]],"mmm dd, yyyy hh:mm"),HelpMe[[#This Row],[Resolved Time]]-HelpMe[[#This Row],[Created Date]])</f>
        <v>12.011805555550382</v>
      </c>
      <c r="AC774" s="231" t="e">
        <f>YEAR(TEXT(HelpMe[[#This Row],[Created Date]],"mmm dd, yyyy hh:mm"))</f>
        <v>#VALUE!</v>
      </c>
      <c r="AD774" s="228" t="e">
        <f>WEEKNUM(TEXT(HelpMe[[#This Row],[Created Date]],"mmm dd, yyyy hh:mm"),2)</f>
        <v>#VALUE!</v>
      </c>
      <c r="AE774" s="228" t="e">
        <f>_xlfn.CONCAT(HelpMe[[#This Row],[Year]],"-W",HelpMe[[#This Row],[Week'#]])</f>
        <v>#VALUE!</v>
      </c>
      <c r="AF774" s="228" t="str">
        <f>IFERROR(VLOOKUP(HelpMe[[#This Row],[ID]],CGTracker[#All],11,FALSE),"No CG Status Found")</f>
        <v>No CG Status Found</v>
      </c>
      <c r="AG774" s="228" t="e">
        <f>MONTH(TEXT(HelpMe[[#This Row],[Created Date]],"mmm dd, yyyy hh:mm"))</f>
        <v>#VALUE!</v>
      </c>
      <c r="AH774" s="228" t="e">
        <f>_xlfn.CONCAT(HelpMe[[#This Row],[Year]],"-M",HelpMe[[#This Row],[Month]])</f>
        <v>#VALUE!</v>
      </c>
      <c r="AI774" s="228" t="str">
        <f ca="1">IF(HelpMe[[#This Row],[Age]]&lt;2,"Less than 2",IF(HelpMe[[#This Row],[Age]]&lt;5,"From 2 to 5",IF(HelpMe[[#This Row],[Age]]&lt;10,"From 5 to 10","More than 10")))</f>
        <v>More than 10</v>
      </c>
      <c r="AJ774" s="233">
        <f>DATEVALUE(TEXT(HelpMe[[#This Row],[Created Date]],"mm/dd/yyyy hh:mm"))</f>
        <v>45572</v>
      </c>
      <c r="AK774" s="233">
        <f>IF(HelpMe[[#This Row],[Resolved Time]]="-","",DATEVALUE(TEXT(HelpMe[[#This Row],[Created Date]],"mm/dd/yyyy hh:mm")))</f>
        <v>45572</v>
      </c>
    </row>
    <row r="775" spans="1:37" ht="14.5">
      <c r="A775" s="252">
        <v>4000001589</v>
      </c>
      <c r="B775" s="252" t="s">
        <v>117</v>
      </c>
      <c r="C775" s="252" t="s">
        <v>795</v>
      </c>
      <c r="D775" s="254" t="s">
        <v>2058</v>
      </c>
      <c r="E775" s="252" t="s">
        <v>2059</v>
      </c>
      <c r="F775" s="252" t="s">
        <v>843</v>
      </c>
      <c r="G775" s="252" t="s">
        <v>844</v>
      </c>
      <c r="H775" s="252" t="s">
        <v>131</v>
      </c>
      <c r="I775" s="255">
        <v>45505.7</v>
      </c>
      <c r="J775" s="255">
        <v>45507.762499999997</v>
      </c>
      <c r="K775" s="252" t="s">
        <v>845</v>
      </c>
      <c r="L775" s="253" t="s">
        <v>849</v>
      </c>
      <c r="M775" s="252" t="s">
        <v>2059</v>
      </c>
      <c r="N775" s="252" t="s">
        <v>860</v>
      </c>
      <c r="O775" s="252" t="s">
        <v>848</v>
      </c>
      <c r="P775" s="255">
        <v>45505.768750000003</v>
      </c>
      <c r="Q775" s="252" t="s">
        <v>795</v>
      </c>
      <c r="R775" s="253" t="s">
        <v>849</v>
      </c>
      <c r="S775" s="255">
        <v>45505.706250000003</v>
      </c>
      <c r="T775" s="255">
        <v>45506.491666666669</v>
      </c>
      <c r="U775" s="252" t="s">
        <v>885</v>
      </c>
      <c r="V775" s="253" t="s">
        <v>849</v>
      </c>
      <c r="W775" s="252" t="s">
        <v>850</v>
      </c>
      <c r="X775" s="252" t="s">
        <v>903</v>
      </c>
      <c r="Y775" s="228" t="str">
        <f>VLOOKUP(HelpMe[[#This Row],[Technician]],Technicians[#All],3,FALSE)</f>
        <v>RAK Ceramics</v>
      </c>
      <c r="Z775" s="228" t="str">
        <f>VLOOKUP(HelpMe[[#This Row],[Technician]],Technicians[#All],2,FALSE)</f>
        <v>SAP Basis</v>
      </c>
      <c r="AA775" s="233" t="e">
        <f>IF((TEXT("Oct 28, 2024 00:00 AM","mmm dd, yyyy hh:mm") - TEXT(HelpMe[[#This Row],[Created Date]],"mmm dd, yyyy hh:mm"))&gt;0, "Yes","No")</f>
        <v>#VALUE!</v>
      </c>
      <c r="AB775" s="230" t="e">
        <f ca="1">IF(HelpMe[[#This Row],[Resolved Time]]="-",NOW()-TEXT(HelpMe[[#This Row],[Created Date]],"mmm dd, yyyy hh:mm"),HelpMe[[#This Row],[Resolved Time]]-HelpMe[[#This Row],[Created Date]])</f>
        <v>#VALUE!</v>
      </c>
      <c r="AC775" s="231" t="e">
        <f>YEAR(TEXT(HelpMe[[#This Row],[Created Date]],"mmm dd, yyyy hh:mm"))</f>
        <v>#VALUE!</v>
      </c>
      <c r="AD775" s="228" t="e">
        <f>WEEKNUM(TEXT(HelpMe[[#This Row],[Created Date]],"mmm dd, yyyy hh:mm"),2)</f>
        <v>#VALUE!</v>
      </c>
      <c r="AE775" s="228" t="e">
        <f>_xlfn.CONCAT(HelpMe[[#This Row],[Year]],"-W",HelpMe[[#This Row],[Week'#]])</f>
        <v>#VALUE!</v>
      </c>
      <c r="AF775" s="228" t="str">
        <f>IFERROR(VLOOKUP(HelpMe[[#This Row],[ID]],CGTracker[#All],11,FALSE),"No CG Status Found")</f>
        <v>No CG Status Found</v>
      </c>
      <c r="AG775" s="228" t="e">
        <f>MONTH(TEXT(HelpMe[[#This Row],[Created Date]],"mmm dd, yyyy hh:mm"))</f>
        <v>#VALUE!</v>
      </c>
      <c r="AH775" s="228" t="e">
        <f>_xlfn.CONCAT(HelpMe[[#This Row],[Year]],"-M",HelpMe[[#This Row],[Month]])</f>
        <v>#VALUE!</v>
      </c>
      <c r="AI775" s="228" t="e">
        <f ca="1">IF(HelpMe[[#This Row],[Age]]&lt;2,"Less than 2",IF(HelpMe[[#This Row],[Age]]&lt;5,"From 2 to 5",IF(HelpMe[[#This Row],[Age]]&lt;10,"From 5 to 10","More than 10")))</f>
        <v>#VALUE!</v>
      </c>
      <c r="AJ775" s="233">
        <f>DATEVALUE(TEXT(HelpMe[[#This Row],[Created Date]],"mm/dd/yyyy hh:mm"))</f>
        <v>45299</v>
      </c>
      <c r="AK775" s="233" t="str">
        <f>IF(HelpMe[[#This Row],[Resolved Time]]="-","",DATEVALUE(TEXT(HelpMe[[#This Row],[Created Date]],"mm/dd/yyyy hh:mm")))</f>
        <v/>
      </c>
    </row>
    <row r="776" spans="1:37" ht="14.5">
      <c r="A776" s="252">
        <v>4000003435</v>
      </c>
      <c r="B776" s="252" t="s">
        <v>117</v>
      </c>
      <c r="C776" s="252" t="s">
        <v>906</v>
      </c>
      <c r="D776" s="254" t="s">
        <v>2060</v>
      </c>
      <c r="E776" s="252" t="s">
        <v>1132</v>
      </c>
      <c r="F776" s="252" t="s">
        <v>843</v>
      </c>
      <c r="G776" s="252" t="s">
        <v>844</v>
      </c>
      <c r="H776" s="252" t="s">
        <v>403</v>
      </c>
      <c r="I776" s="255">
        <v>45561.750694444447</v>
      </c>
      <c r="J776" s="255">
        <v>45562.709027777775</v>
      </c>
      <c r="K776" s="252" t="s">
        <v>845</v>
      </c>
      <c r="L776" s="255">
        <v>45583.695138888892</v>
      </c>
      <c r="M776" s="252" t="s">
        <v>1132</v>
      </c>
      <c r="N776" s="252" t="s">
        <v>880</v>
      </c>
      <c r="O776" s="252" t="s">
        <v>848</v>
      </c>
      <c r="P776" s="255">
        <v>45583.695138888892</v>
      </c>
      <c r="Q776" s="252" t="s">
        <v>861</v>
      </c>
      <c r="R776" s="255">
        <v>45580.692361111112</v>
      </c>
      <c r="S776" s="255">
        <v>45580.692361111112</v>
      </c>
      <c r="T776" s="255">
        <v>45561.792361111111</v>
      </c>
      <c r="U776" s="252" t="s">
        <v>885</v>
      </c>
      <c r="V776" s="253" t="s">
        <v>849</v>
      </c>
      <c r="W776" s="252" t="s">
        <v>850</v>
      </c>
      <c r="X776" s="252" t="s">
        <v>793</v>
      </c>
      <c r="Y776" s="228" t="str">
        <f>VLOOKUP(HelpMe[[#This Row],[Technician]],Technicians[#All],3,FALSE)</f>
        <v>RAK Ceramics</v>
      </c>
      <c r="Z776" s="228" t="str">
        <f>VLOOKUP(HelpMe[[#This Row],[Technician]],Technicians[#All],2,FALSE)</f>
        <v>SAP Basis</v>
      </c>
      <c r="AA776" s="230" t="e">
        <f>IF((TEXT("Oct 28, 2024 00:00 AM","mmm dd, yyyy hh:mm") - TEXT(HelpMe[[#This Row],[Created Date]],"mmm dd, yyyy hh:mm"))&gt;0, "Yes","No")</f>
        <v>#VALUE!</v>
      </c>
      <c r="AB776" s="230">
        <f ca="1">IF(HelpMe[[#This Row],[Resolved Time]]="-",NOW()-TEXT(HelpMe[[#This Row],[Created Date]],"mmm dd, yyyy hh:mm"),HelpMe[[#This Row],[Resolved Time]]-HelpMe[[#This Row],[Created Date]])</f>
        <v>18.941666666665697</v>
      </c>
      <c r="AC776" s="231" t="e">
        <f>YEAR(TEXT(HelpMe[[#This Row],[Created Date]],"mmm dd, yyyy hh:mm"))</f>
        <v>#VALUE!</v>
      </c>
      <c r="AD776" s="228" t="e">
        <f>WEEKNUM(TEXT(HelpMe[[#This Row],[Created Date]],"mmm dd, yyyy hh:mm"),2)</f>
        <v>#VALUE!</v>
      </c>
      <c r="AE776" s="228" t="e">
        <f>_xlfn.CONCAT(HelpMe[[#This Row],[Year]],"-W",HelpMe[[#This Row],[Week'#]])</f>
        <v>#VALUE!</v>
      </c>
      <c r="AF776" s="228" t="str">
        <f>IFERROR(VLOOKUP(HelpMe[[#This Row],[ID]],CGTracker[#All],11,FALSE),"No CG Status Found")</f>
        <v>No CG Status Found</v>
      </c>
      <c r="AG776" s="228" t="e">
        <f>MONTH(TEXT(HelpMe[[#This Row],[Created Date]],"mmm dd, yyyy hh:mm"))</f>
        <v>#VALUE!</v>
      </c>
      <c r="AH776" s="228" t="e">
        <f>_xlfn.CONCAT(HelpMe[[#This Row],[Year]],"-M",HelpMe[[#This Row],[Month]])</f>
        <v>#VALUE!</v>
      </c>
      <c r="AI776" s="228" t="str">
        <f ca="1">IF(HelpMe[[#This Row],[Age]]&lt;2,"Less than 2",IF(HelpMe[[#This Row],[Age]]&lt;5,"From 2 to 5",IF(HelpMe[[#This Row],[Age]]&lt;10,"From 5 to 10","More than 10")))</f>
        <v>More than 10</v>
      </c>
      <c r="AJ776" s="233" t="e">
        <f>DATEVALUE(TEXT(HelpMe[[#This Row],[Created Date]],"mm/dd/yyyy hh:mm"))</f>
        <v>#VALUE!</v>
      </c>
      <c r="AK776" s="233" t="e">
        <f>IF(HelpMe[[#This Row],[Resolved Time]]="-","",DATEVALUE(TEXT(HelpMe[[#This Row],[Created Date]],"mm/dd/yyyy hh:mm")))</f>
        <v>#VALUE!</v>
      </c>
    </row>
    <row r="777" spans="1:37" ht="14.5">
      <c r="A777" s="252">
        <v>4000003385</v>
      </c>
      <c r="B777" s="252" t="s">
        <v>117</v>
      </c>
      <c r="C777" s="252" t="s">
        <v>906</v>
      </c>
      <c r="D777" s="254" t="s">
        <v>2061</v>
      </c>
      <c r="E777" s="252" t="s">
        <v>1132</v>
      </c>
      <c r="F777" s="252" t="s">
        <v>843</v>
      </c>
      <c r="G777" s="252" t="s">
        <v>844</v>
      </c>
      <c r="H777" s="252" t="s">
        <v>403</v>
      </c>
      <c r="I777" s="255">
        <v>45560.667361111111</v>
      </c>
      <c r="J777" s="255">
        <v>45561.625694444447</v>
      </c>
      <c r="K777" s="252" t="s">
        <v>845</v>
      </c>
      <c r="L777" s="255">
        <v>45564.729166666664</v>
      </c>
      <c r="M777" s="252" t="s">
        <v>1132</v>
      </c>
      <c r="N777" s="252" t="s">
        <v>880</v>
      </c>
      <c r="O777" s="252" t="s">
        <v>920</v>
      </c>
      <c r="P777" s="255">
        <v>45564.729166666664</v>
      </c>
      <c r="Q777" s="252" t="s">
        <v>861</v>
      </c>
      <c r="R777" s="255">
        <v>45561.6875</v>
      </c>
      <c r="S777" s="255">
        <v>45561.6875</v>
      </c>
      <c r="T777" s="255">
        <v>45560.709027777775</v>
      </c>
      <c r="U777" s="252" t="s">
        <v>885</v>
      </c>
      <c r="V777" s="253" t="s">
        <v>849</v>
      </c>
      <c r="W777" s="252" t="s">
        <v>850</v>
      </c>
      <c r="X777" s="252" t="s">
        <v>793</v>
      </c>
      <c r="Y777" s="228" t="str">
        <f>VLOOKUP(HelpMe[[#This Row],[Technician]],Technicians[#All],3,FALSE)</f>
        <v>RAK Ceramics</v>
      </c>
      <c r="Z777" s="228" t="str">
        <f>VLOOKUP(HelpMe[[#This Row],[Technician]],Technicians[#All],2,FALSE)</f>
        <v>SAP Basis</v>
      </c>
      <c r="AA777" s="233" t="e">
        <f>IF((TEXT("Oct 28, 2024 00:00 AM","mmm dd, yyyy hh:mm") - TEXT(HelpMe[[#This Row],[Created Date]],"mmm dd, yyyy hh:mm"))&gt;0, "Yes","No")</f>
        <v>#VALUE!</v>
      </c>
      <c r="AB777" s="230">
        <f ca="1">IF(HelpMe[[#This Row],[Resolved Time]]="-",NOW()-TEXT(HelpMe[[#This Row],[Created Date]],"mmm dd, yyyy hh:mm"),HelpMe[[#This Row],[Resolved Time]]-HelpMe[[#This Row],[Created Date]])</f>
        <v>1.0201388888890506</v>
      </c>
      <c r="AC777" s="231" t="e">
        <f>YEAR(TEXT(HelpMe[[#This Row],[Created Date]],"mmm dd, yyyy hh:mm"))</f>
        <v>#VALUE!</v>
      </c>
      <c r="AD777" s="228" t="e">
        <f>WEEKNUM(TEXT(HelpMe[[#This Row],[Created Date]],"mmm dd, yyyy hh:mm"),2)</f>
        <v>#VALUE!</v>
      </c>
      <c r="AE777" s="228" t="e">
        <f>_xlfn.CONCAT(HelpMe[[#This Row],[Year]],"-W",HelpMe[[#This Row],[Week'#]])</f>
        <v>#VALUE!</v>
      </c>
      <c r="AF777" s="228" t="str">
        <f>IFERROR(VLOOKUP(HelpMe[[#This Row],[ID]],CGTracker[#All],11,FALSE),"No CG Status Found")</f>
        <v>No CG Status Found</v>
      </c>
      <c r="AG777" s="228" t="e">
        <f>MONTH(TEXT(HelpMe[[#This Row],[Created Date]],"mmm dd, yyyy hh:mm"))</f>
        <v>#VALUE!</v>
      </c>
      <c r="AH777" s="228" t="e">
        <f>_xlfn.CONCAT(HelpMe[[#This Row],[Year]],"-M",HelpMe[[#This Row],[Month]])</f>
        <v>#VALUE!</v>
      </c>
      <c r="AI777" s="228" t="str">
        <f ca="1">IF(HelpMe[[#This Row],[Age]]&lt;2,"Less than 2",IF(HelpMe[[#This Row],[Age]]&lt;5,"From 2 to 5",IF(HelpMe[[#This Row],[Age]]&lt;10,"From 5 to 10","More than 10")))</f>
        <v>Less than 2</v>
      </c>
      <c r="AJ777" s="233" t="e">
        <f>DATEVALUE(TEXT(HelpMe[[#This Row],[Created Date]],"mm/dd/yyyy hh:mm"))</f>
        <v>#VALUE!</v>
      </c>
      <c r="AK777" s="233" t="e">
        <f>IF(HelpMe[[#This Row],[Resolved Time]]="-","",DATEVALUE(TEXT(HelpMe[[#This Row],[Created Date]],"mm/dd/yyyy hh:mm")))</f>
        <v>#VALUE!</v>
      </c>
    </row>
    <row r="778" spans="1:37" ht="14.5">
      <c r="A778" s="252">
        <v>4000004528</v>
      </c>
      <c r="B778" s="252" t="s">
        <v>117</v>
      </c>
      <c r="C778" s="252" t="s">
        <v>861</v>
      </c>
      <c r="D778" s="254" t="s">
        <v>2062</v>
      </c>
      <c r="E778" s="252" t="s">
        <v>1237</v>
      </c>
      <c r="F778" s="252" t="s">
        <v>843</v>
      </c>
      <c r="G778" s="252" t="s">
        <v>844</v>
      </c>
      <c r="H778" s="252" t="s">
        <v>403</v>
      </c>
      <c r="I778" s="255">
        <v>45595.790277777778</v>
      </c>
      <c r="J778" s="255">
        <v>45597.790277777778</v>
      </c>
      <c r="K778" s="252" t="s">
        <v>885</v>
      </c>
      <c r="L778" s="255">
        <v>45599.826388888891</v>
      </c>
      <c r="M778" s="252" t="s">
        <v>1237</v>
      </c>
      <c r="N778" s="252" t="s">
        <v>1027</v>
      </c>
      <c r="O778" s="252" t="s">
        <v>848</v>
      </c>
      <c r="P778" s="255">
        <v>45599.826388888891</v>
      </c>
      <c r="Q778" s="252" t="s">
        <v>795</v>
      </c>
      <c r="R778" s="255">
        <v>45596.786805555559</v>
      </c>
      <c r="S778" s="255">
        <v>45596.786805555559</v>
      </c>
      <c r="T778" s="255">
        <v>45596.498611111114</v>
      </c>
      <c r="U778" s="252" t="s">
        <v>885</v>
      </c>
      <c r="V778" s="253" t="s">
        <v>849</v>
      </c>
      <c r="W778" s="252" t="s">
        <v>888</v>
      </c>
      <c r="X778" s="252" t="s">
        <v>793</v>
      </c>
      <c r="Y778" s="228" t="str">
        <f>VLOOKUP(HelpMe[[#This Row],[Technician]],Technicians[#All],3,FALSE)</f>
        <v>RAK Ceramics</v>
      </c>
      <c r="Z778" s="228" t="str">
        <f>VLOOKUP(HelpMe[[#This Row],[Technician]],Technicians[#All],2,FALSE)</f>
        <v>SAP Basis</v>
      </c>
      <c r="AA778" s="233" t="e">
        <f>IF((TEXT("Oct 28, 2024 00:00 AM","mmm dd, yyyy hh:mm") - TEXT(HelpMe[[#This Row],[Created Date]],"mmm dd, yyyy hh:mm"))&gt;0, "Yes","No")</f>
        <v>#VALUE!</v>
      </c>
      <c r="AB778" s="230">
        <f ca="1">IF(HelpMe[[#This Row],[Resolved Time]]="-",NOW()-TEXT(HelpMe[[#This Row],[Created Date]],"mmm dd, yyyy hh:mm"),HelpMe[[#This Row],[Resolved Time]]-HelpMe[[#This Row],[Created Date]])</f>
        <v>0.99652777778101154</v>
      </c>
      <c r="AC778" s="231" t="e">
        <f>YEAR(TEXT(HelpMe[[#This Row],[Created Date]],"mmm dd, yyyy hh:mm"))</f>
        <v>#VALUE!</v>
      </c>
      <c r="AD778" s="228" t="e">
        <f>WEEKNUM(TEXT(HelpMe[[#This Row],[Created Date]],"mmm dd, yyyy hh:mm"),2)</f>
        <v>#VALUE!</v>
      </c>
      <c r="AE778" s="228" t="e">
        <f>_xlfn.CONCAT(HelpMe[[#This Row],[Year]],"-W",HelpMe[[#This Row],[Week'#]])</f>
        <v>#VALUE!</v>
      </c>
      <c r="AF778" s="228" t="str">
        <f>IFERROR(VLOOKUP(HelpMe[[#This Row],[ID]],CGTracker[#All],11,FALSE),"No CG Status Found")</f>
        <v>No CG Status Found</v>
      </c>
      <c r="AG778" s="228" t="e">
        <f>MONTH(TEXT(HelpMe[[#This Row],[Created Date]],"mmm dd, yyyy hh:mm"))</f>
        <v>#VALUE!</v>
      </c>
      <c r="AH778" s="228" t="e">
        <f>_xlfn.CONCAT(HelpMe[[#This Row],[Year]],"-M",HelpMe[[#This Row],[Month]])</f>
        <v>#VALUE!</v>
      </c>
      <c r="AI778" s="228" t="str">
        <f ca="1">IF(HelpMe[[#This Row],[Age]]&lt;2,"Less than 2",IF(HelpMe[[#This Row],[Age]]&lt;5,"From 2 to 5",IF(HelpMe[[#This Row],[Age]]&lt;10,"From 5 to 10","More than 10")))</f>
        <v>Less than 2</v>
      </c>
      <c r="AJ778" s="233" t="e">
        <f>DATEVALUE(TEXT(HelpMe[[#This Row],[Created Date]],"mm/dd/yyyy hh:mm"))</f>
        <v>#VALUE!</v>
      </c>
      <c r="AK778" s="233" t="e">
        <f>IF(HelpMe[[#This Row],[Resolved Time]]="-","",DATEVALUE(TEXT(HelpMe[[#This Row],[Created Date]],"mm/dd/yyyy hh:mm")))</f>
        <v>#VALUE!</v>
      </c>
    </row>
    <row r="779" spans="1:37" ht="14.5">
      <c r="A779" s="252">
        <v>4000000624</v>
      </c>
      <c r="B779" s="252" t="s">
        <v>117</v>
      </c>
      <c r="C779" s="252" t="s">
        <v>795</v>
      </c>
      <c r="D779" s="254" t="s">
        <v>2063</v>
      </c>
      <c r="E779" s="252" t="s">
        <v>877</v>
      </c>
      <c r="F779" s="252" t="s">
        <v>843</v>
      </c>
      <c r="G779" s="252" t="s">
        <v>844</v>
      </c>
      <c r="H779" s="252" t="s">
        <v>403</v>
      </c>
      <c r="I779" s="255">
        <v>45485.521527777775</v>
      </c>
      <c r="J779" s="255">
        <v>45489.605555555558</v>
      </c>
      <c r="K779" s="252" t="s">
        <v>845</v>
      </c>
      <c r="L779" s="255">
        <v>45488.744444444441</v>
      </c>
      <c r="M779" s="252" t="s">
        <v>877</v>
      </c>
      <c r="N779" s="252" t="s">
        <v>878</v>
      </c>
      <c r="O779" s="252" t="s">
        <v>848</v>
      </c>
      <c r="P779" s="255">
        <v>45488.744444444441</v>
      </c>
      <c r="Q779" s="252" t="s">
        <v>795</v>
      </c>
      <c r="R779" s="255">
        <v>45488.729861111111</v>
      </c>
      <c r="S779" s="255">
        <v>45485.675694444442</v>
      </c>
      <c r="T779" s="253" t="s">
        <v>849</v>
      </c>
      <c r="U779" s="252" t="s">
        <v>885</v>
      </c>
      <c r="V779" s="253" t="s">
        <v>849</v>
      </c>
      <c r="W779" s="252" t="s">
        <v>850</v>
      </c>
      <c r="X779" s="252" t="s">
        <v>793</v>
      </c>
      <c r="Y779" s="228" t="str">
        <f>VLOOKUP(HelpMe[[#This Row],[Technician]],Technicians[#All],3,FALSE)</f>
        <v>RAK Ceramics</v>
      </c>
      <c r="Z779" s="228" t="str">
        <f>VLOOKUP(HelpMe[[#This Row],[Technician]],Technicians[#All],2,FALSE)</f>
        <v>SAP Basis</v>
      </c>
      <c r="AA779" s="233" t="e">
        <f>IF((TEXT("Oct 28, 2024 00:00 AM","mmm dd, yyyy hh:mm") - TEXT(HelpMe[[#This Row],[Created Date]],"mmm dd, yyyy hh:mm"))&gt;0, "Yes","No")</f>
        <v>#VALUE!</v>
      </c>
      <c r="AB779" s="230">
        <f ca="1">IF(HelpMe[[#This Row],[Resolved Time]]="-",NOW()-TEXT(HelpMe[[#This Row],[Created Date]],"mmm dd, yyyy hh:mm"),HelpMe[[#This Row],[Resolved Time]]-HelpMe[[#This Row],[Created Date]])</f>
        <v>3.2083333333357587</v>
      </c>
      <c r="AC779" s="231" t="e">
        <f>YEAR(TEXT(HelpMe[[#This Row],[Created Date]],"mmm dd, yyyy hh:mm"))</f>
        <v>#VALUE!</v>
      </c>
      <c r="AD779" s="228" t="e">
        <f>WEEKNUM(TEXT(HelpMe[[#This Row],[Created Date]],"mmm dd, yyyy hh:mm"),2)</f>
        <v>#VALUE!</v>
      </c>
      <c r="AE779" s="228" t="e">
        <f>_xlfn.CONCAT(HelpMe[[#This Row],[Year]],"-W",HelpMe[[#This Row],[Week'#]])</f>
        <v>#VALUE!</v>
      </c>
      <c r="AF779" s="228" t="str">
        <f>IFERROR(VLOOKUP(HelpMe[[#This Row],[ID]],CGTracker[#All],11,FALSE),"No CG Status Found")</f>
        <v>No CG Status Found</v>
      </c>
      <c r="AG779" s="228" t="e">
        <f>MONTH(TEXT(HelpMe[[#This Row],[Created Date]],"mmm dd, yyyy hh:mm"))</f>
        <v>#VALUE!</v>
      </c>
      <c r="AH779" s="228" t="e">
        <f>_xlfn.CONCAT(HelpMe[[#This Row],[Year]],"-M",HelpMe[[#This Row],[Month]])</f>
        <v>#VALUE!</v>
      </c>
      <c r="AI779" s="228" t="str">
        <f ca="1">IF(HelpMe[[#This Row],[Age]]&lt;2,"Less than 2",IF(HelpMe[[#This Row],[Age]]&lt;5,"From 2 to 5",IF(HelpMe[[#This Row],[Age]]&lt;10,"From 5 to 10","More than 10")))</f>
        <v>From 2 to 5</v>
      </c>
      <c r="AJ779" s="233">
        <f>DATEVALUE(TEXT(HelpMe[[#This Row],[Created Date]],"mm/dd/yyyy hh:mm"))</f>
        <v>45633</v>
      </c>
      <c r="AK779" s="233">
        <f>IF(HelpMe[[#This Row],[Resolved Time]]="-","",DATEVALUE(TEXT(HelpMe[[#This Row],[Created Date]],"mm/dd/yyyy hh:mm")))</f>
        <v>45633</v>
      </c>
    </row>
    <row r="780" spans="1:37" ht="14.5">
      <c r="A780" s="252">
        <v>4000002989</v>
      </c>
      <c r="B780" s="252" t="s">
        <v>117</v>
      </c>
      <c r="C780" s="252" t="s">
        <v>861</v>
      </c>
      <c r="D780" s="254" t="s">
        <v>2064</v>
      </c>
      <c r="E780" s="252" t="s">
        <v>2065</v>
      </c>
      <c r="F780" s="252" t="s">
        <v>843</v>
      </c>
      <c r="G780" s="252" t="s">
        <v>844</v>
      </c>
      <c r="H780" s="252" t="s">
        <v>403</v>
      </c>
      <c r="I780" s="255">
        <v>45547.768055555556</v>
      </c>
      <c r="J780" s="255">
        <v>45551.768055555556</v>
      </c>
      <c r="K780" s="252" t="s">
        <v>845</v>
      </c>
      <c r="L780" s="255">
        <v>45561.727777777778</v>
      </c>
      <c r="M780" s="252" t="s">
        <v>1124</v>
      </c>
      <c r="N780" s="252" t="s">
        <v>2066</v>
      </c>
      <c r="O780" s="252" t="s">
        <v>848</v>
      </c>
      <c r="P780" s="255">
        <v>45561.727777777778</v>
      </c>
      <c r="Q780" s="252" t="s">
        <v>795</v>
      </c>
      <c r="R780" s="255">
        <v>45558.7</v>
      </c>
      <c r="S780" s="255">
        <v>45547.797222222223</v>
      </c>
      <c r="T780" s="255">
        <v>45548.476388888892</v>
      </c>
      <c r="U780" s="252" t="s">
        <v>885</v>
      </c>
      <c r="V780" s="253" t="s">
        <v>849</v>
      </c>
      <c r="W780" s="252" t="s">
        <v>850</v>
      </c>
      <c r="X780" s="252" t="s">
        <v>793</v>
      </c>
      <c r="Y780" s="228" t="str">
        <f>VLOOKUP(HelpMe[[#This Row],[Technician]],Technicians[#All],3,FALSE)</f>
        <v>RAK Ceramics</v>
      </c>
      <c r="Z780" s="228" t="str">
        <f>VLOOKUP(HelpMe[[#This Row],[Technician]],Technicians[#All],2,FALSE)</f>
        <v>SAP Basis</v>
      </c>
      <c r="AA780" s="233" t="e">
        <f>IF((TEXT("Oct 28, 2024 00:00 AM","mmm dd, yyyy hh:mm") - TEXT(HelpMe[[#This Row],[Created Date]],"mmm dd, yyyy hh:mm"))&gt;0, "Yes","No")</f>
        <v>#VALUE!</v>
      </c>
      <c r="AB780" s="230">
        <f ca="1">IF(HelpMe[[#This Row],[Resolved Time]]="-",NOW()-TEXT(HelpMe[[#This Row],[Created Date]],"mmm dd, yyyy hh:mm"),HelpMe[[#This Row],[Resolved Time]]-HelpMe[[#This Row],[Created Date]])</f>
        <v>10.931944444440887</v>
      </c>
      <c r="AC780" s="231" t="e">
        <f>YEAR(TEXT(HelpMe[[#This Row],[Created Date]],"mmm dd, yyyy hh:mm"))</f>
        <v>#VALUE!</v>
      </c>
      <c r="AD780" s="228" t="e">
        <f>WEEKNUM(TEXT(HelpMe[[#This Row],[Created Date]],"mmm dd, yyyy hh:mm"),2)</f>
        <v>#VALUE!</v>
      </c>
      <c r="AE780" s="228" t="e">
        <f>_xlfn.CONCAT(HelpMe[[#This Row],[Year]],"-W",HelpMe[[#This Row],[Week'#]])</f>
        <v>#VALUE!</v>
      </c>
      <c r="AF780" s="228" t="str">
        <f>IFERROR(VLOOKUP(HelpMe[[#This Row],[ID]],CGTracker[#All],11,FALSE),"No CG Status Found")</f>
        <v>No CG Status Found</v>
      </c>
      <c r="AG780" s="228" t="e">
        <f>MONTH(TEXT(HelpMe[[#This Row],[Created Date]],"mmm dd, yyyy hh:mm"))</f>
        <v>#VALUE!</v>
      </c>
      <c r="AH780" s="228" t="e">
        <f>_xlfn.CONCAT(HelpMe[[#This Row],[Year]],"-M",HelpMe[[#This Row],[Month]])</f>
        <v>#VALUE!</v>
      </c>
      <c r="AI780" s="228" t="str">
        <f ca="1">IF(HelpMe[[#This Row],[Age]]&lt;2,"Less than 2",IF(HelpMe[[#This Row],[Age]]&lt;5,"From 2 to 5",IF(HelpMe[[#This Row],[Age]]&lt;10,"From 5 to 10","More than 10")))</f>
        <v>More than 10</v>
      </c>
      <c r="AJ780" s="233">
        <f>DATEVALUE(TEXT(HelpMe[[#This Row],[Created Date]],"mm/dd/yyyy hh:mm"))</f>
        <v>45635</v>
      </c>
      <c r="AK780" s="233">
        <f>IF(HelpMe[[#This Row],[Resolved Time]]="-","",DATEVALUE(TEXT(HelpMe[[#This Row],[Created Date]],"mm/dd/yyyy hh:mm")))</f>
        <v>45635</v>
      </c>
    </row>
    <row r="781" spans="1:37" ht="14.5">
      <c r="A781" s="252">
        <v>4000002683</v>
      </c>
      <c r="B781" s="252" t="s">
        <v>117</v>
      </c>
      <c r="C781" s="252" t="s">
        <v>861</v>
      </c>
      <c r="D781" s="254" t="s">
        <v>2067</v>
      </c>
      <c r="E781" s="252" t="s">
        <v>2068</v>
      </c>
      <c r="F781" s="252" t="s">
        <v>843</v>
      </c>
      <c r="G781" s="252" t="s">
        <v>844</v>
      </c>
      <c r="H781" s="252" t="s">
        <v>403</v>
      </c>
      <c r="I781" s="255">
        <v>45539.767361111109</v>
      </c>
      <c r="J781" s="255">
        <v>45541.767361111109</v>
      </c>
      <c r="K781" s="252" t="s">
        <v>845</v>
      </c>
      <c r="L781" s="255">
        <v>45543.763194444444</v>
      </c>
      <c r="M781" s="252" t="s">
        <v>2069</v>
      </c>
      <c r="N781" s="252" t="s">
        <v>1840</v>
      </c>
      <c r="O781" s="252" t="s">
        <v>848</v>
      </c>
      <c r="P781" s="255">
        <v>45543.763194444444</v>
      </c>
      <c r="Q781" s="252" t="s">
        <v>795</v>
      </c>
      <c r="R781" s="255">
        <v>45540.738888888889</v>
      </c>
      <c r="S781" s="255">
        <v>45540.738888888889</v>
      </c>
      <c r="T781" s="255">
        <v>45540.475694444445</v>
      </c>
      <c r="U781" s="252" t="s">
        <v>885</v>
      </c>
      <c r="V781" s="253" t="s">
        <v>849</v>
      </c>
      <c r="W781" s="252" t="s">
        <v>850</v>
      </c>
      <c r="X781" s="252" t="s">
        <v>793</v>
      </c>
      <c r="Y781" s="228" t="str">
        <f>VLOOKUP(HelpMe[[#This Row],[Technician]],Technicians[#All],3,FALSE)</f>
        <v>RAK Ceramics</v>
      </c>
      <c r="Z781" s="228" t="str">
        <f>VLOOKUP(HelpMe[[#This Row],[Technician]],Technicians[#All],2,FALSE)</f>
        <v>SAP Basis</v>
      </c>
      <c r="AA781" s="233" t="e">
        <f>IF((TEXT("Oct 28, 2024 00:00 AM","mmm dd, yyyy hh:mm") - TEXT(HelpMe[[#This Row],[Created Date]],"mmm dd, yyyy hh:mm"))&gt;0, "Yes","No")</f>
        <v>#VALUE!</v>
      </c>
      <c r="AB781" s="230">
        <f ca="1">IF(HelpMe[[#This Row],[Resolved Time]]="-",NOW()-TEXT(HelpMe[[#This Row],[Created Date]],"mmm dd, yyyy hh:mm"),HelpMe[[#This Row],[Resolved Time]]-HelpMe[[#This Row],[Created Date]])</f>
        <v>0.97152777777955635</v>
      </c>
      <c r="AC781" s="231" t="e">
        <f>YEAR(TEXT(HelpMe[[#This Row],[Created Date]],"mmm dd, yyyy hh:mm"))</f>
        <v>#VALUE!</v>
      </c>
      <c r="AD781" s="228" t="e">
        <f>WEEKNUM(TEXT(HelpMe[[#This Row],[Created Date]],"mmm dd, yyyy hh:mm"),2)</f>
        <v>#VALUE!</v>
      </c>
      <c r="AE781" s="228" t="e">
        <f>_xlfn.CONCAT(HelpMe[[#This Row],[Year]],"-W",HelpMe[[#This Row],[Week'#]])</f>
        <v>#VALUE!</v>
      </c>
      <c r="AF781" s="228" t="str">
        <f>IFERROR(VLOOKUP(HelpMe[[#This Row],[ID]],CGTracker[#All],11,FALSE),"No CG Status Found")</f>
        <v>No CG Status Found</v>
      </c>
      <c r="AG781" s="228" t="e">
        <f>MONTH(TEXT(HelpMe[[#This Row],[Created Date]],"mmm dd, yyyy hh:mm"))</f>
        <v>#VALUE!</v>
      </c>
      <c r="AH781" s="228" t="e">
        <f>_xlfn.CONCAT(HelpMe[[#This Row],[Year]],"-M",HelpMe[[#This Row],[Month]])</f>
        <v>#VALUE!</v>
      </c>
      <c r="AI781" s="228" t="str">
        <f ca="1">IF(HelpMe[[#This Row],[Age]]&lt;2,"Less than 2",IF(HelpMe[[#This Row],[Age]]&lt;5,"From 2 to 5",IF(HelpMe[[#This Row],[Age]]&lt;10,"From 5 to 10","More than 10")))</f>
        <v>Less than 2</v>
      </c>
      <c r="AJ781" s="233">
        <f>DATEVALUE(TEXT(HelpMe[[#This Row],[Created Date]],"mm/dd/yyyy hh:mm"))</f>
        <v>45391</v>
      </c>
      <c r="AK781" s="233">
        <f>IF(HelpMe[[#This Row],[Resolved Time]]="-","",DATEVALUE(TEXT(HelpMe[[#This Row],[Created Date]],"mm/dd/yyyy hh:mm")))</f>
        <v>45391</v>
      </c>
    </row>
    <row r="782" spans="1:37" ht="14.5">
      <c r="A782" s="252">
        <v>4000000520</v>
      </c>
      <c r="B782" s="252" t="s">
        <v>117</v>
      </c>
      <c r="C782" s="252" t="s">
        <v>795</v>
      </c>
      <c r="D782" s="254" t="s">
        <v>2070</v>
      </c>
      <c r="E782" s="252" t="s">
        <v>991</v>
      </c>
      <c r="F782" s="252" t="s">
        <v>843</v>
      </c>
      <c r="G782" s="252" t="s">
        <v>844</v>
      </c>
      <c r="H782" s="252" t="s">
        <v>403</v>
      </c>
      <c r="I782" s="255">
        <v>45483.745138888888</v>
      </c>
      <c r="J782" s="255">
        <v>45485.745138888888</v>
      </c>
      <c r="K782" s="252" t="s">
        <v>845</v>
      </c>
      <c r="L782" s="255">
        <v>45499.74722222222</v>
      </c>
      <c r="M782" s="252" t="s">
        <v>991</v>
      </c>
      <c r="N782" s="252" t="s">
        <v>895</v>
      </c>
      <c r="O782" s="252" t="s">
        <v>848</v>
      </c>
      <c r="P782" s="255">
        <v>45499.74722222222</v>
      </c>
      <c r="Q782" s="252" t="s">
        <v>795</v>
      </c>
      <c r="R782" s="255">
        <v>45496.724305555559</v>
      </c>
      <c r="S782" s="255">
        <v>45496.724305555559</v>
      </c>
      <c r="T782" s="255">
        <v>45484.453472222223</v>
      </c>
      <c r="U782" s="252" t="s">
        <v>885</v>
      </c>
      <c r="V782" s="253" t="s">
        <v>849</v>
      </c>
      <c r="W782" s="252" t="s">
        <v>850</v>
      </c>
      <c r="X782" s="252" t="s">
        <v>793</v>
      </c>
      <c r="Y782" s="228" t="str">
        <f>VLOOKUP(HelpMe[[#This Row],[Technician]],Technicians[#All],3,FALSE)</f>
        <v>RAK Ceramics</v>
      </c>
      <c r="Z782" s="228" t="str">
        <f>VLOOKUP(HelpMe[[#This Row],[Technician]],Technicians[#All],2,FALSE)</f>
        <v>SAP Basis</v>
      </c>
      <c r="AA782" s="233" t="e">
        <f>IF((TEXT("Oct 28, 2024 00:00 AM","mmm dd, yyyy hh:mm") - TEXT(HelpMe[[#This Row],[Created Date]],"mmm dd, yyyy hh:mm"))&gt;0, "Yes","No")</f>
        <v>#VALUE!</v>
      </c>
      <c r="AB782" s="230">
        <f ca="1">IF(HelpMe[[#This Row],[Resolved Time]]="-",NOW()-TEXT(HelpMe[[#This Row],[Created Date]],"mmm dd, yyyy hh:mm"),HelpMe[[#This Row],[Resolved Time]]-HelpMe[[#This Row],[Created Date]])</f>
        <v>12.979166666671517</v>
      </c>
      <c r="AC782" s="231" t="e">
        <f>YEAR(TEXT(HelpMe[[#This Row],[Created Date]],"mmm dd, yyyy hh:mm"))</f>
        <v>#VALUE!</v>
      </c>
      <c r="AD782" s="228" t="e">
        <f>WEEKNUM(TEXT(HelpMe[[#This Row],[Created Date]],"mmm dd, yyyy hh:mm"),2)</f>
        <v>#VALUE!</v>
      </c>
      <c r="AE782" s="228" t="e">
        <f>_xlfn.CONCAT(HelpMe[[#This Row],[Year]],"-W",HelpMe[[#This Row],[Week'#]])</f>
        <v>#VALUE!</v>
      </c>
      <c r="AF782" s="228" t="str">
        <f>IFERROR(VLOOKUP(HelpMe[[#This Row],[ID]],CGTracker[#All],11,FALSE),"No CG Status Found")</f>
        <v>No CG Status Found</v>
      </c>
      <c r="AG782" s="228" t="e">
        <f>MONTH(TEXT(HelpMe[[#This Row],[Created Date]],"mmm dd, yyyy hh:mm"))</f>
        <v>#VALUE!</v>
      </c>
      <c r="AH782" s="228" t="e">
        <f>_xlfn.CONCAT(HelpMe[[#This Row],[Year]],"-M",HelpMe[[#This Row],[Month]])</f>
        <v>#VALUE!</v>
      </c>
      <c r="AI782" s="228" t="str">
        <f ca="1">IF(HelpMe[[#This Row],[Age]]&lt;2,"Less than 2",IF(HelpMe[[#This Row],[Age]]&lt;5,"From 2 to 5",IF(HelpMe[[#This Row],[Age]]&lt;10,"From 5 to 10","More than 10")))</f>
        <v>More than 10</v>
      </c>
      <c r="AJ782" s="233">
        <f>DATEVALUE(TEXT(HelpMe[[#This Row],[Created Date]],"mm/dd/yyyy hh:mm"))</f>
        <v>45572</v>
      </c>
      <c r="AK782" s="233">
        <f>IF(HelpMe[[#This Row],[Resolved Time]]="-","",DATEVALUE(TEXT(HelpMe[[#This Row],[Created Date]],"mm/dd/yyyy hh:mm")))</f>
        <v>45572</v>
      </c>
    </row>
    <row r="783" spans="1:37" ht="14.5">
      <c r="A783" s="252">
        <v>4000000410</v>
      </c>
      <c r="B783" s="252" t="s">
        <v>117</v>
      </c>
      <c r="C783" s="252" t="s">
        <v>795</v>
      </c>
      <c r="D783" s="254" t="s">
        <v>2071</v>
      </c>
      <c r="E783" s="252" t="s">
        <v>1210</v>
      </c>
      <c r="F783" s="252" t="s">
        <v>843</v>
      </c>
      <c r="G783" s="252" t="s">
        <v>844</v>
      </c>
      <c r="H783" s="252" t="s">
        <v>403</v>
      </c>
      <c r="I783" s="255">
        <v>45481.664583333331</v>
      </c>
      <c r="J783" s="255">
        <v>45483.664583333331</v>
      </c>
      <c r="K783" s="252" t="s">
        <v>845</v>
      </c>
      <c r="L783" s="255">
        <v>45499.74722222222</v>
      </c>
      <c r="M783" s="252" t="s">
        <v>1210</v>
      </c>
      <c r="N783" s="252" t="s">
        <v>878</v>
      </c>
      <c r="O783" s="252" t="s">
        <v>848</v>
      </c>
      <c r="P783" s="255">
        <v>45499.74722222222</v>
      </c>
      <c r="Q783" s="252" t="s">
        <v>795</v>
      </c>
      <c r="R783" s="255">
        <v>45496.718055555553</v>
      </c>
      <c r="S783" s="255">
        <v>45496.718055555553</v>
      </c>
      <c r="T783" s="255">
        <v>45481.747916666667</v>
      </c>
      <c r="U783" s="252" t="s">
        <v>885</v>
      </c>
      <c r="V783" s="253" t="s">
        <v>849</v>
      </c>
      <c r="W783" s="252" t="s">
        <v>850</v>
      </c>
      <c r="X783" s="252" t="s">
        <v>793</v>
      </c>
      <c r="Y783" s="228" t="str">
        <f>VLOOKUP(HelpMe[[#This Row],[Technician]],Technicians[#All],3,FALSE)</f>
        <v>RAK Ceramics</v>
      </c>
      <c r="Z783" s="228" t="str">
        <f>VLOOKUP(HelpMe[[#This Row],[Technician]],Technicians[#All],2,FALSE)</f>
        <v>SAP Basis</v>
      </c>
      <c r="AA783" s="233" t="e">
        <f>IF((TEXT("Oct 28, 2024 00:00 AM","mmm dd, yyyy hh:mm") - TEXT(HelpMe[[#This Row],[Created Date]],"mmm dd, yyyy hh:mm"))&gt;0, "Yes","No")</f>
        <v>#VALUE!</v>
      </c>
      <c r="AB783" s="230">
        <f ca="1">IF(HelpMe[[#This Row],[Resolved Time]]="-",NOW()-TEXT(HelpMe[[#This Row],[Created Date]],"mmm dd, yyyy hh:mm"),HelpMe[[#This Row],[Resolved Time]]-HelpMe[[#This Row],[Created Date]])</f>
        <v>15.053472222221899</v>
      </c>
      <c r="AC783" s="231" t="e">
        <f>YEAR(TEXT(HelpMe[[#This Row],[Created Date]],"mmm dd, yyyy hh:mm"))</f>
        <v>#VALUE!</v>
      </c>
      <c r="AD783" s="228" t="e">
        <f>WEEKNUM(TEXT(HelpMe[[#This Row],[Created Date]],"mmm dd, yyyy hh:mm"),2)</f>
        <v>#VALUE!</v>
      </c>
      <c r="AE783" s="228" t="e">
        <f>_xlfn.CONCAT(HelpMe[[#This Row],[Year]],"-W",HelpMe[[#This Row],[Week'#]])</f>
        <v>#VALUE!</v>
      </c>
      <c r="AF783" s="228" t="str">
        <f>IFERROR(VLOOKUP(HelpMe[[#This Row],[ID]],CGTracker[#All],11,FALSE),"No CG Status Found")</f>
        <v>No CG Status Found</v>
      </c>
      <c r="AG783" s="228" t="e">
        <f>MONTH(TEXT(HelpMe[[#This Row],[Created Date]],"mmm dd, yyyy hh:mm"))</f>
        <v>#VALUE!</v>
      </c>
      <c r="AH783" s="228" t="e">
        <f>_xlfn.CONCAT(HelpMe[[#This Row],[Year]],"-M",HelpMe[[#This Row],[Month]])</f>
        <v>#VALUE!</v>
      </c>
      <c r="AI783" s="228" t="str">
        <f ca="1">IF(HelpMe[[#This Row],[Age]]&lt;2,"Less than 2",IF(HelpMe[[#This Row],[Age]]&lt;5,"From 2 to 5",IF(HelpMe[[#This Row],[Age]]&lt;10,"From 5 to 10","More than 10")))</f>
        <v>More than 10</v>
      </c>
      <c r="AJ783" s="233">
        <f>DATEVALUE(TEXT(HelpMe[[#This Row],[Created Date]],"mm/dd/yyyy hh:mm"))</f>
        <v>45511</v>
      </c>
      <c r="AK783" s="233">
        <f>IF(HelpMe[[#This Row],[Resolved Time]]="-","",DATEVALUE(TEXT(HelpMe[[#This Row],[Created Date]],"mm/dd/yyyy hh:mm")))</f>
        <v>45511</v>
      </c>
    </row>
    <row r="784" spans="1:37" ht="14.5">
      <c r="A784" s="252">
        <v>4000000870</v>
      </c>
      <c r="B784" s="252" t="s">
        <v>117</v>
      </c>
      <c r="C784" s="252" t="s">
        <v>795</v>
      </c>
      <c r="D784" s="254" t="s">
        <v>2072</v>
      </c>
      <c r="E784" s="252" t="s">
        <v>1024</v>
      </c>
      <c r="F784" s="252" t="s">
        <v>843</v>
      </c>
      <c r="G784" s="252" t="s">
        <v>844</v>
      </c>
      <c r="H784" s="252" t="s">
        <v>403</v>
      </c>
      <c r="I784" s="255">
        <v>45491.520833333336</v>
      </c>
      <c r="J784" s="255">
        <v>45493.520833333336</v>
      </c>
      <c r="K784" s="252" t="s">
        <v>845</v>
      </c>
      <c r="L784" s="255">
        <v>45494.620138888888</v>
      </c>
      <c r="M784" s="252" t="s">
        <v>1024</v>
      </c>
      <c r="N784" s="252" t="s">
        <v>860</v>
      </c>
      <c r="O784" s="252" t="s">
        <v>848</v>
      </c>
      <c r="P784" s="255">
        <v>45494.620138888888</v>
      </c>
      <c r="Q784" s="252" t="s">
        <v>795</v>
      </c>
      <c r="R784" s="255">
        <v>45491.598611111112</v>
      </c>
      <c r="S784" s="255">
        <v>45491.598611111112</v>
      </c>
      <c r="T784" s="255">
        <v>45491.604166666664</v>
      </c>
      <c r="U784" s="252" t="s">
        <v>885</v>
      </c>
      <c r="V784" s="253" t="s">
        <v>849</v>
      </c>
      <c r="W784" s="252" t="s">
        <v>850</v>
      </c>
      <c r="X784" s="252" t="s">
        <v>903</v>
      </c>
      <c r="Y784" s="228" t="str">
        <f>VLOOKUP(HelpMe[[#This Row],[Technician]],Technicians[#All],3,FALSE)</f>
        <v>RAK Ceramics</v>
      </c>
      <c r="Z784" s="228" t="str">
        <f>VLOOKUP(HelpMe[[#This Row],[Technician]],Technicians[#All],2,FALSE)</f>
        <v>SAP Basis</v>
      </c>
      <c r="AA784" s="233" t="e">
        <f>IF((TEXT("Oct 28, 2024 00:00 AM","mmm dd, yyyy hh:mm") - TEXT(HelpMe[[#This Row],[Created Date]],"mmm dd, yyyy hh:mm"))&gt;0, "Yes","No")</f>
        <v>#VALUE!</v>
      </c>
      <c r="AB784" s="230">
        <f ca="1">IF(HelpMe[[#This Row],[Resolved Time]]="-",NOW()-TEXT(HelpMe[[#This Row],[Created Date]],"mmm dd, yyyy hh:mm"),HelpMe[[#This Row],[Resolved Time]]-HelpMe[[#This Row],[Created Date]])</f>
        <v>7.7777777776645962E-2</v>
      </c>
      <c r="AC784" s="231" t="e">
        <f>YEAR(TEXT(HelpMe[[#This Row],[Created Date]],"mmm dd, yyyy hh:mm"))</f>
        <v>#VALUE!</v>
      </c>
      <c r="AD784" s="228" t="e">
        <f>WEEKNUM(TEXT(HelpMe[[#This Row],[Created Date]],"mmm dd, yyyy hh:mm"),2)</f>
        <v>#VALUE!</v>
      </c>
      <c r="AE784" s="228" t="e">
        <f>_xlfn.CONCAT(HelpMe[[#This Row],[Year]],"-W",HelpMe[[#This Row],[Week'#]])</f>
        <v>#VALUE!</v>
      </c>
      <c r="AF784" s="228" t="str">
        <f>IFERROR(VLOOKUP(HelpMe[[#This Row],[ID]],CGTracker[#All],11,FALSE),"No CG Status Found")</f>
        <v>No CG Status Found</v>
      </c>
      <c r="AG784" s="228" t="e">
        <f>MONTH(TEXT(HelpMe[[#This Row],[Created Date]],"mmm dd, yyyy hh:mm"))</f>
        <v>#VALUE!</v>
      </c>
      <c r="AH784" s="228" t="e">
        <f>_xlfn.CONCAT(HelpMe[[#This Row],[Year]],"-M",HelpMe[[#This Row],[Month]])</f>
        <v>#VALUE!</v>
      </c>
      <c r="AI784" s="228" t="str">
        <f ca="1">IF(HelpMe[[#This Row],[Age]]&lt;2,"Less than 2",IF(HelpMe[[#This Row],[Age]]&lt;5,"From 2 to 5",IF(HelpMe[[#This Row],[Age]]&lt;10,"From 5 to 10","More than 10")))</f>
        <v>Less than 2</v>
      </c>
      <c r="AJ784" s="233" t="e">
        <f>DATEVALUE(TEXT(HelpMe[[#This Row],[Created Date]],"mm/dd/yyyy hh:mm"))</f>
        <v>#VALUE!</v>
      </c>
      <c r="AK784" s="233" t="e">
        <f>IF(HelpMe[[#This Row],[Resolved Time]]="-","",DATEVALUE(TEXT(HelpMe[[#This Row],[Created Date]],"mm/dd/yyyy hh:mm")))</f>
        <v>#VALUE!</v>
      </c>
    </row>
    <row r="785" spans="1:37" ht="14.5">
      <c r="A785" s="252">
        <v>4000000635</v>
      </c>
      <c r="B785" s="252" t="s">
        <v>117</v>
      </c>
      <c r="C785" s="252" t="s">
        <v>795</v>
      </c>
      <c r="D785" s="254" t="s">
        <v>2073</v>
      </c>
      <c r="E785" s="252" t="s">
        <v>1132</v>
      </c>
      <c r="F785" s="252" t="s">
        <v>843</v>
      </c>
      <c r="G785" s="252" t="s">
        <v>844</v>
      </c>
      <c r="H785" s="252" t="s">
        <v>403</v>
      </c>
      <c r="I785" s="255">
        <v>45485.560416666667</v>
      </c>
      <c r="J785" s="255">
        <v>45560.507638888892</v>
      </c>
      <c r="K785" s="252" t="s">
        <v>845</v>
      </c>
      <c r="L785" s="255">
        <v>45562.811805555553</v>
      </c>
      <c r="M785" s="252" t="s">
        <v>1132</v>
      </c>
      <c r="N785" s="252" t="s">
        <v>880</v>
      </c>
      <c r="O785" s="252" t="s">
        <v>848</v>
      </c>
      <c r="P785" s="255">
        <v>45562.811805555553</v>
      </c>
      <c r="Q785" s="252" t="s">
        <v>795</v>
      </c>
      <c r="R785" s="255">
        <v>45559.802083333336</v>
      </c>
      <c r="S785" s="255">
        <v>45488.732638888891</v>
      </c>
      <c r="T785" s="255">
        <v>45485.643750000003</v>
      </c>
      <c r="U785" s="252" t="s">
        <v>885</v>
      </c>
      <c r="V785" s="253" t="s">
        <v>849</v>
      </c>
      <c r="W785" s="252" t="s">
        <v>1033</v>
      </c>
      <c r="X785" s="252" t="s">
        <v>793</v>
      </c>
      <c r="Y785" s="228" t="str">
        <f>VLOOKUP(HelpMe[[#This Row],[Technician]],Technicians[#All],3,FALSE)</f>
        <v>RAK Ceramics</v>
      </c>
      <c r="Z785" s="228" t="str">
        <f>VLOOKUP(HelpMe[[#This Row],[Technician]],Technicians[#All],2,FALSE)</f>
        <v>SAP Basis</v>
      </c>
      <c r="AA785" s="233" t="e">
        <f>IF((TEXT("Oct 28, 2024 00:00 AM","mmm dd, yyyy hh:mm") - TEXT(HelpMe[[#This Row],[Created Date]],"mmm dd, yyyy hh:mm"))&gt;0, "Yes","No")</f>
        <v>#VALUE!</v>
      </c>
      <c r="AB785" s="230">
        <f ca="1">IF(HelpMe[[#This Row],[Resolved Time]]="-",NOW()-TEXT(HelpMe[[#This Row],[Created Date]],"mmm dd, yyyy hh:mm"),HelpMe[[#This Row],[Resolved Time]]-HelpMe[[#This Row],[Created Date]])</f>
        <v>74.241666666668607</v>
      </c>
      <c r="AC785" s="231" t="e">
        <f>YEAR(TEXT(HelpMe[[#This Row],[Created Date]],"mmm dd, yyyy hh:mm"))</f>
        <v>#VALUE!</v>
      </c>
      <c r="AD785" s="228" t="e">
        <f>WEEKNUM(TEXT(HelpMe[[#This Row],[Created Date]],"mmm dd, yyyy hh:mm"),2)</f>
        <v>#VALUE!</v>
      </c>
      <c r="AE785" s="228" t="e">
        <f>_xlfn.CONCAT(HelpMe[[#This Row],[Year]],"-W",HelpMe[[#This Row],[Week'#]])</f>
        <v>#VALUE!</v>
      </c>
      <c r="AF785" s="228" t="str">
        <f>IFERROR(VLOOKUP(HelpMe[[#This Row],[ID]],CGTracker[#All],11,FALSE),"No CG Status Found")</f>
        <v>No CG Status Found</v>
      </c>
      <c r="AG785" s="228" t="e">
        <f>MONTH(TEXT(HelpMe[[#This Row],[Created Date]],"mmm dd, yyyy hh:mm"))</f>
        <v>#VALUE!</v>
      </c>
      <c r="AH785" s="228" t="e">
        <f>_xlfn.CONCAT(HelpMe[[#This Row],[Year]],"-M",HelpMe[[#This Row],[Month]])</f>
        <v>#VALUE!</v>
      </c>
      <c r="AI785" s="228" t="str">
        <f ca="1">IF(HelpMe[[#This Row],[Age]]&lt;2,"Less than 2",IF(HelpMe[[#This Row],[Age]]&lt;5,"From 2 to 5",IF(HelpMe[[#This Row],[Age]]&lt;10,"From 5 to 10","More than 10")))</f>
        <v>More than 10</v>
      </c>
      <c r="AJ785" s="233">
        <f>DATEVALUE(TEXT(HelpMe[[#This Row],[Created Date]],"mm/dd/yyyy hh:mm"))</f>
        <v>45633</v>
      </c>
      <c r="AK785" s="233">
        <f>IF(HelpMe[[#This Row],[Resolved Time]]="-","",DATEVALUE(TEXT(HelpMe[[#This Row],[Created Date]],"mm/dd/yyyy hh:mm")))</f>
        <v>45633</v>
      </c>
    </row>
    <row r="786" spans="1:37" ht="14.5">
      <c r="A786" s="252">
        <v>4000000865</v>
      </c>
      <c r="B786" s="252" t="s">
        <v>117</v>
      </c>
      <c r="C786" s="252" t="s">
        <v>795</v>
      </c>
      <c r="D786" s="254" t="s">
        <v>2074</v>
      </c>
      <c r="E786" s="252" t="s">
        <v>1070</v>
      </c>
      <c r="F786" s="252" t="s">
        <v>843</v>
      </c>
      <c r="G786" s="252" t="s">
        <v>844</v>
      </c>
      <c r="H786" s="252" t="s">
        <v>403</v>
      </c>
      <c r="I786" s="255">
        <v>45491.504166666666</v>
      </c>
      <c r="J786" s="255">
        <v>45493.504166666666</v>
      </c>
      <c r="K786" s="252" t="s">
        <v>845</v>
      </c>
      <c r="L786" s="255">
        <v>45499.74722222222</v>
      </c>
      <c r="M786" s="252" t="s">
        <v>1070</v>
      </c>
      <c r="N786" s="252" t="s">
        <v>1071</v>
      </c>
      <c r="O786" s="252" t="s">
        <v>848</v>
      </c>
      <c r="P786" s="255">
        <v>45499.74722222222</v>
      </c>
      <c r="Q786" s="252" t="s">
        <v>795</v>
      </c>
      <c r="R786" s="255">
        <v>45496.723611111112</v>
      </c>
      <c r="S786" s="255">
        <v>45496.723611111112</v>
      </c>
      <c r="T786" s="255">
        <v>45491.587500000001</v>
      </c>
      <c r="U786" s="252" t="s">
        <v>885</v>
      </c>
      <c r="V786" s="253" t="s">
        <v>849</v>
      </c>
      <c r="W786" s="252" t="s">
        <v>850</v>
      </c>
      <c r="X786" s="252" t="s">
        <v>903</v>
      </c>
      <c r="Y786" s="228" t="str">
        <f>VLOOKUP(HelpMe[[#This Row],[Technician]],Technicians[#All],3,FALSE)</f>
        <v>RAK Ceramics</v>
      </c>
      <c r="Z786" s="228" t="str">
        <f>VLOOKUP(HelpMe[[#This Row],[Technician]],Technicians[#All],2,FALSE)</f>
        <v>SAP Basis</v>
      </c>
      <c r="AA786" s="233" t="e">
        <f>IF((TEXT("Oct 28, 2024 00:00 AM","mmm dd, yyyy hh:mm") - TEXT(HelpMe[[#This Row],[Created Date]],"mmm dd, yyyy hh:mm"))&gt;0, "Yes","No")</f>
        <v>#VALUE!</v>
      </c>
      <c r="AB786" s="230">
        <f ca="1">IF(HelpMe[[#This Row],[Resolved Time]]="-",NOW()-TEXT(HelpMe[[#This Row],[Created Date]],"mmm dd, yyyy hh:mm"),HelpMe[[#This Row],[Resolved Time]]-HelpMe[[#This Row],[Created Date]])</f>
        <v>5.2194444444467081</v>
      </c>
      <c r="AC786" s="231" t="e">
        <f>YEAR(TEXT(HelpMe[[#This Row],[Created Date]],"mmm dd, yyyy hh:mm"))</f>
        <v>#VALUE!</v>
      </c>
      <c r="AD786" s="228" t="e">
        <f>WEEKNUM(TEXT(HelpMe[[#This Row],[Created Date]],"mmm dd, yyyy hh:mm"),2)</f>
        <v>#VALUE!</v>
      </c>
      <c r="AE786" s="228" t="e">
        <f>_xlfn.CONCAT(HelpMe[[#This Row],[Year]],"-W",HelpMe[[#This Row],[Week'#]])</f>
        <v>#VALUE!</v>
      </c>
      <c r="AF786" s="228" t="str">
        <f>IFERROR(VLOOKUP(HelpMe[[#This Row],[ID]],CGTracker[#All],11,FALSE),"No CG Status Found")</f>
        <v>No CG Status Found</v>
      </c>
      <c r="AG786" s="228" t="e">
        <f>MONTH(TEXT(HelpMe[[#This Row],[Created Date]],"mmm dd, yyyy hh:mm"))</f>
        <v>#VALUE!</v>
      </c>
      <c r="AH786" s="228" t="e">
        <f>_xlfn.CONCAT(HelpMe[[#This Row],[Year]],"-M",HelpMe[[#This Row],[Month]])</f>
        <v>#VALUE!</v>
      </c>
      <c r="AI786" s="228" t="str">
        <f ca="1">IF(HelpMe[[#This Row],[Age]]&lt;2,"Less than 2",IF(HelpMe[[#This Row],[Age]]&lt;5,"From 2 to 5",IF(HelpMe[[#This Row],[Age]]&lt;10,"From 5 to 10","More than 10")))</f>
        <v>From 5 to 10</v>
      </c>
      <c r="AJ786" s="233" t="e">
        <f>DATEVALUE(TEXT(HelpMe[[#This Row],[Created Date]],"mm/dd/yyyy hh:mm"))</f>
        <v>#VALUE!</v>
      </c>
      <c r="AK786" s="233" t="e">
        <f>IF(HelpMe[[#This Row],[Resolved Time]]="-","",DATEVALUE(TEXT(HelpMe[[#This Row],[Created Date]],"mm/dd/yyyy hh:mm")))</f>
        <v>#VALUE!</v>
      </c>
    </row>
    <row r="787" spans="1:37" ht="14.5">
      <c r="A787" s="252">
        <v>4000001939</v>
      </c>
      <c r="B787" s="252" t="s">
        <v>117</v>
      </c>
      <c r="C787" s="252" t="s">
        <v>795</v>
      </c>
      <c r="D787" s="254" t="s">
        <v>2075</v>
      </c>
      <c r="E787" s="252" t="s">
        <v>1812</v>
      </c>
      <c r="F787" s="252" t="s">
        <v>884</v>
      </c>
      <c r="G787" s="252" t="s">
        <v>844</v>
      </c>
      <c r="H787" s="252" t="s">
        <v>403</v>
      </c>
      <c r="I787" s="255">
        <v>45517.581250000003</v>
      </c>
      <c r="J787" s="255">
        <v>45519.581250000003</v>
      </c>
      <c r="K787" s="252" t="s">
        <v>845</v>
      </c>
      <c r="L787" s="255">
        <v>45535.552083333336</v>
      </c>
      <c r="M787" s="252" t="s">
        <v>1812</v>
      </c>
      <c r="N787" s="252" t="s">
        <v>1813</v>
      </c>
      <c r="O787" s="252" t="s">
        <v>848</v>
      </c>
      <c r="P787" s="255">
        <v>45535.552083333336</v>
      </c>
      <c r="Q787" s="252" t="s">
        <v>795</v>
      </c>
      <c r="R787" s="255">
        <v>45532.518750000003</v>
      </c>
      <c r="S787" s="255">
        <v>45532.518750000003</v>
      </c>
      <c r="T787" s="255">
        <v>45517.664583333331</v>
      </c>
      <c r="U787" s="252" t="s">
        <v>885</v>
      </c>
      <c r="V787" s="253" t="s">
        <v>849</v>
      </c>
      <c r="W787" s="252" t="s">
        <v>850</v>
      </c>
      <c r="X787" s="252" t="s">
        <v>793</v>
      </c>
      <c r="Y787" s="228" t="str">
        <f>VLOOKUP(HelpMe[[#This Row],[Technician]],Technicians[#All],3,FALSE)</f>
        <v>RAK Ceramics</v>
      </c>
      <c r="Z787" s="228" t="str">
        <f>VLOOKUP(HelpMe[[#This Row],[Technician]],Technicians[#All],2,FALSE)</f>
        <v>SAP Basis</v>
      </c>
      <c r="AA787" s="230" t="e">
        <f>IF((TEXT("Oct 28, 2024 00:00 AM","mmm dd, yyyy hh:mm") - TEXT(HelpMe[[#This Row],[Created Date]],"mmm dd, yyyy hh:mm"))&gt;0, "Yes","No")</f>
        <v>#VALUE!</v>
      </c>
      <c r="AB787" s="230">
        <f ca="1">IF(HelpMe[[#This Row],[Resolved Time]]="-",NOW()-TEXT(HelpMe[[#This Row],[Created Date]],"mmm dd, yyyy hh:mm"),HelpMe[[#This Row],[Resolved Time]]-HelpMe[[#This Row],[Created Date]])</f>
        <v>14.9375</v>
      </c>
      <c r="AC787" s="231" t="e">
        <f>YEAR(TEXT(HelpMe[[#This Row],[Created Date]],"mmm dd, yyyy hh:mm"))</f>
        <v>#VALUE!</v>
      </c>
      <c r="AD787" s="228" t="e">
        <f>WEEKNUM(TEXT(HelpMe[[#This Row],[Created Date]],"mmm dd, yyyy hh:mm"),2)</f>
        <v>#VALUE!</v>
      </c>
      <c r="AE787" s="228" t="e">
        <f>_xlfn.CONCAT(HelpMe[[#This Row],[Year]],"-W",HelpMe[[#This Row],[Week'#]])</f>
        <v>#VALUE!</v>
      </c>
      <c r="AF787" s="228" t="str">
        <f>IFERROR(VLOOKUP(HelpMe[[#This Row],[ID]],CGTracker[#All],11,FALSE),"No CG Status Found")</f>
        <v>No CG Status Found</v>
      </c>
      <c r="AG787" s="228" t="e">
        <f>MONTH(TEXT(HelpMe[[#This Row],[Created Date]],"mmm dd, yyyy hh:mm"))</f>
        <v>#VALUE!</v>
      </c>
      <c r="AH787" s="228" t="e">
        <f>_xlfn.CONCAT(HelpMe[[#This Row],[Year]],"-M",HelpMe[[#This Row],[Month]])</f>
        <v>#VALUE!</v>
      </c>
      <c r="AI787" s="228" t="str">
        <f ca="1">IF(HelpMe[[#This Row],[Age]]&lt;2,"Less than 2",IF(HelpMe[[#This Row],[Age]]&lt;5,"From 2 to 5",IF(HelpMe[[#This Row],[Age]]&lt;10,"From 5 to 10","More than 10")))</f>
        <v>More than 10</v>
      </c>
      <c r="AJ787" s="233" t="e">
        <f>DATEVALUE(TEXT(HelpMe[[#This Row],[Created Date]],"mm/dd/yyyy hh:mm"))</f>
        <v>#VALUE!</v>
      </c>
      <c r="AK787" s="233" t="e">
        <f>IF(HelpMe[[#This Row],[Resolved Time]]="-","",DATEVALUE(TEXT(HelpMe[[#This Row],[Created Date]],"mm/dd/yyyy hh:mm")))</f>
        <v>#VALUE!</v>
      </c>
    </row>
    <row r="788" spans="1:37" ht="14.5">
      <c r="A788" s="252">
        <v>4000000684</v>
      </c>
      <c r="B788" s="252" t="s">
        <v>117</v>
      </c>
      <c r="C788" s="252" t="s">
        <v>861</v>
      </c>
      <c r="D788" s="254" t="s">
        <v>2076</v>
      </c>
      <c r="E788" s="252" t="s">
        <v>2077</v>
      </c>
      <c r="F788" s="252" t="s">
        <v>843</v>
      </c>
      <c r="G788" s="252" t="s">
        <v>844</v>
      </c>
      <c r="H788" s="252" t="s">
        <v>403</v>
      </c>
      <c r="I788" s="255">
        <v>45488.434027777781</v>
      </c>
      <c r="J788" s="255">
        <v>45490.4375</v>
      </c>
      <c r="K788" s="252" t="s">
        <v>845</v>
      </c>
      <c r="L788" s="255">
        <v>45491.744444444441</v>
      </c>
      <c r="M788" s="252" t="s">
        <v>2077</v>
      </c>
      <c r="N788" s="252" t="s">
        <v>912</v>
      </c>
      <c r="O788" s="252" t="s">
        <v>848</v>
      </c>
      <c r="P788" s="255">
        <v>45491.744444444441</v>
      </c>
      <c r="Q788" s="252" t="s">
        <v>795</v>
      </c>
      <c r="R788" s="255">
        <v>45488.729861111111</v>
      </c>
      <c r="S788" s="255">
        <v>45488.729861111111</v>
      </c>
      <c r="T788" s="255">
        <v>45488.520833333336</v>
      </c>
      <c r="U788" s="252" t="s">
        <v>885</v>
      </c>
      <c r="V788" s="253" t="s">
        <v>849</v>
      </c>
      <c r="W788" s="252" t="s">
        <v>850</v>
      </c>
      <c r="X788" s="252" t="s">
        <v>793</v>
      </c>
      <c r="Y788" s="228" t="str">
        <f>VLOOKUP(HelpMe[[#This Row],[Technician]],Technicians[#All],3,FALSE)</f>
        <v>RAK Ceramics</v>
      </c>
      <c r="Z788" s="228" t="str">
        <f>VLOOKUP(HelpMe[[#This Row],[Technician]],Technicians[#All],2,FALSE)</f>
        <v>SAP Basis</v>
      </c>
      <c r="AA788" s="233" t="e">
        <f>IF((TEXT("Oct 28, 2024 00:00 AM","mmm dd, yyyy hh:mm") - TEXT(HelpMe[[#This Row],[Created Date]],"mmm dd, yyyy hh:mm"))&gt;0, "Yes","No")</f>
        <v>#VALUE!</v>
      </c>
      <c r="AB788" s="230">
        <f ca="1">IF(HelpMe[[#This Row],[Resolved Time]]="-",NOW()-TEXT(HelpMe[[#This Row],[Created Date]],"mmm dd, yyyy hh:mm"),HelpMe[[#This Row],[Resolved Time]]-HelpMe[[#This Row],[Created Date]])</f>
        <v>0.29583333332993789</v>
      </c>
      <c r="AC788" s="231" t="e">
        <f>YEAR(TEXT(HelpMe[[#This Row],[Created Date]],"mmm dd, yyyy hh:mm"))</f>
        <v>#VALUE!</v>
      </c>
      <c r="AD788" s="228" t="e">
        <f>WEEKNUM(TEXT(HelpMe[[#This Row],[Created Date]],"mmm dd, yyyy hh:mm"),2)</f>
        <v>#VALUE!</v>
      </c>
      <c r="AE788" s="228" t="e">
        <f>_xlfn.CONCAT(HelpMe[[#This Row],[Year]],"-W",HelpMe[[#This Row],[Week'#]])</f>
        <v>#VALUE!</v>
      </c>
      <c r="AF788" s="228" t="str">
        <f>IFERROR(VLOOKUP(HelpMe[[#This Row],[ID]],CGTracker[#All],11,FALSE),"No CG Status Found")</f>
        <v>No CG Status Found</v>
      </c>
      <c r="AG788" s="228" t="e">
        <f>MONTH(TEXT(HelpMe[[#This Row],[Created Date]],"mmm dd, yyyy hh:mm"))</f>
        <v>#VALUE!</v>
      </c>
      <c r="AH788" s="228" t="e">
        <f>_xlfn.CONCAT(HelpMe[[#This Row],[Year]],"-M",HelpMe[[#This Row],[Month]])</f>
        <v>#VALUE!</v>
      </c>
      <c r="AI788" s="228" t="str">
        <f ca="1">IF(HelpMe[[#This Row],[Age]]&lt;2,"Less than 2",IF(HelpMe[[#This Row],[Age]]&lt;5,"From 2 to 5",IF(HelpMe[[#This Row],[Age]]&lt;10,"From 5 to 10","More than 10")))</f>
        <v>Less than 2</v>
      </c>
      <c r="AJ788" s="233" t="e">
        <f>DATEVALUE(TEXT(HelpMe[[#This Row],[Created Date]],"mm/dd/yyyy hh:mm"))</f>
        <v>#VALUE!</v>
      </c>
      <c r="AK788" s="233" t="e">
        <f>IF(HelpMe[[#This Row],[Resolved Time]]="-","",DATEVALUE(TEXT(HelpMe[[#This Row],[Created Date]],"mm/dd/yyyy hh:mm")))</f>
        <v>#VALUE!</v>
      </c>
    </row>
    <row r="789" spans="1:37" ht="14.5">
      <c r="A789" s="252">
        <v>4000000728</v>
      </c>
      <c r="B789" s="252" t="s">
        <v>117</v>
      </c>
      <c r="C789" s="252" t="s">
        <v>795</v>
      </c>
      <c r="D789" s="254" t="s">
        <v>2078</v>
      </c>
      <c r="E789" s="252" t="s">
        <v>2079</v>
      </c>
      <c r="F789" s="252" t="s">
        <v>843</v>
      </c>
      <c r="G789" s="252" t="s">
        <v>844</v>
      </c>
      <c r="H789" s="252" t="s">
        <v>403</v>
      </c>
      <c r="I789" s="255">
        <v>45488.756944444445</v>
      </c>
      <c r="J789" s="255">
        <v>45490.756944444445</v>
      </c>
      <c r="K789" s="252" t="s">
        <v>845</v>
      </c>
      <c r="L789" s="255">
        <v>45493.578472222223</v>
      </c>
      <c r="M789" s="252" t="s">
        <v>2079</v>
      </c>
      <c r="N789" s="252" t="s">
        <v>983</v>
      </c>
      <c r="O789" s="252" t="s">
        <v>848</v>
      </c>
      <c r="P789" s="255">
        <v>45510.175694444442</v>
      </c>
      <c r="Q789" s="252" t="s">
        <v>795</v>
      </c>
      <c r="R789" s="255">
        <v>45490.556250000001</v>
      </c>
      <c r="S789" s="255">
        <v>45489.769444444442</v>
      </c>
      <c r="T789" s="255">
        <v>45489.465277777781</v>
      </c>
      <c r="U789" s="252" t="s">
        <v>885</v>
      </c>
      <c r="V789" s="253" t="s">
        <v>849</v>
      </c>
      <c r="W789" s="252" t="s">
        <v>850</v>
      </c>
      <c r="X789" s="252" t="s">
        <v>793</v>
      </c>
      <c r="Y789" s="228" t="str">
        <f>VLOOKUP(HelpMe[[#This Row],[Technician]],Technicians[#All],3,FALSE)</f>
        <v>RAK Ceramics</v>
      </c>
      <c r="Z789" s="228" t="str">
        <f>VLOOKUP(HelpMe[[#This Row],[Technician]],Technicians[#All],2,FALSE)</f>
        <v>SAP Basis</v>
      </c>
      <c r="AA789" s="233" t="e">
        <f>IF((TEXT("Oct 28, 2024 00:00 AM","mmm dd, yyyy hh:mm") - TEXT(HelpMe[[#This Row],[Created Date]],"mmm dd, yyyy hh:mm"))&gt;0, "Yes","No")</f>
        <v>#VALUE!</v>
      </c>
      <c r="AB789" s="230">
        <f ca="1">IF(HelpMe[[#This Row],[Resolved Time]]="-",NOW()-TEXT(HelpMe[[#This Row],[Created Date]],"mmm dd, yyyy hh:mm"),HelpMe[[#This Row],[Resolved Time]]-HelpMe[[#This Row],[Created Date]])</f>
        <v>1.7993055555562023</v>
      </c>
      <c r="AC789" s="231" t="e">
        <f>YEAR(TEXT(HelpMe[[#This Row],[Created Date]],"mmm dd, yyyy hh:mm"))</f>
        <v>#VALUE!</v>
      </c>
      <c r="AD789" s="228" t="e">
        <f>WEEKNUM(TEXT(HelpMe[[#This Row],[Created Date]],"mmm dd, yyyy hh:mm"),2)</f>
        <v>#VALUE!</v>
      </c>
      <c r="AE789" s="228" t="e">
        <f>_xlfn.CONCAT(HelpMe[[#This Row],[Year]],"-W",HelpMe[[#This Row],[Week'#]])</f>
        <v>#VALUE!</v>
      </c>
      <c r="AF789" s="228" t="str">
        <f>IFERROR(VLOOKUP(HelpMe[[#This Row],[ID]],CGTracker[#All],11,FALSE),"No CG Status Found")</f>
        <v>No CG Status Found</v>
      </c>
      <c r="AG789" s="228" t="e">
        <f>MONTH(TEXT(HelpMe[[#This Row],[Created Date]],"mmm dd, yyyy hh:mm"))</f>
        <v>#VALUE!</v>
      </c>
      <c r="AH789" s="228" t="e">
        <f>_xlfn.CONCAT(HelpMe[[#This Row],[Year]],"-M",HelpMe[[#This Row],[Month]])</f>
        <v>#VALUE!</v>
      </c>
      <c r="AI789" s="228" t="str">
        <f ca="1">IF(HelpMe[[#This Row],[Age]]&lt;2,"Less than 2",IF(HelpMe[[#This Row],[Age]]&lt;5,"From 2 to 5",IF(HelpMe[[#This Row],[Age]]&lt;10,"From 5 to 10","More than 10")))</f>
        <v>Less than 2</v>
      </c>
      <c r="AJ789" s="233" t="e">
        <f>DATEVALUE(TEXT(HelpMe[[#This Row],[Created Date]],"mm/dd/yyyy hh:mm"))</f>
        <v>#VALUE!</v>
      </c>
      <c r="AK789" s="233" t="e">
        <f>IF(HelpMe[[#This Row],[Resolved Time]]="-","",DATEVALUE(TEXT(HelpMe[[#This Row],[Created Date]],"mm/dd/yyyy hh:mm")))</f>
        <v>#VALUE!</v>
      </c>
    </row>
    <row r="790" spans="1:37" ht="14.5">
      <c r="A790" s="252">
        <v>4000004569</v>
      </c>
      <c r="B790" s="252" t="s">
        <v>117</v>
      </c>
      <c r="C790" s="252" t="s">
        <v>906</v>
      </c>
      <c r="D790" s="254" t="s">
        <v>2080</v>
      </c>
      <c r="E790" s="252" t="s">
        <v>2081</v>
      </c>
      <c r="F790" s="252" t="s">
        <v>843</v>
      </c>
      <c r="G790" s="252" t="s">
        <v>844</v>
      </c>
      <c r="H790" s="252" t="s">
        <v>403</v>
      </c>
      <c r="I790" s="255">
        <v>45597.490277777775</v>
      </c>
      <c r="J790" s="255">
        <v>45600.448611111111</v>
      </c>
      <c r="K790" s="252" t="s">
        <v>885</v>
      </c>
      <c r="L790" s="255">
        <v>45612.789583333331</v>
      </c>
      <c r="M790" s="252" t="s">
        <v>2081</v>
      </c>
      <c r="N790" s="252" t="s">
        <v>880</v>
      </c>
      <c r="O790" s="252" t="s">
        <v>848</v>
      </c>
      <c r="P790" s="255">
        <v>45612.789583333331</v>
      </c>
      <c r="Q790" s="252" t="s">
        <v>861</v>
      </c>
      <c r="R790" s="255">
        <v>45609.785416666666</v>
      </c>
      <c r="S790" s="255">
        <v>45607.772916666669</v>
      </c>
      <c r="T790" s="255">
        <v>45597.531944444447</v>
      </c>
      <c r="U790" s="252" t="s">
        <v>885</v>
      </c>
      <c r="V790" s="253" t="s">
        <v>849</v>
      </c>
      <c r="W790" s="252" t="s">
        <v>888</v>
      </c>
      <c r="X790" s="252" t="s">
        <v>793</v>
      </c>
      <c r="Y790" s="228" t="str">
        <f>VLOOKUP(HelpMe[[#This Row],[Technician]],Technicians[#All],3,FALSE)</f>
        <v>RAK Ceramics</v>
      </c>
      <c r="Z790" s="228" t="str">
        <f>VLOOKUP(HelpMe[[#This Row],[Technician]],Technicians[#All],2,FALSE)</f>
        <v>SAP Basis</v>
      </c>
      <c r="AA790" s="233" t="e">
        <f>IF((TEXT("Oct 28, 2024 00:00 AM","mmm dd, yyyy hh:mm") - TEXT(HelpMe[[#This Row],[Created Date]],"mmm dd, yyyy hh:mm"))&gt;0, "Yes","No")</f>
        <v>#VALUE!</v>
      </c>
      <c r="AB790" s="230">
        <f ca="1">IF(HelpMe[[#This Row],[Resolved Time]]="-",NOW()-TEXT(HelpMe[[#This Row],[Created Date]],"mmm dd, yyyy hh:mm"),HelpMe[[#This Row],[Resolved Time]]-HelpMe[[#This Row],[Created Date]])</f>
        <v>12.295138888890506</v>
      </c>
      <c r="AC790" s="231" t="e">
        <f>YEAR(TEXT(HelpMe[[#This Row],[Created Date]],"mmm dd, yyyy hh:mm"))</f>
        <v>#VALUE!</v>
      </c>
      <c r="AD790" s="228" t="e">
        <f>WEEKNUM(TEXT(HelpMe[[#This Row],[Created Date]],"mmm dd, yyyy hh:mm"),2)</f>
        <v>#VALUE!</v>
      </c>
      <c r="AE790" s="228" t="e">
        <f>_xlfn.CONCAT(HelpMe[[#This Row],[Year]],"-W",HelpMe[[#This Row],[Week'#]])</f>
        <v>#VALUE!</v>
      </c>
      <c r="AF790" s="228" t="str">
        <f>IFERROR(VLOOKUP(HelpMe[[#This Row],[ID]],CGTracker[#All],11,FALSE),"No CG Status Found")</f>
        <v>No CG Status Found</v>
      </c>
      <c r="AG790" s="228" t="e">
        <f>MONTH(TEXT(HelpMe[[#This Row],[Created Date]],"mmm dd, yyyy hh:mm"))</f>
        <v>#VALUE!</v>
      </c>
      <c r="AH790" s="228" t="e">
        <f>_xlfn.CONCAT(HelpMe[[#This Row],[Year]],"-M",HelpMe[[#This Row],[Month]])</f>
        <v>#VALUE!</v>
      </c>
      <c r="AI790" s="228" t="str">
        <f ca="1">IF(HelpMe[[#This Row],[Age]]&lt;2,"Less than 2",IF(HelpMe[[#This Row],[Age]]&lt;5,"From 2 to 5",IF(HelpMe[[#This Row],[Age]]&lt;10,"From 5 to 10","More than 10")))</f>
        <v>More than 10</v>
      </c>
      <c r="AJ790" s="233">
        <f>DATEVALUE(TEXT(HelpMe[[#This Row],[Created Date]],"mm/dd/yyyy hh:mm"))</f>
        <v>45302</v>
      </c>
      <c r="AK790" s="233">
        <f>IF(HelpMe[[#This Row],[Resolved Time]]="-","",DATEVALUE(TEXT(HelpMe[[#This Row],[Created Date]],"mm/dd/yyyy hh:mm")))</f>
        <v>45302</v>
      </c>
    </row>
    <row r="791" spans="1:37" ht="14.5">
      <c r="A791" s="252">
        <v>4000001087</v>
      </c>
      <c r="B791" s="252" t="s">
        <v>117</v>
      </c>
      <c r="C791" s="252" t="s">
        <v>881</v>
      </c>
      <c r="D791" s="254" t="s">
        <v>2082</v>
      </c>
      <c r="E791" s="252" t="s">
        <v>2083</v>
      </c>
      <c r="F791" s="252" t="s">
        <v>843</v>
      </c>
      <c r="G791" s="252" t="s">
        <v>844</v>
      </c>
      <c r="H791" s="252" t="s">
        <v>403</v>
      </c>
      <c r="I791" s="255">
        <v>45498.729166666664</v>
      </c>
      <c r="J791" s="255">
        <v>45505.729166666664</v>
      </c>
      <c r="K791" s="252" t="s">
        <v>845</v>
      </c>
      <c r="L791" s="255">
        <v>45513.50277777778</v>
      </c>
      <c r="M791" s="252" t="s">
        <v>2083</v>
      </c>
      <c r="N791" s="252" t="s">
        <v>895</v>
      </c>
      <c r="O791" s="252" t="s">
        <v>848</v>
      </c>
      <c r="P791" s="255">
        <v>45513.50277777778</v>
      </c>
      <c r="Q791" s="252" t="s">
        <v>881</v>
      </c>
      <c r="R791" s="255">
        <v>45510.496527777781</v>
      </c>
      <c r="S791" s="255">
        <v>45510.495833333334</v>
      </c>
      <c r="T791" s="255">
        <v>45499.520833333336</v>
      </c>
      <c r="U791" s="252" t="s">
        <v>885</v>
      </c>
      <c r="V791" s="253" t="s">
        <v>849</v>
      </c>
      <c r="W791" s="252" t="s">
        <v>850</v>
      </c>
      <c r="X791" s="252" t="s">
        <v>793</v>
      </c>
      <c r="Y791" s="228" t="str">
        <f>VLOOKUP(HelpMe[[#This Row],[Technician]],Technicians[#All],3,FALSE)</f>
        <v>RAK Ceramics</v>
      </c>
      <c r="Z791" s="228" t="str">
        <f>VLOOKUP(HelpMe[[#This Row],[Technician]],Technicians[#All],2,FALSE)</f>
        <v>SAP Basis</v>
      </c>
      <c r="AA791" s="233" t="e">
        <f>IF((TEXT("Oct 28, 2024 00:00 AM","mmm dd, yyyy hh:mm") - TEXT(HelpMe[[#This Row],[Created Date]],"mmm dd, yyyy hh:mm"))&gt;0, "Yes","No")</f>
        <v>#VALUE!</v>
      </c>
      <c r="AB791" s="230">
        <f ca="1">IF(HelpMe[[#This Row],[Resolved Time]]="-",NOW()-TEXT(HelpMe[[#This Row],[Created Date]],"mmm dd, yyyy hh:mm"),HelpMe[[#This Row],[Resolved Time]]-HelpMe[[#This Row],[Created Date]])</f>
        <v>11.76736111111677</v>
      </c>
      <c r="AC791" s="231" t="e">
        <f>YEAR(TEXT(HelpMe[[#This Row],[Created Date]],"mmm dd, yyyy hh:mm"))</f>
        <v>#VALUE!</v>
      </c>
      <c r="AD791" s="228" t="e">
        <f>WEEKNUM(TEXT(HelpMe[[#This Row],[Created Date]],"mmm dd, yyyy hh:mm"),2)</f>
        <v>#VALUE!</v>
      </c>
      <c r="AE791" s="228" t="e">
        <f>_xlfn.CONCAT(HelpMe[[#This Row],[Year]],"-W",HelpMe[[#This Row],[Week'#]])</f>
        <v>#VALUE!</v>
      </c>
      <c r="AF791" s="228" t="str">
        <f>IFERROR(VLOOKUP(HelpMe[[#This Row],[ID]],CGTracker[#All],11,FALSE),"No CG Status Found")</f>
        <v>No CG Status Found</v>
      </c>
      <c r="AG791" s="228" t="e">
        <f>MONTH(TEXT(HelpMe[[#This Row],[Created Date]],"mmm dd, yyyy hh:mm"))</f>
        <v>#VALUE!</v>
      </c>
      <c r="AH791" s="228" t="e">
        <f>_xlfn.CONCAT(HelpMe[[#This Row],[Year]],"-M",HelpMe[[#This Row],[Month]])</f>
        <v>#VALUE!</v>
      </c>
      <c r="AI791" s="228" t="str">
        <f ca="1">IF(HelpMe[[#This Row],[Age]]&lt;2,"Less than 2",IF(HelpMe[[#This Row],[Age]]&lt;5,"From 2 to 5",IF(HelpMe[[#This Row],[Age]]&lt;10,"From 5 to 10","More than 10")))</f>
        <v>More than 10</v>
      </c>
      <c r="AJ791" s="233" t="e">
        <f>DATEVALUE(TEXT(HelpMe[[#This Row],[Created Date]],"mm/dd/yyyy hh:mm"))</f>
        <v>#VALUE!</v>
      </c>
      <c r="AK791" s="233" t="e">
        <f>IF(HelpMe[[#This Row],[Resolved Time]]="-","",DATEVALUE(TEXT(HelpMe[[#This Row],[Created Date]],"mm/dd/yyyy hh:mm")))</f>
        <v>#VALUE!</v>
      </c>
    </row>
    <row r="792" spans="1:37" ht="14.5">
      <c r="A792" s="252">
        <v>4000003991</v>
      </c>
      <c r="B792" s="252" t="s">
        <v>117</v>
      </c>
      <c r="C792" s="252" t="s">
        <v>795</v>
      </c>
      <c r="D792" s="254" t="s">
        <v>2084</v>
      </c>
      <c r="E792" s="252" t="s">
        <v>1101</v>
      </c>
      <c r="F792" s="252" t="s">
        <v>843</v>
      </c>
      <c r="G792" s="252" t="s">
        <v>844</v>
      </c>
      <c r="H792" s="252" t="s">
        <v>403</v>
      </c>
      <c r="I792" s="255">
        <v>45576.799305555556</v>
      </c>
      <c r="J792" s="255">
        <v>45580.799305555556</v>
      </c>
      <c r="K792" s="252" t="s">
        <v>885</v>
      </c>
      <c r="L792" s="255">
        <v>45583.736805555556</v>
      </c>
      <c r="M792" s="252" t="s">
        <v>1102</v>
      </c>
      <c r="N792" s="252" t="s">
        <v>971</v>
      </c>
      <c r="O792" s="252" t="s">
        <v>848</v>
      </c>
      <c r="P792" s="255">
        <v>45604.47152777778</v>
      </c>
      <c r="Q792" s="252" t="s">
        <v>795</v>
      </c>
      <c r="R792" s="255">
        <v>45580.695833333331</v>
      </c>
      <c r="S792" s="255">
        <v>45580.695833333331</v>
      </c>
      <c r="T792" s="255">
        <v>45579.507638888892</v>
      </c>
      <c r="U792" s="252" t="s">
        <v>885</v>
      </c>
      <c r="V792" s="253" t="s">
        <v>849</v>
      </c>
      <c r="W792" s="252" t="s">
        <v>888</v>
      </c>
      <c r="X792" s="252" t="s">
        <v>793</v>
      </c>
      <c r="Y792" s="228" t="str">
        <f>VLOOKUP(HelpMe[[#This Row],[Technician]],Technicians[#All],3,FALSE)</f>
        <v>RAK Ceramics</v>
      </c>
      <c r="Z792" s="228" t="str">
        <f>VLOOKUP(HelpMe[[#This Row],[Technician]],Technicians[#All],2,FALSE)</f>
        <v>SAP Basis</v>
      </c>
      <c r="AA792" s="230" t="e">
        <f>IF((TEXT("Oct 28, 2024 00:00 AM","mmm dd, yyyy hh:mm") - TEXT(HelpMe[[#This Row],[Created Date]],"mmm dd, yyyy hh:mm"))&gt;0, "Yes","No")</f>
        <v>#VALUE!</v>
      </c>
      <c r="AB792" s="230">
        <f ca="1">IF(HelpMe[[#This Row],[Resolved Time]]="-",NOW()-TEXT(HelpMe[[#This Row],[Created Date]],"mmm dd, yyyy hh:mm"),HelpMe[[#This Row],[Resolved Time]]-HelpMe[[#This Row],[Created Date]])</f>
        <v>3.8965277777751908</v>
      </c>
      <c r="AC792" s="231" t="e">
        <f>YEAR(TEXT(HelpMe[[#This Row],[Created Date]],"mmm dd, yyyy hh:mm"))</f>
        <v>#VALUE!</v>
      </c>
      <c r="AD792" s="228" t="e">
        <f>WEEKNUM(TEXT(HelpMe[[#This Row],[Created Date]],"mmm dd, yyyy hh:mm"),2)</f>
        <v>#VALUE!</v>
      </c>
      <c r="AE792" s="228" t="e">
        <f>_xlfn.CONCAT(HelpMe[[#This Row],[Year]],"-W",HelpMe[[#This Row],[Week'#]])</f>
        <v>#VALUE!</v>
      </c>
      <c r="AF792" s="228" t="str">
        <f>IFERROR(VLOOKUP(HelpMe[[#This Row],[ID]],CGTracker[#All],11,FALSE),"No CG Status Found")</f>
        <v>No CG Status Found</v>
      </c>
      <c r="AG792" s="228" t="e">
        <f>MONTH(TEXT(HelpMe[[#This Row],[Created Date]],"mmm dd, yyyy hh:mm"))</f>
        <v>#VALUE!</v>
      </c>
      <c r="AH792" s="228" t="e">
        <f>_xlfn.CONCAT(HelpMe[[#This Row],[Year]],"-M",HelpMe[[#This Row],[Month]])</f>
        <v>#VALUE!</v>
      </c>
      <c r="AI792" s="228" t="str">
        <f ca="1">IF(HelpMe[[#This Row],[Age]]&lt;2,"Less than 2",IF(HelpMe[[#This Row],[Age]]&lt;5,"From 2 to 5",IF(HelpMe[[#This Row],[Age]]&lt;10,"From 5 to 10","More than 10")))</f>
        <v>From 2 to 5</v>
      </c>
      <c r="AJ792" s="233">
        <f>DATEVALUE(TEXT(HelpMe[[#This Row],[Created Date]],"mm/dd/yyyy hh:mm"))</f>
        <v>45606</v>
      </c>
      <c r="AK792" s="233">
        <f>IF(HelpMe[[#This Row],[Resolved Time]]="-","",DATEVALUE(TEXT(HelpMe[[#This Row],[Created Date]],"mm/dd/yyyy hh:mm")))</f>
        <v>45606</v>
      </c>
    </row>
    <row r="793" spans="1:37" ht="14.5">
      <c r="A793" s="252">
        <v>4000005249</v>
      </c>
      <c r="B793" s="252" t="s">
        <v>117</v>
      </c>
      <c r="C793" s="252" t="s">
        <v>795</v>
      </c>
      <c r="D793" s="254" t="s">
        <v>2085</v>
      </c>
      <c r="E793" s="252" t="s">
        <v>2086</v>
      </c>
      <c r="F793" s="252" t="s">
        <v>843</v>
      </c>
      <c r="G793" s="252" t="s">
        <v>844</v>
      </c>
      <c r="H793" s="252" t="s">
        <v>403</v>
      </c>
      <c r="I793" s="255">
        <v>45617.822222222225</v>
      </c>
      <c r="J793" s="255">
        <v>45622.4375</v>
      </c>
      <c r="K793" s="252" t="s">
        <v>885</v>
      </c>
      <c r="L793" s="255">
        <v>45627.669444444444</v>
      </c>
      <c r="M793" s="252" t="s">
        <v>2086</v>
      </c>
      <c r="N793" s="252" t="s">
        <v>2087</v>
      </c>
      <c r="O793" s="252" t="s">
        <v>848</v>
      </c>
      <c r="P793" s="255">
        <v>45627.669444444444</v>
      </c>
      <c r="Q793" s="252" t="s">
        <v>795</v>
      </c>
      <c r="R793" s="255">
        <v>45624.668055555558</v>
      </c>
      <c r="S793" s="255">
        <v>45624.668055555558</v>
      </c>
      <c r="T793" s="255">
        <v>45618.520833333336</v>
      </c>
      <c r="U793" s="252" t="s">
        <v>885</v>
      </c>
      <c r="V793" s="253" t="s">
        <v>849</v>
      </c>
      <c r="W793" s="252" t="s">
        <v>888</v>
      </c>
      <c r="X793" s="252" t="s">
        <v>793</v>
      </c>
      <c r="Y793" s="228" t="str">
        <f>VLOOKUP(HelpMe[[#This Row],[Technician]],Technicians[#All],3,FALSE)</f>
        <v>RAK Ceramics</v>
      </c>
      <c r="Z793" s="228" t="str">
        <f>VLOOKUP(HelpMe[[#This Row],[Technician]],Technicians[#All],2,FALSE)</f>
        <v>SAP Basis</v>
      </c>
      <c r="AA793" s="230" t="e">
        <f>IF((TEXT("Oct 28, 2024 00:00 AM","mmm dd, yyyy hh:mm") - TEXT(HelpMe[[#This Row],[Created Date]],"mmm dd, yyyy hh:mm"))&gt;0, "Yes","No")</f>
        <v>#VALUE!</v>
      </c>
      <c r="AB793" s="230">
        <f ca="1">IF(HelpMe[[#This Row],[Resolved Time]]="-",NOW()-TEXT(HelpMe[[#This Row],[Created Date]],"mmm dd, yyyy hh:mm"),HelpMe[[#This Row],[Resolved Time]]-HelpMe[[#This Row],[Created Date]])</f>
        <v>6.8458333333328483</v>
      </c>
      <c r="AC793" s="231" t="e">
        <f>YEAR(TEXT(HelpMe[[#This Row],[Created Date]],"mmm dd, yyyy hh:mm"))</f>
        <v>#VALUE!</v>
      </c>
      <c r="AD793" s="228" t="e">
        <f>WEEKNUM(TEXT(HelpMe[[#This Row],[Created Date]],"mmm dd, yyyy hh:mm"),2)</f>
        <v>#VALUE!</v>
      </c>
      <c r="AE793" s="228" t="e">
        <f>_xlfn.CONCAT(HelpMe[[#This Row],[Year]],"-W",HelpMe[[#This Row],[Week'#]])</f>
        <v>#VALUE!</v>
      </c>
      <c r="AF793" s="228" t="str">
        <f>IFERROR(VLOOKUP(HelpMe[[#This Row],[ID]],CGTracker[#All],11,FALSE),"No CG Status Found")</f>
        <v>No CG Status Found</v>
      </c>
      <c r="AG793" s="228" t="e">
        <f>MONTH(TEXT(HelpMe[[#This Row],[Created Date]],"mmm dd, yyyy hh:mm"))</f>
        <v>#VALUE!</v>
      </c>
      <c r="AH793" s="228" t="e">
        <f>_xlfn.CONCAT(HelpMe[[#This Row],[Year]],"-M",HelpMe[[#This Row],[Month]])</f>
        <v>#VALUE!</v>
      </c>
      <c r="AI793" s="228" t="str">
        <f ca="1">IF(HelpMe[[#This Row],[Age]]&lt;2,"Less than 2",IF(HelpMe[[#This Row],[Age]]&lt;5,"From 2 to 5",IF(HelpMe[[#This Row],[Age]]&lt;10,"From 5 to 10","More than 10")))</f>
        <v>From 5 to 10</v>
      </c>
      <c r="AJ793" s="233" t="e">
        <f>DATEVALUE(TEXT(HelpMe[[#This Row],[Created Date]],"mm/dd/yyyy hh:mm"))</f>
        <v>#VALUE!</v>
      </c>
      <c r="AK793" s="233" t="e">
        <f>IF(HelpMe[[#This Row],[Resolved Time]]="-","",DATEVALUE(TEXT(HelpMe[[#This Row],[Created Date]],"mm/dd/yyyy hh:mm")))</f>
        <v>#VALUE!</v>
      </c>
    </row>
    <row r="794" spans="1:37" ht="14.5">
      <c r="A794" s="252">
        <v>4000005151</v>
      </c>
      <c r="B794" s="252" t="s">
        <v>117</v>
      </c>
      <c r="C794" s="252" t="s">
        <v>795</v>
      </c>
      <c r="D794" s="254" t="s">
        <v>2088</v>
      </c>
      <c r="E794" s="252" t="s">
        <v>1775</v>
      </c>
      <c r="F794" s="252" t="s">
        <v>843</v>
      </c>
      <c r="G794" s="252" t="s">
        <v>844</v>
      </c>
      <c r="H794" s="252" t="s">
        <v>403</v>
      </c>
      <c r="I794" s="255">
        <v>45615.551388888889</v>
      </c>
      <c r="J794" s="255">
        <v>45617.551388888889</v>
      </c>
      <c r="K794" s="252" t="s">
        <v>885</v>
      </c>
      <c r="L794" s="255">
        <v>45621.792361111111</v>
      </c>
      <c r="M794" s="252" t="s">
        <v>1775</v>
      </c>
      <c r="N794" s="252" t="s">
        <v>878</v>
      </c>
      <c r="O794" s="252" t="s">
        <v>848</v>
      </c>
      <c r="P794" s="255">
        <v>45621.792361111111</v>
      </c>
      <c r="Q794" s="252" t="s">
        <v>795</v>
      </c>
      <c r="R794" s="255">
        <v>45618.763888888891</v>
      </c>
      <c r="S794" s="255">
        <v>45618.763888888891</v>
      </c>
      <c r="T794" s="255">
        <v>45615.634722222225</v>
      </c>
      <c r="U794" s="252" t="s">
        <v>885</v>
      </c>
      <c r="V794" s="253" t="s">
        <v>849</v>
      </c>
      <c r="W794" s="252" t="s">
        <v>888</v>
      </c>
      <c r="X794" s="252" t="s">
        <v>793</v>
      </c>
      <c r="Y794" s="228" t="str">
        <f>VLOOKUP(HelpMe[[#This Row],[Technician]],Technicians[#All],3,FALSE)</f>
        <v>RAK Ceramics</v>
      </c>
      <c r="Z794" s="228" t="str">
        <f>VLOOKUP(HelpMe[[#This Row],[Technician]],Technicians[#All],2,FALSE)</f>
        <v>SAP Basis</v>
      </c>
      <c r="AA794" s="233" t="e">
        <f>IF((TEXT("Oct 28, 2024 00:00 AM","mmm dd, yyyy hh:mm") - TEXT(HelpMe[[#This Row],[Created Date]],"mmm dd, yyyy hh:mm"))&gt;0, "Yes","No")</f>
        <v>#VALUE!</v>
      </c>
      <c r="AB794" s="230">
        <f ca="1">IF(HelpMe[[#This Row],[Resolved Time]]="-",NOW()-TEXT(HelpMe[[#This Row],[Created Date]],"mmm dd, yyyy hh:mm"),HelpMe[[#This Row],[Resolved Time]]-HelpMe[[#This Row],[Created Date]])</f>
        <v>3.2125000000014552</v>
      </c>
      <c r="AC794" s="231" t="e">
        <f>YEAR(TEXT(HelpMe[[#This Row],[Created Date]],"mmm dd, yyyy hh:mm"))</f>
        <v>#VALUE!</v>
      </c>
      <c r="AD794" s="228" t="e">
        <f>WEEKNUM(TEXT(HelpMe[[#This Row],[Created Date]],"mmm dd, yyyy hh:mm"),2)</f>
        <v>#VALUE!</v>
      </c>
      <c r="AE794" s="228" t="e">
        <f>_xlfn.CONCAT(HelpMe[[#This Row],[Year]],"-W",HelpMe[[#This Row],[Week'#]])</f>
        <v>#VALUE!</v>
      </c>
      <c r="AF794" s="228" t="str">
        <f>IFERROR(VLOOKUP(HelpMe[[#This Row],[ID]],CGTracker[#All],11,FALSE),"No CG Status Found")</f>
        <v>No CG Status Found</v>
      </c>
      <c r="AG794" s="228" t="e">
        <f>MONTH(TEXT(HelpMe[[#This Row],[Created Date]],"mmm dd, yyyy hh:mm"))</f>
        <v>#VALUE!</v>
      </c>
      <c r="AH794" s="228" t="e">
        <f>_xlfn.CONCAT(HelpMe[[#This Row],[Year]],"-M",HelpMe[[#This Row],[Month]])</f>
        <v>#VALUE!</v>
      </c>
      <c r="AI794" s="228" t="str">
        <f ca="1">IF(HelpMe[[#This Row],[Age]]&lt;2,"Less than 2",IF(HelpMe[[#This Row],[Age]]&lt;5,"From 2 to 5",IF(HelpMe[[#This Row],[Age]]&lt;10,"From 5 to 10","More than 10")))</f>
        <v>From 2 to 5</v>
      </c>
      <c r="AJ794" s="233" t="e">
        <f>DATEVALUE(TEXT(HelpMe[[#This Row],[Created Date]],"mm/dd/yyyy hh:mm"))</f>
        <v>#VALUE!</v>
      </c>
      <c r="AK794" s="233" t="e">
        <f>IF(HelpMe[[#This Row],[Resolved Time]]="-","",DATEVALUE(TEXT(HelpMe[[#This Row],[Created Date]],"mm/dd/yyyy hh:mm")))</f>
        <v>#VALUE!</v>
      </c>
    </row>
    <row r="795" spans="1:37" ht="14.5">
      <c r="A795" s="252">
        <v>4000001767</v>
      </c>
      <c r="B795" s="252" t="s">
        <v>117</v>
      </c>
      <c r="C795" s="252" t="s">
        <v>795</v>
      </c>
      <c r="D795" s="254" t="s">
        <v>2089</v>
      </c>
      <c r="E795" s="252" t="s">
        <v>1101</v>
      </c>
      <c r="F795" s="252" t="s">
        <v>884</v>
      </c>
      <c r="G795" s="252" t="s">
        <v>844</v>
      </c>
      <c r="H795" s="252" t="s">
        <v>403</v>
      </c>
      <c r="I795" s="255">
        <v>45511.675694444442</v>
      </c>
      <c r="J795" s="255">
        <v>45513.675694444442</v>
      </c>
      <c r="K795" s="252" t="s">
        <v>845</v>
      </c>
      <c r="L795" s="255">
        <v>45515.545138888891</v>
      </c>
      <c r="M795" s="252" t="s">
        <v>1102</v>
      </c>
      <c r="N795" s="252" t="s">
        <v>971</v>
      </c>
      <c r="O795" s="252" t="s">
        <v>848</v>
      </c>
      <c r="P795" s="255">
        <v>45515.545138888891</v>
      </c>
      <c r="Q795" s="252" t="s">
        <v>795</v>
      </c>
      <c r="R795" s="255">
        <v>45512.515277777777</v>
      </c>
      <c r="S795" s="255">
        <v>45512.515277777777</v>
      </c>
      <c r="T795" s="255">
        <v>45511.759027777778</v>
      </c>
      <c r="U795" s="252" t="s">
        <v>885</v>
      </c>
      <c r="V795" s="253" t="s">
        <v>849</v>
      </c>
      <c r="W795" s="252" t="s">
        <v>850</v>
      </c>
      <c r="X795" s="252" t="s">
        <v>793</v>
      </c>
      <c r="Y795" s="228" t="str">
        <f>VLOOKUP(HelpMe[[#This Row],[Technician]],Technicians[#All],3,FALSE)</f>
        <v>RAK Ceramics</v>
      </c>
      <c r="Z795" s="228" t="str">
        <f>VLOOKUP(HelpMe[[#This Row],[Technician]],Technicians[#All],2,FALSE)</f>
        <v>SAP Basis</v>
      </c>
      <c r="AA795" s="233" t="e">
        <f>IF((TEXT("Oct 28, 2024 00:00 AM","mmm dd, yyyy hh:mm") - TEXT(HelpMe[[#This Row],[Created Date]],"mmm dd, yyyy hh:mm"))&gt;0, "Yes","No")</f>
        <v>#VALUE!</v>
      </c>
      <c r="AB795" s="230">
        <f ca="1">IF(HelpMe[[#This Row],[Resolved Time]]="-",NOW()-TEXT(HelpMe[[#This Row],[Created Date]],"mmm dd, yyyy hh:mm"),HelpMe[[#This Row],[Resolved Time]]-HelpMe[[#This Row],[Created Date]])</f>
        <v>0.83958333333430346</v>
      </c>
      <c r="AC795" s="231" t="e">
        <f>YEAR(TEXT(HelpMe[[#This Row],[Created Date]],"mmm dd, yyyy hh:mm"))</f>
        <v>#VALUE!</v>
      </c>
      <c r="AD795" s="228" t="e">
        <f>WEEKNUM(TEXT(HelpMe[[#This Row],[Created Date]],"mmm dd, yyyy hh:mm"),2)</f>
        <v>#VALUE!</v>
      </c>
      <c r="AE795" s="228" t="e">
        <f>_xlfn.CONCAT(HelpMe[[#This Row],[Year]],"-W",HelpMe[[#This Row],[Week'#]])</f>
        <v>#VALUE!</v>
      </c>
      <c r="AF795" s="228" t="str">
        <f>IFERROR(VLOOKUP(HelpMe[[#This Row],[ID]],CGTracker[#All],11,FALSE),"No CG Status Found")</f>
        <v>No CG Status Found</v>
      </c>
      <c r="AG795" s="228" t="e">
        <f>MONTH(TEXT(HelpMe[[#This Row],[Created Date]],"mmm dd, yyyy hh:mm"))</f>
        <v>#VALUE!</v>
      </c>
      <c r="AH795" s="228" t="e">
        <f>_xlfn.CONCAT(HelpMe[[#This Row],[Year]],"-M",HelpMe[[#This Row],[Month]])</f>
        <v>#VALUE!</v>
      </c>
      <c r="AI795" s="228" t="str">
        <f ca="1">IF(HelpMe[[#This Row],[Age]]&lt;2,"Less than 2",IF(HelpMe[[#This Row],[Age]]&lt;5,"From 2 to 5",IF(HelpMe[[#This Row],[Age]]&lt;10,"From 5 to 10","More than 10")))</f>
        <v>Less than 2</v>
      </c>
      <c r="AJ795" s="233">
        <f>DATEVALUE(TEXT(HelpMe[[#This Row],[Created Date]],"mm/dd/yyyy hh:mm"))</f>
        <v>45481</v>
      </c>
      <c r="AK795" s="233">
        <f>IF(HelpMe[[#This Row],[Resolved Time]]="-","",DATEVALUE(TEXT(HelpMe[[#This Row],[Created Date]],"mm/dd/yyyy hh:mm")))</f>
        <v>45481</v>
      </c>
    </row>
    <row r="796" spans="1:37" ht="14.5">
      <c r="A796" s="252">
        <v>4000001906</v>
      </c>
      <c r="B796" s="252" t="s">
        <v>117</v>
      </c>
      <c r="C796" s="252" t="s">
        <v>861</v>
      </c>
      <c r="D796" s="254" t="s">
        <v>2090</v>
      </c>
      <c r="E796" s="252" t="s">
        <v>1101</v>
      </c>
      <c r="F796" s="252" t="s">
        <v>884</v>
      </c>
      <c r="G796" s="252" t="s">
        <v>844</v>
      </c>
      <c r="H796" s="252" t="s">
        <v>403</v>
      </c>
      <c r="I796" s="255">
        <v>45516.711111111108</v>
      </c>
      <c r="J796" s="255">
        <v>45518.711111111108</v>
      </c>
      <c r="K796" s="252" t="s">
        <v>845</v>
      </c>
      <c r="L796" s="255">
        <v>45520.629861111112</v>
      </c>
      <c r="M796" s="252" t="s">
        <v>1102</v>
      </c>
      <c r="N796" s="252" t="s">
        <v>971</v>
      </c>
      <c r="O796" s="252" t="s">
        <v>848</v>
      </c>
      <c r="P796" s="255">
        <v>45520.629861111112</v>
      </c>
      <c r="Q796" s="252" t="s">
        <v>795</v>
      </c>
      <c r="R796" s="255">
        <v>45517.625</v>
      </c>
      <c r="S796" s="255">
        <v>45517.625</v>
      </c>
      <c r="T796" s="255">
        <v>45516.794444444444</v>
      </c>
      <c r="U796" s="252" t="s">
        <v>885</v>
      </c>
      <c r="V796" s="253" t="s">
        <v>849</v>
      </c>
      <c r="W796" s="252" t="s">
        <v>850</v>
      </c>
      <c r="X796" s="252" t="s">
        <v>793</v>
      </c>
      <c r="Y796" s="228" t="str">
        <f>VLOOKUP(HelpMe[[#This Row],[Technician]],Technicians[#All],3,FALSE)</f>
        <v>RAK Ceramics</v>
      </c>
      <c r="Z796" s="228" t="str">
        <f>VLOOKUP(HelpMe[[#This Row],[Technician]],Technicians[#All],2,FALSE)</f>
        <v>SAP Basis</v>
      </c>
      <c r="AA796" s="233" t="e">
        <f>IF((TEXT("Oct 28, 2024 00:00 AM","mmm dd, yyyy hh:mm") - TEXT(HelpMe[[#This Row],[Created Date]],"mmm dd, yyyy hh:mm"))&gt;0, "Yes","No")</f>
        <v>#VALUE!</v>
      </c>
      <c r="AB796" s="230">
        <f ca="1">IF(HelpMe[[#This Row],[Resolved Time]]="-",NOW()-TEXT(HelpMe[[#This Row],[Created Date]],"mmm dd, yyyy hh:mm"),HelpMe[[#This Row],[Resolved Time]]-HelpMe[[#This Row],[Created Date]])</f>
        <v>0.91388888889196096</v>
      </c>
      <c r="AC796" s="231" t="e">
        <f>YEAR(TEXT(HelpMe[[#This Row],[Created Date]],"mmm dd, yyyy hh:mm"))</f>
        <v>#VALUE!</v>
      </c>
      <c r="AD796" s="228" t="e">
        <f>WEEKNUM(TEXT(HelpMe[[#This Row],[Created Date]],"mmm dd, yyyy hh:mm"),2)</f>
        <v>#VALUE!</v>
      </c>
      <c r="AE796" s="228" t="e">
        <f>_xlfn.CONCAT(HelpMe[[#This Row],[Year]],"-W",HelpMe[[#This Row],[Week'#]])</f>
        <v>#VALUE!</v>
      </c>
      <c r="AF796" s="228" t="str">
        <f>IFERROR(VLOOKUP(HelpMe[[#This Row],[ID]],CGTracker[#All],11,FALSE),"No CG Status Found")</f>
        <v>No CG Status Found</v>
      </c>
      <c r="AG796" s="228" t="e">
        <f>MONTH(TEXT(HelpMe[[#This Row],[Created Date]],"mmm dd, yyyy hh:mm"))</f>
        <v>#VALUE!</v>
      </c>
      <c r="AH796" s="228" t="e">
        <f>_xlfn.CONCAT(HelpMe[[#This Row],[Year]],"-M",HelpMe[[#This Row],[Month]])</f>
        <v>#VALUE!</v>
      </c>
      <c r="AI796" s="228" t="str">
        <f ca="1">IF(HelpMe[[#This Row],[Age]]&lt;2,"Less than 2",IF(HelpMe[[#This Row],[Age]]&lt;5,"From 2 to 5",IF(HelpMe[[#This Row],[Age]]&lt;10,"From 5 to 10","More than 10")))</f>
        <v>Less than 2</v>
      </c>
      <c r="AJ796" s="233">
        <f>DATEVALUE(TEXT(HelpMe[[#This Row],[Created Date]],"mm/dd/yyyy hh:mm"))</f>
        <v>45634</v>
      </c>
      <c r="AK796" s="233">
        <f>IF(HelpMe[[#This Row],[Resolved Time]]="-","",DATEVALUE(TEXT(HelpMe[[#This Row],[Created Date]],"mm/dd/yyyy hh:mm")))</f>
        <v>45634</v>
      </c>
    </row>
    <row r="797" spans="1:37" ht="14.5">
      <c r="A797" s="252">
        <v>4000003749</v>
      </c>
      <c r="B797" s="252" t="s">
        <v>117</v>
      </c>
      <c r="C797" s="252" t="s">
        <v>795</v>
      </c>
      <c r="D797" s="254" t="s">
        <v>2091</v>
      </c>
      <c r="E797" s="252" t="s">
        <v>938</v>
      </c>
      <c r="F797" s="252" t="s">
        <v>843</v>
      </c>
      <c r="G797" s="252" t="s">
        <v>844</v>
      </c>
      <c r="H797" s="252" t="s">
        <v>403</v>
      </c>
      <c r="I797" s="255">
        <v>45569.724999999999</v>
      </c>
      <c r="J797" s="255">
        <v>45573.726388888892</v>
      </c>
      <c r="K797" s="252" t="s">
        <v>845</v>
      </c>
      <c r="L797" s="255">
        <v>45575.609027777777</v>
      </c>
      <c r="M797" s="252" t="s">
        <v>938</v>
      </c>
      <c r="N797" s="252" t="s">
        <v>871</v>
      </c>
      <c r="O797" s="252" t="s">
        <v>848</v>
      </c>
      <c r="P797" s="255">
        <v>45575.609027777777</v>
      </c>
      <c r="Q797" s="252" t="s">
        <v>795</v>
      </c>
      <c r="R797" s="255">
        <v>45572.569444444445</v>
      </c>
      <c r="S797" s="255">
        <v>45572.547222222223</v>
      </c>
      <c r="T797" s="255">
        <v>45569.808333333334</v>
      </c>
      <c r="U797" s="252" t="s">
        <v>885</v>
      </c>
      <c r="V797" s="253" t="s">
        <v>849</v>
      </c>
      <c r="W797" s="252" t="s">
        <v>850</v>
      </c>
      <c r="X797" s="252" t="s">
        <v>793</v>
      </c>
      <c r="Y797" s="228" t="str">
        <f>VLOOKUP(HelpMe[[#This Row],[Technician]],Technicians[#All],3,FALSE)</f>
        <v>RAK Ceramics</v>
      </c>
      <c r="Z797" s="228" t="str">
        <f>VLOOKUP(HelpMe[[#This Row],[Technician]],Technicians[#All],2,FALSE)</f>
        <v>SAP Basis</v>
      </c>
      <c r="AA797" s="230" t="e">
        <f>IF((TEXT("Oct 28, 2024 00:00 AM","mmm dd, yyyy hh:mm") - TEXT(HelpMe[[#This Row],[Created Date]],"mmm dd, yyyy hh:mm"))&gt;0, "Yes","No")</f>
        <v>#VALUE!</v>
      </c>
      <c r="AB797" s="230">
        <f ca="1">IF(HelpMe[[#This Row],[Resolved Time]]="-",NOW()-TEXT(HelpMe[[#This Row],[Created Date]],"mmm dd, yyyy hh:mm"),HelpMe[[#This Row],[Resolved Time]]-HelpMe[[#This Row],[Created Date]])</f>
        <v>2.8444444444467081</v>
      </c>
      <c r="AC797" s="231" t="e">
        <f>YEAR(TEXT(HelpMe[[#This Row],[Created Date]],"mmm dd, yyyy hh:mm"))</f>
        <v>#VALUE!</v>
      </c>
      <c r="AD797" s="228" t="e">
        <f>WEEKNUM(TEXT(HelpMe[[#This Row],[Created Date]],"mmm dd, yyyy hh:mm"),2)</f>
        <v>#VALUE!</v>
      </c>
      <c r="AE797" s="228" t="e">
        <f>_xlfn.CONCAT(HelpMe[[#This Row],[Year]],"-W",HelpMe[[#This Row],[Week'#]])</f>
        <v>#VALUE!</v>
      </c>
      <c r="AF797" s="228" t="str">
        <f>IFERROR(VLOOKUP(HelpMe[[#This Row],[ID]],CGTracker[#All],11,FALSE),"No CG Status Found")</f>
        <v>No CG Status Found</v>
      </c>
      <c r="AG797" s="228" t="e">
        <f>MONTH(TEXT(HelpMe[[#This Row],[Created Date]],"mmm dd, yyyy hh:mm"))</f>
        <v>#VALUE!</v>
      </c>
      <c r="AH797" s="228" t="e">
        <f>_xlfn.CONCAT(HelpMe[[#This Row],[Year]],"-M",HelpMe[[#This Row],[Month]])</f>
        <v>#VALUE!</v>
      </c>
      <c r="AI797" s="228" t="str">
        <f ca="1">IF(HelpMe[[#This Row],[Age]]&lt;2,"Less than 2",IF(HelpMe[[#This Row],[Age]]&lt;5,"From 2 to 5",IF(HelpMe[[#This Row],[Age]]&lt;10,"From 5 to 10","More than 10")))</f>
        <v>From 2 to 5</v>
      </c>
      <c r="AJ797" s="233">
        <f>DATEVALUE(TEXT(HelpMe[[#This Row],[Created Date]],"mm/dd/yyyy hh:mm"))</f>
        <v>45392</v>
      </c>
      <c r="AK797" s="233">
        <f>IF(HelpMe[[#This Row],[Resolved Time]]="-","",DATEVALUE(TEXT(HelpMe[[#This Row],[Created Date]],"mm/dd/yyyy hh:mm")))</f>
        <v>45392</v>
      </c>
    </row>
    <row r="798" spans="1:37" ht="14.5">
      <c r="A798" s="252">
        <v>4000005883</v>
      </c>
      <c r="B798" s="252" t="s">
        <v>117</v>
      </c>
      <c r="C798" s="252" t="s">
        <v>795</v>
      </c>
      <c r="D798" s="254" t="s">
        <v>2092</v>
      </c>
      <c r="E798" s="252" t="s">
        <v>1384</v>
      </c>
      <c r="F798" s="252" t="s">
        <v>843</v>
      </c>
      <c r="G798" s="252" t="s">
        <v>844</v>
      </c>
      <c r="H798" s="252" t="s">
        <v>40</v>
      </c>
      <c r="I798" s="255">
        <v>45638.576388888891</v>
      </c>
      <c r="J798" s="255">
        <v>45642.576388888891</v>
      </c>
      <c r="K798" s="252" t="s">
        <v>845</v>
      </c>
      <c r="L798" s="253" t="s">
        <v>849</v>
      </c>
      <c r="M798" s="252" t="s">
        <v>846</v>
      </c>
      <c r="N798" s="252" t="s">
        <v>997</v>
      </c>
      <c r="O798" s="252" t="s">
        <v>848</v>
      </c>
      <c r="P798" s="255">
        <v>45644.497916666667</v>
      </c>
      <c r="Q798" s="252" t="s">
        <v>795</v>
      </c>
      <c r="R798" s="255">
        <v>45644.497916666667</v>
      </c>
      <c r="S798" s="255">
        <v>45644.497916666667</v>
      </c>
      <c r="T798" s="255">
        <v>45638.659722222219</v>
      </c>
      <c r="U798" s="252" t="s">
        <v>885</v>
      </c>
      <c r="V798" s="253" t="s">
        <v>849</v>
      </c>
      <c r="W798" s="252" t="s">
        <v>850</v>
      </c>
      <c r="X798" s="252" t="s">
        <v>793</v>
      </c>
      <c r="Y798" s="228" t="str">
        <f>VLOOKUP(HelpMe[[#This Row],[Technician]],Technicians[#All],3,FALSE)</f>
        <v>RAK Ceramics</v>
      </c>
      <c r="Z798" s="228" t="str">
        <f>VLOOKUP(HelpMe[[#This Row],[Technician]],Technicians[#All],2,FALSE)</f>
        <v>SAP Basis</v>
      </c>
      <c r="AA798" s="233" t="e">
        <f>IF((TEXT("Oct 28, 2024 00:00 AM","mmm dd, yyyy hh:mm") - TEXT(HelpMe[[#This Row],[Created Date]],"mmm dd, yyyy hh:mm"))&gt;0, "Yes","No")</f>
        <v>#VALUE!</v>
      </c>
      <c r="AB798" s="230">
        <f ca="1">IF(HelpMe[[#This Row],[Resolved Time]]="-",NOW()-TEXT(HelpMe[[#This Row],[Created Date]],"mmm dd, yyyy hh:mm"),HelpMe[[#This Row],[Resolved Time]]-HelpMe[[#This Row],[Created Date]])</f>
        <v>5.921527777776646</v>
      </c>
      <c r="AC798" s="231" t="e">
        <f>YEAR(TEXT(HelpMe[[#This Row],[Created Date]],"mmm dd, yyyy hh:mm"))</f>
        <v>#VALUE!</v>
      </c>
      <c r="AD798" s="228" t="e">
        <f>WEEKNUM(TEXT(HelpMe[[#This Row],[Created Date]],"mmm dd, yyyy hh:mm"),2)</f>
        <v>#VALUE!</v>
      </c>
      <c r="AE798" s="228" t="e">
        <f>_xlfn.CONCAT(HelpMe[[#This Row],[Year]],"-W",HelpMe[[#This Row],[Week'#]])</f>
        <v>#VALUE!</v>
      </c>
      <c r="AF798" s="228" t="str">
        <f>IFERROR(VLOOKUP(HelpMe[[#This Row],[ID]],CGTracker[#All],11,FALSE),"No CG Status Found")</f>
        <v>No CG Status Found</v>
      </c>
      <c r="AG798" s="228" t="e">
        <f>MONTH(TEXT(HelpMe[[#This Row],[Created Date]],"mmm dd, yyyy hh:mm"))</f>
        <v>#VALUE!</v>
      </c>
      <c r="AH798" s="228" t="e">
        <f>_xlfn.CONCAT(HelpMe[[#This Row],[Year]],"-M",HelpMe[[#This Row],[Month]])</f>
        <v>#VALUE!</v>
      </c>
      <c r="AI798" s="228" t="str">
        <f ca="1">IF(HelpMe[[#This Row],[Age]]&lt;2,"Less than 2",IF(HelpMe[[#This Row],[Age]]&lt;5,"From 2 to 5",IF(HelpMe[[#This Row],[Age]]&lt;10,"From 5 to 10","More than 10")))</f>
        <v>From 5 to 10</v>
      </c>
      <c r="AJ798" s="233">
        <f>DATEVALUE(TEXT(HelpMe[[#This Row],[Created Date]],"mm/dd/yyyy hh:mm"))</f>
        <v>45638</v>
      </c>
      <c r="AK798" s="233">
        <f>IF(HelpMe[[#This Row],[Resolved Time]]="-","",DATEVALUE(TEXT(HelpMe[[#This Row],[Created Date]],"mm/dd/yyyy hh:mm")))</f>
        <v>45638</v>
      </c>
    </row>
    <row r="799" spans="1:37" ht="14.5">
      <c r="A799" s="252">
        <v>4000005415</v>
      </c>
      <c r="B799" s="252" t="s">
        <v>117</v>
      </c>
      <c r="C799" s="252" t="s">
        <v>795</v>
      </c>
      <c r="D799" s="254" t="s">
        <v>2093</v>
      </c>
      <c r="E799" s="252" t="s">
        <v>1188</v>
      </c>
      <c r="F799" s="252" t="s">
        <v>843</v>
      </c>
      <c r="G799" s="252" t="s">
        <v>844</v>
      </c>
      <c r="H799" s="252" t="s">
        <v>403</v>
      </c>
      <c r="I799" s="255">
        <v>45623.409722222219</v>
      </c>
      <c r="J799" s="255">
        <v>45626.416666666664</v>
      </c>
      <c r="K799" s="252" t="s">
        <v>885</v>
      </c>
      <c r="L799" s="255">
        <v>45634.713194444441</v>
      </c>
      <c r="M799" s="252" t="s">
        <v>846</v>
      </c>
      <c r="N799" s="252" t="s">
        <v>959</v>
      </c>
      <c r="O799" s="252" t="s">
        <v>848</v>
      </c>
      <c r="P799" s="255">
        <v>45634.713194444441</v>
      </c>
      <c r="Q799" s="252" t="s">
        <v>795</v>
      </c>
      <c r="R799" s="255">
        <v>45631.6875</v>
      </c>
      <c r="S799" s="255">
        <v>45631.6875</v>
      </c>
      <c r="T799" s="255">
        <v>45623.5</v>
      </c>
      <c r="U799" s="252" t="s">
        <v>885</v>
      </c>
      <c r="V799" s="253" t="s">
        <v>849</v>
      </c>
      <c r="W799" s="252" t="s">
        <v>888</v>
      </c>
      <c r="X799" s="252" t="s">
        <v>857</v>
      </c>
      <c r="Y799" s="228" t="str">
        <f>VLOOKUP(HelpMe[[#This Row],[Technician]],Technicians[#All],3,FALSE)</f>
        <v>RAK Ceramics</v>
      </c>
      <c r="Z799" s="228" t="str">
        <f>VLOOKUP(HelpMe[[#This Row],[Technician]],Technicians[#All],2,FALSE)</f>
        <v>SAP Basis</v>
      </c>
      <c r="AA799" s="233" t="e">
        <f>IF((TEXT("Oct 28, 2024 00:00 AM","mmm dd, yyyy hh:mm") - TEXT(HelpMe[[#This Row],[Created Date]],"mmm dd, yyyy hh:mm"))&gt;0, "Yes","No")</f>
        <v>#VALUE!</v>
      </c>
      <c r="AB799" s="230">
        <f ca="1">IF(HelpMe[[#This Row],[Resolved Time]]="-",NOW()-TEXT(HelpMe[[#This Row],[Created Date]],"mmm dd, yyyy hh:mm"),HelpMe[[#This Row],[Resolved Time]]-HelpMe[[#This Row],[Created Date]])</f>
        <v>8.2777777777810115</v>
      </c>
      <c r="AC799" s="231" t="e">
        <f>YEAR(TEXT(HelpMe[[#This Row],[Created Date]],"mmm dd, yyyy hh:mm"))</f>
        <v>#VALUE!</v>
      </c>
      <c r="AD799" s="228" t="e">
        <f>WEEKNUM(TEXT(HelpMe[[#This Row],[Created Date]],"mmm dd, yyyy hh:mm"),2)</f>
        <v>#VALUE!</v>
      </c>
      <c r="AE799" s="228" t="e">
        <f>_xlfn.CONCAT(HelpMe[[#This Row],[Year]],"-W",HelpMe[[#This Row],[Week'#]])</f>
        <v>#VALUE!</v>
      </c>
      <c r="AF799" s="228" t="str">
        <f>IFERROR(VLOOKUP(HelpMe[[#This Row],[ID]],CGTracker[#All],11,FALSE),"No CG Status Found")</f>
        <v>No CG Status Found</v>
      </c>
      <c r="AG799" s="228" t="e">
        <f>MONTH(TEXT(HelpMe[[#This Row],[Created Date]],"mmm dd, yyyy hh:mm"))</f>
        <v>#VALUE!</v>
      </c>
      <c r="AH799" s="228" t="e">
        <f>_xlfn.CONCAT(HelpMe[[#This Row],[Year]],"-M",HelpMe[[#This Row],[Month]])</f>
        <v>#VALUE!</v>
      </c>
      <c r="AI799" s="228" t="str">
        <f ca="1">IF(HelpMe[[#This Row],[Age]]&lt;2,"Less than 2",IF(HelpMe[[#This Row],[Age]]&lt;5,"From 2 to 5",IF(HelpMe[[#This Row],[Age]]&lt;10,"From 5 to 10","More than 10")))</f>
        <v>From 5 to 10</v>
      </c>
      <c r="AJ799" s="233" t="e">
        <f>DATEVALUE(TEXT(HelpMe[[#This Row],[Created Date]],"mm/dd/yyyy hh:mm"))</f>
        <v>#VALUE!</v>
      </c>
      <c r="AK799" s="233" t="e">
        <f>IF(HelpMe[[#This Row],[Resolved Time]]="-","",DATEVALUE(TEXT(HelpMe[[#This Row],[Created Date]],"mm/dd/yyyy hh:mm")))</f>
        <v>#VALUE!</v>
      </c>
    </row>
    <row r="800" spans="1:37" ht="14.5">
      <c r="A800" s="252">
        <v>4000001482</v>
      </c>
      <c r="B800" s="252" t="s">
        <v>117</v>
      </c>
      <c r="C800" s="252" t="s">
        <v>795</v>
      </c>
      <c r="D800" s="254" t="s">
        <v>2094</v>
      </c>
      <c r="E800" s="252" t="s">
        <v>2095</v>
      </c>
      <c r="F800" s="252" t="s">
        <v>843</v>
      </c>
      <c r="G800" s="252" t="s">
        <v>844</v>
      </c>
      <c r="H800" s="252" t="s">
        <v>403</v>
      </c>
      <c r="I800" s="255">
        <v>45505.526388888888</v>
      </c>
      <c r="J800" s="255">
        <v>45509.526388888888</v>
      </c>
      <c r="K800" s="252" t="s">
        <v>845</v>
      </c>
      <c r="L800" s="255">
        <v>45509.584027777775</v>
      </c>
      <c r="M800" s="252" t="s">
        <v>846</v>
      </c>
      <c r="N800" s="252" t="s">
        <v>847</v>
      </c>
      <c r="O800" s="252" t="s">
        <v>848</v>
      </c>
      <c r="P800" s="255">
        <v>45509.584027777775</v>
      </c>
      <c r="Q800" s="252" t="s">
        <v>795</v>
      </c>
      <c r="R800" s="255">
        <v>45506.556944444441</v>
      </c>
      <c r="S800" s="255">
        <v>45505.768750000003</v>
      </c>
      <c r="T800" s="255">
        <v>45505.609722222223</v>
      </c>
      <c r="U800" s="252" t="s">
        <v>885</v>
      </c>
      <c r="V800" s="253" t="s">
        <v>849</v>
      </c>
      <c r="W800" s="252" t="s">
        <v>850</v>
      </c>
      <c r="X800" s="252" t="s">
        <v>851</v>
      </c>
      <c r="Y800" s="228" t="str">
        <f>VLOOKUP(HelpMe[[#This Row],[Technician]],Technicians[#All],3,FALSE)</f>
        <v>RAK Ceramics</v>
      </c>
      <c r="Z800" s="228" t="str">
        <f>VLOOKUP(HelpMe[[#This Row],[Technician]],Technicians[#All],2,FALSE)</f>
        <v>SAP Basis</v>
      </c>
      <c r="AA800" s="233" t="e">
        <f>IF((TEXT("Oct 28, 2024 00:00 AM","mmm dd, yyyy hh:mm") - TEXT(HelpMe[[#This Row],[Created Date]],"mmm dd, yyyy hh:mm"))&gt;0, "Yes","No")</f>
        <v>#VALUE!</v>
      </c>
      <c r="AB800" s="230">
        <f ca="1">IF(HelpMe[[#This Row],[Resolved Time]]="-",NOW()-TEXT(HelpMe[[#This Row],[Created Date]],"mmm dd, yyyy hh:mm"),HelpMe[[#This Row],[Resolved Time]]-HelpMe[[#This Row],[Created Date]])</f>
        <v>1.0305555555532919</v>
      </c>
      <c r="AC800" s="231" t="e">
        <f>YEAR(TEXT(HelpMe[[#This Row],[Created Date]],"mmm dd, yyyy hh:mm"))</f>
        <v>#VALUE!</v>
      </c>
      <c r="AD800" s="228" t="e">
        <f>WEEKNUM(TEXT(HelpMe[[#This Row],[Created Date]],"mmm dd, yyyy hh:mm"),2)</f>
        <v>#VALUE!</v>
      </c>
      <c r="AE800" s="228" t="e">
        <f>_xlfn.CONCAT(HelpMe[[#This Row],[Year]],"-W",HelpMe[[#This Row],[Week'#]])</f>
        <v>#VALUE!</v>
      </c>
      <c r="AF800" s="228" t="str">
        <f>IFERROR(VLOOKUP(HelpMe[[#This Row],[ID]],CGTracker[#All],11,FALSE),"No CG Status Found")</f>
        <v>No CG Status Found</v>
      </c>
      <c r="AG800" s="228" t="e">
        <f>MONTH(TEXT(HelpMe[[#This Row],[Created Date]],"mmm dd, yyyy hh:mm"))</f>
        <v>#VALUE!</v>
      </c>
      <c r="AH800" s="228" t="e">
        <f>_xlfn.CONCAT(HelpMe[[#This Row],[Year]],"-M",HelpMe[[#This Row],[Month]])</f>
        <v>#VALUE!</v>
      </c>
      <c r="AI800" s="228" t="str">
        <f ca="1">IF(HelpMe[[#This Row],[Age]]&lt;2,"Less than 2",IF(HelpMe[[#This Row],[Age]]&lt;5,"From 2 to 5",IF(HelpMe[[#This Row],[Age]]&lt;10,"From 5 to 10","More than 10")))</f>
        <v>Less than 2</v>
      </c>
      <c r="AJ800" s="233">
        <f>DATEVALUE(TEXT(HelpMe[[#This Row],[Created Date]],"mm/dd/yyyy hh:mm"))</f>
        <v>45299</v>
      </c>
      <c r="AK800" s="233">
        <f>IF(HelpMe[[#This Row],[Resolved Time]]="-","",DATEVALUE(TEXT(HelpMe[[#This Row],[Created Date]],"mm/dd/yyyy hh:mm")))</f>
        <v>45299</v>
      </c>
    </row>
    <row r="801" spans="1:37" ht="14.5">
      <c r="A801" s="252">
        <v>4000004377</v>
      </c>
      <c r="B801" s="252" t="s">
        <v>156</v>
      </c>
      <c r="C801" s="252" t="s">
        <v>861</v>
      </c>
      <c r="D801" s="254" t="s">
        <v>2096</v>
      </c>
      <c r="E801" s="252" t="s">
        <v>2097</v>
      </c>
      <c r="F801" s="252" t="s">
        <v>843</v>
      </c>
      <c r="G801" s="252" t="s">
        <v>844</v>
      </c>
      <c r="H801" s="252" t="s">
        <v>403</v>
      </c>
      <c r="I801" s="255">
        <v>45589.781944444447</v>
      </c>
      <c r="J801" s="255">
        <v>45590.781944444447</v>
      </c>
      <c r="K801" s="252" t="s">
        <v>845</v>
      </c>
      <c r="L801" s="255">
        <v>45598.492361111108</v>
      </c>
      <c r="M801" s="252" t="s">
        <v>846</v>
      </c>
      <c r="N801" s="252" t="s">
        <v>2098</v>
      </c>
      <c r="O801" s="252" t="s">
        <v>964</v>
      </c>
      <c r="P801" s="255">
        <v>45598.492361111108</v>
      </c>
      <c r="Q801" s="252" t="s">
        <v>861</v>
      </c>
      <c r="R801" s="255">
        <v>45595.476388888892</v>
      </c>
      <c r="S801" s="255">
        <v>45595.476388888892</v>
      </c>
      <c r="T801" s="255">
        <v>45590.427777777775</v>
      </c>
      <c r="U801" s="253" t="s">
        <v>849</v>
      </c>
      <c r="V801" s="253" t="s">
        <v>849</v>
      </c>
      <c r="W801" s="252" t="s">
        <v>1121</v>
      </c>
      <c r="X801" s="252" t="s">
        <v>2099</v>
      </c>
      <c r="Y801" s="228" t="str">
        <f>VLOOKUP(HelpMe[[#This Row],[Technician]],Technicians[#All],3,FALSE)</f>
        <v>RAK Ceramics</v>
      </c>
      <c r="Z801" s="228" t="str">
        <f>VLOOKUP(HelpMe[[#This Row],[Technician]],Technicians[#All],2,FALSE)</f>
        <v>SAP Basis</v>
      </c>
      <c r="AA801" s="233" t="e">
        <f>IF((TEXT("Oct 28, 2024 00:00 AM","mmm dd, yyyy hh:mm") - TEXT(HelpMe[[#This Row],[Created Date]],"mmm dd, yyyy hh:mm"))&gt;0, "Yes","No")</f>
        <v>#VALUE!</v>
      </c>
      <c r="AB801" s="230">
        <f ca="1">IF(HelpMe[[#This Row],[Resolved Time]]="-",NOW()-TEXT(HelpMe[[#This Row],[Created Date]],"mmm dd, yyyy hh:mm"),HelpMe[[#This Row],[Resolved Time]]-HelpMe[[#This Row],[Created Date]])</f>
        <v>5.6944444444452529</v>
      </c>
      <c r="AC801" s="231" t="e">
        <f>YEAR(TEXT(HelpMe[[#This Row],[Created Date]],"mmm dd, yyyy hh:mm"))</f>
        <v>#VALUE!</v>
      </c>
      <c r="AD801" s="228" t="e">
        <f>WEEKNUM(TEXT(HelpMe[[#This Row],[Created Date]],"mmm dd, yyyy hh:mm"),2)</f>
        <v>#VALUE!</v>
      </c>
      <c r="AE801" s="228" t="e">
        <f>_xlfn.CONCAT(HelpMe[[#This Row],[Year]],"-W",HelpMe[[#This Row],[Week'#]])</f>
        <v>#VALUE!</v>
      </c>
      <c r="AF801" s="228" t="str">
        <f>IFERROR(VLOOKUP(HelpMe[[#This Row],[ID]],CGTracker[#All],11,FALSE),"No CG Status Found")</f>
        <v>No CG Status Found</v>
      </c>
      <c r="AG801" s="228" t="e">
        <f>MONTH(TEXT(HelpMe[[#This Row],[Created Date]],"mmm dd, yyyy hh:mm"))</f>
        <v>#VALUE!</v>
      </c>
      <c r="AH801" s="228" t="e">
        <f>_xlfn.CONCAT(HelpMe[[#This Row],[Year]],"-M",HelpMe[[#This Row],[Month]])</f>
        <v>#VALUE!</v>
      </c>
      <c r="AI801" s="228" t="str">
        <f ca="1">IF(HelpMe[[#This Row],[Age]]&lt;2,"Less than 2",IF(HelpMe[[#This Row],[Age]]&lt;5,"From 2 to 5",IF(HelpMe[[#This Row],[Age]]&lt;10,"From 5 to 10","More than 10")))</f>
        <v>From 5 to 10</v>
      </c>
      <c r="AJ801" s="233" t="e">
        <f>DATEVALUE(TEXT(HelpMe[[#This Row],[Created Date]],"mm/dd/yyyy hh:mm"))</f>
        <v>#VALUE!</v>
      </c>
      <c r="AK801" s="233" t="e">
        <f>IF(HelpMe[[#This Row],[Resolved Time]]="-","",DATEVALUE(TEXT(HelpMe[[#This Row],[Created Date]],"mm/dd/yyyy hh:mm")))</f>
        <v>#VALUE!</v>
      </c>
    </row>
    <row r="802" spans="1:37" ht="14.5">
      <c r="A802" s="252">
        <v>4000004497</v>
      </c>
      <c r="B802" s="252" t="s">
        <v>156</v>
      </c>
      <c r="C802" s="252" t="s">
        <v>906</v>
      </c>
      <c r="D802" s="254" t="s">
        <v>2100</v>
      </c>
      <c r="E802" s="252" t="s">
        <v>853</v>
      </c>
      <c r="F802" s="252" t="s">
        <v>843</v>
      </c>
      <c r="G802" s="252" t="s">
        <v>844</v>
      </c>
      <c r="H802" s="252" t="s">
        <v>131</v>
      </c>
      <c r="I802" s="255">
        <v>45594.770833333336</v>
      </c>
      <c r="J802" s="255">
        <v>45603.805555555555</v>
      </c>
      <c r="K802" s="252" t="s">
        <v>845</v>
      </c>
      <c r="L802" s="253" t="s">
        <v>849</v>
      </c>
      <c r="M802" s="252" t="s">
        <v>853</v>
      </c>
      <c r="N802" s="252" t="s">
        <v>856</v>
      </c>
      <c r="O802" s="252" t="s">
        <v>848</v>
      </c>
      <c r="P802" s="255">
        <v>45608.708333333336</v>
      </c>
      <c r="Q802" s="252" t="s">
        <v>861</v>
      </c>
      <c r="R802" s="253" t="s">
        <v>849</v>
      </c>
      <c r="S802" s="255">
        <v>45595.476388888892</v>
      </c>
      <c r="T802" s="255">
        <v>45594.8125</v>
      </c>
      <c r="U802" s="253" t="s">
        <v>849</v>
      </c>
      <c r="V802" s="253" t="s">
        <v>849</v>
      </c>
      <c r="W802" s="252" t="s">
        <v>850</v>
      </c>
      <c r="X802" s="252" t="s">
        <v>857</v>
      </c>
      <c r="Y802" s="228" t="str">
        <f>VLOOKUP(HelpMe[[#This Row],[Technician]],Technicians[#All],3,FALSE)</f>
        <v>RAK Ceramics</v>
      </c>
      <c r="Z802" s="228" t="str">
        <f>VLOOKUP(HelpMe[[#This Row],[Technician]],Technicians[#All],2,FALSE)</f>
        <v>SAP Basis</v>
      </c>
      <c r="AA802" s="230" t="e">
        <f>IF((TEXT("Oct 28, 2024 00:00 AM","mmm dd, yyyy hh:mm") - TEXT(HelpMe[[#This Row],[Created Date]],"mmm dd, yyyy hh:mm"))&gt;0, "Yes","No")</f>
        <v>#VALUE!</v>
      </c>
      <c r="AB802" s="230" t="e">
        <f ca="1">IF(HelpMe[[#This Row],[Resolved Time]]="-",NOW()-TEXT(HelpMe[[#This Row],[Created Date]],"mmm dd, yyyy hh:mm"),HelpMe[[#This Row],[Resolved Time]]-HelpMe[[#This Row],[Created Date]])</f>
        <v>#VALUE!</v>
      </c>
      <c r="AC802" s="231" t="e">
        <f>YEAR(TEXT(HelpMe[[#This Row],[Created Date]],"mmm dd, yyyy hh:mm"))</f>
        <v>#VALUE!</v>
      </c>
      <c r="AD802" s="228" t="e">
        <f>WEEKNUM(TEXT(HelpMe[[#This Row],[Created Date]],"mmm dd, yyyy hh:mm"),2)</f>
        <v>#VALUE!</v>
      </c>
      <c r="AE802" s="228" t="e">
        <f>_xlfn.CONCAT(HelpMe[[#This Row],[Year]],"-W",HelpMe[[#This Row],[Week'#]])</f>
        <v>#VALUE!</v>
      </c>
      <c r="AF802" s="228" t="str">
        <f>IFERROR(VLOOKUP(HelpMe[[#This Row],[ID]],CGTracker[#All],11,FALSE),"No CG Status Found")</f>
        <v>No CG Status Found</v>
      </c>
      <c r="AG802" s="228" t="e">
        <f>MONTH(TEXT(HelpMe[[#This Row],[Created Date]],"mmm dd, yyyy hh:mm"))</f>
        <v>#VALUE!</v>
      </c>
      <c r="AH802" s="228" t="e">
        <f>_xlfn.CONCAT(HelpMe[[#This Row],[Year]],"-M",HelpMe[[#This Row],[Month]])</f>
        <v>#VALUE!</v>
      </c>
      <c r="AI802" s="228" t="e">
        <f ca="1">IF(HelpMe[[#This Row],[Age]]&lt;2,"Less than 2",IF(HelpMe[[#This Row],[Age]]&lt;5,"From 2 to 5",IF(HelpMe[[#This Row],[Age]]&lt;10,"From 5 to 10","More than 10")))</f>
        <v>#VALUE!</v>
      </c>
      <c r="AJ802" s="233" t="e">
        <f>DATEVALUE(TEXT(HelpMe[[#This Row],[Created Date]],"mm/dd/yyyy hh:mm"))</f>
        <v>#VALUE!</v>
      </c>
      <c r="AK802" s="233" t="str">
        <f>IF(HelpMe[[#This Row],[Resolved Time]]="-","",DATEVALUE(TEXT(HelpMe[[#This Row],[Created Date]],"mm/dd/yyyy hh:mm")))</f>
        <v/>
      </c>
    </row>
    <row r="803" spans="1:37" ht="14.5">
      <c r="A803" s="252">
        <v>4000005840</v>
      </c>
      <c r="B803" s="252" t="s">
        <v>117</v>
      </c>
      <c r="C803" s="252" t="s">
        <v>795</v>
      </c>
      <c r="D803" s="254" t="s">
        <v>2101</v>
      </c>
      <c r="E803" s="252" t="s">
        <v>2102</v>
      </c>
      <c r="F803" s="252" t="s">
        <v>843</v>
      </c>
      <c r="G803" s="252" t="s">
        <v>844</v>
      </c>
      <c r="H803" s="252" t="s">
        <v>40</v>
      </c>
      <c r="I803" s="255">
        <v>45637.538888888892</v>
      </c>
      <c r="J803" s="255">
        <v>45639.538888888892</v>
      </c>
      <c r="K803" s="252" t="s">
        <v>845</v>
      </c>
      <c r="L803" s="253" t="s">
        <v>849</v>
      </c>
      <c r="M803" s="252" t="s">
        <v>2102</v>
      </c>
      <c r="N803" s="252" t="s">
        <v>968</v>
      </c>
      <c r="O803" s="252" t="s">
        <v>848</v>
      </c>
      <c r="P803" s="255">
        <v>45644.496527777781</v>
      </c>
      <c r="Q803" s="252" t="s">
        <v>795</v>
      </c>
      <c r="R803" s="255">
        <v>45644.496527777781</v>
      </c>
      <c r="S803" s="255">
        <v>45644.496527777781</v>
      </c>
      <c r="T803" s="255">
        <v>45637.62222222222</v>
      </c>
      <c r="U803" s="252" t="s">
        <v>885</v>
      </c>
      <c r="V803" s="253" t="s">
        <v>849</v>
      </c>
      <c r="W803" s="252" t="s">
        <v>850</v>
      </c>
      <c r="X803" s="252" t="s">
        <v>793</v>
      </c>
      <c r="Y803" s="228" t="str">
        <f>VLOOKUP(HelpMe[[#This Row],[Technician]],Technicians[#All],3,FALSE)</f>
        <v>RAK Ceramics</v>
      </c>
      <c r="Z803" s="228" t="str">
        <f>VLOOKUP(HelpMe[[#This Row],[Technician]],Technicians[#All],2,FALSE)</f>
        <v>SAP Basis</v>
      </c>
      <c r="AA803" s="230" t="e">
        <f>IF((TEXT("Oct 28, 2024 00:00 AM","mmm dd, yyyy hh:mm") - TEXT(HelpMe[[#This Row],[Created Date]],"mmm dd, yyyy hh:mm"))&gt;0, "Yes","No")</f>
        <v>#VALUE!</v>
      </c>
      <c r="AB803" s="230">
        <f ca="1">IF(HelpMe[[#This Row],[Resolved Time]]="-",NOW()-TEXT(HelpMe[[#This Row],[Created Date]],"mmm dd, yyyy hh:mm"),HelpMe[[#This Row],[Resolved Time]]-HelpMe[[#This Row],[Created Date]])</f>
        <v>6.9576388888890506</v>
      </c>
      <c r="AC803" s="231" t="e">
        <f>YEAR(TEXT(HelpMe[[#This Row],[Created Date]],"mmm dd, yyyy hh:mm"))</f>
        <v>#VALUE!</v>
      </c>
      <c r="AD803" s="228" t="e">
        <f>WEEKNUM(TEXT(HelpMe[[#This Row],[Created Date]],"mmm dd, yyyy hh:mm"),2)</f>
        <v>#VALUE!</v>
      </c>
      <c r="AE803" s="228" t="e">
        <f>_xlfn.CONCAT(HelpMe[[#This Row],[Year]],"-W",HelpMe[[#This Row],[Week'#]])</f>
        <v>#VALUE!</v>
      </c>
      <c r="AF803" s="228" t="str">
        <f>IFERROR(VLOOKUP(HelpMe[[#This Row],[ID]],CGTracker[#All],11,FALSE),"No CG Status Found")</f>
        <v>No CG Status Found</v>
      </c>
      <c r="AG803" s="228" t="e">
        <f>MONTH(TEXT(HelpMe[[#This Row],[Created Date]],"mmm dd, yyyy hh:mm"))</f>
        <v>#VALUE!</v>
      </c>
      <c r="AH803" s="228" t="e">
        <f>_xlfn.CONCAT(HelpMe[[#This Row],[Year]],"-M",HelpMe[[#This Row],[Month]])</f>
        <v>#VALUE!</v>
      </c>
      <c r="AI803" s="228" t="str">
        <f ca="1">IF(HelpMe[[#This Row],[Age]]&lt;2,"Less than 2",IF(HelpMe[[#This Row],[Age]]&lt;5,"From 2 to 5",IF(HelpMe[[#This Row],[Age]]&lt;10,"From 5 to 10","More than 10")))</f>
        <v>From 5 to 10</v>
      </c>
      <c r="AJ803" s="233">
        <f>DATEVALUE(TEXT(HelpMe[[#This Row],[Created Date]],"mm/dd/yyyy hh:mm"))</f>
        <v>45608</v>
      </c>
      <c r="AK803" s="233">
        <f>IF(HelpMe[[#This Row],[Resolved Time]]="-","",DATEVALUE(TEXT(HelpMe[[#This Row],[Created Date]],"mm/dd/yyyy hh:mm")))</f>
        <v>45608</v>
      </c>
    </row>
    <row r="804" spans="1:37" ht="14.5">
      <c r="A804" s="252">
        <v>4000001011</v>
      </c>
      <c r="B804" s="252" t="s">
        <v>117</v>
      </c>
      <c r="C804" s="252" t="s">
        <v>906</v>
      </c>
      <c r="D804" s="254" t="s">
        <v>2103</v>
      </c>
      <c r="E804" s="252" t="s">
        <v>1029</v>
      </c>
      <c r="F804" s="252" t="s">
        <v>843</v>
      </c>
      <c r="G804" s="252" t="s">
        <v>844</v>
      </c>
      <c r="H804" s="252" t="s">
        <v>403</v>
      </c>
      <c r="I804" s="255">
        <v>45496.527777777781</v>
      </c>
      <c r="J804" s="255">
        <v>45497.486111111109</v>
      </c>
      <c r="K804" s="252" t="s">
        <v>845</v>
      </c>
      <c r="L804" s="255">
        <v>45499.955555555556</v>
      </c>
      <c r="M804" s="252" t="s">
        <v>1029</v>
      </c>
      <c r="N804" s="252" t="s">
        <v>895</v>
      </c>
      <c r="O804" s="252" t="s">
        <v>848</v>
      </c>
      <c r="P804" s="255">
        <v>45499.955555555556</v>
      </c>
      <c r="Q804" s="252" t="s">
        <v>861</v>
      </c>
      <c r="R804" s="255">
        <v>45496.943749999999</v>
      </c>
      <c r="S804" s="255">
        <v>45496.943749999999</v>
      </c>
      <c r="T804" s="255">
        <v>45496.569444444445</v>
      </c>
      <c r="U804" s="252" t="s">
        <v>885</v>
      </c>
      <c r="V804" s="253" t="s">
        <v>849</v>
      </c>
      <c r="W804" s="252" t="s">
        <v>850</v>
      </c>
      <c r="X804" s="252" t="s">
        <v>793</v>
      </c>
      <c r="Y804" s="228" t="str">
        <f>VLOOKUP(HelpMe[[#This Row],[Technician]],Technicians[#All],3,FALSE)</f>
        <v>RAK Ceramics</v>
      </c>
      <c r="Z804" s="228" t="str">
        <f>VLOOKUP(HelpMe[[#This Row],[Technician]],Technicians[#All],2,FALSE)</f>
        <v>SAP Basis</v>
      </c>
      <c r="AA804" s="233" t="e">
        <f>IF((TEXT("Oct 28, 2024 00:00 AM","mmm dd, yyyy hh:mm") - TEXT(HelpMe[[#This Row],[Created Date]],"mmm dd, yyyy hh:mm"))&gt;0, "Yes","No")</f>
        <v>#VALUE!</v>
      </c>
      <c r="AB804" s="230">
        <f ca="1">IF(HelpMe[[#This Row],[Resolved Time]]="-",NOW()-TEXT(HelpMe[[#This Row],[Created Date]],"mmm dd, yyyy hh:mm"),HelpMe[[#This Row],[Resolved Time]]-HelpMe[[#This Row],[Created Date]])</f>
        <v>0.41597222221753327</v>
      </c>
      <c r="AC804" s="231" t="e">
        <f>YEAR(TEXT(HelpMe[[#This Row],[Created Date]],"mmm dd, yyyy hh:mm"))</f>
        <v>#VALUE!</v>
      </c>
      <c r="AD804" s="228" t="e">
        <f>WEEKNUM(TEXT(HelpMe[[#This Row],[Created Date]],"mmm dd, yyyy hh:mm"),2)</f>
        <v>#VALUE!</v>
      </c>
      <c r="AE804" s="228" t="e">
        <f>_xlfn.CONCAT(HelpMe[[#This Row],[Year]],"-W",HelpMe[[#This Row],[Week'#]])</f>
        <v>#VALUE!</v>
      </c>
      <c r="AF804" s="228" t="str">
        <f>IFERROR(VLOOKUP(HelpMe[[#This Row],[ID]],CGTracker[#All],11,FALSE),"No CG Status Found")</f>
        <v>No CG Status Found</v>
      </c>
      <c r="AG804" s="228" t="e">
        <f>MONTH(TEXT(HelpMe[[#This Row],[Created Date]],"mmm dd, yyyy hh:mm"))</f>
        <v>#VALUE!</v>
      </c>
      <c r="AH804" s="228" t="e">
        <f>_xlfn.CONCAT(HelpMe[[#This Row],[Year]],"-M",HelpMe[[#This Row],[Month]])</f>
        <v>#VALUE!</v>
      </c>
      <c r="AI804" s="228" t="str">
        <f ca="1">IF(HelpMe[[#This Row],[Age]]&lt;2,"Less than 2",IF(HelpMe[[#This Row],[Age]]&lt;5,"From 2 to 5",IF(HelpMe[[#This Row],[Age]]&lt;10,"From 5 to 10","More than 10")))</f>
        <v>Less than 2</v>
      </c>
      <c r="AJ804" s="233" t="e">
        <f>DATEVALUE(TEXT(HelpMe[[#This Row],[Created Date]],"mm/dd/yyyy hh:mm"))</f>
        <v>#VALUE!</v>
      </c>
      <c r="AK804" s="233" t="e">
        <f>IF(HelpMe[[#This Row],[Resolved Time]]="-","",DATEVALUE(TEXT(HelpMe[[#This Row],[Created Date]],"mm/dd/yyyy hh:mm")))</f>
        <v>#VALUE!</v>
      </c>
    </row>
    <row r="805" spans="1:37" ht="14.5">
      <c r="A805" s="252">
        <v>4000004242</v>
      </c>
      <c r="B805" s="252" t="s">
        <v>156</v>
      </c>
      <c r="C805" s="252" t="s">
        <v>861</v>
      </c>
      <c r="D805" s="254" t="s">
        <v>2104</v>
      </c>
      <c r="E805" s="252" t="s">
        <v>2105</v>
      </c>
      <c r="F805" s="252" t="s">
        <v>884</v>
      </c>
      <c r="G805" s="252" t="s">
        <v>844</v>
      </c>
      <c r="H805" s="252" t="s">
        <v>403</v>
      </c>
      <c r="I805" s="255">
        <v>45586.536111111112</v>
      </c>
      <c r="J805" s="255">
        <v>45588.536111111112</v>
      </c>
      <c r="K805" s="252" t="s">
        <v>845</v>
      </c>
      <c r="L805" s="255">
        <v>45589.572222222225</v>
      </c>
      <c r="M805" s="252" t="s">
        <v>2105</v>
      </c>
      <c r="N805" s="252" t="s">
        <v>2106</v>
      </c>
      <c r="O805" s="252" t="s">
        <v>848</v>
      </c>
      <c r="P805" s="255">
        <v>45589.572222222225</v>
      </c>
      <c r="Q805" s="252" t="s">
        <v>795</v>
      </c>
      <c r="R805" s="255">
        <v>45586.546527777777</v>
      </c>
      <c r="S805" s="255">
        <v>45586.546527777777</v>
      </c>
      <c r="T805" s="255">
        <v>45586.619444444441</v>
      </c>
      <c r="U805" s="253" t="s">
        <v>849</v>
      </c>
      <c r="V805" s="253" t="s">
        <v>849</v>
      </c>
      <c r="W805" s="252" t="s">
        <v>850</v>
      </c>
      <c r="X805" s="252" t="s">
        <v>857</v>
      </c>
      <c r="Y805" s="228" t="str">
        <f>VLOOKUP(HelpMe[[#This Row],[Technician]],Technicians[#All],3,FALSE)</f>
        <v>RAK Ceramics</v>
      </c>
      <c r="Z805" s="228" t="str">
        <f>VLOOKUP(HelpMe[[#This Row],[Technician]],Technicians[#All],2,FALSE)</f>
        <v>SAP Basis</v>
      </c>
      <c r="AA805" s="233" t="e">
        <f>IF((TEXT("Oct 28, 2024 00:00 AM","mmm dd, yyyy hh:mm") - TEXT(HelpMe[[#This Row],[Created Date]],"mmm dd, yyyy hh:mm"))&gt;0, "Yes","No")</f>
        <v>#VALUE!</v>
      </c>
      <c r="AB805" s="230">
        <f ca="1">IF(HelpMe[[#This Row],[Resolved Time]]="-",NOW()-TEXT(HelpMe[[#This Row],[Created Date]],"mmm dd, yyyy hh:mm"),HelpMe[[#This Row],[Resolved Time]]-HelpMe[[#This Row],[Created Date]])</f>
        <v>1.0416666664241347E-2</v>
      </c>
      <c r="AC805" s="231" t="e">
        <f>YEAR(TEXT(HelpMe[[#This Row],[Created Date]],"mmm dd, yyyy hh:mm"))</f>
        <v>#VALUE!</v>
      </c>
      <c r="AD805" s="228" t="e">
        <f>WEEKNUM(TEXT(HelpMe[[#This Row],[Created Date]],"mmm dd, yyyy hh:mm"),2)</f>
        <v>#VALUE!</v>
      </c>
      <c r="AE805" s="228" t="e">
        <f>_xlfn.CONCAT(HelpMe[[#This Row],[Year]],"-W",HelpMe[[#This Row],[Week'#]])</f>
        <v>#VALUE!</v>
      </c>
      <c r="AF805" s="228" t="str">
        <f>IFERROR(VLOOKUP(HelpMe[[#This Row],[ID]],CGTracker[#All],11,FALSE),"No CG Status Found")</f>
        <v>No CG Status Found</v>
      </c>
      <c r="AG805" s="228" t="e">
        <f>MONTH(TEXT(HelpMe[[#This Row],[Created Date]],"mmm dd, yyyy hh:mm"))</f>
        <v>#VALUE!</v>
      </c>
      <c r="AH805" s="228" t="e">
        <f>_xlfn.CONCAT(HelpMe[[#This Row],[Year]],"-M",HelpMe[[#This Row],[Month]])</f>
        <v>#VALUE!</v>
      </c>
      <c r="AI805" s="228" t="str">
        <f ca="1">IF(HelpMe[[#This Row],[Age]]&lt;2,"Less than 2",IF(HelpMe[[#This Row],[Age]]&lt;5,"From 2 to 5",IF(HelpMe[[#This Row],[Age]]&lt;10,"From 5 to 10","More than 10")))</f>
        <v>Less than 2</v>
      </c>
      <c r="AJ805" s="233" t="e">
        <f>DATEVALUE(TEXT(HelpMe[[#This Row],[Created Date]],"mm/dd/yyyy hh:mm"))</f>
        <v>#VALUE!</v>
      </c>
      <c r="AK805" s="233" t="e">
        <f>IF(HelpMe[[#This Row],[Resolved Time]]="-","",DATEVALUE(TEXT(HelpMe[[#This Row],[Created Date]],"mm/dd/yyyy hh:mm")))</f>
        <v>#VALUE!</v>
      </c>
    </row>
    <row r="806" spans="1:37" ht="14.5">
      <c r="A806" s="252">
        <v>4000001006</v>
      </c>
      <c r="B806" s="252" t="s">
        <v>156</v>
      </c>
      <c r="C806" s="252" t="s">
        <v>795</v>
      </c>
      <c r="D806" s="254" t="s">
        <v>2107</v>
      </c>
      <c r="E806" s="252" t="s">
        <v>2108</v>
      </c>
      <c r="F806" s="252" t="s">
        <v>843</v>
      </c>
      <c r="G806" s="252" t="s">
        <v>844</v>
      </c>
      <c r="H806" s="252" t="s">
        <v>403</v>
      </c>
      <c r="I806" s="255">
        <v>45496.51458333333</v>
      </c>
      <c r="J806" s="255">
        <v>45498.515277777777</v>
      </c>
      <c r="K806" s="252" t="s">
        <v>845</v>
      </c>
      <c r="L806" s="255">
        <v>45499.830555555556</v>
      </c>
      <c r="M806" s="252" t="s">
        <v>846</v>
      </c>
      <c r="N806" s="252" t="s">
        <v>1268</v>
      </c>
      <c r="O806" s="252" t="s">
        <v>848</v>
      </c>
      <c r="P806" s="255">
        <v>45499.830555555556</v>
      </c>
      <c r="Q806" s="252" t="s">
        <v>795</v>
      </c>
      <c r="R806" s="255">
        <v>45496.793055555558</v>
      </c>
      <c r="S806" s="255">
        <v>45496.793055555558</v>
      </c>
      <c r="T806" s="255">
        <v>45496.597916666666</v>
      </c>
      <c r="U806" s="253" t="s">
        <v>849</v>
      </c>
      <c r="V806" s="253" t="s">
        <v>849</v>
      </c>
      <c r="W806" s="252" t="s">
        <v>850</v>
      </c>
      <c r="X806" s="252" t="s">
        <v>851</v>
      </c>
      <c r="Y806" s="228" t="str">
        <f>VLOOKUP(HelpMe[[#This Row],[Technician]],Technicians[#All],3,FALSE)</f>
        <v>RAK Ceramics</v>
      </c>
      <c r="Z806" s="228" t="str">
        <f>VLOOKUP(HelpMe[[#This Row],[Technician]],Technicians[#All],2,FALSE)</f>
        <v>SAP Basis</v>
      </c>
      <c r="AA806" s="233" t="e">
        <f>IF((TEXT("Oct 28, 2024 00:00 AM","mmm dd, yyyy hh:mm") - TEXT(HelpMe[[#This Row],[Created Date]],"mmm dd, yyyy hh:mm"))&gt;0, "Yes","No")</f>
        <v>#VALUE!</v>
      </c>
      <c r="AB806" s="230">
        <f ca="1">IF(HelpMe[[#This Row],[Resolved Time]]="-",NOW()-TEXT(HelpMe[[#This Row],[Created Date]],"mmm dd, yyyy hh:mm"),HelpMe[[#This Row],[Resolved Time]]-HelpMe[[#This Row],[Created Date]])</f>
        <v>0.27847222222771961</v>
      </c>
      <c r="AC806" s="231" t="e">
        <f>YEAR(TEXT(HelpMe[[#This Row],[Created Date]],"mmm dd, yyyy hh:mm"))</f>
        <v>#VALUE!</v>
      </c>
      <c r="AD806" s="228" t="e">
        <f>WEEKNUM(TEXT(HelpMe[[#This Row],[Created Date]],"mmm dd, yyyy hh:mm"),2)</f>
        <v>#VALUE!</v>
      </c>
      <c r="AE806" s="228" t="e">
        <f>_xlfn.CONCAT(HelpMe[[#This Row],[Year]],"-W",HelpMe[[#This Row],[Week'#]])</f>
        <v>#VALUE!</v>
      </c>
      <c r="AF806" s="228" t="str">
        <f>IFERROR(VLOOKUP(HelpMe[[#This Row],[ID]],CGTracker[#All],11,FALSE),"No CG Status Found")</f>
        <v>No CG Status Found</v>
      </c>
      <c r="AG806" s="228" t="e">
        <f>MONTH(TEXT(HelpMe[[#This Row],[Created Date]],"mmm dd, yyyy hh:mm"))</f>
        <v>#VALUE!</v>
      </c>
      <c r="AH806" s="228" t="e">
        <f>_xlfn.CONCAT(HelpMe[[#This Row],[Year]],"-M",HelpMe[[#This Row],[Month]])</f>
        <v>#VALUE!</v>
      </c>
      <c r="AI806" s="228" t="str">
        <f ca="1">IF(HelpMe[[#This Row],[Age]]&lt;2,"Less than 2",IF(HelpMe[[#This Row],[Age]]&lt;5,"From 2 to 5",IF(HelpMe[[#This Row],[Age]]&lt;10,"From 5 to 10","More than 10")))</f>
        <v>Less than 2</v>
      </c>
      <c r="AJ806" s="233" t="e">
        <f>DATEVALUE(TEXT(HelpMe[[#This Row],[Created Date]],"mm/dd/yyyy hh:mm"))</f>
        <v>#VALUE!</v>
      </c>
      <c r="AK806" s="233" t="e">
        <f>IF(HelpMe[[#This Row],[Resolved Time]]="-","",DATEVALUE(TEXT(HelpMe[[#This Row],[Created Date]],"mm/dd/yyyy hh:mm")))</f>
        <v>#VALUE!</v>
      </c>
    </row>
    <row r="807" spans="1:37" ht="14.5">
      <c r="A807" s="252">
        <v>4000001005</v>
      </c>
      <c r="B807" s="252" t="s">
        <v>156</v>
      </c>
      <c r="C807" s="252" t="s">
        <v>795</v>
      </c>
      <c r="D807" s="254" t="s">
        <v>2109</v>
      </c>
      <c r="E807" s="252" t="s">
        <v>2110</v>
      </c>
      <c r="F807" s="252" t="s">
        <v>843</v>
      </c>
      <c r="G807" s="252" t="s">
        <v>844</v>
      </c>
      <c r="H807" s="252" t="s">
        <v>403</v>
      </c>
      <c r="I807" s="255">
        <v>45496.51458333333</v>
      </c>
      <c r="J807" s="255">
        <v>45498.51458333333</v>
      </c>
      <c r="K807" s="252" t="s">
        <v>845</v>
      </c>
      <c r="L807" s="255">
        <v>45499.538888888892</v>
      </c>
      <c r="M807" s="252" t="s">
        <v>846</v>
      </c>
      <c r="N807" s="252" t="s">
        <v>2111</v>
      </c>
      <c r="O807" s="252" t="s">
        <v>848</v>
      </c>
      <c r="P807" s="255">
        <v>45499.538888888892</v>
      </c>
      <c r="Q807" s="252" t="s">
        <v>795</v>
      </c>
      <c r="R807" s="255">
        <v>45496.53402777778</v>
      </c>
      <c r="S807" s="255">
        <v>45496.53402777778</v>
      </c>
      <c r="T807" s="255">
        <v>45496.597916666666</v>
      </c>
      <c r="U807" s="253" t="s">
        <v>849</v>
      </c>
      <c r="V807" s="253" t="s">
        <v>849</v>
      </c>
      <c r="W807" s="252" t="s">
        <v>850</v>
      </c>
      <c r="X807" s="252" t="s">
        <v>851</v>
      </c>
      <c r="Y807" s="228" t="str">
        <f>VLOOKUP(HelpMe[[#This Row],[Technician]],Technicians[#All],3,FALSE)</f>
        <v>RAK Ceramics</v>
      </c>
      <c r="Z807" s="228" t="str">
        <f>VLOOKUP(HelpMe[[#This Row],[Technician]],Technicians[#All],2,FALSE)</f>
        <v>SAP Basis</v>
      </c>
      <c r="AA807" s="233" t="e">
        <f>IF((TEXT("Oct 28, 2024 00:00 AM","mmm dd, yyyy hh:mm") - TEXT(HelpMe[[#This Row],[Created Date]],"mmm dd, yyyy hh:mm"))&gt;0, "Yes","No")</f>
        <v>#VALUE!</v>
      </c>
      <c r="AB807" s="230">
        <f ca="1">IF(HelpMe[[#This Row],[Resolved Time]]="-",NOW()-TEXT(HelpMe[[#This Row],[Created Date]],"mmm dd, yyyy hh:mm"),HelpMe[[#This Row],[Resolved Time]]-HelpMe[[#This Row],[Created Date]])</f>
        <v>1.9444444449618459E-2</v>
      </c>
      <c r="AC807" s="231" t="e">
        <f>YEAR(TEXT(HelpMe[[#This Row],[Created Date]],"mmm dd, yyyy hh:mm"))</f>
        <v>#VALUE!</v>
      </c>
      <c r="AD807" s="228" t="e">
        <f>WEEKNUM(TEXT(HelpMe[[#This Row],[Created Date]],"mmm dd, yyyy hh:mm"),2)</f>
        <v>#VALUE!</v>
      </c>
      <c r="AE807" s="228" t="e">
        <f>_xlfn.CONCAT(HelpMe[[#This Row],[Year]],"-W",HelpMe[[#This Row],[Week'#]])</f>
        <v>#VALUE!</v>
      </c>
      <c r="AF807" s="228" t="str">
        <f>IFERROR(VLOOKUP(HelpMe[[#This Row],[ID]],CGTracker[#All],11,FALSE),"No CG Status Found")</f>
        <v>No CG Status Found</v>
      </c>
      <c r="AG807" s="228" t="e">
        <f>MONTH(TEXT(HelpMe[[#This Row],[Created Date]],"mmm dd, yyyy hh:mm"))</f>
        <v>#VALUE!</v>
      </c>
      <c r="AH807" s="228" t="e">
        <f>_xlfn.CONCAT(HelpMe[[#This Row],[Year]],"-M",HelpMe[[#This Row],[Month]])</f>
        <v>#VALUE!</v>
      </c>
      <c r="AI807" s="228" t="str">
        <f ca="1">IF(HelpMe[[#This Row],[Age]]&lt;2,"Less than 2",IF(HelpMe[[#This Row],[Age]]&lt;5,"From 2 to 5",IF(HelpMe[[#This Row],[Age]]&lt;10,"From 5 to 10","More than 10")))</f>
        <v>Less than 2</v>
      </c>
      <c r="AJ807" s="233" t="e">
        <f>DATEVALUE(TEXT(HelpMe[[#This Row],[Created Date]],"mm/dd/yyyy hh:mm"))</f>
        <v>#VALUE!</v>
      </c>
      <c r="AK807" s="233" t="e">
        <f>IF(HelpMe[[#This Row],[Resolved Time]]="-","",DATEVALUE(TEXT(HelpMe[[#This Row],[Created Date]],"mm/dd/yyyy hh:mm")))</f>
        <v>#VALUE!</v>
      </c>
    </row>
    <row r="808" spans="1:37" ht="14.5">
      <c r="A808" s="252">
        <v>4000001001</v>
      </c>
      <c r="B808" s="252" t="s">
        <v>156</v>
      </c>
      <c r="C808" s="252" t="s">
        <v>861</v>
      </c>
      <c r="D808" s="254" t="s">
        <v>2112</v>
      </c>
      <c r="E808" s="252" t="s">
        <v>2113</v>
      </c>
      <c r="F808" s="252" t="s">
        <v>843</v>
      </c>
      <c r="G808" s="252" t="s">
        <v>844</v>
      </c>
      <c r="H808" s="252" t="s">
        <v>403</v>
      </c>
      <c r="I808" s="255">
        <v>45496.506944444445</v>
      </c>
      <c r="J808" s="255">
        <v>45498.506944444445</v>
      </c>
      <c r="K808" s="252" t="s">
        <v>845</v>
      </c>
      <c r="L808" s="255">
        <v>45496.538888888892</v>
      </c>
      <c r="M808" s="252" t="s">
        <v>2113</v>
      </c>
      <c r="N808" s="252" t="s">
        <v>1268</v>
      </c>
      <c r="O808" s="252" t="s">
        <v>848</v>
      </c>
      <c r="P808" s="255">
        <v>45496.538888888892</v>
      </c>
      <c r="Q808" s="252" t="s">
        <v>795</v>
      </c>
      <c r="R808" s="255">
        <v>45496.524305555555</v>
      </c>
      <c r="S808" s="255">
        <v>45496.513194444444</v>
      </c>
      <c r="T808" s="255">
        <v>45496.590277777781</v>
      </c>
      <c r="U808" s="253" t="s">
        <v>849</v>
      </c>
      <c r="V808" s="253" t="s">
        <v>849</v>
      </c>
      <c r="W808" s="252" t="s">
        <v>850</v>
      </c>
      <c r="X808" s="252" t="s">
        <v>851</v>
      </c>
      <c r="Y808" s="228" t="str">
        <f>VLOOKUP(HelpMe[[#This Row],[Technician]],Technicians[#All],3,FALSE)</f>
        <v>RAK Ceramics</v>
      </c>
      <c r="Z808" s="228" t="str">
        <f>VLOOKUP(HelpMe[[#This Row],[Technician]],Technicians[#All],2,FALSE)</f>
        <v>SAP Basis</v>
      </c>
      <c r="AA808" s="233" t="e">
        <f>IF((TEXT("Oct 28, 2024 00:00 AM","mmm dd, yyyy hh:mm") - TEXT(HelpMe[[#This Row],[Created Date]],"mmm dd, yyyy hh:mm"))&gt;0, "Yes","No")</f>
        <v>#VALUE!</v>
      </c>
      <c r="AB808" s="230">
        <f ca="1">IF(HelpMe[[#This Row],[Resolved Time]]="-",NOW()-TEXT(HelpMe[[#This Row],[Created Date]],"mmm dd, yyyy hh:mm"),HelpMe[[#This Row],[Resolved Time]]-HelpMe[[#This Row],[Created Date]])</f>
        <v>1.7361111109494232E-2</v>
      </c>
      <c r="AC808" s="231" t="e">
        <f>YEAR(TEXT(HelpMe[[#This Row],[Created Date]],"mmm dd, yyyy hh:mm"))</f>
        <v>#VALUE!</v>
      </c>
      <c r="AD808" s="228" t="e">
        <f>WEEKNUM(TEXT(HelpMe[[#This Row],[Created Date]],"mmm dd, yyyy hh:mm"),2)</f>
        <v>#VALUE!</v>
      </c>
      <c r="AE808" s="228" t="e">
        <f>_xlfn.CONCAT(HelpMe[[#This Row],[Year]],"-W",HelpMe[[#This Row],[Week'#]])</f>
        <v>#VALUE!</v>
      </c>
      <c r="AF808" s="228" t="str">
        <f>IFERROR(VLOOKUP(HelpMe[[#This Row],[ID]],CGTracker[#All],11,FALSE),"No CG Status Found")</f>
        <v>No CG Status Found</v>
      </c>
      <c r="AG808" s="228" t="e">
        <f>MONTH(TEXT(HelpMe[[#This Row],[Created Date]],"mmm dd, yyyy hh:mm"))</f>
        <v>#VALUE!</v>
      </c>
      <c r="AH808" s="228" t="e">
        <f>_xlfn.CONCAT(HelpMe[[#This Row],[Year]],"-M",HelpMe[[#This Row],[Month]])</f>
        <v>#VALUE!</v>
      </c>
      <c r="AI808" s="228" t="str">
        <f ca="1">IF(HelpMe[[#This Row],[Age]]&lt;2,"Less than 2",IF(HelpMe[[#This Row],[Age]]&lt;5,"From 2 to 5",IF(HelpMe[[#This Row],[Age]]&lt;10,"From 5 to 10","More than 10")))</f>
        <v>Less than 2</v>
      </c>
      <c r="AJ808" s="233" t="e">
        <f>DATEVALUE(TEXT(HelpMe[[#This Row],[Created Date]],"mm/dd/yyyy hh:mm"))</f>
        <v>#VALUE!</v>
      </c>
      <c r="AK808" s="233" t="e">
        <f>IF(HelpMe[[#This Row],[Resolved Time]]="-","",DATEVALUE(TEXT(HelpMe[[#This Row],[Created Date]],"mm/dd/yyyy hh:mm")))</f>
        <v>#VALUE!</v>
      </c>
    </row>
    <row r="809" spans="1:37" ht="14.5">
      <c r="A809" s="252">
        <v>4000003248</v>
      </c>
      <c r="B809" s="252" t="s">
        <v>156</v>
      </c>
      <c r="C809" s="252" t="s">
        <v>861</v>
      </c>
      <c r="D809" s="254" t="s">
        <v>2114</v>
      </c>
      <c r="E809" s="252" t="s">
        <v>1987</v>
      </c>
      <c r="F809" s="252" t="s">
        <v>742</v>
      </c>
      <c r="G809" s="252" t="s">
        <v>516</v>
      </c>
      <c r="H809" s="252" t="s">
        <v>403</v>
      </c>
      <c r="I809" s="255">
        <v>45555.486111111109</v>
      </c>
      <c r="J809" s="255">
        <v>45556.465277777781</v>
      </c>
      <c r="K809" s="252" t="s">
        <v>845</v>
      </c>
      <c r="L809" s="255">
        <v>45562.436805555553</v>
      </c>
      <c r="M809" s="252" t="s">
        <v>1987</v>
      </c>
      <c r="N809" s="252" t="s">
        <v>968</v>
      </c>
      <c r="O809" s="252" t="s">
        <v>920</v>
      </c>
      <c r="P809" s="255">
        <v>45562.436805555553</v>
      </c>
      <c r="Q809" s="252" t="s">
        <v>861</v>
      </c>
      <c r="R809" s="255">
        <v>45559.408333333333</v>
      </c>
      <c r="S809" s="255">
        <v>45555.52847222222</v>
      </c>
      <c r="T809" s="255">
        <v>45555.527777777781</v>
      </c>
      <c r="U809" s="253" t="s">
        <v>849</v>
      </c>
      <c r="V809" s="253" t="s">
        <v>849</v>
      </c>
      <c r="W809" s="252" t="s">
        <v>850</v>
      </c>
      <c r="X809" s="252" t="s">
        <v>903</v>
      </c>
      <c r="Y809" s="228" t="str">
        <f>VLOOKUP(HelpMe[[#This Row],[Technician]],Technicians[#All],3,FALSE)</f>
        <v>RAK Ceramics</v>
      </c>
      <c r="Z809" s="228" t="str">
        <f>VLOOKUP(HelpMe[[#This Row],[Technician]],Technicians[#All],2,FALSE)</f>
        <v>SAP SD</v>
      </c>
      <c r="AA809" s="233" t="e">
        <f>IF((TEXT("Oct 28, 2024 00:00 AM","mmm dd, yyyy hh:mm") - TEXT(HelpMe[[#This Row],[Created Date]],"mmm dd, yyyy hh:mm"))&gt;0, "Yes","No")</f>
        <v>#VALUE!</v>
      </c>
      <c r="AB809" s="230">
        <f ca="1">IF(HelpMe[[#This Row],[Resolved Time]]="-",NOW()-TEXT(HelpMe[[#This Row],[Created Date]],"mmm dd, yyyy hh:mm"),HelpMe[[#This Row],[Resolved Time]]-HelpMe[[#This Row],[Created Date]])</f>
        <v>3.922222222223354</v>
      </c>
      <c r="AC809" s="231" t="e">
        <f>YEAR(TEXT(HelpMe[[#This Row],[Created Date]],"mmm dd, yyyy hh:mm"))</f>
        <v>#VALUE!</v>
      </c>
      <c r="AD809" s="228" t="e">
        <f>WEEKNUM(TEXT(HelpMe[[#This Row],[Created Date]],"mmm dd, yyyy hh:mm"),2)</f>
        <v>#VALUE!</v>
      </c>
      <c r="AE809" s="228" t="e">
        <f>_xlfn.CONCAT(HelpMe[[#This Row],[Year]],"-W",HelpMe[[#This Row],[Week'#]])</f>
        <v>#VALUE!</v>
      </c>
      <c r="AF809" s="228" t="str">
        <f>IFERROR(VLOOKUP(HelpMe[[#This Row],[ID]],CGTracker[#All],11,FALSE),"No CG Status Found")</f>
        <v>No CG Status Found</v>
      </c>
      <c r="AG809" s="228" t="e">
        <f>MONTH(TEXT(HelpMe[[#This Row],[Created Date]],"mmm dd, yyyy hh:mm"))</f>
        <v>#VALUE!</v>
      </c>
      <c r="AH809" s="228" t="e">
        <f>_xlfn.CONCAT(HelpMe[[#This Row],[Year]],"-M",HelpMe[[#This Row],[Month]])</f>
        <v>#VALUE!</v>
      </c>
      <c r="AI809" s="228" t="str">
        <f ca="1">IF(HelpMe[[#This Row],[Age]]&lt;2,"Less than 2",IF(HelpMe[[#This Row],[Age]]&lt;5,"From 2 to 5",IF(HelpMe[[#This Row],[Age]]&lt;10,"From 5 to 10","More than 10")))</f>
        <v>From 2 to 5</v>
      </c>
      <c r="AJ809" s="233" t="e">
        <f>DATEVALUE(TEXT(HelpMe[[#This Row],[Created Date]],"mm/dd/yyyy hh:mm"))</f>
        <v>#VALUE!</v>
      </c>
      <c r="AK809" s="233" t="e">
        <f>IF(HelpMe[[#This Row],[Resolved Time]]="-","",DATEVALUE(TEXT(HelpMe[[#This Row],[Created Date]],"mm/dd/yyyy hh:mm")))</f>
        <v>#VALUE!</v>
      </c>
    </row>
    <row r="810" spans="1:37" ht="14.5">
      <c r="A810" s="252">
        <v>4000001004</v>
      </c>
      <c r="B810" s="252" t="s">
        <v>156</v>
      </c>
      <c r="C810" s="252" t="s">
        <v>795</v>
      </c>
      <c r="D810" s="254" t="s">
        <v>2115</v>
      </c>
      <c r="E810" s="252" t="s">
        <v>2116</v>
      </c>
      <c r="F810" s="252" t="s">
        <v>843</v>
      </c>
      <c r="G810" s="252" t="s">
        <v>844</v>
      </c>
      <c r="H810" s="252" t="s">
        <v>403</v>
      </c>
      <c r="I810" s="255">
        <v>45496.512499999997</v>
      </c>
      <c r="J810" s="255">
        <v>45498.512499999997</v>
      </c>
      <c r="K810" s="252" t="s">
        <v>845</v>
      </c>
      <c r="L810" s="255">
        <v>45499.538888888892</v>
      </c>
      <c r="M810" s="252" t="s">
        <v>846</v>
      </c>
      <c r="N810" s="252" t="s">
        <v>1268</v>
      </c>
      <c r="O810" s="252" t="s">
        <v>848</v>
      </c>
      <c r="P810" s="255">
        <v>45499.538888888892</v>
      </c>
      <c r="Q810" s="252" t="s">
        <v>795</v>
      </c>
      <c r="R810" s="255">
        <v>45496.534722222219</v>
      </c>
      <c r="S810" s="255">
        <v>45496.534722222219</v>
      </c>
      <c r="T810" s="255">
        <v>45496.595833333333</v>
      </c>
      <c r="U810" s="253" t="s">
        <v>849</v>
      </c>
      <c r="V810" s="253" t="s">
        <v>849</v>
      </c>
      <c r="W810" s="252" t="s">
        <v>850</v>
      </c>
      <c r="X810" s="252" t="s">
        <v>851</v>
      </c>
      <c r="Y810" s="228" t="str">
        <f>VLOOKUP(HelpMe[[#This Row],[Technician]],Technicians[#All],3,FALSE)</f>
        <v>RAK Ceramics</v>
      </c>
      <c r="Z810" s="228" t="str">
        <f>VLOOKUP(HelpMe[[#This Row],[Technician]],Technicians[#All],2,FALSE)</f>
        <v>SAP Basis</v>
      </c>
      <c r="AA810" s="233" t="e">
        <f>IF((TEXT("Oct 28, 2024 00:00 AM","mmm dd, yyyy hh:mm") - TEXT(HelpMe[[#This Row],[Created Date]],"mmm dd, yyyy hh:mm"))&gt;0, "Yes","No")</f>
        <v>#VALUE!</v>
      </c>
      <c r="AB810" s="230">
        <f ca="1">IF(HelpMe[[#This Row],[Resolved Time]]="-",NOW()-TEXT(HelpMe[[#This Row],[Created Date]],"mmm dd, yyyy hh:mm"),HelpMe[[#This Row],[Resolved Time]]-HelpMe[[#This Row],[Created Date]])</f>
        <v>2.2222222221898846E-2</v>
      </c>
      <c r="AC810" s="231" t="e">
        <f>YEAR(TEXT(HelpMe[[#This Row],[Created Date]],"mmm dd, yyyy hh:mm"))</f>
        <v>#VALUE!</v>
      </c>
      <c r="AD810" s="228" t="e">
        <f>WEEKNUM(TEXT(HelpMe[[#This Row],[Created Date]],"mmm dd, yyyy hh:mm"),2)</f>
        <v>#VALUE!</v>
      </c>
      <c r="AE810" s="228" t="e">
        <f>_xlfn.CONCAT(HelpMe[[#This Row],[Year]],"-W",HelpMe[[#This Row],[Week'#]])</f>
        <v>#VALUE!</v>
      </c>
      <c r="AF810" s="228" t="str">
        <f>IFERROR(VLOOKUP(HelpMe[[#This Row],[ID]],CGTracker[#All],11,FALSE),"No CG Status Found")</f>
        <v>No CG Status Found</v>
      </c>
      <c r="AG810" s="228" t="e">
        <f>MONTH(TEXT(HelpMe[[#This Row],[Created Date]],"mmm dd, yyyy hh:mm"))</f>
        <v>#VALUE!</v>
      </c>
      <c r="AH810" s="228" t="e">
        <f>_xlfn.CONCAT(HelpMe[[#This Row],[Year]],"-M",HelpMe[[#This Row],[Month]])</f>
        <v>#VALUE!</v>
      </c>
      <c r="AI810" s="228" t="str">
        <f ca="1">IF(HelpMe[[#This Row],[Age]]&lt;2,"Less than 2",IF(HelpMe[[#This Row],[Age]]&lt;5,"From 2 to 5",IF(HelpMe[[#This Row],[Age]]&lt;10,"From 5 to 10","More than 10")))</f>
        <v>Less than 2</v>
      </c>
      <c r="AJ810" s="233" t="e">
        <f>DATEVALUE(TEXT(HelpMe[[#This Row],[Created Date]],"mm/dd/yyyy hh:mm"))</f>
        <v>#VALUE!</v>
      </c>
      <c r="AK810" s="233" t="e">
        <f>IF(HelpMe[[#This Row],[Resolved Time]]="-","",DATEVALUE(TEXT(HelpMe[[#This Row],[Created Date]],"mm/dd/yyyy hh:mm")))</f>
        <v>#VALUE!</v>
      </c>
    </row>
    <row r="811" spans="1:37" ht="14.5">
      <c r="A811" s="252">
        <v>4000001014</v>
      </c>
      <c r="B811" s="252" t="s">
        <v>156</v>
      </c>
      <c r="C811" s="252" t="s">
        <v>795</v>
      </c>
      <c r="D811" s="254" t="s">
        <v>2117</v>
      </c>
      <c r="E811" s="252" t="s">
        <v>2110</v>
      </c>
      <c r="F811" s="252" t="s">
        <v>843</v>
      </c>
      <c r="G811" s="252" t="s">
        <v>844</v>
      </c>
      <c r="H811" s="252" t="s">
        <v>403</v>
      </c>
      <c r="I811" s="255">
        <v>45496.540972222225</v>
      </c>
      <c r="J811" s="255">
        <v>45498.540972222225</v>
      </c>
      <c r="K811" s="252" t="s">
        <v>845</v>
      </c>
      <c r="L811" s="255">
        <v>45499.580555555556</v>
      </c>
      <c r="M811" s="252" t="s">
        <v>846</v>
      </c>
      <c r="N811" s="252" t="s">
        <v>2111</v>
      </c>
      <c r="O811" s="252" t="s">
        <v>848</v>
      </c>
      <c r="P811" s="255">
        <v>45499.580555555556</v>
      </c>
      <c r="Q811" s="252" t="s">
        <v>795</v>
      </c>
      <c r="R811" s="255">
        <v>45496.556250000001</v>
      </c>
      <c r="S811" s="255">
        <v>45496.556250000001</v>
      </c>
      <c r="T811" s="255">
        <v>45496.624305555553</v>
      </c>
      <c r="U811" s="253" t="s">
        <v>849</v>
      </c>
      <c r="V811" s="253" t="s">
        <v>849</v>
      </c>
      <c r="W811" s="252" t="s">
        <v>850</v>
      </c>
      <c r="X811" s="252" t="s">
        <v>851</v>
      </c>
      <c r="Y811" s="228" t="str">
        <f>VLOOKUP(HelpMe[[#This Row],[Technician]],Technicians[#All],3,FALSE)</f>
        <v>RAK Ceramics</v>
      </c>
      <c r="Z811" s="228" t="str">
        <f>VLOOKUP(HelpMe[[#This Row],[Technician]],Technicians[#All],2,FALSE)</f>
        <v>SAP Basis</v>
      </c>
      <c r="AA811" s="233" t="e">
        <f>IF((TEXT("Oct 28, 2024 00:00 AM","mmm dd, yyyy hh:mm") - TEXT(HelpMe[[#This Row],[Created Date]],"mmm dd, yyyy hh:mm"))&gt;0, "Yes","No")</f>
        <v>#VALUE!</v>
      </c>
      <c r="AB811" s="230">
        <f ca="1">IF(HelpMe[[#This Row],[Resolved Time]]="-",NOW()-TEXT(HelpMe[[#This Row],[Created Date]],"mmm dd, yyyy hh:mm"),HelpMe[[#This Row],[Resolved Time]]-HelpMe[[#This Row],[Created Date]])</f>
        <v>1.5277777776645962E-2</v>
      </c>
      <c r="AC811" s="231" t="e">
        <f>YEAR(TEXT(HelpMe[[#This Row],[Created Date]],"mmm dd, yyyy hh:mm"))</f>
        <v>#VALUE!</v>
      </c>
      <c r="AD811" s="228" t="e">
        <f>WEEKNUM(TEXT(HelpMe[[#This Row],[Created Date]],"mmm dd, yyyy hh:mm"),2)</f>
        <v>#VALUE!</v>
      </c>
      <c r="AE811" s="228" t="e">
        <f>_xlfn.CONCAT(HelpMe[[#This Row],[Year]],"-W",HelpMe[[#This Row],[Week'#]])</f>
        <v>#VALUE!</v>
      </c>
      <c r="AF811" s="228" t="str">
        <f>IFERROR(VLOOKUP(HelpMe[[#This Row],[ID]],CGTracker[#All],11,FALSE),"No CG Status Found")</f>
        <v>No CG Status Found</v>
      </c>
      <c r="AG811" s="228" t="e">
        <f>MONTH(TEXT(HelpMe[[#This Row],[Created Date]],"mmm dd, yyyy hh:mm"))</f>
        <v>#VALUE!</v>
      </c>
      <c r="AH811" s="228" t="e">
        <f>_xlfn.CONCAT(HelpMe[[#This Row],[Year]],"-M",HelpMe[[#This Row],[Month]])</f>
        <v>#VALUE!</v>
      </c>
      <c r="AI811" s="228" t="str">
        <f ca="1">IF(HelpMe[[#This Row],[Age]]&lt;2,"Less than 2",IF(HelpMe[[#This Row],[Age]]&lt;5,"From 2 to 5",IF(HelpMe[[#This Row],[Age]]&lt;10,"From 5 to 10","More than 10")))</f>
        <v>Less than 2</v>
      </c>
      <c r="AJ811" s="233" t="e">
        <f>DATEVALUE(TEXT(HelpMe[[#This Row],[Created Date]],"mm/dd/yyyy hh:mm"))</f>
        <v>#VALUE!</v>
      </c>
      <c r="AK811" s="233" t="e">
        <f>IF(HelpMe[[#This Row],[Resolved Time]]="-","",DATEVALUE(TEXT(HelpMe[[#This Row],[Created Date]],"mm/dd/yyyy hh:mm")))</f>
        <v>#VALUE!</v>
      </c>
    </row>
    <row r="812" spans="1:37" ht="14.5">
      <c r="A812" s="252">
        <v>4000003824</v>
      </c>
      <c r="B812" s="252" t="s">
        <v>156</v>
      </c>
      <c r="C812" s="252" t="s">
        <v>795</v>
      </c>
      <c r="D812" s="254" t="s">
        <v>2118</v>
      </c>
      <c r="E812" s="252" t="s">
        <v>2119</v>
      </c>
      <c r="F812" s="252" t="s">
        <v>742</v>
      </c>
      <c r="G812" s="252" t="s">
        <v>864</v>
      </c>
      <c r="H812" s="252" t="s">
        <v>403</v>
      </c>
      <c r="I812" s="255">
        <v>45572.801388888889</v>
      </c>
      <c r="J812" s="255">
        <v>45574.801388888889</v>
      </c>
      <c r="K812" s="252" t="s">
        <v>845</v>
      </c>
      <c r="L812" s="255">
        <v>45598.492361111108</v>
      </c>
      <c r="M812" s="252" t="s">
        <v>846</v>
      </c>
      <c r="N812" s="252" t="s">
        <v>983</v>
      </c>
      <c r="O812" s="252" t="s">
        <v>848</v>
      </c>
      <c r="P812" s="255">
        <v>45598.492361111108</v>
      </c>
      <c r="Q812" s="252" t="s">
        <v>795</v>
      </c>
      <c r="R812" s="255">
        <v>45595.478472222225</v>
      </c>
      <c r="S812" s="255">
        <v>45595.478472222225</v>
      </c>
      <c r="T812" s="255">
        <v>45573.509722222225</v>
      </c>
      <c r="U812" s="253" t="s">
        <v>849</v>
      </c>
      <c r="V812" s="256">
        <v>2000000000</v>
      </c>
      <c r="W812" s="252" t="s">
        <v>850</v>
      </c>
      <c r="X812" s="252" t="s">
        <v>793</v>
      </c>
      <c r="Y812" s="228" t="str">
        <f>VLOOKUP(HelpMe[[#This Row],[Technician]],Technicians[#All],3,FALSE)</f>
        <v>RAK Ceramics</v>
      </c>
      <c r="Z812" s="228" t="str">
        <f>VLOOKUP(HelpMe[[#This Row],[Technician]],Technicians[#All],2,FALSE)</f>
        <v>SAP SD</v>
      </c>
      <c r="AA812" s="233" t="e">
        <f>IF((TEXT("Oct 28, 2024 00:00 AM","mmm dd, yyyy hh:mm") - TEXT(HelpMe[[#This Row],[Created Date]],"mmm dd, yyyy hh:mm"))&gt;0, "Yes","No")</f>
        <v>#VALUE!</v>
      </c>
      <c r="AB812" s="230">
        <f ca="1">IF(HelpMe[[#This Row],[Resolved Time]]="-",NOW()-TEXT(HelpMe[[#This Row],[Created Date]],"mmm dd, yyyy hh:mm"),HelpMe[[#This Row],[Resolved Time]]-HelpMe[[#This Row],[Created Date]])</f>
        <v>22.677083333335759</v>
      </c>
      <c r="AC812" s="231" t="e">
        <f>YEAR(TEXT(HelpMe[[#This Row],[Created Date]],"mmm dd, yyyy hh:mm"))</f>
        <v>#VALUE!</v>
      </c>
      <c r="AD812" s="228" t="e">
        <f>WEEKNUM(TEXT(HelpMe[[#This Row],[Created Date]],"mmm dd, yyyy hh:mm"),2)</f>
        <v>#VALUE!</v>
      </c>
      <c r="AE812" s="228" t="e">
        <f>_xlfn.CONCAT(HelpMe[[#This Row],[Year]],"-W",HelpMe[[#This Row],[Week'#]])</f>
        <v>#VALUE!</v>
      </c>
      <c r="AF812" s="228" t="str">
        <f>IFERROR(VLOOKUP(HelpMe[[#This Row],[ID]],CGTracker[#All],11,FALSE),"No CG Status Found")</f>
        <v>No CG Status Found</v>
      </c>
      <c r="AG812" s="228" t="e">
        <f>MONTH(TEXT(HelpMe[[#This Row],[Created Date]],"mmm dd, yyyy hh:mm"))</f>
        <v>#VALUE!</v>
      </c>
      <c r="AH812" s="228" t="e">
        <f>_xlfn.CONCAT(HelpMe[[#This Row],[Year]],"-M",HelpMe[[#This Row],[Month]])</f>
        <v>#VALUE!</v>
      </c>
      <c r="AI812" s="228" t="str">
        <f ca="1">IF(HelpMe[[#This Row],[Age]]&lt;2,"Less than 2",IF(HelpMe[[#This Row],[Age]]&lt;5,"From 2 to 5",IF(HelpMe[[#This Row],[Age]]&lt;10,"From 5 to 10","More than 10")))</f>
        <v>More than 10</v>
      </c>
      <c r="AJ812" s="233">
        <f>DATEVALUE(TEXT(HelpMe[[#This Row],[Created Date]],"mm/dd/yyyy hh:mm"))</f>
        <v>45483</v>
      </c>
      <c r="AK812" s="233">
        <f>IF(HelpMe[[#This Row],[Resolved Time]]="-","",DATEVALUE(TEXT(HelpMe[[#This Row],[Created Date]],"mm/dd/yyyy hh:mm")))</f>
        <v>45483</v>
      </c>
    </row>
    <row r="813" spans="1:37" ht="14.5">
      <c r="A813" s="252">
        <v>4000001059</v>
      </c>
      <c r="B813" s="252" t="s">
        <v>156</v>
      </c>
      <c r="C813" s="252" t="s">
        <v>795</v>
      </c>
      <c r="D813" s="254" t="s">
        <v>2120</v>
      </c>
      <c r="E813" s="252" t="s">
        <v>2121</v>
      </c>
      <c r="F813" s="252" t="s">
        <v>843</v>
      </c>
      <c r="G813" s="252" t="s">
        <v>844</v>
      </c>
      <c r="H813" s="252" t="s">
        <v>403</v>
      </c>
      <c r="I813" s="255">
        <v>45497.569444444445</v>
      </c>
      <c r="J813" s="255">
        <v>45501.569444444445</v>
      </c>
      <c r="K813" s="252" t="s">
        <v>885</v>
      </c>
      <c r="L813" s="255">
        <v>45500.706250000003</v>
      </c>
      <c r="M813" s="252" t="s">
        <v>846</v>
      </c>
      <c r="N813" s="252" t="s">
        <v>2122</v>
      </c>
      <c r="O813" s="252" t="s">
        <v>848</v>
      </c>
      <c r="P813" s="255">
        <v>45500.706250000003</v>
      </c>
      <c r="Q813" s="252" t="s">
        <v>795</v>
      </c>
      <c r="R813" s="255">
        <v>45497.691666666666</v>
      </c>
      <c r="S813" s="255">
        <v>45497.691666666666</v>
      </c>
      <c r="T813" s="255">
        <v>45497.652777777781</v>
      </c>
      <c r="U813" s="253" t="s">
        <v>849</v>
      </c>
      <c r="V813" s="253" t="s">
        <v>849</v>
      </c>
      <c r="W813" s="252" t="s">
        <v>888</v>
      </c>
      <c r="X813" s="252" t="s">
        <v>851</v>
      </c>
      <c r="Y813" s="228" t="str">
        <f>VLOOKUP(HelpMe[[#This Row],[Technician]],Technicians[#All],3,FALSE)</f>
        <v>RAK Ceramics</v>
      </c>
      <c r="Z813" s="228" t="str">
        <f>VLOOKUP(HelpMe[[#This Row],[Technician]],Technicians[#All],2,FALSE)</f>
        <v>SAP Basis</v>
      </c>
      <c r="AA813" s="233" t="e">
        <f>IF((TEXT("Oct 28, 2024 00:00 AM","mmm dd, yyyy hh:mm") - TEXT(HelpMe[[#This Row],[Created Date]],"mmm dd, yyyy hh:mm"))&gt;0, "Yes","No")</f>
        <v>#VALUE!</v>
      </c>
      <c r="AB813" s="230">
        <f ca="1">IF(HelpMe[[#This Row],[Resolved Time]]="-",NOW()-TEXT(HelpMe[[#This Row],[Created Date]],"mmm dd, yyyy hh:mm"),HelpMe[[#This Row],[Resolved Time]]-HelpMe[[#This Row],[Created Date]])</f>
        <v>0.12222222222044365</v>
      </c>
      <c r="AC813" s="231" t="e">
        <f>YEAR(TEXT(HelpMe[[#This Row],[Created Date]],"mmm dd, yyyy hh:mm"))</f>
        <v>#VALUE!</v>
      </c>
      <c r="AD813" s="228" t="e">
        <f>WEEKNUM(TEXT(HelpMe[[#This Row],[Created Date]],"mmm dd, yyyy hh:mm"),2)</f>
        <v>#VALUE!</v>
      </c>
      <c r="AE813" s="228" t="e">
        <f>_xlfn.CONCAT(HelpMe[[#This Row],[Year]],"-W",HelpMe[[#This Row],[Week'#]])</f>
        <v>#VALUE!</v>
      </c>
      <c r="AF813" s="228" t="str">
        <f>IFERROR(VLOOKUP(HelpMe[[#This Row],[ID]],CGTracker[#All],11,FALSE),"No CG Status Found")</f>
        <v>No CG Status Found</v>
      </c>
      <c r="AG813" s="228" t="e">
        <f>MONTH(TEXT(HelpMe[[#This Row],[Created Date]],"mmm dd, yyyy hh:mm"))</f>
        <v>#VALUE!</v>
      </c>
      <c r="AH813" s="228" t="e">
        <f>_xlfn.CONCAT(HelpMe[[#This Row],[Year]],"-M",HelpMe[[#This Row],[Month]])</f>
        <v>#VALUE!</v>
      </c>
      <c r="AI813" s="228" t="str">
        <f ca="1">IF(HelpMe[[#This Row],[Age]]&lt;2,"Less than 2",IF(HelpMe[[#This Row],[Age]]&lt;5,"From 2 to 5",IF(HelpMe[[#This Row],[Age]]&lt;10,"From 5 to 10","More than 10")))</f>
        <v>Less than 2</v>
      </c>
      <c r="AJ813" s="233" t="e">
        <f>DATEVALUE(TEXT(HelpMe[[#This Row],[Created Date]],"mm/dd/yyyy hh:mm"))</f>
        <v>#VALUE!</v>
      </c>
      <c r="AK813" s="233" t="e">
        <f>IF(HelpMe[[#This Row],[Resolved Time]]="-","",DATEVALUE(TEXT(HelpMe[[#This Row],[Created Date]],"mm/dd/yyyy hh:mm")))</f>
        <v>#VALUE!</v>
      </c>
    </row>
    <row r="814" spans="1:37" ht="14.5">
      <c r="A814" s="252">
        <v>4000005128</v>
      </c>
      <c r="B814" s="252" t="s">
        <v>156</v>
      </c>
      <c r="C814" s="252" t="s">
        <v>795</v>
      </c>
      <c r="D814" s="254" t="s">
        <v>442</v>
      </c>
      <c r="E814" s="252" t="s">
        <v>1074</v>
      </c>
      <c r="F814" s="252" t="s">
        <v>870</v>
      </c>
      <c r="G814" s="252" t="s">
        <v>864</v>
      </c>
      <c r="H814" s="252" t="s">
        <v>403</v>
      </c>
      <c r="I814" s="255">
        <v>45614.729861111111</v>
      </c>
      <c r="J814" s="255">
        <v>45616.729861111111</v>
      </c>
      <c r="K814" s="252" t="s">
        <v>845</v>
      </c>
      <c r="L814" s="255">
        <v>45628.461111111108</v>
      </c>
      <c r="M814" s="252" t="s">
        <v>1075</v>
      </c>
      <c r="N814" s="252" t="s">
        <v>1348</v>
      </c>
      <c r="O814" s="252" t="s">
        <v>848</v>
      </c>
      <c r="P814" s="255">
        <v>45628.461111111108</v>
      </c>
      <c r="Q814" s="252" t="s">
        <v>795</v>
      </c>
      <c r="R814" s="255">
        <v>45625.443055555559</v>
      </c>
      <c r="S814" s="255">
        <v>45625.443055555559</v>
      </c>
      <c r="T814" s="255">
        <v>45615.438194444447</v>
      </c>
      <c r="U814" s="253" t="s">
        <v>849</v>
      </c>
      <c r="V814" s="253" t="s">
        <v>849</v>
      </c>
      <c r="W814" s="252" t="s">
        <v>850</v>
      </c>
      <c r="X814" s="252" t="s">
        <v>793</v>
      </c>
      <c r="Y814" s="228" t="str">
        <f>VLOOKUP(HelpMe[[#This Row],[Technician]],Technicians[#All],3,FALSE)</f>
        <v>Capgemini</v>
      </c>
      <c r="Z814" s="228" t="str">
        <f>VLOOKUP(HelpMe[[#This Row],[Technician]],Technicians[#All],2,FALSE)</f>
        <v>SAP MM</v>
      </c>
      <c r="AA814" s="233" t="e">
        <f>IF((TEXT("Oct 28, 2024 00:00 AM","mmm dd, yyyy hh:mm") - TEXT(HelpMe[[#This Row],[Created Date]],"mmm dd, yyyy hh:mm"))&gt;0, "Yes","No")</f>
        <v>#VALUE!</v>
      </c>
      <c r="AB814" s="230">
        <f ca="1">IF(HelpMe[[#This Row],[Resolved Time]]="-",NOW()-TEXT(HelpMe[[#This Row],[Created Date]],"mmm dd, yyyy hh:mm"),HelpMe[[#This Row],[Resolved Time]]-HelpMe[[#This Row],[Created Date]])</f>
        <v>10.713194444448163</v>
      </c>
      <c r="AC814" s="231" t="e">
        <f>YEAR(TEXT(HelpMe[[#This Row],[Created Date]],"mmm dd, yyyy hh:mm"))</f>
        <v>#VALUE!</v>
      </c>
      <c r="AD814" s="228" t="e">
        <f>WEEKNUM(TEXT(HelpMe[[#This Row],[Created Date]],"mmm dd, yyyy hh:mm"),2)</f>
        <v>#VALUE!</v>
      </c>
      <c r="AE814" s="228" t="e">
        <f>_xlfn.CONCAT(HelpMe[[#This Row],[Year]],"-W",HelpMe[[#This Row],[Week'#]])</f>
        <v>#VALUE!</v>
      </c>
      <c r="AF814" s="228" t="str">
        <f>IFERROR(VLOOKUP(HelpMe[[#This Row],[ID]],CGTracker[#All],11,FALSE),"No CG Status Found")</f>
        <v>Closed</v>
      </c>
      <c r="AG814" s="228" t="e">
        <f>MONTH(TEXT(HelpMe[[#This Row],[Created Date]],"mmm dd, yyyy hh:mm"))</f>
        <v>#VALUE!</v>
      </c>
      <c r="AH814" s="228" t="e">
        <f>_xlfn.CONCAT(HelpMe[[#This Row],[Year]],"-M",HelpMe[[#This Row],[Month]])</f>
        <v>#VALUE!</v>
      </c>
      <c r="AI814" s="228" t="str">
        <f ca="1">IF(HelpMe[[#This Row],[Age]]&lt;2,"Less than 2",IF(HelpMe[[#This Row],[Age]]&lt;5,"From 2 to 5",IF(HelpMe[[#This Row],[Age]]&lt;10,"From 5 to 10","More than 10")))</f>
        <v>More than 10</v>
      </c>
      <c r="AJ814" s="233" t="e">
        <f>DATEVALUE(TEXT(HelpMe[[#This Row],[Created Date]],"mm/dd/yyyy hh:mm"))</f>
        <v>#VALUE!</v>
      </c>
      <c r="AK814" s="233" t="e">
        <f>IF(HelpMe[[#This Row],[Resolved Time]]="-","",DATEVALUE(TEXT(HelpMe[[#This Row],[Created Date]],"mm/dd/yyyy hh:mm")))</f>
        <v>#VALUE!</v>
      </c>
    </row>
    <row r="815" spans="1:37" ht="14.5">
      <c r="A815" s="252">
        <v>4000001713</v>
      </c>
      <c r="B815" s="252" t="s">
        <v>156</v>
      </c>
      <c r="C815" s="252" t="s">
        <v>795</v>
      </c>
      <c r="D815" s="254" t="s">
        <v>2123</v>
      </c>
      <c r="E815" s="252" t="s">
        <v>1297</v>
      </c>
      <c r="F815" s="252" t="s">
        <v>742</v>
      </c>
      <c r="G815" s="252" t="s">
        <v>516</v>
      </c>
      <c r="H815" s="252" t="s">
        <v>403</v>
      </c>
      <c r="I815" s="255">
        <v>45509.794444444444</v>
      </c>
      <c r="J815" s="255">
        <v>45511.794444444444</v>
      </c>
      <c r="K815" s="252" t="s">
        <v>845</v>
      </c>
      <c r="L815" s="255">
        <v>45527.799305555556</v>
      </c>
      <c r="M815" s="252" t="s">
        <v>846</v>
      </c>
      <c r="N815" s="252" t="s">
        <v>983</v>
      </c>
      <c r="O815" s="252" t="s">
        <v>848</v>
      </c>
      <c r="P815" s="255">
        <v>45527.799305555556</v>
      </c>
      <c r="Q815" s="252" t="s">
        <v>795</v>
      </c>
      <c r="R815" s="255">
        <v>45524.779861111114</v>
      </c>
      <c r="S815" s="255">
        <v>45524.779861111114</v>
      </c>
      <c r="T815" s="255">
        <v>45510.50277777778</v>
      </c>
      <c r="U815" s="253" t="s">
        <v>849</v>
      </c>
      <c r="V815" s="256">
        <v>2000000000</v>
      </c>
      <c r="W815" s="252" t="s">
        <v>850</v>
      </c>
      <c r="X815" s="252" t="s">
        <v>793</v>
      </c>
      <c r="Y815" s="228" t="str">
        <f>VLOOKUP(HelpMe[[#This Row],[Technician]],Technicians[#All],3,FALSE)</f>
        <v>RAK Ceramics</v>
      </c>
      <c r="Z815" s="228" t="str">
        <f>VLOOKUP(HelpMe[[#This Row],[Technician]],Technicians[#All],2,FALSE)</f>
        <v>SAP SD</v>
      </c>
      <c r="AA815" s="233" t="e">
        <f>IF((TEXT("Oct 28, 2024 00:00 AM","mmm dd, yyyy hh:mm") - TEXT(HelpMe[[#This Row],[Created Date]],"mmm dd, yyyy hh:mm"))&gt;0, "Yes","No")</f>
        <v>#VALUE!</v>
      </c>
      <c r="AB815" s="230">
        <f ca="1">IF(HelpMe[[#This Row],[Resolved Time]]="-",NOW()-TEXT(HelpMe[[#This Row],[Created Date]],"mmm dd, yyyy hh:mm"),HelpMe[[#This Row],[Resolved Time]]-HelpMe[[#This Row],[Created Date]])</f>
        <v>14.985416666670062</v>
      </c>
      <c r="AC815" s="231" t="e">
        <f>YEAR(TEXT(HelpMe[[#This Row],[Created Date]],"mmm dd, yyyy hh:mm"))</f>
        <v>#VALUE!</v>
      </c>
      <c r="AD815" s="228" t="e">
        <f>WEEKNUM(TEXT(HelpMe[[#This Row],[Created Date]],"mmm dd, yyyy hh:mm"),2)</f>
        <v>#VALUE!</v>
      </c>
      <c r="AE815" s="228" t="e">
        <f>_xlfn.CONCAT(HelpMe[[#This Row],[Year]],"-W",HelpMe[[#This Row],[Week'#]])</f>
        <v>#VALUE!</v>
      </c>
      <c r="AF815" s="228" t="str">
        <f>IFERROR(VLOOKUP(HelpMe[[#This Row],[ID]],CGTracker[#All],11,FALSE),"No CG Status Found")</f>
        <v>No CG Status Found</v>
      </c>
      <c r="AG815" s="228" t="e">
        <f>MONTH(TEXT(HelpMe[[#This Row],[Created Date]],"mmm dd, yyyy hh:mm"))</f>
        <v>#VALUE!</v>
      </c>
      <c r="AH815" s="228" t="e">
        <f>_xlfn.CONCAT(HelpMe[[#This Row],[Year]],"-M",HelpMe[[#This Row],[Month]])</f>
        <v>#VALUE!</v>
      </c>
      <c r="AI815" s="228" t="str">
        <f ca="1">IF(HelpMe[[#This Row],[Age]]&lt;2,"Less than 2",IF(HelpMe[[#This Row],[Age]]&lt;5,"From 2 to 5",IF(HelpMe[[#This Row],[Age]]&lt;10,"From 5 to 10","More than 10")))</f>
        <v>More than 10</v>
      </c>
      <c r="AJ815" s="233">
        <f>DATEVALUE(TEXT(HelpMe[[#This Row],[Created Date]],"mm/dd/yyyy hh:mm"))</f>
        <v>45420</v>
      </c>
      <c r="AK815" s="233">
        <f>IF(HelpMe[[#This Row],[Resolved Time]]="-","",DATEVALUE(TEXT(HelpMe[[#This Row],[Created Date]],"mm/dd/yyyy hh:mm")))</f>
        <v>45420</v>
      </c>
    </row>
    <row r="816" spans="1:37" ht="14.5">
      <c r="A816" s="252">
        <v>4000005810</v>
      </c>
      <c r="B816" s="252" t="s">
        <v>156</v>
      </c>
      <c r="C816" s="252" t="s">
        <v>795</v>
      </c>
      <c r="D816" s="254" t="s">
        <v>730</v>
      </c>
      <c r="E816" s="252" t="s">
        <v>1074</v>
      </c>
      <c r="F816" s="252" t="s">
        <v>870</v>
      </c>
      <c r="G816" s="252" t="s">
        <v>864</v>
      </c>
      <c r="H816" s="252" t="s">
        <v>403</v>
      </c>
      <c r="I816" s="255">
        <v>45636.694444444445</v>
      </c>
      <c r="J816" s="255">
        <v>45638.694444444445</v>
      </c>
      <c r="K816" s="252" t="s">
        <v>845</v>
      </c>
      <c r="L816" s="255">
        <v>45645.884027777778</v>
      </c>
      <c r="M816" s="252" t="s">
        <v>1075</v>
      </c>
      <c r="N816" s="252" t="s">
        <v>968</v>
      </c>
      <c r="O816" s="252" t="s">
        <v>848</v>
      </c>
      <c r="P816" s="255">
        <v>45645.884027777778</v>
      </c>
      <c r="Q816" s="252" t="s">
        <v>795</v>
      </c>
      <c r="R816" s="255">
        <v>45642.847222222219</v>
      </c>
      <c r="S816" s="255">
        <v>45642.847222222219</v>
      </c>
      <c r="T816" s="255">
        <v>45636.777777777781</v>
      </c>
      <c r="U816" s="253" t="s">
        <v>849</v>
      </c>
      <c r="V816" s="253" t="s">
        <v>849</v>
      </c>
      <c r="W816" s="252" t="s">
        <v>850</v>
      </c>
      <c r="X816" s="252" t="s">
        <v>793</v>
      </c>
      <c r="Y816" s="228" t="str">
        <f>VLOOKUP(HelpMe[[#This Row],[Technician]],Technicians[#All],3,FALSE)</f>
        <v>Capgemini</v>
      </c>
      <c r="Z816" s="228" t="str">
        <f>VLOOKUP(HelpMe[[#This Row],[Technician]],Technicians[#All],2,FALSE)</f>
        <v>SAP MM</v>
      </c>
      <c r="AA816" s="230" t="e">
        <f>IF((TEXT("Oct 28, 2024 00:00 AM","mmm dd, yyyy hh:mm") - TEXT(HelpMe[[#This Row],[Created Date]],"mmm dd, yyyy hh:mm"))&gt;0, "Yes","No")</f>
        <v>#VALUE!</v>
      </c>
      <c r="AB816" s="230">
        <f ca="1">IF(HelpMe[[#This Row],[Resolved Time]]="-",NOW()-TEXT(HelpMe[[#This Row],[Created Date]],"mmm dd, yyyy hh:mm"),HelpMe[[#This Row],[Resolved Time]]-HelpMe[[#This Row],[Created Date]])</f>
        <v>6.1527777777737356</v>
      </c>
      <c r="AC816" s="231" t="e">
        <f>YEAR(TEXT(HelpMe[[#This Row],[Created Date]],"mmm dd, yyyy hh:mm"))</f>
        <v>#VALUE!</v>
      </c>
      <c r="AD816" s="228" t="e">
        <f>WEEKNUM(TEXT(HelpMe[[#This Row],[Created Date]],"mmm dd, yyyy hh:mm"),2)</f>
        <v>#VALUE!</v>
      </c>
      <c r="AE816" s="228" t="e">
        <f>_xlfn.CONCAT(HelpMe[[#This Row],[Year]],"-W",HelpMe[[#This Row],[Week'#]])</f>
        <v>#VALUE!</v>
      </c>
      <c r="AF816" s="228" t="str">
        <f>IFERROR(VLOOKUP(HelpMe[[#This Row],[ID]],CGTracker[#All],11,FALSE),"No CG Status Found")</f>
        <v>Closed</v>
      </c>
      <c r="AG816" s="228" t="e">
        <f>MONTH(TEXT(HelpMe[[#This Row],[Created Date]],"mmm dd, yyyy hh:mm"))</f>
        <v>#VALUE!</v>
      </c>
      <c r="AH816" s="228" t="e">
        <f>_xlfn.CONCAT(HelpMe[[#This Row],[Year]],"-M",HelpMe[[#This Row],[Month]])</f>
        <v>#VALUE!</v>
      </c>
      <c r="AI816" s="228" t="str">
        <f ca="1">IF(HelpMe[[#This Row],[Age]]&lt;2,"Less than 2",IF(HelpMe[[#This Row],[Age]]&lt;5,"From 2 to 5",IF(HelpMe[[#This Row],[Age]]&lt;10,"From 5 to 10","More than 10")))</f>
        <v>From 5 to 10</v>
      </c>
      <c r="AJ816" s="233">
        <f>DATEVALUE(TEXT(HelpMe[[#This Row],[Created Date]],"mm/dd/yyyy hh:mm"))</f>
        <v>45577</v>
      </c>
      <c r="AK816" s="233">
        <f>IF(HelpMe[[#This Row],[Resolved Time]]="-","",DATEVALUE(TEXT(HelpMe[[#This Row],[Created Date]],"mm/dd/yyyy hh:mm")))</f>
        <v>45577</v>
      </c>
    </row>
    <row r="817" spans="1:37" ht="14.5">
      <c r="A817" s="252">
        <v>4000002499</v>
      </c>
      <c r="B817" s="252" t="s">
        <v>156</v>
      </c>
      <c r="C817" s="252" t="s">
        <v>795</v>
      </c>
      <c r="D817" s="254" t="s">
        <v>2124</v>
      </c>
      <c r="E817" s="252" t="s">
        <v>1050</v>
      </c>
      <c r="F817" s="252" t="s">
        <v>742</v>
      </c>
      <c r="G817" s="252" t="s">
        <v>516</v>
      </c>
      <c r="H817" s="252" t="s">
        <v>131</v>
      </c>
      <c r="I817" s="255">
        <v>45534.682638888888</v>
      </c>
      <c r="J817" s="255">
        <v>45538.682638888888</v>
      </c>
      <c r="K817" s="252" t="s">
        <v>845</v>
      </c>
      <c r="L817" s="253" t="s">
        <v>849</v>
      </c>
      <c r="M817" s="252" t="s">
        <v>846</v>
      </c>
      <c r="N817" s="252" t="s">
        <v>871</v>
      </c>
      <c r="O817" s="252" t="s">
        <v>848</v>
      </c>
      <c r="P817" s="255">
        <v>45541.561111111114</v>
      </c>
      <c r="Q817" s="252" t="s">
        <v>795</v>
      </c>
      <c r="R817" s="253" t="s">
        <v>849</v>
      </c>
      <c r="S817" s="253" t="s">
        <v>849</v>
      </c>
      <c r="T817" s="255">
        <v>45534.765972222223</v>
      </c>
      <c r="U817" s="253" t="s">
        <v>849</v>
      </c>
      <c r="V817" s="256">
        <v>2000000000</v>
      </c>
      <c r="W817" s="252" t="s">
        <v>850</v>
      </c>
      <c r="X817" s="252" t="s">
        <v>793</v>
      </c>
      <c r="Y817" s="228" t="str">
        <f>VLOOKUP(HelpMe[[#This Row],[Technician]],Technicians[#All],3,FALSE)</f>
        <v>RAK Ceramics</v>
      </c>
      <c r="Z817" s="228" t="str">
        <f>VLOOKUP(HelpMe[[#This Row],[Technician]],Technicians[#All],2,FALSE)</f>
        <v>SAP SD</v>
      </c>
      <c r="AA817" s="230" t="e">
        <f>IF((TEXT("Oct 28, 2024 00:00 AM","mmm dd, yyyy hh:mm") - TEXT(HelpMe[[#This Row],[Created Date]],"mmm dd, yyyy hh:mm"))&gt;0, "Yes","No")</f>
        <v>#VALUE!</v>
      </c>
      <c r="AB817" s="230" t="e">
        <f ca="1">IF(HelpMe[[#This Row],[Resolved Time]]="-",NOW()-TEXT(HelpMe[[#This Row],[Created Date]],"mmm dd, yyyy hh:mm"),HelpMe[[#This Row],[Resolved Time]]-HelpMe[[#This Row],[Created Date]])</f>
        <v>#VALUE!</v>
      </c>
      <c r="AC817" s="231" t="e">
        <f>YEAR(TEXT(HelpMe[[#This Row],[Created Date]],"mmm dd, yyyy hh:mm"))</f>
        <v>#VALUE!</v>
      </c>
      <c r="AD817" s="228" t="e">
        <f>WEEKNUM(TEXT(HelpMe[[#This Row],[Created Date]],"mmm dd, yyyy hh:mm"),2)</f>
        <v>#VALUE!</v>
      </c>
      <c r="AE817" s="228" t="e">
        <f>_xlfn.CONCAT(HelpMe[[#This Row],[Year]],"-W",HelpMe[[#This Row],[Week'#]])</f>
        <v>#VALUE!</v>
      </c>
      <c r="AF817" s="228" t="str">
        <f>IFERROR(VLOOKUP(HelpMe[[#This Row],[ID]],CGTracker[#All],11,FALSE),"No CG Status Found")</f>
        <v>No CG Status Found</v>
      </c>
      <c r="AG817" s="228" t="e">
        <f>MONTH(TEXT(HelpMe[[#This Row],[Created Date]],"mmm dd, yyyy hh:mm"))</f>
        <v>#VALUE!</v>
      </c>
      <c r="AH817" s="228" t="e">
        <f>_xlfn.CONCAT(HelpMe[[#This Row],[Year]],"-M",HelpMe[[#This Row],[Month]])</f>
        <v>#VALUE!</v>
      </c>
      <c r="AI817" s="228" t="e">
        <f ca="1">IF(HelpMe[[#This Row],[Age]]&lt;2,"Less than 2",IF(HelpMe[[#This Row],[Age]]&lt;5,"From 2 to 5",IF(HelpMe[[#This Row],[Age]]&lt;10,"From 5 to 10","More than 10")))</f>
        <v>#VALUE!</v>
      </c>
      <c r="AJ817" s="233" t="e">
        <f>DATEVALUE(TEXT(HelpMe[[#This Row],[Created Date]],"mm/dd/yyyy hh:mm"))</f>
        <v>#VALUE!</v>
      </c>
      <c r="AK817" s="233" t="str">
        <f>IF(HelpMe[[#This Row],[Resolved Time]]="-","",DATEVALUE(TEXT(HelpMe[[#This Row],[Created Date]],"mm/dd/yyyy hh:mm")))</f>
        <v/>
      </c>
    </row>
    <row r="818" spans="1:37" ht="14.5">
      <c r="A818" s="252">
        <v>4000005023</v>
      </c>
      <c r="B818" s="252" t="s">
        <v>117</v>
      </c>
      <c r="C818" s="252" t="s">
        <v>795</v>
      </c>
      <c r="D818" s="254" t="s">
        <v>2125</v>
      </c>
      <c r="E818" s="252" t="s">
        <v>2126</v>
      </c>
      <c r="F818" s="252" t="s">
        <v>843</v>
      </c>
      <c r="G818" s="252" t="s">
        <v>844</v>
      </c>
      <c r="H818" s="252" t="s">
        <v>403</v>
      </c>
      <c r="I818" s="255">
        <v>45610.781944444447</v>
      </c>
      <c r="J818" s="255">
        <v>45614.781944444447</v>
      </c>
      <c r="K818" s="252" t="s">
        <v>885</v>
      </c>
      <c r="L818" s="255">
        <v>45614.665277777778</v>
      </c>
      <c r="M818" s="252" t="s">
        <v>846</v>
      </c>
      <c r="N818" s="252" t="s">
        <v>1240</v>
      </c>
      <c r="O818" s="252" t="s">
        <v>848</v>
      </c>
      <c r="P818" s="255">
        <v>45614.665277777778</v>
      </c>
      <c r="Q818" s="252" t="s">
        <v>795</v>
      </c>
      <c r="R818" s="255">
        <v>45611.654861111114</v>
      </c>
      <c r="S818" s="255">
        <v>45610.783333333333</v>
      </c>
      <c r="T818" s="255">
        <v>45611.490277777775</v>
      </c>
      <c r="U818" s="252" t="s">
        <v>885</v>
      </c>
      <c r="V818" s="253" t="s">
        <v>849</v>
      </c>
      <c r="W818" s="252" t="s">
        <v>888</v>
      </c>
      <c r="X818" s="252" t="s">
        <v>793</v>
      </c>
      <c r="Y818" s="228" t="str">
        <f>VLOOKUP(HelpMe[[#This Row],[Technician]],Technicians[#All],3,FALSE)</f>
        <v>RAK Ceramics</v>
      </c>
      <c r="Z818" s="228" t="str">
        <f>VLOOKUP(HelpMe[[#This Row],[Technician]],Technicians[#All],2,FALSE)</f>
        <v>SAP Basis</v>
      </c>
      <c r="AA818" s="233" t="e">
        <f>IF((TEXT("Oct 28, 2024 00:00 AM","mmm dd, yyyy hh:mm") - TEXT(HelpMe[[#This Row],[Created Date]],"mmm dd, yyyy hh:mm"))&gt;0, "Yes","No")</f>
        <v>#VALUE!</v>
      </c>
      <c r="AB818" s="230">
        <f ca="1">IF(HelpMe[[#This Row],[Resolved Time]]="-",NOW()-TEXT(HelpMe[[#This Row],[Created Date]],"mmm dd, yyyy hh:mm"),HelpMe[[#This Row],[Resolved Time]]-HelpMe[[#This Row],[Created Date]])</f>
        <v>0.87291666666715173</v>
      </c>
      <c r="AC818" s="231" t="e">
        <f>YEAR(TEXT(HelpMe[[#This Row],[Created Date]],"mmm dd, yyyy hh:mm"))</f>
        <v>#VALUE!</v>
      </c>
      <c r="AD818" s="228" t="e">
        <f>WEEKNUM(TEXT(HelpMe[[#This Row],[Created Date]],"mmm dd, yyyy hh:mm"),2)</f>
        <v>#VALUE!</v>
      </c>
      <c r="AE818" s="228" t="e">
        <f>_xlfn.CONCAT(HelpMe[[#This Row],[Year]],"-W",HelpMe[[#This Row],[Week'#]])</f>
        <v>#VALUE!</v>
      </c>
      <c r="AF818" s="228" t="str">
        <f>IFERROR(VLOOKUP(HelpMe[[#This Row],[ID]],CGTracker[#All],11,FALSE),"No CG Status Found")</f>
        <v>No CG Status Found</v>
      </c>
      <c r="AG818" s="228" t="e">
        <f>MONTH(TEXT(HelpMe[[#This Row],[Created Date]],"mmm dd, yyyy hh:mm"))</f>
        <v>#VALUE!</v>
      </c>
      <c r="AH818" s="228" t="e">
        <f>_xlfn.CONCAT(HelpMe[[#This Row],[Year]],"-M",HelpMe[[#This Row],[Month]])</f>
        <v>#VALUE!</v>
      </c>
      <c r="AI818" s="228" t="str">
        <f ca="1">IF(HelpMe[[#This Row],[Age]]&lt;2,"Less than 2",IF(HelpMe[[#This Row],[Age]]&lt;5,"From 2 to 5",IF(HelpMe[[#This Row],[Age]]&lt;10,"From 5 to 10","More than 10")))</f>
        <v>Less than 2</v>
      </c>
      <c r="AJ818" s="233" t="e">
        <f>DATEVALUE(TEXT(HelpMe[[#This Row],[Created Date]],"mm/dd/yyyy hh:mm"))</f>
        <v>#VALUE!</v>
      </c>
      <c r="AK818" s="233" t="e">
        <f>IF(HelpMe[[#This Row],[Resolved Time]]="-","",DATEVALUE(TEXT(HelpMe[[#This Row],[Created Date]],"mm/dd/yyyy hh:mm")))</f>
        <v>#VALUE!</v>
      </c>
    </row>
    <row r="819" spans="1:37" ht="14.5">
      <c r="A819" s="252">
        <v>4000001627</v>
      </c>
      <c r="B819" s="252" t="s">
        <v>117</v>
      </c>
      <c r="C819" s="252" t="s">
        <v>861</v>
      </c>
      <c r="D819" s="254" t="s">
        <v>2127</v>
      </c>
      <c r="E819" s="252" t="s">
        <v>1658</v>
      </c>
      <c r="F819" s="252" t="s">
        <v>884</v>
      </c>
      <c r="G819" s="252" t="s">
        <v>844</v>
      </c>
      <c r="H819" s="252" t="s">
        <v>403</v>
      </c>
      <c r="I819" s="255">
        <v>45506.591666666667</v>
      </c>
      <c r="J819" s="255">
        <v>45513.724305555559</v>
      </c>
      <c r="K819" s="252" t="s">
        <v>845</v>
      </c>
      <c r="L819" s="255">
        <v>45519.42083333333</v>
      </c>
      <c r="M819" s="252" t="s">
        <v>1658</v>
      </c>
      <c r="N819" s="252" t="s">
        <v>895</v>
      </c>
      <c r="O819" s="252" t="s">
        <v>848</v>
      </c>
      <c r="P819" s="255">
        <v>45519.42083333333</v>
      </c>
      <c r="Q819" s="252" t="s">
        <v>795</v>
      </c>
      <c r="R819" s="255">
        <v>45516.418055555558</v>
      </c>
      <c r="S819" s="255">
        <v>45506.777083333334</v>
      </c>
      <c r="T819" s="255">
        <v>45506.675000000003</v>
      </c>
      <c r="U819" s="252" t="s">
        <v>885</v>
      </c>
      <c r="V819" s="253" t="s">
        <v>849</v>
      </c>
      <c r="W819" s="252" t="s">
        <v>850</v>
      </c>
      <c r="X819" s="252" t="s">
        <v>793</v>
      </c>
      <c r="Y819" s="228" t="str">
        <f>VLOOKUP(HelpMe[[#This Row],[Technician]],Technicians[#All],3,FALSE)</f>
        <v>RAK Ceramics</v>
      </c>
      <c r="Z819" s="228" t="str">
        <f>VLOOKUP(HelpMe[[#This Row],[Technician]],Technicians[#All],2,FALSE)</f>
        <v>SAP Basis</v>
      </c>
      <c r="AA819" s="233" t="e">
        <f>IF((TEXT("Oct 28, 2024 00:00 AM","mmm dd, yyyy hh:mm") - TEXT(HelpMe[[#This Row],[Created Date]],"mmm dd, yyyy hh:mm"))&gt;0, "Yes","No")</f>
        <v>#VALUE!</v>
      </c>
      <c r="AB819" s="230">
        <f ca="1">IF(HelpMe[[#This Row],[Resolved Time]]="-",NOW()-TEXT(HelpMe[[#This Row],[Created Date]],"mmm dd, yyyy hh:mm"),HelpMe[[#This Row],[Resolved Time]]-HelpMe[[#This Row],[Created Date]])</f>
        <v>9.8263888888905058</v>
      </c>
      <c r="AC819" s="231" t="e">
        <f>YEAR(TEXT(HelpMe[[#This Row],[Created Date]],"mmm dd, yyyy hh:mm"))</f>
        <v>#VALUE!</v>
      </c>
      <c r="AD819" s="228" t="e">
        <f>WEEKNUM(TEXT(HelpMe[[#This Row],[Created Date]],"mmm dd, yyyy hh:mm"),2)</f>
        <v>#VALUE!</v>
      </c>
      <c r="AE819" s="228" t="e">
        <f>_xlfn.CONCAT(HelpMe[[#This Row],[Year]],"-W",HelpMe[[#This Row],[Week'#]])</f>
        <v>#VALUE!</v>
      </c>
      <c r="AF819" s="228" t="str">
        <f>IFERROR(VLOOKUP(HelpMe[[#This Row],[ID]],CGTracker[#All],11,FALSE),"No CG Status Found")</f>
        <v>No CG Status Found</v>
      </c>
      <c r="AG819" s="228" t="e">
        <f>MONTH(TEXT(HelpMe[[#This Row],[Created Date]],"mmm dd, yyyy hh:mm"))</f>
        <v>#VALUE!</v>
      </c>
      <c r="AH819" s="228" t="e">
        <f>_xlfn.CONCAT(HelpMe[[#This Row],[Year]],"-M",HelpMe[[#This Row],[Month]])</f>
        <v>#VALUE!</v>
      </c>
      <c r="AI819" s="228" t="str">
        <f ca="1">IF(HelpMe[[#This Row],[Age]]&lt;2,"Less than 2",IF(HelpMe[[#This Row],[Age]]&lt;5,"From 2 to 5",IF(HelpMe[[#This Row],[Age]]&lt;10,"From 5 to 10","More than 10")))</f>
        <v>From 5 to 10</v>
      </c>
      <c r="AJ819" s="233">
        <f>DATEVALUE(TEXT(HelpMe[[#This Row],[Created Date]],"mm/dd/yyyy hh:mm"))</f>
        <v>45330</v>
      </c>
      <c r="AK819" s="233">
        <f>IF(HelpMe[[#This Row],[Resolved Time]]="-","",DATEVALUE(TEXT(HelpMe[[#This Row],[Created Date]],"mm/dd/yyyy hh:mm")))</f>
        <v>45330</v>
      </c>
    </row>
    <row r="820" spans="1:37" ht="14.5">
      <c r="A820" s="252">
        <v>4000005573</v>
      </c>
      <c r="B820" s="252" t="s">
        <v>156</v>
      </c>
      <c r="C820" s="252" t="s">
        <v>906</v>
      </c>
      <c r="D820" s="254" t="s">
        <v>624</v>
      </c>
      <c r="E820" s="252" t="s">
        <v>1873</v>
      </c>
      <c r="F820" s="252" t="s">
        <v>941</v>
      </c>
      <c r="G820" s="252" t="s">
        <v>942</v>
      </c>
      <c r="H820" s="252" t="s">
        <v>403</v>
      </c>
      <c r="I820" s="255">
        <v>45629.518055555556</v>
      </c>
      <c r="J820" s="255">
        <v>45630.49722222222</v>
      </c>
      <c r="K820" s="252" t="s">
        <v>845</v>
      </c>
      <c r="L820" s="255">
        <v>45639.506944444445</v>
      </c>
      <c r="M820" s="252" t="s">
        <v>1873</v>
      </c>
      <c r="N820" s="252" t="s">
        <v>860</v>
      </c>
      <c r="O820" s="252" t="s">
        <v>848</v>
      </c>
      <c r="P820" s="255">
        <v>45639.506944444445</v>
      </c>
      <c r="Q820" s="252" t="s">
        <v>861</v>
      </c>
      <c r="R820" s="255">
        <v>45636.484722222223</v>
      </c>
      <c r="S820" s="255">
        <v>45629.694444444445</v>
      </c>
      <c r="T820" s="255">
        <v>45629.55972222222</v>
      </c>
      <c r="U820" s="253" t="s">
        <v>849</v>
      </c>
      <c r="V820" s="253" t="s">
        <v>849</v>
      </c>
      <c r="W820" s="252" t="s">
        <v>850</v>
      </c>
      <c r="X820" s="252" t="s">
        <v>903</v>
      </c>
      <c r="Y820" s="228" t="str">
        <f>VLOOKUP(HelpMe[[#This Row],[Technician]],Technicians[#All],3,FALSE)</f>
        <v>Capgemini</v>
      </c>
      <c r="Z820" s="228" t="str">
        <f>VLOOKUP(HelpMe[[#This Row],[Technician]],Technicians[#All],2,FALSE)</f>
        <v>SAP FICO</v>
      </c>
      <c r="AA820" s="230" t="e">
        <f>IF((TEXT("Oct 28, 2024 00:00 AM","mmm dd, yyyy hh:mm") - TEXT(HelpMe[[#This Row],[Created Date]],"mmm dd, yyyy hh:mm"))&gt;0, "Yes","No")</f>
        <v>#VALUE!</v>
      </c>
      <c r="AB820" s="230">
        <f ca="1">IF(HelpMe[[#This Row],[Resolved Time]]="-",NOW()-TEXT(HelpMe[[#This Row],[Created Date]],"mmm dd, yyyy hh:mm"),HelpMe[[#This Row],[Resolved Time]]-HelpMe[[#This Row],[Created Date]])</f>
        <v>6.9666666666671517</v>
      </c>
      <c r="AC820" s="231" t="e">
        <f>YEAR(TEXT(HelpMe[[#This Row],[Created Date]],"mmm dd, yyyy hh:mm"))</f>
        <v>#VALUE!</v>
      </c>
      <c r="AD820" s="228" t="e">
        <f>WEEKNUM(TEXT(HelpMe[[#This Row],[Created Date]],"mmm dd, yyyy hh:mm"),2)</f>
        <v>#VALUE!</v>
      </c>
      <c r="AE820" s="228" t="e">
        <f>_xlfn.CONCAT(HelpMe[[#This Row],[Year]],"-W",HelpMe[[#This Row],[Week'#]])</f>
        <v>#VALUE!</v>
      </c>
      <c r="AF820" s="228" t="str">
        <f>IFERROR(VLOOKUP(HelpMe[[#This Row],[ID]],CGTracker[#All],11,FALSE),"No CG Status Found")</f>
        <v>Closed</v>
      </c>
      <c r="AG820" s="228" t="e">
        <f>MONTH(TEXT(HelpMe[[#This Row],[Created Date]],"mmm dd, yyyy hh:mm"))</f>
        <v>#VALUE!</v>
      </c>
      <c r="AH820" s="228" t="e">
        <f>_xlfn.CONCAT(HelpMe[[#This Row],[Year]],"-M",HelpMe[[#This Row],[Month]])</f>
        <v>#VALUE!</v>
      </c>
      <c r="AI820" s="228" t="str">
        <f ca="1">IF(HelpMe[[#This Row],[Age]]&lt;2,"Less than 2",IF(HelpMe[[#This Row],[Age]]&lt;5,"From 2 to 5",IF(HelpMe[[#This Row],[Age]]&lt;10,"From 5 to 10","More than 10")))</f>
        <v>From 5 to 10</v>
      </c>
      <c r="AJ820" s="233">
        <f>DATEVALUE(TEXT(HelpMe[[#This Row],[Created Date]],"mm/dd/yyyy hh:mm"))</f>
        <v>45363</v>
      </c>
      <c r="AK820" s="233">
        <f>IF(HelpMe[[#This Row],[Resolved Time]]="-","",DATEVALUE(TEXT(HelpMe[[#This Row],[Created Date]],"mm/dd/yyyy hh:mm")))</f>
        <v>45363</v>
      </c>
    </row>
    <row r="821" spans="1:37" ht="14.5">
      <c r="A821" s="252">
        <v>4000000291</v>
      </c>
      <c r="B821" s="252" t="s">
        <v>117</v>
      </c>
      <c r="C821" s="252" t="s">
        <v>795</v>
      </c>
      <c r="D821" s="254" t="s">
        <v>2128</v>
      </c>
      <c r="E821" s="252" t="s">
        <v>2129</v>
      </c>
      <c r="F821" s="252" t="s">
        <v>843</v>
      </c>
      <c r="G821" s="252" t="s">
        <v>844</v>
      </c>
      <c r="H821" s="252" t="s">
        <v>403</v>
      </c>
      <c r="I821" s="255">
        <v>45477.545138888891</v>
      </c>
      <c r="J821" s="255">
        <v>45480.545138888891</v>
      </c>
      <c r="K821" s="252" t="s">
        <v>845</v>
      </c>
      <c r="L821" s="255">
        <v>45484.7</v>
      </c>
      <c r="M821" s="252" t="s">
        <v>2129</v>
      </c>
      <c r="N821" s="252" t="s">
        <v>2130</v>
      </c>
      <c r="O821" s="252" t="s">
        <v>848</v>
      </c>
      <c r="P821" s="255">
        <v>45484.7</v>
      </c>
      <c r="Q821" s="252" t="s">
        <v>795</v>
      </c>
      <c r="R821" s="255">
        <v>45481.699305555558</v>
      </c>
      <c r="S821" s="255">
        <v>45481.699305555558</v>
      </c>
      <c r="T821" s="255">
        <v>45477.628472222219</v>
      </c>
      <c r="U821" s="252" t="s">
        <v>885</v>
      </c>
      <c r="V821" s="253" t="s">
        <v>849</v>
      </c>
      <c r="W821" s="252" t="s">
        <v>850</v>
      </c>
      <c r="X821" s="252" t="s">
        <v>857</v>
      </c>
      <c r="Y821" s="228" t="str">
        <f>VLOOKUP(HelpMe[[#This Row],[Technician]],Technicians[#All],3,FALSE)</f>
        <v>RAK Ceramics</v>
      </c>
      <c r="Z821" s="228" t="str">
        <f>VLOOKUP(HelpMe[[#This Row],[Technician]],Technicians[#All],2,FALSE)</f>
        <v>SAP Basis</v>
      </c>
      <c r="AA821" s="233" t="e">
        <f>IF((TEXT("Oct 28, 2024 00:00 AM","mmm dd, yyyy hh:mm") - TEXT(HelpMe[[#This Row],[Created Date]],"mmm dd, yyyy hh:mm"))&gt;0, "Yes","No")</f>
        <v>#VALUE!</v>
      </c>
      <c r="AB821" s="230">
        <f ca="1">IF(HelpMe[[#This Row],[Resolved Time]]="-",NOW()-TEXT(HelpMe[[#This Row],[Created Date]],"mmm dd, yyyy hh:mm"),HelpMe[[#This Row],[Resolved Time]]-HelpMe[[#This Row],[Created Date]])</f>
        <v>4.1541666666671517</v>
      </c>
      <c r="AC821" s="231" t="e">
        <f>YEAR(TEXT(HelpMe[[#This Row],[Created Date]],"mmm dd, yyyy hh:mm"))</f>
        <v>#VALUE!</v>
      </c>
      <c r="AD821" s="228" t="e">
        <f>WEEKNUM(TEXT(HelpMe[[#This Row],[Created Date]],"mmm dd, yyyy hh:mm"),2)</f>
        <v>#VALUE!</v>
      </c>
      <c r="AE821" s="228" t="e">
        <f>_xlfn.CONCAT(HelpMe[[#This Row],[Year]],"-W",HelpMe[[#This Row],[Week'#]])</f>
        <v>#VALUE!</v>
      </c>
      <c r="AF821" s="228" t="str">
        <f>IFERROR(VLOOKUP(HelpMe[[#This Row],[ID]],CGTracker[#All],11,FALSE),"No CG Status Found")</f>
        <v>No CG Status Found</v>
      </c>
      <c r="AG821" s="228" t="e">
        <f>MONTH(TEXT(HelpMe[[#This Row],[Created Date]],"mmm dd, yyyy hh:mm"))</f>
        <v>#VALUE!</v>
      </c>
      <c r="AH821" s="228" t="e">
        <f>_xlfn.CONCAT(HelpMe[[#This Row],[Year]],"-M",HelpMe[[#This Row],[Month]])</f>
        <v>#VALUE!</v>
      </c>
      <c r="AI821" s="228" t="str">
        <f ca="1">IF(HelpMe[[#This Row],[Age]]&lt;2,"Less than 2",IF(HelpMe[[#This Row],[Age]]&lt;5,"From 2 to 5",IF(HelpMe[[#This Row],[Age]]&lt;10,"From 5 to 10","More than 10")))</f>
        <v>From 2 to 5</v>
      </c>
      <c r="AJ821" s="233">
        <f>DATEVALUE(TEXT(HelpMe[[#This Row],[Created Date]],"mm/dd/yyyy hh:mm"))</f>
        <v>45389</v>
      </c>
      <c r="AK821" s="233">
        <f>IF(HelpMe[[#This Row],[Resolved Time]]="-","",DATEVALUE(TEXT(HelpMe[[#This Row],[Created Date]],"mm/dd/yyyy hh:mm")))</f>
        <v>45389</v>
      </c>
    </row>
    <row r="822" spans="1:37" ht="14.5">
      <c r="A822" s="252">
        <v>4000002793</v>
      </c>
      <c r="B822" s="252" t="s">
        <v>117</v>
      </c>
      <c r="C822" s="252" t="s">
        <v>881</v>
      </c>
      <c r="D822" s="254" t="s">
        <v>2131</v>
      </c>
      <c r="E822" s="252" t="s">
        <v>2132</v>
      </c>
      <c r="F822" s="252" t="s">
        <v>843</v>
      </c>
      <c r="G822" s="252" t="s">
        <v>844</v>
      </c>
      <c r="H822" s="252" t="s">
        <v>403</v>
      </c>
      <c r="I822" s="255">
        <v>45541.800694444442</v>
      </c>
      <c r="J822" s="255">
        <v>45548.800694444442</v>
      </c>
      <c r="K822" s="252" t="s">
        <v>845</v>
      </c>
      <c r="L822" s="255">
        <v>45554.558333333334</v>
      </c>
      <c r="M822" s="252" t="s">
        <v>846</v>
      </c>
      <c r="N822" s="253" t="s">
        <v>849</v>
      </c>
      <c r="O822" s="252" t="s">
        <v>848</v>
      </c>
      <c r="P822" s="255">
        <v>45554.558333333334</v>
      </c>
      <c r="Q822" s="252" t="s">
        <v>881</v>
      </c>
      <c r="R822" s="255">
        <v>45551.520833333336</v>
      </c>
      <c r="S822" s="255">
        <v>45543.384722222225</v>
      </c>
      <c r="T822" s="255">
        <v>45544.592361111114</v>
      </c>
      <c r="U822" s="252" t="s">
        <v>885</v>
      </c>
      <c r="V822" s="253" t="s">
        <v>849</v>
      </c>
      <c r="W822" s="252" t="s">
        <v>850</v>
      </c>
      <c r="X822" s="252" t="s">
        <v>793</v>
      </c>
      <c r="Y822" s="228" t="str">
        <f>VLOOKUP(HelpMe[[#This Row],[Technician]],Technicians[#All],3,FALSE)</f>
        <v>RAK Ceramics</v>
      </c>
      <c r="Z822" s="228" t="str">
        <f>VLOOKUP(HelpMe[[#This Row],[Technician]],Technicians[#All],2,FALSE)</f>
        <v>SAP Basis</v>
      </c>
      <c r="AA822" s="233" t="e">
        <f>IF((TEXT("Oct 28, 2024 00:00 AM","mmm dd, yyyy hh:mm") - TEXT(HelpMe[[#This Row],[Created Date]],"mmm dd, yyyy hh:mm"))&gt;0, "Yes","No")</f>
        <v>#VALUE!</v>
      </c>
      <c r="AB822" s="230">
        <f ca="1">IF(HelpMe[[#This Row],[Resolved Time]]="-",NOW()-TEXT(HelpMe[[#This Row],[Created Date]],"mmm dd, yyyy hh:mm"),HelpMe[[#This Row],[Resolved Time]]-HelpMe[[#This Row],[Created Date]])</f>
        <v>9.7201388888934162</v>
      </c>
      <c r="AC822" s="231" t="e">
        <f>YEAR(TEXT(HelpMe[[#This Row],[Created Date]],"mmm dd, yyyy hh:mm"))</f>
        <v>#VALUE!</v>
      </c>
      <c r="AD822" s="228" t="e">
        <f>WEEKNUM(TEXT(HelpMe[[#This Row],[Created Date]],"mmm dd, yyyy hh:mm"),2)</f>
        <v>#VALUE!</v>
      </c>
      <c r="AE822" s="228" t="e">
        <f>_xlfn.CONCAT(HelpMe[[#This Row],[Year]],"-W",HelpMe[[#This Row],[Week'#]])</f>
        <v>#VALUE!</v>
      </c>
      <c r="AF822" s="228" t="str">
        <f>IFERROR(VLOOKUP(HelpMe[[#This Row],[ID]],CGTracker[#All],11,FALSE),"No CG Status Found")</f>
        <v>No CG Status Found</v>
      </c>
      <c r="AG822" s="228" t="e">
        <f>MONTH(TEXT(HelpMe[[#This Row],[Created Date]],"mmm dd, yyyy hh:mm"))</f>
        <v>#VALUE!</v>
      </c>
      <c r="AH822" s="228" t="e">
        <f>_xlfn.CONCAT(HelpMe[[#This Row],[Year]],"-M",HelpMe[[#This Row],[Month]])</f>
        <v>#VALUE!</v>
      </c>
      <c r="AI822" s="228" t="str">
        <f ca="1">IF(HelpMe[[#This Row],[Age]]&lt;2,"Less than 2",IF(HelpMe[[#This Row],[Age]]&lt;5,"From 2 to 5",IF(HelpMe[[#This Row],[Age]]&lt;10,"From 5 to 10","More than 10")))</f>
        <v>From 5 to 10</v>
      </c>
      <c r="AJ822" s="233">
        <f>DATEVALUE(TEXT(HelpMe[[#This Row],[Created Date]],"mm/dd/yyyy hh:mm"))</f>
        <v>45452</v>
      </c>
      <c r="AK822" s="233">
        <f>IF(HelpMe[[#This Row],[Resolved Time]]="-","",DATEVALUE(TEXT(HelpMe[[#This Row],[Created Date]],"mm/dd/yyyy hh:mm")))</f>
        <v>45452</v>
      </c>
    </row>
    <row r="823" spans="1:37" ht="14.5">
      <c r="A823" s="252">
        <v>4000000292</v>
      </c>
      <c r="B823" s="252" t="s">
        <v>117</v>
      </c>
      <c r="C823" s="252" t="s">
        <v>881</v>
      </c>
      <c r="D823" s="254" t="s">
        <v>2133</v>
      </c>
      <c r="E823" s="252" t="s">
        <v>1987</v>
      </c>
      <c r="F823" s="252" t="s">
        <v>843</v>
      </c>
      <c r="G823" s="252" t="s">
        <v>844</v>
      </c>
      <c r="H823" s="252" t="s">
        <v>403</v>
      </c>
      <c r="I823" s="255">
        <v>45477.547222222223</v>
      </c>
      <c r="J823" s="255">
        <v>45484.495138888888</v>
      </c>
      <c r="K823" s="252" t="s">
        <v>845</v>
      </c>
      <c r="L823" s="255">
        <v>45499.74722222222</v>
      </c>
      <c r="M823" s="252" t="s">
        <v>2134</v>
      </c>
      <c r="N823" s="252" t="s">
        <v>968</v>
      </c>
      <c r="O823" s="252" t="s">
        <v>848</v>
      </c>
      <c r="P823" s="255">
        <v>45499.74722222222</v>
      </c>
      <c r="Q823" s="252" t="s">
        <v>881</v>
      </c>
      <c r="R823" s="255">
        <v>45496.724999999999</v>
      </c>
      <c r="S823" s="255">
        <v>45477.554166666669</v>
      </c>
      <c r="T823" s="255">
        <v>45478.661805555559</v>
      </c>
      <c r="U823" s="252" t="s">
        <v>885</v>
      </c>
      <c r="V823" s="253" t="s">
        <v>849</v>
      </c>
      <c r="W823" s="252" t="s">
        <v>850</v>
      </c>
      <c r="X823" s="252" t="s">
        <v>903</v>
      </c>
      <c r="Y823" s="228" t="str">
        <f>VLOOKUP(HelpMe[[#This Row],[Technician]],Technicians[#All],3,FALSE)</f>
        <v>RAK Ceramics</v>
      </c>
      <c r="Z823" s="228" t="str">
        <f>VLOOKUP(HelpMe[[#This Row],[Technician]],Technicians[#All],2,FALSE)</f>
        <v>SAP Basis</v>
      </c>
      <c r="AA823" s="233" t="e">
        <f>IF((TEXT("Oct 28, 2024 00:00 AM","mmm dd, yyyy hh:mm") - TEXT(HelpMe[[#This Row],[Created Date]],"mmm dd, yyyy hh:mm"))&gt;0, "Yes","No")</f>
        <v>#VALUE!</v>
      </c>
      <c r="AB823" s="230">
        <f ca="1">IF(HelpMe[[#This Row],[Resolved Time]]="-",NOW()-TEXT(HelpMe[[#This Row],[Created Date]],"mmm dd, yyyy hh:mm"),HelpMe[[#This Row],[Resolved Time]]-HelpMe[[#This Row],[Created Date]])</f>
        <v>19.177777777775191</v>
      </c>
      <c r="AC823" s="231" t="e">
        <f>YEAR(TEXT(HelpMe[[#This Row],[Created Date]],"mmm dd, yyyy hh:mm"))</f>
        <v>#VALUE!</v>
      </c>
      <c r="AD823" s="228" t="e">
        <f>WEEKNUM(TEXT(HelpMe[[#This Row],[Created Date]],"mmm dd, yyyy hh:mm"),2)</f>
        <v>#VALUE!</v>
      </c>
      <c r="AE823" s="228" t="e">
        <f>_xlfn.CONCAT(HelpMe[[#This Row],[Year]],"-W",HelpMe[[#This Row],[Week'#]])</f>
        <v>#VALUE!</v>
      </c>
      <c r="AF823" s="228" t="str">
        <f>IFERROR(VLOOKUP(HelpMe[[#This Row],[ID]],CGTracker[#All],11,FALSE),"No CG Status Found")</f>
        <v>No CG Status Found</v>
      </c>
      <c r="AG823" s="228" t="e">
        <f>MONTH(TEXT(HelpMe[[#This Row],[Created Date]],"mmm dd, yyyy hh:mm"))</f>
        <v>#VALUE!</v>
      </c>
      <c r="AH823" s="228" t="e">
        <f>_xlfn.CONCAT(HelpMe[[#This Row],[Year]],"-M",HelpMe[[#This Row],[Month]])</f>
        <v>#VALUE!</v>
      </c>
      <c r="AI823" s="228" t="str">
        <f ca="1">IF(HelpMe[[#This Row],[Age]]&lt;2,"Less than 2",IF(HelpMe[[#This Row],[Age]]&lt;5,"From 2 to 5",IF(HelpMe[[#This Row],[Age]]&lt;10,"From 5 to 10","More than 10")))</f>
        <v>More than 10</v>
      </c>
      <c r="AJ823" s="233">
        <f>DATEVALUE(TEXT(HelpMe[[#This Row],[Created Date]],"mm/dd/yyyy hh:mm"))</f>
        <v>45389</v>
      </c>
      <c r="AK823" s="233">
        <f>IF(HelpMe[[#This Row],[Resolved Time]]="-","",DATEVALUE(TEXT(HelpMe[[#This Row],[Created Date]],"mm/dd/yyyy hh:mm")))</f>
        <v>45389</v>
      </c>
    </row>
    <row r="824" spans="1:37" ht="14.5">
      <c r="A824" s="252">
        <v>4000004896</v>
      </c>
      <c r="B824" s="252" t="s">
        <v>117</v>
      </c>
      <c r="C824" s="252" t="s">
        <v>906</v>
      </c>
      <c r="D824" s="254" t="s">
        <v>2135</v>
      </c>
      <c r="E824" s="252" t="s">
        <v>1599</v>
      </c>
      <c r="F824" s="252" t="s">
        <v>843</v>
      </c>
      <c r="G824" s="252" t="s">
        <v>844</v>
      </c>
      <c r="H824" s="252" t="s">
        <v>403</v>
      </c>
      <c r="I824" s="255">
        <v>45607.672222222223</v>
      </c>
      <c r="J824" s="255">
        <v>45608.630555555559</v>
      </c>
      <c r="K824" s="252" t="s">
        <v>885</v>
      </c>
      <c r="L824" s="255">
        <v>45614.497916666667</v>
      </c>
      <c r="M824" s="252" t="s">
        <v>1599</v>
      </c>
      <c r="N824" s="252" t="s">
        <v>1005</v>
      </c>
      <c r="O824" s="252" t="s">
        <v>848</v>
      </c>
      <c r="P824" s="255">
        <v>45614.497916666667</v>
      </c>
      <c r="Q824" s="252" t="s">
        <v>861</v>
      </c>
      <c r="R824" s="255">
        <v>45611.456944444442</v>
      </c>
      <c r="S824" s="255">
        <v>45608.628472222219</v>
      </c>
      <c r="T824" s="255">
        <v>45607.713888888888</v>
      </c>
      <c r="U824" s="252" t="s">
        <v>885</v>
      </c>
      <c r="V824" s="253" t="s">
        <v>849</v>
      </c>
      <c r="W824" s="252" t="s">
        <v>888</v>
      </c>
      <c r="X824" s="252" t="s">
        <v>793</v>
      </c>
      <c r="Y824" s="228" t="str">
        <f>VLOOKUP(HelpMe[[#This Row],[Technician]],Technicians[#All],3,FALSE)</f>
        <v>RAK Ceramics</v>
      </c>
      <c r="Z824" s="228" t="str">
        <f>VLOOKUP(HelpMe[[#This Row],[Technician]],Technicians[#All],2,FALSE)</f>
        <v>SAP Basis</v>
      </c>
      <c r="AA824" s="233" t="e">
        <f>IF((TEXT("Oct 28, 2024 00:00 AM","mmm dd, yyyy hh:mm") - TEXT(HelpMe[[#This Row],[Created Date]],"mmm dd, yyyy hh:mm"))&gt;0, "Yes","No")</f>
        <v>#VALUE!</v>
      </c>
      <c r="AB824" s="230">
        <f ca="1">IF(HelpMe[[#This Row],[Resolved Time]]="-",NOW()-TEXT(HelpMe[[#This Row],[Created Date]],"mmm dd, yyyy hh:mm"),HelpMe[[#This Row],[Resolved Time]]-HelpMe[[#This Row],[Created Date]])</f>
        <v>3.7847222222189885</v>
      </c>
      <c r="AC824" s="231" t="e">
        <f>YEAR(TEXT(HelpMe[[#This Row],[Created Date]],"mmm dd, yyyy hh:mm"))</f>
        <v>#VALUE!</v>
      </c>
      <c r="AD824" s="228" t="e">
        <f>WEEKNUM(TEXT(HelpMe[[#This Row],[Created Date]],"mmm dd, yyyy hh:mm"),2)</f>
        <v>#VALUE!</v>
      </c>
      <c r="AE824" s="228" t="e">
        <f>_xlfn.CONCAT(HelpMe[[#This Row],[Year]],"-W",HelpMe[[#This Row],[Week'#]])</f>
        <v>#VALUE!</v>
      </c>
      <c r="AF824" s="228" t="str">
        <f>IFERROR(VLOOKUP(HelpMe[[#This Row],[ID]],CGTracker[#All],11,FALSE),"No CG Status Found")</f>
        <v>No CG Status Found</v>
      </c>
      <c r="AG824" s="228" t="e">
        <f>MONTH(TEXT(HelpMe[[#This Row],[Created Date]],"mmm dd, yyyy hh:mm"))</f>
        <v>#VALUE!</v>
      </c>
      <c r="AH824" s="228" t="e">
        <f>_xlfn.CONCAT(HelpMe[[#This Row],[Year]],"-M",HelpMe[[#This Row],[Month]])</f>
        <v>#VALUE!</v>
      </c>
      <c r="AI824" s="228" t="str">
        <f ca="1">IF(HelpMe[[#This Row],[Age]]&lt;2,"Less than 2",IF(HelpMe[[#This Row],[Age]]&lt;5,"From 2 to 5",IF(HelpMe[[#This Row],[Age]]&lt;10,"From 5 to 10","More than 10")))</f>
        <v>From 2 to 5</v>
      </c>
      <c r="AJ824" s="233">
        <f>DATEVALUE(TEXT(HelpMe[[#This Row],[Created Date]],"mm/dd/yyyy hh:mm"))</f>
        <v>45607</v>
      </c>
      <c r="AK824" s="233">
        <f>IF(HelpMe[[#This Row],[Resolved Time]]="-","",DATEVALUE(TEXT(HelpMe[[#This Row],[Created Date]],"mm/dd/yyyy hh:mm")))</f>
        <v>45607</v>
      </c>
    </row>
    <row r="825" spans="1:37" ht="14.5">
      <c r="A825" s="252">
        <v>4000000416</v>
      </c>
      <c r="B825" s="252" t="s">
        <v>117</v>
      </c>
      <c r="C825" s="252" t="s">
        <v>861</v>
      </c>
      <c r="D825" s="254" t="s">
        <v>2136</v>
      </c>
      <c r="E825" s="252" t="s">
        <v>894</v>
      </c>
      <c r="F825" s="252" t="s">
        <v>843</v>
      </c>
      <c r="G825" s="252" t="s">
        <v>844</v>
      </c>
      <c r="H825" s="252" t="s">
        <v>403</v>
      </c>
      <c r="I825" s="255">
        <v>45481.689583333333</v>
      </c>
      <c r="J825" s="255">
        <v>45483.691666666666</v>
      </c>
      <c r="K825" s="252" t="s">
        <v>845</v>
      </c>
      <c r="L825" s="255">
        <v>45483.75</v>
      </c>
      <c r="M825" s="252" t="s">
        <v>894</v>
      </c>
      <c r="N825" s="252" t="s">
        <v>895</v>
      </c>
      <c r="O825" s="252" t="s">
        <v>848</v>
      </c>
      <c r="P825" s="255">
        <v>45483.75</v>
      </c>
      <c r="Q825" s="252" t="s">
        <v>795</v>
      </c>
      <c r="R825" s="255">
        <v>45482.705555555556</v>
      </c>
      <c r="S825" s="255">
        <v>45482.700694444444</v>
      </c>
      <c r="T825" s="253" t="s">
        <v>849</v>
      </c>
      <c r="U825" s="252" t="s">
        <v>885</v>
      </c>
      <c r="V825" s="253" t="s">
        <v>849</v>
      </c>
      <c r="W825" s="252" t="s">
        <v>850</v>
      </c>
      <c r="X825" s="252" t="s">
        <v>793</v>
      </c>
      <c r="Y825" s="228" t="str">
        <f>VLOOKUP(HelpMe[[#This Row],[Technician]],Technicians[#All],3,FALSE)</f>
        <v>RAK Ceramics</v>
      </c>
      <c r="Z825" s="228" t="str">
        <f>VLOOKUP(HelpMe[[#This Row],[Technician]],Technicians[#All],2,FALSE)</f>
        <v>SAP Basis</v>
      </c>
      <c r="AA825" s="233" t="e">
        <f>IF((TEXT("Oct 28, 2024 00:00 AM","mmm dd, yyyy hh:mm") - TEXT(HelpMe[[#This Row],[Created Date]],"mmm dd, yyyy hh:mm"))&gt;0, "Yes","No")</f>
        <v>#VALUE!</v>
      </c>
      <c r="AB825" s="230">
        <f ca="1">IF(HelpMe[[#This Row],[Resolved Time]]="-",NOW()-TEXT(HelpMe[[#This Row],[Created Date]],"mmm dd, yyyy hh:mm"),HelpMe[[#This Row],[Resolved Time]]-HelpMe[[#This Row],[Created Date]])</f>
        <v>1.015972222223354</v>
      </c>
      <c r="AC825" s="231" t="e">
        <f>YEAR(TEXT(HelpMe[[#This Row],[Created Date]],"mmm dd, yyyy hh:mm"))</f>
        <v>#VALUE!</v>
      </c>
      <c r="AD825" s="228" t="e">
        <f>WEEKNUM(TEXT(HelpMe[[#This Row],[Created Date]],"mmm dd, yyyy hh:mm"),2)</f>
        <v>#VALUE!</v>
      </c>
      <c r="AE825" s="228" t="e">
        <f>_xlfn.CONCAT(HelpMe[[#This Row],[Year]],"-W",HelpMe[[#This Row],[Week'#]])</f>
        <v>#VALUE!</v>
      </c>
      <c r="AF825" s="228" t="str">
        <f>IFERROR(VLOOKUP(HelpMe[[#This Row],[ID]],CGTracker[#All],11,FALSE),"No CG Status Found")</f>
        <v>No CG Status Found</v>
      </c>
      <c r="AG825" s="228" t="e">
        <f>MONTH(TEXT(HelpMe[[#This Row],[Created Date]],"mmm dd, yyyy hh:mm"))</f>
        <v>#VALUE!</v>
      </c>
      <c r="AH825" s="228" t="e">
        <f>_xlfn.CONCAT(HelpMe[[#This Row],[Year]],"-M",HelpMe[[#This Row],[Month]])</f>
        <v>#VALUE!</v>
      </c>
      <c r="AI825" s="228" t="str">
        <f ca="1">IF(HelpMe[[#This Row],[Age]]&lt;2,"Less than 2",IF(HelpMe[[#This Row],[Age]]&lt;5,"From 2 to 5",IF(HelpMe[[#This Row],[Age]]&lt;10,"From 5 to 10","More than 10")))</f>
        <v>Less than 2</v>
      </c>
      <c r="AJ825" s="233">
        <f>DATEVALUE(TEXT(HelpMe[[#This Row],[Created Date]],"mm/dd/yyyy hh:mm"))</f>
        <v>45511</v>
      </c>
      <c r="AK825" s="233">
        <f>IF(HelpMe[[#This Row],[Resolved Time]]="-","",DATEVALUE(TEXT(HelpMe[[#This Row],[Created Date]],"mm/dd/yyyy hh:mm")))</f>
        <v>45511</v>
      </c>
    </row>
    <row r="826" spans="1:37" ht="14.5">
      <c r="A826" s="252">
        <v>4000004148</v>
      </c>
      <c r="B826" s="252" t="s">
        <v>117</v>
      </c>
      <c r="C826" s="252" t="s">
        <v>795</v>
      </c>
      <c r="D826" s="254" t="s">
        <v>2137</v>
      </c>
      <c r="E826" s="252" t="s">
        <v>911</v>
      </c>
      <c r="F826" s="252" t="s">
        <v>843</v>
      </c>
      <c r="G826" s="252" t="s">
        <v>844</v>
      </c>
      <c r="H826" s="252" t="s">
        <v>403</v>
      </c>
      <c r="I826" s="255">
        <v>45581.688888888886</v>
      </c>
      <c r="J826" s="255">
        <v>45583.688888888886</v>
      </c>
      <c r="K826" s="252" t="s">
        <v>845</v>
      </c>
      <c r="L826" s="255">
        <v>45585.820833333331</v>
      </c>
      <c r="M826" s="252" t="s">
        <v>911</v>
      </c>
      <c r="N826" s="252" t="s">
        <v>912</v>
      </c>
      <c r="O826" s="252" t="s">
        <v>848</v>
      </c>
      <c r="P826" s="255">
        <v>45595.48333333333</v>
      </c>
      <c r="Q826" s="252" t="s">
        <v>795</v>
      </c>
      <c r="R826" s="255">
        <v>45582.792361111111</v>
      </c>
      <c r="S826" s="255">
        <v>45582.792361111111</v>
      </c>
      <c r="T826" s="255">
        <v>45581.772222222222</v>
      </c>
      <c r="U826" s="252" t="s">
        <v>885</v>
      </c>
      <c r="V826" s="253" t="s">
        <v>849</v>
      </c>
      <c r="W826" s="252" t="s">
        <v>850</v>
      </c>
      <c r="X826" s="252" t="s">
        <v>913</v>
      </c>
      <c r="Y826" s="228" t="str">
        <f>VLOOKUP(HelpMe[[#This Row],[Technician]],Technicians[#All],3,FALSE)</f>
        <v>RAK Ceramics</v>
      </c>
      <c r="Z826" s="228" t="str">
        <f>VLOOKUP(HelpMe[[#This Row],[Technician]],Technicians[#All],2,FALSE)</f>
        <v>SAP Basis</v>
      </c>
      <c r="AA826" s="230" t="e">
        <f>IF((TEXT("Oct 28, 2024 00:00 AM","mmm dd, yyyy hh:mm") - TEXT(HelpMe[[#This Row],[Created Date]],"mmm dd, yyyy hh:mm"))&gt;0, "Yes","No")</f>
        <v>#VALUE!</v>
      </c>
      <c r="AB826" s="230">
        <f ca="1">IF(HelpMe[[#This Row],[Resolved Time]]="-",NOW()-TEXT(HelpMe[[#This Row],[Created Date]],"mmm dd, yyyy hh:mm"),HelpMe[[#This Row],[Resolved Time]]-HelpMe[[#This Row],[Created Date]])</f>
        <v>1.1034722222248092</v>
      </c>
      <c r="AC826" s="231" t="e">
        <f>YEAR(TEXT(HelpMe[[#This Row],[Created Date]],"mmm dd, yyyy hh:mm"))</f>
        <v>#VALUE!</v>
      </c>
      <c r="AD826" s="228" t="e">
        <f>WEEKNUM(TEXT(HelpMe[[#This Row],[Created Date]],"mmm dd, yyyy hh:mm"),2)</f>
        <v>#VALUE!</v>
      </c>
      <c r="AE826" s="228" t="e">
        <f>_xlfn.CONCAT(HelpMe[[#This Row],[Year]],"-W",HelpMe[[#This Row],[Week'#]])</f>
        <v>#VALUE!</v>
      </c>
      <c r="AF826" s="228" t="str">
        <f>IFERROR(VLOOKUP(HelpMe[[#This Row],[ID]],CGTracker[#All],11,FALSE),"No CG Status Found")</f>
        <v>No CG Status Found</v>
      </c>
      <c r="AG826" s="228" t="e">
        <f>MONTH(TEXT(HelpMe[[#This Row],[Created Date]],"mmm dd, yyyy hh:mm"))</f>
        <v>#VALUE!</v>
      </c>
      <c r="AH826" s="228" t="e">
        <f>_xlfn.CONCAT(HelpMe[[#This Row],[Year]],"-M",HelpMe[[#This Row],[Month]])</f>
        <v>#VALUE!</v>
      </c>
      <c r="AI826" s="228" t="str">
        <f ca="1">IF(HelpMe[[#This Row],[Age]]&lt;2,"Less than 2",IF(HelpMe[[#This Row],[Age]]&lt;5,"From 2 to 5",IF(HelpMe[[#This Row],[Age]]&lt;10,"From 5 to 10","More than 10")))</f>
        <v>Less than 2</v>
      </c>
      <c r="AJ826" s="233" t="e">
        <f>DATEVALUE(TEXT(HelpMe[[#This Row],[Created Date]],"mm/dd/yyyy hh:mm"))</f>
        <v>#VALUE!</v>
      </c>
      <c r="AK826" s="233" t="e">
        <f>IF(HelpMe[[#This Row],[Resolved Time]]="-","",DATEVALUE(TEXT(HelpMe[[#This Row],[Created Date]],"mm/dd/yyyy hh:mm")))</f>
        <v>#VALUE!</v>
      </c>
    </row>
    <row r="827" spans="1:37" ht="14.5">
      <c r="A827" s="252">
        <v>4000002112</v>
      </c>
      <c r="B827" s="252" t="s">
        <v>117</v>
      </c>
      <c r="C827" s="252" t="s">
        <v>795</v>
      </c>
      <c r="D827" s="254" t="s">
        <v>2138</v>
      </c>
      <c r="E827" s="252" t="s">
        <v>2139</v>
      </c>
      <c r="F827" s="252" t="s">
        <v>843</v>
      </c>
      <c r="G827" s="252" t="s">
        <v>844</v>
      </c>
      <c r="H827" s="252" t="s">
        <v>131</v>
      </c>
      <c r="I827" s="255">
        <v>45523.552777777775</v>
      </c>
      <c r="J827" s="255">
        <v>45525.552777777775</v>
      </c>
      <c r="K827" s="252" t="s">
        <v>885</v>
      </c>
      <c r="L827" s="253" t="s">
        <v>849</v>
      </c>
      <c r="M827" s="252" t="s">
        <v>846</v>
      </c>
      <c r="N827" s="252" t="s">
        <v>2140</v>
      </c>
      <c r="O827" s="252" t="s">
        <v>848</v>
      </c>
      <c r="P827" s="255">
        <v>45610.571527777778</v>
      </c>
      <c r="Q827" s="252" t="s">
        <v>795</v>
      </c>
      <c r="R827" s="253" t="s">
        <v>849</v>
      </c>
      <c r="S827" s="255">
        <v>45610.571527777778</v>
      </c>
      <c r="T827" s="255">
        <v>45523.636111111111</v>
      </c>
      <c r="U827" s="252" t="s">
        <v>885</v>
      </c>
      <c r="V827" s="253" t="s">
        <v>849</v>
      </c>
      <c r="W827" s="252" t="s">
        <v>888</v>
      </c>
      <c r="X827" s="252" t="s">
        <v>1006</v>
      </c>
      <c r="Y827" s="228" t="str">
        <f>VLOOKUP(HelpMe[[#This Row],[Technician]],Technicians[#All],3,FALSE)</f>
        <v>RAK Ceramics</v>
      </c>
      <c r="Z827" s="228" t="str">
        <f>VLOOKUP(HelpMe[[#This Row],[Technician]],Technicians[#All],2,FALSE)</f>
        <v>SAP Basis</v>
      </c>
      <c r="AA827" s="233" t="e">
        <f>IF((TEXT("Oct 28, 2024 00:00 AM","mmm dd, yyyy hh:mm") - TEXT(HelpMe[[#This Row],[Created Date]],"mmm dd, yyyy hh:mm"))&gt;0, "Yes","No")</f>
        <v>#VALUE!</v>
      </c>
      <c r="AB827" s="230" t="e">
        <f ca="1">IF(HelpMe[[#This Row],[Resolved Time]]="-",NOW()-TEXT(HelpMe[[#This Row],[Created Date]],"mmm dd, yyyy hh:mm"),HelpMe[[#This Row],[Resolved Time]]-HelpMe[[#This Row],[Created Date]])</f>
        <v>#VALUE!</v>
      </c>
      <c r="AC827" s="231" t="e">
        <f>YEAR(TEXT(HelpMe[[#This Row],[Created Date]],"mmm dd, yyyy hh:mm"))</f>
        <v>#VALUE!</v>
      </c>
      <c r="AD827" s="228" t="e">
        <f>WEEKNUM(TEXT(HelpMe[[#This Row],[Created Date]],"mmm dd, yyyy hh:mm"),2)</f>
        <v>#VALUE!</v>
      </c>
      <c r="AE827" s="228" t="e">
        <f>_xlfn.CONCAT(HelpMe[[#This Row],[Year]],"-W",HelpMe[[#This Row],[Week'#]])</f>
        <v>#VALUE!</v>
      </c>
      <c r="AF827" s="228" t="str">
        <f>IFERROR(VLOOKUP(HelpMe[[#This Row],[ID]],CGTracker[#All],11,FALSE),"No CG Status Found")</f>
        <v>No CG Status Found</v>
      </c>
      <c r="AG827" s="228" t="e">
        <f>MONTH(TEXT(HelpMe[[#This Row],[Created Date]],"mmm dd, yyyy hh:mm"))</f>
        <v>#VALUE!</v>
      </c>
      <c r="AH827" s="228" t="e">
        <f>_xlfn.CONCAT(HelpMe[[#This Row],[Year]],"-M",HelpMe[[#This Row],[Month]])</f>
        <v>#VALUE!</v>
      </c>
      <c r="AI827" s="228" t="e">
        <f ca="1">IF(HelpMe[[#This Row],[Age]]&lt;2,"Less than 2",IF(HelpMe[[#This Row],[Age]]&lt;5,"From 2 to 5",IF(HelpMe[[#This Row],[Age]]&lt;10,"From 5 to 10","More than 10")))</f>
        <v>#VALUE!</v>
      </c>
      <c r="AJ827" s="233" t="e">
        <f>DATEVALUE(TEXT(HelpMe[[#This Row],[Created Date]],"mm/dd/yyyy hh:mm"))</f>
        <v>#VALUE!</v>
      </c>
      <c r="AK827" s="233" t="str">
        <f>IF(HelpMe[[#This Row],[Resolved Time]]="-","",DATEVALUE(TEXT(HelpMe[[#This Row],[Created Date]],"mm/dd/yyyy hh:mm")))</f>
        <v/>
      </c>
    </row>
    <row r="828" spans="1:37" ht="14.5">
      <c r="A828" s="252">
        <v>4000004369</v>
      </c>
      <c r="B828" s="252" t="s">
        <v>117</v>
      </c>
      <c r="C828" s="252" t="s">
        <v>795</v>
      </c>
      <c r="D828" s="254" t="s">
        <v>2141</v>
      </c>
      <c r="E828" s="252" t="s">
        <v>1004</v>
      </c>
      <c r="F828" s="252" t="s">
        <v>843</v>
      </c>
      <c r="G828" s="252" t="s">
        <v>844</v>
      </c>
      <c r="H828" s="252" t="s">
        <v>403</v>
      </c>
      <c r="I828" s="255">
        <v>45589.726388888892</v>
      </c>
      <c r="J828" s="255">
        <v>45593.788888888892</v>
      </c>
      <c r="K828" s="252" t="s">
        <v>845</v>
      </c>
      <c r="L828" s="255">
        <v>45628.586111111108</v>
      </c>
      <c r="M828" s="252" t="s">
        <v>846</v>
      </c>
      <c r="N828" s="252" t="s">
        <v>1005</v>
      </c>
      <c r="O828" s="252" t="s">
        <v>848</v>
      </c>
      <c r="P828" s="255">
        <v>45628.586111111108</v>
      </c>
      <c r="Q828" s="252" t="s">
        <v>795</v>
      </c>
      <c r="R828" s="255">
        <v>45625.57916666667</v>
      </c>
      <c r="S828" s="255">
        <v>45625.57916666667</v>
      </c>
      <c r="T828" s="255">
        <v>45589.80972222222</v>
      </c>
      <c r="U828" s="252" t="s">
        <v>885</v>
      </c>
      <c r="V828" s="253" t="s">
        <v>849</v>
      </c>
      <c r="W828" s="252" t="s">
        <v>850</v>
      </c>
      <c r="X828" s="252" t="s">
        <v>1006</v>
      </c>
      <c r="Y828" s="228" t="str">
        <f>VLOOKUP(HelpMe[[#This Row],[Technician]],Technicians[#All],3,FALSE)</f>
        <v>RAK Ceramics</v>
      </c>
      <c r="Z828" s="228" t="str">
        <f>VLOOKUP(HelpMe[[#This Row],[Technician]],Technicians[#All],2,FALSE)</f>
        <v>SAP Basis</v>
      </c>
      <c r="AA828" s="233" t="e">
        <f>IF((TEXT("Oct 28, 2024 00:00 AM","mmm dd, yyyy hh:mm") - TEXT(HelpMe[[#This Row],[Created Date]],"mmm dd, yyyy hh:mm"))&gt;0, "Yes","No")</f>
        <v>#VALUE!</v>
      </c>
      <c r="AB828" s="230">
        <f ca="1">IF(HelpMe[[#This Row],[Resolved Time]]="-",NOW()-TEXT(HelpMe[[#This Row],[Created Date]],"mmm dd, yyyy hh:mm"),HelpMe[[#This Row],[Resolved Time]]-HelpMe[[#This Row],[Created Date]])</f>
        <v>35.852777777778101</v>
      </c>
      <c r="AC828" s="231" t="e">
        <f>YEAR(TEXT(HelpMe[[#This Row],[Created Date]],"mmm dd, yyyy hh:mm"))</f>
        <v>#VALUE!</v>
      </c>
      <c r="AD828" s="228" t="e">
        <f>WEEKNUM(TEXT(HelpMe[[#This Row],[Created Date]],"mmm dd, yyyy hh:mm"),2)</f>
        <v>#VALUE!</v>
      </c>
      <c r="AE828" s="228" t="e">
        <f>_xlfn.CONCAT(HelpMe[[#This Row],[Year]],"-W",HelpMe[[#This Row],[Week'#]])</f>
        <v>#VALUE!</v>
      </c>
      <c r="AF828" s="228" t="str">
        <f>IFERROR(VLOOKUP(HelpMe[[#This Row],[ID]],CGTracker[#All],11,FALSE),"No CG Status Found")</f>
        <v>No CG Status Found</v>
      </c>
      <c r="AG828" s="228" t="e">
        <f>MONTH(TEXT(HelpMe[[#This Row],[Created Date]],"mmm dd, yyyy hh:mm"))</f>
        <v>#VALUE!</v>
      </c>
      <c r="AH828" s="228" t="e">
        <f>_xlfn.CONCAT(HelpMe[[#This Row],[Year]],"-M",HelpMe[[#This Row],[Month]])</f>
        <v>#VALUE!</v>
      </c>
      <c r="AI828" s="228" t="str">
        <f ca="1">IF(HelpMe[[#This Row],[Age]]&lt;2,"Less than 2",IF(HelpMe[[#This Row],[Age]]&lt;5,"From 2 to 5",IF(HelpMe[[#This Row],[Age]]&lt;10,"From 5 to 10","More than 10")))</f>
        <v>More than 10</v>
      </c>
      <c r="AJ828" s="233" t="e">
        <f>DATEVALUE(TEXT(HelpMe[[#This Row],[Created Date]],"mm/dd/yyyy hh:mm"))</f>
        <v>#VALUE!</v>
      </c>
      <c r="AK828" s="233" t="e">
        <f>IF(HelpMe[[#This Row],[Resolved Time]]="-","",DATEVALUE(TEXT(HelpMe[[#This Row],[Created Date]],"mm/dd/yyyy hh:mm")))</f>
        <v>#VALUE!</v>
      </c>
    </row>
    <row r="829" spans="1:37" ht="14.5">
      <c r="A829" s="252">
        <v>4000001383</v>
      </c>
      <c r="B829" s="252" t="s">
        <v>117</v>
      </c>
      <c r="C829" s="252" t="s">
        <v>795</v>
      </c>
      <c r="D829" s="254" t="s">
        <v>2142</v>
      </c>
      <c r="E829" s="252" t="s">
        <v>2143</v>
      </c>
      <c r="F829" s="252" t="s">
        <v>843</v>
      </c>
      <c r="G829" s="252" t="s">
        <v>844</v>
      </c>
      <c r="H829" s="252" t="s">
        <v>403</v>
      </c>
      <c r="I829" s="255">
        <v>45503.450694444444</v>
      </c>
      <c r="J829" s="255">
        <v>45505.450694444444</v>
      </c>
      <c r="K829" s="252" t="s">
        <v>845</v>
      </c>
      <c r="L829" s="255">
        <v>45534.759722222225</v>
      </c>
      <c r="M829" s="252" t="s">
        <v>2143</v>
      </c>
      <c r="N829" s="252" t="s">
        <v>1840</v>
      </c>
      <c r="O829" s="252" t="s">
        <v>848</v>
      </c>
      <c r="P829" s="255">
        <v>45534.759722222225</v>
      </c>
      <c r="Q829" s="252" t="s">
        <v>795</v>
      </c>
      <c r="R829" s="255">
        <v>45531.73541666667</v>
      </c>
      <c r="S829" s="255">
        <v>45509.688888888886</v>
      </c>
      <c r="T829" s="255">
        <v>45503.53402777778</v>
      </c>
      <c r="U829" s="252" t="s">
        <v>885</v>
      </c>
      <c r="V829" s="253" t="s">
        <v>849</v>
      </c>
      <c r="W829" s="252" t="s">
        <v>850</v>
      </c>
      <c r="X829" s="252" t="s">
        <v>793</v>
      </c>
      <c r="Y829" s="228" t="str">
        <f>VLOOKUP(HelpMe[[#This Row],[Technician]],Technicians[#All],3,FALSE)</f>
        <v>RAK Ceramics</v>
      </c>
      <c r="Z829" s="228" t="str">
        <f>VLOOKUP(HelpMe[[#This Row],[Technician]],Technicians[#All],2,FALSE)</f>
        <v>SAP Basis</v>
      </c>
      <c r="AA829" s="230" t="e">
        <f>IF((TEXT("Oct 28, 2024 00:00 AM","mmm dd, yyyy hh:mm") - TEXT(HelpMe[[#This Row],[Created Date]],"mmm dd, yyyy hh:mm"))&gt;0, "Yes","No")</f>
        <v>#VALUE!</v>
      </c>
      <c r="AB829" s="230">
        <f ca="1">IF(HelpMe[[#This Row],[Resolved Time]]="-",NOW()-TEXT(HelpMe[[#This Row],[Created Date]],"mmm dd, yyyy hh:mm"),HelpMe[[#This Row],[Resolved Time]]-HelpMe[[#This Row],[Created Date]])</f>
        <v>28.284722222226264</v>
      </c>
      <c r="AC829" s="231" t="e">
        <f>YEAR(TEXT(HelpMe[[#This Row],[Created Date]],"mmm dd, yyyy hh:mm"))</f>
        <v>#VALUE!</v>
      </c>
      <c r="AD829" s="228" t="e">
        <f>WEEKNUM(TEXT(HelpMe[[#This Row],[Created Date]],"mmm dd, yyyy hh:mm"),2)</f>
        <v>#VALUE!</v>
      </c>
      <c r="AE829" s="228" t="e">
        <f>_xlfn.CONCAT(HelpMe[[#This Row],[Year]],"-W",HelpMe[[#This Row],[Week'#]])</f>
        <v>#VALUE!</v>
      </c>
      <c r="AF829" s="228" t="str">
        <f>IFERROR(VLOOKUP(HelpMe[[#This Row],[ID]],CGTracker[#All],11,FALSE),"No CG Status Found")</f>
        <v>No CG Status Found</v>
      </c>
      <c r="AG829" s="228" t="e">
        <f>MONTH(TEXT(HelpMe[[#This Row],[Created Date]],"mmm dd, yyyy hh:mm"))</f>
        <v>#VALUE!</v>
      </c>
      <c r="AH829" s="228" t="e">
        <f>_xlfn.CONCAT(HelpMe[[#This Row],[Year]],"-M",HelpMe[[#This Row],[Month]])</f>
        <v>#VALUE!</v>
      </c>
      <c r="AI829" s="228" t="str">
        <f ca="1">IF(HelpMe[[#This Row],[Age]]&lt;2,"Less than 2",IF(HelpMe[[#This Row],[Age]]&lt;5,"From 2 to 5",IF(HelpMe[[#This Row],[Age]]&lt;10,"From 5 to 10","More than 10")))</f>
        <v>More than 10</v>
      </c>
      <c r="AJ829" s="233" t="e">
        <f>DATEVALUE(TEXT(HelpMe[[#This Row],[Created Date]],"mm/dd/yyyy hh:mm"))</f>
        <v>#VALUE!</v>
      </c>
      <c r="AK829" s="233" t="e">
        <f>IF(HelpMe[[#This Row],[Resolved Time]]="-","",DATEVALUE(TEXT(HelpMe[[#This Row],[Created Date]],"mm/dd/yyyy hh:mm")))</f>
        <v>#VALUE!</v>
      </c>
    </row>
    <row r="830" spans="1:37" ht="14.5">
      <c r="A830" s="252">
        <v>4000005976</v>
      </c>
      <c r="B830" s="252" t="s">
        <v>117</v>
      </c>
      <c r="C830" s="252" t="s">
        <v>861</v>
      </c>
      <c r="D830" s="254" t="s">
        <v>2144</v>
      </c>
      <c r="E830" s="252" t="s">
        <v>1882</v>
      </c>
      <c r="F830" s="252" t="s">
        <v>843</v>
      </c>
      <c r="G830" s="252" t="s">
        <v>844</v>
      </c>
      <c r="H830" s="252" t="s">
        <v>268</v>
      </c>
      <c r="I830" s="255">
        <v>45642.659722222219</v>
      </c>
      <c r="J830" s="255">
        <v>45644.659722222219</v>
      </c>
      <c r="K830" s="252" t="s">
        <v>885</v>
      </c>
      <c r="L830" s="253" t="s">
        <v>849</v>
      </c>
      <c r="M830" s="252" t="s">
        <v>1882</v>
      </c>
      <c r="N830" s="252" t="s">
        <v>2145</v>
      </c>
      <c r="O830" s="252" t="s">
        <v>848</v>
      </c>
      <c r="P830" s="255">
        <v>45646.572916666664</v>
      </c>
      <c r="Q830" s="252" t="s">
        <v>795</v>
      </c>
      <c r="R830" s="253" t="s">
        <v>849</v>
      </c>
      <c r="S830" s="255">
        <v>45646.572916666664</v>
      </c>
      <c r="T830" s="255">
        <v>45642.743055555555</v>
      </c>
      <c r="U830" s="252" t="s">
        <v>885</v>
      </c>
      <c r="V830" s="253" t="s">
        <v>849</v>
      </c>
      <c r="W830" s="252" t="s">
        <v>888</v>
      </c>
      <c r="X830" s="252" t="s">
        <v>903</v>
      </c>
      <c r="Y830" s="228" t="str">
        <f>VLOOKUP(HelpMe[[#This Row],[Technician]],Technicians[#All],3,FALSE)</f>
        <v>RAK Ceramics</v>
      </c>
      <c r="Z830" s="228" t="str">
        <f>VLOOKUP(HelpMe[[#This Row],[Technician]],Technicians[#All],2,FALSE)</f>
        <v>SAP Basis</v>
      </c>
      <c r="AA830" s="233" t="e">
        <f>IF((TEXT("Oct 28, 2024 00:00 AM","mmm dd, yyyy hh:mm") - TEXT(HelpMe[[#This Row],[Created Date]],"mmm dd, yyyy hh:mm"))&gt;0, "Yes","No")</f>
        <v>#VALUE!</v>
      </c>
      <c r="AB830" s="230" t="e">
        <f ca="1">IF(HelpMe[[#This Row],[Resolved Time]]="-",NOW()-TEXT(HelpMe[[#This Row],[Created Date]],"mmm dd, yyyy hh:mm"),HelpMe[[#This Row],[Resolved Time]]-HelpMe[[#This Row],[Created Date]])</f>
        <v>#VALUE!</v>
      </c>
      <c r="AC830" s="231" t="e">
        <f>YEAR(TEXT(HelpMe[[#This Row],[Created Date]],"mmm dd, yyyy hh:mm"))</f>
        <v>#VALUE!</v>
      </c>
      <c r="AD830" s="228" t="e">
        <f>WEEKNUM(TEXT(HelpMe[[#This Row],[Created Date]],"mmm dd, yyyy hh:mm"),2)</f>
        <v>#VALUE!</v>
      </c>
      <c r="AE830" s="228" t="e">
        <f>_xlfn.CONCAT(HelpMe[[#This Row],[Year]],"-W",HelpMe[[#This Row],[Week'#]])</f>
        <v>#VALUE!</v>
      </c>
      <c r="AF830" s="228" t="str">
        <f>IFERROR(VLOOKUP(HelpMe[[#This Row],[ID]],CGTracker[#All],11,FALSE),"No CG Status Found")</f>
        <v>No CG Status Found</v>
      </c>
      <c r="AG830" s="228" t="e">
        <f>MONTH(TEXT(HelpMe[[#This Row],[Created Date]],"mmm dd, yyyy hh:mm"))</f>
        <v>#VALUE!</v>
      </c>
      <c r="AH830" s="228" t="e">
        <f>_xlfn.CONCAT(HelpMe[[#This Row],[Year]],"-M",HelpMe[[#This Row],[Month]])</f>
        <v>#VALUE!</v>
      </c>
      <c r="AI830" s="228" t="e">
        <f ca="1">IF(HelpMe[[#This Row],[Age]]&lt;2,"Less than 2",IF(HelpMe[[#This Row],[Age]]&lt;5,"From 2 to 5",IF(HelpMe[[#This Row],[Age]]&lt;10,"From 5 to 10","More than 10")))</f>
        <v>#VALUE!</v>
      </c>
      <c r="AJ830" s="233" t="e">
        <f>DATEVALUE(TEXT(HelpMe[[#This Row],[Created Date]],"mm/dd/yyyy hh:mm"))</f>
        <v>#VALUE!</v>
      </c>
      <c r="AK830" s="233" t="str">
        <f>IF(HelpMe[[#This Row],[Resolved Time]]="-","",DATEVALUE(TEXT(HelpMe[[#This Row],[Created Date]],"mm/dd/yyyy hh:mm")))</f>
        <v/>
      </c>
    </row>
    <row r="831" spans="1:37" ht="14.5">
      <c r="A831" s="252">
        <v>4000002928</v>
      </c>
      <c r="B831" s="252" t="s">
        <v>117</v>
      </c>
      <c r="C831" s="252" t="s">
        <v>795</v>
      </c>
      <c r="D831" s="254" t="s">
        <v>2146</v>
      </c>
      <c r="E831" s="252" t="s">
        <v>1101</v>
      </c>
      <c r="F831" s="252" t="s">
        <v>843</v>
      </c>
      <c r="G831" s="252" t="s">
        <v>844</v>
      </c>
      <c r="H831" s="252" t="s">
        <v>403</v>
      </c>
      <c r="I831" s="255">
        <v>45546.668055555558</v>
      </c>
      <c r="J831" s="255">
        <v>45548.668055555558</v>
      </c>
      <c r="K831" s="252" t="s">
        <v>885</v>
      </c>
      <c r="L831" s="255">
        <v>45557.726388888892</v>
      </c>
      <c r="M831" s="252" t="s">
        <v>1102</v>
      </c>
      <c r="N831" s="252" t="s">
        <v>971</v>
      </c>
      <c r="O831" s="252" t="s">
        <v>848</v>
      </c>
      <c r="P831" s="255">
        <v>45557.726388888892</v>
      </c>
      <c r="Q831" s="252" t="s">
        <v>795</v>
      </c>
      <c r="R831" s="255">
        <v>45554.699305555558</v>
      </c>
      <c r="S831" s="255">
        <v>45554.699305555558</v>
      </c>
      <c r="T831" s="255">
        <v>45546.751388888886</v>
      </c>
      <c r="U831" s="252" t="s">
        <v>885</v>
      </c>
      <c r="V831" s="253" t="s">
        <v>849</v>
      </c>
      <c r="W831" s="252" t="s">
        <v>888</v>
      </c>
      <c r="X831" s="252" t="s">
        <v>793</v>
      </c>
      <c r="Y831" s="228" t="str">
        <f>VLOOKUP(HelpMe[[#This Row],[Technician]],Technicians[#All],3,FALSE)</f>
        <v>RAK Ceramics</v>
      </c>
      <c r="Z831" s="228" t="str">
        <f>VLOOKUP(HelpMe[[#This Row],[Technician]],Technicians[#All],2,FALSE)</f>
        <v>SAP Basis</v>
      </c>
      <c r="AA831" s="233" t="e">
        <f>IF((TEXT("Oct 28, 2024 00:00 AM","mmm dd, yyyy hh:mm") - TEXT(HelpMe[[#This Row],[Created Date]],"mmm dd, yyyy hh:mm"))&gt;0, "Yes","No")</f>
        <v>#VALUE!</v>
      </c>
      <c r="AB831" s="230">
        <f ca="1">IF(HelpMe[[#This Row],[Resolved Time]]="-",NOW()-TEXT(HelpMe[[#This Row],[Created Date]],"mmm dd, yyyy hh:mm"),HelpMe[[#This Row],[Resolved Time]]-HelpMe[[#This Row],[Created Date]])</f>
        <v>8.03125</v>
      </c>
      <c r="AC831" s="231" t="e">
        <f>YEAR(TEXT(HelpMe[[#This Row],[Created Date]],"mmm dd, yyyy hh:mm"))</f>
        <v>#VALUE!</v>
      </c>
      <c r="AD831" s="228" t="e">
        <f>WEEKNUM(TEXT(HelpMe[[#This Row],[Created Date]],"mmm dd, yyyy hh:mm"),2)</f>
        <v>#VALUE!</v>
      </c>
      <c r="AE831" s="228" t="e">
        <f>_xlfn.CONCAT(HelpMe[[#This Row],[Year]],"-W",HelpMe[[#This Row],[Week'#]])</f>
        <v>#VALUE!</v>
      </c>
      <c r="AF831" s="228" t="str">
        <f>IFERROR(VLOOKUP(HelpMe[[#This Row],[ID]],CGTracker[#All],11,FALSE),"No CG Status Found")</f>
        <v>No CG Status Found</v>
      </c>
      <c r="AG831" s="228" t="e">
        <f>MONTH(TEXT(HelpMe[[#This Row],[Created Date]],"mmm dd, yyyy hh:mm"))</f>
        <v>#VALUE!</v>
      </c>
      <c r="AH831" s="228" t="e">
        <f>_xlfn.CONCAT(HelpMe[[#This Row],[Year]],"-M",HelpMe[[#This Row],[Month]])</f>
        <v>#VALUE!</v>
      </c>
      <c r="AI831" s="228" t="str">
        <f ca="1">IF(HelpMe[[#This Row],[Age]]&lt;2,"Less than 2",IF(HelpMe[[#This Row],[Age]]&lt;5,"From 2 to 5",IF(HelpMe[[#This Row],[Age]]&lt;10,"From 5 to 10","More than 10")))</f>
        <v>From 5 to 10</v>
      </c>
      <c r="AJ831" s="233">
        <f>DATEVALUE(TEXT(HelpMe[[#This Row],[Created Date]],"mm/dd/yyyy hh:mm"))</f>
        <v>45605</v>
      </c>
      <c r="AK831" s="233">
        <f>IF(HelpMe[[#This Row],[Resolved Time]]="-","",DATEVALUE(TEXT(HelpMe[[#This Row],[Created Date]],"mm/dd/yyyy hh:mm")))</f>
        <v>45605</v>
      </c>
    </row>
    <row r="832" spans="1:37" ht="14.5">
      <c r="A832" s="252">
        <v>4000002427</v>
      </c>
      <c r="B832" s="252" t="s">
        <v>117</v>
      </c>
      <c r="C832" s="252" t="s">
        <v>795</v>
      </c>
      <c r="D832" s="254" t="s">
        <v>2147</v>
      </c>
      <c r="E832" s="252" t="s">
        <v>2148</v>
      </c>
      <c r="F832" s="252" t="s">
        <v>843</v>
      </c>
      <c r="G832" s="252" t="s">
        <v>844</v>
      </c>
      <c r="H832" s="252" t="s">
        <v>403</v>
      </c>
      <c r="I832" s="255">
        <v>45532.715277777781</v>
      </c>
      <c r="J832" s="255">
        <v>45538.727083333331</v>
      </c>
      <c r="K832" s="252" t="s">
        <v>845</v>
      </c>
      <c r="L832" s="255">
        <v>45541.762499999997</v>
      </c>
      <c r="M832" s="252" t="s">
        <v>2149</v>
      </c>
      <c r="N832" s="252" t="s">
        <v>997</v>
      </c>
      <c r="O832" s="252" t="s">
        <v>848</v>
      </c>
      <c r="P832" s="255">
        <v>45541.762499999997</v>
      </c>
      <c r="Q832" s="252" t="s">
        <v>795</v>
      </c>
      <c r="R832" s="255">
        <v>45538.75</v>
      </c>
      <c r="S832" s="255">
        <v>45532.717361111114</v>
      </c>
      <c r="T832" s="255">
        <v>45534.810416666667</v>
      </c>
      <c r="U832" s="252" t="s">
        <v>885</v>
      </c>
      <c r="V832" s="253" t="s">
        <v>849</v>
      </c>
      <c r="W832" s="252" t="s">
        <v>850</v>
      </c>
      <c r="X832" s="252" t="s">
        <v>793</v>
      </c>
      <c r="Y832" s="228" t="str">
        <f>VLOOKUP(HelpMe[[#This Row],[Technician]],Technicians[#All],3,FALSE)</f>
        <v>RAK Ceramics</v>
      </c>
      <c r="Z832" s="228" t="str">
        <f>VLOOKUP(HelpMe[[#This Row],[Technician]],Technicians[#All],2,FALSE)</f>
        <v>SAP Basis</v>
      </c>
      <c r="AA832" s="233" t="e">
        <f>IF((TEXT("Oct 28, 2024 00:00 AM","mmm dd, yyyy hh:mm") - TEXT(HelpMe[[#This Row],[Created Date]],"mmm dd, yyyy hh:mm"))&gt;0, "Yes","No")</f>
        <v>#VALUE!</v>
      </c>
      <c r="AB832" s="230">
        <f ca="1">IF(HelpMe[[#This Row],[Resolved Time]]="-",NOW()-TEXT(HelpMe[[#This Row],[Created Date]],"mmm dd, yyyy hh:mm"),HelpMe[[#This Row],[Resolved Time]]-HelpMe[[#This Row],[Created Date]])</f>
        <v>6.0347222222189885</v>
      </c>
      <c r="AC832" s="231" t="e">
        <f>YEAR(TEXT(HelpMe[[#This Row],[Created Date]],"mmm dd, yyyy hh:mm"))</f>
        <v>#VALUE!</v>
      </c>
      <c r="AD832" s="228" t="e">
        <f>WEEKNUM(TEXT(HelpMe[[#This Row],[Created Date]],"mmm dd, yyyy hh:mm"),2)</f>
        <v>#VALUE!</v>
      </c>
      <c r="AE832" s="228" t="e">
        <f>_xlfn.CONCAT(HelpMe[[#This Row],[Year]],"-W",HelpMe[[#This Row],[Week'#]])</f>
        <v>#VALUE!</v>
      </c>
      <c r="AF832" s="228" t="str">
        <f>IFERROR(VLOOKUP(HelpMe[[#This Row],[ID]],CGTracker[#All],11,FALSE),"No CG Status Found")</f>
        <v>No CG Status Found</v>
      </c>
      <c r="AG832" s="228" t="e">
        <f>MONTH(TEXT(HelpMe[[#This Row],[Created Date]],"mmm dd, yyyy hh:mm"))</f>
        <v>#VALUE!</v>
      </c>
      <c r="AH832" s="228" t="e">
        <f>_xlfn.CONCAT(HelpMe[[#This Row],[Year]],"-M",HelpMe[[#This Row],[Month]])</f>
        <v>#VALUE!</v>
      </c>
      <c r="AI832" s="228" t="str">
        <f ca="1">IF(HelpMe[[#This Row],[Age]]&lt;2,"Less than 2",IF(HelpMe[[#This Row],[Age]]&lt;5,"From 2 to 5",IF(HelpMe[[#This Row],[Age]]&lt;10,"From 5 to 10","More than 10")))</f>
        <v>From 5 to 10</v>
      </c>
      <c r="AJ832" s="233" t="e">
        <f>DATEVALUE(TEXT(HelpMe[[#This Row],[Created Date]],"mm/dd/yyyy hh:mm"))</f>
        <v>#VALUE!</v>
      </c>
      <c r="AK832" s="233" t="e">
        <f>IF(HelpMe[[#This Row],[Resolved Time]]="-","",DATEVALUE(TEXT(HelpMe[[#This Row],[Created Date]],"mm/dd/yyyy hh:mm")))</f>
        <v>#VALUE!</v>
      </c>
    </row>
    <row r="833" spans="1:37" ht="14.5">
      <c r="A833" s="252">
        <v>4000005784</v>
      </c>
      <c r="B833" s="252" t="s">
        <v>117</v>
      </c>
      <c r="C833" s="252" t="s">
        <v>795</v>
      </c>
      <c r="D833" s="254" t="s">
        <v>2150</v>
      </c>
      <c r="E833" s="252" t="s">
        <v>2151</v>
      </c>
      <c r="F833" s="252" t="s">
        <v>843</v>
      </c>
      <c r="G833" s="252" t="s">
        <v>844</v>
      </c>
      <c r="H833" s="252" t="s">
        <v>40</v>
      </c>
      <c r="I833" s="255">
        <v>45636.470833333333</v>
      </c>
      <c r="J833" s="255">
        <v>45638.470833333333</v>
      </c>
      <c r="K833" s="252" t="s">
        <v>845</v>
      </c>
      <c r="L833" s="253" t="s">
        <v>849</v>
      </c>
      <c r="M833" s="252" t="s">
        <v>2151</v>
      </c>
      <c r="N833" s="252" t="s">
        <v>1084</v>
      </c>
      <c r="O833" s="252" t="s">
        <v>848</v>
      </c>
      <c r="P833" s="255">
        <v>45644.495833333334</v>
      </c>
      <c r="Q833" s="252" t="s">
        <v>795</v>
      </c>
      <c r="R833" s="255">
        <v>45644.495833333334</v>
      </c>
      <c r="S833" s="255">
        <v>45638.692361111112</v>
      </c>
      <c r="T833" s="255">
        <v>45636.554166666669</v>
      </c>
      <c r="U833" s="252" t="s">
        <v>885</v>
      </c>
      <c r="V833" s="253" t="s">
        <v>849</v>
      </c>
      <c r="W833" s="252" t="s">
        <v>850</v>
      </c>
      <c r="X833" s="252" t="s">
        <v>903</v>
      </c>
      <c r="Y833" s="228" t="str">
        <f>VLOOKUP(HelpMe[[#This Row],[Technician]],Technicians[#All],3,FALSE)</f>
        <v>RAK Ceramics</v>
      </c>
      <c r="Z833" s="228" t="str">
        <f>VLOOKUP(HelpMe[[#This Row],[Technician]],Technicians[#All],2,FALSE)</f>
        <v>SAP Basis</v>
      </c>
      <c r="AA833" s="233" t="e">
        <f>IF((TEXT("Oct 28, 2024 00:00 AM","mmm dd, yyyy hh:mm") - TEXT(HelpMe[[#This Row],[Created Date]],"mmm dd, yyyy hh:mm"))&gt;0, "Yes","No")</f>
        <v>#VALUE!</v>
      </c>
      <c r="AB833" s="230">
        <f ca="1">IF(HelpMe[[#This Row],[Resolved Time]]="-",NOW()-TEXT(HelpMe[[#This Row],[Created Date]],"mmm dd, yyyy hh:mm"),HelpMe[[#This Row],[Resolved Time]]-HelpMe[[#This Row],[Created Date]])</f>
        <v>8.0250000000014552</v>
      </c>
      <c r="AC833" s="231" t="e">
        <f>YEAR(TEXT(HelpMe[[#This Row],[Created Date]],"mmm dd, yyyy hh:mm"))</f>
        <v>#VALUE!</v>
      </c>
      <c r="AD833" s="228" t="e">
        <f>WEEKNUM(TEXT(HelpMe[[#This Row],[Created Date]],"mmm dd, yyyy hh:mm"),2)</f>
        <v>#VALUE!</v>
      </c>
      <c r="AE833" s="228" t="e">
        <f>_xlfn.CONCAT(HelpMe[[#This Row],[Year]],"-W",HelpMe[[#This Row],[Week'#]])</f>
        <v>#VALUE!</v>
      </c>
      <c r="AF833" s="228" t="str">
        <f>IFERROR(VLOOKUP(HelpMe[[#This Row],[ID]],CGTracker[#All],11,FALSE),"No CG Status Found")</f>
        <v>No CG Status Found</v>
      </c>
      <c r="AG833" s="228" t="e">
        <f>MONTH(TEXT(HelpMe[[#This Row],[Created Date]],"mmm dd, yyyy hh:mm"))</f>
        <v>#VALUE!</v>
      </c>
      <c r="AH833" s="228" t="e">
        <f>_xlfn.CONCAT(HelpMe[[#This Row],[Year]],"-M",HelpMe[[#This Row],[Month]])</f>
        <v>#VALUE!</v>
      </c>
      <c r="AI833" s="228" t="str">
        <f ca="1">IF(HelpMe[[#This Row],[Age]]&lt;2,"Less than 2",IF(HelpMe[[#This Row],[Age]]&lt;5,"From 2 to 5",IF(HelpMe[[#This Row],[Age]]&lt;10,"From 5 to 10","More than 10")))</f>
        <v>From 5 to 10</v>
      </c>
      <c r="AJ833" s="233">
        <f>DATEVALUE(TEXT(HelpMe[[#This Row],[Created Date]],"mm/dd/yyyy hh:mm"))</f>
        <v>45577</v>
      </c>
      <c r="AK833" s="233">
        <f>IF(HelpMe[[#This Row],[Resolved Time]]="-","",DATEVALUE(TEXT(HelpMe[[#This Row],[Created Date]],"mm/dd/yyyy hh:mm")))</f>
        <v>45577</v>
      </c>
    </row>
    <row r="834" spans="1:37" ht="14.5">
      <c r="A834" s="252">
        <v>4000004120</v>
      </c>
      <c r="B834" s="252" t="s">
        <v>156</v>
      </c>
      <c r="C834" s="252" t="s">
        <v>795</v>
      </c>
      <c r="D834" s="254" t="s">
        <v>2152</v>
      </c>
      <c r="E834" s="252" t="s">
        <v>2153</v>
      </c>
      <c r="F834" s="252" t="s">
        <v>843</v>
      </c>
      <c r="G834" s="252" t="s">
        <v>844</v>
      </c>
      <c r="H834" s="252" t="s">
        <v>403</v>
      </c>
      <c r="I834" s="255">
        <v>45581.467361111114</v>
      </c>
      <c r="J834" s="255">
        <v>45584.467361111114</v>
      </c>
      <c r="K834" s="252" t="s">
        <v>885</v>
      </c>
      <c r="L834" s="255">
        <v>45585.695833333331</v>
      </c>
      <c r="M834" s="252" t="s">
        <v>846</v>
      </c>
      <c r="N834" s="252" t="s">
        <v>2154</v>
      </c>
      <c r="O834" s="252" t="s">
        <v>848</v>
      </c>
      <c r="P834" s="255">
        <v>45585.695833333331</v>
      </c>
      <c r="Q834" s="252" t="s">
        <v>795</v>
      </c>
      <c r="R834" s="255">
        <v>45582.68472222222</v>
      </c>
      <c r="S834" s="255">
        <v>45582.68472222222</v>
      </c>
      <c r="T834" s="255">
        <v>45581.550694444442</v>
      </c>
      <c r="U834" s="253" t="s">
        <v>849</v>
      </c>
      <c r="V834" s="253" t="s">
        <v>849</v>
      </c>
      <c r="W834" s="252" t="s">
        <v>888</v>
      </c>
      <c r="X834" s="252" t="s">
        <v>857</v>
      </c>
      <c r="Y834" s="228" t="str">
        <f>VLOOKUP(HelpMe[[#This Row],[Technician]],Technicians[#All],3,FALSE)</f>
        <v>RAK Ceramics</v>
      </c>
      <c r="Z834" s="228" t="str">
        <f>VLOOKUP(HelpMe[[#This Row],[Technician]],Technicians[#All],2,FALSE)</f>
        <v>SAP Basis</v>
      </c>
      <c r="AA834" s="230" t="e">
        <f>IF((TEXT("Oct 28, 2024 00:00 AM","mmm dd, yyyy hh:mm") - TEXT(HelpMe[[#This Row],[Created Date]],"mmm dd, yyyy hh:mm"))&gt;0, "Yes","No")</f>
        <v>#VALUE!</v>
      </c>
      <c r="AB834" s="230">
        <f ca="1">IF(HelpMe[[#This Row],[Resolved Time]]="-",NOW()-TEXT(HelpMe[[#This Row],[Created Date]],"mmm dd, yyyy hh:mm"),HelpMe[[#This Row],[Resolved Time]]-HelpMe[[#This Row],[Created Date]])</f>
        <v>1.2173611111065838</v>
      </c>
      <c r="AC834" s="231" t="e">
        <f>YEAR(TEXT(HelpMe[[#This Row],[Created Date]],"mmm dd, yyyy hh:mm"))</f>
        <v>#VALUE!</v>
      </c>
      <c r="AD834" s="228" t="e">
        <f>WEEKNUM(TEXT(HelpMe[[#This Row],[Created Date]],"mmm dd, yyyy hh:mm"),2)</f>
        <v>#VALUE!</v>
      </c>
      <c r="AE834" s="228" t="e">
        <f>_xlfn.CONCAT(HelpMe[[#This Row],[Year]],"-W",HelpMe[[#This Row],[Week'#]])</f>
        <v>#VALUE!</v>
      </c>
      <c r="AF834" s="228" t="str">
        <f>IFERROR(VLOOKUP(HelpMe[[#This Row],[ID]],CGTracker[#All],11,FALSE),"No CG Status Found")</f>
        <v>No CG Status Found</v>
      </c>
      <c r="AG834" s="228" t="e">
        <f>MONTH(TEXT(HelpMe[[#This Row],[Created Date]],"mmm dd, yyyy hh:mm"))</f>
        <v>#VALUE!</v>
      </c>
      <c r="AH834" s="228" t="e">
        <f>_xlfn.CONCAT(HelpMe[[#This Row],[Year]],"-M",HelpMe[[#This Row],[Month]])</f>
        <v>#VALUE!</v>
      </c>
      <c r="AI834" s="228" t="str">
        <f ca="1">IF(HelpMe[[#This Row],[Age]]&lt;2,"Less than 2",IF(HelpMe[[#This Row],[Age]]&lt;5,"From 2 to 5",IF(HelpMe[[#This Row],[Age]]&lt;10,"From 5 to 10","More than 10")))</f>
        <v>Less than 2</v>
      </c>
      <c r="AJ834" s="233" t="e">
        <f>DATEVALUE(TEXT(HelpMe[[#This Row],[Created Date]],"mm/dd/yyyy hh:mm"))</f>
        <v>#VALUE!</v>
      </c>
      <c r="AK834" s="233" t="e">
        <f>IF(HelpMe[[#This Row],[Resolved Time]]="-","",DATEVALUE(TEXT(HelpMe[[#This Row],[Created Date]],"mm/dd/yyyy hh:mm")))</f>
        <v>#VALUE!</v>
      </c>
    </row>
    <row r="835" spans="1:37" ht="14.5">
      <c r="A835" s="252">
        <v>4000004570</v>
      </c>
      <c r="B835" s="252" t="s">
        <v>156</v>
      </c>
      <c r="C835" s="252" t="s">
        <v>861</v>
      </c>
      <c r="D835" s="254" t="s">
        <v>2155</v>
      </c>
      <c r="E835" s="252" t="s">
        <v>2156</v>
      </c>
      <c r="F835" s="252" t="s">
        <v>843</v>
      </c>
      <c r="G835" s="252" t="s">
        <v>844</v>
      </c>
      <c r="H835" s="252" t="s">
        <v>403</v>
      </c>
      <c r="I835" s="255">
        <v>45597.494444444441</v>
      </c>
      <c r="J835" s="255">
        <v>45601.494444444441</v>
      </c>
      <c r="K835" s="252" t="s">
        <v>885</v>
      </c>
      <c r="L835" s="255">
        <v>45600.618055555555</v>
      </c>
      <c r="M835" s="252" t="s">
        <v>2156</v>
      </c>
      <c r="N835" s="252" t="s">
        <v>895</v>
      </c>
      <c r="O835" s="252" t="s">
        <v>848</v>
      </c>
      <c r="P835" s="255">
        <v>45600.618055555555</v>
      </c>
      <c r="Q835" s="252" t="s">
        <v>795</v>
      </c>
      <c r="R835" s="255">
        <v>45597.584722222222</v>
      </c>
      <c r="S835" s="255">
        <v>45597.584722222222</v>
      </c>
      <c r="T835" s="255">
        <v>45597.577777777777</v>
      </c>
      <c r="U835" s="253" t="s">
        <v>849</v>
      </c>
      <c r="V835" s="253" t="s">
        <v>849</v>
      </c>
      <c r="W835" s="252" t="s">
        <v>888</v>
      </c>
      <c r="X835" s="252" t="s">
        <v>793</v>
      </c>
      <c r="Y835" s="228" t="str">
        <f>VLOOKUP(HelpMe[[#This Row],[Technician]],Technicians[#All],3,FALSE)</f>
        <v>RAK Ceramics</v>
      </c>
      <c r="Z835" s="228" t="str">
        <f>VLOOKUP(HelpMe[[#This Row],[Technician]],Technicians[#All],2,FALSE)</f>
        <v>SAP Basis</v>
      </c>
      <c r="AA835" s="233" t="e">
        <f>IF((TEXT("Oct 28, 2024 00:00 AM","mmm dd, yyyy hh:mm") - TEXT(HelpMe[[#This Row],[Created Date]],"mmm dd, yyyy hh:mm"))&gt;0, "Yes","No")</f>
        <v>#VALUE!</v>
      </c>
      <c r="AB835" s="230">
        <f ca="1">IF(HelpMe[[#This Row],[Resolved Time]]="-",NOW()-TEXT(HelpMe[[#This Row],[Created Date]],"mmm dd, yyyy hh:mm"),HelpMe[[#This Row],[Resolved Time]]-HelpMe[[#This Row],[Created Date]])</f>
        <v>9.0277777781011537E-2</v>
      </c>
      <c r="AC835" s="231" t="e">
        <f>YEAR(TEXT(HelpMe[[#This Row],[Created Date]],"mmm dd, yyyy hh:mm"))</f>
        <v>#VALUE!</v>
      </c>
      <c r="AD835" s="228" t="e">
        <f>WEEKNUM(TEXT(HelpMe[[#This Row],[Created Date]],"mmm dd, yyyy hh:mm"),2)</f>
        <v>#VALUE!</v>
      </c>
      <c r="AE835" s="228" t="e">
        <f>_xlfn.CONCAT(HelpMe[[#This Row],[Year]],"-W",HelpMe[[#This Row],[Week'#]])</f>
        <v>#VALUE!</v>
      </c>
      <c r="AF835" s="228" t="str">
        <f>IFERROR(VLOOKUP(HelpMe[[#This Row],[ID]],CGTracker[#All],11,FALSE),"No CG Status Found")</f>
        <v>No CG Status Found</v>
      </c>
      <c r="AG835" s="228" t="e">
        <f>MONTH(TEXT(HelpMe[[#This Row],[Created Date]],"mmm dd, yyyy hh:mm"))</f>
        <v>#VALUE!</v>
      </c>
      <c r="AH835" s="228" t="e">
        <f>_xlfn.CONCAT(HelpMe[[#This Row],[Year]],"-M",HelpMe[[#This Row],[Month]])</f>
        <v>#VALUE!</v>
      </c>
      <c r="AI835" s="228" t="str">
        <f ca="1">IF(HelpMe[[#This Row],[Age]]&lt;2,"Less than 2",IF(HelpMe[[#This Row],[Age]]&lt;5,"From 2 to 5",IF(HelpMe[[#This Row],[Age]]&lt;10,"From 5 to 10","More than 10")))</f>
        <v>Less than 2</v>
      </c>
      <c r="AJ835" s="233">
        <f>DATEVALUE(TEXT(HelpMe[[#This Row],[Created Date]],"mm/dd/yyyy hh:mm"))</f>
        <v>45302</v>
      </c>
      <c r="AK835" s="233">
        <f>IF(HelpMe[[#This Row],[Resolved Time]]="-","",DATEVALUE(TEXT(HelpMe[[#This Row],[Created Date]],"mm/dd/yyyy hh:mm")))</f>
        <v>45302</v>
      </c>
    </row>
    <row r="836" spans="1:37" ht="14.5">
      <c r="A836" s="252">
        <v>4000004224</v>
      </c>
      <c r="B836" s="252" t="s">
        <v>117</v>
      </c>
      <c r="C836" s="252" t="s">
        <v>795</v>
      </c>
      <c r="D836" s="254" t="s">
        <v>2157</v>
      </c>
      <c r="E836" s="252" t="s">
        <v>2158</v>
      </c>
      <c r="F836" s="252" t="s">
        <v>843</v>
      </c>
      <c r="G836" s="252" t="s">
        <v>844</v>
      </c>
      <c r="H836" s="252" t="s">
        <v>403</v>
      </c>
      <c r="I836" s="255">
        <v>45586.452777777777</v>
      </c>
      <c r="J836" s="255">
        <v>45588.452777777777</v>
      </c>
      <c r="K836" s="252" t="s">
        <v>845</v>
      </c>
      <c r="L836" s="255">
        <v>45591.698611111111</v>
      </c>
      <c r="M836" s="252" t="s">
        <v>846</v>
      </c>
      <c r="N836" s="252" t="s">
        <v>860</v>
      </c>
      <c r="O836" s="252" t="s">
        <v>848</v>
      </c>
      <c r="P836" s="255">
        <v>45591.698611111111</v>
      </c>
      <c r="Q836" s="252" t="s">
        <v>795</v>
      </c>
      <c r="R836" s="255">
        <v>45588.668055555558</v>
      </c>
      <c r="S836" s="255">
        <v>45588.668055555558</v>
      </c>
      <c r="T836" s="255">
        <v>45586.536111111112</v>
      </c>
      <c r="U836" s="252" t="s">
        <v>885</v>
      </c>
      <c r="V836" s="253" t="s">
        <v>849</v>
      </c>
      <c r="W836" s="252" t="s">
        <v>850</v>
      </c>
      <c r="X836" s="252" t="s">
        <v>903</v>
      </c>
      <c r="Y836" s="228" t="str">
        <f>VLOOKUP(HelpMe[[#This Row],[Technician]],Technicians[#All],3,FALSE)</f>
        <v>RAK Ceramics</v>
      </c>
      <c r="Z836" s="228" t="str">
        <f>VLOOKUP(HelpMe[[#This Row],[Technician]],Technicians[#All],2,FALSE)</f>
        <v>SAP Basis</v>
      </c>
      <c r="AA836" s="230" t="e">
        <f>IF((TEXT("Oct 28, 2024 00:00 AM","mmm dd, yyyy hh:mm") - TEXT(HelpMe[[#This Row],[Created Date]],"mmm dd, yyyy hh:mm"))&gt;0, "Yes","No")</f>
        <v>#VALUE!</v>
      </c>
      <c r="AB836" s="230">
        <f ca="1">IF(HelpMe[[#This Row],[Resolved Time]]="-",NOW()-TEXT(HelpMe[[#This Row],[Created Date]],"mmm dd, yyyy hh:mm"),HelpMe[[#This Row],[Resolved Time]]-HelpMe[[#This Row],[Created Date]])</f>
        <v>2.2152777777810115</v>
      </c>
      <c r="AC836" s="231" t="e">
        <f>YEAR(TEXT(HelpMe[[#This Row],[Created Date]],"mmm dd, yyyy hh:mm"))</f>
        <v>#VALUE!</v>
      </c>
      <c r="AD836" s="228" t="e">
        <f>WEEKNUM(TEXT(HelpMe[[#This Row],[Created Date]],"mmm dd, yyyy hh:mm"),2)</f>
        <v>#VALUE!</v>
      </c>
      <c r="AE836" s="228" t="e">
        <f>_xlfn.CONCAT(HelpMe[[#This Row],[Year]],"-W",HelpMe[[#This Row],[Week'#]])</f>
        <v>#VALUE!</v>
      </c>
      <c r="AF836" s="228" t="str">
        <f>IFERROR(VLOOKUP(HelpMe[[#This Row],[ID]],CGTracker[#All],11,FALSE),"No CG Status Found")</f>
        <v>No CG Status Found</v>
      </c>
      <c r="AG836" s="228" t="e">
        <f>MONTH(TEXT(HelpMe[[#This Row],[Created Date]],"mmm dd, yyyy hh:mm"))</f>
        <v>#VALUE!</v>
      </c>
      <c r="AH836" s="228" t="e">
        <f>_xlfn.CONCAT(HelpMe[[#This Row],[Year]],"-M",HelpMe[[#This Row],[Month]])</f>
        <v>#VALUE!</v>
      </c>
      <c r="AI836" s="228" t="str">
        <f ca="1">IF(HelpMe[[#This Row],[Age]]&lt;2,"Less than 2",IF(HelpMe[[#This Row],[Age]]&lt;5,"From 2 to 5",IF(HelpMe[[#This Row],[Age]]&lt;10,"From 5 to 10","More than 10")))</f>
        <v>From 2 to 5</v>
      </c>
      <c r="AJ836" s="233" t="e">
        <f>DATEVALUE(TEXT(HelpMe[[#This Row],[Created Date]],"mm/dd/yyyy hh:mm"))</f>
        <v>#VALUE!</v>
      </c>
      <c r="AK836" s="233" t="e">
        <f>IF(HelpMe[[#This Row],[Resolved Time]]="-","",DATEVALUE(TEXT(HelpMe[[#This Row],[Created Date]],"mm/dd/yyyy hh:mm")))</f>
        <v>#VALUE!</v>
      </c>
    </row>
    <row r="837" spans="1:37" ht="14.5">
      <c r="A837" s="252">
        <v>4000003106</v>
      </c>
      <c r="B837" s="252" t="s">
        <v>117</v>
      </c>
      <c r="C837" s="252" t="s">
        <v>881</v>
      </c>
      <c r="D837" s="254" t="s">
        <v>2159</v>
      </c>
      <c r="E837" s="252" t="s">
        <v>2160</v>
      </c>
      <c r="F837" s="252" t="s">
        <v>843</v>
      </c>
      <c r="G837" s="252" t="s">
        <v>844</v>
      </c>
      <c r="H837" s="252" t="s">
        <v>403</v>
      </c>
      <c r="I837" s="255">
        <v>45552.410416666666</v>
      </c>
      <c r="J837" s="255">
        <v>45559.4375</v>
      </c>
      <c r="K837" s="252" t="s">
        <v>885</v>
      </c>
      <c r="L837" s="255">
        <v>45555.684027777781</v>
      </c>
      <c r="M837" s="252" t="s">
        <v>846</v>
      </c>
      <c r="N837" s="253" t="s">
        <v>849</v>
      </c>
      <c r="O837" s="252" t="s">
        <v>848</v>
      </c>
      <c r="P837" s="255">
        <v>45555.684027777781</v>
      </c>
      <c r="Q837" s="252" t="s">
        <v>881</v>
      </c>
      <c r="R837" s="255">
        <v>45552.65625</v>
      </c>
      <c r="S837" s="255">
        <v>45552.65625</v>
      </c>
      <c r="T837" s="255">
        <v>45552.604166666664</v>
      </c>
      <c r="U837" s="252" t="s">
        <v>885</v>
      </c>
      <c r="V837" s="253" t="s">
        <v>849</v>
      </c>
      <c r="W837" s="252" t="s">
        <v>888</v>
      </c>
      <c r="X837" s="252" t="s">
        <v>793</v>
      </c>
      <c r="Y837" s="228" t="str">
        <f>VLOOKUP(HelpMe[[#This Row],[Technician]],Technicians[#All],3,FALSE)</f>
        <v>RAK Ceramics</v>
      </c>
      <c r="Z837" s="228" t="str">
        <f>VLOOKUP(HelpMe[[#This Row],[Technician]],Technicians[#All],2,FALSE)</f>
        <v>SAP Basis</v>
      </c>
      <c r="AA837" s="230" t="e">
        <f>IF((TEXT("Oct 28, 2024 00:00 AM","mmm dd, yyyy hh:mm") - TEXT(HelpMe[[#This Row],[Created Date]],"mmm dd, yyyy hh:mm"))&gt;0, "Yes","No")</f>
        <v>#VALUE!</v>
      </c>
      <c r="AB837" s="230">
        <f ca="1">IF(HelpMe[[#This Row],[Resolved Time]]="-",NOW()-TEXT(HelpMe[[#This Row],[Created Date]],"mmm dd, yyyy hh:mm"),HelpMe[[#This Row],[Resolved Time]]-HelpMe[[#This Row],[Created Date]])</f>
        <v>0.24583333333430346</v>
      </c>
      <c r="AC837" s="231" t="e">
        <f>YEAR(TEXT(HelpMe[[#This Row],[Created Date]],"mmm dd, yyyy hh:mm"))</f>
        <v>#VALUE!</v>
      </c>
      <c r="AD837" s="228" t="e">
        <f>WEEKNUM(TEXT(HelpMe[[#This Row],[Created Date]],"mmm dd, yyyy hh:mm"),2)</f>
        <v>#VALUE!</v>
      </c>
      <c r="AE837" s="228" t="e">
        <f>_xlfn.CONCAT(HelpMe[[#This Row],[Year]],"-W",HelpMe[[#This Row],[Week'#]])</f>
        <v>#VALUE!</v>
      </c>
      <c r="AF837" s="228" t="str">
        <f>IFERROR(VLOOKUP(HelpMe[[#This Row],[ID]],CGTracker[#All],11,FALSE),"No CG Status Found")</f>
        <v>No CG Status Found</v>
      </c>
      <c r="AG837" s="228" t="e">
        <f>MONTH(TEXT(HelpMe[[#This Row],[Created Date]],"mmm dd, yyyy hh:mm"))</f>
        <v>#VALUE!</v>
      </c>
      <c r="AH837" s="228" t="e">
        <f>_xlfn.CONCAT(HelpMe[[#This Row],[Year]],"-M",HelpMe[[#This Row],[Month]])</f>
        <v>#VALUE!</v>
      </c>
      <c r="AI837" s="228" t="str">
        <f ca="1">IF(HelpMe[[#This Row],[Age]]&lt;2,"Less than 2",IF(HelpMe[[#This Row],[Age]]&lt;5,"From 2 to 5",IF(HelpMe[[#This Row],[Age]]&lt;10,"From 5 to 10","More than 10")))</f>
        <v>Less than 2</v>
      </c>
      <c r="AJ837" s="233" t="e">
        <f>DATEVALUE(TEXT(HelpMe[[#This Row],[Created Date]],"mm/dd/yyyy hh:mm"))</f>
        <v>#VALUE!</v>
      </c>
      <c r="AK837" s="233" t="e">
        <f>IF(HelpMe[[#This Row],[Resolved Time]]="-","",DATEVALUE(TEXT(HelpMe[[#This Row],[Created Date]],"mm/dd/yyyy hh:mm")))</f>
        <v>#VALUE!</v>
      </c>
    </row>
    <row r="838" spans="1:37" ht="14.5">
      <c r="A838" s="252">
        <v>4000005839</v>
      </c>
      <c r="B838" s="252" t="s">
        <v>156</v>
      </c>
      <c r="C838" s="252" t="s">
        <v>795</v>
      </c>
      <c r="D838" s="254" t="s">
        <v>2161</v>
      </c>
      <c r="E838" s="252" t="s">
        <v>1237</v>
      </c>
      <c r="F838" s="252" t="s">
        <v>941</v>
      </c>
      <c r="G838" s="252" t="s">
        <v>980</v>
      </c>
      <c r="H838" s="252" t="s">
        <v>268</v>
      </c>
      <c r="I838" s="255">
        <v>45637.527777777781</v>
      </c>
      <c r="J838" s="255">
        <v>45639.527777777781</v>
      </c>
      <c r="K838" s="252" t="s">
        <v>845</v>
      </c>
      <c r="L838" s="253" t="s">
        <v>849</v>
      </c>
      <c r="M838" s="252" t="s">
        <v>1237</v>
      </c>
      <c r="N838" s="252" t="s">
        <v>1027</v>
      </c>
      <c r="O838" s="252" t="s">
        <v>848</v>
      </c>
      <c r="P838" s="255">
        <v>45646.769444444442</v>
      </c>
      <c r="Q838" s="252" t="s">
        <v>795</v>
      </c>
      <c r="R838" s="253" t="s">
        <v>849</v>
      </c>
      <c r="S838" s="253" t="s">
        <v>849</v>
      </c>
      <c r="T838" s="255">
        <v>45637.611111111109</v>
      </c>
      <c r="U838" s="253" t="s">
        <v>849</v>
      </c>
      <c r="V838" s="253" t="s">
        <v>849</v>
      </c>
      <c r="W838" s="252" t="s">
        <v>850</v>
      </c>
      <c r="X838" s="252" t="s">
        <v>793</v>
      </c>
      <c r="Y838" s="228" t="str">
        <f>VLOOKUP(HelpMe[[#This Row],[Technician]],Technicians[#All],3,FALSE)</f>
        <v>Capgemini</v>
      </c>
      <c r="Z838" s="228" t="str">
        <f>VLOOKUP(HelpMe[[#This Row],[Technician]],Technicians[#All],2,FALSE)</f>
        <v>SAP FICO</v>
      </c>
      <c r="AA838" s="233" t="e">
        <f>IF((TEXT("Oct 28, 2024 00:00 AM","mmm dd, yyyy hh:mm") - TEXT(HelpMe[[#This Row],[Created Date]],"mmm dd, yyyy hh:mm"))&gt;0, "Yes","No")</f>
        <v>#VALUE!</v>
      </c>
      <c r="AB838" s="230" t="e">
        <f ca="1">IF(HelpMe[[#This Row],[Resolved Time]]="-",NOW()-TEXT(HelpMe[[#This Row],[Created Date]],"mmm dd, yyyy hh:mm"),HelpMe[[#This Row],[Resolved Time]]-HelpMe[[#This Row],[Created Date]])</f>
        <v>#VALUE!</v>
      </c>
      <c r="AC838" s="231" t="e">
        <f>YEAR(TEXT(HelpMe[[#This Row],[Created Date]],"mmm dd, yyyy hh:mm"))</f>
        <v>#VALUE!</v>
      </c>
      <c r="AD838" s="228" t="e">
        <f>WEEKNUM(TEXT(HelpMe[[#This Row],[Created Date]],"mmm dd, yyyy hh:mm"),2)</f>
        <v>#VALUE!</v>
      </c>
      <c r="AE838" s="228" t="e">
        <f>_xlfn.CONCAT(HelpMe[[#This Row],[Year]],"-W",HelpMe[[#This Row],[Week'#]])</f>
        <v>#VALUE!</v>
      </c>
      <c r="AF838" s="228" t="str">
        <f>IFERROR(VLOOKUP(HelpMe[[#This Row],[ID]],CGTracker[#All],11,FALSE),"No CG Status Found")</f>
        <v>In Progress</v>
      </c>
      <c r="AG838" s="228" t="e">
        <f>MONTH(TEXT(HelpMe[[#This Row],[Created Date]],"mmm dd, yyyy hh:mm"))</f>
        <v>#VALUE!</v>
      </c>
      <c r="AH838" s="228" t="e">
        <f>_xlfn.CONCAT(HelpMe[[#This Row],[Year]],"-M",HelpMe[[#This Row],[Month]])</f>
        <v>#VALUE!</v>
      </c>
      <c r="AI838" s="228" t="e">
        <f ca="1">IF(HelpMe[[#This Row],[Age]]&lt;2,"Less than 2",IF(HelpMe[[#This Row],[Age]]&lt;5,"From 2 to 5",IF(HelpMe[[#This Row],[Age]]&lt;10,"From 5 to 10","More than 10")))</f>
        <v>#VALUE!</v>
      </c>
      <c r="AJ838" s="233">
        <f>DATEVALUE(TEXT(HelpMe[[#This Row],[Created Date]],"mm/dd/yyyy hh:mm"))</f>
        <v>45608</v>
      </c>
      <c r="AK838" s="233" t="str">
        <f>IF(HelpMe[[#This Row],[Resolved Time]]="-","",DATEVALUE(TEXT(HelpMe[[#This Row],[Created Date]],"mm/dd/yyyy hh:mm")))</f>
        <v/>
      </c>
    </row>
    <row r="839" spans="1:37" ht="14.5">
      <c r="A839" s="252">
        <v>4000001924</v>
      </c>
      <c r="B839" s="252" t="s">
        <v>156</v>
      </c>
      <c r="C839" s="252" t="s">
        <v>881</v>
      </c>
      <c r="D839" s="254" t="s">
        <v>2162</v>
      </c>
      <c r="E839" s="252" t="s">
        <v>991</v>
      </c>
      <c r="F839" s="252" t="s">
        <v>1120</v>
      </c>
      <c r="G839" s="252" t="s">
        <v>942</v>
      </c>
      <c r="H839" s="252" t="s">
        <v>403</v>
      </c>
      <c r="I839" s="255">
        <v>45517.460416666669</v>
      </c>
      <c r="J839" s="255">
        <v>45524.460416666669</v>
      </c>
      <c r="K839" s="252" t="s">
        <v>845</v>
      </c>
      <c r="L839" s="255">
        <v>45520.463194444441</v>
      </c>
      <c r="M839" s="252" t="s">
        <v>886</v>
      </c>
      <c r="N839" s="252" t="s">
        <v>895</v>
      </c>
      <c r="O839" s="252" t="s">
        <v>848</v>
      </c>
      <c r="P839" s="255">
        <v>45520.463194444441</v>
      </c>
      <c r="Q839" s="252" t="s">
        <v>881</v>
      </c>
      <c r="R839" s="255">
        <v>45517.461805555555</v>
      </c>
      <c r="S839" s="255">
        <v>45517.461805555555</v>
      </c>
      <c r="T839" s="255">
        <v>45517.627083333333</v>
      </c>
      <c r="U839" s="253" t="s">
        <v>849</v>
      </c>
      <c r="V839" s="256">
        <v>2000000000</v>
      </c>
      <c r="W839" s="252" t="s">
        <v>850</v>
      </c>
      <c r="X839" s="252" t="s">
        <v>793</v>
      </c>
      <c r="Y839" s="228" t="str">
        <f>VLOOKUP(HelpMe[[#This Row],[Technician]],Technicians[#All],3,FALSE)</f>
        <v>RAK Ceramics</v>
      </c>
      <c r="Z839" s="228" t="str">
        <f>VLOOKUP(HelpMe[[#This Row],[Technician]],Technicians[#All],2,FALSE)</f>
        <v>SAP Integration</v>
      </c>
      <c r="AA839" s="233" t="e">
        <f>IF((TEXT("Oct 28, 2024 00:00 AM","mmm dd, yyyy hh:mm") - TEXT(HelpMe[[#This Row],[Created Date]],"mmm dd, yyyy hh:mm"))&gt;0, "Yes","No")</f>
        <v>#VALUE!</v>
      </c>
      <c r="AB839" s="230">
        <f ca="1">IF(HelpMe[[#This Row],[Resolved Time]]="-",NOW()-TEXT(HelpMe[[#This Row],[Created Date]],"mmm dd, yyyy hh:mm"),HelpMe[[#This Row],[Resolved Time]]-HelpMe[[#This Row],[Created Date]])</f>
        <v>1.3888888861401938E-3</v>
      </c>
      <c r="AC839" s="231" t="e">
        <f>YEAR(TEXT(HelpMe[[#This Row],[Created Date]],"mmm dd, yyyy hh:mm"))</f>
        <v>#VALUE!</v>
      </c>
      <c r="AD839" s="228" t="e">
        <f>WEEKNUM(TEXT(HelpMe[[#This Row],[Created Date]],"mmm dd, yyyy hh:mm"),2)</f>
        <v>#VALUE!</v>
      </c>
      <c r="AE839" s="228" t="e">
        <f>_xlfn.CONCAT(HelpMe[[#This Row],[Year]],"-W",HelpMe[[#This Row],[Week'#]])</f>
        <v>#VALUE!</v>
      </c>
      <c r="AF839" s="228" t="str">
        <f>IFERROR(VLOOKUP(HelpMe[[#This Row],[ID]],CGTracker[#All],11,FALSE),"No CG Status Found")</f>
        <v>No CG Status Found</v>
      </c>
      <c r="AG839" s="228" t="e">
        <f>MONTH(TEXT(HelpMe[[#This Row],[Created Date]],"mmm dd, yyyy hh:mm"))</f>
        <v>#VALUE!</v>
      </c>
      <c r="AH839" s="228" t="e">
        <f>_xlfn.CONCAT(HelpMe[[#This Row],[Year]],"-M",HelpMe[[#This Row],[Month]])</f>
        <v>#VALUE!</v>
      </c>
      <c r="AI839" s="228" t="str">
        <f ca="1">IF(HelpMe[[#This Row],[Age]]&lt;2,"Less than 2",IF(HelpMe[[#This Row],[Age]]&lt;5,"From 2 to 5",IF(HelpMe[[#This Row],[Age]]&lt;10,"From 5 to 10","More than 10")))</f>
        <v>Less than 2</v>
      </c>
      <c r="AJ839" s="233" t="e">
        <f>DATEVALUE(TEXT(HelpMe[[#This Row],[Created Date]],"mm/dd/yyyy hh:mm"))</f>
        <v>#VALUE!</v>
      </c>
      <c r="AK839" s="233" t="e">
        <f>IF(HelpMe[[#This Row],[Resolved Time]]="-","",DATEVALUE(TEXT(HelpMe[[#This Row],[Created Date]],"mm/dd/yyyy hh:mm")))</f>
        <v>#VALUE!</v>
      </c>
    </row>
    <row r="840" spans="1:37" ht="14.5">
      <c r="A840" s="252">
        <v>4000000836</v>
      </c>
      <c r="B840" s="252" t="s">
        <v>156</v>
      </c>
      <c r="C840" s="252" t="s">
        <v>861</v>
      </c>
      <c r="D840" s="254" t="s">
        <v>2163</v>
      </c>
      <c r="E840" s="252" t="s">
        <v>936</v>
      </c>
      <c r="F840" s="252" t="s">
        <v>742</v>
      </c>
      <c r="G840" s="252" t="s">
        <v>516</v>
      </c>
      <c r="H840" s="252" t="s">
        <v>403</v>
      </c>
      <c r="I840" s="255">
        <v>45490.777777777781</v>
      </c>
      <c r="J840" s="255">
        <v>45492.777777777781</v>
      </c>
      <c r="K840" s="252" t="s">
        <v>845</v>
      </c>
      <c r="L840" s="255">
        <v>45521.755555555559</v>
      </c>
      <c r="M840" s="252" t="s">
        <v>936</v>
      </c>
      <c r="N840" s="252" t="s">
        <v>878</v>
      </c>
      <c r="O840" s="252" t="s">
        <v>848</v>
      </c>
      <c r="P840" s="255">
        <v>45531.475694444445</v>
      </c>
      <c r="Q840" s="252" t="s">
        <v>795</v>
      </c>
      <c r="R840" s="255">
        <v>45518.754861111112</v>
      </c>
      <c r="S840" s="255">
        <v>45517.722222222219</v>
      </c>
      <c r="T840" s="255">
        <v>45491.486111111109</v>
      </c>
      <c r="U840" s="253" t="s">
        <v>849</v>
      </c>
      <c r="V840" s="256">
        <v>2000000000</v>
      </c>
      <c r="W840" s="252" t="s">
        <v>850</v>
      </c>
      <c r="X840" s="252" t="s">
        <v>793</v>
      </c>
      <c r="Y840" s="228" t="str">
        <f>VLOOKUP(HelpMe[[#This Row],[Technician]],Technicians[#All],3,FALSE)</f>
        <v>RAK Ceramics</v>
      </c>
      <c r="Z840" s="228" t="str">
        <f>VLOOKUP(HelpMe[[#This Row],[Technician]],Technicians[#All],2,FALSE)</f>
        <v>SAP SD</v>
      </c>
      <c r="AA840" s="230" t="e">
        <f>IF((TEXT("Oct 28, 2024 00:00 AM","mmm dd, yyyy hh:mm") - TEXT(HelpMe[[#This Row],[Created Date]],"mmm dd, yyyy hh:mm"))&gt;0, "Yes","No")</f>
        <v>#VALUE!</v>
      </c>
      <c r="AB840" s="230">
        <f ca="1">IF(HelpMe[[#This Row],[Resolved Time]]="-",NOW()-TEXT(HelpMe[[#This Row],[Created Date]],"mmm dd, yyyy hh:mm"),HelpMe[[#This Row],[Resolved Time]]-HelpMe[[#This Row],[Created Date]])</f>
        <v>27.977083333331393</v>
      </c>
      <c r="AC840" s="231" t="e">
        <f>YEAR(TEXT(HelpMe[[#This Row],[Created Date]],"mmm dd, yyyy hh:mm"))</f>
        <v>#VALUE!</v>
      </c>
      <c r="AD840" s="228" t="e">
        <f>WEEKNUM(TEXT(HelpMe[[#This Row],[Created Date]],"mmm dd, yyyy hh:mm"),2)</f>
        <v>#VALUE!</v>
      </c>
      <c r="AE840" s="228" t="e">
        <f>_xlfn.CONCAT(HelpMe[[#This Row],[Year]],"-W",HelpMe[[#This Row],[Week'#]])</f>
        <v>#VALUE!</v>
      </c>
      <c r="AF840" s="228" t="str">
        <f>IFERROR(VLOOKUP(HelpMe[[#This Row],[ID]],CGTracker[#All],11,FALSE),"No CG Status Found")</f>
        <v>No CG Status Found</v>
      </c>
      <c r="AG840" s="228" t="e">
        <f>MONTH(TEXT(HelpMe[[#This Row],[Created Date]],"mmm dd, yyyy hh:mm"))</f>
        <v>#VALUE!</v>
      </c>
      <c r="AH840" s="228" t="e">
        <f>_xlfn.CONCAT(HelpMe[[#This Row],[Year]],"-M",HelpMe[[#This Row],[Month]])</f>
        <v>#VALUE!</v>
      </c>
      <c r="AI840" s="228" t="str">
        <f ca="1">IF(HelpMe[[#This Row],[Age]]&lt;2,"Less than 2",IF(HelpMe[[#This Row],[Age]]&lt;5,"From 2 to 5",IF(HelpMe[[#This Row],[Age]]&lt;10,"From 5 to 10","More than 10")))</f>
        <v>More than 10</v>
      </c>
      <c r="AJ840" s="233" t="e">
        <f>DATEVALUE(TEXT(HelpMe[[#This Row],[Created Date]],"mm/dd/yyyy hh:mm"))</f>
        <v>#VALUE!</v>
      </c>
      <c r="AK840" s="233" t="e">
        <f>IF(HelpMe[[#This Row],[Resolved Time]]="-","",DATEVALUE(TEXT(HelpMe[[#This Row],[Created Date]],"mm/dd/yyyy hh:mm")))</f>
        <v>#VALUE!</v>
      </c>
    </row>
    <row r="841" spans="1:37" ht="14.5">
      <c r="A841" s="252">
        <v>4000005365</v>
      </c>
      <c r="B841" s="252" t="s">
        <v>156</v>
      </c>
      <c r="C841" s="252" t="s">
        <v>861</v>
      </c>
      <c r="D841" s="254" t="s">
        <v>2164</v>
      </c>
      <c r="E841" s="252" t="s">
        <v>1109</v>
      </c>
      <c r="F841" s="252" t="s">
        <v>518</v>
      </c>
      <c r="G841" s="252" t="s">
        <v>516</v>
      </c>
      <c r="H841" s="252" t="s">
        <v>268</v>
      </c>
      <c r="I841" s="255">
        <v>45621.767361111109</v>
      </c>
      <c r="J841" s="255">
        <v>45622.725694444445</v>
      </c>
      <c r="K841" s="252" t="s">
        <v>845</v>
      </c>
      <c r="L841" s="253" t="s">
        <v>849</v>
      </c>
      <c r="M841" s="252" t="s">
        <v>1109</v>
      </c>
      <c r="N841" s="252" t="s">
        <v>1226</v>
      </c>
      <c r="O841" s="252" t="s">
        <v>920</v>
      </c>
      <c r="P841" s="255">
        <v>45637.781944444447</v>
      </c>
      <c r="Q841" s="252" t="s">
        <v>861</v>
      </c>
      <c r="R841" s="253" t="s">
        <v>849</v>
      </c>
      <c r="S841" s="255">
        <v>45622.45208333333</v>
      </c>
      <c r="T841" s="255">
        <v>45621.809027777781</v>
      </c>
      <c r="U841" s="253" t="s">
        <v>849</v>
      </c>
      <c r="V841" s="253" t="s">
        <v>849</v>
      </c>
      <c r="W841" s="252" t="s">
        <v>850</v>
      </c>
      <c r="X841" s="252" t="s">
        <v>793</v>
      </c>
      <c r="Y841" s="228" t="str">
        <f>VLOOKUP(HelpMe[[#This Row],[Technician]],Technicians[#All],3,FALSE)</f>
        <v>Capgemini</v>
      </c>
      <c r="Z841" s="228" t="str">
        <f>VLOOKUP(HelpMe[[#This Row],[Technician]],Technicians[#All],2,FALSE)</f>
        <v>SAP SD</v>
      </c>
      <c r="AA841" s="233" t="e">
        <f>IF((TEXT("Oct 28, 2024 00:00 AM","mmm dd, yyyy hh:mm") - TEXT(HelpMe[[#This Row],[Created Date]],"mmm dd, yyyy hh:mm"))&gt;0, "Yes","No")</f>
        <v>#VALUE!</v>
      </c>
      <c r="AB841" s="230" t="e">
        <f ca="1">IF(HelpMe[[#This Row],[Resolved Time]]="-",NOW()-TEXT(HelpMe[[#This Row],[Created Date]],"mmm dd, yyyy hh:mm"),HelpMe[[#This Row],[Resolved Time]]-HelpMe[[#This Row],[Created Date]])</f>
        <v>#VALUE!</v>
      </c>
      <c r="AC841" s="231" t="e">
        <f>YEAR(TEXT(HelpMe[[#This Row],[Created Date]],"mmm dd, yyyy hh:mm"))</f>
        <v>#VALUE!</v>
      </c>
      <c r="AD841" s="228" t="e">
        <f>WEEKNUM(TEXT(HelpMe[[#This Row],[Created Date]],"mmm dd, yyyy hh:mm"),2)</f>
        <v>#VALUE!</v>
      </c>
      <c r="AE841" s="228" t="e">
        <f>_xlfn.CONCAT(HelpMe[[#This Row],[Year]],"-W",HelpMe[[#This Row],[Week'#]])</f>
        <v>#VALUE!</v>
      </c>
      <c r="AF841" s="228" t="str">
        <f>IFERROR(VLOOKUP(HelpMe[[#This Row],[ID]],CGTracker[#All],11,FALSE),"No CG Status Found")</f>
        <v>In Progress</v>
      </c>
      <c r="AG841" s="228" t="e">
        <f>MONTH(TEXT(HelpMe[[#This Row],[Created Date]],"mmm dd, yyyy hh:mm"))</f>
        <v>#VALUE!</v>
      </c>
      <c r="AH841" s="228" t="e">
        <f>_xlfn.CONCAT(HelpMe[[#This Row],[Year]],"-M",HelpMe[[#This Row],[Month]])</f>
        <v>#VALUE!</v>
      </c>
      <c r="AI841" s="228" t="e">
        <f ca="1">IF(HelpMe[[#This Row],[Age]]&lt;2,"Less than 2",IF(HelpMe[[#This Row],[Age]]&lt;5,"From 2 to 5",IF(HelpMe[[#This Row],[Age]]&lt;10,"From 5 to 10","More than 10")))</f>
        <v>#VALUE!</v>
      </c>
      <c r="AJ841" s="233" t="e">
        <f>DATEVALUE(TEXT(HelpMe[[#This Row],[Created Date]],"mm/dd/yyyy hh:mm"))</f>
        <v>#VALUE!</v>
      </c>
      <c r="AK841" s="233" t="str">
        <f>IF(HelpMe[[#This Row],[Resolved Time]]="-","",DATEVALUE(TEXT(HelpMe[[#This Row],[Created Date]],"mm/dd/yyyy hh:mm")))</f>
        <v/>
      </c>
    </row>
    <row r="842" spans="1:37" ht="14.5">
      <c r="A842" s="252">
        <v>4000005683</v>
      </c>
      <c r="B842" s="252" t="s">
        <v>156</v>
      </c>
      <c r="C842" s="252" t="s">
        <v>906</v>
      </c>
      <c r="D842" s="254" t="s">
        <v>2165</v>
      </c>
      <c r="E842" s="252" t="s">
        <v>2166</v>
      </c>
      <c r="F842" s="252" t="s">
        <v>603</v>
      </c>
      <c r="G842" s="252" t="s">
        <v>899</v>
      </c>
      <c r="H842" s="252" t="s">
        <v>268</v>
      </c>
      <c r="I842" s="255">
        <v>45632.501388888886</v>
      </c>
      <c r="J842" s="255">
        <v>45635.459722222222</v>
      </c>
      <c r="K842" s="252" t="s">
        <v>845</v>
      </c>
      <c r="L842" s="253" t="s">
        <v>849</v>
      </c>
      <c r="M842" s="252" t="s">
        <v>947</v>
      </c>
      <c r="N842" s="252" t="s">
        <v>880</v>
      </c>
      <c r="O842" s="252" t="s">
        <v>848</v>
      </c>
      <c r="P842" s="255">
        <v>45639.75277777778</v>
      </c>
      <c r="Q842" s="252" t="s">
        <v>861</v>
      </c>
      <c r="R842" s="253" t="s">
        <v>849</v>
      </c>
      <c r="S842" s="255">
        <v>45637.524305555555</v>
      </c>
      <c r="T842" s="255">
        <v>45632.543055555558</v>
      </c>
      <c r="U842" s="253" t="s">
        <v>849</v>
      </c>
      <c r="V842" s="253" t="s">
        <v>849</v>
      </c>
      <c r="W842" s="252" t="s">
        <v>945</v>
      </c>
      <c r="X842" s="252" t="s">
        <v>793</v>
      </c>
      <c r="Y842" s="228" t="str">
        <f>VLOOKUP(HelpMe[[#This Row],[Technician]],Technicians[#All],3,FALSE)</f>
        <v>RAK Ceramics</v>
      </c>
      <c r="Z842" s="228" t="str">
        <f>VLOOKUP(HelpMe[[#This Row],[Technician]],Technicians[#All],2,FALSE)</f>
        <v>SAP ABAP</v>
      </c>
      <c r="AA842" s="230" t="e">
        <f>IF((TEXT("Oct 28, 2024 00:00 AM","mmm dd, yyyy hh:mm") - TEXT(HelpMe[[#This Row],[Created Date]],"mmm dd, yyyy hh:mm"))&gt;0, "Yes","No")</f>
        <v>#VALUE!</v>
      </c>
      <c r="AB842" s="230" t="e">
        <f ca="1">IF(HelpMe[[#This Row],[Resolved Time]]="-",NOW()-TEXT(HelpMe[[#This Row],[Created Date]],"mmm dd, yyyy hh:mm"),HelpMe[[#This Row],[Resolved Time]]-HelpMe[[#This Row],[Created Date]])</f>
        <v>#VALUE!</v>
      </c>
      <c r="AC842" s="231" t="e">
        <f>YEAR(TEXT(HelpMe[[#This Row],[Created Date]],"mmm dd, yyyy hh:mm"))</f>
        <v>#VALUE!</v>
      </c>
      <c r="AD842" s="228" t="e">
        <f>WEEKNUM(TEXT(HelpMe[[#This Row],[Created Date]],"mmm dd, yyyy hh:mm"),2)</f>
        <v>#VALUE!</v>
      </c>
      <c r="AE842" s="228" t="e">
        <f>_xlfn.CONCAT(HelpMe[[#This Row],[Year]],"-W",HelpMe[[#This Row],[Week'#]])</f>
        <v>#VALUE!</v>
      </c>
      <c r="AF842" s="228" t="str">
        <f>IFERROR(VLOOKUP(HelpMe[[#This Row],[ID]],CGTracker[#All],11,FALSE),"No CG Status Found")</f>
        <v>No CG Status Found</v>
      </c>
      <c r="AG842" s="228" t="e">
        <f>MONTH(TEXT(HelpMe[[#This Row],[Created Date]],"mmm dd, yyyy hh:mm"))</f>
        <v>#VALUE!</v>
      </c>
      <c r="AH842" s="228" t="e">
        <f>_xlfn.CONCAT(HelpMe[[#This Row],[Year]],"-M",HelpMe[[#This Row],[Month]])</f>
        <v>#VALUE!</v>
      </c>
      <c r="AI842" s="228" t="e">
        <f ca="1">IF(HelpMe[[#This Row],[Age]]&lt;2,"Less than 2",IF(HelpMe[[#This Row],[Age]]&lt;5,"From 2 to 5",IF(HelpMe[[#This Row],[Age]]&lt;10,"From 5 to 10","More than 10")))</f>
        <v>#VALUE!</v>
      </c>
      <c r="AJ842" s="233">
        <f>DATEVALUE(TEXT(HelpMe[[#This Row],[Created Date]],"mm/dd/yyyy hh:mm"))</f>
        <v>45455</v>
      </c>
      <c r="AK842" s="233" t="str">
        <f>IF(HelpMe[[#This Row],[Resolved Time]]="-","",DATEVALUE(TEXT(HelpMe[[#This Row],[Created Date]],"mm/dd/yyyy hh:mm")))</f>
        <v/>
      </c>
    </row>
    <row r="843" spans="1:37" ht="14.5">
      <c r="A843" s="252">
        <v>4000000906</v>
      </c>
      <c r="B843" s="252" t="s">
        <v>156</v>
      </c>
      <c r="C843" s="252" t="s">
        <v>795</v>
      </c>
      <c r="D843" s="254" t="s">
        <v>2167</v>
      </c>
      <c r="E843" s="252" t="s">
        <v>1074</v>
      </c>
      <c r="F843" s="252" t="s">
        <v>742</v>
      </c>
      <c r="G843" s="252" t="s">
        <v>864</v>
      </c>
      <c r="H843" s="252" t="s">
        <v>403</v>
      </c>
      <c r="I843" s="255">
        <v>45492.490277777775</v>
      </c>
      <c r="J843" s="255">
        <v>45496.490277777775</v>
      </c>
      <c r="K843" s="252" t="s">
        <v>845</v>
      </c>
      <c r="L843" s="255">
        <v>45521.838888888888</v>
      </c>
      <c r="M843" s="252" t="s">
        <v>1075</v>
      </c>
      <c r="N843" s="252" t="s">
        <v>968</v>
      </c>
      <c r="O843" s="252" t="s">
        <v>848</v>
      </c>
      <c r="P843" s="255">
        <v>45524.807638888888</v>
      </c>
      <c r="Q843" s="252" t="s">
        <v>795</v>
      </c>
      <c r="R843" s="255">
        <v>45518.810416666667</v>
      </c>
      <c r="S843" s="255">
        <v>45518.810416666667</v>
      </c>
      <c r="T843" s="255">
        <v>45492.573611111111</v>
      </c>
      <c r="U843" s="253" t="s">
        <v>849</v>
      </c>
      <c r="V843" s="256">
        <v>2000000000</v>
      </c>
      <c r="W843" s="252" t="s">
        <v>850</v>
      </c>
      <c r="X843" s="252" t="s">
        <v>793</v>
      </c>
      <c r="Y843" s="228" t="str">
        <f>VLOOKUP(HelpMe[[#This Row],[Technician]],Technicians[#All],3,FALSE)</f>
        <v>RAK Ceramics</v>
      </c>
      <c r="Z843" s="228" t="str">
        <f>VLOOKUP(HelpMe[[#This Row],[Technician]],Technicians[#All],2,FALSE)</f>
        <v>SAP SD</v>
      </c>
      <c r="AA843" s="233" t="e">
        <f>IF((TEXT("Oct 28, 2024 00:00 AM","mmm dd, yyyy hh:mm") - TEXT(HelpMe[[#This Row],[Created Date]],"mmm dd, yyyy hh:mm"))&gt;0, "Yes","No")</f>
        <v>#VALUE!</v>
      </c>
      <c r="AB843" s="230">
        <f ca="1">IF(HelpMe[[#This Row],[Resolved Time]]="-",NOW()-TEXT(HelpMe[[#This Row],[Created Date]],"mmm dd, yyyy hh:mm"),HelpMe[[#This Row],[Resolved Time]]-HelpMe[[#This Row],[Created Date]])</f>
        <v>26.320138888891961</v>
      </c>
      <c r="AC843" s="231" t="e">
        <f>YEAR(TEXT(HelpMe[[#This Row],[Created Date]],"mmm dd, yyyy hh:mm"))</f>
        <v>#VALUE!</v>
      </c>
      <c r="AD843" s="228" t="e">
        <f>WEEKNUM(TEXT(HelpMe[[#This Row],[Created Date]],"mmm dd, yyyy hh:mm"),2)</f>
        <v>#VALUE!</v>
      </c>
      <c r="AE843" s="228" t="e">
        <f>_xlfn.CONCAT(HelpMe[[#This Row],[Year]],"-W",HelpMe[[#This Row],[Week'#]])</f>
        <v>#VALUE!</v>
      </c>
      <c r="AF843" s="228" t="str">
        <f>IFERROR(VLOOKUP(HelpMe[[#This Row],[ID]],CGTracker[#All],11,FALSE),"No CG Status Found")</f>
        <v>No CG Status Found</v>
      </c>
      <c r="AG843" s="228" t="e">
        <f>MONTH(TEXT(HelpMe[[#This Row],[Created Date]],"mmm dd, yyyy hh:mm"))</f>
        <v>#VALUE!</v>
      </c>
      <c r="AH843" s="228" t="e">
        <f>_xlfn.CONCAT(HelpMe[[#This Row],[Year]],"-M",HelpMe[[#This Row],[Month]])</f>
        <v>#VALUE!</v>
      </c>
      <c r="AI843" s="228" t="str">
        <f ca="1">IF(HelpMe[[#This Row],[Age]]&lt;2,"Less than 2",IF(HelpMe[[#This Row],[Age]]&lt;5,"From 2 to 5",IF(HelpMe[[#This Row],[Age]]&lt;10,"From 5 to 10","More than 10")))</f>
        <v>More than 10</v>
      </c>
      <c r="AJ843" s="233" t="e">
        <f>DATEVALUE(TEXT(HelpMe[[#This Row],[Created Date]],"mm/dd/yyyy hh:mm"))</f>
        <v>#VALUE!</v>
      </c>
      <c r="AK843" s="233" t="e">
        <f>IF(HelpMe[[#This Row],[Resolved Time]]="-","",DATEVALUE(TEXT(HelpMe[[#This Row],[Created Date]],"mm/dd/yyyy hh:mm")))</f>
        <v>#VALUE!</v>
      </c>
    </row>
    <row r="844" spans="1:37" ht="14.5">
      <c r="A844" s="252">
        <v>4000000425</v>
      </c>
      <c r="B844" s="252" t="s">
        <v>156</v>
      </c>
      <c r="C844" s="252" t="s">
        <v>795</v>
      </c>
      <c r="D844" s="254" t="s">
        <v>2168</v>
      </c>
      <c r="E844" s="252" t="s">
        <v>1024</v>
      </c>
      <c r="F844" s="252" t="s">
        <v>742</v>
      </c>
      <c r="G844" s="252" t="s">
        <v>864</v>
      </c>
      <c r="H844" s="252" t="s">
        <v>403</v>
      </c>
      <c r="I844" s="255">
        <v>45482.444444444445</v>
      </c>
      <c r="J844" s="255">
        <v>45482.777777777781</v>
      </c>
      <c r="K844" s="252" t="s">
        <v>845</v>
      </c>
      <c r="L844" s="255">
        <v>45488.076388888891</v>
      </c>
      <c r="M844" s="252" t="s">
        <v>1024</v>
      </c>
      <c r="N844" s="252" t="s">
        <v>860</v>
      </c>
      <c r="O844" s="252" t="s">
        <v>972</v>
      </c>
      <c r="P844" s="255">
        <v>45520.490277777775</v>
      </c>
      <c r="Q844" s="252" t="s">
        <v>861</v>
      </c>
      <c r="R844" s="255">
        <v>45485.061111111114</v>
      </c>
      <c r="S844" s="255">
        <v>45483.59652777778</v>
      </c>
      <c r="T844" s="255">
        <v>45482.486111111109</v>
      </c>
      <c r="U844" s="253" t="s">
        <v>849</v>
      </c>
      <c r="V844" s="253" t="s">
        <v>849</v>
      </c>
      <c r="W844" s="252" t="s">
        <v>850</v>
      </c>
      <c r="X844" s="252" t="s">
        <v>903</v>
      </c>
      <c r="Y844" s="228" t="str">
        <f>VLOOKUP(HelpMe[[#This Row],[Technician]],Technicians[#All],3,FALSE)</f>
        <v>RAK Ceramics</v>
      </c>
      <c r="Z844" s="228" t="str">
        <f>VLOOKUP(HelpMe[[#This Row],[Technician]],Technicians[#All],2,FALSE)</f>
        <v>SAP SD</v>
      </c>
      <c r="AA844" s="230" t="e">
        <f>IF((TEXT("Oct 28, 2024 00:00 AM","mmm dd, yyyy hh:mm") - TEXT(HelpMe[[#This Row],[Created Date]],"mmm dd, yyyy hh:mm"))&gt;0, "Yes","No")</f>
        <v>#VALUE!</v>
      </c>
      <c r="AB844" s="230">
        <f ca="1">IF(HelpMe[[#This Row],[Resolved Time]]="-",NOW()-TEXT(HelpMe[[#This Row],[Created Date]],"mmm dd, yyyy hh:mm"),HelpMe[[#This Row],[Resolved Time]]-HelpMe[[#This Row],[Created Date]])</f>
        <v>2.6166666666686069</v>
      </c>
      <c r="AC844" s="231" t="e">
        <f>YEAR(TEXT(HelpMe[[#This Row],[Created Date]],"mmm dd, yyyy hh:mm"))</f>
        <v>#VALUE!</v>
      </c>
      <c r="AD844" s="228" t="e">
        <f>WEEKNUM(TEXT(HelpMe[[#This Row],[Created Date]],"mmm dd, yyyy hh:mm"),2)</f>
        <v>#VALUE!</v>
      </c>
      <c r="AE844" s="228" t="e">
        <f>_xlfn.CONCAT(HelpMe[[#This Row],[Year]],"-W",HelpMe[[#This Row],[Week'#]])</f>
        <v>#VALUE!</v>
      </c>
      <c r="AF844" s="228" t="str">
        <f>IFERROR(VLOOKUP(HelpMe[[#This Row],[ID]],CGTracker[#All],11,FALSE),"No CG Status Found")</f>
        <v>No CG Status Found</v>
      </c>
      <c r="AG844" s="228" t="e">
        <f>MONTH(TEXT(HelpMe[[#This Row],[Created Date]],"mmm dd, yyyy hh:mm"))</f>
        <v>#VALUE!</v>
      </c>
      <c r="AH844" s="228" t="e">
        <f>_xlfn.CONCAT(HelpMe[[#This Row],[Year]],"-M",HelpMe[[#This Row],[Month]])</f>
        <v>#VALUE!</v>
      </c>
      <c r="AI844" s="228" t="str">
        <f ca="1">IF(HelpMe[[#This Row],[Age]]&lt;2,"Less than 2",IF(HelpMe[[#This Row],[Age]]&lt;5,"From 2 to 5",IF(HelpMe[[#This Row],[Age]]&lt;10,"From 5 to 10","More than 10")))</f>
        <v>From 2 to 5</v>
      </c>
      <c r="AJ844" s="233">
        <f>DATEVALUE(TEXT(HelpMe[[#This Row],[Created Date]],"mm/dd/yyyy hh:mm"))</f>
        <v>45542</v>
      </c>
      <c r="AK844" s="233">
        <f>IF(HelpMe[[#This Row],[Resolved Time]]="-","",DATEVALUE(TEXT(HelpMe[[#This Row],[Created Date]],"mm/dd/yyyy hh:mm")))</f>
        <v>45542</v>
      </c>
    </row>
    <row r="845" spans="1:37" ht="14.5">
      <c r="A845" s="252">
        <v>4000005100</v>
      </c>
      <c r="B845" s="252" t="s">
        <v>156</v>
      </c>
      <c r="C845" s="252" t="s">
        <v>906</v>
      </c>
      <c r="D845" s="254" t="s">
        <v>2169</v>
      </c>
      <c r="E845" s="252" t="s">
        <v>894</v>
      </c>
      <c r="F845" s="252" t="s">
        <v>867</v>
      </c>
      <c r="G845" s="252" t="s">
        <v>1364</v>
      </c>
      <c r="H845" s="252" t="s">
        <v>403</v>
      </c>
      <c r="I845" s="255">
        <v>45614.465277777781</v>
      </c>
      <c r="J845" s="255">
        <v>45614.798611111109</v>
      </c>
      <c r="K845" s="252" t="s">
        <v>845</v>
      </c>
      <c r="L845" s="255">
        <v>45620.500694444447</v>
      </c>
      <c r="M845" s="252" t="s">
        <v>894</v>
      </c>
      <c r="N845" s="252" t="s">
        <v>895</v>
      </c>
      <c r="O845" s="252" t="s">
        <v>848</v>
      </c>
      <c r="P845" s="255">
        <v>45620.500694444447</v>
      </c>
      <c r="Q845" s="252" t="s">
        <v>861</v>
      </c>
      <c r="R845" s="255">
        <v>45617.48333333333</v>
      </c>
      <c r="S845" s="255">
        <v>45617.48333333333</v>
      </c>
      <c r="T845" s="255">
        <v>45614.506944444445</v>
      </c>
      <c r="U845" s="253" t="s">
        <v>849</v>
      </c>
      <c r="V845" s="253" t="s">
        <v>849</v>
      </c>
      <c r="W845" s="252" t="s">
        <v>850</v>
      </c>
      <c r="X845" s="252" t="s">
        <v>793</v>
      </c>
      <c r="Y845" s="228" t="str">
        <f>VLOOKUP(HelpMe[[#This Row],[Technician]],Technicians[#All],3,FALSE)</f>
        <v>Capgemini</v>
      </c>
      <c r="Z845" s="228" t="str">
        <f>VLOOKUP(HelpMe[[#This Row],[Technician]],Technicians[#All],2,FALSE)</f>
        <v>SAP PP</v>
      </c>
      <c r="AA845" s="230" t="e">
        <f>IF((TEXT("Oct 28, 2024 00:00 AM","mmm dd, yyyy hh:mm") - TEXT(HelpMe[[#This Row],[Created Date]],"mmm dd, yyyy hh:mm"))&gt;0, "Yes","No")</f>
        <v>#VALUE!</v>
      </c>
      <c r="AB845" s="230">
        <f ca="1">IF(HelpMe[[#This Row],[Resolved Time]]="-",NOW()-TEXT(HelpMe[[#This Row],[Created Date]],"mmm dd, yyyy hh:mm"),HelpMe[[#This Row],[Resolved Time]]-HelpMe[[#This Row],[Created Date]])</f>
        <v>3.0180555555489263</v>
      </c>
      <c r="AC845" s="231" t="e">
        <f>YEAR(TEXT(HelpMe[[#This Row],[Created Date]],"mmm dd, yyyy hh:mm"))</f>
        <v>#VALUE!</v>
      </c>
      <c r="AD845" s="228" t="e">
        <f>WEEKNUM(TEXT(HelpMe[[#This Row],[Created Date]],"mmm dd, yyyy hh:mm"),2)</f>
        <v>#VALUE!</v>
      </c>
      <c r="AE845" s="228" t="e">
        <f>_xlfn.CONCAT(HelpMe[[#This Row],[Year]],"-W",HelpMe[[#This Row],[Week'#]])</f>
        <v>#VALUE!</v>
      </c>
      <c r="AF845" s="228" t="str">
        <f>IFERROR(VLOOKUP(HelpMe[[#This Row],[ID]],CGTracker[#All],11,FALSE),"No CG Status Found")</f>
        <v>Closed</v>
      </c>
      <c r="AG845" s="228" t="e">
        <f>MONTH(TEXT(HelpMe[[#This Row],[Created Date]],"mmm dd, yyyy hh:mm"))</f>
        <v>#VALUE!</v>
      </c>
      <c r="AH845" s="228" t="e">
        <f>_xlfn.CONCAT(HelpMe[[#This Row],[Year]],"-M",HelpMe[[#This Row],[Month]])</f>
        <v>#VALUE!</v>
      </c>
      <c r="AI845" s="228" t="str">
        <f ca="1">IF(HelpMe[[#This Row],[Age]]&lt;2,"Less than 2",IF(HelpMe[[#This Row],[Age]]&lt;5,"From 2 to 5",IF(HelpMe[[#This Row],[Age]]&lt;10,"From 5 to 10","More than 10")))</f>
        <v>From 2 to 5</v>
      </c>
      <c r="AJ845" s="233" t="e">
        <f>DATEVALUE(TEXT(HelpMe[[#This Row],[Created Date]],"mm/dd/yyyy hh:mm"))</f>
        <v>#VALUE!</v>
      </c>
      <c r="AK845" s="233" t="e">
        <f>IF(HelpMe[[#This Row],[Resolved Time]]="-","",DATEVALUE(TEXT(HelpMe[[#This Row],[Created Date]],"mm/dd/yyyy hh:mm")))</f>
        <v>#VALUE!</v>
      </c>
    </row>
    <row r="846" spans="1:37" ht="14.5">
      <c r="A846" s="252">
        <v>4000001864</v>
      </c>
      <c r="B846" s="252" t="s">
        <v>156</v>
      </c>
      <c r="C846" s="252" t="s">
        <v>795</v>
      </c>
      <c r="D846" s="254" t="s">
        <v>2170</v>
      </c>
      <c r="E846" s="252" t="s">
        <v>1074</v>
      </c>
      <c r="F846" s="252" t="s">
        <v>742</v>
      </c>
      <c r="G846" s="252" t="s">
        <v>864</v>
      </c>
      <c r="H846" s="252" t="s">
        <v>403</v>
      </c>
      <c r="I846" s="255">
        <v>45516.48333333333</v>
      </c>
      <c r="J846" s="255">
        <v>45518.48333333333</v>
      </c>
      <c r="K846" s="252" t="s">
        <v>845</v>
      </c>
      <c r="L846" s="255">
        <v>45537.552777777775</v>
      </c>
      <c r="M846" s="252" t="s">
        <v>1075</v>
      </c>
      <c r="N846" s="252" t="s">
        <v>968</v>
      </c>
      <c r="O846" s="252" t="s">
        <v>848</v>
      </c>
      <c r="P846" s="255">
        <v>45537.552777777775</v>
      </c>
      <c r="Q846" s="252" t="s">
        <v>795</v>
      </c>
      <c r="R846" s="255">
        <v>45534.537499999999</v>
      </c>
      <c r="S846" s="255">
        <v>45534.537499999999</v>
      </c>
      <c r="T846" s="255">
        <v>45516.566666666666</v>
      </c>
      <c r="U846" s="253" t="s">
        <v>849</v>
      </c>
      <c r="V846" s="256">
        <v>2000000000</v>
      </c>
      <c r="W846" s="252" t="s">
        <v>850</v>
      </c>
      <c r="X846" s="252" t="s">
        <v>793</v>
      </c>
      <c r="Y846" s="228" t="str">
        <f>VLOOKUP(HelpMe[[#This Row],[Technician]],Technicians[#All],3,FALSE)</f>
        <v>RAK Ceramics</v>
      </c>
      <c r="Z846" s="228" t="str">
        <f>VLOOKUP(HelpMe[[#This Row],[Technician]],Technicians[#All],2,FALSE)</f>
        <v>SAP SD</v>
      </c>
      <c r="AA846" s="233" t="e">
        <f>IF((TEXT("Oct 28, 2024 00:00 AM","mmm dd, yyyy hh:mm") - TEXT(HelpMe[[#This Row],[Created Date]],"mmm dd, yyyy hh:mm"))&gt;0, "Yes","No")</f>
        <v>#VALUE!</v>
      </c>
      <c r="AB846" s="230">
        <f ca="1">IF(HelpMe[[#This Row],[Resolved Time]]="-",NOW()-TEXT(HelpMe[[#This Row],[Created Date]],"mmm dd, yyyy hh:mm"),HelpMe[[#This Row],[Resolved Time]]-HelpMe[[#This Row],[Created Date]])</f>
        <v>18.054166666668607</v>
      </c>
      <c r="AC846" s="231" t="e">
        <f>YEAR(TEXT(HelpMe[[#This Row],[Created Date]],"mmm dd, yyyy hh:mm"))</f>
        <v>#VALUE!</v>
      </c>
      <c r="AD846" s="228" t="e">
        <f>WEEKNUM(TEXT(HelpMe[[#This Row],[Created Date]],"mmm dd, yyyy hh:mm"),2)</f>
        <v>#VALUE!</v>
      </c>
      <c r="AE846" s="228" t="e">
        <f>_xlfn.CONCAT(HelpMe[[#This Row],[Year]],"-W",HelpMe[[#This Row],[Week'#]])</f>
        <v>#VALUE!</v>
      </c>
      <c r="AF846" s="228" t="str">
        <f>IFERROR(VLOOKUP(HelpMe[[#This Row],[ID]],CGTracker[#All],11,FALSE),"No CG Status Found")</f>
        <v>No CG Status Found</v>
      </c>
      <c r="AG846" s="228" t="e">
        <f>MONTH(TEXT(HelpMe[[#This Row],[Created Date]],"mmm dd, yyyy hh:mm"))</f>
        <v>#VALUE!</v>
      </c>
      <c r="AH846" s="228" t="e">
        <f>_xlfn.CONCAT(HelpMe[[#This Row],[Year]],"-M",HelpMe[[#This Row],[Month]])</f>
        <v>#VALUE!</v>
      </c>
      <c r="AI846" s="228" t="str">
        <f ca="1">IF(HelpMe[[#This Row],[Age]]&lt;2,"Less than 2",IF(HelpMe[[#This Row],[Age]]&lt;5,"From 2 to 5",IF(HelpMe[[#This Row],[Age]]&lt;10,"From 5 to 10","More than 10")))</f>
        <v>More than 10</v>
      </c>
      <c r="AJ846" s="233">
        <f>DATEVALUE(TEXT(HelpMe[[#This Row],[Created Date]],"mm/dd/yyyy hh:mm"))</f>
        <v>45634</v>
      </c>
      <c r="AK846" s="233">
        <f>IF(HelpMe[[#This Row],[Resolved Time]]="-","",DATEVALUE(TEXT(HelpMe[[#This Row],[Created Date]],"mm/dd/yyyy hh:mm")))</f>
        <v>45634</v>
      </c>
    </row>
    <row r="847" spans="1:37" ht="14.5">
      <c r="A847" s="252">
        <v>4000002286</v>
      </c>
      <c r="B847" s="252" t="s">
        <v>156</v>
      </c>
      <c r="C847" s="252" t="s">
        <v>906</v>
      </c>
      <c r="D847" s="254" t="s">
        <v>2171</v>
      </c>
      <c r="E847" s="252" t="s">
        <v>894</v>
      </c>
      <c r="F847" s="252" t="s">
        <v>854</v>
      </c>
      <c r="G847" s="252" t="s">
        <v>855</v>
      </c>
      <c r="H847" s="252" t="s">
        <v>403</v>
      </c>
      <c r="I847" s="255">
        <v>45527.541666666664</v>
      </c>
      <c r="J847" s="255">
        <v>45530.5</v>
      </c>
      <c r="K847" s="252" t="s">
        <v>845</v>
      </c>
      <c r="L847" s="255">
        <v>45536.46875</v>
      </c>
      <c r="M847" s="252" t="s">
        <v>894</v>
      </c>
      <c r="N847" s="252" t="s">
        <v>895</v>
      </c>
      <c r="O847" s="252" t="s">
        <v>920</v>
      </c>
      <c r="P847" s="255">
        <v>45536.46875</v>
      </c>
      <c r="Q847" s="252" t="s">
        <v>861</v>
      </c>
      <c r="R847" s="255">
        <v>45533.445833333331</v>
      </c>
      <c r="S847" s="255">
        <v>45533.445833333331</v>
      </c>
      <c r="T847" s="255">
        <v>45527.583333333336</v>
      </c>
      <c r="U847" s="253" t="s">
        <v>849</v>
      </c>
      <c r="V847" s="256">
        <v>2000000000</v>
      </c>
      <c r="W847" s="252" t="s">
        <v>850</v>
      </c>
      <c r="X847" s="252" t="s">
        <v>793</v>
      </c>
      <c r="Y847" s="228" t="str">
        <f>VLOOKUP(HelpMe[[#This Row],[Technician]],Technicians[#All],3,FALSE)</f>
        <v>RAK Ceramics</v>
      </c>
      <c r="Z847" s="228" t="str">
        <f>VLOOKUP(HelpMe[[#This Row],[Technician]],Technicians[#All],2,FALSE)</f>
        <v>SAP PP</v>
      </c>
      <c r="AA847" s="233" t="e">
        <f>IF((TEXT("Oct 28, 2024 00:00 AM","mmm dd, yyyy hh:mm") - TEXT(HelpMe[[#This Row],[Created Date]],"mmm dd, yyyy hh:mm"))&gt;0, "Yes","No")</f>
        <v>#VALUE!</v>
      </c>
      <c r="AB847" s="230">
        <f ca="1">IF(HelpMe[[#This Row],[Resolved Time]]="-",NOW()-TEXT(HelpMe[[#This Row],[Created Date]],"mmm dd, yyyy hh:mm"),HelpMe[[#This Row],[Resolved Time]]-HelpMe[[#This Row],[Created Date]])</f>
        <v>5.9041666666671517</v>
      </c>
      <c r="AC847" s="231" t="e">
        <f>YEAR(TEXT(HelpMe[[#This Row],[Created Date]],"mmm dd, yyyy hh:mm"))</f>
        <v>#VALUE!</v>
      </c>
      <c r="AD847" s="228" t="e">
        <f>WEEKNUM(TEXT(HelpMe[[#This Row],[Created Date]],"mmm dd, yyyy hh:mm"),2)</f>
        <v>#VALUE!</v>
      </c>
      <c r="AE847" s="228" t="e">
        <f>_xlfn.CONCAT(HelpMe[[#This Row],[Year]],"-W",HelpMe[[#This Row],[Week'#]])</f>
        <v>#VALUE!</v>
      </c>
      <c r="AF847" s="228" t="str">
        <f>IFERROR(VLOOKUP(HelpMe[[#This Row],[ID]],CGTracker[#All],11,FALSE),"No CG Status Found")</f>
        <v>No CG Status Found</v>
      </c>
      <c r="AG847" s="228" t="e">
        <f>MONTH(TEXT(HelpMe[[#This Row],[Created Date]],"mmm dd, yyyy hh:mm"))</f>
        <v>#VALUE!</v>
      </c>
      <c r="AH847" s="228" t="e">
        <f>_xlfn.CONCAT(HelpMe[[#This Row],[Year]],"-M",HelpMe[[#This Row],[Month]])</f>
        <v>#VALUE!</v>
      </c>
      <c r="AI847" s="228" t="str">
        <f ca="1">IF(HelpMe[[#This Row],[Age]]&lt;2,"Less than 2",IF(HelpMe[[#This Row],[Age]]&lt;5,"From 2 to 5",IF(HelpMe[[#This Row],[Age]]&lt;10,"From 5 to 10","More than 10")))</f>
        <v>From 5 to 10</v>
      </c>
      <c r="AJ847" s="233" t="e">
        <f>DATEVALUE(TEXT(HelpMe[[#This Row],[Created Date]],"mm/dd/yyyy hh:mm"))</f>
        <v>#VALUE!</v>
      </c>
      <c r="AK847" s="233" t="e">
        <f>IF(HelpMe[[#This Row],[Resolved Time]]="-","",DATEVALUE(TEXT(HelpMe[[#This Row],[Created Date]],"mm/dd/yyyy hh:mm")))</f>
        <v>#VALUE!</v>
      </c>
    </row>
    <row r="848" spans="1:37" ht="14.5">
      <c r="A848" s="252">
        <v>4000005838</v>
      </c>
      <c r="B848" s="252" t="s">
        <v>156</v>
      </c>
      <c r="C848" s="252" t="s">
        <v>795</v>
      </c>
      <c r="D848" s="254" t="s">
        <v>661</v>
      </c>
      <c r="E848" s="252" t="s">
        <v>1050</v>
      </c>
      <c r="F848" s="252" t="s">
        <v>518</v>
      </c>
      <c r="G848" s="252" t="s">
        <v>516</v>
      </c>
      <c r="H848" s="252" t="s">
        <v>403</v>
      </c>
      <c r="I848" s="255">
        <v>45637.522916666669</v>
      </c>
      <c r="J848" s="255">
        <v>45639.522916666669</v>
      </c>
      <c r="K848" s="252" t="s">
        <v>845</v>
      </c>
      <c r="L848" s="255">
        <v>45642.8</v>
      </c>
      <c r="M848" s="252" t="s">
        <v>1050</v>
      </c>
      <c r="N848" s="252" t="s">
        <v>871</v>
      </c>
      <c r="O848" s="252" t="s">
        <v>848</v>
      </c>
      <c r="P848" s="255">
        <v>45642.8</v>
      </c>
      <c r="Q848" s="252" t="s">
        <v>795</v>
      </c>
      <c r="R848" s="255">
        <v>45639.761805555558</v>
      </c>
      <c r="S848" s="255">
        <v>45639.761805555558</v>
      </c>
      <c r="T848" s="255">
        <v>45637.606249999997</v>
      </c>
      <c r="U848" s="253" t="s">
        <v>849</v>
      </c>
      <c r="V848" s="253" t="s">
        <v>849</v>
      </c>
      <c r="W848" s="252" t="s">
        <v>850</v>
      </c>
      <c r="X848" s="252" t="s">
        <v>793</v>
      </c>
      <c r="Y848" s="228" t="str">
        <f>VLOOKUP(HelpMe[[#This Row],[Technician]],Technicians[#All],3,FALSE)</f>
        <v>Capgemini</v>
      </c>
      <c r="Z848" s="228" t="str">
        <f>VLOOKUP(HelpMe[[#This Row],[Technician]],Technicians[#All],2,FALSE)</f>
        <v>SAP SD</v>
      </c>
      <c r="AA848" s="230" t="e">
        <f>IF((TEXT("Oct 28, 2024 00:00 AM","mmm dd, yyyy hh:mm") - TEXT(HelpMe[[#This Row],[Created Date]],"mmm dd, yyyy hh:mm"))&gt;0, "Yes","No")</f>
        <v>#VALUE!</v>
      </c>
      <c r="AB848" s="230">
        <f ca="1">IF(HelpMe[[#This Row],[Resolved Time]]="-",NOW()-TEXT(HelpMe[[#This Row],[Created Date]],"mmm dd, yyyy hh:mm"),HelpMe[[#This Row],[Resolved Time]]-HelpMe[[#This Row],[Created Date]])</f>
        <v>2.2388888888890506</v>
      </c>
      <c r="AC848" s="231" t="e">
        <f>YEAR(TEXT(HelpMe[[#This Row],[Created Date]],"mmm dd, yyyy hh:mm"))</f>
        <v>#VALUE!</v>
      </c>
      <c r="AD848" s="228" t="e">
        <f>WEEKNUM(TEXT(HelpMe[[#This Row],[Created Date]],"mmm dd, yyyy hh:mm"),2)</f>
        <v>#VALUE!</v>
      </c>
      <c r="AE848" s="228" t="e">
        <f>_xlfn.CONCAT(HelpMe[[#This Row],[Year]],"-W",HelpMe[[#This Row],[Week'#]])</f>
        <v>#VALUE!</v>
      </c>
      <c r="AF848" s="228" t="str">
        <f>IFERROR(VLOOKUP(HelpMe[[#This Row],[ID]],CGTracker[#All],11,FALSE),"No CG Status Found")</f>
        <v>Closed</v>
      </c>
      <c r="AG848" s="228" t="e">
        <f>MONTH(TEXT(HelpMe[[#This Row],[Created Date]],"mmm dd, yyyy hh:mm"))</f>
        <v>#VALUE!</v>
      </c>
      <c r="AH848" s="228" t="e">
        <f>_xlfn.CONCAT(HelpMe[[#This Row],[Year]],"-M",HelpMe[[#This Row],[Month]])</f>
        <v>#VALUE!</v>
      </c>
      <c r="AI848" s="228" t="str">
        <f ca="1">IF(HelpMe[[#This Row],[Age]]&lt;2,"Less than 2",IF(HelpMe[[#This Row],[Age]]&lt;5,"From 2 to 5",IF(HelpMe[[#This Row],[Age]]&lt;10,"From 5 to 10","More than 10")))</f>
        <v>From 2 to 5</v>
      </c>
      <c r="AJ848" s="233">
        <f>DATEVALUE(TEXT(HelpMe[[#This Row],[Created Date]],"mm/dd/yyyy hh:mm"))</f>
        <v>45608</v>
      </c>
      <c r="AK848" s="233">
        <f>IF(HelpMe[[#This Row],[Resolved Time]]="-","",DATEVALUE(TEXT(HelpMe[[#This Row],[Created Date]],"mm/dd/yyyy hh:mm")))</f>
        <v>45608</v>
      </c>
    </row>
    <row r="849" spans="1:37" ht="14.5">
      <c r="A849" s="252">
        <v>4000006069</v>
      </c>
      <c r="B849" s="252" t="s">
        <v>156</v>
      </c>
      <c r="C849" s="252" t="s">
        <v>795</v>
      </c>
      <c r="D849" s="254" t="s">
        <v>768</v>
      </c>
      <c r="E849" s="252" t="s">
        <v>970</v>
      </c>
      <c r="F849" s="252" t="s">
        <v>870</v>
      </c>
      <c r="G849" s="252" t="s">
        <v>864</v>
      </c>
      <c r="H849" s="252" t="s">
        <v>967</v>
      </c>
      <c r="I849" s="255">
        <v>45645.524305555555</v>
      </c>
      <c r="J849" s="255">
        <v>45649.524305555555</v>
      </c>
      <c r="K849" s="252" t="s">
        <v>845</v>
      </c>
      <c r="L849" s="253" t="s">
        <v>849</v>
      </c>
      <c r="M849" s="252" t="s">
        <v>970</v>
      </c>
      <c r="N849" s="252" t="s">
        <v>971</v>
      </c>
      <c r="O849" s="252" t="s">
        <v>848</v>
      </c>
      <c r="P849" s="255">
        <v>45645.822222222225</v>
      </c>
      <c r="Q849" s="252" t="s">
        <v>795</v>
      </c>
      <c r="R849" s="253" t="s">
        <v>849</v>
      </c>
      <c r="S849" s="253" t="s">
        <v>849</v>
      </c>
      <c r="T849" s="255">
        <v>45645.607638888891</v>
      </c>
      <c r="U849" s="253" t="s">
        <v>849</v>
      </c>
      <c r="V849" s="253" t="s">
        <v>849</v>
      </c>
      <c r="W849" s="252" t="s">
        <v>850</v>
      </c>
      <c r="X849" s="252" t="s">
        <v>793</v>
      </c>
      <c r="Y849" s="228" t="str">
        <f>VLOOKUP(HelpMe[[#This Row],[Technician]],Technicians[#All],3,FALSE)</f>
        <v>Capgemini</v>
      </c>
      <c r="Z849" s="228" t="str">
        <f>VLOOKUP(HelpMe[[#This Row],[Technician]],Technicians[#All],2,FALSE)</f>
        <v>SAP MM</v>
      </c>
      <c r="AA849" s="230" t="e">
        <f>IF((TEXT("Oct 28, 2024 00:00 AM","mmm dd, yyyy hh:mm") - TEXT(HelpMe[[#This Row],[Created Date]],"mmm dd, yyyy hh:mm"))&gt;0, "Yes","No")</f>
        <v>#VALUE!</v>
      </c>
      <c r="AB849" s="230" t="e">
        <f ca="1">IF(HelpMe[[#This Row],[Resolved Time]]="-",NOW()-TEXT(HelpMe[[#This Row],[Created Date]],"mmm dd, yyyy hh:mm"),HelpMe[[#This Row],[Resolved Time]]-HelpMe[[#This Row],[Created Date]])</f>
        <v>#VALUE!</v>
      </c>
      <c r="AC849" s="231" t="e">
        <f>YEAR(TEXT(HelpMe[[#This Row],[Created Date]],"mmm dd, yyyy hh:mm"))</f>
        <v>#VALUE!</v>
      </c>
      <c r="AD849" s="228" t="e">
        <f>WEEKNUM(TEXT(HelpMe[[#This Row],[Created Date]],"mmm dd, yyyy hh:mm"),2)</f>
        <v>#VALUE!</v>
      </c>
      <c r="AE849" s="228" t="e">
        <f>_xlfn.CONCAT(HelpMe[[#This Row],[Year]],"-W",HelpMe[[#This Row],[Week'#]])</f>
        <v>#VALUE!</v>
      </c>
      <c r="AF849" s="228" t="str">
        <f>IFERROR(VLOOKUP(HelpMe[[#This Row],[ID]],CGTracker[#All],11,FALSE),"No CG Status Found")</f>
        <v>Pending User Info </v>
      </c>
      <c r="AG849" s="228" t="e">
        <f>MONTH(TEXT(HelpMe[[#This Row],[Created Date]],"mmm dd, yyyy hh:mm"))</f>
        <v>#VALUE!</v>
      </c>
      <c r="AH849" s="228" t="e">
        <f>_xlfn.CONCAT(HelpMe[[#This Row],[Year]],"-M",HelpMe[[#This Row],[Month]])</f>
        <v>#VALUE!</v>
      </c>
      <c r="AI849" s="228" t="e">
        <f ca="1">IF(HelpMe[[#This Row],[Age]]&lt;2,"Less than 2",IF(HelpMe[[#This Row],[Age]]&lt;5,"From 2 to 5",IF(HelpMe[[#This Row],[Age]]&lt;10,"From 5 to 10","More than 10")))</f>
        <v>#VALUE!</v>
      </c>
      <c r="AJ849" s="233" t="e">
        <f>DATEVALUE(TEXT(HelpMe[[#This Row],[Created Date]],"mm/dd/yyyy hh:mm"))</f>
        <v>#VALUE!</v>
      </c>
      <c r="AK849" s="233" t="str">
        <f>IF(HelpMe[[#This Row],[Resolved Time]]="-","",DATEVALUE(TEXT(HelpMe[[#This Row],[Created Date]],"mm/dd/yyyy hh:mm")))</f>
        <v/>
      </c>
    </row>
    <row r="850" spans="1:37" ht="14.5">
      <c r="A850" s="252">
        <v>4000005230</v>
      </c>
      <c r="B850" s="252" t="s">
        <v>156</v>
      </c>
      <c r="C850" s="252" t="s">
        <v>795</v>
      </c>
      <c r="D850" s="254" t="s">
        <v>2172</v>
      </c>
      <c r="E850" s="252" t="s">
        <v>2173</v>
      </c>
      <c r="F850" s="252" t="s">
        <v>1062</v>
      </c>
      <c r="G850" s="252" t="s">
        <v>864</v>
      </c>
      <c r="H850" s="252" t="s">
        <v>403</v>
      </c>
      <c r="I850" s="255">
        <v>45617.559027777781</v>
      </c>
      <c r="J850" s="255">
        <v>45621.559027777781</v>
      </c>
      <c r="K850" s="252" t="s">
        <v>845</v>
      </c>
      <c r="L850" s="255">
        <v>45621.750694444447</v>
      </c>
      <c r="M850" s="252" t="s">
        <v>2126</v>
      </c>
      <c r="N850" s="252" t="s">
        <v>1177</v>
      </c>
      <c r="O850" s="252" t="s">
        <v>848</v>
      </c>
      <c r="P850" s="255">
        <v>45621.750694444447</v>
      </c>
      <c r="Q850" s="252" t="s">
        <v>795</v>
      </c>
      <c r="R850" s="255">
        <v>45618.74722222222</v>
      </c>
      <c r="S850" s="255">
        <v>45618.74722222222</v>
      </c>
      <c r="T850" s="255">
        <v>45617.642361111109</v>
      </c>
      <c r="U850" s="253" t="s">
        <v>849</v>
      </c>
      <c r="V850" s="253" t="s">
        <v>849</v>
      </c>
      <c r="W850" s="252" t="s">
        <v>850</v>
      </c>
      <c r="X850" s="252" t="s">
        <v>793</v>
      </c>
      <c r="Y850" s="228" t="str">
        <f>VLOOKUP(HelpMe[[#This Row],[Technician]],Technicians[#All],3,FALSE)</f>
        <v>RAK Ceramics</v>
      </c>
      <c r="Z850" s="228" t="str">
        <f>VLOOKUP(HelpMe[[#This Row],[Technician]],Technicians[#All],2,FALSE)</f>
        <v>SAP MM</v>
      </c>
      <c r="AA850" s="230" t="e">
        <f>IF((TEXT("Oct 28, 2024 00:00 AM","mmm dd, yyyy hh:mm") - TEXT(HelpMe[[#This Row],[Created Date]],"mmm dd, yyyy hh:mm"))&gt;0, "Yes","No")</f>
        <v>#VALUE!</v>
      </c>
      <c r="AB850" s="230">
        <f ca="1">IF(HelpMe[[#This Row],[Resolved Time]]="-",NOW()-TEXT(HelpMe[[#This Row],[Created Date]],"mmm dd, yyyy hh:mm"),HelpMe[[#This Row],[Resolved Time]]-HelpMe[[#This Row],[Created Date]])</f>
        <v>1.1881944444394321</v>
      </c>
      <c r="AC850" s="231" t="e">
        <f>YEAR(TEXT(HelpMe[[#This Row],[Created Date]],"mmm dd, yyyy hh:mm"))</f>
        <v>#VALUE!</v>
      </c>
      <c r="AD850" s="228" t="e">
        <f>WEEKNUM(TEXT(HelpMe[[#This Row],[Created Date]],"mmm dd, yyyy hh:mm"),2)</f>
        <v>#VALUE!</v>
      </c>
      <c r="AE850" s="228" t="e">
        <f>_xlfn.CONCAT(HelpMe[[#This Row],[Year]],"-W",HelpMe[[#This Row],[Week'#]])</f>
        <v>#VALUE!</v>
      </c>
      <c r="AF850" s="228" t="str">
        <f>IFERROR(VLOOKUP(HelpMe[[#This Row],[ID]],CGTracker[#All],11,FALSE),"No CG Status Found")</f>
        <v>No CG Status Found</v>
      </c>
      <c r="AG850" s="228" t="e">
        <f>MONTH(TEXT(HelpMe[[#This Row],[Created Date]],"mmm dd, yyyy hh:mm"))</f>
        <v>#VALUE!</v>
      </c>
      <c r="AH850" s="228" t="e">
        <f>_xlfn.CONCAT(HelpMe[[#This Row],[Year]],"-M",HelpMe[[#This Row],[Month]])</f>
        <v>#VALUE!</v>
      </c>
      <c r="AI850" s="228" t="str">
        <f ca="1">IF(HelpMe[[#This Row],[Age]]&lt;2,"Less than 2",IF(HelpMe[[#This Row],[Age]]&lt;5,"From 2 to 5",IF(HelpMe[[#This Row],[Age]]&lt;10,"From 5 to 10","More than 10")))</f>
        <v>Less than 2</v>
      </c>
      <c r="AJ850" s="233" t="e">
        <f>DATEVALUE(TEXT(HelpMe[[#This Row],[Created Date]],"mm/dd/yyyy hh:mm"))</f>
        <v>#VALUE!</v>
      </c>
      <c r="AK850" s="233" t="e">
        <f>IF(HelpMe[[#This Row],[Resolved Time]]="-","",DATEVALUE(TEXT(HelpMe[[#This Row],[Created Date]],"mm/dd/yyyy hh:mm")))</f>
        <v>#VALUE!</v>
      </c>
    </row>
    <row r="851" spans="1:37" ht="14.5">
      <c r="A851" s="252">
        <v>4000000258</v>
      </c>
      <c r="B851" s="252" t="s">
        <v>156</v>
      </c>
      <c r="C851" s="252" t="s">
        <v>861</v>
      </c>
      <c r="D851" s="254" t="s">
        <v>2174</v>
      </c>
      <c r="E851" s="252" t="s">
        <v>911</v>
      </c>
      <c r="F851" s="252" t="s">
        <v>742</v>
      </c>
      <c r="G851" s="252" t="s">
        <v>516</v>
      </c>
      <c r="H851" s="252" t="s">
        <v>403</v>
      </c>
      <c r="I851" s="255">
        <v>45476.788888888892</v>
      </c>
      <c r="J851" s="255">
        <v>45478.788888888892</v>
      </c>
      <c r="K851" s="252" t="s">
        <v>845</v>
      </c>
      <c r="L851" s="255">
        <v>45487.701388888891</v>
      </c>
      <c r="M851" s="252" t="s">
        <v>911</v>
      </c>
      <c r="N851" s="252" t="s">
        <v>912</v>
      </c>
      <c r="O851" s="252" t="s">
        <v>848</v>
      </c>
      <c r="P851" s="255">
        <v>45487.701388888891</v>
      </c>
      <c r="Q851" s="252" t="s">
        <v>795</v>
      </c>
      <c r="R851" s="255">
        <v>45484.676388888889</v>
      </c>
      <c r="S851" s="255">
        <v>45482.794444444444</v>
      </c>
      <c r="T851" s="255">
        <v>45477.49722222222</v>
      </c>
      <c r="U851" s="253" t="s">
        <v>849</v>
      </c>
      <c r="V851" s="253" t="s">
        <v>849</v>
      </c>
      <c r="W851" s="252" t="s">
        <v>850</v>
      </c>
      <c r="X851" s="252" t="s">
        <v>913</v>
      </c>
      <c r="Y851" s="228" t="str">
        <f>VLOOKUP(HelpMe[[#This Row],[Technician]],Technicians[#All],3,FALSE)</f>
        <v>RAK Ceramics</v>
      </c>
      <c r="Z851" s="228" t="str">
        <f>VLOOKUP(HelpMe[[#This Row],[Technician]],Technicians[#All],2,FALSE)</f>
        <v>SAP SD</v>
      </c>
      <c r="AA851" s="230" t="e">
        <f>IF((TEXT("Oct 28, 2024 00:00 AM","mmm dd, yyyy hh:mm") - TEXT(HelpMe[[#This Row],[Created Date]],"mmm dd, yyyy hh:mm"))&gt;0, "Yes","No")</f>
        <v>#VALUE!</v>
      </c>
      <c r="AB851" s="230">
        <f ca="1">IF(HelpMe[[#This Row],[Resolved Time]]="-",NOW()-TEXT(HelpMe[[#This Row],[Created Date]],"mmm dd, yyyy hh:mm"),HelpMe[[#This Row],[Resolved Time]]-HelpMe[[#This Row],[Created Date]])</f>
        <v>7.8874999999970896</v>
      </c>
      <c r="AC851" s="231" t="e">
        <f>YEAR(TEXT(HelpMe[[#This Row],[Created Date]],"mmm dd, yyyy hh:mm"))</f>
        <v>#VALUE!</v>
      </c>
      <c r="AD851" s="228" t="e">
        <f>WEEKNUM(TEXT(HelpMe[[#This Row],[Created Date]],"mmm dd, yyyy hh:mm"),2)</f>
        <v>#VALUE!</v>
      </c>
      <c r="AE851" s="228" t="e">
        <f>_xlfn.CONCAT(HelpMe[[#This Row],[Year]],"-W",HelpMe[[#This Row],[Week'#]])</f>
        <v>#VALUE!</v>
      </c>
      <c r="AF851" s="228" t="str">
        <f>IFERROR(VLOOKUP(HelpMe[[#This Row],[ID]],CGTracker[#All],11,FALSE),"No CG Status Found")</f>
        <v>No CG Status Found</v>
      </c>
      <c r="AG851" s="228" t="e">
        <f>MONTH(TEXT(HelpMe[[#This Row],[Created Date]],"mmm dd, yyyy hh:mm"))</f>
        <v>#VALUE!</v>
      </c>
      <c r="AH851" s="228" t="e">
        <f>_xlfn.CONCAT(HelpMe[[#This Row],[Year]],"-M",HelpMe[[#This Row],[Month]])</f>
        <v>#VALUE!</v>
      </c>
      <c r="AI851" s="228" t="str">
        <f ca="1">IF(HelpMe[[#This Row],[Age]]&lt;2,"Less than 2",IF(HelpMe[[#This Row],[Age]]&lt;5,"From 2 to 5",IF(HelpMe[[#This Row],[Age]]&lt;10,"From 5 to 10","More than 10")))</f>
        <v>From 5 to 10</v>
      </c>
      <c r="AJ851" s="233">
        <f>DATEVALUE(TEXT(HelpMe[[#This Row],[Created Date]],"mm/dd/yyyy hh:mm"))</f>
        <v>45358</v>
      </c>
      <c r="AK851" s="233">
        <f>IF(HelpMe[[#This Row],[Resolved Time]]="-","",DATEVALUE(TEXT(HelpMe[[#This Row],[Created Date]],"mm/dd/yyyy hh:mm")))</f>
        <v>45358</v>
      </c>
    </row>
    <row r="852" spans="1:37" ht="14.5">
      <c r="A852" s="252">
        <v>4000005431</v>
      </c>
      <c r="B852" s="252" t="s">
        <v>156</v>
      </c>
      <c r="C852" s="252" t="s">
        <v>861</v>
      </c>
      <c r="D852" s="254" t="s">
        <v>2175</v>
      </c>
      <c r="E852" s="252" t="s">
        <v>1109</v>
      </c>
      <c r="F852" s="252" t="s">
        <v>518</v>
      </c>
      <c r="G852" s="252" t="s">
        <v>516</v>
      </c>
      <c r="H852" s="252" t="s">
        <v>746</v>
      </c>
      <c r="I852" s="255">
        <v>45623.574999999997</v>
      </c>
      <c r="J852" s="255">
        <v>45625.574999999997</v>
      </c>
      <c r="K852" s="252" t="s">
        <v>845</v>
      </c>
      <c r="L852" s="253" t="s">
        <v>849</v>
      </c>
      <c r="M852" s="252" t="s">
        <v>1109</v>
      </c>
      <c r="N852" s="252" t="s">
        <v>924</v>
      </c>
      <c r="O852" s="252" t="s">
        <v>848</v>
      </c>
      <c r="P852" s="255">
        <v>45645.499305555553</v>
      </c>
      <c r="Q852" s="252" t="s">
        <v>795</v>
      </c>
      <c r="R852" s="253" t="s">
        <v>849</v>
      </c>
      <c r="S852" s="255">
        <v>45635.659722222219</v>
      </c>
      <c r="T852" s="255">
        <v>45623.658333333333</v>
      </c>
      <c r="U852" s="253" t="s">
        <v>849</v>
      </c>
      <c r="V852" s="253" t="s">
        <v>849</v>
      </c>
      <c r="W852" s="252" t="s">
        <v>850</v>
      </c>
      <c r="X852" s="252" t="s">
        <v>793</v>
      </c>
      <c r="Y852" s="228" t="str">
        <f>VLOOKUP(HelpMe[[#This Row],[Technician]],Technicians[#All],3,FALSE)</f>
        <v>Capgemini</v>
      </c>
      <c r="Z852" s="228" t="str">
        <f>VLOOKUP(HelpMe[[#This Row],[Technician]],Technicians[#All],2,FALSE)</f>
        <v>SAP SD</v>
      </c>
      <c r="AA852" s="233" t="e">
        <f>IF((TEXT("Oct 28, 2024 00:00 AM","mmm dd, yyyy hh:mm") - TEXT(HelpMe[[#This Row],[Created Date]],"mmm dd, yyyy hh:mm"))&gt;0, "Yes","No")</f>
        <v>#VALUE!</v>
      </c>
      <c r="AB852" s="230" t="e">
        <f ca="1">IF(HelpMe[[#This Row],[Resolved Time]]="-",NOW()-TEXT(HelpMe[[#This Row],[Created Date]],"mmm dd, yyyy hh:mm"),HelpMe[[#This Row],[Resolved Time]]-HelpMe[[#This Row],[Created Date]])</f>
        <v>#VALUE!</v>
      </c>
      <c r="AC852" s="231" t="e">
        <f>YEAR(TEXT(HelpMe[[#This Row],[Created Date]],"mmm dd, yyyy hh:mm"))</f>
        <v>#VALUE!</v>
      </c>
      <c r="AD852" s="228" t="e">
        <f>WEEKNUM(TEXT(HelpMe[[#This Row],[Created Date]],"mmm dd, yyyy hh:mm"),2)</f>
        <v>#VALUE!</v>
      </c>
      <c r="AE852" s="228" t="e">
        <f>_xlfn.CONCAT(HelpMe[[#This Row],[Year]],"-W",HelpMe[[#This Row],[Week'#]])</f>
        <v>#VALUE!</v>
      </c>
      <c r="AF852" s="228" t="str">
        <f>IFERROR(VLOOKUP(HelpMe[[#This Row],[ID]],CGTracker[#All],11,FALSE),"No CG Status Found")</f>
        <v>User acceptance</v>
      </c>
      <c r="AG852" s="228" t="e">
        <f>MONTH(TEXT(HelpMe[[#This Row],[Created Date]],"mmm dd, yyyy hh:mm"))</f>
        <v>#VALUE!</v>
      </c>
      <c r="AH852" s="228" t="e">
        <f>_xlfn.CONCAT(HelpMe[[#This Row],[Year]],"-M",HelpMe[[#This Row],[Month]])</f>
        <v>#VALUE!</v>
      </c>
      <c r="AI852" s="228" t="e">
        <f ca="1">IF(HelpMe[[#This Row],[Age]]&lt;2,"Less than 2",IF(HelpMe[[#This Row],[Age]]&lt;5,"From 2 to 5",IF(HelpMe[[#This Row],[Age]]&lt;10,"From 5 to 10","More than 10")))</f>
        <v>#VALUE!</v>
      </c>
      <c r="AJ852" s="233" t="e">
        <f>DATEVALUE(TEXT(HelpMe[[#This Row],[Created Date]],"mm/dd/yyyy hh:mm"))</f>
        <v>#VALUE!</v>
      </c>
      <c r="AK852" s="233" t="str">
        <f>IF(HelpMe[[#This Row],[Resolved Time]]="-","",DATEVALUE(TEXT(HelpMe[[#This Row],[Created Date]],"mm/dd/yyyy hh:mm")))</f>
        <v/>
      </c>
    </row>
    <row r="853" spans="1:37" ht="14.5">
      <c r="A853" s="252">
        <v>4000003904</v>
      </c>
      <c r="B853" s="252" t="s">
        <v>156</v>
      </c>
      <c r="C853" s="252" t="s">
        <v>795</v>
      </c>
      <c r="D853" s="254" t="s">
        <v>2176</v>
      </c>
      <c r="E853" s="252" t="s">
        <v>1109</v>
      </c>
      <c r="F853" s="252" t="s">
        <v>742</v>
      </c>
      <c r="G853" s="252" t="s">
        <v>864</v>
      </c>
      <c r="H853" s="252" t="s">
        <v>403</v>
      </c>
      <c r="I853" s="255">
        <v>45574.636111111111</v>
      </c>
      <c r="J853" s="255">
        <v>45576.636111111111</v>
      </c>
      <c r="K853" s="252" t="s">
        <v>845</v>
      </c>
      <c r="L853" s="255">
        <v>45582.569444444445</v>
      </c>
      <c r="M853" s="252" t="s">
        <v>1109</v>
      </c>
      <c r="N853" s="252" t="s">
        <v>924</v>
      </c>
      <c r="O853" s="252" t="s">
        <v>848</v>
      </c>
      <c r="P853" s="255">
        <v>45582.569444444445</v>
      </c>
      <c r="Q853" s="252" t="s">
        <v>795</v>
      </c>
      <c r="R853" s="255">
        <v>45579.565972222219</v>
      </c>
      <c r="S853" s="255">
        <v>45579.565972222219</v>
      </c>
      <c r="T853" s="255">
        <v>45574.719444444447</v>
      </c>
      <c r="U853" s="253" t="s">
        <v>849</v>
      </c>
      <c r="V853" s="253" t="s">
        <v>849</v>
      </c>
      <c r="W853" s="252" t="s">
        <v>850</v>
      </c>
      <c r="X853" s="252" t="s">
        <v>793</v>
      </c>
      <c r="Y853" s="228" t="str">
        <f>VLOOKUP(HelpMe[[#This Row],[Technician]],Technicians[#All],3,FALSE)</f>
        <v>RAK Ceramics</v>
      </c>
      <c r="Z853" s="228" t="str">
        <f>VLOOKUP(HelpMe[[#This Row],[Technician]],Technicians[#All],2,FALSE)</f>
        <v>SAP SD</v>
      </c>
      <c r="AA853" s="233" t="e">
        <f>IF((TEXT("Oct 28, 2024 00:00 AM","mmm dd, yyyy hh:mm") - TEXT(HelpMe[[#This Row],[Created Date]],"mmm dd, yyyy hh:mm"))&gt;0, "Yes","No")</f>
        <v>#VALUE!</v>
      </c>
      <c r="AB853" s="230">
        <f ca="1">IF(HelpMe[[#This Row],[Resolved Time]]="-",NOW()-TEXT(HelpMe[[#This Row],[Created Date]],"mmm dd, yyyy hh:mm"),HelpMe[[#This Row],[Resolved Time]]-HelpMe[[#This Row],[Created Date]])</f>
        <v>4.929861111108039</v>
      </c>
      <c r="AC853" s="231" t="e">
        <f>YEAR(TEXT(HelpMe[[#This Row],[Created Date]],"mmm dd, yyyy hh:mm"))</f>
        <v>#VALUE!</v>
      </c>
      <c r="AD853" s="228" t="e">
        <f>WEEKNUM(TEXT(HelpMe[[#This Row],[Created Date]],"mmm dd, yyyy hh:mm"),2)</f>
        <v>#VALUE!</v>
      </c>
      <c r="AE853" s="228" t="e">
        <f>_xlfn.CONCAT(HelpMe[[#This Row],[Year]],"-W",HelpMe[[#This Row],[Week'#]])</f>
        <v>#VALUE!</v>
      </c>
      <c r="AF853" s="228" t="str">
        <f>IFERROR(VLOOKUP(HelpMe[[#This Row],[ID]],CGTracker[#All],11,FALSE),"No CG Status Found")</f>
        <v>No CG Status Found</v>
      </c>
      <c r="AG853" s="228" t="e">
        <f>MONTH(TEXT(HelpMe[[#This Row],[Created Date]],"mmm dd, yyyy hh:mm"))</f>
        <v>#VALUE!</v>
      </c>
      <c r="AH853" s="228" t="e">
        <f>_xlfn.CONCAT(HelpMe[[#This Row],[Year]],"-M",HelpMe[[#This Row],[Month]])</f>
        <v>#VALUE!</v>
      </c>
      <c r="AI853" s="228" t="str">
        <f ca="1">IF(HelpMe[[#This Row],[Age]]&lt;2,"Less than 2",IF(HelpMe[[#This Row],[Age]]&lt;5,"From 2 to 5",IF(HelpMe[[#This Row],[Age]]&lt;10,"From 5 to 10","More than 10")))</f>
        <v>From 2 to 5</v>
      </c>
      <c r="AJ853" s="233">
        <f>DATEVALUE(TEXT(HelpMe[[#This Row],[Created Date]],"mm/dd/yyyy hh:mm"))</f>
        <v>45545</v>
      </c>
      <c r="AK853" s="233">
        <f>IF(HelpMe[[#This Row],[Resolved Time]]="-","",DATEVALUE(TEXT(HelpMe[[#This Row],[Created Date]],"mm/dd/yyyy hh:mm")))</f>
        <v>45545</v>
      </c>
    </row>
    <row r="854" spans="1:37" ht="14.5">
      <c r="A854" s="252">
        <v>4000002914</v>
      </c>
      <c r="B854" s="252" t="s">
        <v>156</v>
      </c>
      <c r="C854" s="252" t="s">
        <v>861</v>
      </c>
      <c r="D854" s="254" t="s">
        <v>2177</v>
      </c>
      <c r="E854" s="252" t="s">
        <v>1161</v>
      </c>
      <c r="F854" s="252" t="s">
        <v>742</v>
      </c>
      <c r="G854" s="252" t="s">
        <v>516</v>
      </c>
      <c r="H854" s="252" t="s">
        <v>403</v>
      </c>
      <c r="I854" s="255">
        <v>45546.490972222222</v>
      </c>
      <c r="J854" s="255">
        <v>45548.490972222222</v>
      </c>
      <c r="K854" s="252" t="s">
        <v>845</v>
      </c>
      <c r="L854" s="255">
        <v>45557.476388888892</v>
      </c>
      <c r="M854" s="252" t="s">
        <v>1162</v>
      </c>
      <c r="N854" s="252" t="s">
        <v>847</v>
      </c>
      <c r="O854" s="252" t="s">
        <v>848</v>
      </c>
      <c r="P854" s="255">
        <v>45557.476388888892</v>
      </c>
      <c r="Q854" s="252" t="s">
        <v>795</v>
      </c>
      <c r="R854" s="255">
        <v>45554.475694444445</v>
      </c>
      <c r="S854" s="255">
        <v>45546.515277777777</v>
      </c>
      <c r="T854" s="255">
        <v>45546.574305555558</v>
      </c>
      <c r="U854" s="253" t="s">
        <v>849</v>
      </c>
      <c r="V854" s="256">
        <v>2000000000</v>
      </c>
      <c r="W854" s="252" t="s">
        <v>850</v>
      </c>
      <c r="X854" s="252" t="s">
        <v>793</v>
      </c>
      <c r="Y854" s="228" t="str">
        <f>VLOOKUP(HelpMe[[#This Row],[Technician]],Technicians[#All],3,FALSE)</f>
        <v>RAK Ceramics</v>
      </c>
      <c r="Z854" s="228" t="str">
        <f>VLOOKUP(HelpMe[[#This Row],[Technician]],Technicians[#All],2,FALSE)</f>
        <v>SAP SD</v>
      </c>
      <c r="AA854" s="233" t="e">
        <f>IF((TEXT("Oct 28, 2024 00:00 AM","mmm dd, yyyy hh:mm") - TEXT(HelpMe[[#This Row],[Created Date]],"mmm dd, yyyy hh:mm"))&gt;0, "Yes","No")</f>
        <v>#VALUE!</v>
      </c>
      <c r="AB854" s="230">
        <f ca="1">IF(HelpMe[[#This Row],[Resolved Time]]="-",NOW()-TEXT(HelpMe[[#This Row],[Created Date]],"mmm dd, yyyy hh:mm"),HelpMe[[#This Row],[Resolved Time]]-HelpMe[[#This Row],[Created Date]])</f>
        <v>7.984722222223354</v>
      </c>
      <c r="AC854" s="231" t="e">
        <f>YEAR(TEXT(HelpMe[[#This Row],[Created Date]],"mmm dd, yyyy hh:mm"))</f>
        <v>#VALUE!</v>
      </c>
      <c r="AD854" s="228" t="e">
        <f>WEEKNUM(TEXT(HelpMe[[#This Row],[Created Date]],"mmm dd, yyyy hh:mm"),2)</f>
        <v>#VALUE!</v>
      </c>
      <c r="AE854" s="228" t="e">
        <f>_xlfn.CONCAT(HelpMe[[#This Row],[Year]],"-W",HelpMe[[#This Row],[Week'#]])</f>
        <v>#VALUE!</v>
      </c>
      <c r="AF854" s="228" t="str">
        <f>IFERROR(VLOOKUP(HelpMe[[#This Row],[ID]],CGTracker[#All],11,FALSE),"No CG Status Found")</f>
        <v>No CG Status Found</v>
      </c>
      <c r="AG854" s="228" t="e">
        <f>MONTH(TEXT(HelpMe[[#This Row],[Created Date]],"mmm dd, yyyy hh:mm"))</f>
        <v>#VALUE!</v>
      </c>
      <c r="AH854" s="228" t="e">
        <f>_xlfn.CONCAT(HelpMe[[#This Row],[Year]],"-M",HelpMe[[#This Row],[Month]])</f>
        <v>#VALUE!</v>
      </c>
      <c r="AI854" s="228" t="str">
        <f ca="1">IF(HelpMe[[#This Row],[Age]]&lt;2,"Less than 2",IF(HelpMe[[#This Row],[Age]]&lt;5,"From 2 to 5",IF(HelpMe[[#This Row],[Age]]&lt;10,"From 5 to 10","More than 10")))</f>
        <v>From 5 to 10</v>
      </c>
      <c r="AJ854" s="233">
        <f>DATEVALUE(TEXT(HelpMe[[#This Row],[Created Date]],"mm/dd/yyyy hh:mm"))</f>
        <v>45605</v>
      </c>
      <c r="AK854" s="233">
        <f>IF(HelpMe[[#This Row],[Resolved Time]]="-","",DATEVALUE(TEXT(HelpMe[[#This Row],[Created Date]],"mm/dd/yyyy hh:mm")))</f>
        <v>45605</v>
      </c>
    </row>
    <row r="855" spans="1:37" ht="14.5">
      <c r="A855" s="252">
        <v>4000006068</v>
      </c>
      <c r="B855" s="252" t="s">
        <v>156</v>
      </c>
      <c r="C855" s="252" t="s">
        <v>795</v>
      </c>
      <c r="D855" s="254" t="s">
        <v>2178</v>
      </c>
      <c r="E855" s="252" t="s">
        <v>2179</v>
      </c>
      <c r="F855" s="252" t="s">
        <v>518</v>
      </c>
      <c r="G855" s="252" t="s">
        <v>516</v>
      </c>
      <c r="H855" s="252" t="s">
        <v>746</v>
      </c>
      <c r="I855" s="255">
        <v>45645.522916666669</v>
      </c>
      <c r="J855" s="255">
        <v>45649.522916666669</v>
      </c>
      <c r="K855" s="252" t="s">
        <v>845</v>
      </c>
      <c r="L855" s="253" t="s">
        <v>849</v>
      </c>
      <c r="M855" s="252" t="s">
        <v>2179</v>
      </c>
      <c r="N855" s="252" t="s">
        <v>1136</v>
      </c>
      <c r="O855" s="252" t="s">
        <v>848</v>
      </c>
      <c r="P855" s="255">
        <v>45646.466666666667</v>
      </c>
      <c r="Q855" s="252" t="s">
        <v>795</v>
      </c>
      <c r="R855" s="253" t="s">
        <v>849</v>
      </c>
      <c r="S855" s="253" t="s">
        <v>849</v>
      </c>
      <c r="T855" s="255">
        <v>45645.606249999997</v>
      </c>
      <c r="U855" s="253" t="s">
        <v>849</v>
      </c>
      <c r="V855" s="253" t="s">
        <v>849</v>
      </c>
      <c r="W855" s="252" t="s">
        <v>850</v>
      </c>
      <c r="X855" s="252" t="s">
        <v>1260</v>
      </c>
      <c r="Y855" s="228" t="str">
        <f>VLOOKUP(HelpMe[[#This Row],[Technician]],Technicians[#All],3,FALSE)</f>
        <v>Capgemini</v>
      </c>
      <c r="Z855" s="228" t="str">
        <f>VLOOKUP(HelpMe[[#This Row],[Technician]],Technicians[#All],2,FALSE)</f>
        <v>SAP SD</v>
      </c>
      <c r="AA855" s="230" t="e">
        <f>IF((TEXT("Oct 28, 2024 00:00 AM","mmm dd, yyyy hh:mm") - TEXT(HelpMe[[#This Row],[Created Date]],"mmm dd, yyyy hh:mm"))&gt;0, "Yes","No")</f>
        <v>#VALUE!</v>
      </c>
      <c r="AB855" s="230" t="e">
        <f ca="1">IF(HelpMe[[#This Row],[Resolved Time]]="-",NOW()-TEXT(HelpMe[[#This Row],[Created Date]],"mmm dd, yyyy hh:mm"),HelpMe[[#This Row],[Resolved Time]]-HelpMe[[#This Row],[Created Date]])</f>
        <v>#VALUE!</v>
      </c>
      <c r="AC855" s="231" t="e">
        <f>YEAR(TEXT(HelpMe[[#This Row],[Created Date]],"mmm dd, yyyy hh:mm"))</f>
        <v>#VALUE!</v>
      </c>
      <c r="AD855" s="228" t="e">
        <f>WEEKNUM(TEXT(HelpMe[[#This Row],[Created Date]],"mmm dd, yyyy hh:mm"),2)</f>
        <v>#VALUE!</v>
      </c>
      <c r="AE855" s="228" t="e">
        <f>_xlfn.CONCAT(HelpMe[[#This Row],[Year]],"-W",HelpMe[[#This Row],[Week'#]])</f>
        <v>#VALUE!</v>
      </c>
      <c r="AF855" s="228" t="str">
        <f>IFERROR(VLOOKUP(HelpMe[[#This Row],[ID]],CGTracker[#All],11,FALSE),"No CG Status Found")</f>
        <v>In Progress</v>
      </c>
      <c r="AG855" s="228" t="e">
        <f>MONTH(TEXT(HelpMe[[#This Row],[Created Date]],"mmm dd, yyyy hh:mm"))</f>
        <v>#VALUE!</v>
      </c>
      <c r="AH855" s="228" t="e">
        <f>_xlfn.CONCAT(HelpMe[[#This Row],[Year]],"-M",HelpMe[[#This Row],[Month]])</f>
        <v>#VALUE!</v>
      </c>
      <c r="AI855" s="228" t="e">
        <f ca="1">IF(HelpMe[[#This Row],[Age]]&lt;2,"Less than 2",IF(HelpMe[[#This Row],[Age]]&lt;5,"From 2 to 5",IF(HelpMe[[#This Row],[Age]]&lt;10,"From 5 to 10","More than 10")))</f>
        <v>#VALUE!</v>
      </c>
      <c r="AJ855" s="233" t="e">
        <f>DATEVALUE(TEXT(HelpMe[[#This Row],[Created Date]],"mm/dd/yyyy hh:mm"))</f>
        <v>#VALUE!</v>
      </c>
      <c r="AK855" s="233" t="str">
        <f>IF(HelpMe[[#This Row],[Resolved Time]]="-","",DATEVALUE(TEXT(HelpMe[[#This Row],[Created Date]],"mm/dd/yyyy hh:mm")))</f>
        <v/>
      </c>
    </row>
    <row r="856" spans="1:37" ht="14.5">
      <c r="A856" s="252">
        <v>4000000908</v>
      </c>
      <c r="B856" s="252" t="s">
        <v>117</v>
      </c>
      <c r="C856" s="252" t="s">
        <v>795</v>
      </c>
      <c r="D856" s="254" t="s">
        <v>2180</v>
      </c>
      <c r="E856" s="252" t="s">
        <v>2181</v>
      </c>
      <c r="F856" s="252" t="s">
        <v>742</v>
      </c>
      <c r="G856" s="252" t="s">
        <v>942</v>
      </c>
      <c r="H856" s="252" t="s">
        <v>268</v>
      </c>
      <c r="I856" s="255">
        <v>45492.519444444442</v>
      </c>
      <c r="J856" s="255">
        <v>45496.519444444442</v>
      </c>
      <c r="K856" s="252" t="s">
        <v>845</v>
      </c>
      <c r="L856" s="253" t="s">
        <v>849</v>
      </c>
      <c r="M856" s="252" t="s">
        <v>2181</v>
      </c>
      <c r="N856" s="252" t="s">
        <v>1005</v>
      </c>
      <c r="O856" s="252" t="s">
        <v>848</v>
      </c>
      <c r="P856" s="255">
        <v>45632.481944444444</v>
      </c>
      <c r="Q856" s="252" t="s">
        <v>795</v>
      </c>
      <c r="R856" s="253" t="s">
        <v>849</v>
      </c>
      <c r="S856" s="255">
        <v>45558.584027777775</v>
      </c>
      <c r="T856" s="255">
        <v>45492.602777777778</v>
      </c>
      <c r="U856" s="252" t="s">
        <v>845</v>
      </c>
      <c r="V856" s="256">
        <v>3000000000</v>
      </c>
      <c r="W856" s="252" t="s">
        <v>850</v>
      </c>
      <c r="X856" s="252" t="s">
        <v>793</v>
      </c>
      <c r="Y856" s="228" t="str">
        <f>VLOOKUP(HelpMe[[#This Row],[Technician]],Technicians[#All],3,FALSE)</f>
        <v>RAK Ceramics</v>
      </c>
      <c r="Z856" s="228" t="str">
        <f>VLOOKUP(HelpMe[[#This Row],[Technician]],Technicians[#All],2,FALSE)</f>
        <v>SAP SD</v>
      </c>
      <c r="AA856" s="233" t="e">
        <f>IF((TEXT("Oct 28, 2024 00:00 AM","mmm dd, yyyy hh:mm") - TEXT(HelpMe[[#This Row],[Created Date]],"mmm dd, yyyy hh:mm"))&gt;0, "Yes","No")</f>
        <v>#VALUE!</v>
      </c>
      <c r="AB856" s="230" t="e">
        <f ca="1">IF(HelpMe[[#This Row],[Resolved Time]]="-",NOW()-TEXT(HelpMe[[#This Row],[Created Date]],"mmm dd, yyyy hh:mm"),HelpMe[[#This Row],[Resolved Time]]-HelpMe[[#This Row],[Created Date]])</f>
        <v>#VALUE!</v>
      </c>
      <c r="AC856" s="231" t="e">
        <f>YEAR(TEXT(HelpMe[[#This Row],[Created Date]],"mmm dd, yyyy hh:mm"))</f>
        <v>#VALUE!</v>
      </c>
      <c r="AD856" s="228" t="e">
        <f>WEEKNUM(TEXT(HelpMe[[#This Row],[Created Date]],"mmm dd, yyyy hh:mm"),2)</f>
        <v>#VALUE!</v>
      </c>
      <c r="AE856" s="228" t="e">
        <f>_xlfn.CONCAT(HelpMe[[#This Row],[Year]],"-W",HelpMe[[#This Row],[Week'#]])</f>
        <v>#VALUE!</v>
      </c>
      <c r="AF856" s="228" t="str">
        <f>IFERROR(VLOOKUP(HelpMe[[#This Row],[ID]],CGTracker[#All],11,FALSE),"No CG Status Found")</f>
        <v>In Progress</v>
      </c>
      <c r="AG856" s="228" t="e">
        <f>MONTH(TEXT(HelpMe[[#This Row],[Created Date]],"mmm dd, yyyy hh:mm"))</f>
        <v>#VALUE!</v>
      </c>
      <c r="AH856" s="228" t="e">
        <f>_xlfn.CONCAT(HelpMe[[#This Row],[Year]],"-M",HelpMe[[#This Row],[Month]])</f>
        <v>#VALUE!</v>
      </c>
      <c r="AI856" s="228" t="e">
        <f ca="1">IF(HelpMe[[#This Row],[Age]]&lt;2,"Less than 2",IF(HelpMe[[#This Row],[Age]]&lt;5,"From 2 to 5",IF(HelpMe[[#This Row],[Age]]&lt;10,"From 5 to 10","More than 10")))</f>
        <v>#VALUE!</v>
      </c>
      <c r="AJ856" s="233" t="e">
        <f>DATEVALUE(TEXT(HelpMe[[#This Row],[Created Date]],"mm/dd/yyyy hh:mm"))</f>
        <v>#VALUE!</v>
      </c>
      <c r="AK856" s="233" t="str">
        <f>IF(HelpMe[[#This Row],[Resolved Time]]="-","",DATEVALUE(TEXT(HelpMe[[#This Row],[Created Date]],"mm/dd/yyyy hh:mm")))</f>
        <v/>
      </c>
    </row>
    <row r="857" spans="1:37" ht="14.5">
      <c r="A857" s="252">
        <v>4000005856</v>
      </c>
      <c r="B857" s="252" t="s">
        <v>156</v>
      </c>
      <c r="C857" s="252" t="s">
        <v>861</v>
      </c>
      <c r="D857" s="254" t="s">
        <v>665</v>
      </c>
      <c r="E857" s="252" t="s">
        <v>1362</v>
      </c>
      <c r="F857" s="252" t="s">
        <v>518</v>
      </c>
      <c r="G857" s="252" t="s">
        <v>516</v>
      </c>
      <c r="H857" s="252" t="s">
        <v>268</v>
      </c>
      <c r="I857" s="255">
        <v>45637.70416666667</v>
      </c>
      <c r="J857" s="255">
        <v>45639.70416666667</v>
      </c>
      <c r="K857" s="252" t="s">
        <v>845</v>
      </c>
      <c r="L857" s="253" t="s">
        <v>849</v>
      </c>
      <c r="M857" s="252" t="s">
        <v>1362</v>
      </c>
      <c r="N857" s="252" t="s">
        <v>983</v>
      </c>
      <c r="O857" s="252" t="s">
        <v>848</v>
      </c>
      <c r="P857" s="255">
        <v>45645.522222222222</v>
      </c>
      <c r="Q857" s="252" t="s">
        <v>795</v>
      </c>
      <c r="R857" s="253" t="s">
        <v>849</v>
      </c>
      <c r="S857" s="253" t="s">
        <v>849</v>
      </c>
      <c r="T857" s="255">
        <v>45637.787499999999</v>
      </c>
      <c r="U857" s="253" t="s">
        <v>849</v>
      </c>
      <c r="V857" s="253" t="s">
        <v>849</v>
      </c>
      <c r="W857" s="252" t="s">
        <v>850</v>
      </c>
      <c r="X857" s="252" t="s">
        <v>793</v>
      </c>
      <c r="Y857" s="228" t="str">
        <f>VLOOKUP(HelpMe[[#This Row],[Technician]],Technicians[#All],3,FALSE)</f>
        <v>Capgemini</v>
      </c>
      <c r="Z857" s="228" t="str">
        <f>VLOOKUP(HelpMe[[#This Row],[Technician]],Technicians[#All],2,FALSE)</f>
        <v>SAP SD</v>
      </c>
      <c r="AA857" s="230" t="e">
        <f>IF((TEXT("Oct 28, 2024 00:00 AM","mmm dd, yyyy hh:mm") - TEXT(HelpMe[[#This Row],[Created Date]],"mmm dd, yyyy hh:mm"))&gt;0, "Yes","No")</f>
        <v>#VALUE!</v>
      </c>
      <c r="AB857" s="230" t="e">
        <f ca="1">IF(HelpMe[[#This Row],[Resolved Time]]="-",NOW()-TEXT(HelpMe[[#This Row],[Created Date]],"mmm dd, yyyy hh:mm"),HelpMe[[#This Row],[Resolved Time]]-HelpMe[[#This Row],[Created Date]])</f>
        <v>#VALUE!</v>
      </c>
      <c r="AC857" s="231" t="e">
        <f>YEAR(TEXT(HelpMe[[#This Row],[Created Date]],"mmm dd, yyyy hh:mm"))</f>
        <v>#VALUE!</v>
      </c>
      <c r="AD857" s="228" t="e">
        <f>WEEKNUM(TEXT(HelpMe[[#This Row],[Created Date]],"mmm dd, yyyy hh:mm"),2)</f>
        <v>#VALUE!</v>
      </c>
      <c r="AE857" s="228" t="e">
        <f>_xlfn.CONCAT(HelpMe[[#This Row],[Year]],"-W",HelpMe[[#This Row],[Week'#]])</f>
        <v>#VALUE!</v>
      </c>
      <c r="AF857" s="228" t="str">
        <f>IFERROR(VLOOKUP(HelpMe[[#This Row],[ID]],CGTracker[#All],11,FALSE),"No CG Status Found")</f>
        <v>In Progress</v>
      </c>
      <c r="AG857" s="228" t="e">
        <f>MONTH(TEXT(HelpMe[[#This Row],[Created Date]],"mmm dd, yyyy hh:mm"))</f>
        <v>#VALUE!</v>
      </c>
      <c r="AH857" s="228" t="e">
        <f>_xlfn.CONCAT(HelpMe[[#This Row],[Year]],"-M",HelpMe[[#This Row],[Month]])</f>
        <v>#VALUE!</v>
      </c>
      <c r="AI857" s="228" t="e">
        <f ca="1">IF(HelpMe[[#This Row],[Age]]&lt;2,"Less than 2",IF(HelpMe[[#This Row],[Age]]&lt;5,"From 2 to 5",IF(HelpMe[[#This Row],[Age]]&lt;10,"From 5 to 10","More than 10")))</f>
        <v>#VALUE!</v>
      </c>
      <c r="AJ857" s="233">
        <f>DATEVALUE(TEXT(HelpMe[[#This Row],[Created Date]],"mm/dd/yyyy hh:mm"))</f>
        <v>45608</v>
      </c>
      <c r="AK857" s="233" t="str">
        <f>IF(HelpMe[[#This Row],[Resolved Time]]="-","",DATEVALUE(TEXT(HelpMe[[#This Row],[Created Date]],"mm/dd/yyyy hh:mm")))</f>
        <v/>
      </c>
    </row>
    <row r="858" spans="1:37" ht="14.5">
      <c r="A858" s="252">
        <v>4000005461</v>
      </c>
      <c r="B858" s="252" t="s">
        <v>156</v>
      </c>
      <c r="C858" s="252" t="s">
        <v>861</v>
      </c>
      <c r="D858" s="254" t="s">
        <v>2182</v>
      </c>
      <c r="E858" s="252" t="s">
        <v>2183</v>
      </c>
      <c r="F858" s="252" t="s">
        <v>742</v>
      </c>
      <c r="G858" s="252" t="s">
        <v>516</v>
      </c>
      <c r="H858" s="252" t="s">
        <v>746</v>
      </c>
      <c r="I858" s="255">
        <v>45624.49722222222</v>
      </c>
      <c r="J858" s="255">
        <v>45628.49722222222</v>
      </c>
      <c r="K858" s="252" t="s">
        <v>845</v>
      </c>
      <c r="L858" s="253" t="s">
        <v>849</v>
      </c>
      <c r="M858" s="252" t="s">
        <v>2183</v>
      </c>
      <c r="N858" s="252" t="s">
        <v>871</v>
      </c>
      <c r="O858" s="252" t="s">
        <v>848</v>
      </c>
      <c r="P858" s="255">
        <v>45644.692361111112</v>
      </c>
      <c r="Q858" s="252" t="s">
        <v>795</v>
      </c>
      <c r="R858" s="253" t="s">
        <v>849</v>
      </c>
      <c r="S858" s="255">
        <v>45637.713194444441</v>
      </c>
      <c r="T858" s="255">
        <v>45624.580555555556</v>
      </c>
      <c r="U858" s="253" t="s">
        <v>849</v>
      </c>
      <c r="V858" s="253" t="s">
        <v>849</v>
      </c>
      <c r="W858" s="252" t="s">
        <v>1033</v>
      </c>
      <c r="X858" s="252" t="s">
        <v>793</v>
      </c>
      <c r="Y858" s="228" t="str">
        <f>VLOOKUP(HelpMe[[#This Row],[Technician]],Technicians[#All],3,FALSE)</f>
        <v>RAK Ceramics</v>
      </c>
      <c r="Z858" s="228" t="str">
        <f>VLOOKUP(HelpMe[[#This Row],[Technician]],Technicians[#All],2,FALSE)</f>
        <v>SAP SD</v>
      </c>
      <c r="AA858" s="233" t="e">
        <f>IF((TEXT("Oct 28, 2024 00:00 AM","mmm dd, yyyy hh:mm") - TEXT(HelpMe[[#This Row],[Created Date]],"mmm dd, yyyy hh:mm"))&gt;0, "Yes","No")</f>
        <v>#VALUE!</v>
      </c>
      <c r="AB858" s="230" t="e">
        <f ca="1">IF(HelpMe[[#This Row],[Resolved Time]]="-",NOW()-TEXT(HelpMe[[#This Row],[Created Date]],"mmm dd, yyyy hh:mm"),HelpMe[[#This Row],[Resolved Time]]-HelpMe[[#This Row],[Created Date]])</f>
        <v>#VALUE!</v>
      </c>
      <c r="AC858" s="231" t="e">
        <f>YEAR(TEXT(HelpMe[[#This Row],[Created Date]],"mmm dd, yyyy hh:mm"))</f>
        <v>#VALUE!</v>
      </c>
      <c r="AD858" s="228" t="e">
        <f>WEEKNUM(TEXT(HelpMe[[#This Row],[Created Date]],"mmm dd, yyyy hh:mm"),2)</f>
        <v>#VALUE!</v>
      </c>
      <c r="AE858" s="228" t="e">
        <f>_xlfn.CONCAT(HelpMe[[#This Row],[Year]],"-W",HelpMe[[#This Row],[Week'#]])</f>
        <v>#VALUE!</v>
      </c>
      <c r="AF858" s="228" t="str">
        <f>IFERROR(VLOOKUP(HelpMe[[#This Row],[ID]],CGTracker[#All],11,FALSE),"No CG Status Found")</f>
        <v>User acceptance</v>
      </c>
      <c r="AG858" s="228" t="e">
        <f>MONTH(TEXT(HelpMe[[#This Row],[Created Date]],"mmm dd, yyyy hh:mm"))</f>
        <v>#VALUE!</v>
      </c>
      <c r="AH858" s="228" t="e">
        <f>_xlfn.CONCAT(HelpMe[[#This Row],[Year]],"-M",HelpMe[[#This Row],[Month]])</f>
        <v>#VALUE!</v>
      </c>
      <c r="AI858" s="228" t="e">
        <f ca="1">IF(HelpMe[[#This Row],[Age]]&lt;2,"Less than 2",IF(HelpMe[[#This Row],[Age]]&lt;5,"From 2 to 5",IF(HelpMe[[#This Row],[Age]]&lt;10,"From 5 to 10","More than 10")))</f>
        <v>#VALUE!</v>
      </c>
      <c r="AJ858" s="233" t="e">
        <f>DATEVALUE(TEXT(HelpMe[[#This Row],[Created Date]],"mm/dd/yyyy hh:mm"))</f>
        <v>#VALUE!</v>
      </c>
      <c r="AK858" s="233" t="str">
        <f>IF(HelpMe[[#This Row],[Resolved Time]]="-","",DATEVALUE(TEXT(HelpMe[[#This Row],[Created Date]],"mm/dd/yyyy hh:mm")))</f>
        <v/>
      </c>
    </row>
    <row r="859" spans="1:37" ht="14.5">
      <c r="A859" s="252">
        <v>4000003561</v>
      </c>
      <c r="B859" s="252" t="s">
        <v>117</v>
      </c>
      <c r="C859" s="252" t="s">
        <v>795</v>
      </c>
      <c r="D859" s="254" t="s">
        <v>2184</v>
      </c>
      <c r="E859" s="252" t="s">
        <v>1688</v>
      </c>
      <c r="F859" s="252" t="s">
        <v>884</v>
      </c>
      <c r="G859" s="252" t="s">
        <v>844</v>
      </c>
      <c r="H859" s="252" t="s">
        <v>403</v>
      </c>
      <c r="I859" s="255">
        <v>45566.411111111112</v>
      </c>
      <c r="J859" s="255">
        <v>45568.4375</v>
      </c>
      <c r="K859" s="252" t="s">
        <v>885</v>
      </c>
      <c r="L859" s="255">
        <v>45569.56527777778</v>
      </c>
      <c r="M859" s="252" t="s">
        <v>963</v>
      </c>
      <c r="N859" s="252" t="s">
        <v>860</v>
      </c>
      <c r="O859" s="252" t="s">
        <v>848</v>
      </c>
      <c r="P859" s="255">
        <v>45569.56527777778</v>
      </c>
      <c r="Q859" s="252" t="s">
        <v>795</v>
      </c>
      <c r="R859" s="255">
        <v>45566.556250000001</v>
      </c>
      <c r="S859" s="255">
        <v>45566.556250000001</v>
      </c>
      <c r="T859" s="255">
        <v>45566.520833333336</v>
      </c>
      <c r="U859" s="252" t="s">
        <v>885</v>
      </c>
      <c r="V859" s="253" t="s">
        <v>849</v>
      </c>
      <c r="W859" s="252" t="s">
        <v>888</v>
      </c>
      <c r="X859" s="252" t="s">
        <v>903</v>
      </c>
      <c r="Y859" s="228" t="str">
        <f>VLOOKUP(HelpMe[[#This Row],[Technician]],Technicians[#All],3,FALSE)</f>
        <v>RAK Ceramics</v>
      </c>
      <c r="Z859" s="228" t="str">
        <f>VLOOKUP(HelpMe[[#This Row],[Technician]],Technicians[#All],2,FALSE)</f>
        <v>SAP Basis</v>
      </c>
      <c r="AA859" s="233" t="e">
        <f>IF((TEXT("Oct 28, 2024 00:00 AM","mmm dd, yyyy hh:mm") - TEXT(HelpMe[[#This Row],[Created Date]],"mmm dd, yyyy hh:mm"))&gt;0, "Yes","No")</f>
        <v>#VALUE!</v>
      </c>
      <c r="AB859" s="230">
        <f ca="1">IF(HelpMe[[#This Row],[Resolved Time]]="-",NOW()-TEXT(HelpMe[[#This Row],[Created Date]],"mmm dd, yyyy hh:mm"),HelpMe[[#This Row],[Resolved Time]]-HelpMe[[#This Row],[Created Date]])</f>
        <v>0.14513888888905058</v>
      </c>
      <c r="AC859" s="231" t="e">
        <f>YEAR(TEXT(HelpMe[[#This Row],[Created Date]],"mmm dd, yyyy hh:mm"))</f>
        <v>#VALUE!</v>
      </c>
      <c r="AD859" s="228" t="e">
        <f>WEEKNUM(TEXT(HelpMe[[#This Row],[Created Date]],"mmm dd, yyyy hh:mm"),2)</f>
        <v>#VALUE!</v>
      </c>
      <c r="AE859" s="228" t="e">
        <f>_xlfn.CONCAT(HelpMe[[#This Row],[Year]],"-W",HelpMe[[#This Row],[Week'#]])</f>
        <v>#VALUE!</v>
      </c>
      <c r="AF859" s="228" t="str">
        <f>IFERROR(VLOOKUP(HelpMe[[#This Row],[ID]],CGTracker[#All],11,FALSE),"No CG Status Found")</f>
        <v>No CG Status Found</v>
      </c>
      <c r="AG859" s="228" t="e">
        <f>MONTH(TEXT(HelpMe[[#This Row],[Created Date]],"mmm dd, yyyy hh:mm"))</f>
        <v>#VALUE!</v>
      </c>
      <c r="AH859" s="228" t="e">
        <f>_xlfn.CONCAT(HelpMe[[#This Row],[Year]],"-M",HelpMe[[#This Row],[Month]])</f>
        <v>#VALUE!</v>
      </c>
      <c r="AI859" s="228" t="str">
        <f ca="1">IF(HelpMe[[#This Row],[Age]]&lt;2,"Less than 2",IF(HelpMe[[#This Row],[Age]]&lt;5,"From 2 to 5",IF(HelpMe[[#This Row],[Age]]&lt;10,"From 5 to 10","More than 10")))</f>
        <v>Less than 2</v>
      </c>
      <c r="AJ859" s="233">
        <f>DATEVALUE(TEXT(HelpMe[[#This Row],[Created Date]],"mm/dd/yyyy hh:mm"))</f>
        <v>45301</v>
      </c>
      <c r="AK859" s="233">
        <f>IF(HelpMe[[#This Row],[Resolved Time]]="-","",DATEVALUE(TEXT(HelpMe[[#This Row],[Created Date]],"mm/dd/yyyy hh:mm")))</f>
        <v>45301</v>
      </c>
    </row>
    <row r="860" spans="1:37" ht="14.5">
      <c r="A860" s="252">
        <v>4000001997</v>
      </c>
      <c r="B860" s="252" t="s">
        <v>156</v>
      </c>
      <c r="C860" s="252" t="s">
        <v>795</v>
      </c>
      <c r="D860" s="254" t="s">
        <v>2185</v>
      </c>
      <c r="E860" s="252" t="s">
        <v>1004</v>
      </c>
      <c r="F860" s="252" t="s">
        <v>742</v>
      </c>
      <c r="G860" s="252" t="s">
        <v>864</v>
      </c>
      <c r="H860" s="252" t="s">
        <v>403</v>
      </c>
      <c r="I860" s="255">
        <v>45518.763194444444</v>
      </c>
      <c r="J860" s="255">
        <v>45520.763194444444</v>
      </c>
      <c r="K860" s="252" t="s">
        <v>845</v>
      </c>
      <c r="L860" s="255">
        <v>45540.761805555558</v>
      </c>
      <c r="M860" s="252" t="s">
        <v>846</v>
      </c>
      <c r="N860" s="252" t="s">
        <v>1005</v>
      </c>
      <c r="O860" s="252" t="s">
        <v>848</v>
      </c>
      <c r="P860" s="255">
        <v>45540.761805555558</v>
      </c>
      <c r="Q860" s="252" t="s">
        <v>795</v>
      </c>
      <c r="R860" s="255">
        <v>45537.759027777778</v>
      </c>
      <c r="S860" s="255">
        <v>45525.693055555559</v>
      </c>
      <c r="T860" s="255">
        <v>45518.84652777778</v>
      </c>
      <c r="U860" s="253" t="s">
        <v>849</v>
      </c>
      <c r="V860" s="256">
        <v>2000000000</v>
      </c>
      <c r="W860" s="252" t="s">
        <v>850</v>
      </c>
      <c r="X860" s="252" t="s">
        <v>1006</v>
      </c>
      <c r="Y860" s="228" t="str">
        <f>VLOOKUP(HelpMe[[#This Row],[Technician]],Technicians[#All],3,FALSE)</f>
        <v>RAK Ceramics</v>
      </c>
      <c r="Z860" s="228" t="str">
        <f>VLOOKUP(HelpMe[[#This Row],[Technician]],Technicians[#All],2,FALSE)</f>
        <v>SAP SD</v>
      </c>
      <c r="AA860" s="230" t="e">
        <f>IF((TEXT("Oct 28, 2024 00:00 AM","mmm dd, yyyy hh:mm") - TEXT(HelpMe[[#This Row],[Created Date]],"mmm dd, yyyy hh:mm"))&gt;0, "Yes","No")</f>
        <v>#VALUE!</v>
      </c>
      <c r="AB860" s="230">
        <f ca="1">IF(HelpMe[[#This Row],[Resolved Time]]="-",NOW()-TEXT(HelpMe[[#This Row],[Created Date]],"mmm dd, yyyy hh:mm"),HelpMe[[#This Row],[Resolved Time]]-HelpMe[[#This Row],[Created Date]])</f>
        <v>18.995833333334303</v>
      </c>
      <c r="AC860" s="231" t="e">
        <f>YEAR(TEXT(HelpMe[[#This Row],[Created Date]],"mmm dd, yyyy hh:mm"))</f>
        <v>#VALUE!</v>
      </c>
      <c r="AD860" s="228" t="e">
        <f>WEEKNUM(TEXT(HelpMe[[#This Row],[Created Date]],"mmm dd, yyyy hh:mm"),2)</f>
        <v>#VALUE!</v>
      </c>
      <c r="AE860" s="228" t="e">
        <f>_xlfn.CONCAT(HelpMe[[#This Row],[Year]],"-W",HelpMe[[#This Row],[Week'#]])</f>
        <v>#VALUE!</v>
      </c>
      <c r="AF860" s="228" t="str">
        <f>IFERROR(VLOOKUP(HelpMe[[#This Row],[ID]],CGTracker[#All],11,FALSE),"No CG Status Found")</f>
        <v>No CG Status Found</v>
      </c>
      <c r="AG860" s="228" t="e">
        <f>MONTH(TEXT(HelpMe[[#This Row],[Created Date]],"mmm dd, yyyy hh:mm"))</f>
        <v>#VALUE!</v>
      </c>
      <c r="AH860" s="228" t="e">
        <f>_xlfn.CONCAT(HelpMe[[#This Row],[Year]],"-M",HelpMe[[#This Row],[Month]])</f>
        <v>#VALUE!</v>
      </c>
      <c r="AI860" s="228" t="str">
        <f ca="1">IF(HelpMe[[#This Row],[Age]]&lt;2,"Less than 2",IF(HelpMe[[#This Row],[Age]]&lt;5,"From 2 to 5",IF(HelpMe[[#This Row],[Age]]&lt;10,"From 5 to 10","More than 10")))</f>
        <v>More than 10</v>
      </c>
      <c r="AJ860" s="233" t="e">
        <f>DATEVALUE(TEXT(HelpMe[[#This Row],[Created Date]],"mm/dd/yyyy hh:mm"))</f>
        <v>#VALUE!</v>
      </c>
      <c r="AK860" s="233" t="e">
        <f>IF(HelpMe[[#This Row],[Resolved Time]]="-","",DATEVALUE(TEXT(HelpMe[[#This Row],[Created Date]],"mm/dd/yyyy hh:mm")))</f>
        <v>#VALUE!</v>
      </c>
    </row>
    <row r="861" spans="1:37" ht="14.5">
      <c r="A861" s="252">
        <v>4000003008</v>
      </c>
      <c r="B861" s="252" t="s">
        <v>156</v>
      </c>
      <c r="C861" s="252" t="s">
        <v>795</v>
      </c>
      <c r="D861" s="254" t="s">
        <v>2186</v>
      </c>
      <c r="E861" s="252" t="s">
        <v>2187</v>
      </c>
      <c r="F861" s="252" t="s">
        <v>843</v>
      </c>
      <c r="G861" s="252" t="s">
        <v>844</v>
      </c>
      <c r="H861" s="252" t="s">
        <v>403</v>
      </c>
      <c r="I861" s="255">
        <v>45548.490972222222</v>
      </c>
      <c r="J861" s="255">
        <v>45552.525694444441</v>
      </c>
      <c r="K861" s="252" t="s">
        <v>885</v>
      </c>
      <c r="L861" s="255">
        <v>45551.849305555559</v>
      </c>
      <c r="M861" s="252" t="s">
        <v>886</v>
      </c>
      <c r="N861" s="253" t="s">
        <v>849</v>
      </c>
      <c r="O861" s="252" t="s">
        <v>848</v>
      </c>
      <c r="P861" s="255">
        <v>45551.849305555559</v>
      </c>
      <c r="Q861" s="252" t="s">
        <v>795</v>
      </c>
      <c r="R861" s="255">
        <v>45548.811111111114</v>
      </c>
      <c r="S861" s="255">
        <v>45548.493055555555</v>
      </c>
      <c r="T861" s="255">
        <v>45548.609027777777</v>
      </c>
      <c r="U861" s="253" t="s">
        <v>849</v>
      </c>
      <c r="V861" s="253" t="s">
        <v>849</v>
      </c>
      <c r="W861" s="252" t="s">
        <v>888</v>
      </c>
      <c r="X861" s="252" t="s">
        <v>793</v>
      </c>
      <c r="Y861" s="228" t="str">
        <f>VLOOKUP(HelpMe[[#This Row],[Technician]],Technicians[#All],3,FALSE)</f>
        <v>RAK Ceramics</v>
      </c>
      <c r="Z861" s="228" t="str">
        <f>VLOOKUP(HelpMe[[#This Row],[Technician]],Technicians[#All],2,FALSE)</f>
        <v>SAP Basis</v>
      </c>
      <c r="AA861" s="233" t="e">
        <f>IF((TEXT("Oct 28, 2024 00:00 AM","mmm dd, yyyy hh:mm") - TEXT(HelpMe[[#This Row],[Created Date]],"mmm dd, yyyy hh:mm"))&gt;0, "Yes","No")</f>
        <v>#VALUE!</v>
      </c>
      <c r="AB861" s="230">
        <f ca="1">IF(HelpMe[[#This Row],[Resolved Time]]="-",NOW()-TEXT(HelpMe[[#This Row],[Created Date]],"mmm dd, yyyy hh:mm"),HelpMe[[#This Row],[Resolved Time]]-HelpMe[[#This Row],[Created Date]])</f>
        <v>0.32013888889196096</v>
      </c>
      <c r="AC861" s="231" t="e">
        <f>YEAR(TEXT(HelpMe[[#This Row],[Created Date]],"mmm dd, yyyy hh:mm"))</f>
        <v>#VALUE!</v>
      </c>
      <c r="AD861" s="228" t="e">
        <f>WEEKNUM(TEXT(HelpMe[[#This Row],[Created Date]],"mmm dd, yyyy hh:mm"),2)</f>
        <v>#VALUE!</v>
      </c>
      <c r="AE861" s="228" t="e">
        <f>_xlfn.CONCAT(HelpMe[[#This Row],[Year]],"-W",HelpMe[[#This Row],[Week'#]])</f>
        <v>#VALUE!</v>
      </c>
      <c r="AF861" s="228" t="str">
        <f>IFERROR(VLOOKUP(HelpMe[[#This Row],[ID]],CGTracker[#All],11,FALSE),"No CG Status Found")</f>
        <v>No CG Status Found</v>
      </c>
      <c r="AG861" s="228" t="e">
        <f>MONTH(TEXT(HelpMe[[#This Row],[Created Date]],"mmm dd, yyyy hh:mm"))</f>
        <v>#VALUE!</v>
      </c>
      <c r="AH861" s="228" t="e">
        <f>_xlfn.CONCAT(HelpMe[[#This Row],[Year]],"-M",HelpMe[[#This Row],[Month]])</f>
        <v>#VALUE!</v>
      </c>
      <c r="AI861" s="228" t="str">
        <f ca="1">IF(HelpMe[[#This Row],[Age]]&lt;2,"Less than 2",IF(HelpMe[[#This Row],[Age]]&lt;5,"From 2 to 5",IF(HelpMe[[#This Row],[Age]]&lt;10,"From 5 to 10","More than 10")))</f>
        <v>Less than 2</v>
      </c>
      <c r="AJ861" s="233" t="e">
        <f>DATEVALUE(TEXT(HelpMe[[#This Row],[Created Date]],"mm/dd/yyyy hh:mm"))</f>
        <v>#VALUE!</v>
      </c>
      <c r="AK861" s="233" t="e">
        <f>IF(HelpMe[[#This Row],[Resolved Time]]="-","",DATEVALUE(TEXT(HelpMe[[#This Row],[Created Date]],"mm/dd/yyyy hh:mm")))</f>
        <v>#VALUE!</v>
      </c>
    </row>
    <row r="862" spans="1:37" ht="14.5">
      <c r="A862" s="252">
        <v>4000006027</v>
      </c>
      <c r="B862" s="252" t="s">
        <v>156</v>
      </c>
      <c r="C862" s="252" t="s">
        <v>906</v>
      </c>
      <c r="D862" s="254" t="s">
        <v>2188</v>
      </c>
      <c r="E862" s="252" t="s">
        <v>1164</v>
      </c>
      <c r="F862" s="252" t="s">
        <v>843</v>
      </c>
      <c r="G862" s="252" t="s">
        <v>844</v>
      </c>
      <c r="H862" s="252" t="s">
        <v>403</v>
      </c>
      <c r="I862" s="255">
        <v>45644.469444444447</v>
      </c>
      <c r="J862" s="255">
        <v>45644.802777777775</v>
      </c>
      <c r="K862" s="252" t="s">
        <v>885</v>
      </c>
      <c r="L862" s="255">
        <v>45644.499305555553</v>
      </c>
      <c r="M862" s="252" t="s">
        <v>1164</v>
      </c>
      <c r="N862" s="252" t="s">
        <v>983</v>
      </c>
      <c r="O862" s="252" t="s">
        <v>848</v>
      </c>
      <c r="P862" s="255">
        <v>45644.499305555553</v>
      </c>
      <c r="Q862" s="252" t="s">
        <v>861</v>
      </c>
      <c r="R862" s="255">
        <v>45644.496527777781</v>
      </c>
      <c r="S862" s="255">
        <v>45644.474999999999</v>
      </c>
      <c r="T862" s="255">
        <v>45644.511111111111</v>
      </c>
      <c r="U862" s="253" t="s">
        <v>849</v>
      </c>
      <c r="V862" s="253" t="s">
        <v>849</v>
      </c>
      <c r="W862" s="252" t="s">
        <v>888</v>
      </c>
      <c r="X862" s="252" t="s">
        <v>793</v>
      </c>
      <c r="Y862" s="228" t="str">
        <f>VLOOKUP(HelpMe[[#This Row],[Technician]],Technicians[#All],3,FALSE)</f>
        <v>RAK Ceramics</v>
      </c>
      <c r="Z862" s="228" t="str">
        <f>VLOOKUP(HelpMe[[#This Row],[Technician]],Technicians[#All],2,FALSE)</f>
        <v>SAP Basis</v>
      </c>
      <c r="AA862" s="233" t="e">
        <f>IF((TEXT("Oct 28, 2024 00:00 AM","mmm dd, yyyy hh:mm") - TEXT(HelpMe[[#This Row],[Created Date]],"mmm dd, yyyy hh:mm"))&gt;0, "Yes","No")</f>
        <v>#VALUE!</v>
      </c>
      <c r="AB862" s="230">
        <f ca="1">IF(HelpMe[[#This Row],[Resolved Time]]="-",NOW()-TEXT(HelpMe[[#This Row],[Created Date]],"mmm dd, yyyy hh:mm"),HelpMe[[#This Row],[Resolved Time]]-HelpMe[[#This Row],[Created Date]])</f>
        <v>2.7083333334303461E-2</v>
      </c>
      <c r="AC862" s="231" t="e">
        <f>YEAR(TEXT(HelpMe[[#This Row],[Created Date]],"mmm dd, yyyy hh:mm"))</f>
        <v>#VALUE!</v>
      </c>
      <c r="AD862" s="228" t="e">
        <f>WEEKNUM(TEXT(HelpMe[[#This Row],[Created Date]],"mmm dd, yyyy hh:mm"),2)</f>
        <v>#VALUE!</v>
      </c>
      <c r="AE862" s="228" t="e">
        <f>_xlfn.CONCAT(HelpMe[[#This Row],[Year]],"-W",HelpMe[[#This Row],[Week'#]])</f>
        <v>#VALUE!</v>
      </c>
      <c r="AF862" s="228" t="str">
        <f>IFERROR(VLOOKUP(HelpMe[[#This Row],[ID]],CGTracker[#All],11,FALSE),"No CG Status Found")</f>
        <v>No CG Status Found</v>
      </c>
      <c r="AG862" s="228" t="e">
        <f>MONTH(TEXT(HelpMe[[#This Row],[Created Date]],"mmm dd, yyyy hh:mm"))</f>
        <v>#VALUE!</v>
      </c>
      <c r="AH862" s="228" t="e">
        <f>_xlfn.CONCAT(HelpMe[[#This Row],[Year]],"-M",HelpMe[[#This Row],[Month]])</f>
        <v>#VALUE!</v>
      </c>
      <c r="AI862" s="228" t="str">
        <f ca="1">IF(HelpMe[[#This Row],[Age]]&lt;2,"Less than 2",IF(HelpMe[[#This Row],[Age]]&lt;5,"From 2 to 5",IF(HelpMe[[#This Row],[Age]]&lt;10,"From 5 to 10","More than 10")))</f>
        <v>Less than 2</v>
      </c>
      <c r="AJ862" s="233" t="e">
        <f>DATEVALUE(TEXT(HelpMe[[#This Row],[Created Date]],"mm/dd/yyyy hh:mm"))</f>
        <v>#VALUE!</v>
      </c>
      <c r="AK862" s="233" t="e">
        <f>IF(HelpMe[[#This Row],[Resolved Time]]="-","",DATEVALUE(TEXT(HelpMe[[#This Row],[Created Date]],"mm/dd/yyyy hh:mm")))</f>
        <v>#VALUE!</v>
      </c>
    </row>
    <row r="863" spans="1:37" ht="14.5">
      <c r="A863" s="252">
        <v>4000004620</v>
      </c>
      <c r="B863" s="252" t="s">
        <v>156</v>
      </c>
      <c r="C863" s="252" t="s">
        <v>795</v>
      </c>
      <c r="D863" s="254" t="s">
        <v>2189</v>
      </c>
      <c r="E863" s="252" t="s">
        <v>2190</v>
      </c>
      <c r="F863" s="252" t="s">
        <v>843</v>
      </c>
      <c r="G863" s="252" t="s">
        <v>844</v>
      </c>
      <c r="H863" s="252" t="s">
        <v>403</v>
      </c>
      <c r="I863" s="255">
        <v>45600.50277777778</v>
      </c>
      <c r="J863" s="255">
        <v>45602.50277777778</v>
      </c>
      <c r="K863" s="252" t="s">
        <v>885</v>
      </c>
      <c r="L863" s="255">
        <v>45603.786111111112</v>
      </c>
      <c r="M863" s="252" t="s">
        <v>846</v>
      </c>
      <c r="N863" s="252" t="s">
        <v>860</v>
      </c>
      <c r="O863" s="252" t="s">
        <v>848</v>
      </c>
      <c r="P863" s="255">
        <v>45603.786111111112</v>
      </c>
      <c r="Q863" s="252" t="s">
        <v>795</v>
      </c>
      <c r="R863" s="255">
        <v>45600.784722222219</v>
      </c>
      <c r="S863" s="255">
        <v>45600.784722222219</v>
      </c>
      <c r="T863" s="255">
        <v>45600.586111111108</v>
      </c>
      <c r="U863" s="253" t="s">
        <v>849</v>
      </c>
      <c r="V863" s="253" t="s">
        <v>849</v>
      </c>
      <c r="W863" s="252" t="s">
        <v>888</v>
      </c>
      <c r="X863" s="252" t="s">
        <v>793</v>
      </c>
      <c r="Y863" s="228" t="str">
        <f>VLOOKUP(HelpMe[[#This Row],[Technician]],Technicians[#All],3,FALSE)</f>
        <v>RAK Ceramics</v>
      </c>
      <c r="Z863" s="228" t="str">
        <f>VLOOKUP(HelpMe[[#This Row],[Technician]],Technicians[#All],2,FALSE)</f>
        <v>SAP Basis</v>
      </c>
      <c r="AA863" s="233" t="e">
        <f>IF((TEXT("Oct 28, 2024 00:00 AM","mmm dd, yyyy hh:mm") - TEXT(HelpMe[[#This Row],[Created Date]],"mmm dd, yyyy hh:mm"))&gt;0, "Yes","No")</f>
        <v>#VALUE!</v>
      </c>
      <c r="AB863" s="230">
        <f ca="1">IF(HelpMe[[#This Row],[Resolved Time]]="-",NOW()-TEXT(HelpMe[[#This Row],[Created Date]],"mmm dd, yyyy hh:mm"),HelpMe[[#This Row],[Resolved Time]]-HelpMe[[#This Row],[Created Date]])</f>
        <v>0.28194444443943212</v>
      </c>
      <c r="AC863" s="231" t="e">
        <f>YEAR(TEXT(HelpMe[[#This Row],[Created Date]],"mmm dd, yyyy hh:mm"))</f>
        <v>#VALUE!</v>
      </c>
      <c r="AD863" s="228" t="e">
        <f>WEEKNUM(TEXT(HelpMe[[#This Row],[Created Date]],"mmm dd, yyyy hh:mm"),2)</f>
        <v>#VALUE!</v>
      </c>
      <c r="AE863" s="228" t="e">
        <f>_xlfn.CONCAT(HelpMe[[#This Row],[Year]],"-W",HelpMe[[#This Row],[Week'#]])</f>
        <v>#VALUE!</v>
      </c>
      <c r="AF863" s="228" t="str">
        <f>IFERROR(VLOOKUP(HelpMe[[#This Row],[ID]],CGTracker[#All],11,FALSE),"No CG Status Found")</f>
        <v>No CG Status Found</v>
      </c>
      <c r="AG863" s="228" t="e">
        <f>MONTH(TEXT(HelpMe[[#This Row],[Created Date]],"mmm dd, yyyy hh:mm"))</f>
        <v>#VALUE!</v>
      </c>
      <c r="AH863" s="228" t="e">
        <f>_xlfn.CONCAT(HelpMe[[#This Row],[Year]],"-M",HelpMe[[#This Row],[Month]])</f>
        <v>#VALUE!</v>
      </c>
      <c r="AI863" s="228" t="str">
        <f ca="1">IF(HelpMe[[#This Row],[Age]]&lt;2,"Less than 2",IF(HelpMe[[#This Row],[Age]]&lt;5,"From 2 to 5",IF(HelpMe[[#This Row],[Age]]&lt;10,"From 5 to 10","More than 10")))</f>
        <v>Less than 2</v>
      </c>
      <c r="AJ863" s="233">
        <f>DATEVALUE(TEXT(HelpMe[[#This Row],[Created Date]],"mm/dd/yyyy hh:mm"))</f>
        <v>45393</v>
      </c>
      <c r="AK863" s="233">
        <f>IF(HelpMe[[#This Row],[Resolved Time]]="-","",DATEVALUE(TEXT(HelpMe[[#This Row],[Created Date]],"mm/dd/yyyy hh:mm")))</f>
        <v>45393</v>
      </c>
    </row>
    <row r="864" spans="1:37" ht="14.5">
      <c r="A864" s="252">
        <v>4000003926</v>
      </c>
      <c r="B864" s="252" t="s">
        <v>117</v>
      </c>
      <c r="C864" s="252" t="s">
        <v>795</v>
      </c>
      <c r="D864" s="254" t="s">
        <v>2191</v>
      </c>
      <c r="E864" s="252" t="s">
        <v>2192</v>
      </c>
      <c r="F864" s="252" t="s">
        <v>843</v>
      </c>
      <c r="G864" s="252" t="s">
        <v>844</v>
      </c>
      <c r="H864" s="252" t="s">
        <v>403</v>
      </c>
      <c r="I864" s="255">
        <v>45575.467361111114</v>
      </c>
      <c r="J864" s="255">
        <v>45579.467361111114</v>
      </c>
      <c r="K864" s="252" t="s">
        <v>885</v>
      </c>
      <c r="L864" s="255">
        <v>45583.736805555556</v>
      </c>
      <c r="M864" s="252" t="s">
        <v>846</v>
      </c>
      <c r="N864" s="252" t="s">
        <v>968</v>
      </c>
      <c r="O864" s="252" t="s">
        <v>848</v>
      </c>
      <c r="P864" s="255">
        <v>45583.736805555556</v>
      </c>
      <c r="Q864" s="252" t="s">
        <v>795</v>
      </c>
      <c r="R864" s="255">
        <v>45580.696527777778</v>
      </c>
      <c r="S864" s="255">
        <v>45580.696527777778</v>
      </c>
      <c r="T864" s="255">
        <v>45575.550694444442</v>
      </c>
      <c r="U864" s="252" t="s">
        <v>885</v>
      </c>
      <c r="V864" s="253" t="s">
        <v>849</v>
      </c>
      <c r="W864" s="252" t="s">
        <v>888</v>
      </c>
      <c r="X864" s="252" t="s">
        <v>793</v>
      </c>
      <c r="Y864" s="228" t="str">
        <f>VLOOKUP(HelpMe[[#This Row],[Technician]],Technicians[#All],3,FALSE)</f>
        <v>RAK Ceramics</v>
      </c>
      <c r="Z864" s="228" t="str">
        <f>VLOOKUP(HelpMe[[#This Row],[Technician]],Technicians[#All],2,FALSE)</f>
        <v>SAP Basis</v>
      </c>
      <c r="AA864" s="233" t="e">
        <f>IF((TEXT("Oct 28, 2024 00:00 AM","mmm dd, yyyy hh:mm") - TEXT(HelpMe[[#This Row],[Created Date]],"mmm dd, yyyy hh:mm"))&gt;0, "Yes","No")</f>
        <v>#VALUE!</v>
      </c>
      <c r="AB864" s="230">
        <f ca="1">IF(HelpMe[[#This Row],[Resolved Time]]="-",NOW()-TEXT(HelpMe[[#This Row],[Created Date]],"mmm dd, yyyy hh:mm"),HelpMe[[#This Row],[Resolved Time]]-HelpMe[[#This Row],[Created Date]])</f>
        <v>5.2291666666642413</v>
      </c>
      <c r="AC864" s="231" t="e">
        <f>YEAR(TEXT(HelpMe[[#This Row],[Created Date]],"mmm dd, yyyy hh:mm"))</f>
        <v>#VALUE!</v>
      </c>
      <c r="AD864" s="228" t="e">
        <f>WEEKNUM(TEXT(HelpMe[[#This Row],[Created Date]],"mmm dd, yyyy hh:mm"),2)</f>
        <v>#VALUE!</v>
      </c>
      <c r="AE864" s="228" t="e">
        <f>_xlfn.CONCAT(HelpMe[[#This Row],[Year]],"-W",HelpMe[[#This Row],[Week'#]])</f>
        <v>#VALUE!</v>
      </c>
      <c r="AF864" s="228" t="str">
        <f>IFERROR(VLOOKUP(HelpMe[[#This Row],[ID]],CGTracker[#All],11,FALSE),"No CG Status Found")</f>
        <v>No CG Status Found</v>
      </c>
      <c r="AG864" s="228" t="e">
        <f>MONTH(TEXT(HelpMe[[#This Row],[Created Date]],"mmm dd, yyyy hh:mm"))</f>
        <v>#VALUE!</v>
      </c>
      <c r="AH864" s="228" t="e">
        <f>_xlfn.CONCAT(HelpMe[[#This Row],[Year]],"-M",HelpMe[[#This Row],[Month]])</f>
        <v>#VALUE!</v>
      </c>
      <c r="AI864" s="228" t="str">
        <f ca="1">IF(HelpMe[[#This Row],[Age]]&lt;2,"Less than 2",IF(HelpMe[[#This Row],[Age]]&lt;5,"From 2 to 5",IF(HelpMe[[#This Row],[Age]]&lt;10,"From 5 to 10","More than 10")))</f>
        <v>From 5 to 10</v>
      </c>
      <c r="AJ864" s="233">
        <f>DATEVALUE(TEXT(HelpMe[[#This Row],[Created Date]],"mm/dd/yyyy hh:mm"))</f>
        <v>45575</v>
      </c>
      <c r="AK864" s="233">
        <f>IF(HelpMe[[#This Row],[Resolved Time]]="-","",DATEVALUE(TEXT(HelpMe[[#This Row],[Created Date]],"mm/dd/yyyy hh:mm")))</f>
        <v>45575</v>
      </c>
    </row>
    <row r="865" spans="1:37" ht="14.5">
      <c r="A865" s="252">
        <v>4000005516</v>
      </c>
      <c r="B865" s="252" t="s">
        <v>156</v>
      </c>
      <c r="C865" s="252" t="s">
        <v>795</v>
      </c>
      <c r="D865" s="254" t="s">
        <v>2193</v>
      </c>
      <c r="E865" s="252" t="s">
        <v>1436</v>
      </c>
      <c r="F865" s="252" t="s">
        <v>843</v>
      </c>
      <c r="G865" s="252" t="s">
        <v>844</v>
      </c>
      <c r="H865" s="252" t="s">
        <v>403</v>
      </c>
      <c r="I865" s="255">
        <v>45626.65902777778</v>
      </c>
      <c r="J865" s="255">
        <v>45630.4375</v>
      </c>
      <c r="K865" s="252" t="s">
        <v>845</v>
      </c>
      <c r="L865" s="255">
        <v>45634.546527777777</v>
      </c>
      <c r="M865" s="252" t="s">
        <v>846</v>
      </c>
      <c r="N865" s="252" t="s">
        <v>878</v>
      </c>
      <c r="O865" s="252" t="s">
        <v>848</v>
      </c>
      <c r="P865" s="255">
        <v>45634.546527777777</v>
      </c>
      <c r="Q865" s="252" t="s">
        <v>795</v>
      </c>
      <c r="R865" s="255">
        <v>45631.510416666664</v>
      </c>
      <c r="S865" s="255">
        <v>45631.510416666664</v>
      </c>
      <c r="T865" s="255">
        <v>45628.520833333336</v>
      </c>
      <c r="U865" s="253" t="s">
        <v>849</v>
      </c>
      <c r="V865" s="253" t="s">
        <v>849</v>
      </c>
      <c r="W865" s="252" t="s">
        <v>850</v>
      </c>
      <c r="X865" s="252" t="s">
        <v>793</v>
      </c>
      <c r="Y865" s="228" t="str">
        <f>VLOOKUP(HelpMe[[#This Row],[Technician]],Technicians[#All],3,FALSE)</f>
        <v>RAK Ceramics</v>
      </c>
      <c r="Z865" s="228" t="str">
        <f>VLOOKUP(HelpMe[[#This Row],[Technician]],Technicians[#All],2,FALSE)</f>
        <v>SAP Basis</v>
      </c>
      <c r="AA865" s="233" t="e">
        <f>IF((TEXT("Oct 28, 2024 00:00 AM","mmm dd, yyyy hh:mm") - TEXT(HelpMe[[#This Row],[Created Date]],"mmm dd, yyyy hh:mm"))&gt;0, "Yes","No")</f>
        <v>#VALUE!</v>
      </c>
      <c r="AB865" s="230">
        <f ca="1">IF(HelpMe[[#This Row],[Resolved Time]]="-",NOW()-TEXT(HelpMe[[#This Row],[Created Date]],"mmm dd, yyyy hh:mm"),HelpMe[[#This Row],[Resolved Time]]-HelpMe[[#This Row],[Created Date]])</f>
        <v>4.851388888884685</v>
      </c>
      <c r="AC865" s="231" t="e">
        <f>YEAR(TEXT(HelpMe[[#This Row],[Created Date]],"mmm dd, yyyy hh:mm"))</f>
        <v>#VALUE!</v>
      </c>
      <c r="AD865" s="228" t="e">
        <f>WEEKNUM(TEXT(HelpMe[[#This Row],[Created Date]],"mmm dd, yyyy hh:mm"),2)</f>
        <v>#VALUE!</v>
      </c>
      <c r="AE865" s="228" t="e">
        <f>_xlfn.CONCAT(HelpMe[[#This Row],[Year]],"-W",HelpMe[[#This Row],[Week'#]])</f>
        <v>#VALUE!</v>
      </c>
      <c r="AF865" s="228" t="str">
        <f>IFERROR(VLOOKUP(HelpMe[[#This Row],[ID]],CGTracker[#All],11,FALSE),"No CG Status Found")</f>
        <v>No CG Status Found</v>
      </c>
      <c r="AG865" s="228" t="e">
        <f>MONTH(TEXT(HelpMe[[#This Row],[Created Date]],"mmm dd, yyyy hh:mm"))</f>
        <v>#VALUE!</v>
      </c>
      <c r="AH865" s="228" t="e">
        <f>_xlfn.CONCAT(HelpMe[[#This Row],[Year]],"-M",HelpMe[[#This Row],[Month]])</f>
        <v>#VALUE!</v>
      </c>
      <c r="AI865" s="228" t="str">
        <f ca="1">IF(HelpMe[[#This Row],[Age]]&lt;2,"Less than 2",IF(HelpMe[[#This Row],[Age]]&lt;5,"From 2 to 5",IF(HelpMe[[#This Row],[Age]]&lt;10,"From 5 to 10","More than 10")))</f>
        <v>From 2 to 5</v>
      </c>
      <c r="AJ865" s="233" t="e">
        <f>DATEVALUE(TEXT(HelpMe[[#This Row],[Created Date]],"mm/dd/yyyy hh:mm"))</f>
        <v>#VALUE!</v>
      </c>
      <c r="AK865" s="233" t="e">
        <f>IF(HelpMe[[#This Row],[Resolved Time]]="-","",DATEVALUE(TEXT(HelpMe[[#This Row],[Created Date]],"mm/dd/yyyy hh:mm")))</f>
        <v>#VALUE!</v>
      </c>
    </row>
    <row r="866" spans="1:37" ht="14.5">
      <c r="A866" s="252">
        <v>4000000652</v>
      </c>
      <c r="B866" s="252" t="s">
        <v>156</v>
      </c>
      <c r="C866" s="252" t="s">
        <v>795</v>
      </c>
      <c r="D866" s="254" t="s">
        <v>2194</v>
      </c>
      <c r="E866" s="252" t="s">
        <v>1658</v>
      </c>
      <c r="F866" s="252" t="s">
        <v>843</v>
      </c>
      <c r="G866" s="252" t="s">
        <v>844</v>
      </c>
      <c r="H866" s="252" t="s">
        <v>403</v>
      </c>
      <c r="I866" s="255">
        <v>45485.757638888892</v>
      </c>
      <c r="J866" s="255">
        <v>45489.757638888892</v>
      </c>
      <c r="K866" s="252" t="s">
        <v>845</v>
      </c>
      <c r="L866" s="255">
        <v>45490.70208333333</v>
      </c>
      <c r="M866" s="252" t="s">
        <v>846</v>
      </c>
      <c r="N866" s="252" t="s">
        <v>895</v>
      </c>
      <c r="O866" s="252" t="s">
        <v>848</v>
      </c>
      <c r="P866" s="255">
        <v>45490.70208333333</v>
      </c>
      <c r="Q866" s="252" t="s">
        <v>795</v>
      </c>
      <c r="R866" s="255">
        <v>45487.685416666667</v>
      </c>
      <c r="S866" s="255">
        <v>45487.685416666667</v>
      </c>
      <c r="T866" s="255">
        <v>45488.46597222222</v>
      </c>
      <c r="U866" s="253" t="s">
        <v>849</v>
      </c>
      <c r="V866" s="253" t="s">
        <v>849</v>
      </c>
      <c r="W866" s="252" t="s">
        <v>850</v>
      </c>
      <c r="X866" s="252" t="s">
        <v>793</v>
      </c>
      <c r="Y866" s="228" t="str">
        <f>VLOOKUP(HelpMe[[#This Row],[Technician]],Technicians[#All],3,FALSE)</f>
        <v>RAK Ceramics</v>
      </c>
      <c r="Z866" s="228" t="str">
        <f>VLOOKUP(HelpMe[[#This Row],[Technician]],Technicians[#All],2,FALSE)</f>
        <v>SAP Basis</v>
      </c>
      <c r="AA866" s="230" t="e">
        <f>IF((TEXT("Oct 28, 2024 00:00 AM","mmm dd, yyyy hh:mm") - TEXT(HelpMe[[#This Row],[Created Date]],"mmm dd, yyyy hh:mm"))&gt;0, "Yes","No")</f>
        <v>#VALUE!</v>
      </c>
      <c r="AB866" s="230">
        <f ca="1">IF(HelpMe[[#This Row],[Resolved Time]]="-",NOW()-TEXT(HelpMe[[#This Row],[Created Date]],"mmm dd, yyyy hh:mm"),HelpMe[[#This Row],[Resolved Time]]-HelpMe[[#This Row],[Created Date]])</f>
        <v>1.9277777777751908</v>
      </c>
      <c r="AC866" s="231" t="e">
        <f>YEAR(TEXT(HelpMe[[#This Row],[Created Date]],"mmm dd, yyyy hh:mm"))</f>
        <v>#VALUE!</v>
      </c>
      <c r="AD866" s="228" t="e">
        <f>WEEKNUM(TEXT(HelpMe[[#This Row],[Created Date]],"mmm dd, yyyy hh:mm"),2)</f>
        <v>#VALUE!</v>
      </c>
      <c r="AE866" s="228" t="e">
        <f>_xlfn.CONCAT(HelpMe[[#This Row],[Year]],"-W",HelpMe[[#This Row],[Week'#]])</f>
        <v>#VALUE!</v>
      </c>
      <c r="AF866" s="228" t="str">
        <f>IFERROR(VLOOKUP(HelpMe[[#This Row],[ID]],CGTracker[#All],11,FALSE),"No CG Status Found")</f>
        <v>No CG Status Found</v>
      </c>
      <c r="AG866" s="228" t="e">
        <f>MONTH(TEXT(HelpMe[[#This Row],[Created Date]],"mmm dd, yyyy hh:mm"))</f>
        <v>#VALUE!</v>
      </c>
      <c r="AH866" s="228" t="e">
        <f>_xlfn.CONCAT(HelpMe[[#This Row],[Year]],"-M",HelpMe[[#This Row],[Month]])</f>
        <v>#VALUE!</v>
      </c>
      <c r="AI866" s="228" t="str">
        <f ca="1">IF(HelpMe[[#This Row],[Age]]&lt;2,"Less than 2",IF(HelpMe[[#This Row],[Age]]&lt;5,"From 2 to 5",IF(HelpMe[[#This Row],[Age]]&lt;10,"From 5 to 10","More than 10")))</f>
        <v>Less than 2</v>
      </c>
      <c r="AJ866" s="233">
        <f>DATEVALUE(TEXT(HelpMe[[#This Row],[Created Date]],"mm/dd/yyyy hh:mm"))</f>
        <v>45633</v>
      </c>
      <c r="AK866" s="233">
        <f>IF(HelpMe[[#This Row],[Resolved Time]]="-","",DATEVALUE(TEXT(HelpMe[[#This Row],[Created Date]],"mm/dd/yyyy hh:mm")))</f>
        <v>45633</v>
      </c>
    </row>
    <row r="867" spans="1:37" ht="14.5">
      <c r="A867" s="252">
        <v>4000005935</v>
      </c>
      <c r="B867" s="252" t="s">
        <v>156</v>
      </c>
      <c r="C867" s="252" t="s">
        <v>881</v>
      </c>
      <c r="D867" s="254" t="s">
        <v>2195</v>
      </c>
      <c r="E867" s="252" t="s">
        <v>2196</v>
      </c>
      <c r="F867" s="252" t="s">
        <v>843</v>
      </c>
      <c r="G867" s="252" t="s">
        <v>844</v>
      </c>
      <c r="H867" s="252" t="s">
        <v>40</v>
      </c>
      <c r="I867" s="255">
        <v>45639.772222222222</v>
      </c>
      <c r="J867" s="255">
        <v>45646.772222222222</v>
      </c>
      <c r="K867" s="252" t="s">
        <v>885</v>
      </c>
      <c r="L867" s="253" t="s">
        <v>849</v>
      </c>
      <c r="M867" s="252" t="s">
        <v>846</v>
      </c>
      <c r="N867" s="252" t="s">
        <v>860</v>
      </c>
      <c r="O867" s="252" t="s">
        <v>848</v>
      </c>
      <c r="P867" s="255">
        <v>45644.487500000003</v>
      </c>
      <c r="Q867" s="252" t="s">
        <v>881</v>
      </c>
      <c r="R867" s="255">
        <v>45644.487500000003</v>
      </c>
      <c r="S867" s="255">
        <v>45641.711111111108</v>
      </c>
      <c r="T867" s="255">
        <v>45642.563888888886</v>
      </c>
      <c r="U867" s="253" t="s">
        <v>849</v>
      </c>
      <c r="V867" s="253" t="s">
        <v>849</v>
      </c>
      <c r="W867" s="252" t="s">
        <v>888</v>
      </c>
      <c r="X867" s="252" t="s">
        <v>793</v>
      </c>
      <c r="Y867" s="228" t="str">
        <f>VLOOKUP(HelpMe[[#This Row],[Technician]],Technicians[#All],3,FALSE)</f>
        <v>RAK Ceramics</v>
      </c>
      <c r="Z867" s="228" t="str">
        <f>VLOOKUP(HelpMe[[#This Row],[Technician]],Technicians[#All],2,FALSE)</f>
        <v>SAP Basis</v>
      </c>
      <c r="AA867" s="233" t="e">
        <f>IF((TEXT("Oct 28, 2024 00:00 AM","mmm dd, yyyy hh:mm") - TEXT(HelpMe[[#This Row],[Created Date]],"mmm dd, yyyy hh:mm"))&gt;0, "Yes","No")</f>
        <v>#VALUE!</v>
      </c>
      <c r="AB867" s="230">
        <f ca="1">IF(HelpMe[[#This Row],[Resolved Time]]="-",NOW()-TEXT(HelpMe[[#This Row],[Created Date]],"mmm dd, yyyy hh:mm"),HelpMe[[#This Row],[Resolved Time]]-HelpMe[[#This Row],[Created Date]])</f>
        <v>4.7152777777810115</v>
      </c>
      <c r="AC867" s="231" t="e">
        <f>YEAR(TEXT(HelpMe[[#This Row],[Created Date]],"mmm dd, yyyy hh:mm"))</f>
        <v>#VALUE!</v>
      </c>
      <c r="AD867" s="228" t="e">
        <f>WEEKNUM(TEXT(HelpMe[[#This Row],[Created Date]],"mmm dd, yyyy hh:mm"),2)</f>
        <v>#VALUE!</v>
      </c>
      <c r="AE867" s="228" t="e">
        <f>_xlfn.CONCAT(HelpMe[[#This Row],[Year]],"-W",HelpMe[[#This Row],[Week'#]])</f>
        <v>#VALUE!</v>
      </c>
      <c r="AF867" s="228" t="str">
        <f>IFERROR(VLOOKUP(HelpMe[[#This Row],[ID]],CGTracker[#All],11,FALSE),"No CG Status Found")</f>
        <v>No CG Status Found</v>
      </c>
      <c r="AG867" s="228" t="e">
        <f>MONTH(TEXT(HelpMe[[#This Row],[Created Date]],"mmm dd, yyyy hh:mm"))</f>
        <v>#VALUE!</v>
      </c>
      <c r="AH867" s="228" t="e">
        <f>_xlfn.CONCAT(HelpMe[[#This Row],[Year]],"-M",HelpMe[[#This Row],[Month]])</f>
        <v>#VALUE!</v>
      </c>
      <c r="AI867" s="228" t="str">
        <f ca="1">IF(HelpMe[[#This Row],[Age]]&lt;2,"Less than 2",IF(HelpMe[[#This Row],[Age]]&lt;5,"From 2 to 5",IF(HelpMe[[#This Row],[Age]]&lt;10,"From 5 to 10","More than 10")))</f>
        <v>From 2 to 5</v>
      </c>
      <c r="AJ867" s="233" t="e">
        <f>DATEVALUE(TEXT(HelpMe[[#This Row],[Created Date]],"mm/dd/yyyy hh:mm"))</f>
        <v>#VALUE!</v>
      </c>
      <c r="AK867" s="233" t="e">
        <f>IF(HelpMe[[#This Row],[Resolved Time]]="-","",DATEVALUE(TEXT(HelpMe[[#This Row],[Created Date]],"mm/dd/yyyy hh:mm")))</f>
        <v>#VALUE!</v>
      </c>
    </row>
    <row r="868" spans="1:37" ht="14.5">
      <c r="A868" s="252">
        <v>4000000019</v>
      </c>
      <c r="B868" s="252" t="s">
        <v>156</v>
      </c>
      <c r="C868" s="252" t="s">
        <v>795</v>
      </c>
      <c r="D868" s="254" t="s">
        <v>2197</v>
      </c>
      <c r="E868" s="252" t="s">
        <v>2126</v>
      </c>
      <c r="F868" s="252" t="s">
        <v>843</v>
      </c>
      <c r="G868" s="252" t="s">
        <v>844</v>
      </c>
      <c r="H868" s="252" t="s">
        <v>403</v>
      </c>
      <c r="I868" s="255">
        <v>45474.509722222225</v>
      </c>
      <c r="J868" s="255">
        <v>45476.509722222225</v>
      </c>
      <c r="K868" s="252" t="s">
        <v>845</v>
      </c>
      <c r="L868" s="255">
        <v>45477.53125</v>
      </c>
      <c r="M868" s="252" t="s">
        <v>2126</v>
      </c>
      <c r="N868" s="252" t="s">
        <v>1240</v>
      </c>
      <c r="O868" s="252" t="s">
        <v>848</v>
      </c>
      <c r="P868" s="255">
        <v>45482.536111111112</v>
      </c>
      <c r="Q868" s="252" t="s">
        <v>795</v>
      </c>
      <c r="R868" s="255">
        <v>45474.518055555556</v>
      </c>
      <c r="S868" s="255">
        <v>45474.518055555556</v>
      </c>
      <c r="T868" s="255">
        <v>45474.593055555553</v>
      </c>
      <c r="U868" s="253" t="s">
        <v>849</v>
      </c>
      <c r="V868" s="253" t="s">
        <v>849</v>
      </c>
      <c r="W868" s="252" t="s">
        <v>850</v>
      </c>
      <c r="X868" s="252" t="s">
        <v>793</v>
      </c>
      <c r="Y868" s="228" t="str">
        <f>VLOOKUP(HelpMe[[#This Row],[Technician]],Technicians[#All],3,FALSE)</f>
        <v>RAK Ceramics</v>
      </c>
      <c r="Z868" s="228" t="str">
        <f>VLOOKUP(HelpMe[[#This Row],[Technician]],Technicians[#All],2,FALSE)</f>
        <v>SAP Basis</v>
      </c>
      <c r="AA868" s="233" t="e">
        <f>IF((TEXT("Oct 28, 2024 00:00 AM","mmm dd, yyyy hh:mm") - TEXT(HelpMe[[#This Row],[Created Date]],"mmm dd, yyyy hh:mm"))&gt;0, "Yes","No")</f>
        <v>#VALUE!</v>
      </c>
      <c r="AB868" s="230">
        <f ca="1">IF(HelpMe[[#This Row],[Resolved Time]]="-",NOW()-TEXT(HelpMe[[#This Row],[Created Date]],"mmm dd, yyyy hh:mm"),HelpMe[[#This Row],[Resolved Time]]-HelpMe[[#This Row],[Created Date]])</f>
        <v>8.333333331393078E-3</v>
      </c>
      <c r="AC868" s="231" t="e">
        <f>YEAR(TEXT(HelpMe[[#This Row],[Created Date]],"mmm dd, yyyy hh:mm"))</f>
        <v>#VALUE!</v>
      </c>
      <c r="AD868" s="228" t="e">
        <f>WEEKNUM(TEXT(HelpMe[[#This Row],[Created Date]],"mmm dd, yyyy hh:mm"),2)</f>
        <v>#VALUE!</v>
      </c>
      <c r="AE868" s="228" t="e">
        <f>_xlfn.CONCAT(HelpMe[[#This Row],[Year]],"-W",HelpMe[[#This Row],[Week'#]])</f>
        <v>#VALUE!</v>
      </c>
      <c r="AF868" s="228" t="str">
        <f>IFERROR(VLOOKUP(HelpMe[[#This Row],[ID]],CGTracker[#All],11,FALSE),"No CG Status Found")</f>
        <v>No CG Status Found</v>
      </c>
      <c r="AG868" s="228" t="e">
        <f>MONTH(TEXT(HelpMe[[#This Row],[Created Date]],"mmm dd, yyyy hh:mm"))</f>
        <v>#VALUE!</v>
      </c>
      <c r="AH868" s="228" t="e">
        <f>_xlfn.CONCAT(HelpMe[[#This Row],[Year]],"-M",HelpMe[[#This Row],[Month]])</f>
        <v>#VALUE!</v>
      </c>
      <c r="AI868" s="228" t="str">
        <f ca="1">IF(HelpMe[[#This Row],[Age]]&lt;2,"Less than 2",IF(HelpMe[[#This Row],[Age]]&lt;5,"From 2 to 5",IF(HelpMe[[#This Row],[Age]]&lt;10,"From 5 to 10","More than 10")))</f>
        <v>Less than 2</v>
      </c>
      <c r="AJ868" s="233">
        <f>DATEVALUE(TEXT(HelpMe[[#This Row],[Created Date]],"mm/dd/yyyy hh:mm"))</f>
        <v>45298</v>
      </c>
      <c r="AK868" s="233">
        <f>IF(HelpMe[[#This Row],[Resolved Time]]="-","",DATEVALUE(TEXT(HelpMe[[#This Row],[Created Date]],"mm/dd/yyyy hh:mm")))</f>
        <v>45298</v>
      </c>
    </row>
    <row r="869" spans="1:37" ht="14.5">
      <c r="A869" s="252">
        <v>4000001828</v>
      </c>
      <c r="B869" s="252" t="s">
        <v>156</v>
      </c>
      <c r="C869" s="252" t="s">
        <v>881</v>
      </c>
      <c r="D869" s="254" t="s">
        <v>2198</v>
      </c>
      <c r="E869" s="252" t="s">
        <v>2199</v>
      </c>
      <c r="F869" s="252" t="s">
        <v>884</v>
      </c>
      <c r="G869" s="252" t="s">
        <v>844</v>
      </c>
      <c r="H869" s="252" t="s">
        <v>403</v>
      </c>
      <c r="I869" s="255">
        <v>45512.838888888888</v>
      </c>
      <c r="J869" s="255">
        <v>45520.4375</v>
      </c>
      <c r="K869" s="252" t="s">
        <v>845</v>
      </c>
      <c r="L869" s="255">
        <v>45516.503472222219</v>
      </c>
      <c r="M869" s="252" t="s">
        <v>846</v>
      </c>
      <c r="N869" s="252" t="s">
        <v>895</v>
      </c>
      <c r="O869" s="252" t="s">
        <v>848</v>
      </c>
      <c r="P869" s="255">
        <v>45516.503472222219</v>
      </c>
      <c r="Q869" s="252" t="s">
        <v>881</v>
      </c>
      <c r="R869" s="255">
        <v>45513.502083333333</v>
      </c>
      <c r="S869" s="255">
        <v>45513.502083333333</v>
      </c>
      <c r="T869" s="255">
        <v>45513.604166666664</v>
      </c>
      <c r="U869" s="253" t="s">
        <v>849</v>
      </c>
      <c r="V869" s="253" t="s">
        <v>849</v>
      </c>
      <c r="W869" s="252" t="s">
        <v>850</v>
      </c>
      <c r="X869" s="252" t="s">
        <v>793</v>
      </c>
      <c r="Y869" s="228" t="str">
        <f>VLOOKUP(HelpMe[[#This Row],[Technician]],Technicians[#All],3,FALSE)</f>
        <v>RAK Ceramics</v>
      </c>
      <c r="Z869" s="228" t="str">
        <f>VLOOKUP(HelpMe[[#This Row],[Technician]],Technicians[#All],2,FALSE)</f>
        <v>SAP Basis</v>
      </c>
      <c r="AA869" s="230" t="e">
        <f>IF((TEXT("Oct 28, 2024 00:00 AM","mmm dd, yyyy hh:mm") - TEXT(HelpMe[[#This Row],[Created Date]],"mmm dd, yyyy hh:mm"))&gt;0, "Yes","No")</f>
        <v>#VALUE!</v>
      </c>
      <c r="AB869" s="230">
        <f ca="1">IF(HelpMe[[#This Row],[Resolved Time]]="-",NOW()-TEXT(HelpMe[[#This Row],[Created Date]],"mmm dd, yyyy hh:mm"),HelpMe[[#This Row],[Resolved Time]]-HelpMe[[#This Row],[Created Date]])</f>
        <v>0.66319444444525288</v>
      </c>
      <c r="AC869" s="231" t="e">
        <f>YEAR(TEXT(HelpMe[[#This Row],[Created Date]],"mmm dd, yyyy hh:mm"))</f>
        <v>#VALUE!</v>
      </c>
      <c r="AD869" s="228" t="e">
        <f>WEEKNUM(TEXT(HelpMe[[#This Row],[Created Date]],"mmm dd, yyyy hh:mm"),2)</f>
        <v>#VALUE!</v>
      </c>
      <c r="AE869" s="228" t="e">
        <f>_xlfn.CONCAT(HelpMe[[#This Row],[Year]],"-W",HelpMe[[#This Row],[Week'#]])</f>
        <v>#VALUE!</v>
      </c>
      <c r="AF869" s="228" t="str">
        <f>IFERROR(VLOOKUP(HelpMe[[#This Row],[ID]],CGTracker[#All],11,FALSE),"No CG Status Found")</f>
        <v>No CG Status Found</v>
      </c>
      <c r="AG869" s="228" t="e">
        <f>MONTH(TEXT(HelpMe[[#This Row],[Created Date]],"mmm dd, yyyy hh:mm"))</f>
        <v>#VALUE!</v>
      </c>
      <c r="AH869" s="228" t="e">
        <f>_xlfn.CONCAT(HelpMe[[#This Row],[Year]],"-M",HelpMe[[#This Row],[Month]])</f>
        <v>#VALUE!</v>
      </c>
      <c r="AI869" s="228" t="str">
        <f ca="1">IF(HelpMe[[#This Row],[Age]]&lt;2,"Less than 2",IF(HelpMe[[#This Row],[Age]]&lt;5,"From 2 to 5",IF(HelpMe[[#This Row],[Age]]&lt;10,"From 5 to 10","More than 10")))</f>
        <v>Less than 2</v>
      </c>
      <c r="AJ869" s="233">
        <f>DATEVALUE(TEXT(HelpMe[[#This Row],[Created Date]],"mm/dd/yyyy hh:mm"))</f>
        <v>45512</v>
      </c>
      <c r="AK869" s="233">
        <f>IF(HelpMe[[#This Row],[Resolved Time]]="-","",DATEVALUE(TEXT(HelpMe[[#This Row],[Created Date]],"mm/dd/yyyy hh:mm")))</f>
        <v>45512</v>
      </c>
    </row>
    <row r="870" spans="1:37" ht="14.5">
      <c r="A870" s="252">
        <v>4000002435</v>
      </c>
      <c r="B870" s="252" t="s">
        <v>156</v>
      </c>
      <c r="C870" s="252" t="s">
        <v>795</v>
      </c>
      <c r="D870" s="254" t="s">
        <v>2200</v>
      </c>
      <c r="E870" s="252" t="s">
        <v>1102</v>
      </c>
      <c r="F870" s="252" t="s">
        <v>843</v>
      </c>
      <c r="G870" s="252" t="s">
        <v>844</v>
      </c>
      <c r="H870" s="252" t="s">
        <v>403</v>
      </c>
      <c r="I870" s="255">
        <v>45533.43472222222</v>
      </c>
      <c r="J870" s="255">
        <v>45537.4375</v>
      </c>
      <c r="K870" s="252" t="s">
        <v>885</v>
      </c>
      <c r="L870" s="255">
        <v>45537.719444444447</v>
      </c>
      <c r="M870" s="252" t="s">
        <v>846</v>
      </c>
      <c r="N870" s="252" t="s">
        <v>971</v>
      </c>
      <c r="O870" s="252" t="s">
        <v>848</v>
      </c>
      <c r="P870" s="255">
        <v>45538.5</v>
      </c>
      <c r="Q870" s="252" t="s">
        <v>795</v>
      </c>
      <c r="R870" s="255">
        <v>45534.68472222222</v>
      </c>
      <c r="S870" s="255">
        <v>45534.68472222222</v>
      </c>
      <c r="T870" s="255">
        <v>45533.520833333336</v>
      </c>
      <c r="U870" s="253" t="s">
        <v>849</v>
      </c>
      <c r="V870" s="253" t="s">
        <v>849</v>
      </c>
      <c r="W870" s="252" t="s">
        <v>888</v>
      </c>
      <c r="X870" s="252" t="s">
        <v>793</v>
      </c>
      <c r="Y870" s="228" t="str">
        <f>VLOOKUP(HelpMe[[#This Row],[Technician]],Technicians[#All],3,FALSE)</f>
        <v>RAK Ceramics</v>
      </c>
      <c r="Z870" s="228" t="str">
        <f>VLOOKUP(HelpMe[[#This Row],[Technician]],Technicians[#All],2,FALSE)</f>
        <v>SAP Basis</v>
      </c>
      <c r="AA870" s="233" t="e">
        <f>IF((TEXT("Oct 28, 2024 00:00 AM","mmm dd, yyyy hh:mm") - TEXT(HelpMe[[#This Row],[Created Date]],"mmm dd, yyyy hh:mm"))&gt;0, "Yes","No")</f>
        <v>#VALUE!</v>
      </c>
      <c r="AB870" s="230">
        <f ca="1">IF(HelpMe[[#This Row],[Resolved Time]]="-",NOW()-TEXT(HelpMe[[#This Row],[Created Date]],"mmm dd, yyyy hh:mm"),HelpMe[[#This Row],[Resolved Time]]-HelpMe[[#This Row],[Created Date]])</f>
        <v>1.25</v>
      </c>
      <c r="AC870" s="231" t="e">
        <f>YEAR(TEXT(HelpMe[[#This Row],[Created Date]],"mmm dd, yyyy hh:mm"))</f>
        <v>#VALUE!</v>
      </c>
      <c r="AD870" s="228" t="e">
        <f>WEEKNUM(TEXT(HelpMe[[#This Row],[Created Date]],"mmm dd, yyyy hh:mm"),2)</f>
        <v>#VALUE!</v>
      </c>
      <c r="AE870" s="228" t="e">
        <f>_xlfn.CONCAT(HelpMe[[#This Row],[Year]],"-W",HelpMe[[#This Row],[Week'#]])</f>
        <v>#VALUE!</v>
      </c>
      <c r="AF870" s="228" t="str">
        <f>IFERROR(VLOOKUP(HelpMe[[#This Row],[ID]],CGTracker[#All],11,FALSE),"No CG Status Found")</f>
        <v>No CG Status Found</v>
      </c>
      <c r="AG870" s="228" t="e">
        <f>MONTH(TEXT(HelpMe[[#This Row],[Created Date]],"mmm dd, yyyy hh:mm"))</f>
        <v>#VALUE!</v>
      </c>
      <c r="AH870" s="228" t="e">
        <f>_xlfn.CONCAT(HelpMe[[#This Row],[Year]],"-M",HelpMe[[#This Row],[Month]])</f>
        <v>#VALUE!</v>
      </c>
      <c r="AI870" s="228" t="str">
        <f ca="1">IF(HelpMe[[#This Row],[Age]]&lt;2,"Less than 2",IF(HelpMe[[#This Row],[Age]]&lt;5,"From 2 to 5",IF(HelpMe[[#This Row],[Age]]&lt;10,"From 5 to 10","More than 10")))</f>
        <v>Less than 2</v>
      </c>
      <c r="AJ870" s="233" t="e">
        <f>DATEVALUE(TEXT(HelpMe[[#This Row],[Created Date]],"mm/dd/yyyy hh:mm"))</f>
        <v>#VALUE!</v>
      </c>
      <c r="AK870" s="233" t="e">
        <f>IF(HelpMe[[#This Row],[Resolved Time]]="-","",DATEVALUE(TEXT(HelpMe[[#This Row],[Created Date]],"mm/dd/yyyy hh:mm")))</f>
        <v>#VALUE!</v>
      </c>
    </row>
    <row r="871" spans="1:37" ht="14.5">
      <c r="A871" s="252">
        <v>4000004498</v>
      </c>
      <c r="B871" s="252" t="s">
        <v>156</v>
      </c>
      <c r="C871" s="252" t="s">
        <v>906</v>
      </c>
      <c r="D871" s="254" t="s">
        <v>2201</v>
      </c>
      <c r="E871" s="252" t="s">
        <v>917</v>
      </c>
      <c r="F871" s="252" t="s">
        <v>843</v>
      </c>
      <c r="G871" s="252" t="s">
        <v>844</v>
      </c>
      <c r="H871" s="252" t="s">
        <v>403</v>
      </c>
      <c r="I871" s="255">
        <v>45594.77847222222</v>
      </c>
      <c r="J871" s="255">
        <v>45595.736805555556</v>
      </c>
      <c r="K871" s="252" t="s">
        <v>885</v>
      </c>
      <c r="L871" s="255">
        <v>45598.492361111108</v>
      </c>
      <c r="M871" s="252" t="s">
        <v>917</v>
      </c>
      <c r="N871" s="252" t="s">
        <v>880</v>
      </c>
      <c r="O871" s="252" t="s">
        <v>848</v>
      </c>
      <c r="P871" s="255">
        <v>45598.492361111108</v>
      </c>
      <c r="Q871" s="252" t="s">
        <v>861</v>
      </c>
      <c r="R871" s="255">
        <v>45595.479861111111</v>
      </c>
      <c r="S871" s="255">
        <v>45594.791666666664</v>
      </c>
      <c r="T871" s="255">
        <v>45595.445138888892</v>
      </c>
      <c r="U871" s="253" t="s">
        <v>849</v>
      </c>
      <c r="V871" s="253" t="s">
        <v>849</v>
      </c>
      <c r="W871" s="252" t="s">
        <v>888</v>
      </c>
      <c r="X871" s="252" t="s">
        <v>793</v>
      </c>
      <c r="Y871" s="228" t="str">
        <f>VLOOKUP(HelpMe[[#This Row],[Technician]],Technicians[#All],3,FALSE)</f>
        <v>RAK Ceramics</v>
      </c>
      <c r="Z871" s="228" t="str">
        <f>VLOOKUP(HelpMe[[#This Row],[Technician]],Technicians[#All],2,FALSE)</f>
        <v>SAP Basis</v>
      </c>
      <c r="AA871" s="230" t="e">
        <f>IF((TEXT("Oct 28, 2024 00:00 AM","mmm dd, yyyy hh:mm") - TEXT(HelpMe[[#This Row],[Created Date]],"mmm dd, yyyy hh:mm"))&gt;0, "Yes","No")</f>
        <v>#VALUE!</v>
      </c>
      <c r="AB871" s="230">
        <f ca="1">IF(HelpMe[[#This Row],[Resolved Time]]="-",NOW()-TEXT(HelpMe[[#This Row],[Created Date]],"mmm dd, yyyy hh:mm"),HelpMe[[#This Row],[Resolved Time]]-HelpMe[[#This Row],[Created Date]])</f>
        <v>0.70138888889050577</v>
      </c>
      <c r="AC871" s="231" t="e">
        <f>YEAR(TEXT(HelpMe[[#This Row],[Created Date]],"mmm dd, yyyy hh:mm"))</f>
        <v>#VALUE!</v>
      </c>
      <c r="AD871" s="228" t="e">
        <f>WEEKNUM(TEXT(HelpMe[[#This Row],[Created Date]],"mmm dd, yyyy hh:mm"),2)</f>
        <v>#VALUE!</v>
      </c>
      <c r="AE871" s="228" t="e">
        <f>_xlfn.CONCAT(HelpMe[[#This Row],[Year]],"-W",HelpMe[[#This Row],[Week'#]])</f>
        <v>#VALUE!</v>
      </c>
      <c r="AF871" s="228" t="str">
        <f>IFERROR(VLOOKUP(HelpMe[[#This Row],[ID]],CGTracker[#All],11,FALSE),"No CG Status Found")</f>
        <v>No CG Status Found</v>
      </c>
      <c r="AG871" s="228" t="e">
        <f>MONTH(TEXT(HelpMe[[#This Row],[Created Date]],"mmm dd, yyyy hh:mm"))</f>
        <v>#VALUE!</v>
      </c>
      <c r="AH871" s="228" t="e">
        <f>_xlfn.CONCAT(HelpMe[[#This Row],[Year]],"-M",HelpMe[[#This Row],[Month]])</f>
        <v>#VALUE!</v>
      </c>
      <c r="AI871" s="228" t="str">
        <f ca="1">IF(HelpMe[[#This Row],[Age]]&lt;2,"Less than 2",IF(HelpMe[[#This Row],[Age]]&lt;5,"From 2 to 5",IF(HelpMe[[#This Row],[Age]]&lt;10,"From 5 to 10","More than 10")))</f>
        <v>Less than 2</v>
      </c>
      <c r="AJ871" s="233" t="e">
        <f>DATEVALUE(TEXT(HelpMe[[#This Row],[Created Date]],"mm/dd/yyyy hh:mm"))</f>
        <v>#VALUE!</v>
      </c>
      <c r="AK871" s="233" t="e">
        <f>IF(HelpMe[[#This Row],[Resolved Time]]="-","",DATEVALUE(TEXT(HelpMe[[#This Row],[Created Date]],"mm/dd/yyyy hh:mm")))</f>
        <v>#VALUE!</v>
      </c>
    </row>
    <row r="872" spans="1:37" ht="14.5">
      <c r="A872" s="252">
        <v>4000002492</v>
      </c>
      <c r="B872" s="252" t="s">
        <v>156</v>
      </c>
      <c r="C872" s="252" t="s">
        <v>795</v>
      </c>
      <c r="D872" s="254" t="s">
        <v>2202</v>
      </c>
      <c r="E872" s="252" t="s">
        <v>2203</v>
      </c>
      <c r="F872" s="252" t="s">
        <v>884</v>
      </c>
      <c r="G872" s="252" t="s">
        <v>844</v>
      </c>
      <c r="H872" s="252" t="s">
        <v>403</v>
      </c>
      <c r="I872" s="255">
        <v>45534.559027777781</v>
      </c>
      <c r="J872" s="255">
        <v>45538.559027777781</v>
      </c>
      <c r="K872" s="252" t="s">
        <v>885</v>
      </c>
      <c r="L872" s="255">
        <v>45540.470138888886</v>
      </c>
      <c r="M872" s="252" t="s">
        <v>846</v>
      </c>
      <c r="N872" s="253" t="s">
        <v>849</v>
      </c>
      <c r="O872" s="252" t="s">
        <v>848</v>
      </c>
      <c r="P872" s="255">
        <v>45540.470138888886</v>
      </c>
      <c r="Q872" s="252" t="s">
        <v>795</v>
      </c>
      <c r="R872" s="255">
        <v>45537.433333333334</v>
      </c>
      <c r="S872" s="255">
        <v>45534.658333333333</v>
      </c>
      <c r="T872" s="255">
        <v>45534.642361111109</v>
      </c>
      <c r="U872" s="253" t="s">
        <v>849</v>
      </c>
      <c r="V872" s="253" t="s">
        <v>849</v>
      </c>
      <c r="W872" s="252" t="s">
        <v>888</v>
      </c>
      <c r="X872" s="252" t="s">
        <v>793</v>
      </c>
      <c r="Y872" s="228" t="str">
        <f>VLOOKUP(HelpMe[[#This Row],[Technician]],Technicians[#All],3,FALSE)</f>
        <v>RAK Ceramics</v>
      </c>
      <c r="Z872" s="228" t="str">
        <f>VLOOKUP(HelpMe[[#This Row],[Technician]],Technicians[#All],2,FALSE)</f>
        <v>SAP Basis</v>
      </c>
      <c r="AA872" s="233" t="e">
        <f>IF((TEXT("Oct 28, 2024 00:00 AM","mmm dd, yyyy hh:mm") - TEXT(HelpMe[[#This Row],[Created Date]],"mmm dd, yyyy hh:mm"))&gt;0, "Yes","No")</f>
        <v>#VALUE!</v>
      </c>
      <c r="AB872" s="230">
        <f ca="1">IF(HelpMe[[#This Row],[Resolved Time]]="-",NOW()-TEXT(HelpMe[[#This Row],[Created Date]],"mmm dd, yyyy hh:mm"),HelpMe[[#This Row],[Resolved Time]]-HelpMe[[#This Row],[Created Date]])</f>
        <v>2.8743055555532919</v>
      </c>
      <c r="AC872" s="231" t="e">
        <f>YEAR(TEXT(HelpMe[[#This Row],[Created Date]],"mmm dd, yyyy hh:mm"))</f>
        <v>#VALUE!</v>
      </c>
      <c r="AD872" s="228" t="e">
        <f>WEEKNUM(TEXT(HelpMe[[#This Row],[Created Date]],"mmm dd, yyyy hh:mm"),2)</f>
        <v>#VALUE!</v>
      </c>
      <c r="AE872" s="228" t="e">
        <f>_xlfn.CONCAT(HelpMe[[#This Row],[Year]],"-W",HelpMe[[#This Row],[Week'#]])</f>
        <v>#VALUE!</v>
      </c>
      <c r="AF872" s="228" t="str">
        <f>IFERROR(VLOOKUP(HelpMe[[#This Row],[ID]],CGTracker[#All],11,FALSE),"No CG Status Found")</f>
        <v>No CG Status Found</v>
      </c>
      <c r="AG872" s="228" t="e">
        <f>MONTH(TEXT(HelpMe[[#This Row],[Created Date]],"mmm dd, yyyy hh:mm"))</f>
        <v>#VALUE!</v>
      </c>
      <c r="AH872" s="228" t="e">
        <f>_xlfn.CONCAT(HelpMe[[#This Row],[Year]],"-M",HelpMe[[#This Row],[Month]])</f>
        <v>#VALUE!</v>
      </c>
      <c r="AI872" s="228" t="str">
        <f ca="1">IF(HelpMe[[#This Row],[Age]]&lt;2,"Less than 2",IF(HelpMe[[#This Row],[Age]]&lt;5,"From 2 to 5",IF(HelpMe[[#This Row],[Age]]&lt;10,"From 5 to 10","More than 10")))</f>
        <v>From 2 to 5</v>
      </c>
      <c r="AJ872" s="233" t="e">
        <f>DATEVALUE(TEXT(HelpMe[[#This Row],[Created Date]],"mm/dd/yyyy hh:mm"))</f>
        <v>#VALUE!</v>
      </c>
      <c r="AK872" s="233" t="e">
        <f>IF(HelpMe[[#This Row],[Resolved Time]]="-","",DATEVALUE(TEXT(HelpMe[[#This Row],[Created Date]],"mm/dd/yyyy hh:mm")))</f>
        <v>#VALUE!</v>
      </c>
    </row>
    <row r="873" spans="1:37" ht="14.5">
      <c r="A873" s="252">
        <v>4000004658</v>
      </c>
      <c r="B873" s="252" t="s">
        <v>156</v>
      </c>
      <c r="C873" s="252" t="s">
        <v>861</v>
      </c>
      <c r="D873" s="254" t="s">
        <v>2204</v>
      </c>
      <c r="E873" s="252" t="s">
        <v>1188</v>
      </c>
      <c r="F873" s="252" t="s">
        <v>843</v>
      </c>
      <c r="G873" s="252" t="s">
        <v>844</v>
      </c>
      <c r="H873" s="252" t="s">
        <v>403</v>
      </c>
      <c r="I873" s="255">
        <v>45601.428472222222</v>
      </c>
      <c r="J873" s="255">
        <v>45601.761805555558</v>
      </c>
      <c r="K873" s="252" t="s">
        <v>845</v>
      </c>
      <c r="L873" s="255">
        <v>45604.619444444441</v>
      </c>
      <c r="M873" s="252" t="s">
        <v>846</v>
      </c>
      <c r="N873" s="252" t="s">
        <v>959</v>
      </c>
      <c r="O873" s="252" t="s">
        <v>920</v>
      </c>
      <c r="P873" s="255">
        <v>45604.619444444441</v>
      </c>
      <c r="Q873" s="252" t="s">
        <v>861</v>
      </c>
      <c r="R873" s="255">
        <v>45601.581250000003</v>
      </c>
      <c r="S873" s="255">
        <v>45601.479861111111</v>
      </c>
      <c r="T873" s="255">
        <v>45601.470138888886</v>
      </c>
      <c r="U873" s="253" t="s">
        <v>849</v>
      </c>
      <c r="V873" s="253" t="s">
        <v>849</v>
      </c>
      <c r="W873" s="252" t="s">
        <v>850</v>
      </c>
      <c r="X873" s="252" t="s">
        <v>857</v>
      </c>
      <c r="Y873" s="228" t="str">
        <f>VLOOKUP(HelpMe[[#This Row],[Technician]],Technicians[#All],3,FALSE)</f>
        <v>RAK Ceramics</v>
      </c>
      <c r="Z873" s="228" t="str">
        <f>VLOOKUP(HelpMe[[#This Row],[Technician]],Technicians[#All],2,FALSE)</f>
        <v>SAP Basis</v>
      </c>
      <c r="AA873" s="230" t="e">
        <f>IF((TEXT("Oct 28, 2024 00:00 AM","mmm dd, yyyy hh:mm") - TEXT(HelpMe[[#This Row],[Created Date]],"mmm dd, yyyy hh:mm"))&gt;0, "Yes","No")</f>
        <v>#VALUE!</v>
      </c>
      <c r="AB873" s="230">
        <f ca="1">IF(HelpMe[[#This Row],[Resolved Time]]="-",NOW()-TEXT(HelpMe[[#This Row],[Created Date]],"mmm dd, yyyy hh:mm"),HelpMe[[#This Row],[Resolved Time]]-HelpMe[[#This Row],[Created Date]])</f>
        <v>0.15277777778101154</v>
      </c>
      <c r="AC873" s="231" t="e">
        <f>YEAR(TEXT(HelpMe[[#This Row],[Created Date]],"mmm dd, yyyy hh:mm"))</f>
        <v>#VALUE!</v>
      </c>
      <c r="AD873" s="228" t="e">
        <f>WEEKNUM(TEXT(HelpMe[[#This Row],[Created Date]],"mmm dd, yyyy hh:mm"),2)</f>
        <v>#VALUE!</v>
      </c>
      <c r="AE873" s="228" t="e">
        <f>_xlfn.CONCAT(HelpMe[[#This Row],[Year]],"-W",HelpMe[[#This Row],[Week'#]])</f>
        <v>#VALUE!</v>
      </c>
      <c r="AF873" s="228" t="str">
        <f>IFERROR(VLOOKUP(HelpMe[[#This Row],[ID]],CGTracker[#All],11,FALSE),"No CG Status Found")</f>
        <v>No CG Status Found</v>
      </c>
      <c r="AG873" s="228" t="e">
        <f>MONTH(TEXT(HelpMe[[#This Row],[Created Date]],"mmm dd, yyyy hh:mm"))</f>
        <v>#VALUE!</v>
      </c>
      <c r="AH873" s="228" t="e">
        <f>_xlfn.CONCAT(HelpMe[[#This Row],[Year]],"-M",HelpMe[[#This Row],[Month]])</f>
        <v>#VALUE!</v>
      </c>
      <c r="AI873" s="228" t="str">
        <f ca="1">IF(HelpMe[[#This Row],[Age]]&lt;2,"Less than 2",IF(HelpMe[[#This Row],[Age]]&lt;5,"From 2 to 5",IF(HelpMe[[#This Row],[Age]]&lt;10,"From 5 to 10","More than 10")))</f>
        <v>Less than 2</v>
      </c>
      <c r="AJ873" s="233">
        <f>DATEVALUE(TEXT(HelpMe[[#This Row],[Created Date]],"mm/dd/yyyy hh:mm"))</f>
        <v>45423</v>
      </c>
      <c r="AK873" s="233">
        <f>IF(HelpMe[[#This Row],[Resolved Time]]="-","",DATEVALUE(TEXT(HelpMe[[#This Row],[Created Date]],"mm/dd/yyyy hh:mm")))</f>
        <v>45423</v>
      </c>
    </row>
    <row r="874" spans="1:37" ht="14.5">
      <c r="A874" s="252">
        <v>4000000338</v>
      </c>
      <c r="B874" s="252" t="s">
        <v>117</v>
      </c>
      <c r="C874" s="252" t="s">
        <v>881</v>
      </c>
      <c r="D874" s="254" t="s">
        <v>2205</v>
      </c>
      <c r="E874" s="252" t="s">
        <v>1102</v>
      </c>
      <c r="F874" s="252" t="s">
        <v>843</v>
      </c>
      <c r="G874" s="252" t="s">
        <v>844</v>
      </c>
      <c r="H874" s="252" t="s">
        <v>403</v>
      </c>
      <c r="I874" s="255">
        <v>45478.55972222222</v>
      </c>
      <c r="J874" s="255">
        <v>45482.55972222222</v>
      </c>
      <c r="K874" s="252" t="s">
        <v>845</v>
      </c>
      <c r="L874" s="255">
        <v>45481.782638888886</v>
      </c>
      <c r="M874" s="252" t="s">
        <v>1102</v>
      </c>
      <c r="N874" s="252" t="s">
        <v>971</v>
      </c>
      <c r="O874" s="252" t="s">
        <v>920</v>
      </c>
      <c r="P874" s="255">
        <v>45481.782638888886</v>
      </c>
      <c r="Q874" s="252" t="s">
        <v>795</v>
      </c>
      <c r="R874" s="255">
        <v>45478.775694444441</v>
      </c>
      <c r="S874" s="255">
        <v>45478.775694444441</v>
      </c>
      <c r="T874" s="255">
        <v>45478.643055555556</v>
      </c>
      <c r="U874" s="252" t="s">
        <v>885</v>
      </c>
      <c r="V874" s="253" t="s">
        <v>849</v>
      </c>
      <c r="W874" s="252" t="s">
        <v>850</v>
      </c>
      <c r="X874" s="252" t="s">
        <v>793</v>
      </c>
      <c r="Y874" s="228" t="str">
        <f>VLOOKUP(HelpMe[[#This Row],[Technician]],Technicians[#All],3,FALSE)</f>
        <v>RAK Ceramics</v>
      </c>
      <c r="Z874" s="228" t="str">
        <f>VLOOKUP(HelpMe[[#This Row],[Technician]],Technicians[#All],2,FALSE)</f>
        <v>SAP Basis</v>
      </c>
      <c r="AA874" s="233" t="e">
        <f>IF((TEXT("Oct 28, 2024 00:00 AM","mmm dd, yyyy hh:mm") - TEXT(HelpMe[[#This Row],[Created Date]],"mmm dd, yyyy hh:mm"))&gt;0, "Yes","No")</f>
        <v>#VALUE!</v>
      </c>
      <c r="AB874" s="230">
        <f ca="1">IF(HelpMe[[#This Row],[Resolved Time]]="-",NOW()-TEXT(HelpMe[[#This Row],[Created Date]],"mmm dd, yyyy hh:mm"),HelpMe[[#This Row],[Resolved Time]]-HelpMe[[#This Row],[Created Date]])</f>
        <v>0.21597222222044365</v>
      </c>
      <c r="AC874" s="231" t="e">
        <f>YEAR(TEXT(HelpMe[[#This Row],[Created Date]],"mmm dd, yyyy hh:mm"))</f>
        <v>#VALUE!</v>
      </c>
      <c r="AD874" s="228" t="e">
        <f>WEEKNUM(TEXT(HelpMe[[#This Row],[Created Date]],"mmm dd, yyyy hh:mm"),2)</f>
        <v>#VALUE!</v>
      </c>
      <c r="AE874" s="228" t="e">
        <f>_xlfn.CONCAT(HelpMe[[#This Row],[Year]],"-W",HelpMe[[#This Row],[Week'#]])</f>
        <v>#VALUE!</v>
      </c>
      <c r="AF874" s="228" t="str">
        <f>IFERROR(VLOOKUP(HelpMe[[#This Row],[ID]],CGTracker[#All],11,FALSE),"No CG Status Found")</f>
        <v>No CG Status Found</v>
      </c>
      <c r="AG874" s="228" t="e">
        <f>MONTH(TEXT(HelpMe[[#This Row],[Created Date]],"mmm dd, yyyy hh:mm"))</f>
        <v>#VALUE!</v>
      </c>
      <c r="AH874" s="228" t="e">
        <f>_xlfn.CONCAT(HelpMe[[#This Row],[Year]],"-M",HelpMe[[#This Row],[Month]])</f>
        <v>#VALUE!</v>
      </c>
      <c r="AI874" s="228" t="str">
        <f ca="1">IF(HelpMe[[#This Row],[Age]]&lt;2,"Less than 2",IF(HelpMe[[#This Row],[Age]]&lt;5,"From 2 to 5",IF(HelpMe[[#This Row],[Age]]&lt;10,"From 5 to 10","More than 10")))</f>
        <v>Less than 2</v>
      </c>
      <c r="AJ874" s="233">
        <f>DATEVALUE(TEXT(HelpMe[[#This Row],[Created Date]],"mm/dd/yyyy hh:mm"))</f>
        <v>45419</v>
      </c>
      <c r="AK874" s="233">
        <f>IF(HelpMe[[#This Row],[Resolved Time]]="-","",DATEVALUE(TEXT(HelpMe[[#This Row],[Created Date]],"mm/dd/yyyy hh:mm")))</f>
        <v>45419</v>
      </c>
    </row>
    <row r="875" spans="1:37" ht="14.5">
      <c r="A875" s="252">
        <v>4000002815</v>
      </c>
      <c r="B875" s="252" t="s">
        <v>117</v>
      </c>
      <c r="C875" s="252" t="s">
        <v>795</v>
      </c>
      <c r="D875" s="254" t="s">
        <v>2206</v>
      </c>
      <c r="E875" s="252" t="s">
        <v>1884</v>
      </c>
      <c r="F875" s="252" t="s">
        <v>843</v>
      </c>
      <c r="G875" s="252" t="s">
        <v>844</v>
      </c>
      <c r="H875" s="252" t="s">
        <v>403</v>
      </c>
      <c r="I875" s="255">
        <v>45544.474999999999</v>
      </c>
      <c r="J875" s="255">
        <v>45546.474999999999</v>
      </c>
      <c r="K875" s="252" t="s">
        <v>885</v>
      </c>
      <c r="L875" s="255">
        <v>45549.598611111112</v>
      </c>
      <c r="M875" s="252" t="s">
        <v>846</v>
      </c>
      <c r="N875" s="252" t="s">
        <v>847</v>
      </c>
      <c r="O875" s="252" t="s">
        <v>848</v>
      </c>
      <c r="P875" s="255">
        <v>45549.598611111112</v>
      </c>
      <c r="Q875" s="252" t="s">
        <v>795</v>
      </c>
      <c r="R875" s="255">
        <v>45546.581944444442</v>
      </c>
      <c r="S875" s="255">
        <v>45546.581944444442</v>
      </c>
      <c r="T875" s="255">
        <v>45544.558333333334</v>
      </c>
      <c r="U875" s="252" t="s">
        <v>885</v>
      </c>
      <c r="V875" s="253" t="s">
        <v>849</v>
      </c>
      <c r="W875" s="252" t="s">
        <v>888</v>
      </c>
      <c r="X875" s="252" t="s">
        <v>903</v>
      </c>
      <c r="Y875" s="228" t="str">
        <f>VLOOKUP(HelpMe[[#This Row],[Technician]],Technicians[#All],3,FALSE)</f>
        <v>RAK Ceramics</v>
      </c>
      <c r="Z875" s="228" t="str">
        <f>VLOOKUP(HelpMe[[#This Row],[Technician]],Technicians[#All],2,FALSE)</f>
        <v>SAP Basis</v>
      </c>
      <c r="AA875" s="230" t="e">
        <f>IF((TEXT("Oct 28, 2024 00:00 AM","mmm dd, yyyy hh:mm") - TEXT(HelpMe[[#This Row],[Created Date]],"mmm dd, yyyy hh:mm"))&gt;0, "Yes","No")</f>
        <v>#VALUE!</v>
      </c>
      <c r="AB875" s="230">
        <f ca="1">IF(HelpMe[[#This Row],[Resolved Time]]="-",NOW()-TEXT(HelpMe[[#This Row],[Created Date]],"mmm dd, yyyy hh:mm"),HelpMe[[#This Row],[Resolved Time]]-HelpMe[[#This Row],[Created Date]])</f>
        <v>2.1069444444437977</v>
      </c>
      <c r="AC875" s="231" t="e">
        <f>YEAR(TEXT(HelpMe[[#This Row],[Created Date]],"mmm dd, yyyy hh:mm"))</f>
        <v>#VALUE!</v>
      </c>
      <c r="AD875" s="228" t="e">
        <f>WEEKNUM(TEXT(HelpMe[[#This Row],[Created Date]],"mmm dd, yyyy hh:mm"),2)</f>
        <v>#VALUE!</v>
      </c>
      <c r="AE875" s="228" t="e">
        <f>_xlfn.CONCAT(HelpMe[[#This Row],[Year]],"-W",HelpMe[[#This Row],[Week'#]])</f>
        <v>#VALUE!</v>
      </c>
      <c r="AF875" s="228" t="str">
        <f>IFERROR(VLOOKUP(HelpMe[[#This Row],[ID]],CGTracker[#All],11,FALSE),"No CG Status Found")</f>
        <v>No CG Status Found</v>
      </c>
      <c r="AG875" s="228" t="e">
        <f>MONTH(TEXT(HelpMe[[#This Row],[Created Date]],"mmm dd, yyyy hh:mm"))</f>
        <v>#VALUE!</v>
      </c>
      <c r="AH875" s="228" t="e">
        <f>_xlfn.CONCAT(HelpMe[[#This Row],[Year]],"-M",HelpMe[[#This Row],[Month]])</f>
        <v>#VALUE!</v>
      </c>
      <c r="AI875" s="228" t="str">
        <f ca="1">IF(HelpMe[[#This Row],[Age]]&lt;2,"Less than 2",IF(HelpMe[[#This Row],[Age]]&lt;5,"From 2 to 5",IF(HelpMe[[#This Row],[Age]]&lt;10,"From 5 to 10","More than 10")))</f>
        <v>From 2 to 5</v>
      </c>
      <c r="AJ875" s="233">
        <f>DATEVALUE(TEXT(HelpMe[[#This Row],[Created Date]],"mm/dd/yyyy hh:mm"))</f>
        <v>45544</v>
      </c>
      <c r="AK875" s="233">
        <f>IF(HelpMe[[#This Row],[Resolved Time]]="-","",DATEVALUE(TEXT(HelpMe[[#This Row],[Created Date]],"mm/dd/yyyy hh:mm")))</f>
        <v>45544</v>
      </c>
    </row>
    <row r="876" spans="1:37" ht="14.5">
      <c r="A876" s="252">
        <v>4000005081</v>
      </c>
      <c r="B876" s="252" t="s">
        <v>117</v>
      </c>
      <c r="C876" s="252" t="s">
        <v>881</v>
      </c>
      <c r="D876" s="254" t="s">
        <v>2207</v>
      </c>
      <c r="E876" s="252" t="s">
        <v>2208</v>
      </c>
      <c r="F876" s="252" t="s">
        <v>843</v>
      </c>
      <c r="G876" s="252" t="s">
        <v>844</v>
      </c>
      <c r="H876" s="252" t="s">
        <v>403</v>
      </c>
      <c r="I876" s="255">
        <v>45612.472916666666</v>
      </c>
      <c r="J876" s="255">
        <v>45621.4375</v>
      </c>
      <c r="K876" s="252" t="s">
        <v>885</v>
      </c>
      <c r="L876" s="255">
        <v>45617.665972222225</v>
      </c>
      <c r="M876" s="252" t="s">
        <v>846</v>
      </c>
      <c r="N876" s="252" t="s">
        <v>847</v>
      </c>
      <c r="O876" s="252" t="s">
        <v>848</v>
      </c>
      <c r="P876" s="255">
        <v>45617.665972222225</v>
      </c>
      <c r="Q876" s="252" t="s">
        <v>881</v>
      </c>
      <c r="R876" s="255">
        <v>45614.662499999999</v>
      </c>
      <c r="S876" s="255">
        <v>45614.662499999999</v>
      </c>
      <c r="T876" s="255">
        <v>45614.604166666664</v>
      </c>
      <c r="U876" s="252" t="s">
        <v>885</v>
      </c>
      <c r="V876" s="253" t="s">
        <v>849</v>
      </c>
      <c r="W876" s="252" t="s">
        <v>888</v>
      </c>
      <c r="X876" s="252" t="s">
        <v>793</v>
      </c>
      <c r="Y876" s="228" t="str">
        <f>VLOOKUP(HelpMe[[#This Row],[Technician]],Technicians[#All],3,FALSE)</f>
        <v>RAK Ceramics</v>
      </c>
      <c r="Z876" s="228" t="str">
        <f>VLOOKUP(HelpMe[[#This Row],[Technician]],Technicians[#All],2,FALSE)</f>
        <v>SAP Basis</v>
      </c>
      <c r="AA876" s="230" t="e">
        <f>IF((TEXT("Oct 28, 2024 00:00 AM","mmm dd, yyyy hh:mm") - TEXT(HelpMe[[#This Row],[Created Date]],"mmm dd, yyyy hh:mm"))&gt;0, "Yes","No")</f>
        <v>#VALUE!</v>
      </c>
      <c r="AB876" s="230">
        <f ca="1">IF(HelpMe[[#This Row],[Resolved Time]]="-",NOW()-TEXT(HelpMe[[#This Row],[Created Date]],"mmm dd, yyyy hh:mm"),HelpMe[[#This Row],[Resolved Time]]-HelpMe[[#This Row],[Created Date]])</f>
        <v>2.1895833333328483</v>
      </c>
      <c r="AC876" s="231" t="e">
        <f>YEAR(TEXT(HelpMe[[#This Row],[Created Date]],"mmm dd, yyyy hh:mm"))</f>
        <v>#VALUE!</v>
      </c>
      <c r="AD876" s="228" t="e">
        <f>WEEKNUM(TEXT(HelpMe[[#This Row],[Created Date]],"mmm dd, yyyy hh:mm"),2)</f>
        <v>#VALUE!</v>
      </c>
      <c r="AE876" s="228" t="e">
        <f>_xlfn.CONCAT(HelpMe[[#This Row],[Year]],"-W",HelpMe[[#This Row],[Week'#]])</f>
        <v>#VALUE!</v>
      </c>
      <c r="AF876" s="228" t="str">
        <f>IFERROR(VLOOKUP(HelpMe[[#This Row],[ID]],CGTracker[#All],11,FALSE),"No CG Status Found")</f>
        <v>No CG Status Found</v>
      </c>
      <c r="AG876" s="228" t="e">
        <f>MONTH(TEXT(HelpMe[[#This Row],[Created Date]],"mmm dd, yyyy hh:mm"))</f>
        <v>#VALUE!</v>
      </c>
      <c r="AH876" s="228" t="e">
        <f>_xlfn.CONCAT(HelpMe[[#This Row],[Year]],"-M",HelpMe[[#This Row],[Month]])</f>
        <v>#VALUE!</v>
      </c>
      <c r="AI876" s="228" t="str">
        <f ca="1">IF(HelpMe[[#This Row],[Age]]&lt;2,"Less than 2",IF(HelpMe[[#This Row],[Age]]&lt;5,"From 2 to 5",IF(HelpMe[[#This Row],[Age]]&lt;10,"From 5 to 10","More than 10")))</f>
        <v>From 2 to 5</v>
      </c>
      <c r="AJ876" s="233" t="e">
        <f>DATEVALUE(TEXT(HelpMe[[#This Row],[Created Date]],"mm/dd/yyyy hh:mm"))</f>
        <v>#VALUE!</v>
      </c>
      <c r="AK876" s="233" t="e">
        <f>IF(HelpMe[[#This Row],[Resolved Time]]="-","",DATEVALUE(TEXT(HelpMe[[#This Row],[Created Date]],"mm/dd/yyyy hh:mm")))</f>
        <v>#VALUE!</v>
      </c>
    </row>
    <row r="877" spans="1:37" ht="14.5">
      <c r="A877" s="252">
        <v>4000005042</v>
      </c>
      <c r="B877" s="252" t="s">
        <v>117</v>
      </c>
      <c r="C877" s="252" t="s">
        <v>795</v>
      </c>
      <c r="D877" s="254" t="s">
        <v>2209</v>
      </c>
      <c r="E877" s="252" t="s">
        <v>2210</v>
      </c>
      <c r="F877" s="252" t="s">
        <v>843</v>
      </c>
      <c r="G877" s="252" t="s">
        <v>844</v>
      </c>
      <c r="H877" s="252" t="s">
        <v>403</v>
      </c>
      <c r="I877" s="255">
        <v>45611.515277777777</v>
      </c>
      <c r="J877" s="255">
        <v>45615.515277777777</v>
      </c>
      <c r="K877" s="252" t="s">
        <v>885</v>
      </c>
      <c r="L877" s="255">
        <v>45614.665277777778</v>
      </c>
      <c r="M877" s="252" t="s">
        <v>846</v>
      </c>
      <c r="N877" s="252" t="s">
        <v>909</v>
      </c>
      <c r="O877" s="252" t="s">
        <v>848</v>
      </c>
      <c r="P877" s="255">
        <v>45614.665277777778</v>
      </c>
      <c r="Q877" s="252" t="s">
        <v>795</v>
      </c>
      <c r="R877" s="255">
        <v>45611.65347222222</v>
      </c>
      <c r="S877" s="255">
        <v>45611.65347222222</v>
      </c>
      <c r="T877" s="255">
        <v>45611.598611111112</v>
      </c>
      <c r="U877" s="252" t="s">
        <v>885</v>
      </c>
      <c r="V877" s="253" t="s">
        <v>849</v>
      </c>
      <c r="W877" s="252" t="s">
        <v>888</v>
      </c>
      <c r="X877" s="252" t="s">
        <v>793</v>
      </c>
      <c r="Y877" s="228" t="str">
        <f>VLOOKUP(HelpMe[[#This Row],[Technician]],Technicians[#All],3,FALSE)</f>
        <v>RAK Ceramics</v>
      </c>
      <c r="Z877" s="228" t="str">
        <f>VLOOKUP(HelpMe[[#This Row],[Technician]],Technicians[#All],2,FALSE)</f>
        <v>SAP Basis</v>
      </c>
      <c r="AA877" s="230" t="e">
        <f>IF((TEXT("Oct 28, 2024 00:00 AM","mmm dd, yyyy hh:mm") - TEXT(HelpMe[[#This Row],[Created Date]],"mmm dd, yyyy hh:mm"))&gt;0, "Yes","No")</f>
        <v>#VALUE!</v>
      </c>
      <c r="AB877" s="230">
        <f ca="1">IF(HelpMe[[#This Row],[Resolved Time]]="-",NOW()-TEXT(HelpMe[[#This Row],[Created Date]],"mmm dd, yyyy hh:mm"),HelpMe[[#This Row],[Resolved Time]]-HelpMe[[#This Row],[Created Date]])</f>
        <v>0.13819444444379769</v>
      </c>
      <c r="AC877" s="231" t="e">
        <f>YEAR(TEXT(HelpMe[[#This Row],[Created Date]],"mmm dd, yyyy hh:mm"))</f>
        <v>#VALUE!</v>
      </c>
      <c r="AD877" s="228" t="e">
        <f>WEEKNUM(TEXT(HelpMe[[#This Row],[Created Date]],"mmm dd, yyyy hh:mm"),2)</f>
        <v>#VALUE!</v>
      </c>
      <c r="AE877" s="228" t="e">
        <f>_xlfn.CONCAT(HelpMe[[#This Row],[Year]],"-W",HelpMe[[#This Row],[Week'#]])</f>
        <v>#VALUE!</v>
      </c>
      <c r="AF877" s="228" t="str">
        <f>IFERROR(VLOOKUP(HelpMe[[#This Row],[ID]],CGTracker[#All],11,FALSE),"No CG Status Found")</f>
        <v>No CG Status Found</v>
      </c>
      <c r="AG877" s="228" t="e">
        <f>MONTH(TEXT(HelpMe[[#This Row],[Created Date]],"mmm dd, yyyy hh:mm"))</f>
        <v>#VALUE!</v>
      </c>
      <c r="AH877" s="228" t="e">
        <f>_xlfn.CONCAT(HelpMe[[#This Row],[Year]],"-M",HelpMe[[#This Row],[Month]])</f>
        <v>#VALUE!</v>
      </c>
      <c r="AI877" s="228" t="str">
        <f ca="1">IF(HelpMe[[#This Row],[Age]]&lt;2,"Less than 2",IF(HelpMe[[#This Row],[Age]]&lt;5,"From 2 to 5",IF(HelpMe[[#This Row],[Age]]&lt;10,"From 5 to 10","More than 10")))</f>
        <v>Less than 2</v>
      </c>
      <c r="AJ877" s="233" t="e">
        <f>DATEVALUE(TEXT(HelpMe[[#This Row],[Created Date]],"mm/dd/yyyy hh:mm"))</f>
        <v>#VALUE!</v>
      </c>
      <c r="AK877" s="233" t="e">
        <f>IF(HelpMe[[#This Row],[Resolved Time]]="-","",DATEVALUE(TEXT(HelpMe[[#This Row],[Created Date]],"mm/dd/yyyy hh:mm")))</f>
        <v>#VALUE!</v>
      </c>
    </row>
    <row r="878" spans="1:37" ht="14.5">
      <c r="A878" s="252">
        <v>4000000406</v>
      </c>
      <c r="B878" s="252" t="s">
        <v>117</v>
      </c>
      <c r="C878" s="252" t="s">
        <v>861</v>
      </c>
      <c r="D878" s="254" t="s">
        <v>2211</v>
      </c>
      <c r="E878" s="252" t="s">
        <v>1304</v>
      </c>
      <c r="F878" s="252" t="s">
        <v>843</v>
      </c>
      <c r="G878" s="252" t="s">
        <v>844</v>
      </c>
      <c r="H878" s="252" t="s">
        <v>131</v>
      </c>
      <c r="I878" s="255">
        <v>45481.622916666667</v>
      </c>
      <c r="J878" s="255">
        <v>45483.622916666667</v>
      </c>
      <c r="K878" s="252" t="s">
        <v>845</v>
      </c>
      <c r="L878" s="253" t="s">
        <v>849</v>
      </c>
      <c r="M878" s="252" t="s">
        <v>1304</v>
      </c>
      <c r="N878" s="252" t="s">
        <v>860</v>
      </c>
      <c r="O878" s="252" t="s">
        <v>848</v>
      </c>
      <c r="P878" s="255">
        <v>45482.584027777775</v>
      </c>
      <c r="Q878" s="252" t="s">
        <v>795</v>
      </c>
      <c r="R878" s="253" t="s">
        <v>849</v>
      </c>
      <c r="S878" s="253" t="s">
        <v>849</v>
      </c>
      <c r="T878" s="255">
        <v>45481.706250000003</v>
      </c>
      <c r="U878" s="252" t="s">
        <v>845</v>
      </c>
      <c r="V878" s="253" t="s">
        <v>849</v>
      </c>
      <c r="W878" s="252" t="s">
        <v>850</v>
      </c>
      <c r="X878" s="252" t="s">
        <v>903</v>
      </c>
      <c r="Y878" s="228" t="str">
        <f>VLOOKUP(HelpMe[[#This Row],[Technician]],Technicians[#All],3,FALSE)</f>
        <v>RAK Ceramics</v>
      </c>
      <c r="Z878" s="228" t="str">
        <f>VLOOKUP(HelpMe[[#This Row],[Technician]],Technicians[#All],2,FALSE)</f>
        <v>SAP Basis</v>
      </c>
      <c r="AA878" s="233" t="e">
        <f>IF((TEXT("Oct 28, 2024 00:00 AM","mmm dd, yyyy hh:mm") - TEXT(HelpMe[[#This Row],[Created Date]],"mmm dd, yyyy hh:mm"))&gt;0, "Yes","No")</f>
        <v>#VALUE!</v>
      </c>
      <c r="AB878" s="230" t="e">
        <f ca="1">IF(HelpMe[[#This Row],[Resolved Time]]="-",NOW()-TEXT(HelpMe[[#This Row],[Created Date]],"mmm dd, yyyy hh:mm"),HelpMe[[#This Row],[Resolved Time]]-HelpMe[[#This Row],[Created Date]])</f>
        <v>#VALUE!</v>
      </c>
      <c r="AC878" s="231" t="e">
        <f>YEAR(TEXT(HelpMe[[#This Row],[Created Date]],"mmm dd, yyyy hh:mm"))</f>
        <v>#VALUE!</v>
      </c>
      <c r="AD878" s="228" t="e">
        <f>WEEKNUM(TEXT(HelpMe[[#This Row],[Created Date]],"mmm dd, yyyy hh:mm"),2)</f>
        <v>#VALUE!</v>
      </c>
      <c r="AE878" s="228" t="e">
        <f>_xlfn.CONCAT(HelpMe[[#This Row],[Year]],"-W",HelpMe[[#This Row],[Week'#]])</f>
        <v>#VALUE!</v>
      </c>
      <c r="AF878" s="228" t="str">
        <f>IFERROR(VLOOKUP(HelpMe[[#This Row],[ID]],CGTracker[#All],11,FALSE),"No CG Status Found")</f>
        <v>No CG Status Found</v>
      </c>
      <c r="AG878" s="228" t="e">
        <f>MONTH(TEXT(HelpMe[[#This Row],[Created Date]],"mmm dd, yyyy hh:mm"))</f>
        <v>#VALUE!</v>
      </c>
      <c r="AH878" s="228" t="e">
        <f>_xlfn.CONCAT(HelpMe[[#This Row],[Year]],"-M",HelpMe[[#This Row],[Month]])</f>
        <v>#VALUE!</v>
      </c>
      <c r="AI878" s="228" t="e">
        <f ca="1">IF(HelpMe[[#This Row],[Age]]&lt;2,"Less than 2",IF(HelpMe[[#This Row],[Age]]&lt;5,"From 2 to 5",IF(HelpMe[[#This Row],[Age]]&lt;10,"From 5 to 10","More than 10")))</f>
        <v>#VALUE!</v>
      </c>
      <c r="AJ878" s="233">
        <f>DATEVALUE(TEXT(HelpMe[[#This Row],[Created Date]],"mm/dd/yyyy hh:mm"))</f>
        <v>45511</v>
      </c>
      <c r="AK878" s="233" t="str">
        <f>IF(HelpMe[[#This Row],[Resolved Time]]="-","",DATEVALUE(TEXT(HelpMe[[#This Row],[Created Date]],"mm/dd/yyyy hh:mm")))</f>
        <v/>
      </c>
    </row>
    <row r="879" spans="1:37" ht="14.5">
      <c r="A879" s="252">
        <v>4000000942</v>
      </c>
      <c r="B879" s="252" t="s">
        <v>117</v>
      </c>
      <c r="C879" s="252" t="s">
        <v>795</v>
      </c>
      <c r="D879" s="254" t="s">
        <v>2212</v>
      </c>
      <c r="E879" s="252" t="s">
        <v>2213</v>
      </c>
      <c r="F879" s="252" t="s">
        <v>843</v>
      </c>
      <c r="G879" s="252" t="s">
        <v>844</v>
      </c>
      <c r="H879" s="252" t="s">
        <v>403</v>
      </c>
      <c r="I879" s="255">
        <v>45495.561111111114</v>
      </c>
      <c r="J879" s="255">
        <v>45497.757638888892</v>
      </c>
      <c r="K879" s="252" t="s">
        <v>845</v>
      </c>
      <c r="L879" s="255">
        <v>45500.706250000003</v>
      </c>
      <c r="M879" s="252" t="s">
        <v>846</v>
      </c>
      <c r="N879" s="252" t="s">
        <v>1139</v>
      </c>
      <c r="O879" s="252" t="s">
        <v>848</v>
      </c>
      <c r="P879" s="255">
        <v>45500.706250000003</v>
      </c>
      <c r="Q879" s="252" t="s">
        <v>795</v>
      </c>
      <c r="R879" s="255">
        <v>45497.691666666666</v>
      </c>
      <c r="S879" s="255">
        <v>45496.724305555559</v>
      </c>
      <c r="T879" s="255">
        <v>45495.644444444442</v>
      </c>
      <c r="U879" s="252" t="s">
        <v>885</v>
      </c>
      <c r="V879" s="253" t="s">
        <v>849</v>
      </c>
      <c r="W879" s="252" t="s">
        <v>850</v>
      </c>
      <c r="X879" s="252" t="s">
        <v>903</v>
      </c>
      <c r="Y879" s="228" t="str">
        <f>VLOOKUP(HelpMe[[#This Row],[Technician]],Technicians[#All],3,FALSE)</f>
        <v>RAK Ceramics</v>
      </c>
      <c r="Z879" s="228" t="str">
        <f>VLOOKUP(HelpMe[[#This Row],[Technician]],Technicians[#All],2,FALSE)</f>
        <v>SAP Basis</v>
      </c>
      <c r="AA879" s="230" t="e">
        <f>IF((TEXT("Oct 28, 2024 00:00 AM","mmm dd, yyyy hh:mm") - TEXT(HelpMe[[#This Row],[Created Date]],"mmm dd, yyyy hh:mm"))&gt;0, "Yes","No")</f>
        <v>#VALUE!</v>
      </c>
      <c r="AB879" s="230">
        <f ca="1">IF(HelpMe[[#This Row],[Resolved Time]]="-",NOW()-TEXT(HelpMe[[#This Row],[Created Date]],"mmm dd, yyyy hh:mm"),HelpMe[[#This Row],[Resolved Time]]-HelpMe[[#This Row],[Created Date]])</f>
        <v>2.1305555555518367</v>
      </c>
      <c r="AC879" s="231" t="e">
        <f>YEAR(TEXT(HelpMe[[#This Row],[Created Date]],"mmm dd, yyyy hh:mm"))</f>
        <v>#VALUE!</v>
      </c>
      <c r="AD879" s="228" t="e">
        <f>WEEKNUM(TEXT(HelpMe[[#This Row],[Created Date]],"mmm dd, yyyy hh:mm"),2)</f>
        <v>#VALUE!</v>
      </c>
      <c r="AE879" s="228" t="e">
        <f>_xlfn.CONCAT(HelpMe[[#This Row],[Year]],"-W",HelpMe[[#This Row],[Week'#]])</f>
        <v>#VALUE!</v>
      </c>
      <c r="AF879" s="228" t="str">
        <f>IFERROR(VLOOKUP(HelpMe[[#This Row],[ID]],CGTracker[#All],11,FALSE),"No CG Status Found")</f>
        <v>No CG Status Found</v>
      </c>
      <c r="AG879" s="228" t="e">
        <f>MONTH(TEXT(HelpMe[[#This Row],[Created Date]],"mmm dd, yyyy hh:mm"))</f>
        <v>#VALUE!</v>
      </c>
      <c r="AH879" s="228" t="e">
        <f>_xlfn.CONCAT(HelpMe[[#This Row],[Year]],"-M",HelpMe[[#This Row],[Month]])</f>
        <v>#VALUE!</v>
      </c>
      <c r="AI879" s="228" t="str">
        <f ca="1">IF(HelpMe[[#This Row],[Age]]&lt;2,"Less than 2",IF(HelpMe[[#This Row],[Age]]&lt;5,"From 2 to 5",IF(HelpMe[[#This Row],[Age]]&lt;10,"From 5 to 10","More than 10")))</f>
        <v>From 2 to 5</v>
      </c>
      <c r="AJ879" s="233" t="e">
        <f>DATEVALUE(TEXT(HelpMe[[#This Row],[Created Date]],"mm/dd/yyyy hh:mm"))</f>
        <v>#VALUE!</v>
      </c>
      <c r="AK879" s="233" t="e">
        <f>IF(HelpMe[[#This Row],[Resolved Time]]="-","",DATEVALUE(TEXT(HelpMe[[#This Row],[Created Date]],"mm/dd/yyyy hh:mm")))</f>
        <v>#VALUE!</v>
      </c>
    </row>
    <row r="880" spans="1:37" ht="14.5">
      <c r="A880" s="252">
        <v>4000000028</v>
      </c>
      <c r="B880" s="252" t="s">
        <v>117</v>
      </c>
      <c r="C880" s="252" t="s">
        <v>881</v>
      </c>
      <c r="D880" s="254" t="s">
        <v>2214</v>
      </c>
      <c r="E880" s="252" t="s">
        <v>2215</v>
      </c>
      <c r="F880" s="252" t="s">
        <v>843</v>
      </c>
      <c r="G880" s="252" t="s">
        <v>844</v>
      </c>
      <c r="H880" s="252" t="s">
        <v>403</v>
      </c>
      <c r="I880" s="255">
        <v>45474.54791666667</v>
      </c>
      <c r="J880" s="255">
        <v>45488.738194444442</v>
      </c>
      <c r="K880" s="252" t="s">
        <v>885</v>
      </c>
      <c r="L880" s="255">
        <v>45484.783333333333</v>
      </c>
      <c r="M880" s="252" t="s">
        <v>846</v>
      </c>
      <c r="N880" s="252" t="s">
        <v>997</v>
      </c>
      <c r="O880" s="252" t="s">
        <v>848</v>
      </c>
      <c r="P880" s="255">
        <v>45484.783333333333</v>
      </c>
      <c r="Q880" s="252" t="s">
        <v>881</v>
      </c>
      <c r="R880" s="255">
        <v>45481.768750000003</v>
      </c>
      <c r="S880" s="255">
        <v>45481.767361111109</v>
      </c>
      <c r="T880" s="255">
        <v>45482.529861111114</v>
      </c>
      <c r="U880" s="252" t="s">
        <v>885</v>
      </c>
      <c r="V880" s="253" t="s">
        <v>849</v>
      </c>
      <c r="W880" s="252" t="s">
        <v>888</v>
      </c>
      <c r="X880" s="252" t="s">
        <v>793</v>
      </c>
      <c r="Y880" s="228" t="str">
        <f>VLOOKUP(HelpMe[[#This Row],[Technician]],Technicians[#All],3,FALSE)</f>
        <v>RAK Ceramics</v>
      </c>
      <c r="Z880" s="228" t="str">
        <f>VLOOKUP(HelpMe[[#This Row],[Technician]],Technicians[#All],2,FALSE)</f>
        <v>SAP Basis</v>
      </c>
      <c r="AA880" s="230" t="e">
        <f>IF((TEXT("Oct 28, 2024 00:00 AM","mmm dd, yyyy hh:mm") - TEXT(HelpMe[[#This Row],[Created Date]],"mmm dd, yyyy hh:mm"))&gt;0, "Yes","No")</f>
        <v>#VALUE!</v>
      </c>
      <c r="AB880" s="230">
        <f ca="1">IF(HelpMe[[#This Row],[Resolved Time]]="-",NOW()-TEXT(HelpMe[[#This Row],[Created Date]],"mmm dd, yyyy hh:mm"),HelpMe[[#This Row],[Resolved Time]]-HelpMe[[#This Row],[Created Date]])</f>
        <v>7.2208333333328483</v>
      </c>
      <c r="AC880" s="231" t="e">
        <f>YEAR(TEXT(HelpMe[[#This Row],[Created Date]],"mmm dd, yyyy hh:mm"))</f>
        <v>#VALUE!</v>
      </c>
      <c r="AD880" s="228" t="e">
        <f>WEEKNUM(TEXT(HelpMe[[#This Row],[Created Date]],"mmm dd, yyyy hh:mm"),2)</f>
        <v>#VALUE!</v>
      </c>
      <c r="AE880" s="228" t="e">
        <f>_xlfn.CONCAT(HelpMe[[#This Row],[Year]],"-W",HelpMe[[#This Row],[Week'#]])</f>
        <v>#VALUE!</v>
      </c>
      <c r="AF880" s="228" t="str">
        <f>IFERROR(VLOOKUP(HelpMe[[#This Row],[ID]],CGTracker[#All],11,FALSE),"No CG Status Found")</f>
        <v>No CG Status Found</v>
      </c>
      <c r="AG880" s="228" t="e">
        <f>MONTH(TEXT(HelpMe[[#This Row],[Created Date]],"mmm dd, yyyy hh:mm"))</f>
        <v>#VALUE!</v>
      </c>
      <c r="AH880" s="228" t="e">
        <f>_xlfn.CONCAT(HelpMe[[#This Row],[Year]],"-M",HelpMe[[#This Row],[Month]])</f>
        <v>#VALUE!</v>
      </c>
      <c r="AI880" s="228" t="str">
        <f ca="1">IF(HelpMe[[#This Row],[Age]]&lt;2,"Less than 2",IF(HelpMe[[#This Row],[Age]]&lt;5,"From 2 to 5",IF(HelpMe[[#This Row],[Age]]&lt;10,"From 5 to 10","More than 10")))</f>
        <v>From 5 to 10</v>
      </c>
      <c r="AJ880" s="233">
        <f>DATEVALUE(TEXT(HelpMe[[#This Row],[Created Date]],"mm/dd/yyyy hh:mm"))</f>
        <v>45298</v>
      </c>
      <c r="AK880" s="233">
        <f>IF(HelpMe[[#This Row],[Resolved Time]]="-","",DATEVALUE(TEXT(HelpMe[[#This Row],[Created Date]],"mm/dd/yyyy hh:mm")))</f>
        <v>45298</v>
      </c>
    </row>
    <row r="881" spans="1:37" ht="14.5">
      <c r="A881" s="252">
        <v>4000004167</v>
      </c>
      <c r="B881" s="252" t="s">
        <v>117</v>
      </c>
      <c r="C881" s="252" t="s">
        <v>906</v>
      </c>
      <c r="D881" s="254" t="s">
        <v>2216</v>
      </c>
      <c r="E881" s="252" t="s">
        <v>950</v>
      </c>
      <c r="F881" s="252" t="s">
        <v>603</v>
      </c>
      <c r="G881" s="252" t="s">
        <v>899</v>
      </c>
      <c r="H881" s="252" t="s">
        <v>268</v>
      </c>
      <c r="I881" s="255">
        <v>45582.552083333336</v>
      </c>
      <c r="J881" s="255">
        <v>45583.510416666664</v>
      </c>
      <c r="K881" s="252" t="s">
        <v>845</v>
      </c>
      <c r="L881" s="253" t="s">
        <v>849</v>
      </c>
      <c r="M881" s="252" t="s">
        <v>950</v>
      </c>
      <c r="N881" s="252" t="s">
        <v>924</v>
      </c>
      <c r="O881" s="252" t="s">
        <v>920</v>
      </c>
      <c r="P881" s="255">
        <v>45634.481944444444</v>
      </c>
      <c r="Q881" s="252" t="s">
        <v>861</v>
      </c>
      <c r="R881" s="253" t="s">
        <v>849</v>
      </c>
      <c r="S881" s="255">
        <v>45582.59375</v>
      </c>
      <c r="T881" s="255">
        <v>45582.59375</v>
      </c>
      <c r="U881" s="252" t="s">
        <v>845</v>
      </c>
      <c r="V881" s="253" t="s">
        <v>849</v>
      </c>
      <c r="W881" s="252" t="s">
        <v>850</v>
      </c>
      <c r="X881" s="252" t="s">
        <v>793</v>
      </c>
      <c r="Y881" s="228" t="str">
        <f>VLOOKUP(HelpMe[[#This Row],[Technician]],Technicians[#All],3,FALSE)</f>
        <v>RAK Ceramics</v>
      </c>
      <c r="Z881" s="228" t="str">
        <f>VLOOKUP(HelpMe[[#This Row],[Technician]],Technicians[#All],2,FALSE)</f>
        <v>SAP ABAP</v>
      </c>
      <c r="AA881" s="230" t="e">
        <f>IF((TEXT("Oct 28, 2024 00:00 AM","mmm dd, yyyy hh:mm") - TEXT(HelpMe[[#This Row],[Created Date]],"mmm dd, yyyy hh:mm"))&gt;0, "Yes","No")</f>
        <v>#VALUE!</v>
      </c>
      <c r="AB881" s="230" t="e">
        <f ca="1">IF(HelpMe[[#This Row],[Resolved Time]]="-",NOW()-TEXT(HelpMe[[#This Row],[Created Date]],"mmm dd, yyyy hh:mm"),HelpMe[[#This Row],[Resolved Time]]-HelpMe[[#This Row],[Created Date]])</f>
        <v>#VALUE!</v>
      </c>
      <c r="AC881" s="231" t="e">
        <f>YEAR(TEXT(HelpMe[[#This Row],[Created Date]],"mmm dd, yyyy hh:mm"))</f>
        <v>#VALUE!</v>
      </c>
      <c r="AD881" s="228" t="e">
        <f>WEEKNUM(TEXT(HelpMe[[#This Row],[Created Date]],"mmm dd, yyyy hh:mm"),2)</f>
        <v>#VALUE!</v>
      </c>
      <c r="AE881" s="228" t="e">
        <f>_xlfn.CONCAT(HelpMe[[#This Row],[Year]],"-W",HelpMe[[#This Row],[Week'#]])</f>
        <v>#VALUE!</v>
      </c>
      <c r="AF881" s="228" t="str">
        <f>IFERROR(VLOOKUP(HelpMe[[#This Row],[ID]],CGTracker[#All],11,FALSE),"No CG Status Found")</f>
        <v>No CG Status Found</v>
      </c>
      <c r="AG881" s="228" t="e">
        <f>MONTH(TEXT(HelpMe[[#This Row],[Created Date]],"mmm dd, yyyy hh:mm"))</f>
        <v>#VALUE!</v>
      </c>
      <c r="AH881" s="228" t="e">
        <f>_xlfn.CONCAT(HelpMe[[#This Row],[Year]],"-M",HelpMe[[#This Row],[Month]])</f>
        <v>#VALUE!</v>
      </c>
      <c r="AI881" s="228" t="e">
        <f ca="1">IF(HelpMe[[#This Row],[Age]]&lt;2,"Less than 2",IF(HelpMe[[#This Row],[Age]]&lt;5,"From 2 to 5",IF(HelpMe[[#This Row],[Age]]&lt;10,"From 5 to 10","More than 10")))</f>
        <v>#VALUE!</v>
      </c>
      <c r="AJ881" s="233" t="e">
        <f>DATEVALUE(TEXT(HelpMe[[#This Row],[Created Date]],"mm/dd/yyyy hh:mm"))</f>
        <v>#VALUE!</v>
      </c>
      <c r="AK881" s="233" t="str">
        <f>IF(HelpMe[[#This Row],[Resolved Time]]="-","",DATEVALUE(TEXT(HelpMe[[#This Row],[Created Date]],"mm/dd/yyyy hh:mm")))</f>
        <v/>
      </c>
    </row>
    <row r="882" spans="1:37" ht="14.5">
      <c r="A882" s="252">
        <v>4000000141</v>
      </c>
      <c r="B882" s="252" t="s">
        <v>117</v>
      </c>
      <c r="C882" s="252" t="s">
        <v>795</v>
      </c>
      <c r="D882" s="254" t="s">
        <v>2217</v>
      </c>
      <c r="E882" s="252" t="s">
        <v>1495</v>
      </c>
      <c r="F882" s="252" t="s">
        <v>843</v>
      </c>
      <c r="G882" s="252" t="s">
        <v>844</v>
      </c>
      <c r="H882" s="252" t="s">
        <v>403</v>
      </c>
      <c r="I882" s="255">
        <v>45475.504166666666</v>
      </c>
      <c r="J882" s="255">
        <v>45477.504166666666</v>
      </c>
      <c r="K882" s="252" t="s">
        <v>845</v>
      </c>
      <c r="L882" s="255">
        <v>45487.576388888891</v>
      </c>
      <c r="M882" s="252" t="s">
        <v>846</v>
      </c>
      <c r="N882" s="252" t="s">
        <v>1144</v>
      </c>
      <c r="O882" s="252" t="s">
        <v>848</v>
      </c>
      <c r="P882" s="255">
        <v>45487.576388888891</v>
      </c>
      <c r="Q882" s="252" t="s">
        <v>795</v>
      </c>
      <c r="R882" s="255">
        <v>45484.564583333333</v>
      </c>
      <c r="S882" s="255">
        <v>45475.544444444444</v>
      </c>
      <c r="T882" s="255">
        <v>45475.587500000001</v>
      </c>
      <c r="U882" s="252" t="s">
        <v>885</v>
      </c>
      <c r="V882" s="252" t="s">
        <v>2218</v>
      </c>
      <c r="W882" s="252" t="s">
        <v>850</v>
      </c>
      <c r="X882" s="252" t="s">
        <v>793</v>
      </c>
      <c r="Y882" s="228" t="str">
        <f>VLOOKUP(HelpMe[[#This Row],[Technician]],Technicians[#All],3,FALSE)</f>
        <v>RAK Ceramics</v>
      </c>
      <c r="Z882" s="228" t="str">
        <f>VLOOKUP(HelpMe[[#This Row],[Technician]],Technicians[#All],2,FALSE)</f>
        <v>SAP Basis</v>
      </c>
      <c r="AA882" s="230" t="e">
        <f>IF((TEXT("Oct 28, 2024 00:00 AM","mmm dd, yyyy hh:mm") - TEXT(HelpMe[[#This Row],[Created Date]],"mmm dd, yyyy hh:mm"))&gt;0, "Yes","No")</f>
        <v>#VALUE!</v>
      </c>
      <c r="AB882" s="230">
        <f ca="1">IF(HelpMe[[#This Row],[Resolved Time]]="-",NOW()-TEXT(HelpMe[[#This Row],[Created Date]],"mmm dd, yyyy hh:mm"),HelpMe[[#This Row],[Resolved Time]]-HelpMe[[#This Row],[Created Date]])</f>
        <v>9.0604166666671517</v>
      </c>
      <c r="AC882" s="231" t="e">
        <f>YEAR(TEXT(HelpMe[[#This Row],[Created Date]],"mmm dd, yyyy hh:mm"))</f>
        <v>#VALUE!</v>
      </c>
      <c r="AD882" s="228" t="e">
        <f>WEEKNUM(TEXT(HelpMe[[#This Row],[Created Date]],"mmm dd, yyyy hh:mm"),2)</f>
        <v>#VALUE!</v>
      </c>
      <c r="AE882" s="228" t="e">
        <f>_xlfn.CONCAT(HelpMe[[#This Row],[Year]],"-W",HelpMe[[#This Row],[Week'#]])</f>
        <v>#VALUE!</v>
      </c>
      <c r="AF882" s="228" t="str">
        <f>IFERROR(VLOOKUP(HelpMe[[#This Row],[ID]],CGTracker[#All],11,FALSE),"No CG Status Found")</f>
        <v>No CG Status Found</v>
      </c>
      <c r="AG882" s="228" t="e">
        <f>MONTH(TEXT(HelpMe[[#This Row],[Created Date]],"mmm dd, yyyy hh:mm"))</f>
        <v>#VALUE!</v>
      </c>
      <c r="AH882" s="228" t="e">
        <f>_xlfn.CONCAT(HelpMe[[#This Row],[Year]],"-M",HelpMe[[#This Row],[Month]])</f>
        <v>#VALUE!</v>
      </c>
      <c r="AI882" s="228" t="str">
        <f ca="1">IF(HelpMe[[#This Row],[Age]]&lt;2,"Less than 2",IF(HelpMe[[#This Row],[Age]]&lt;5,"From 2 to 5",IF(HelpMe[[#This Row],[Age]]&lt;10,"From 5 to 10","More than 10")))</f>
        <v>From 5 to 10</v>
      </c>
      <c r="AJ882" s="233">
        <f>DATEVALUE(TEXT(HelpMe[[#This Row],[Created Date]],"mm/dd/yyyy hh:mm"))</f>
        <v>45329</v>
      </c>
      <c r="AK882" s="233">
        <f>IF(HelpMe[[#This Row],[Resolved Time]]="-","",DATEVALUE(TEXT(HelpMe[[#This Row],[Created Date]],"mm/dd/yyyy hh:mm")))</f>
        <v>45329</v>
      </c>
    </row>
    <row r="883" spans="1:37" ht="14.5">
      <c r="A883" s="252">
        <v>4000002603</v>
      </c>
      <c r="B883" s="252" t="s">
        <v>156</v>
      </c>
      <c r="C883" s="252" t="s">
        <v>795</v>
      </c>
      <c r="D883" s="254" t="s">
        <v>2219</v>
      </c>
      <c r="E883" s="252" t="s">
        <v>2220</v>
      </c>
      <c r="F883" s="252" t="s">
        <v>742</v>
      </c>
      <c r="G883" s="252" t="s">
        <v>516</v>
      </c>
      <c r="H883" s="252" t="s">
        <v>403</v>
      </c>
      <c r="I883" s="255">
        <v>45538.6</v>
      </c>
      <c r="J883" s="255">
        <v>45540.6</v>
      </c>
      <c r="K883" s="252" t="s">
        <v>845</v>
      </c>
      <c r="L883" s="255">
        <v>45547.597916666666</v>
      </c>
      <c r="M883" s="252" t="s">
        <v>846</v>
      </c>
      <c r="N883" s="252" t="s">
        <v>880</v>
      </c>
      <c r="O883" s="252" t="s">
        <v>848</v>
      </c>
      <c r="P883" s="255">
        <v>45547.597916666666</v>
      </c>
      <c r="Q883" s="252" t="s">
        <v>795</v>
      </c>
      <c r="R883" s="255">
        <v>45544.581944444442</v>
      </c>
      <c r="S883" s="255">
        <v>45538.78125</v>
      </c>
      <c r="T883" s="255">
        <v>45538.683333333334</v>
      </c>
      <c r="U883" s="253" t="s">
        <v>849</v>
      </c>
      <c r="V883" s="253" t="s">
        <v>849</v>
      </c>
      <c r="W883" s="252" t="s">
        <v>850</v>
      </c>
      <c r="X883" s="252" t="s">
        <v>793</v>
      </c>
      <c r="Y883" s="228" t="str">
        <f>VLOOKUP(HelpMe[[#This Row],[Technician]],Technicians[#All],3,FALSE)</f>
        <v>RAK Ceramics</v>
      </c>
      <c r="Z883" s="228" t="str">
        <f>VLOOKUP(HelpMe[[#This Row],[Technician]],Technicians[#All],2,FALSE)</f>
        <v>SAP SD</v>
      </c>
      <c r="AA883" s="233" t="e">
        <f>IF((TEXT("Oct 28, 2024 00:00 AM","mmm dd, yyyy hh:mm") - TEXT(HelpMe[[#This Row],[Created Date]],"mmm dd, yyyy hh:mm"))&gt;0, "Yes","No")</f>
        <v>#VALUE!</v>
      </c>
      <c r="AB883" s="230">
        <f ca="1">IF(HelpMe[[#This Row],[Resolved Time]]="-",NOW()-TEXT(HelpMe[[#This Row],[Created Date]],"mmm dd, yyyy hh:mm"),HelpMe[[#This Row],[Resolved Time]]-HelpMe[[#This Row],[Created Date]])</f>
        <v>5.9819444444437977</v>
      </c>
      <c r="AC883" s="231" t="e">
        <f>YEAR(TEXT(HelpMe[[#This Row],[Created Date]],"mmm dd, yyyy hh:mm"))</f>
        <v>#VALUE!</v>
      </c>
      <c r="AD883" s="228" t="e">
        <f>WEEKNUM(TEXT(HelpMe[[#This Row],[Created Date]],"mmm dd, yyyy hh:mm"),2)</f>
        <v>#VALUE!</v>
      </c>
      <c r="AE883" s="228" t="e">
        <f>_xlfn.CONCAT(HelpMe[[#This Row],[Year]],"-W",HelpMe[[#This Row],[Week'#]])</f>
        <v>#VALUE!</v>
      </c>
      <c r="AF883" s="228" t="str">
        <f>IFERROR(VLOOKUP(HelpMe[[#This Row],[ID]],CGTracker[#All],11,FALSE),"No CG Status Found")</f>
        <v>No CG Status Found</v>
      </c>
      <c r="AG883" s="228" t="e">
        <f>MONTH(TEXT(HelpMe[[#This Row],[Created Date]],"mmm dd, yyyy hh:mm"))</f>
        <v>#VALUE!</v>
      </c>
      <c r="AH883" s="228" t="e">
        <f>_xlfn.CONCAT(HelpMe[[#This Row],[Year]],"-M",HelpMe[[#This Row],[Month]])</f>
        <v>#VALUE!</v>
      </c>
      <c r="AI883" s="228" t="str">
        <f ca="1">IF(HelpMe[[#This Row],[Age]]&lt;2,"Less than 2",IF(HelpMe[[#This Row],[Age]]&lt;5,"From 2 to 5",IF(HelpMe[[#This Row],[Age]]&lt;10,"From 5 to 10","More than 10")))</f>
        <v>From 5 to 10</v>
      </c>
      <c r="AJ883" s="233">
        <f>DATEVALUE(TEXT(HelpMe[[#This Row],[Created Date]],"mm/dd/yyyy hh:mm"))</f>
        <v>45360</v>
      </c>
      <c r="AK883" s="233">
        <f>IF(HelpMe[[#This Row],[Resolved Time]]="-","",DATEVALUE(TEXT(HelpMe[[#This Row],[Created Date]],"mm/dd/yyyy hh:mm")))</f>
        <v>45360</v>
      </c>
    </row>
    <row r="884" spans="1:37" ht="14.5">
      <c r="A884" s="252">
        <v>4000004757</v>
      </c>
      <c r="B884" s="252" t="s">
        <v>117</v>
      </c>
      <c r="C884" s="252" t="s">
        <v>795</v>
      </c>
      <c r="D884" s="254" t="s">
        <v>2221</v>
      </c>
      <c r="E884" s="252" t="s">
        <v>2222</v>
      </c>
      <c r="F884" s="252" t="s">
        <v>843</v>
      </c>
      <c r="G884" s="252" t="s">
        <v>844</v>
      </c>
      <c r="H884" s="252" t="s">
        <v>403</v>
      </c>
      <c r="I884" s="255">
        <v>45603.468055555553</v>
      </c>
      <c r="J884" s="255">
        <v>45606.468055555553</v>
      </c>
      <c r="K884" s="252" t="s">
        <v>885</v>
      </c>
      <c r="L884" s="255">
        <v>45618.708333333336</v>
      </c>
      <c r="M884" s="252" t="s">
        <v>846</v>
      </c>
      <c r="N884" s="252" t="s">
        <v>2223</v>
      </c>
      <c r="O884" s="252" t="s">
        <v>848</v>
      </c>
      <c r="P884" s="255">
        <v>45618.708333333336</v>
      </c>
      <c r="Q884" s="252" t="s">
        <v>795</v>
      </c>
      <c r="R884" s="255">
        <v>45615.7</v>
      </c>
      <c r="S884" s="255">
        <v>45615.7</v>
      </c>
      <c r="T884" s="255">
        <v>45603.551388888889</v>
      </c>
      <c r="U884" s="252" t="s">
        <v>885</v>
      </c>
      <c r="V884" s="253" t="s">
        <v>849</v>
      </c>
      <c r="W884" s="252" t="s">
        <v>888</v>
      </c>
      <c r="X884" s="252" t="s">
        <v>857</v>
      </c>
      <c r="Y884" s="228" t="str">
        <f>VLOOKUP(HelpMe[[#This Row],[Technician]],Technicians[#All],3,FALSE)</f>
        <v>RAK Ceramics</v>
      </c>
      <c r="Z884" s="228" t="str">
        <f>VLOOKUP(HelpMe[[#This Row],[Technician]],Technicians[#All],2,FALSE)</f>
        <v>SAP Basis</v>
      </c>
      <c r="AA884" s="233" t="e">
        <f>IF((TEXT("Oct 28, 2024 00:00 AM","mmm dd, yyyy hh:mm") - TEXT(HelpMe[[#This Row],[Created Date]],"mmm dd, yyyy hh:mm"))&gt;0, "Yes","No")</f>
        <v>#VALUE!</v>
      </c>
      <c r="AB884" s="230">
        <f ca="1">IF(HelpMe[[#This Row],[Resolved Time]]="-",NOW()-TEXT(HelpMe[[#This Row],[Created Date]],"mmm dd, yyyy hh:mm"),HelpMe[[#This Row],[Resolved Time]]-HelpMe[[#This Row],[Created Date]])</f>
        <v>12.231944444443798</v>
      </c>
      <c r="AC884" s="231" t="e">
        <f>YEAR(TEXT(HelpMe[[#This Row],[Created Date]],"mmm dd, yyyy hh:mm"))</f>
        <v>#VALUE!</v>
      </c>
      <c r="AD884" s="228" t="e">
        <f>WEEKNUM(TEXT(HelpMe[[#This Row],[Created Date]],"mmm dd, yyyy hh:mm"),2)</f>
        <v>#VALUE!</v>
      </c>
      <c r="AE884" s="228" t="e">
        <f>_xlfn.CONCAT(HelpMe[[#This Row],[Year]],"-W",HelpMe[[#This Row],[Week'#]])</f>
        <v>#VALUE!</v>
      </c>
      <c r="AF884" s="228" t="str">
        <f>IFERROR(VLOOKUP(HelpMe[[#This Row],[ID]],CGTracker[#All],11,FALSE),"No CG Status Found")</f>
        <v>No CG Status Found</v>
      </c>
      <c r="AG884" s="228" t="e">
        <f>MONTH(TEXT(HelpMe[[#This Row],[Created Date]],"mmm dd, yyyy hh:mm"))</f>
        <v>#VALUE!</v>
      </c>
      <c r="AH884" s="228" t="e">
        <f>_xlfn.CONCAT(HelpMe[[#This Row],[Year]],"-M",HelpMe[[#This Row],[Month]])</f>
        <v>#VALUE!</v>
      </c>
      <c r="AI884" s="228" t="str">
        <f ca="1">IF(HelpMe[[#This Row],[Age]]&lt;2,"Less than 2",IF(HelpMe[[#This Row],[Age]]&lt;5,"From 2 to 5",IF(HelpMe[[#This Row],[Age]]&lt;10,"From 5 to 10","More than 10")))</f>
        <v>More than 10</v>
      </c>
      <c r="AJ884" s="233">
        <f>DATEVALUE(TEXT(HelpMe[[#This Row],[Created Date]],"mm/dd/yyyy hh:mm"))</f>
        <v>45484</v>
      </c>
      <c r="AK884" s="233">
        <f>IF(HelpMe[[#This Row],[Resolved Time]]="-","",DATEVALUE(TEXT(HelpMe[[#This Row],[Created Date]],"mm/dd/yyyy hh:mm")))</f>
        <v>45484</v>
      </c>
    </row>
    <row r="885" spans="1:37" ht="14.5">
      <c r="A885" s="252">
        <v>4000004049</v>
      </c>
      <c r="B885" s="252" t="s">
        <v>117</v>
      </c>
      <c r="C885" s="252" t="s">
        <v>795</v>
      </c>
      <c r="D885" s="254" t="s">
        <v>2224</v>
      </c>
      <c r="E885" s="252" t="s">
        <v>2225</v>
      </c>
      <c r="F885" s="252" t="s">
        <v>843</v>
      </c>
      <c r="G885" s="252" t="s">
        <v>844</v>
      </c>
      <c r="H885" s="252" t="s">
        <v>403</v>
      </c>
      <c r="I885" s="255">
        <v>45579.729166666664</v>
      </c>
      <c r="J885" s="255">
        <v>45581.729166666664</v>
      </c>
      <c r="K885" s="252" t="s">
        <v>885</v>
      </c>
      <c r="L885" s="255">
        <v>45584.487500000003</v>
      </c>
      <c r="M885" s="252" t="s">
        <v>953</v>
      </c>
      <c r="N885" s="252" t="s">
        <v>860</v>
      </c>
      <c r="O885" s="252" t="s">
        <v>848</v>
      </c>
      <c r="P885" s="255">
        <v>45604.5</v>
      </c>
      <c r="Q885" s="252" t="s">
        <v>795</v>
      </c>
      <c r="R885" s="255">
        <v>45581.486805555556</v>
      </c>
      <c r="S885" s="255">
        <v>45581.486805555556</v>
      </c>
      <c r="T885" s="255">
        <v>45580.4375</v>
      </c>
      <c r="U885" s="252" t="s">
        <v>885</v>
      </c>
      <c r="V885" s="253" t="s">
        <v>849</v>
      </c>
      <c r="W885" s="252" t="s">
        <v>888</v>
      </c>
      <c r="X885" s="252" t="s">
        <v>851</v>
      </c>
      <c r="Y885" s="228" t="str">
        <f>VLOOKUP(HelpMe[[#This Row],[Technician]],Technicians[#All],3,FALSE)</f>
        <v>RAK Ceramics</v>
      </c>
      <c r="Z885" s="228" t="str">
        <f>VLOOKUP(HelpMe[[#This Row],[Technician]],Technicians[#All],2,FALSE)</f>
        <v>SAP Basis</v>
      </c>
      <c r="AA885" s="233" t="e">
        <f>IF((TEXT("Oct 28, 2024 00:00 AM","mmm dd, yyyy hh:mm") - TEXT(HelpMe[[#This Row],[Created Date]],"mmm dd, yyyy hh:mm"))&gt;0, "Yes","No")</f>
        <v>#VALUE!</v>
      </c>
      <c r="AB885" s="230">
        <f ca="1">IF(HelpMe[[#This Row],[Resolved Time]]="-",NOW()-TEXT(HelpMe[[#This Row],[Created Date]],"mmm dd, yyyy hh:mm"),HelpMe[[#This Row],[Resolved Time]]-HelpMe[[#This Row],[Created Date]])</f>
        <v>1.757638888891961</v>
      </c>
      <c r="AC885" s="231" t="e">
        <f>YEAR(TEXT(HelpMe[[#This Row],[Created Date]],"mmm dd, yyyy hh:mm"))</f>
        <v>#VALUE!</v>
      </c>
      <c r="AD885" s="228" t="e">
        <f>WEEKNUM(TEXT(HelpMe[[#This Row],[Created Date]],"mmm dd, yyyy hh:mm"),2)</f>
        <v>#VALUE!</v>
      </c>
      <c r="AE885" s="228" t="e">
        <f>_xlfn.CONCAT(HelpMe[[#This Row],[Year]],"-W",HelpMe[[#This Row],[Week'#]])</f>
        <v>#VALUE!</v>
      </c>
      <c r="AF885" s="228" t="str">
        <f>IFERROR(VLOOKUP(HelpMe[[#This Row],[ID]],CGTracker[#All],11,FALSE),"No CG Status Found")</f>
        <v>No CG Status Found</v>
      </c>
      <c r="AG885" s="228" t="e">
        <f>MONTH(TEXT(HelpMe[[#This Row],[Created Date]],"mmm dd, yyyy hh:mm"))</f>
        <v>#VALUE!</v>
      </c>
      <c r="AH885" s="228" t="e">
        <f>_xlfn.CONCAT(HelpMe[[#This Row],[Year]],"-M",HelpMe[[#This Row],[Month]])</f>
        <v>#VALUE!</v>
      </c>
      <c r="AI885" s="228" t="str">
        <f ca="1">IF(HelpMe[[#This Row],[Age]]&lt;2,"Less than 2",IF(HelpMe[[#This Row],[Age]]&lt;5,"From 2 to 5",IF(HelpMe[[#This Row],[Age]]&lt;10,"From 5 to 10","More than 10")))</f>
        <v>Less than 2</v>
      </c>
      <c r="AJ885" s="233" t="e">
        <f>DATEVALUE(TEXT(HelpMe[[#This Row],[Created Date]],"mm/dd/yyyy hh:mm"))</f>
        <v>#VALUE!</v>
      </c>
      <c r="AK885" s="233" t="e">
        <f>IF(HelpMe[[#This Row],[Resolved Time]]="-","",DATEVALUE(TEXT(HelpMe[[#This Row],[Created Date]],"mm/dd/yyyy hh:mm")))</f>
        <v>#VALUE!</v>
      </c>
    </row>
    <row r="886" spans="1:37" ht="14.5">
      <c r="A886" s="252">
        <v>4000002765</v>
      </c>
      <c r="B886" s="252" t="s">
        <v>117</v>
      </c>
      <c r="C886" s="252" t="s">
        <v>795</v>
      </c>
      <c r="D886" s="254" t="s">
        <v>2226</v>
      </c>
      <c r="E886" s="252" t="s">
        <v>742</v>
      </c>
      <c r="F886" s="252" t="s">
        <v>843</v>
      </c>
      <c r="G886" s="252" t="s">
        <v>844</v>
      </c>
      <c r="H886" s="252" t="s">
        <v>403</v>
      </c>
      <c r="I886" s="255">
        <v>45541.601388888892</v>
      </c>
      <c r="J886" s="255">
        <v>45545.601388888892</v>
      </c>
      <c r="K886" s="252" t="s">
        <v>845</v>
      </c>
      <c r="L886" s="255">
        <v>45550.849305555559</v>
      </c>
      <c r="M886" s="252" t="s">
        <v>886</v>
      </c>
      <c r="N886" s="252" t="s">
        <v>912</v>
      </c>
      <c r="O886" s="252" t="s">
        <v>848</v>
      </c>
      <c r="P886" s="255">
        <v>45550.849305555559</v>
      </c>
      <c r="Q886" s="252" t="s">
        <v>795</v>
      </c>
      <c r="R886" s="255">
        <v>45547.811805555553</v>
      </c>
      <c r="S886" s="255">
        <v>45547.811805555553</v>
      </c>
      <c r="T886" s="255">
        <v>45541.68472222222</v>
      </c>
      <c r="U886" s="252" t="s">
        <v>885</v>
      </c>
      <c r="V886" s="253" t="s">
        <v>849</v>
      </c>
      <c r="W886" s="252" t="s">
        <v>850</v>
      </c>
      <c r="X886" s="252" t="s">
        <v>793</v>
      </c>
      <c r="Y886" s="228" t="str">
        <f>VLOOKUP(HelpMe[[#This Row],[Technician]],Technicians[#All],3,FALSE)</f>
        <v>RAK Ceramics</v>
      </c>
      <c r="Z886" s="228" t="str">
        <f>VLOOKUP(HelpMe[[#This Row],[Technician]],Technicians[#All],2,FALSE)</f>
        <v>SAP Basis</v>
      </c>
      <c r="AA886" s="230" t="e">
        <f>IF((TEXT("Oct 28, 2024 00:00 AM","mmm dd, yyyy hh:mm") - TEXT(HelpMe[[#This Row],[Created Date]],"mmm dd, yyyy hh:mm"))&gt;0, "Yes","No")</f>
        <v>#VALUE!</v>
      </c>
      <c r="AB886" s="230">
        <f ca="1">IF(HelpMe[[#This Row],[Resolved Time]]="-",NOW()-TEXT(HelpMe[[#This Row],[Created Date]],"mmm dd, yyyy hh:mm"),HelpMe[[#This Row],[Resolved Time]]-HelpMe[[#This Row],[Created Date]])</f>
        <v>6.210416666661331</v>
      </c>
      <c r="AC886" s="231" t="e">
        <f>YEAR(TEXT(HelpMe[[#This Row],[Created Date]],"mmm dd, yyyy hh:mm"))</f>
        <v>#VALUE!</v>
      </c>
      <c r="AD886" s="228" t="e">
        <f>WEEKNUM(TEXT(HelpMe[[#This Row],[Created Date]],"mmm dd, yyyy hh:mm"),2)</f>
        <v>#VALUE!</v>
      </c>
      <c r="AE886" s="228" t="e">
        <f>_xlfn.CONCAT(HelpMe[[#This Row],[Year]],"-W",HelpMe[[#This Row],[Week'#]])</f>
        <v>#VALUE!</v>
      </c>
      <c r="AF886" s="228" t="str">
        <f>IFERROR(VLOOKUP(HelpMe[[#This Row],[ID]],CGTracker[#All],11,FALSE),"No CG Status Found")</f>
        <v>No CG Status Found</v>
      </c>
      <c r="AG886" s="228" t="e">
        <f>MONTH(TEXT(HelpMe[[#This Row],[Created Date]],"mmm dd, yyyy hh:mm"))</f>
        <v>#VALUE!</v>
      </c>
      <c r="AH886" s="228" t="e">
        <f>_xlfn.CONCAT(HelpMe[[#This Row],[Year]],"-M",HelpMe[[#This Row],[Month]])</f>
        <v>#VALUE!</v>
      </c>
      <c r="AI886" s="228" t="str">
        <f ca="1">IF(HelpMe[[#This Row],[Age]]&lt;2,"Less than 2",IF(HelpMe[[#This Row],[Age]]&lt;5,"From 2 to 5",IF(HelpMe[[#This Row],[Age]]&lt;10,"From 5 to 10","More than 10")))</f>
        <v>From 5 to 10</v>
      </c>
      <c r="AJ886" s="233">
        <f>DATEVALUE(TEXT(HelpMe[[#This Row],[Created Date]],"mm/dd/yyyy hh:mm"))</f>
        <v>45452</v>
      </c>
      <c r="AK886" s="233">
        <f>IF(HelpMe[[#This Row],[Resolved Time]]="-","",DATEVALUE(TEXT(HelpMe[[#This Row],[Created Date]],"mm/dd/yyyy hh:mm")))</f>
        <v>45452</v>
      </c>
    </row>
    <row r="887" spans="1:37" ht="14.5">
      <c r="A887" s="252">
        <v>4000006029</v>
      </c>
      <c r="B887" s="252" t="s">
        <v>117</v>
      </c>
      <c r="C887" s="252" t="s">
        <v>795</v>
      </c>
      <c r="D887" s="254" t="s">
        <v>2227</v>
      </c>
      <c r="E887" s="252" t="s">
        <v>2228</v>
      </c>
      <c r="F887" s="252" t="s">
        <v>843</v>
      </c>
      <c r="G887" s="252" t="s">
        <v>844</v>
      </c>
      <c r="H887" s="252" t="s">
        <v>268</v>
      </c>
      <c r="I887" s="255">
        <v>45644.507638888892</v>
      </c>
      <c r="J887" s="255">
        <v>45646.507638888892</v>
      </c>
      <c r="K887" s="252" t="s">
        <v>885</v>
      </c>
      <c r="L887" s="253" t="s">
        <v>849</v>
      </c>
      <c r="M887" s="252" t="s">
        <v>1941</v>
      </c>
      <c r="N887" s="252" t="s">
        <v>909</v>
      </c>
      <c r="O887" s="252" t="s">
        <v>848</v>
      </c>
      <c r="P887" s="255">
        <v>45646.763194444444</v>
      </c>
      <c r="Q887" s="252" t="s">
        <v>795</v>
      </c>
      <c r="R887" s="253" t="s">
        <v>849</v>
      </c>
      <c r="S887" s="253" t="s">
        <v>849</v>
      </c>
      <c r="T887" s="255">
        <v>45644.59097222222</v>
      </c>
      <c r="U887" s="252" t="s">
        <v>885</v>
      </c>
      <c r="V887" s="253" t="s">
        <v>849</v>
      </c>
      <c r="W887" s="252" t="s">
        <v>888</v>
      </c>
      <c r="X887" s="252" t="s">
        <v>793</v>
      </c>
      <c r="Y887" s="228" t="str">
        <f>VLOOKUP(HelpMe[[#This Row],[Technician]],Technicians[#All],3,FALSE)</f>
        <v>RAK Ceramics</v>
      </c>
      <c r="Z887" s="228" t="str">
        <f>VLOOKUP(HelpMe[[#This Row],[Technician]],Technicians[#All],2,FALSE)</f>
        <v>SAP Basis</v>
      </c>
      <c r="AA887" s="230" t="e">
        <f>IF((TEXT("Oct 28, 2024 00:00 AM","mmm dd, yyyy hh:mm") - TEXT(HelpMe[[#This Row],[Created Date]],"mmm dd, yyyy hh:mm"))&gt;0, "Yes","No")</f>
        <v>#VALUE!</v>
      </c>
      <c r="AB887" s="230" t="e">
        <f ca="1">IF(HelpMe[[#This Row],[Resolved Time]]="-",NOW()-TEXT(HelpMe[[#This Row],[Created Date]],"mmm dd, yyyy hh:mm"),HelpMe[[#This Row],[Resolved Time]]-HelpMe[[#This Row],[Created Date]])</f>
        <v>#VALUE!</v>
      </c>
      <c r="AC887" s="231" t="e">
        <f>YEAR(TEXT(HelpMe[[#This Row],[Created Date]],"mmm dd, yyyy hh:mm"))</f>
        <v>#VALUE!</v>
      </c>
      <c r="AD887" s="228" t="e">
        <f>WEEKNUM(TEXT(HelpMe[[#This Row],[Created Date]],"mmm dd, yyyy hh:mm"),2)</f>
        <v>#VALUE!</v>
      </c>
      <c r="AE887" s="228" t="e">
        <f>_xlfn.CONCAT(HelpMe[[#This Row],[Year]],"-W",HelpMe[[#This Row],[Week'#]])</f>
        <v>#VALUE!</v>
      </c>
      <c r="AF887" s="228" t="str">
        <f>IFERROR(VLOOKUP(HelpMe[[#This Row],[ID]],CGTracker[#All],11,FALSE),"No CG Status Found")</f>
        <v>No CG Status Found</v>
      </c>
      <c r="AG887" s="228" t="e">
        <f>MONTH(TEXT(HelpMe[[#This Row],[Created Date]],"mmm dd, yyyy hh:mm"))</f>
        <v>#VALUE!</v>
      </c>
      <c r="AH887" s="228" t="e">
        <f>_xlfn.CONCAT(HelpMe[[#This Row],[Year]],"-M",HelpMe[[#This Row],[Month]])</f>
        <v>#VALUE!</v>
      </c>
      <c r="AI887" s="228" t="e">
        <f ca="1">IF(HelpMe[[#This Row],[Age]]&lt;2,"Less than 2",IF(HelpMe[[#This Row],[Age]]&lt;5,"From 2 to 5",IF(HelpMe[[#This Row],[Age]]&lt;10,"From 5 to 10","More than 10")))</f>
        <v>#VALUE!</v>
      </c>
      <c r="AJ887" s="233" t="e">
        <f>DATEVALUE(TEXT(HelpMe[[#This Row],[Created Date]],"mm/dd/yyyy hh:mm"))</f>
        <v>#VALUE!</v>
      </c>
      <c r="AK887" s="233" t="str">
        <f>IF(HelpMe[[#This Row],[Resolved Time]]="-","",DATEVALUE(TEXT(HelpMe[[#This Row],[Created Date]],"mm/dd/yyyy hh:mm")))</f>
        <v/>
      </c>
    </row>
    <row r="888" spans="1:37" ht="14.5">
      <c r="A888" s="252">
        <v>4000000022</v>
      </c>
      <c r="B888" s="252" t="s">
        <v>117</v>
      </c>
      <c r="C888" s="252" t="s">
        <v>795</v>
      </c>
      <c r="D888" s="254" t="s">
        <v>2229</v>
      </c>
      <c r="E888" s="252" t="s">
        <v>1436</v>
      </c>
      <c r="F888" s="252" t="s">
        <v>843</v>
      </c>
      <c r="G888" s="252" t="s">
        <v>844</v>
      </c>
      <c r="H888" s="252" t="s">
        <v>131</v>
      </c>
      <c r="I888" s="255">
        <v>45474.520138888889</v>
      </c>
      <c r="J888" s="255">
        <v>45476.520138888889</v>
      </c>
      <c r="K888" s="252" t="s">
        <v>845</v>
      </c>
      <c r="L888" s="253" t="s">
        <v>849</v>
      </c>
      <c r="M888" s="252" t="s">
        <v>1436</v>
      </c>
      <c r="N888" s="252" t="s">
        <v>878</v>
      </c>
      <c r="O888" s="252" t="s">
        <v>848</v>
      </c>
      <c r="P888" s="255">
        <v>45478.486111111109</v>
      </c>
      <c r="Q888" s="252" t="s">
        <v>795</v>
      </c>
      <c r="R888" s="253" t="s">
        <v>849</v>
      </c>
      <c r="S888" s="255">
        <v>45474.806250000001</v>
      </c>
      <c r="T888" s="255">
        <v>45474.603472222225</v>
      </c>
      <c r="U888" s="252" t="s">
        <v>885</v>
      </c>
      <c r="V888" s="253" t="s">
        <v>849</v>
      </c>
      <c r="W888" s="252" t="s">
        <v>850</v>
      </c>
      <c r="X888" s="252" t="s">
        <v>793</v>
      </c>
      <c r="Y888" s="228" t="str">
        <f>VLOOKUP(HelpMe[[#This Row],[Technician]],Technicians[#All],3,FALSE)</f>
        <v>RAK Ceramics</v>
      </c>
      <c r="Z888" s="228" t="str">
        <f>VLOOKUP(HelpMe[[#This Row],[Technician]],Technicians[#All],2,FALSE)</f>
        <v>SAP Basis</v>
      </c>
      <c r="AA888" s="230" t="e">
        <f>IF((TEXT("Oct 28, 2024 00:00 AM","mmm dd, yyyy hh:mm") - TEXT(HelpMe[[#This Row],[Created Date]],"mmm dd, yyyy hh:mm"))&gt;0, "Yes","No")</f>
        <v>#VALUE!</v>
      </c>
      <c r="AB888" s="230" t="e">
        <f ca="1">IF(HelpMe[[#This Row],[Resolved Time]]="-",NOW()-TEXT(HelpMe[[#This Row],[Created Date]],"mmm dd, yyyy hh:mm"),HelpMe[[#This Row],[Resolved Time]]-HelpMe[[#This Row],[Created Date]])</f>
        <v>#VALUE!</v>
      </c>
      <c r="AC888" s="231" t="e">
        <f>YEAR(TEXT(HelpMe[[#This Row],[Created Date]],"mmm dd, yyyy hh:mm"))</f>
        <v>#VALUE!</v>
      </c>
      <c r="AD888" s="228" t="e">
        <f>WEEKNUM(TEXT(HelpMe[[#This Row],[Created Date]],"mmm dd, yyyy hh:mm"),2)</f>
        <v>#VALUE!</v>
      </c>
      <c r="AE888" s="228" t="e">
        <f>_xlfn.CONCAT(HelpMe[[#This Row],[Year]],"-W",HelpMe[[#This Row],[Week'#]])</f>
        <v>#VALUE!</v>
      </c>
      <c r="AF888" s="228" t="str">
        <f>IFERROR(VLOOKUP(HelpMe[[#This Row],[ID]],CGTracker[#All],11,FALSE),"No CG Status Found")</f>
        <v>No CG Status Found</v>
      </c>
      <c r="AG888" s="228" t="e">
        <f>MONTH(TEXT(HelpMe[[#This Row],[Created Date]],"mmm dd, yyyy hh:mm"))</f>
        <v>#VALUE!</v>
      </c>
      <c r="AH888" s="228" t="e">
        <f>_xlfn.CONCAT(HelpMe[[#This Row],[Year]],"-M",HelpMe[[#This Row],[Month]])</f>
        <v>#VALUE!</v>
      </c>
      <c r="AI888" s="228" t="e">
        <f ca="1">IF(HelpMe[[#This Row],[Age]]&lt;2,"Less than 2",IF(HelpMe[[#This Row],[Age]]&lt;5,"From 2 to 5",IF(HelpMe[[#This Row],[Age]]&lt;10,"From 5 to 10","More than 10")))</f>
        <v>#VALUE!</v>
      </c>
      <c r="AJ888" s="233">
        <f>DATEVALUE(TEXT(HelpMe[[#This Row],[Created Date]],"mm/dd/yyyy hh:mm"))</f>
        <v>45298</v>
      </c>
      <c r="AK888" s="233" t="str">
        <f>IF(HelpMe[[#This Row],[Resolved Time]]="-","",DATEVALUE(TEXT(HelpMe[[#This Row],[Created Date]],"mm/dd/yyyy hh:mm")))</f>
        <v/>
      </c>
    </row>
    <row r="889" spans="1:37" ht="14.5">
      <c r="A889" s="252">
        <v>4000004130</v>
      </c>
      <c r="B889" s="252" t="s">
        <v>117</v>
      </c>
      <c r="C889" s="252" t="s">
        <v>795</v>
      </c>
      <c r="D889" s="254" t="s">
        <v>2230</v>
      </c>
      <c r="E889" s="252" t="s">
        <v>1954</v>
      </c>
      <c r="F889" s="252" t="s">
        <v>843</v>
      </c>
      <c r="G889" s="252" t="s">
        <v>844</v>
      </c>
      <c r="H889" s="252" t="s">
        <v>403</v>
      </c>
      <c r="I889" s="255">
        <v>45581.526388888888</v>
      </c>
      <c r="J889" s="255">
        <v>45583.526388888888</v>
      </c>
      <c r="K889" s="252" t="s">
        <v>885</v>
      </c>
      <c r="L889" s="255">
        <v>45585.820833333331</v>
      </c>
      <c r="M889" s="252" t="s">
        <v>846</v>
      </c>
      <c r="N889" s="252" t="s">
        <v>939</v>
      </c>
      <c r="O889" s="252" t="s">
        <v>848</v>
      </c>
      <c r="P889" s="255">
        <v>45604.459722222222</v>
      </c>
      <c r="Q889" s="252" t="s">
        <v>795</v>
      </c>
      <c r="R889" s="255">
        <v>45582.793749999997</v>
      </c>
      <c r="S889" s="255">
        <v>45582.793749999997</v>
      </c>
      <c r="T889" s="255">
        <v>45581.609722222223</v>
      </c>
      <c r="U889" s="252" t="s">
        <v>885</v>
      </c>
      <c r="V889" s="253" t="s">
        <v>849</v>
      </c>
      <c r="W889" s="252" t="s">
        <v>888</v>
      </c>
      <c r="X889" s="252" t="s">
        <v>793</v>
      </c>
      <c r="Y889" s="228" t="str">
        <f>VLOOKUP(HelpMe[[#This Row],[Technician]],Technicians[#All],3,FALSE)</f>
        <v>RAK Ceramics</v>
      </c>
      <c r="Z889" s="228" t="str">
        <f>VLOOKUP(HelpMe[[#This Row],[Technician]],Technicians[#All],2,FALSE)</f>
        <v>SAP Basis</v>
      </c>
      <c r="AA889" s="230" t="e">
        <f>IF((TEXT("Oct 28, 2024 00:00 AM","mmm dd, yyyy hh:mm") - TEXT(HelpMe[[#This Row],[Created Date]],"mmm dd, yyyy hh:mm"))&gt;0, "Yes","No")</f>
        <v>#VALUE!</v>
      </c>
      <c r="AB889" s="230">
        <f ca="1">IF(HelpMe[[#This Row],[Resolved Time]]="-",NOW()-TEXT(HelpMe[[#This Row],[Created Date]],"mmm dd, yyyy hh:mm"),HelpMe[[#This Row],[Resolved Time]]-HelpMe[[#This Row],[Created Date]])</f>
        <v>1.2673611111094942</v>
      </c>
      <c r="AC889" s="231" t="e">
        <f>YEAR(TEXT(HelpMe[[#This Row],[Created Date]],"mmm dd, yyyy hh:mm"))</f>
        <v>#VALUE!</v>
      </c>
      <c r="AD889" s="228" t="e">
        <f>WEEKNUM(TEXT(HelpMe[[#This Row],[Created Date]],"mmm dd, yyyy hh:mm"),2)</f>
        <v>#VALUE!</v>
      </c>
      <c r="AE889" s="228" t="e">
        <f>_xlfn.CONCAT(HelpMe[[#This Row],[Year]],"-W",HelpMe[[#This Row],[Week'#]])</f>
        <v>#VALUE!</v>
      </c>
      <c r="AF889" s="228" t="str">
        <f>IFERROR(VLOOKUP(HelpMe[[#This Row],[ID]],CGTracker[#All],11,FALSE),"No CG Status Found")</f>
        <v>No CG Status Found</v>
      </c>
      <c r="AG889" s="228" t="e">
        <f>MONTH(TEXT(HelpMe[[#This Row],[Created Date]],"mmm dd, yyyy hh:mm"))</f>
        <v>#VALUE!</v>
      </c>
      <c r="AH889" s="228" t="e">
        <f>_xlfn.CONCAT(HelpMe[[#This Row],[Year]],"-M",HelpMe[[#This Row],[Month]])</f>
        <v>#VALUE!</v>
      </c>
      <c r="AI889" s="228" t="str">
        <f ca="1">IF(HelpMe[[#This Row],[Age]]&lt;2,"Less than 2",IF(HelpMe[[#This Row],[Age]]&lt;5,"From 2 to 5",IF(HelpMe[[#This Row],[Age]]&lt;10,"From 5 to 10","More than 10")))</f>
        <v>Less than 2</v>
      </c>
      <c r="AJ889" s="233" t="e">
        <f>DATEVALUE(TEXT(HelpMe[[#This Row],[Created Date]],"mm/dd/yyyy hh:mm"))</f>
        <v>#VALUE!</v>
      </c>
      <c r="AK889" s="233" t="e">
        <f>IF(HelpMe[[#This Row],[Resolved Time]]="-","",DATEVALUE(TEXT(HelpMe[[#This Row],[Created Date]],"mm/dd/yyyy hh:mm")))</f>
        <v>#VALUE!</v>
      </c>
    </row>
    <row r="890" spans="1:37" ht="14.5">
      <c r="A890" s="252">
        <v>4000006038</v>
      </c>
      <c r="B890" s="252" t="s">
        <v>117</v>
      </c>
      <c r="C890" s="252" t="s">
        <v>906</v>
      </c>
      <c r="D890" s="254" t="s">
        <v>2231</v>
      </c>
      <c r="E890" s="252" t="s">
        <v>1919</v>
      </c>
      <c r="F890" s="252" t="s">
        <v>843</v>
      </c>
      <c r="G890" s="252" t="s">
        <v>844</v>
      </c>
      <c r="H890" s="252" t="s">
        <v>40</v>
      </c>
      <c r="I890" s="255">
        <v>45644.595833333333</v>
      </c>
      <c r="J890" s="255">
        <v>45645.554166666669</v>
      </c>
      <c r="K890" s="252" t="s">
        <v>885</v>
      </c>
      <c r="L890" s="253" t="s">
        <v>849</v>
      </c>
      <c r="M890" s="252" t="s">
        <v>1919</v>
      </c>
      <c r="N890" s="252" t="s">
        <v>927</v>
      </c>
      <c r="O890" s="252" t="s">
        <v>848</v>
      </c>
      <c r="P890" s="255">
        <v>45646.5625</v>
      </c>
      <c r="Q890" s="252" t="s">
        <v>861</v>
      </c>
      <c r="R890" s="255">
        <v>45646.5625</v>
      </c>
      <c r="S890" s="255">
        <v>45646.5625</v>
      </c>
      <c r="T890" s="255">
        <v>45644.637499999997</v>
      </c>
      <c r="U890" s="252" t="s">
        <v>885</v>
      </c>
      <c r="V890" s="253" t="s">
        <v>849</v>
      </c>
      <c r="W890" s="252" t="s">
        <v>888</v>
      </c>
      <c r="X890" s="252" t="s">
        <v>793</v>
      </c>
      <c r="Y890" s="228" t="str">
        <f>VLOOKUP(HelpMe[[#This Row],[Technician]],Technicians[#All],3,FALSE)</f>
        <v>RAK Ceramics</v>
      </c>
      <c r="Z890" s="228" t="str">
        <f>VLOOKUP(HelpMe[[#This Row],[Technician]],Technicians[#All],2,FALSE)</f>
        <v>SAP Basis</v>
      </c>
      <c r="AA890" s="230" t="e">
        <f>IF((TEXT("Oct 28, 2024 00:00 AM","mmm dd, yyyy hh:mm") - TEXT(HelpMe[[#This Row],[Created Date]],"mmm dd, yyyy hh:mm"))&gt;0, "Yes","No")</f>
        <v>#VALUE!</v>
      </c>
      <c r="AB890" s="230">
        <f ca="1">IF(HelpMe[[#This Row],[Resolved Time]]="-",NOW()-TEXT(HelpMe[[#This Row],[Created Date]],"mmm dd, yyyy hh:mm"),HelpMe[[#This Row],[Resolved Time]]-HelpMe[[#This Row],[Created Date]])</f>
        <v>1.9666666666671517</v>
      </c>
      <c r="AC890" s="231" t="e">
        <f>YEAR(TEXT(HelpMe[[#This Row],[Created Date]],"mmm dd, yyyy hh:mm"))</f>
        <v>#VALUE!</v>
      </c>
      <c r="AD890" s="228" t="e">
        <f>WEEKNUM(TEXT(HelpMe[[#This Row],[Created Date]],"mmm dd, yyyy hh:mm"),2)</f>
        <v>#VALUE!</v>
      </c>
      <c r="AE890" s="228" t="e">
        <f>_xlfn.CONCAT(HelpMe[[#This Row],[Year]],"-W",HelpMe[[#This Row],[Week'#]])</f>
        <v>#VALUE!</v>
      </c>
      <c r="AF890" s="228" t="str">
        <f>IFERROR(VLOOKUP(HelpMe[[#This Row],[ID]],CGTracker[#All],11,FALSE),"No CG Status Found")</f>
        <v>No CG Status Found</v>
      </c>
      <c r="AG890" s="228" t="e">
        <f>MONTH(TEXT(HelpMe[[#This Row],[Created Date]],"mmm dd, yyyy hh:mm"))</f>
        <v>#VALUE!</v>
      </c>
      <c r="AH890" s="228" t="e">
        <f>_xlfn.CONCAT(HelpMe[[#This Row],[Year]],"-M",HelpMe[[#This Row],[Month]])</f>
        <v>#VALUE!</v>
      </c>
      <c r="AI890" s="228" t="str">
        <f ca="1">IF(HelpMe[[#This Row],[Age]]&lt;2,"Less than 2",IF(HelpMe[[#This Row],[Age]]&lt;5,"From 2 to 5",IF(HelpMe[[#This Row],[Age]]&lt;10,"From 5 to 10","More than 10")))</f>
        <v>Less than 2</v>
      </c>
      <c r="AJ890" s="233" t="e">
        <f>DATEVALUE(TEXT(HelpMe[[#This Row],[Created Date]],"mm/dd/yyyy hh:mm"))</f>
        <v>#VALUE!</v>
      </c>
      <c r="AK890" s="233" t="e">
        <f>IF(HelpMe[[#This Row],[Resolved Time]]="-","",DATEVALUE(TEXT(HelpMe[[#This Row],[Created Date]],"mm/dd/yyyy hh:mm")))</f>
        <v>#VALUE!</v>
      </c>
    </row>
    <row r="891" spans="1:37" ht="14.5">
      <c r="A891" s="252">
        <v>4000004132</v>
      </c>
      <c r="B891" s="252" t="s">
        <v>117</v>
      </c>
      <c r="C891" s="252" t="s">
        <v>795</v>
      </c>
      <c r="D891" s="254" t="s">
        <v>2232</v>
      </c>
      <c r="E891" s="252" t="s">
        <v>2225</v>
      </c>
      <c r="F891" s="252" t="s">
        <v>843</v>
      </c>
      <c r="G891" s="252" t="s">
        <v>844</v>
      </c>
      <c r="H891" s="252" t="s">
        <v>403</v>
      </c>
      <c r="I891" s="255">
        <v>45581.541666666664</v>
      </c>
      <c r="J891" s="255">
        <v>45585.541666666664</v>
      </c>
      <c r="K891" s="252" t="s">
        <v>845</v>
      </c>
      <c r="L891" s="255">
        <v>45590.739583333336</v>
      </c>
      <c r="M891" s="252" t="s">
        <v>846</v>
      </c>
      <c r="N891" s="252" t="s">
        <v>860</v>
      </c>
      <c r="O891" s="252" t="s">
        <v>848</v>
      </c>
      <c r="P891" s="255">
        <v>45590.739583333336</v>
      </c>
      <c r="Q891" s="252" t="s">
        <v>795</v>
      </c>
      <c r="R891" s="255">
        <v>45587.724305555559</v>
      </c>
      <c r="S891" s="255">
        <v>45587.724305555559</v>
      </c>
      <c r="T891" s="255">
        <v>45581.625</v>
      </c>
      <c r="U891" s="252" t="s">
        <v>885</v>
      </c>
      <c r="V891" s="253" t="s">
        <v>849</v>
      </c>
      <c r="W891" s="252" t="s">
        <v>850</v>
      </c>
      <c r="X891" s="252" t="s">
        <v>851</v>
      </c>
      <c r="Y891" s="228" t="str">
        <f>VLOOKUP(HelpMe[[#This Row],[Technician]],Technicians[#All],3,FALSE)</f>
        <v>RAK Ceramics</v>
      </c>
      <c r="Z891" s="228" t="str">
        <f>VLOOKUP(HelpMe[[#This Row],[Technician]],Technicians[#All],2,FALSE)</f>
        <v>SAP Basis</v>
      </c>
      <c r="AA891" s="230" t="e">
        <f>IF((TEXT("Oct 28, 2024 00:00 AM","mmm dd, yyyy hh:mm") - TEXT(HelpMe[[#This Row],[Created Date]],"mmm dd, yyyy hh:mm"))&gt;0, "Yes","No")</f>
        <v>#VALUE!</v>
      </c>
      <c r="AB891" s="230">
        <f ca="1">IF(HelpMe[[#This Row],[Resolved Time]]="-",NOW()-TEXT(HelpMe[[#This Row],[Created Date]],"mmm dd, yyyy hh:mm"),HelpMe[[#This Row],[Resolved Time]]-HelpMe[[#This Row],[Created Date]])</f>
        <v>6.1826388888948713</v>
      </c>
      <c r="AC891" s="231" t="e">
        <f>YEAR(TEXT(HelpMe[[#This Row],[Created Date]],"mmm dd, yyyy hh:mm"))</f>
        <v>#VALUE!</v>
      </c>
      <c r="AD891" s="228" t="e">
        <f>WEEKNUM(TEXT(HelpMe[[#This Row],[Created Date]],"mmm dd, yyyy hh:mm"),2)</f>
        <v>#VALUE!</v>
      </c>
      <c r="AE891" s="228" t="e">
        <f>_xlfn.CONCAT(HelpMe[[#This Row],[Year]],"-W",HelpMe[[#This Row],[Week'#]])</f>
        <v>#VALUE!</v>
      </c>
      <c r="AF891" s="228" t="str">
        <f>IFERROR(VLOOKUP(HelpMe[[#This Row],[ID]],CGTracker[#All],11,FALSE),"No CG Status Found")</f>
        <v>No CG Status Found</v>
      </c>
      <c r="AG891" s="228" t="e">
        <f>MONTH(TEXT(HelpMe[[#This Row],[Created Date]],"mmm dd, yyyy hh:mm"))</f>
        <v>#VALUE!</v>
      </c>
      <c r="AH891" s="228" t="e">
        <f>_xlfn.CONCAT(HelpMe[[#This Row],[Year]],"-M",HelpMe[[#This Row],[Month]])</f>
        <v>#VALUE!</v>
      </c>
      <c r="AI891" s="228" t="str">
        <f ca="1">IF(HelpMe[[#This Row],[Age]]&lt;2,"Less than 2",IF(HelpMe[[#This Row],[Age]]&lt;5,"From 2 to 5",IF(HelpMe[[#This Row],[Age]]&lt;10,"From 5 to 10","More than 10")))</f>
        <v>From 5 to 10</v>
      </c>
      <c r="AJ891" s="233" t="e">
        <f>DATEVALUE(TEXT(HelpMe[[#This Row],[Created Date]],"mm/dd/yyyy hh:mm"))</f>
        <v>#VALUE!</v>
      </c>
      <c r="AK891" s="233" t="e">
        <f>IF(HelpMe[[#This Row],[Resolved Time]]="-","",DATEVALUE(TEXT(HelpMe[[#This Row],[Created Date]],"mm/dd/yyyy hh:mm")))</f>
        <v>#VALUE!</v>
      </c>
    </row>
    <row r="892" spans="1:37" ht="14.5">
      <c r="A892" s="252">
        <v>4000000187</v>
      </c>
      <c r="B892" s="252" t="s">
        <v>117</v>
      </c>
      <c r="C892" s="252" t="s">
        <v>795</v>
      </c>
      <c r="D892" s="254" t="s">
        <v>2233</v>
      </c>
      <c r="E892" s="252" t="s">
        <v>1822</v>
      </c>
      <c r="F892" s="252" t="s">
        <v>843</v>
      </c>
      <c r="G892" s="252" t="s">
        <v>844</v>
      </c>
      <c r="H892" s="252" t="s">
        <v>403</v>
      </c>
      <c r="I892" s="255">
        <v>45475.76666666667</v>
      </c>
      <c r="J892" s="255">
        <v>45477.76666666667</v>
      </c>
      <c r="K892" s="252" t="s">
        <v>845</v>
      </c>
      <c r="L892" s="255">
        <v>45486.742361111108</v>
      </c>
      <c r="M892" s="252" t="s">
        <v>915</v>
      </c>
      <c r="N892" s="252" t="s">
        <v>847</v>
      </c>
      <c r="O892" s="252" t="s">
        <v>848</v>
      </c>
      <c r="P892" s="255">
        <v>45486.742361111108</v>
      </c>
      <c r="Q892" s="252" t="s">
        <v>795</v>
      </c>
      <c r="R892" s="255">
        <v>45483.734722222223</v>
      </c>
      <c r="S892" s="255">
        <v>45481.709722222222</v>
      </c>
      <c r="T892" s="255">
        <v>45476.474999999999</v>
      </c>
      <c r="U892" s="252" t="s">
        <v>885</v>
      </c>
      <c r="V892" s="253" t="s">
        <v>849</v>
      </c>
      <c r="W892" s="252" t="s">
        <v>850</v>
      </c>
      <c r="X892" s="252" t="s">
        <v>851</v>
      </c>
      <c r="Y892" s="228" t="str">
        <f>VLOOKUP(HelpMe[[#This Row],[Technician]],Technicians[#All],3,FALSE)</f>
        <v>RAK Ceramics</v>
      </c>
      <c r="Z892" s="228" t="str">
        <f>VLOOKUP(HelpMe[[#This Row],[Technician]],Technicians[#All],2,FALSE)</f>
        <v>SAP Basis</v>
      </c>
      <c r="AA892" s="230" t="e">
        <f>IF((TEXT("Oct 28, 2024 00:00 AM","mmm dd, yyyy hh:mm") - TEXT(HelpMe[[#This Row],[Created Date]],"mmm dd, yyyy hh:mm"))&gt;0, "Yes","No")</f>
        <v>#VALUE!</v>
      </c>
      <c r="AB892" s="230">
        <f ca="1">IF(HelpMe[[#This Row],[Resolved Time]]="-",NOW()-TEXT(HelpMe[[#This Row],[Created Date]],"mmm dd, yyyy hh:mm"),HelpMe[[#This Row],[Resolved Time]]-HelpMe[[#This Row],[Created Date]])</f>
        <v>7.9680555555532919</v>
      </c>
      <c r="AC892" s="231" t="e">
        <f>YEAR(TEXT(HelpMe[[#This Row],[Created Date]],"mmm dd, yyyy hh:mm"))</f>
        <v>#VALUE!</v>
      </c>
      <c r="AD892" s="228" t="e">
        <f>WEEKNUM(TEXT(HelpMe[[#This Row],[Created Date]],"mmm dd, yyyy hh:mm"),2)</f>
        <v>#VALUE!</v>
      </c>
      <c r="AE892" s="228" t="e">
        <f>_xlfn.CONCAT(HelpMe[[#This Row],[Year]],"-W",HelpMe[[#This Row],[Week'#]])</f>
        <v>#VALUE!</v>
      </c>
      <c r="AF892" s="228" t="str">
        <f>IFERROR(VLOOKUP(HelpMe[[#This Row],[ID]],CGTracker[#All],11,FALSE),"No CG Status Found")</f>
        <v>No CG Status Found</v>
      </c>
      <c r="AG892" s="228" t="e">
        <f>MONTH(TEXT(HelpMe[[#This Row],[Created Date]],"mmm dd, yyyy hh:mm"))</f>
        <v>#VALUE!</v>
      </c>
      <c r="AH892" s="228" t="e">
        <f>_xlfn.CONCAT(HelpMe[[#This Row],[Year]],"-M",HelpMe[[#This Row],[Month]])</f>
        <v>#VALUE!</v>
      </c>
      <c r="AI892" s="228" t="str">
        <f ca="1">IF(HelpMe[[#This Row],[Age]]&lt;2,"Less than 2",IF(HelpMe[[#This Row],[Age]]&lt;5,"From 2 to 5",IF(HelpMe[[#This Row],[Age]]&lt;10,"From 5 to 10","More than 10")))</f>
        <v>From 5 to 10</v>
      </c>
      <c r="AJ892" s="233">
        <f>DATEVALUE(TEXT(HelpMe[[#This Row],[Created Date]],"mm/dd/yyyy hh:mm"))</f>
        <v>45329</v>
      </c>
      <c r="AK892" s="233">
        <f>IF(HelpMe[[#This Row],[Resolved Time]]="-","",DATEVALUE(TEXT(HelpMe[[#This Row],[Created Date]],"mm/dd/yyyy hh:mm")))</f>
        <v>45329</v>
      </c>
    </row>
    <row r="893" spans="1:37" ht="14.5">
      <c r="A893" s="252">
        <v>4000001586</v>
      </c>
      <c r="B893" s="252" t="s">
        <v>117</v>
      </c>
      <c r="C893" s="252" t="s">
        <v>795</v>
      </c>
      <c r="D893" s="254" t="s">
        <v>2234</v>
      </c>
      <c r="E893" s="252" t="s">
        <v>2196</v>
      </c>
      <c r="F893" s="252" t="s">
        <v>843</v>
      </c>
      <c r="G893" s="252" t="s">
        <v>844</v>
      </c>
      <c r="H893" s="252" t="s">
        <v>403</v>
      </c>
      <c r="I893" s="255">
        <v>45505.688888888886</v>
      </c>
      <c r="J893" s="255">
        <v>45509.688888888886</v>
      </c>
      <c r="K893" s="252" t="s">
        <v>845</v>
      </c>
      <c r="L893" s="255">
        <v>45557.80972222222</v>
      </c>
      <c r="M893" s="252" t="s">
        <v>2196</v>
      </c>
      <c r="N893" s="252" t="s">
        <v>860</v>
      </c>
      <c r="O893" s="252" t="s">
        <v>848</v>
      </c>
      <c r="P893" s="255">
        <v>45557.80972222222</v>
      </c>
      <c r="Q893" s="252" t="s">
        <v>795</v>
      </c>
      <c r="R893" s="255">
        <v>45554.80972222222</v>
      </c>
      <c r="S893" s="255">
        <v>45530.635416666664</v>
      </c>
      <c r="T893" s="255">
        <v>45505.772222222222</v>
      </c>
      <c r="U893" s="252" t="s">
        <v>885</v>
      </c>
      <c r="V893" s="253" t="s">
        <v>849</v>
      </c>
      <c r="W893" s="252" t="s">
        <v>850</v>
      </c>
      <c r="X893" s="252" t="s">
        <v>793</v>
      </c>
      <c r="Y893" s="228" t="str">
        <f>VLOOKUP(HelpMe[[#This Row],[Technician]],Technicians[#All],3,FALSE)</f>
        <v>RAK Ceramics</v>
      </c>
      <c r="Z893" s="228" t="str">
        <f>VLOOKUP(HelpMe[[#This Row],[Technician]],Technicians[#All],2,FALSE)</f>
        <v>SAP Basis</v>
      </c>
      <c r="AA893" s="230" t="e">
        <f>IF((TEXT("Oct 28, 2024 00:00 AM","mmm dd, yyyy hh:mm") - TEXT(HelpMe[[#This Row],[Created Date]],"mmm dd, yyyy hh:mm"))&gt;0, "Yes","No")</f>
        <v>#VALUE!</v>
      </c>
      <c r="AB893" s="230">
        <f ca="1">IF(HelpMe[[#This Row],[Resolved Time]]="-",NOW()-TEXT(HelpMe[[#This Row],[Created Date]],"mmm dd, yyyy hh:mm"),HelpMe[[#This Row],[Resolved Time]]-HelpMe[[#This Row],[Created Date]])</f>
        <v>49.120833333334303</v>
      </c>
      <c r="AC893" s="231" t="e">
        <f>YEAR(TEXT(HelpMe[[#This Row],[Created Date]],"mmm dd, yyyy hh:mm"))</f>
        <v>#VALUE!</v>
      </c>
      <c r="AD893" s="228" t="e">
        <f>WEEKNUM(TEXT(HelpMe[[#This Row],[Created Date]],"mmm dd, yyyy hh:mm"),2)</f>
        <v>#VALUE!</v>
      </c>
      <c r="AE893" s="228" t="e">
        <f>_xlfn.CONCAT(HelpMe[[#This Row],[Year]],"-W",HelpMe[[#This Row],[Week'#]])</f>
        <v>#VALUE!</v>
      </c>
      <c r="AF893" s="228" t="str">
        <f>IFERROR(VLOOKUP(HelpMe[[#This Row],[ID]],CGTracker[#All],11,FALSE),"No CG Status Found")</f>
        <v>No CG Status Found</v>
      </c>
      <c r="AG893" s="228" t="e">
        <f>MONTH(TEXT(HelpMe[[#This Row],[Created Date]],"mmm dd, yyyy hh:mm"))</f>
        <v>#VALUE!</v>
      </c>
      <c r="AH893" s="228" t="e">
        <f>_xlfn.CONCAT(HelpMe[[#This Row],[Year]],"-M",HelpMe[[#This Row],[Month]])</f>
        <v>#VALUE!</v>
      </c>
      <c r="AI893" s="228" t="str">
        <f ca="1">IF(HelpMe[[#This Row],[Age]]&lt;2,"Less than 2",IF(HelpMe[[#This Row],[Age]]&lt;5,"From 2 to 5",IF(HelpMe[[#This Row],[Age]]&lt;10,"From 5 to 10","More than 10")))</f>
        <v>More than 10</v>
      </c>
      <c r="AJ893" s="233">
        <f>DATEVALUE(TEXT(HelpMe[[#This Row],[Created Date]],"mm/dd/yyyy hh:mm"))</f>
        <v>45299</v>
      </c>
      <c r="AK893" s="233">
        <f>IF(HelpMe[[#This Row],[Resolved Time]]="-","",DATEVALUE(TEXT(HelpMe[[#This Row],[Created Date]],"mm/dd/yyyy hh:mm")))</f>
        <v>45299</v>
      </c>
    </row>
    <row r="894" spans="1:37" ht="14.5">
      <c r="A894" s="252">
        <v>4000003817</v>
      </c>
      <c r="B894" s="252" t="s">
        <v>156</v>
      </c>
      <c r="C894" s="252" t="s">
        <v>795</v>
      </c>
      <c r="D894" s="254" t="s">
        <v>2235</v>
      </c>
      <c r="E894" s="252" t="s">
        <v>963</v>
      </c>
      <c r="F894" s="252" t="s">
        <v>843</v>
      </c>
      <c r="G894" s="252" t="s">
        <v>844</v>
      </c>
      <c r="H894" s="252" t="s">
        <v>403</v>
      </c>
      <c r="I894" s="255">
        <v>45572.711805555555</v>
      </c>
      <c r="J894" s="255">
        <v>45574.711805555555</v>
      </c>
      <c r="K894" s="252" t="s">
        <v>845</v>
      </c>
      <c r="L894" s="255">
        <v>45576.776388888888</v>
      </c>
      <c r="M894" s="252" t="s">
        <v>846</v>
      </c>
      <c r="N894" s="252" t="s">
        <v>912</v>
      </c>
      <c r="O894" s="252" t="s">
        <v>848</v>
      </c>
      <c r="P894" s="255">
        <v>45576.776388888888</v>
      </c>
      <c r="Q894" s="252" t="s">
        <v>795</v>
      </c>
      <c r="R894" s="255">
        <v>45573.754861111112</v>
      </c>
      <c r="S894" s="255">
        <v>45573.754861111112</v>
      </c>
      <c r="T894" s="255">
        <v>45573.440972222219</v>
      </c>
      <c r="U894" s="253" t="s">
        <v>849</v>
      </c>
      <c r="V894" s="253" t="s">
        <v>849</v>
      </c>
      <c r="W894" s="252" t="s">
        <v>850</v>
      </c>
      <c r="X894" s="252" t="s">
        <v>903</v>
      </c>
      <c r="Y894" s="228" t="str">
        <f>VLOOKUP(HelpMe[[#This Row],[Technician]],Technicians[#All],3,FALSE)</f>
        <v>RAK Ceramics</v>
      </c>
      <c r="Z894" s="228" t="str">
        <f>VLOOKUP(HelpMe[[#This Row],[Technician]],Technicians[#All],2,FALSE)</f>
        <v>SAP Basis</v>
      </c>
      <c r="AA894" s="230" t="e">
        <f>IF((TEXT("Oct 28, 2024 00:00 AM","mmm dd, yyyy hh:mm") - TEXT(HelpMe[[#This Row],[Created Date]],"mmm dd, yyyy hh:mm"))&gt;0, "Yes","No")</f>
        <v>#VALUE!</v>
      </c>
      <c r="AB894" s="230">
        <f ca="1">IF(HelpMe[[#This Row],[Resolved Time]]="-",NOW()-TEXT(HelpMe[[#This Row],[Created Date]],"mmm dd, yyyy hh:mm"),HelpMe[[#This Row],[Resolved Time]]-HelpMe[[#This Row],[Created Date]])</f>
        <v>1.0430555555576575</v>
      </c>
      <c r="AC894" s="231" t="e">
        <f>YEAR(TEXT(HelpMe[[#This Row],[Created Date]],"mmm dd, yyyy hh:mm"))</f>
        <v>#VALUE!</v>
      </c>
      <c r="AD894" s="228" t="e">
        <f>WEEKNUM(TEXT(HelpMe[[#This Row],[Created Date]],"mmm dd, yyyy hh:mm"),2)</f>
        <v>#VALUE!</v>
      </c>
      <c r="AE894" s="228" t="e">
        <f>_xlfn.CONCAT(HelpMe[[#This Row],[Year]],"-W",HelpMe[[#This Row],[Week'#]])</f>
        <v>#VALUE!</v>
      </c>
      <c r="AF894" s="228" t="str">
        <f>IFERROR(VLOOKUP(HelpMe[[#This Row],[ID]],CGTracker[#All],11,FALSE),"No CG Status Found")</f>
        <v>No CG Status Found</v>
      </c>
      <c r="AG894" s="228" t="e">
        <f>MONTH(TEXT(HelpMe[[#This Row],[Created Date]],"mmm dd, yyyy hh:mm"))</f>
        <v>#VALUE!</v>
      </c>
      <c r="AH894" s="228" t="e">
        <f>_xlfn.CONCAT(HelpMe[[#This Row],[Year]],"-M",HelpMe[[#This Row],[Month]])</f>
        <v>#VALUE!</v>
      </c>
      <c r="AI894" s="228" t="str">
        <f ca="1">IF(HelpMe[[#This Row],[Age]]&lt;2,"Less than 2",IF(HelpMe[[#This Row],[Age]]&lt;5,"From 2 to 5",IF(HelpMe[[#This Row],[Age]]&lt;10,"From 5 to 10","More than 10")))</f>
        <v>Less than 2</v>
      </c>
      <c r="AJ894" s="233">
        <f>DATEVALUE(TEXT(HelpMe[[#This Row],[Created Date]],"mm/dd/yyyy hh:mm"))</f>
        <v>45483</v>
      </c>
      <c r="AK894" s="233">
        <f>IF(HelpMe[[#This Row],[Resolved Time]]="-","",DATEVALUE(TEXT(HelpMe[[#This Row],[Created Date]],"mm/dd/yyyy hh:mm")))</f>
        <v>45483</v>
      </c>
    </row>
    <row r="895" spans="1:37" ht="14.5">
      <c r="A895" s="252">
        <v>4000005436</v>
      </c>
      <c r="B895" s="252" t="s">
        <v>117</v>
      </c>
      <c r="C895" s="252" t="s">
        <v>861</v>
      </c>
      <c r="D895" s="254" t="s">
        <v>2236</v>
      </c>
      <c r="E895" s="252" t="s">
        <v>2237</v>
      </c>
      <c r="F895" s="252" t="s">
        <v>843</v>
      </c>
      <c r="G895" s="252" t="s">
        <v>844</v>
      </c>
      <c r="H895" s="252" t="s">
        <v>403</v>
      </c>
      <c r="I895" s="255">
        <v>45623.636805555558</v>
      </c>
      <c r="J895" s="255">
        <v>45626.636805555558</v>
      </c>
      <c r="K895" s="252" t="s">
        <v>885</v>
      </c>
      <c r="L895" s="255">
        <v>45634.671527777777</v>
      </c>
      <c r="M895" s="252" t="s">
        <v>846</v>
      </c>
      <c r="N895" s="252" t="s">
        <v>860</v>
      </c>
      <c r="O895" s="252" t="s">
        <v>848</v>
      </c>
      <c r="P895" s="255">
        <v>45634.671527777777</v>
      </c>
      <c r="Q895" s="252" t="s">
        <v>795</v>
      </c>
      <c r="R895" s="255">
        <v>45631.659722222219</v>
      </c>
      <c r="S895" s="255">
        <v>45631.659722222219</v>
      </c>
      <c r="T895" s="255">
        <v>45623.720138888886</v>
      </c>
      <c r="U895" s="252" t="s">
        <v>885</v>
      </c>
      <c r="V895" s="253" t="s">
        <v>849</v>
      </c>
      <c r="W895" s="252" t="s">
        <v>888</v>
      </c>
      <c r="X895" s="252" t="s">
        <v>857</v>
      </c>
      <c r="Y895" s="228" t="str">
        <f>VLOOKUP(HelpMe[[#This Row],[Technician]],Technicians[#All],3,FALSE)</f>
        <v>RAK Ceramics</v>
      </c>
      <c r="Z895" s="228" t="str">
        <f>VLOOKUP(HelpMe[[#This Row],[Technician]],Technicians[#All],2,FALSE)</f>
        <v>SAP Basis</v>
      </c>
      <c r="AA895" s="230" t="e">
        <f>IF((TEXT("Oct 28, 2024 00:00 AM","mmm dd, yyyy hh:mm") - TEXT(HelpMe[[#This Row],[Created Date]],"mmm dd, yyyy hh:mm"))&gt;0, "Yes","No")</f>
        <v>#VALUE!</v>
      </c>
      <c r="AB895" s="230">
        <f ca="1">IF(HelpMe[[#This Row],[Resolved Time]]="-",NOW()-TEXT(HelpMe[[#This Row],[Created Date]],"mmm dd, yyyy hh:mm"),HelpMe[[#This Row],[Resolved Time]]-HelpMe[[#This Row],[Created Date]])</f>
        <v>8.022916666661331</v>
      </c>
      <c r="AC895" s="231" t="e">
        <f>YEAR(TEXT(HelpMe[[#This Row],[Created Date]],"mmm dd, yyyy hh:mm"))</f>
        <v>#VALUE!</v>
      </c>
      <c r="AD895" s="228" t="e">
        <f>WEEKNUM(TEXT(HelpMe[[#This Row],[Created Date]],"mmm dd, yyyy hh:mm"),2)</f>
        <v>#VALUE!</v>
      </c>
      <c r="AE895" s="228" t="e">
        <f>_xlfn.CONCAT(HelpMe[[#This Row],[Year]],"-W",HelpMe[[#This Row],[Week'#]])</f>
        <v>#VALUE!</v>
      </c>
      <c r="AF895" s="228" t="str">
        <f>IFERROR(VLOOKUP(HelpMe[[#This Row],[ID]],CGTracker[#All],11,FALSE),"No CG Status Found")</f>
        <v>No CG Status Found</v>
      </c>
      <c r="AG895" s="228" t="e">
        <f>MONTH(TEXT(HelpMe[[#This Row],[Created Date]],"mmm dd, yyyy hh:mm"))</f>
        <v>#VALUE!</v>
      </c>
      <c r="AH895" s="228" t="e">
        <f>_xlfn.CONCAT(HelpMe[[#This Row],[Year]],"-M",HelpMe[[#This Row],[Month]])</f>
        <v>#VALUE!</v>
      </c>
      <c r="AI895" s="228" t="str">
        <f ca="1">IF(HelpMe[[#This Row],[Age]]&lt;2,"Less than 2",IF(HelpMe[[#This Row],[Age]]&lt;5,"From 2 to 5",IF(HelpMe[[#This Row],[Age]]&lt;10,"From 5 to 10","More than 10")))</f>
        <v>From 5 to 10</v>
      </c>
      <c r="AJ895" s="233" t="e">
        <f>DATEVALUE(TEXT(HelpMe[[#This Row],[Created Date]],"mm/dd/yyyy hh:mm"))</f>
        <v>#VALUE!</v>
      </c>
      <c r="AK895" s="233" t="e">
        <f>IF(HelpMe[[#This Row],[Resolved Time]]="-","",DATEVALUE(TEXT(HelpMe[[#This Row],[Created Date]],"mm/dd/yyyy hh:mm")))</f>
        <v>#VALUE!</v>
      </c>
    </row>
    <row r="896" spans="1:37" ht="14.5">
      <c r="A896" s="252">
        <v>4000002677</v>
      </c>
      <c r="B896" s="252" t="s">
        <v>117</v>
      </c>
      <c r="C896" s="252" t="s">
        <v>795</v>
      </c>
      <c r="D896" s="254" t="s">
        <v>2238</v>
      </c>
      <c r="E896" s="252" t="s">
        <v>1024</v>
      </c>
      <c r="F896" s="252" t="s">
        <v>884</v>
      </c>
      <c r="G896" s="252" t="s">
        <v>844</v>
      </c>
      <c r="H896" s="252" t="s">
        <v>403</v>
      </c>
      <c r="I896" s="255">
        <v>45539.746527777781</v>
      </c>
      <c r="J896" s="255">
        <v>45541.746527777781</v>
      </c>
      <c r="K896" s="252" t="s">
        <v>885</v>
      </c>
      <c r="L896" s="255">
        <v>45547.556250000001</v>
      </c>
      <c r="M896" s="252" t="s">
        <v>1024</v>
      </c>
      <c r="N896" s="252" t="s">
        <v>860</v>
      </c>
      <c r="O896" s="252" t="s">
        <v>848</v>
      </c>
      <c r="P896" s="255">
        <v>45547.556250000001</v>
      </c>
      <c r="Q896" s="252" t="s">
        <v>795</v>
      </c>
      <c r="R896" s="255">
        <v>45544.539583333331</v>
      </c>
      <c r="S896" s="255">
        <v>45544.539583333331</v>
      </c>
      <c r="T896" s="255">
        <v>45540.475694444445</v>
      </c>
      <c r="U896" s="252" t="s">
        <v>885</v>
      </c>
      <c r="V896" s="253" t="s">
        <v>849</v>
      </c>
      <c r="W896" s="252" t="s">
        <v>888</v>
      </c>
      <c r="X896" s="252" t="s">
        <v>903</v>
      </c>
      <c r="Y896" s="228" t="str">
        <f>VLOOKUP(HelpMe[[#This Row],[Technician]],Technicians[#All],3,FALSE)</f>
        <v>RAK Ceramics</v>
      </c>
      <c r="Z896" s="228" t="str">
        <f>VLOOKUP(HelpMe[[#This Row],[Technician]],Technicians[#All],2,FALSE)</f>
        <v>SAP Basis</v>
      </c>
      <c r="AA896" s="230" t="e">
        <f>IF((TEXT("Oct 28, 2024 00:00 AM","mmm dd, yyyy hh:mm") - TEXT(HelpMe[[#This Row],[Created Date]],"mmm dd, yyyy hh:mm"))&gt;0, "Yes","No")</f>
        <v>#VALUE!</v>
      </c>
      <c r="AB896" s="230">
        <f ca="1">IF(HelpMe[[#This Row],[Resolved Time]]="-",NOW()-TEXT(HelpMe[[#This Row],[Created Date]],"mmm dd, yyyy hh:mm"),HelpMe[[#This Row],[Resolved Time]]-HelpMe[[#This Row],[Created Date]])</f>
        <v>4.7930555555503815</v>
      </c>
      <c r="AC896" s="231" t="e">
        <f>YEAR(TEXT(HelpMe[[#This Row],[Created Date]],"mmm dd, yyyy hh:mm"))</f>
        <v>#VALUE!</v>
      </c>
      <c r="AD896" s="228" t="e">
        <f>WEEKNUM(TEXT(HelpMe[[#This Row],[Created Date]],"mmm dd, yyyy hh:mm"),2)</f>
        <v>#VALUE!</v>
      </c>
      <c r="AE896" s="228" t="e">
        <f>_xlfn.CONCAT(HelpMe[[#This Row],[Year]],"-W",HelpMe[[#This Row],[Week'#]])</f>
        <v>#VALUE!</v>
      </c>
      <c r="AF896" s="228" t="str">
        <f>IFERROR(VLOOKUP(HelpMe[[#This Row],[ID]],CGTracker[#All],11,FALSE),"No CG Status Found")</f>
        <v>No CG Status Found</v>
      </c>
      <c r="AG896" s="228" t="e">
        <f>MONTH(TEXT(HelpMe[[#This Row],[Created Date]],"mmm dd, yyyy hh:mm"))</f>
        <v>#VALUE!</v>
      </c>
      <c r="AH896" s="228" t="e">
        <f>_xlfn.CONCAT(HelpMe[[#This Row],[Year]],"-M",HelpMe[[#This Row],[Month]])</f>
        <v>#VALUE!</v>
      </c>
      <c r="AI896" s="228" t="str">
        <f ca="1">IF(HelpMe[[#This Row],[Age]]&lt;2,"Less than 2",IF(HelpMe[[#This Row],[Age]]&lt;5,"From 2 to 5",IF(HelpMe[[#This Row],[Age]]&lt;10,"From 5 to 10","More than 10")))</f>
        <v>From 2 to 5</v>
      </c>
      <c r="AJ896" s="233">
        <f>DATEVALUE(TEXT(HelpMe[[#This Row],[Created Date]],"mm/dd/yyyy hh:mm"))</f>
        <v>45391</v>
      </c>
      <c r="AK896" s="233">
        <f>IF(HelpMe[[#This Row],[Resolved Time]]="-","",DATEVALUE(TEXT(HelpMe[[#This Row],[Created Date]],"mm/dd/yyyy hh:mm")))</f>
        <v>45391</v>
      </c>
    </row>
    <row r="897" spans="1:37" ht="14.5">
      <c r="A897" s="252">
        <v>4000004705</v>
      </c>
      <c r="B897" s="252" t="s">
        <v>117</v>
      </c>
      <c r="C897" s="252" t="s">
        <v>861</v>
      </c>
      <c r="D897" s="254" t="s">
        <v>2239</v>
      </c>
      <c r="E897" s="252" t="s">
        <v>955</v>
      </c>
      <c r="F897" s="252" t="s">
        <v>843</v>
      </c>
      <c r="G897" s="252" t="s">
        <v>844</v>
      </c>
      <c r="H897" s="252" t="s">
        <v>403</v>
      </c>
      <c r="I897" s="255">
        <v>45601.741666666669</v>
      </c>
      <c r="J897" s="255">
        <v>45603.741666666669</v>
      </c>
      <c r="K897" s="252" t="s">
        <v>885</v>
      </c>
      <c r="L897" s="255">
        <v>45606.536805555559</v>
      </c>
      <c r="M897" s="252" t="s">
        <v>955</v>
      </c>
      <c r="N897" s="252" t="s">
        <v>956</v>
      </c>
      <c r="O897" s="252" t="s">
        <v>848</v>
      </c>
      <c r="P897" s="255">
        <v>45606.536805555559</v>
      </c>
      <c r="Q897" s="252" t="s">
        <v>795</v>
      </c>
      <c r="R897" s="255">
        <v>45603.52847222222</v>
      </c>
      <c r="S897" s="255">
        <v>45602.488888888889</v>
      </c>
      <c r="T897" s="255">
        <v>45602.45</v>
      </c>
      <c r="U897" s="252" t="s">
        <v>885</v>
      </c>
      <c r="V897" s="253" t="s">
        <v>849</v>
      </c>
      <c r="W897" s="252" t="s">
        <v>888</v>
      </c>
      <c r="X897" s="252" t="s">
        <v>793</v>
      </c>
      <c r="Y897" s="228" t="str">
        <f>VLOOKUP(HelpMe[[#This Row],[Technician]],Technicians[#All],3,FALSE)</f>
        <v>RAK Ceramics</v>
      </c>
      <c r="Z897" s="228" t="str">
        <f>VLOOKUP(HelpMe[[#This Row],[Technician]],Technicians[#All],2,FALSE)</f>
        <v>SAP Basis</v>
      </c>
      <c r="AA897" s="230" t="e">
        <f>IF((TEXT("Oct 28, 2024 00:00 AM","mmm dd, yyyy hh:mm") - TEXT(HelpMe[[#This Row],[Created Date]],"mmm dd, yyyy hh:mm"))&gt;0, "Yes","No")</f>
        <v>#VALUE!</v>
      </c>
      <c r="AB897" s="230">
        <f ca="1">IF(HelpMe[[#This Row],[Resolved Time]]="-",NOW()-TEXT(HelpMe[[#This Row],[Created Date]],"mmm dd, yyyy hh:mm"),HelpMe[[#This Row],[Resolved Time]]-HelpMe[[#This Row],[Created Date]])</f>
        <v>1.7868055555518367</v>
      </c>
      <c r="AC897" s="231" t="e">
        <f>YEAR(TEXT(HelpMe[[#This Row],[Created Date]],"mmm dd, yyyy hh:mm"))</f>
        <v>#VALUE!</v>
      </c>
      <c r="AD897" s="228" t="e">
        <f>WEEKNUM(TEXT(HelpMe[[#This Row],[Created Date]],"mmm dd, yyyy hh:mm"),2)</f>
        <v>#VALUE!</v>
      </c>
      <c r="AE897" s="228" t="e">
        <f>_xlfn.CONCAT(HelpMe[[#This Row],[Year]],"-W",HelpMe[[#This Row],[Week'#]])</f>
        <v>#VALUE!</v>
      </c>
      <c r="AF897" s="228" t="str">
        <f>IFERROR(VLOOKUP(HelpMe[[#This Row],[ID]],CGTracker[#All],11,FALSE),"No CG Status Found")</f>
        <v>No CG Status Found</v>
      </c>
      <c r="AG897" s="228" t="e">
        <f>MONTH(TEXT(HelpMe[[#This Row],[Created Date]],"mmm dd, yyyy hh:mm"))</f>
        <v>#VALUE!</v>
      </c>
      <c r="AH897" s="228" t="e">
        <f>_xlfn.CONCAT(HelpMe[[#This Row],[Year]],"-M",HelpMe[[#This Row],[Month]])</f>
        <v>#VALUE!</v>
      </c>
      <c r="AI897" s="228" t="str">
        <f ca="1">IF(HelpMe[[#This Row],[Age]]&lt;2,"Less than 2",IF(HelpMe[[#This Row],[Age]]&lt;5,"From 2 to 5",IF(HelpMe[[#This Row],[Age]]&lt;10,"From 5 to 10","More than 10")))</f>
        <v>Less than 2</v>
      </c>
      <c r="AJ897" s="233">
        <f>DATEVALUE(TEXT(HelpMe[[#This Row],[Created Date]],"mm/dd/yyyy hh:mm"))</f>
        <v>45423</v>
      </c>
      <c r="AK897" s="233">
        <f>IF(HelpMe[[#This Row],[Resolved Time]]="-","",DATEVALUE(TEXT(HelpMe[[#This Row],[Created Date]],"mm/dd/yyyy hh:mm")))</f>
        <v>45423</v>
      </c>
    </row>
    <row r="898" spans="1:37" ht="14.5">
      <c r="A898" s="252">
        <v>4000005416</v>
      </c>
      <c r="B898" s="252" t="s">
        <v>117</v>
      </c>
      <c r="C898" s="252" t="s">
        <v>795</v>
      </c>
      <c r="D898" s="254" t="s">
        <v>2240</v>
      </c>
      <c r="E898" s="252" t="s">
        <v>1317</v>
      </c>
      <c r="F898" s="252" t="s">
        <v>843</v>
      </c>
      <c r="G898" s="252" t="s">
        <v>844</v>
      </c>
      <c r="H898" s="252" t="s">
        <v>403</v>
      </c>
      <c r="I898" s="255">
        <v>45623.411805555559</v>
      </c>
      <c r="J898" s="255">
        <v>45626.416666666664</v>
      </c>
      <c r="K898" s="252" t="s">
        <v>885</v>
      </c>
      <c r="L898" s="255">
        <v>45634.713888888888</v>
      </c>
      <c r="M898" s="252" t="s">
        <v>846</v>
      </c>
      <c r="N898" s="252" t="s">
        <v>959</v>
      </c>
      <c r="O898" s="252" t="s">
        <v>848</v>
      </c>
      <c r="P898" s="255">
        <v>45634.713888888888</v>
      </c>
      <c r="Q898" s="252" t="s">
        <v>795</v>
      </c>
      <c r="R898" s="255">
        <v>45631.688194444447</v>
      </c>
      <c r="S898" s="255">
        <v>45631.688194444447</v>
      </c>
      <c r="T898" s="255">
        <v>45623.5</v>
      </c>
      <c r="U898" s="252" t="s">
        <v>885</v>
      </c>
      <c r="V898" s="253" t="s">
        <v>849</v>
      </c>
      <c r="W898" s="252" t="s">
        <v>888</v>
      </c>
      <c r="X898" s="252" t="s">
        <v>857</v>
      </c>
      <c r="Y898" s="228" t="str">
        <f>VLOOKUP(HelpMe[[#This Row],[Technician]],Technicians[#All],3,FALSE)</f>
        <v>RAK Ceramics</v>
      </c>
      <c r="Z898" s="228" t="str">
        <f>VLOOKUP(HelpMe[[#This Row],[Technician]],Technicians[#All],2,FALSE)</f>
        <v>SAP Basis</v>
      </c>
      <c r="AA898" s="230" t="e">
        <f>IF((TEXT("Oct 28, 2024 00:00 AM","mmm dd, yyyy hh:mm") - TEXT(HelpMe[[#This Row],[Created Date]],"mmm dd, yyyy hh:mm"))&gt;0, "Yes","No")</f>
        <v>#VALUE!</v>
      </c>
      <c r="AB898" s="230">
        <f ca="1">IF(HelpMe[[#This Row],[Resolved Time]]="-",NOW()-TEXT(HelpMe[[#This Row],[Created Date]],"mmm dd, yyyy hh:mm"),HelpMe[[#This Row],[Resolved Time]]-HelpMe[[#This Row],[Created Date]])</f>
        <v>8.2763888888875954</v>
      </c>
      <c r="AC898" s="231" t="e">
        <f>YEAR(TEXT(HelpMe[[#This Row],[Created Date]],"mmm dd, yyyy hh:mm"))</f>
        <v>#VALUE!</v>
      </c>
      <c r="AD898" s="228" t="e">
        <f>WEEKNUM(TEXT(HelpMe[[#This Row],[Created Date]],"mmm dd, yyyy hh:mm"),2)</f>
        <v>#VALUE!</v>
      </c>
      <c r="AE898" s="228" t="e">
        <f>_xlfn.CONCAT(HelpMe[[#This Row],[Year]],"-W",HelpMe[[#This Row],[Week'#]])</f>
        <v>#VALUE!</v>
      </c>
      <c r="AF898" s="228" t="str">
        <f>IFERROR(VLOOKUP(HelpMe[[#This Row],[ID]],CGTracker[#All],11,FALSE),"No CG Status Found")</f>
        <v>No CG Status Found</v>
      </c>
      <c r="AG898" s="228" t="e">
        <f>MONTH(TEXT(HelpMe[[#This Row],[Created Date]],"mmm dd, yyyy hh:mm"))</f>
        <v>#VALUE!</v>
      </c>
      <c r="AH898" s="228" t="e">
        <f>_xlfn.CONCAT(HelpMe[[#This Row],[Year]],"-M",HelpMe[[#This Row],[Month]])</f>
        <v>#VALUE!</v>
      </c>
      <c r="AI898" s="228" t="str">
        <f ca="1">IF(HelpMe[[#This Row],[Age]]&lt;2,"Less than 2",IF(HelpMe[[#This Row],[Age]]&lt;5,"From 2 to 5",IF(HelpMe[[#This Row],[Age]]&lt;10,"From 5 to 10","More than 10")))</f>
        <v>From 5 to 10</v>
      </c>
      <c r="AJ898" s="233" t="e">
        <f>DATEVALUE(TEXT(HelpMe[[#This Row],[Created Date]],"mm/dd/yyyy hh:mm"))</f>
        <v>#VALUE!</v>
      </c>
      <c r="AK898" s="233" t="e">
        <f>IF(HelpMe[[#This Row],[Resolved Time]]="-","",DATEVALUE(TEXT(HelpMe[[#This Row],[Created Date]],"mm/dd/yyyy hh:mm")))</f>
        <v>#VALUE!</v>
      </c>
    </row>
    <row r="899" spans="1:37" ht="14.5">
      <c r="A899" s="252">
        <v>4000005631</v>
      </c>
      <c r="B899" s="252" t="s">
        <v>156</v>
      </c>
      <c r="C899" s="252" t="s">
        <v>861</v>
      </c>
      <c r="D899" s="254" t="s">
        <v>2241</v>
      </c>
      <c r="E899" s="252" t="s">
        <v>948</v>
      </c>
      <c r="F899" s="252" t="s">
        <v>843</v>
      </c>
      <c r="G899" s="252" t="s">
        <v>844</v>
      </c>
      <c r="H899" s="252" t="s">
        <v>403</v>
      </c>
      <c r="I899" s="255">
        <v>45630.767361111109</v>
      </c>
      <c r="J899" s="255">
        <v>45631.725694444445</v>
      </c>
      <c r="K899" s="252" t="s">
        <v>845</v>
      </c>
      <c r="L899" s="255">
        <v>45635.797222222223</v>
      </c>
      <c r="M899" s="252" t="s">
        <v>948</v>
      </c>
      <c r="N899" s="252" t="s">
        <v>912</v>
      </c>
      <c r="O899" s="252" t="s">
        <v>920</v>
      </c>
      <c r="P899" s="255">
        <v>45635.797222222223</v>
      </c>
      <c r="Q899" s="252" t="s">
        <v>861</v>
      </c>
      <c r="R899" s="255">
        <v>45632.775694444441</v>
      </c>
      <c r="S899" s="255">
        <v>45632.775694444441</v>
      </c>
      <c r="T899" s="255">
        <v>45630.809027777781</v>
      </c>
      <c r="U899" s="253" t="s">
        <v>849</v>
      </c>
      <c r="V899" s="253" t="s">
        <v>849</v>
      </c>
      <c r="W899" s="252" t="s">
        <v>850</v>
      </c>
      <c r="X899" s="252" t="s">
        <v>793</v>
      </c>
      <c r="Y899" s="228" t="str">
        <f>VLOOKUP(HelpMe[[#This Row],[Technician]],Technicians[#All],3,FALSE)</f>
        <v>RAK Ceramics</v>
      </c>
      <c r="Z899" s="228" t="str">
        <f>VLOOKUP(HelpMe[[#This Row],[Technician]],Technicians[#All],2,FALSE)</f>
        <v>SAP Basis</v>
      </c>
      <c r="AA899" s="230" t="e">
        <f>IF((TEXT("Oct 28, 2024 00:00 AM","mmm dd, yyyy hh:mm") - TEXT(HelpMe[[#This Row],[Created Date]],"mmm dd, yyyy hh:mm"))&gt;0, "Yes","No")</f>
        <v>#VALUE!</v>
      </c>
      <c r="AB899" s="230">
        <f ca="1">IF(HelpMe[[#This Row],[Resolved Time]]="-",NOW()-TEXT(HelpMe[[#This Row],[Created Date]],"mmm dd, yyyy hh:mm"),HelpMe[[#This Row],[Resolved Time]]-HelpMe[[#This Row],[Created Date]])</f>
        <v>2.0083333333313931</v>
      </c>
      <c r="AC899" s="231" t="e">
        <f>YEAR(TEXT(HelpMe[[#This Row],[Created Date]],"mmm dd, yyyy hh:mm"))</f>
        <v>#VALUE!</v>
      </c>
      <c r="AD899" s="228" t="e">
        <f>WEEKNUM(TEXT(HelpMe[[#This Row],[Created Date]],"mmm dd, yyyy hh:mm"),2)</f>
        <v>#VALUE!</v>
      </c>
      <c r="AE899" s="228" t="e">
        <f>_xlfn.CONCAT(HelpMe[[#This Row],[Year]],"-W",HelpMe[[#This Row],[Week'#]])</f>
        <v>#VALUE!</v>
      </c>
      <c r="AF899" s="228" t="str">
        <f>IFERROR(VLOOKUP(HelpMe[[#This Row],[ID]],CGTracker[#All],11,FALSE),"No CG Status Found")</f>
        <v>No CG Status Found</v>
      </c>
      <c r="AG899" s="228" t="e">
        <f>MONTH(TEXT(HelpMe[[#This Row],[Created Date]],"mmm dd, yyyy hh:mm"))</f>
        <v>#VALUE!</v>
      </c>
      <c r="AH899" s="228" t="e">
        <f>_xlfn.CONCAT(HelpMe[[#This Row],[Year]],"-M",HelpMe[[#This Row],[Month]])</f>
        <v>#VALUE!</v>
      </c>
      <c r="AI899" s="228" t="str">
        <f ca="1">IF(HelpMe[[#This Row],[Age]]&lt;2,"Less than 2",IF(HelpMe[[#This Row],[Age]]&lt;5,"From 2 to 5",IF(HelpMe[[#This Row],[Age]]&lt;10,"From 5 to 10","More than 10")))</f>
        <v>From 2 to 5</v>
      </c>
      <c r="AJ899" s="233">
        <f>DATEVALUE(TEXT(HelpMe[[#This Row],[Created Date]],"mm/dd/yyyy hh:mm"))</f>
        <v>45394</v>
      </c>
      <c r="AK899" s="233">
        <f>IF(HelpMe[[#This Row],[Resolved Time]]="-","",DATEVALUE(TEXT(HelpMe[[#This Row],[Created Date]],"mm/dd/yyyy hh:mm")))</f>
        <v>45394</v>
      </c>
    </row>
    <row r="900" spans="1:37" ht="14.5">
      <c r="A900" s="252">
        <v>4000000085</v>
      </c>
      <c r="B900" s="252" t="s">
        <v>156</v>
      </c>
      <c r="C900" s="252" t="s">
        <v>795</v>
      </c>
      <c r="D900" s="254" t="s">
        <v>2242</v>
      </c>
      <c r="E900" s="252" t="s">
        <v>1357</v>
      </c>
      <c r="F900" s="252" t="s">
        <v>742</v>
      </c>
      <c r="G900" s="252" t="s">
        <v>864</v>
      </c>
      <c r="H900" s="252" t="s">
        <v>403</v>
      </c>
      <c r="I900" s="255">
        <v>45474.677777777775</v>
      </c>
      <c r="J900" s="255">
        <v>45476.677777777775</v>
      </c>
      <c r="K900" s="252" t="s">
        <v>845</v>
      </c>
      <c r="L900" s="255">
        <v>45486.78402777778</v>
      </c>
      <c r="M900" s="252" t="s">
        <v>846</v>
      </c>
      <c r="N900" s="252" t="s">
        <v>1144</v>
      </c>
      <c r="O900" s="252" t="s">
        <v>848</v>
      </c>
      <c r="P900" s="255">
        <v>45486.78402777778</v>
      </c>
      <c r="Q900" s="252" t="s">
        <v>795</v>
      </c>
      <c r="R900" s="255">
        <v>45483.783333333333</v>
      </c>
      <c r="S900" s="255">
        <v>45475.071527777778</v>
      </c>
      <c r="T900" s="255">
        <v>45474.761111111111</v>
      </c>
      <c r="U900" s="253" t="s">
        <v>849</v>
      </c>
      <c r="V900" s="253" t="s">
        <v>849</v>
      </c>
      <c r="W900" s="252" t="s">
        <v>850</v>
      </c>
      <c r="X900" s="252" t="s">
        <v>793</v>
      </c>
      <c r="Y900" s="228" t="str">
        <f>VLOOKUP(HelpMe[[#This Row],[Technician]],Technicians[#All],3,FALSE)</f>
        <v>RAK Ceramics</v>
      </c>
      <c r="Z900" s="228" t="str">
        <f>VLOOKUP(HelpMe[[#This Row],[Technician]],Technicians[#All],2,FALSE)</f>
        <v>SAP SD</v>
      </c>
      <c r="AA900" s="230" t="e">
        <f>IF((TEXT("Oct 28, 2024 00:00 AM","mmm dd, yyyy hh:mm") - TEXT(HelpMe[[#This Row],[Created Date]],"mmm dd, yyyy hh:mm"))&gt;0, "Yes","No")</f>
        <v>#VALUE!</v>
      </c>
      <c r="AB900" s="230">
        <f ca="1">IF(HelpMe[[#This Row],[Resolved Time]]="-",NOW()-TEXT(HelpMe[[#This Row],[Created Date]],"mmm dd, yyyy hh:mm"),HelpMe[[#This Row],[Resolved Time]]-HelpMe[[#This Row],[Created Date]])</f>
        <v>9.1055555555576575</v>
      </c>
      <c r="AC900" s="231" t="e">
        <f>YEAR(TEXT(HelpMe[[#This Row],[Created Date]],"mmm dd, yyyy hh:mm"))</f>
        <v>#VALUE!</v>
      </c>
      <c r="AD900" s="228" t="e">
        <f>WEEKNUM(TEXT(HelpMe[[#This Row],[Created Date]],"mmm dd, yyyy hh:mm"),2)</f>
        <v>#VALUE!</v>
      </c>
      <c r="AE900" s="228" t="e">
        <f>_xlfn.CONCAT(HelpMe[[#This Row],[Year]],"-W",HelpMe[[#This Row],[Week'#]])</f>
        <v>#VALUE!</v>
      </c>
      <c r="AF900" s="228" t="str">
        <f>IFERROR(VLOOKUP(HelpMe[[#This Row],[ID]],CGTracker[#All],11,FALSE),"No CG Status Found")</f>
        <v>No CG Status Found</v>
      </c>
      <c r="AG900" s="228" t="e">
        <f>MONTH(TEXT(HelpMe[[#This Row],[Created Date]],"mmm dd, yyyy hh:mm"))</f>
        <v>#VALUE!</v>
      </c>
      <c r="AH900" s="228" t="e">
        <f>_xlfn.CONCAT(HelpMe[[#This Row],[Year]],"-M",HelpMe[[#This Row],[Month]])</f>
        <v>#VALUE!</v>
      </c>
      <c r="AI900" s="228" t="str">
        <f ca="1">IF(HelpMe[[#This Row],[Age]]&lt;2,"Less than 2",IF(HelpMe[[#This Row],[Age]]&lt;5,"From 2 to 5",IF(HelpMe[[#This Row],[Age]]&lt;10,"From 5 to 10","More than 10")))</f>
        <v>From 5 to 10</v>
      </c>
      <c r="AJ900" s="233">
        <f>DATEVALUE(TEXT(HelpMe[[#This Row],[Created Date]],"mm/dd/yyyy hh:mm"))</f>
        <v>45298</v>
      </c>
      <c r="AK900" s="233">
        <f>IF(HelpMe[[#This Row],[Resolved Time]]="-","",DATEVALUE(TEXT(HelpMe[[#This Row],[Created Date]],"mm/dd/yyyy hh:mm")))</f>
        <v>45298</v>
      </c>
    </row>
    <row r="901" spans="1:37" ht="14.5">
      <c r="A901" s="294">
        <v>4000003557</v>
      </c>
      <c r="B901" s="252" t="s">
        <v>156</v>
      </c>
      <c r="C901" s="252" t="s">
        <v>795</v>
      </c>
      <c r="D901" s="254" t="s">
        <v>2243</v>
      </c>
      <c r="E901" s="252" t="s">
        <v>988</v>
      </c>
      <c r="F901" s="252" t="s">
        <v>854</v>
      </c>
      <c r="G901" s="252" t="s">
        <v>855</v>
      </c>
      <c r="H901" s="252" t="s">
        <v>403</v>
      </c>
      <c r="I901" s="255">
        <v>45565.824999999997</v>
      </c>
      <c r="J901" s="255">
        <v>45568.4375</v>
      </c>
      <c r="K901" s="252" t="s">
        <v>845</v>
      </c>
      <c r="L901" s="255">
        <v>45569.481944444444</v>
      </c>
      <c r="M901" s="252" t="s">
        <v>988</v>
      </c>
      <c r="N901" s="252" t="s">
        <v>895</v>
      </c>
      <c r="O901" s="252" t="s">
        <v>848</v>
      </c>
      <c r="P901" s="255">
        <v>45569.481944444444</v>
      </c>
      <c r="Q901" s="252" t="s">
        <v>795</v>
      </c>
      <c r="R901" s="255">
        <v>45566.454861111109</v>
      </c>
      <c r="S901" s="255">
        <v>45566.454861111109</v>
      </c>
      <c r="T901" s="255">
        <v>45566.520833333336</v>
      </c>
      <c r="U901" s="253" t="s">
        <v>849</v>
      </c>
      <c r="V901" s="253" t="s">
        <v>849</v>
      </c>
      <c r="W901" s="252" t="s">
        <v>850</v>
      </c>
      <c r="X901" s="252" t="s">
        <v>793</v>
      </c>
      <c r="Y901" s="228" t="str">
        <f>VLOOKUP(HelpMe[[#This Row],[Technician]],Technicians[#All],3,FALSE)</f>
        <v>RAK Ceramics</v>
      </c>
      <c r="Z901" s="228" t="str">
        <f>VLOOKUP(HelpMe[[#This Row],[Technician]],Technicians[#All],2,FALSE)</f>
        <v>SAP PP</v>
      </c>
      <c r="AA901" s="230" t="e">
        <f>IF((TEXT("Oct 28, 2024 00:00 AM","mmm dd, yyyy hh:mm") - TEXT(HelpMe[[#This Row],[Created Date]],"mmm dd, yyyy hh:mm"))&gt;0, "Yes","No")</f>
        <v>#VALUE!</v>
      </c>
      <c r="AB901" s="230">
        <f ca="1">IF(HelpMe[[#This Row],[Resolved Time]]="-",NOW()-TEXT(HelpMe[[#This Row],[Created Date]],"mmm dd, yyyy hh:mm"),HelpMe[[#This Row],[Resolved Time]]-HelpMe[[#This Row],[Created Date]])</f>
        <v>0.62986111111240461</v>
      </c>
      <c r="AC901" s="231" t="e">
        <f>YEAR(TEXT(HelpMe[[#This Row],[Created Date]],"mmm dd, yyyy hh:mm"))</f>
        <v>#VALUE!</v>
      </c>
      <c r="AD901" s="228" t="e">
        <f>WEEKNUM(TEXT(HelpMe[[#This Row],[Created Date]],"mmm dd, yyyy hh:mm"),2)</f>
        <v>#VALUE!</v>
      </c>
      <c r="AE901" s="228" t="e">
        <f>_xlfn.CONCAT(HelpMe[[#This Row],[Year]],"-W",HelpMe[[#This Row],[Week'#]])</f>
        <v>#VALUE!</v>
      </c>
      <c r="AF901" s="228" t="str">
        <f>IFERROR(VLOOKUP(HelpMe[[#This Row],[ID]],CGTracker[#All],11,FALSE),"No CG Status Found")</f>
        <v>No CG Status Found</v>
      </c>
      <c r="AG901" s="228" t="e">
        <f>MONTH(TEXT(HelpMe[[#This Row],[Created Date]],"mmm dd, yyyy hh:mm"))</f>
        <v>#VALUE!</v>
      </c>
      <c r="AH901" s="228" t="e">
        <f>_xlfn.CONCAT(HelpMe[[#This Row],[Year]],"-M",HelpMe[[#This Row],[Month]])</f>
        <v>#VALUE!</v>
      </c>
      <c r="AI901" s="228" t="str">
        <f ca="1">IF(HelpMe[[#This Row],[Age]]&lt;2,"Less than 2",IF(HelpMe[[#This Row],[Age]]&lt;5,"From 2 to 5",IF(HelpMe[[#This Row],[Age]]&lt;10,"From 5 to 10","More than 10")))</f>
        <v>Less than 2</v>
      </c>
      <c r="AJ901" s="233" t="e">
        <f>DATEVALUE(TEXT(HelpMe[[#This Row],[Created Date]],"mm/dd/yyyy hh:mm"))</f>
        <v>#VALUE!</v>
      </c>
      <c r="AK901" s="233" t="e">
        <f>IF(HelpMe[[#This Row],[Resolved Time]]="-","",DATEVALUE(TEXT(HelpMe[[#This Row],[Created Date]],"mm/dd/yyyy hh:mm")))</f>
        <v>#VALUE!</v>
      </c>
    </row>
    <row r="902" spans="1:37" ht="14.5">
      <c r="A902" s="294">
        <v>4000003557</v>
      </c>
      <c r="B902" s="252" t="s">
        <v>156</v>
      </c>
      <c r="C902" s="252" t="s">
        <v>795</v>
      </c>
      <c r="D902" s="254" t="s">
        <v>2243</v>
      </c>
      <c r="E902" s="252" t="s">
        <v>988</v>
      </c>
      <c r="F902" s="252" t="s">
        <v>854</v>
      </c>
      <c r="G902" s="252" t="s">
        <v>855</v>
      </c>
      <c r="H902" s="252" t="s">
        <v>403</v>
      </c>
      <c r="I902" s="255">
        <v>45565.824999999997</v>
      </c>
      <c r="J902" s="255">
        <v>45568.4375</v>
      </c>
      <c r="K902" s="252" t="s">
        <v>845</v>
      </c>
      <c r="L902" s="255">
        <v>45569.481944444444</v>
      </c>
      <c r="M902" s="252" t="s">
        <v>988</v>
      </c>
      <c r="N902" s="252" t="s">
        <v>895</v>
      </c>
      <c r="O902" s="252" t="s">
        <v>848</v>
      </c>
      <c r="P902" s="255">
        <v>45569.481944444444</v>
      </c>
      <c r="Q902" s="252" t="s">
        <v>795</v>
      </c>
      <c r="R902" s="255">
        <v>45566.454861111109</v>
      </c>
      <c r="S902" s="255">
        <v>45566.454861111109</v>
      </c>
      <c r="T902" s="255">
        <v>45566.520833333336</v>
      </c>
      <c r="U902" s="253" t="s">
        <v>849</v>
      </c>
      <c r="V902" s="253" t="s">
        <v>849</v>
      </c>
      <c r="W902" s="252" t="s">
        <v>850</v>
      </c>
      <c r="X902" s="252" t="s">
        <v>793</v>
      </c>
      <c r="Y902" s="228" t="str">
        <f>VLOOKUP(HelpMe[[#This Row],[Technician]],Technicians[#All],3,FALSE)</f>
        <v>RAK Ceramics</v>
      </c>
      <c r="Z902" s="228" t="str">
        <f>VLOOKUP(HelpMe[[#This Row],[Technician]],Technicians[#All],2,FALSE)</f>
        <v>SAP PP</v>
      </c>
      <c r="AA902" s="230" t="e">
        <f>IF((TEXT("Oct 28, 2024 00:00 AM","mmm dd, yyyy hh:mm") - TEXT(HelpMe[[#This Row],[Created Date]],"mmm dd, yyyy hh:mm"))&gt;0, "Yes","No")</f>
        <v>#VALUE!</v>
      </c>
      <c r="AB902" s="230">
        <f ca="1">IF(HelpMe[[#This Row],[Resolved Time]]="-",NOW()-TEXT(HelpMe[[#This Row],[Created Date]],"mmm dd, yyyy hh:mm"),HelpMe[[#This Row],[Resolved Time]]-HelpMe[[#This Row],[Created Date]])</f>
        <v>0.62986111111240461</v>
      </c>
      <c r="AC902" s="231" t="e">
        <f>YEAR(TEXT(HelpMe[[#This Row],[Created Date]],"mmm dd, yyyy hh:mm"))</f>
        <v>#VALUE!</v>
      </c>
      <c r="AD902" s="228" t="e">
        <f>WEEKNUM(TEXT(HelpMe[[#This Row],[Created Date]],"mmm dd, yyyy hh:mm"),2)</f>
        <v>#VALUE!</v>
      </c>
      <c r="AE902" s="228" t="e">
        <f>_xlfn.CONCAT(HelpMe[[#This Row],[Year]],"-W",HelpMe[[#This Row],[Week'#]])</f>
        <v>#VALUE!</v>
      </c>
      <c r="AF902" s="228" t="str">
        <f>IFERROR(VLOOKUP(HelpMe[[#This Row],[ID]],CGTracker[#All],11,FALSE),"No CG Status Found")</f>
        <v>No CG Status Found</v>
      </c>
      <c r="AG902" s="228" t="e">
        <f>MONTH(TEXT(HelpMe[[#This Row],[Created Date]],"mmm dd, yyyy hh:mm"))</f>
        <v>#VALUE!</v>
      </c>
      <c r="AH902" s="228" t="e">
        <f>_xlfn.CONCAT(HelpMe[[#This Row],[Year]],"-M",HelpMe[[#This Row],[Month]])</f>
        <v>#VALUE!</v>
      </c>
      <c r="AI902" s="228" t="str">
        <f ca="1">IF(HelpMe[[#This Row],[Age]]&lt;2,"Less than 2",IF(HelpMe[[#This Row],[Age]]&lt;5,"From 2 to 5",IF(HelpMe[[#This Row],[Age]]&lt;10,"From 5 to 10","More than 10")))</f>
        <v>Less than 2</v>
      </c>
      <c r="AJ902" s="233" t="e">
        <f>DATEVALUE(TEXT(HelpMe[[#This Row],[Created Date]],"mm/dd/yyyy hh:mm"))</f>
        <v>#VALUE!</v>
      </c>
      <c r="AK902" s="233" t="e">
        <f>IF(HelpMe[[#This Row],[Resolved Time]]="-","",DATEVALUE(TEXT(HelpMe[[#This Row],[Created Date]],"mm/dd/yyyy hh:mm")))</f>
        <v>#VALUE!</v>
      </c>
    </row>
    <row r="903" spans="1:37" ht="14.5">
      <c r="A903" s="252">
        <v>4000001414</v>
      </c>
      <c r="B903" s="252" t="s">
        <v>156</v>
      </c>
      <c r="C903" s="252" t="s">
        <v>861</v>
      </c>
      <c r="D903" s="254" t="s">
        <v>2244</v>
      </c>
      <c r="E903" s="252" t="s">
        <v>911</v>
      </c>
      <c r="F903" s="252" t="s">
        <v>742</v>
      </c>
      <c r="G903" s="252" t="s">
        <v>516</v>
      </c>
      <c r="H903" s="252" t="s">
        <v>131</v>
      </c>
      <c r="I903" s="255">
        <v>45503.506944444445</v>
      </c>
      <c r="J903" s="255">
        <v>45504.46597222222</v>
      </c>
      <c r="K903" s="252" t="s">
        <v>845</v>
      </c>
      <c r="L903" s="253" t="s">
        <v>849</v>
      </c>
      <c r="M903" s="252" t="s">
        <v>911</v>
      </c>
      <c r="N903" s="252" t="s">
        <v>912</v>
      </c>
      <c r="O903" s="252" t="s">
        <v>920</v>
      </c>
      <c r="P903" s="255">
        <v>45503.563888888886</v>
      </c>
      <c r="Q903" s="252" t="s">
        <v>861</v>
      </c>
      <c r="R903" s="253" t="s">
        <v>849</v>
      </c>
      <c r="S903" s="253" t="s">
        <v>849</v>
      </c>
      <c r="T903" s="255">
        <v>45503.548611111109</v>
      </c>
      <c r="U903" s="253" t="s">
        <v>849</v>
      </c>
      <c r="V903" s="256">
        <v>2000000000</v>
      </c>
      <c r="W903" s="252" t="s">
        <v>850</v>
      </c>
      <c r="X903" s="252" t="s">
        <v>913</v>
      </c>
      <c r="Y903" s="228" t="str">
        <f>VLOOKUP(HelpMe[[#This Row],[Technician]],Technicians[#All],3,FALSE)</f>
        <v>RAK Ceramics</v>
      </c>
      <c r="Z903" s="228" t="str">
        <f>VLOOKUP(HelpMe[[#This Row],[Technician]],Technicians[#All],2,FALSE)</f>
        <v>SAP SD</v>
      </c>
      <c r="AA903" s="230" t="e">
        <f>IF((TEXT("Oct 28, 2024 00:00 AM","mmm dd, yyyy hh:mm") - TEXT(HelpMe[[#This Row],[Created Date]],"mmm dd, yyyy hh:mm"))&gt;0, "Yes","No")</f>
        <v>#VALUE!</v>
      </c>
      <c r="AB903" s="230" t="e">
        <f ca="1">IF(HelpMe[[#This Row],[Resolved Time]]="-",NOW()-TEXT(HelpMe[[#This Row],[Created Date]],"mmm dd, yyyy hh:mm"),HelpMe[[#This Row],[Resolved Time]]-HelpMe[[#This Row],[Created Date]])</f>
        <v>#VALUE!</v>
      </c>
      <c r="AC903" s="231" t="e">
        <f>YEAR(TEXT(HelpMe[[#This Row],[Created Date]],"mmm dd, yyyy hh:mm"))</f>
        <v>#VALUE!</v>
      </c>
      <c r="AD903" s="228" t="e">
        <f>WEEKNUM(TEXT(HelpMe[[#This Row],[Created Date]],"mmm dd, yyyy hh:mm"),2)</f>
        <v>#VALUE!</v>
      </c>
      <c r="AE903" s="228" t="e">
        <f>_xlfn.CONCAT(HelpMe[[#This Row],[Year]],"-W",HelpMe[[#This Row],[Week'#]])</f>
        <v>#VALUE!</v>
      </c>
      <c r="AF903" s="228" t="str">
        <f>IFERROR(VLOOKUP(HelpMe[[#This Row],[ID]],CGTracker[#All],11,FALSE),"No CG Status Found")</f>
        <v>No CG Status Found</v>
      </c>
      <c r="AG903" s="228" t="e">
        <f>MONTH(TEXT(HelpMe[[#This Row],[Created Date]],"mmm dd, yyyy hh:mm"))</f>
        <v>#VALUE!</v>
      </c>
      <c r="AH903" s="228" t="e">
        <f>_xlfn.CONCAT(HelpMe[[#This Row],[Year]],"-M",HelpMe[[#This Row],[Month]])</f>
        <v>#VALUE!</v>
      </c>
      <c r="AI903" s="228" t="e">
        <f ca="1">IF(HelpMe[[#This Row],[Age]]&lt;2,"Less than 2",IF(HelpMe[[#This Row],[Age]]&lt;5,"From 2 to 5",IF(HelpMe[[#This Row],[Age]]&lt;10,"From 5 to 10","More than 10")))</f>
        <v>#VALUE!</v>
      </c>
      <c r="AJ903" s="233" t="e">
        <f>DATEVALUE(TEXT(HelpMe[[#This Row],[Created Date]],"mm/dd/yyyy hh:mm"))</f>
        <v>#VALUE!</v>
      </c>
      <c r="AK903" s="233" t="str">
        <f>IF(HelpMe[[#This Row],[Resolved Time]]="-","",DATEVALUE(TEXT(HelpMe[[#This Row],[Created Date]],"mm/dd/yyyy hh:mm")))</f>
        <v/>
      </c>
    </row>
    <row r="904" spans="1:37" ht="14.5">
      <c r="A904" s="252">
        <v>4000005991</v>
      </c>
      <c r="B904" s="252" t="s">
        <v>117</v>
      </c>
      <c r="C904" s="252" t="s">
        <v>906</v>
      </c>
      <c r="D904" s="254" t="s">
        <v>2245</v>
      </c>
      <c r="E904" s="252" t="s">
        <v>1407</v>
      </c>
      <c r="F904" s="252" t="s">
        <v>1120</v>
      </c>
      <c r="G904" s="252" t="s">
        <v>942</v>
      </c>
      <c r="H904" s="252" t="s">
        <v>268</v>
      </c>
      <c r="I904" s="255">
        <v>45642.845138888886</v>
      </c>
      <c r="J904" s="255">
        <v>45643.770833333336</v>
      </c>
      <c r="K904" s="252" t="s">
        <v>885</v>
      </c>
      <c r="L904" s="253" t="s">
        <v>849</v>
      </c>
      <c r="M904" s="252" t="s">
        <v>1407</v>
      </c>
      <c r="N904" s="252" t="s">
        <v>860</v>
      </c>
      <c r="O904" s="252" t="s">
        <v>848</v>
      </c>
      <c r="P904" s="255">
        <v>45646.688194444447</v>
      </c>
      <c r="Q904" s="252" t="s">
        <v>861</v>
      </c>
      <c r="R904" s="253" t="s">
        <v>849</v>
      </c>
      <c r="S904" s="253" t="s">
        <v>849</v>
      </c>
      <c r="T904" s="255">
        <v>45643.479166666664</v>
      </c>
      <c r="U904" s="252" t="s">
        <v>845</v>
      </c>
      <c r="V904" s="253" t="s">
        <v>849</v>
      </c>
      <c r="W904" s="252" t="s">
        <v>888</v>
      </c>
      <c r="X904" s="252" t="s">
        <v>793</v>
      </c>
      <c r="Y904" s="228" t="str">
        <f>VLOOKUP(HelpMe[[#This Row],[Technician]],Technicians[#All],3,FALSE)</f>
        <v>RAK Ceramics</v>
      </c>
      <c r="Z904" s="228" t="str">
        <f>VLOOKUP(HelpMe[[#This Row],[Technician]],Technicians[#All],2,FALSE)</f>
        <v>SAP Integration</v>
      </c>
      <c r="AA904" s="230" t="e">
        <f>IF((TEXT("Oct 28, 2024 00:00 AM","mmm dd, yyyy hh:mm") - TEXT(HelpMe[[#This Row],[Created Date]],"mmm dd, yyyy hh:mm"))&gt;0, "Yes","No")</f>
        <v>#VALUE!</v>
      </c>
      <c r="AB904" s="230" t="e">
        <f ca="1">IF(HelpMe[[#This Row],[Resolved Time]]="-",NOW()-TEXT(HelpMe[[#This Row],[Created Date]],"mmm dd, yyyy hh:mm"),HelpMe[[#This Row],[Resolved Time]]-HelpMe[[#This Row],[Created Date]])</f>
        <v>#VALUE!</v>
      </c>
      <c r="AC904" s="231" t="e">
        <f>YEAR(TEXT(HelpMe[[#This Row],[Created Date]],"mmm dd, yyyy hh:mm"))</f>
        <v>#VALUE!</v>
      </c>
      <c r="AD904" s="228" t="e">
        <f>WEEKNUM(TEXT(HelpMe[[#This Row],[Created Date]],"mmm dd, yyyy hh:mm"),2)</f>
        <v>#VALUE!</v>
      </c>
      <c r="AE904" s="228" t="e">
        <f>_xlfn.CONCAT(HelpMe[[#This Row],[Year]],"-W",HelpMe[[#This Row],[Week'#]])</f>
        <v>#VALUE!</v>
      </c>
      <c r="AF904" s="228" t="str">
        <f>IFERROR(VLOOKUP(HelpMe[[#This Row],[ID]],CGTracker[#All],11,FALSE),"No CG Status Found")</f>
        <v>No CG Status Found</v>
      </c>
      <c r="AG904" s="228" t="e">
        <f>MONTH(TEXT(HelpMe[[#This Row],[Created Date]],"mmm dd, yyyy hh:mm"))</f>
        <v>#VALUE!</v>
      </c>
      <c r="AH904" s="228" t="e">
        <f>_xlfn.CONCAT(HelpMe[[#This Row],[Year]],"-M",HelpMe[[#This Row],[Month]])</f>
        <v>#VALUE!</v>
      </c>
      <c r="AI904" s="228" t="e">
        <f ca="1">IF(HelpMe[[#This Row],[Age]]&lt;2,"Less than 2",IF(HelpMe[[#This Row],[Age]]&lt;5,"From 2 to 5",IF(HelpMe[[#This Row],[Age]]&lt;10,"From 5 to 10","More than 10")))</f>
        <v>#VALUE!</v>
      </c>
      <c r="AJ904" s="233" t="e">
        <f>DATEVALUE(TEXT(HelpMe[[#This Row],[Created Date]],"mm/dd/yyyy hh:mm"))</f>
        <v>#VALUE!</v>
      </c>
      <c r="AK904" s="233" t="str">
        <f>IF(HelpMe[[#This Row],[Resolved Time]]="-","",DATEVALUE(TEXT(HelpMe[[#This Row],[Created Date]],"mm/dd/yyyy hh:mm")))</f>
        <v/>
      </c>
    </row>
    <row r="905" spans="1:37" ht="14.5">
      <c r="A905" s="252">
        <v>4000002184</v>
      </c>
      <c r="B905" s="252" t="s">
        <v>117</v>
      </c>
      <c r="C905" s="252" t="s">
        <v>906</v>
      </c>
      <c r="D905" s="254" t="s">
        <v>2246</v>
      </c>
      <c r="E905" s="252" t="s">
        <v>2247</v>
      </c>
      <c r="F905" s="252" t="s">
        <v>843</v>
      </c>
      <c r="G905" s="252" t="s">
        <v>844</v>
      </c>
      <c r="H905" s="252" t="s">
        <v>403</v>
      </c>
      <c r="I905" s="255">
        <v>45524.738888888889</v>
      </c>
      <c r="J905" s="255">
        <v>45525.697222222225</v>
      </c>
      <c r="K905" s="252" t="s">
        <v>845</v>
      </c>
      <c r="L905" s="255">
        <v>45534.759722222225</v>
      </c>
      <c r="M905" s="252" t="s">
        <v>955</v>
      </c>
      <c r="N905" s="252" t="s">
        <v>2248</v>
      </c>
      <c r="O905" s="252" t="s">
        <v>848</v>
      </c>
      <c r="P905" s="255">
        <v>45534.759722222225</v>
      </c>
      <c r="Q905" s="252" t="s">
        <v>861</v>
      </c>
      <c r="R905" s="255">
        <v>45531.738194444442</v>
      </c>
      <c r="S905" s="255">
        <v>45531.738194444442</v>
      </c>
      <c r="T905" s="255">
        <v>45524.780555555553</v>
      </c>
      <c r="U905" s="252" t="s">
        <v>885</v>
      </c>
      <c r="V905" s="253" t="s">
        <v>849</v>
      </c>
      <c r="W905" s="252" t="s">
        <v>850</v>
      </c>
      <c r="X905" s="252" t="s">
        <v>793</v>
      </c>
      <c r="Y905" s="228" t="str">
        <f>VLOOKUP(HelpMe[[#This Row],[Technician]],Technicians[#All],3,FALSE)</f>
        <v>RAK Ceramics</v>
      </c>
      <c r="Z905" s="228" t="str">
        <f>VLOOKUP(HelpMe[[#This Row],[Technician]],Technicians[#All],2,FALSE)</f>
        <v>SAP Basis</v>
      </c>
      <c r="AA905" s="230" t="e">
        <f>IF((TEXT("Oct 28, 2024 00:00 AM","mmm dd, yyyy hh:mm") - TEXT(HelpMe[[#This Row],[Created Date]],"mmm dd, yyyy hh:mm"))&gt;0, "Yes","No")</f>
        <v>#VALUE!</v>
      </c>
      <c r="AB905" s="230">
        <f ca="1">IF(HelpMe[[#This Row],[Resolved Time]]="-",NOW()-TEXT(HelpMe[[#This Row],[Created Date]],"mmm dd, yyyy hh:mm"),HelpMe[[#This Row],[Resolved Time]]-HelpMe[[#This Row],[Created Date]])</f>
        <v>6.9993055555532919</v>
      </c>
      <c r="AC905" s="231" t="e">
        <f>YEAR(TEXT(HelpMe[[#This Row],[Created Date]],"mmm dd, yyyy hh:mm"))</f>
        <v>#VALUE!</v>
      </c>
      <c r="AD905" s="228" t="e">
        <f>WEEKNUM(TEXT(HelpMe[[#This Row],[Created Date]],"mmm dd, yyyy hh:mm"),2)</f>
        <v>#VALUE!</v>
      </c>
      <c r="AE905" s="228" t="e">
        <f>_xlfn.CONCAT(HelpMe[[#This Row],[Year]],"-W",HelpMe[[#This Row],[Week'#]])</f>
        <v>#VALUE!</v>
      </c>
      <c r="AF905" s="228" t="str">
        <f>IFERROR(VLOOKUP(HelpMe[[#This Row],[ID]],CGTracker[#All],11,FALSE),"No CG Status Found")</f>
        <v>No CG Status Found</v>
      </c>
      <c r="AG905" s="228" t="e">
        <f>MONTH(TEXT(HelpMe[[#This Row],[Created Date]],"mmm dd, yyyy hh:mm"))</f>
        <v>#VALUE!</v>
      </c>
      <c r="AH905" s="228" t="e">
        <f>_xlfn.CONCAT(HelpMe[[#This Row],[Year]],"-M",HelpMe[[#This Row],[Month]])</f>
        <v>#VALUE!</v>
      </c>
      <c r="AI905" s="228" t="str">
        <f ca="1">IF(HelpMe[[#This Row],[Age]]&lt;2,"Less than 2",IF(HelpMe[[#This Row],[Age]]&lt;5,"From 2 to 5",IF(HelpMe[[#This Row],[Age]]&lt;10,"From 5 to 10","More than 10")))</f>
        <v>From 5 to 10</v>
      </c>
      <c r="AJ905" s="233" t="e">
        <f>DATEVALUE(TEXT(HelpMe[[#This Row],[Created Date]],"mm/dd/yyyy hh:mm"))</f>
        <v>#VALUE!</v>
      </c>
      <c r="AK905" s="233" t="e">
        <f>IF(HelpMe[[#This Row],[Resolved Time]]="-","",DATEVALUE(TEXT(HelpMe[[#This Row],[Created Date]],"mm/dd/yyyy hh:mm")))</f>
        <v>#VALUE!</v>
      </c>
    </row>
    <row r="906" spans="1:37" ht="14.5">
      <c r="A906" s="252">
        <v>4000002410</v>
      </c>
      <c r="B906" s="252" t="s">
        <v>117</v>
      </c>
      <c r="C906" s="252" t="s">
        <v>795</v>
      </c>
      <c r="D906" s="254" t="s">
        <v>2249</v>
      </c>
      <c r="E906" s="252" t="s">
        <v>1292</v>
      </c>
      <c r="F906" s="252" t="s">
        <v>1292</v>
      </c>
      <c r="G906" s="252" t="s">
        <v>1294</v>
      </c>
      <c r="H906" s="252" t="s">
        <v>403</v>
      </c>
      <c r="I906" s="255">
        <v>45532.459027777775</v>
      </c>
      <c r="J906" s="255">
        <v>45534.459027777775</v>
      </c>
      <c r="K906" s="252" t="s">
        <v>845</v>
      </c>
      <c r="L906" s="255">
        <v>45570.56527777778</v>
      </c>
      <c r="M906" s="252" t="s">
        <v>1292</v>
      </c>
      <c r="N906" s="252" t="s">
        <v>912</v>
      </c>
      <c r="O906" s="252" t="s">
        <v>848</v>
      </c>
      <c r="P906" s="255">
        <v>45570.56527777778</v>
      </c>
      <c r="Q906" s="252" t="s">
        <v>795</v>
      </c>
      <c r="R906" s="255">
        <v>45567.556250000001</v>
      </c>
      <c r="S906" s="255">
        <v>45551.539583333331</v>
      </c>
      <c r="T906" s="255">
        <v>45532.542361111111</v>
      </c>
      <c r="U906" s="252" t="s">
        <v>845</v>
      </c>
      <c r="V906" s="253" t="s">
        <v>849</v>
      </c>
      <c r="W906" s="252" t="s">
        <v>1295</v>
      </c>
      <c r="X906" s="252" t="s">
        <v>793</v>
      </c>
      <c r="Y906" s="228" t="str">
        <f>VLOOKUP(HelpMe[[#This Row],[Technician]],Technicians[#All],3,FALSE)</f>
        <v>RAK Ceramics</v>
      </c>
      <c r="Z906" s="228" t="str">
        <f>VLOOKUP(HelpMe[[#This Row],[Technician]],Technicians[#All],2,FALSE)</f>
        <v>SharePoint</v>
      </c>
      <c r="AA906" s="230" t="e">
        <f>IF((TEXT("Oct 28, 2024 00:00 AM","mmm dd, yyyy hh:mm") - TEXT(HelpMe[[#This Row],[Created Date]],"mmm dd, yyyy hh:mm"))&gt;0, "Yes","No")</f>
        <v>#VALUE!</v>
      </c>
      <c r="AB906" s="230">
        <f ca="1">IF(HelpMe[[#This Row],[Resolved Time]]="-",NOW()-TEXT(HelpMe[[#This Row],[Created Date]],"mmm dd, yyyy hh:mm"),HelpMe[[#This Row],[Resolved Time]]-HelpMe[[#This Row],[Created Date]])</f>
        <v>35.097222222226264</v>
      </c>
      <c r="AC906" s="231" t="e">
        <f>YEAR(TEXT(HelpMe[[#This Row],[Created Date]],"mmm dd, yyyy hh:mm"))</f>
        <v>#VALUE!</v>
      </c>
      <c r="AD906" s="228" t="e">
        <f>WEEKNUM(TEXT(HelpMe[[#This Row],[Created Date]],"mmm dd, yyyy hh:mm"),2)</f>
        <v>#VALUE!</v>
      </c>
      <c r="AE906" s="228" t="e">
        <f>_xlfn.CONCAT(HelpMe[[#This Row],[Year]],"-W",HelpMe[[#This Row],[Week'#]])</f>
        <v>#VALUE!</v>
      </c>
      <c r="AF906" s="228" t="str">
        <f>IFERROR(VLOOKUP(HelpMe[[#This Row],[ID]],CGTracker[#All],11,FALSE),"No CG Status Found")</f>
        <v>No CG Status Found</v>
      </c>
      <c r="AG906" s="228" t="e">
        <f>MONTH(TEXT(HelpMe[[#This Row],[Created Date]],"mmm dd, yyyy hh:mm"))</f>
        <v>#VALUE!</v>
      </c>
      <c r="AH906" s="228" t="e">
        <f>_xlfn.CONCAT(HelpMe[[#This Row],[Year]],"-M",HelpMe[[#This Row],[Month]])</f>
        <v>#VALUE!</v>
      </c>
      <c r="AI906" s="228" t="str">
        <f ca="1">IF(HelpMe[[#This Row],[Age]]&lt;2,"Less than 2",IF(HelpMe[[#This Row],[Age]]&lt;5,"From 2 to 5",IF(HelpMe[[#This Row],[Age]]&lt;10,"From 5 to 10","More than 10")))</f>
        <v>More than 10</v>
      </c>
      <c r="AJ906" s="233" t="e">
        <f>DATEVALUE(TEXT(HelpMe[[#This Row],[Created Date]],"mm/dd/yyyy hh:mm"))</f>
        <v>#VALUE!</v>
      </c>
      <c r="AK906" s="233" t="e">
        <f>IF(HelpMe[[#This Row],[Resolved Time]]="-","",DATEVALUE(TEXT(HelpMe[[#This Row],[Created Date]],"mm/dd/yyyy hh:mm")))</f>
        <v>#VALUE!</v>
      </c>
    </row>
    <row r="907" spans="1:37" ht="14.5">
      <c r="A907" s="252">
        <v>4000005465</v>
      </c>
      <c r="B907" s="252" t="s">
        <v>117</v>
      </c>
      <c r="C907" s="252" t="s">
        <v>795</v>
      </c>
      <c r="D907" s="254" t="s">
        <v>2250</v>
      </c>
      <c r="E907" s="252" t="s">
        <v>1120</v>
      </c>
      <c r="F907" s="252" t="s">
        <v>2251</v>
      </c>
      <c r="G907" s="252" t="s">
        <v>942</v>
      </c>
      <c r="H907" s="252" t="s">
        <v>268</v>
      </c>
      <c r="I907" s="255">
        <v>45624.520138888889</v>
      </c>
      <c r="J907" s="253" t="s">
        <v>849</v>
      </c>
      <c r="K907" s="252" t="s">
        <v>845</v>
      </c>
      <c r="L907" s="253" t="s">
        <v>849</v>
      </c>
      <c r="M907" s="252" t="s">
        <v>846</v>
      </c>
      <c r="N907" s="252" t="s">
        <v>912</v>
      </c>
      <c r="O907" s="253" t="s">
        <v>849</v>
      </c>
      <c r="P907" s="255">
        <v>45646.772222222222</v>
      </c>
      <c r="Q907" s="253" t="s">
        <v>849</v>
      </c>
      <c r="R907" s="253" t="s">
        <v>849</v>
      </c>
      <c r="S907" s="253" t="s">
        <v>849</v>
      </c>
      <c r="T907" s="253" t="s">
        <v>849</v>
      </c>
      <c r="U907" s="252" t="s">
        <v>845</v>
      </c>
      <c r="V907" s="253" t="s">
        <v>849</v>
      </c>
      <c r="W907" s="252" t="s">
        <v>850</v>
      </c>
      <c r="X907" s="252" t="s">
        <v>1122</v>
      </c>
      <c r="Y907" s="228" t="str">
        <f>VLOOKUP(HelpMe[[#This Row],[Technician]],Technicians[#All],3,FALSE)</f>
        <v>Capgemini</v>
      </c>
      <c r="Z907" s="228" t="str">
        <f>VLOOKUP(HelpMe[[#This Row],[Technician]],Technicians[#All],2,FALSE)</f>
        <v>SAP PI/PO</v>
      </c>
      <c r="AA907" s="230" t="e">
        <f>IF((TEXT("Oct 28, 2024 00:00 AM","mmm dd, yyyy hh:mm") - TEXT(HelpMe[[#This Row],[Created Date]],"mmm dd, yyyy hh:mm"))&gt;0, "Yes","No")</f>
        <v>#VALUE!</v>
      </c>
      <c r="AB907" s="230" t="e">
        <f ca="1">IF(HelpMe[[#This Row],[Resolved Time]]="-",NOW()-TEXT(HelpMe[[#This Row],[Created Date]],"mmm dd, yyyy hh:mm"),HelpMe[[#This Row],[Resolved Time]]-HelpMe[[#This Row],[Created Date]])</f>
        <v>#VALUE!</v>
      </c>
      <c r="AC907" s="231" t="e">
        <f>YEAR(TEXT(HelpMe[[#This Row],[Created Date]],"mmm dd, yyyy hh:mm"))</f>
        <v>#VALUE!</v>
      </c>
      <c r="AD907" s="228" t="e">
        <f>WEEKNUM(TEXT(HelpMe[[#This Row],[Created Date]],"mmm dd, yyyy hh:mm"),2)</f>
        <v>#VALUE!</v>
      </c>
      <c r="AE907" s="228" t="e">
        <f>_xlfn.CONCAT(HelpMe[[#This Row],[Year]],"-W",HelpMe[[#This Row],[Week'#]])</f>
        <v>#VALUE!</v>
      </c>
      <c r="AF907" s="228" t="str">
        <f>IFERROR(VLOOKUP(HelpMe[[#This Row],[ID]],CGTracker[#All],11,FALSE),"No CG Status Found")</f>
        <v>No CG Status Found</v>
      </c>
      <c r="AG907" s="228" t="e">
        <f>MONTH(TEXT(HelpMe[[#This Row],[Created Date]],"mmm dd, yyyy hh:mm"))</f>
        <v>#VALUE!</v>
      </c>
      <c r="AH907" s="228" t="e">
        <f>_xlfn.CONCAT(HelpMe[[#This Row],[Year]],"-M",HelpMe[[#This Row],[Month]])</f>
        <v>#VALUE!</v>
      </c>
      <c r="AI907" s="228" t="e">
        <f ca="1">IF(HelpMe[[#This Row],[Age]]&lt;2,"Less than 2",IF(HelpMe[[#This Row],[Age]]&lt;5,"From 2 to 5",IF(HelpMe[[#This Row],[Age]]&lt;10,"From 5 to 10","More than 10")))</f>
        <v>#VALUE!</v>
      </c>
      <c r="AJ907" s="233" t="e">
        <f>DATEVALUE(TEXT(HelpMe[[#This Row],[Created Date]],"mm/dd/yyyy hh:mm"))</f>
        <v>#VALUE!</v>
      </c>
      <c r="AK907" s="233" t="str">
        <f>IF(HelpMe[[#This Row],[Resolved Time]]="-","",DATEVALUE(TEXT(HelpMe[[#This Row],[Created Date]],"mm/dd/yyyy hh:mm")))</f>
        <v/>
      </c>
    </row>
    <row r="908" spans="1:37" ht="14.5">
      <c r="A908" s="252">
        <v>4000000625</v>
      </c>
      <c r="B908" s="252" t="s">
        <v>117</v>
      </c>
      <c r="C908" s="252" t="s">
        <v>881</v>
      </c>
      <c r="D908" s="254" t="s">
        <v>678</v>
      </c>
      <c r="E908" s="252" t="s">
        <v>1024</v>
      </c>
      <c r="F908" s="252" t="s">
        <v>518</v>
      </c>
      <c r="G908" s="252" t="s">
        <v>516</v>
      </c>
      <c r="H908" s="252" t="s">
        <v>746</v>
      </c>
      <c r="I908" s="255">
        <v>45485.532638888886</v>
      </c>
      <c r="J908" s="255">
        <v>45491.532638888886</v>
      </c>
      <c r="K908" s="252" t="s">
        <v>845</v>
      </c>
      <c r="L908" s="253" t="s">
        <v>849</v>
      </c>
      <c r="M908" s="252" t="s">
        <v>1024</v>
      </c>
      <c r="N908" s="252" t="s">
        <v>860</v>
      </c>
      <c r="O908" s="252" t="s">
        <v>848</v>
      </c>
      <c r="P908" s="255">
        <v>45645.811111111114</v>
      </c>
      <c r="Q908" s="252" t="s">
        <v>881</v>
      </c>
      <c r="R908" s="253" t="s">
        <v>849</v>
      </c>
      <c r="S908" s="255">
        <v>45524.564583333333</v>
      </c>
      <c r="T908" s="255">
        <v>45485.699305555558</v>
      </c>
      <c r="U908" s="252" t="s">
        <v>845</v>
      </c>
      <c r="V908" s="256">
        <v>3000000000</v>
      </c>
      <c r="W908" s="252" t="s">
        <v>850</v>
      </c>
      <c r="X908" s="252" t="s">
        <v>903</v>
      </c>
      <c r="Y908" s="228" t="str">
        <f>VLOOKUP(HelpMe[[#This Row],[Technician]],Technicians[#All],3,FALSE)</f>
        <v>Capgemini</v>
      </c>
      <c r="Z908" s="228" t="str">
        <f>VLOOKUP(HelpMe[[#This Row],[Technician]],Technicians[#All],2,FALSE)</f>
        <v>SAP SD</v>
      </c>
      <c r="AA908" s="230" t="e">
        <f>IF((TEXT("Oct 28, 2024 00:00 AM","mmm dd, yyyy hh:mm") - TEXT(HelpMe[[#This Row],[Created Date]],"mmm dd, yyyy hh:mm"))&gt;0, "Yes","No")</f>
        <v>#VALUE!</v>
      </c>
      <c r="AB908" s="230" t="e">
        <f ca="1">IF(HelpMe[[#This Row],[Resolved Time]]="-",NOW()-TEXT(HelpMe[[#This Row],[Created Date]],"mmm dd, yyyy hh:mm"),HelpMe[[#This Row],[Resolved Time]]-HelpMe[[#This Row],[Created Date]])</f>
        <v>#VALUE!</v>
      </c>
      <c r="AC908" s="231" t="e">
        <f>YEAR(TEXT(HelpMe[[#This Row],[Created Date]],"mmm dd, yyyy hh:mm"))</f>
        <v>#VALUE!</v>
      </c>
      <c r="AD908" s="228" t="e">
        <f>WEEKNUM(TEXT(HelpMe[[#This Row],[Created Date]],"mmm dd, yyyy hh:mm"),2)</f>
        <v>#VALUE!</v>
      </c>
      <c r="AE908" s="228" t="e">
        <f>_xlfn.CONCAT(HelpMe[[#This Row],[Year]],"-W",HelpMe[[#This Row],[Week'#]])</f>
        <v>#VALUE!</v>
      </c>
      <c r="AF908" s="228" t="str">
        <f>IFERROR(VLOOKUP(HelpMe[[#This Row],[ID]],CGTracker[#All],11,FALSE),"No CG Status Found")</f>
        <v>User acceptance</v>
      </c>
      <c r="AG908" s="228" t="e">
        <f>MONTH(TEXT(HelpMe[[#This Row],[Created Date]],"mmm dd, yyyy hh:mm"))</f>
        <v>#VALUE!</v>
      </c>
      <c r="AH908" s="228" t="e">
        <f>_xlfn.CONCAT(HelpMe[[#This Row],[Year]],"-M",HelpMe[[#This Row],[Month]])</f>
        <v>#VALUE!</v>
      </c>
      <c r="AI908" s="228" t="e">
        <f ca="1">IF(HelpMe[[#This Row],[Age]]&lt;2,"Less than 2",IF(HelpMe[[#This Row],[Age]]&lt;5,"From 2 to 5",IF(HelpMe[[#This Row],[Age]]&lt;10,"From 5 to 10","More than 10")))</f>
        <v>#VALUE!</v>
      </c>
      <c r="AJ908" s="233">
        <f>DATEVALUE(TEXT(HelpMe[[#This Row],[Created Date]],"mm/dd/yyyy hh:mm"))</f>
        <v>45633</v>
      </c>
      <c r="AK908" s="233" t="str">
        <f>IF(HelpMe[[#This Row],[Resolved Time]]="-","",DATEVALUE(TEXT(HelpMe[[#This Row],[Created Date]],"mm/dd/yyyy hh:mm")))</f>
        <v/>
      </c>
    </row>
    <row r="909" spans="1:37" ht="14.5">
      <c r="A909" s="252">
        <v>4000003815</v>
      </c>
      <c r="B909" s="252" t="s">
        <v>156</v>
      </c>
      <c r="C909" s="252" t="s">
        <v>861</v>
      </c>
      <c r="D909" s="254" t="s">
        <v>2252</v>
      </c>
      <c r="E909" s="252" t="s">
        <v>993</v>
      </c>
      <c r="F909" s="252" t="s">
        <v>1062</v>
      </c>
      <c r="G909" s="252" t="s">
        <v>864</v>
      </c>
      <c r="H909" s="252" t="s">
        <v>403</v>
      </c>
      <c r="I909" s="255">
        <v>45572.680555555555</v>
      </c>
      <c r="J909" s="255">
        <v>45574.680555555555</v>
      </c>
      <c r="K909" s="252" t="s">
        <v>845</v>
      </c>
      <c r="L909" s="255">
        <v>45582.65347222222</v>
      </c>
      <c r="M909" s="252" t="s">
        <v>846</v>
      </c>
      <c r="N909" s="253" t="s">
        <v>849</v>
      </c>
      <c r="O909" s="252" t="s">
        <v>848</v>
      </c>
      <c r="P909" s="255">
        <v>45582.65347222222</v>
      </c>
      <c r="Q909" s="252" t="s">
        <v>795</v>
      </c>
      <c r="R909" s="255">
        <v>45579.647916666669</v>
      </c>
      <c r="S909" s="255">
        <v>45572.682638888888</v>
      </c>
      <c r="T909" s="255">
        <v>45572.763888888891</v>
      </c>
      <c r="U909" s="253" t="s">
        <v>849</v>
      </c>
      <c r="V909" s="253" t="s">
        <v>849</v>
      </c>
      <c r="W909" s="252" t="s">
        <v>945</v>
      </c>
      <c r="X909" s="252" t="s">
        <v>793</v>
      </c>
      <c r="Y909" s="228" t="str">
        <f>VLOOKUP(HelpMe[[#This Row],[Technician]],Technicians[#All],3,FALSE)</f>
        <v>RAK Ceramics</v>
      </c>
      <c r="Z909" s="228" t="str">
        <f>VLOOKUP(HelpMe[[#This Row],[Technician]],Technicians[#All],2,FALSE)</f>
        <v>SAP MM</v>
      </c>
      <c r="AA909" s="230" t="e">
        <f>IF((TEXT("Oct 28, 2024 00:00 AM","mmm dd, yyyy hh:mm") - TEXT(HelpMe[[#This Row],[Created Date]],"mmm dd, yyyy hh:mm"))&gt;0, "Yes","No")</f>
        <v>#VALUE!</v>
      </c>
      <c r="AB909" s="230">
        <f ca="1">IF(HelpMe[[#This Row],[Resolved Time]]="-",NOW()-TEXT(HelpMe[[#This Row],[Created Date]],"mmm dd, yyyy hh:mm"),HelpMe[[#This Row],[Resolved Time]]-HelpMe[[#This Row],[Created Date]])</f>
        <v>6.9673611111138598</v>
      </c>
      <c r="AC909" s="231" t="e">
        <f>YEAR(TEXT(HelpMe[[#This Row],[Created Date]],"mmm dd, yyyy hh:mm"))</f>
        <v>#VALUE!</v>
      </c>
      <c r="AD909" s="228" t="e">
        <f>WEEKNUM(TEXT(HelpMe[[#This Row],[Created Date]],"mmm dd, yyyy hh:mm"),2)</f>
        <v>#VALUE!</v>
      </c>
      <c r="AE909" s="228" t="e">
        <f>_xlfn.CONCAT(HelpMe[[#This Row],[Year]],"-W",HelpMe[[#This Row],[Week'#]])</f>
        <v>#VALUE!</v>
      </c>
      <c r="AF909" s="228" t="str">
        <f>IFERROR(VLOOKUP(HelpMe[[#This Row],[ID]],CGTracker[#All],11,FALSE),"No CG Status Found")</f>
        <v>No CG Status Found</v>
      </c>
      <c r="AG909" s="228" t="e">
        <f>MONTH(TEXT(HelpMe[[#This Row],[Created Date]],"mmm dd, yyyy hh:mm"))</f>
        <v>#VALUE!</v>
      </c>
      <c r="AH909" s="228" t="e">
        <f>_xlfn.CONCAT(HelpMe[[#This Row],[Year]],"-M",HelpMe[[#This Row],[Month]])</f>
        <v>#VALUE!</v>
      </c>
      <c r="AI909" s="228" t="str">
        <f ca="1">IF(HelpMe[[#This Row],[Age]]&lt;2,"Less than 2",IF(HelpMe[[#This Row],[Age]]&lt;5,"From 2 to 5",IF(HelpMe[[#This Row],[Age]]&lt;10,"From 5 to 10","More than 10")))</f>
        <v>From 5 to 10</v>
      </c>
      <c r="AJ909" s="233">
        <f>DATEVALUE(TEXT(HelpMe[[#This Row],[Created Date]],"mm/dd/yyyy hh:mm"))</f>
        <v>45483</v>
      </c>
      <c r="AK909" s="233">
        <f>IF(HelpMe[[#This Row],[Resolved Time]]="-","",DATEVALUE(TEXT(HelpMe[[#This Row],[Created Date]],"mm/dd/yyyy hh:mm")))</f>
        <v>45483</v>
      </c>
    </row>
    <row r="910" spans="1:37" ht="14.5">
      <c r="A910" s="252">
        <v>4000003172</v>
      </c>
      <c r="B910" s="252" t="s">
        <v>156</v>
      </c>
      <c r="C910" s="252" t="s">
        <v>795</v>
      </c>
      <c r="D910" s="254" t="s">
        <v>2253</v>
      </c>
      <c r="E910" s="252" t="s">
        <v>1080</v>
      </c>
      <c r="F910" s="252" t="s">
        <v>843</v>
      </c>
      <c r="G910" s="252" t="s">
        <v>844</v>
      </c>
      <c r="H910" s="252" t="s">
        <v>403</v>
      </c>
      <c r="I910" s="255">
        <v>45553.456250000003</v>
      </c>
      <c r="J910" s="255">
        <v>45555.456250000003</v>
      </c>
      <c r="K910" s="252" t="s">
        <v>845</v>
      </c>
      <c r="L910" s="255">
        <v>45557.726388888892</v>
      </c>
      <c r="M910" s="252" t="s">
        <v>846</v>
      </c>
      <c r="N910" s="252" t="s">
        <v>983</v>
      </c>
      <c r="O910" s="252" t="s">
        <v>848</v>
      </c>
      <c r="P910" s="255">
        <v>45557.726388888892</v>
      </c>
      <c r="Q910" s="252" t="s">
        <v>795</v>
      </c>
      <c r="R910" s="255">
        <v>45554.7</v>
      </c>
      <c r="S910" s="255">
        <v>45554.7</v>
      </c>
      <c r="T910" s="255">
        <v>45553.539583333331</v>
      </c>
      <c r="U910" s="253" t="s">
        <v>849</v>
      </c>
      <c r="V910" s="253" t="s">
        <v>849</v>
      </c>
      <c r="W910" s="252" t="s">
        <v>850</v>
      </c>
      <c r="X910" s="252" t="s">
        <v>793</v>
      </c>
      <c r="Y910" s="228" t="str">
        <f>VLOOKUP(HelpMe[[#This Row],[Technician]],Technicians[#All],3,FALSE)</f>
        <v>RAK Ceramics</v>
      </c>
      <c r="Z910" s="228" t="str">
        <f>VLOOKUP(HelpMe[[#This Row],[Technician]],Technicians[#All],2,FALSE)</f>
        <v>SAP Basis</v>
      </c>
      <c r="AA910" s="230" t="e">
        <f>IF((TEXT("Oct 28, 2024 00:00 AM","mmm dd, yyyy hh:mm") - TEXT(HelpMe[[#This Row],[Created Date]],"mmm dd, yyyy hh:mm"))&gt;0, "Yes","No")</f>
        <v>#VALUE!</v>
      </c>
      <c r="AB910" s="230">
        <f ca="1">IF(HelpMe[[#This Row],[Resolved Time]]="-",NOW()-TEXT(HelpMe[[#This Row],[Created Date]],"mmm dd, yyyy hh:mm"),HelpMe[[#This Row],[Resolved Time]]-HelpMe[[#This Row],[Created Date]])</f>
        <v>1.2437499999941792</v>
      </c>
      <c r="AC910" s="231" t="e">
        <f>YEAR(TEXT(HelpMe[[#This Row],[Created Date]],"mmm dd, yyyy hh:mm"))</f>
        <v>#VALUE!</v>
      </c>
      <c r="AD910" s="228" t="e">
        <f>WEEKNUM(TEXT(HelpMe[[#This Row],[Created Date]],"mmm dd, yyyy hh:mm"),2)</f>
        <v>#VALUE!</v>
      </c>
      <c r="AE910" s="228" t="e">
        <f>_xlfn.CONCAT(HelpMe[[#This Row],[Year]],"-W",HelpMe[[#This Row],[Week'#]])</f>
        <v>#VALUE!</v>
      </c>
      <c r="AF910" s="228" t="str">
        <f>IFERROR(VLOOKUP(HelpMe[[#This Row],[ID]],CGTracker[#All],11,FALSE),"No CG Status Found")</f>
        <v>No CG Status Found</v>
      </c>
      <c r="AG910" s="228" t="e">
        <f>MONTH(TEXT(HelpMe[[#This Row],[Created Date]],"mmm dd, yyyy hh:mm"))</f>
        <v>#VALUE!</v>
      </c>
      <c r="AH910" s="228" t="e">
        <f>_xlfn.CONCAT(HelpMe[[#This Row],[Year]],"-M",HelpMe[[#This Row],[Month]])</f>
        <v>#VALUE!</v>
      </c>
      <c r="AI910" s="228" t="str">
        <f ca="1">IF(HelpMe[[#This Row],[Age]]&lt;2,"Less than 2",IF(HelpMe[[#This Row],[Age]]&lt;5,"From 2 to 5",IF(HelpMe[[#This Row],[Age]]&lt;10,"From 5 to 10","More than 10")))</f>
        <v>Less than 2</v>
      </c>
      <c r="AJ910" s="233" t="e">
        <f>DATEVALUE(TEXT(HelpMe[[#This Row],[Created Date]],"mm/dd/yyyy hh:mm"))</f>
        <v>#VALUE!</v>
      </c>
      <c r="AK910" s="233" t="e">
        <f>IF(HelpMe[[#This Row],[Resolved Time]]="-","",DATEVALUE(TEXT(HelpMe[[#This Row],[Created Date]],"mm/dd/yyyy hh:mm")))</f>
        <v>#VALUE!</v>
      </c>
    </row>
    <row r="911" spans="1:37" ht="14.5">
      <c r="A911" s="252">
        <v>4000004844</v>
      </c>
      <c r="B911" s="252" t="s">
        <v>156</v>
      </c>
      <c r="C911" s="252" t="s">
        <v>795</v>
      </c>
      <c r="D911" s="254" t="s">
        <v>2254</v>
      </c>
      <c r="E911" s="252" t="s">
        <v>985</v>
      </c>
      <c r="F911" s="252" t="s">
        <v>223</v>
      </c>
      <c r="G911" s="252" t="s">
        <v>942</v>
      </c>
      <c r="H911" s="252" t="s">
        <v>268</v>
      </c>
      <c r="I911" s="255">
        <v>45604.844444444447</v>
      </c>
      <c r="J911" s="255">
        <v>45609.4375</v>
      </c>
      <c r="K911" s="252" t="s">
        <v>845</v>
      </c>
      <c r="L911" s="253" t="s">
        <v>849</v>
      </c>
      <c r="M911" s="252" t="s">
        <v>846</v>
      </c>
      <c r="N911" s="252" t="s">
        <v>891</v>
      </c>
      <c r="O911" s="252" t="s">
        <v>848</v>
      </c>
      <c r="P911" s="255">
        <v>45645.447916666664</v>
      </c>
      <c r="Q911" s="252" t="s">
        <v>795</v>
      </c>
      <c r="R911" s="253" t="s">
        <v>849</v>
      </c>
      <c r="S911" s="255">
        <v>45605.521527777775</v>
      </c>
      <c r="T911" s="255">
        <v>45607.520833333336</v>
      </c>
      <c r="U911" s="253" t="s">
        <v>849</v>
      </c>
      <c r="V911" s="256">
        <v>2000000000</v>
      </c>
      <c r="W911" s="252" t="s">
        <v>850</v>
      </c>
      <c r="X911" s="252" t="s">
        <v>793</v>
      </c>
      <c r="Y911" s="228" t="str">
        <f>VLOOKUP(HelpMe[[#This Row],[Technician]],Technicians[#All],3,FALSE)</f>
        <v>Capgemini</v>
      </c>
      <c r="Z911" s="228" t="str">
        <f>VLOOKUP(HelpMe[[#This Row],[Technician]],Technicians[#All],2,FALSE)</f>
        <v>SAP HCM</v>
      </c>
      <c r="AA911" s="230" t="e">
        <f>IF((TEXT("Oct 28, 2024 00:00 AM","mmm dd, yyyy hh:mm") - TEXT(HelpMe[[#This Row],[Created Date]],"mmm dd, yyyy hh:mm"))&gt;0, "Yes","No")</f>
        <v>#VALUE!</v>
      </c>
      <c r="AB911" s="230" t="e">
        <f ca="1">IF(HelpMe[[#This Row],[Resolved Time]]="-",NOW()-TEXT(HelpMe[[#This Row],[Created Date]],"mmm dd, yyyy hh:mm"),HelpMe[[#This Row],[Resolved Time]]-HelpMe[[#This Row],[Created Date]])</f>
        <v>#VALUE!</v>
      </c>
      <c r="AC911" s="231" t="e">
        <f>YEAR(TEXT(HelpMe[[#This Row],[Created Date]],"mmm dd, yyyy hh:mm"))</f>
        <v>#VALUE!</v>
      </c>
      <c r="AD911" s="228" t="e">
        <f>WEEKNUM(TEXT(HelpMe[[#This Row],[Created Date]],"mmm dd, yyyy hh:mm"),2)</f>
        <v>#VALUE!</v>
      </c>
      <c r="AE911" s="228" t="e">
        <f>_xlfn.CONCAT(HelpMe[[#This Row],[Year]],"-W",HelpMe[[#This Row],[Week'#]])</f>
        <v>#VALUE!</v>
      </c>
      <c r="AF911" s="228" t="str">
        <f>IFERROR(VLOOKUP(HelpMe[[#This Row],[ID]],CGTracker[#All],11,FALSE),"No CG Status Found")</f>
        <v>In Progress</v>
      </c>
      <c r="AG911" s="228" t="e">
        <f>MONTH(TEXT(HelpMe[[#This Row],[Created Date]],"mmm dd, yyyy hh:mm"))</f>
        <v>#VALUE!</v>
      </c>
      <c r="AH911" s="228" t="e">
        <f>_xlfn.CONCAT(HelpMe[[#This Row],[Year]],"-M",HelpMe[[#This Row],[Month]])</f>
        <v>#VALUE!</v>
      </c>
      <c r="AI911" s="228" t="e">
        <f ca="1">IF(HelpMe[[#This Row],[Age]]&lt;2,"Less than 2",IF(HelpMe[[#This Row],[Age]]&lt;5,"From 2 to 5",IF(HelpMe[[#This Row],[Age]]&lt;10,"From 5 to 10","More than 10")))</f>
        <v>#VALUE!</v>
      </c>
      <c r="AJ911" s="233">
        <f>DATEVALUE(TEXT(HelpMe[[#This Row],[Created Date]],"mm/dd/yyyy hh:mm"))</f>
        <v>45515</v>
      </c>
      <c r="AK911" s="233" t="str">
        <f>IF(HelpMe[[#This Row],[Resolved Time]]="-","",DATEVALUE(TEXT(HelpMe[[#This Row],[Created Date]],"mm/dd/yyyy hh:mm")))</f>
        <v/>
      </c>
    </row>
    <row r="912" spans="1:37" ht="14.5">
      <c r="A912" s="252">
        <v>4000000780</v>
      </c>
      <c r="B912" s="252" t="s">
        <v>117</v>
      </c>
      <c r="C912" s="252" t="s">
        <v>795</v>
      </c>
      <c r="D912" s="254" t="s">
        <v>2255</v>
      </c>
      <c r="E912" s="252" t="s">
        <v>1024</v>
      </c>
      <c r="F912" s="252" t="s">
        <v>742</v>
      </c>
      <c r="G912" s="252" t="s">
        <v>516</v>
      </c>
      <c r="H912" s="252" t="s">
        <v>746</v>
      </c>
      <c r="I912" s="255">
        <v>45490.399305555555</v>
      </c>
      <c r="J912" s="255">
        <v>45490.770833333336</v>
      </c>
      <c r="K912" s="252" t="s">
        <v>845</v>
      </c>
      <c r="L912" s="253" t="s">
        <v>849</v>
      </c>
      <c r="M912" s="252" t="s">
        <v>963</v>
      </c>
      <c r="N912" s="252" t="s">
        <v>860</v>
      </c>
      <c r="O912" s="252" t="s">
        <v>972</v>
      </c>
      <c r="P912" s="255">
        <v>45593.470833333333</v>
      </c>
      <c r="Q912" s="252" t="s">
        <v>861</v>
      </c>
      <c r="R912" s="253" t="s">
        <v>849</v>
      </c>
      <c r="S912" s="255">
        <v>45540.490277777775</v>
      </c>
      <c r="T912" s="255">
        <v>45490.479166666664</v>
      </c>
      <c r="U912" s="252" t="s">
        <v>845</v>
      </c>
      <c r="V912" s="256">
        <v>3000000000</v>
      </c>
      <c r="W912" s="252" t="s">
        <v>850</v>
      </c>
      <c r="X912" s="252" t="s">
        <v>903</v>
      </c>
      <c r="Y912" s="228" t="str">
        <f>VLOOKUP(HelpMe[[#This Row],[Technician]],Technicians[#All],3,FALSE)</f>
        <v>RAK Ceramics</v>
      </c>
      <c r="Z912" s="228" t="str">
        <f>VLOOKUP(HelpMe[[#This Row],[Technician]],Technicians[#All],2,FALSE)</f>
        <v>SAP SD</v>
      </c>
      <c r="AA912" s="230" t="e">
        <f>IF((TEXT("Oct 28, 2024 00:00 AM","mmm dd, yyyy hh:mm") - TEXT(HelpMe[[#This Row],[Created Date]],"mmm dd, yyyy hh:mm"))&gt;0, "Yes","No")</f>
        <v>#VALUE!</v>
      </c>
      <c r="AB912" s="230" t="e">
        <f ca="1">IF(HelpMe[[#This Row],[Resolved Time]]="-",NOW()-TEXT(HelpMe[[#This Row],[Created Date]],"mmm dd, yyyy hh:mm"),HelpMe[[#This Row],[Resolved Time]]-HelpMe[[#This Row],[Created Date]])</f>
        <v>#VALUE!</v>
      </c>
      <c r="AC912" s="231" t="e">
        <f>YEAR(TEXT(HelpMe[[#This Row],[Created Date]],"mmm dd, yyyy hh:mm"))</f>
        <v>#VALUE!</v>
      </c>
      <c r="AD912" s="228" t="e">
        <f>WEEKNUM(TEXT(HelpMe[[#This Row],[Created Date]],"mmm dd, yyyy hh:mm"),2)</f>
        <v>#VALUE!</v>
      </c>
      <c r="AE912" s="228" t="e">
        <f>_xlfn.CONCAT(HelpMe[[#This Row],[Year]],"-W",HelpMe[[#This Row],[Week'#]])</f>
        <v>#VALUE!</v>
      </c>
      <c r="AF912" s="228" t="str">
        <f>IFERROR(VLOOKUP(HelpMe[[#This Row],[ID]],CGTracker[#All],11,FALSE),"No CG Status Found")</f>
        <v>No CG Status Found</v>
      </c>
      <c r="AG912" s="228" t="e">
        <f>MONTH(TEXT(HelpMe[[#This Row],[Created Date]],"mmm dd, yyyy hh:mm"))</f>
        <v>#VALUE!</v>
      </c>
      <c r="AH912" s="228" t="e">
        <f>_xlfn.CONCAT(HelpMe[[#This Row],[Year]],"-M",HelpMe[[#This Row],[Month]])</f>
        <v>#VALUE!</v>
      </c>
      <c r="AI912" s="228" t="e">
        <f ca="1">IF(HelpMe[[#This Row],[Age]]&lt;2,"Less than 2",IF(HelpMe[[#This Row],[Age]]&lt;5,"From 2 to 5",IF(HelpMe[[#This Row],[Age]]&lt;10,"From 5 to 10","More than 10")))</f>
        <v>#VALUE!</v>
      </c>
      <c r="AJ912" s="233" t="e">
        <f>DATEVALUE(TEXT(HelpMe[[#This Row],[Created Date]],"mm/dd/yyyy hh:mm"))</f>
        <v>#VALUE!</v>
      </c>
      <c r="AK912" s="233" t="str">
        <f>IF(HelpMe[[#This Row],[Resolved Time]]="-","",DATEVALUE(TEXT(HelpMe[[#This Row],[Created Date]],"mm/dd/yyyy hh:mm")))</f>
        <v/>
      </c>
    </row>
    <row r="913" spans="1:37" ht="14.5">
      <c r="A913" s="252">
        <v>4000000773</v>
      </c>
      <c r="B913" s="252" t="s">
        <v>117</v>
      </c>
      <c r="C913" s="252" t="s">
        <v>861</v>
      </c>
      <c r="D913" s="254" t="s">
        <v>2256</v>
      </c>
      <c r="E913" s="252" t="s">
        <v>1070</v>
      </c>
      <c r="F913" s="252" t="s">
        <v>742</v>
      </c>
      <c r="G913" s="252" t="s">
        <v>516</v>
      </c>
      <c r="H913" s="252" t="s">
        <v>131</v>
      </c>
      <c r="I913" s="255">
        <v>45490.384722222225</v>
      </c>
      <c r="J913" s="255">
        <v>45490.604166666664</v>
      </c>
      <c r="K913" s="252" t="s">
        <v>845</v>
      </c>
      <c r="L913" s="253" t="s">
        <v>849</v>
      </c>
      <c r="M913" s="252" t="s">
        <v>963</v>
      </c>
      <c r="N913" s="252" t="s">
        <v>1071</v>
      </c>
      <c r="O913" s="252" t="s">
        <v>972</v>
      </c>
      <c r="P913" s="255">
        <v>45502.770138888889</v>
      </c>
      <c r="Q913" s="252" t="s">
        <v>2257</v>
      </c>
      <c r="R913" s="253" t="s">
        <v>849</v>
      </c>
      <c r="S913" s="253" t="s">
        <v>849</v>
      </c>
      <c r="T913" s="255">
        <v>45490.451388888891</v>
      </c>
      <c r="U913" s="252" t="s">
        <v>845</v>
      </c>
      <c r="V913" s="256">
        <v>3000000000</v>
      </c>
      <c r="W913" s="252" t="s">
        <v>850</v>
      </c>
      <c r="X913" s="252" t="s">
        <v>903</v>
      </c>
      <c r="Y913" s="228" t="str">
        <f>VLOOKUP(HelpMe[[#This Row],[Technician]],Technicians[#All],3,FALSE)</f>
        <v>RAK Ceramics</v>
      </c>
      <c r="Z913" s="228" t="str">
        <f>VLOOKUP(HelpMe[[#This Row],[Technician]],Technicians[#All],2,FALSE)</f>
        <v>SAP SD</v>
      </c>
      <c r="AA913" s="230" t="e">
        <f>IF((TEXT("Oct 28, 2024 00:00 AM","mmm dd, yyyy hh:mm") - TEXT(HelpMe[[#This Row],[Created Date]],"mmm dd, yyyy hh:mm"))&gt;0, "Yes","No")</f>
        <v>#VALUE!</v>
      </c>
      <c r="AB913" s="230" t="e">
        <f ca="1">IF(HelpMe[[#This Row],[Resolved Time]]="-",NOW()-TEXT(HelpMe[[#This Row],[Created Date]],"mmm dd, yyyy hh:mm"),HelpMe[[#This Row],[Resolved Time]]-HelpMe[[#This Row],[Created Date]])</f>
        <v>#VALUE!</v>
      </c>
      <c r="AC913" s="231" t="e">
        <f>YEAR(TEXT(HelpMe[[#This Row],[Created Date]],"mmm dd, yyyy hh:mm"))</f>
        <v>#VALUE!</v>
      </c>
      <c r="AD913" s="228" t="e">
        <f>WEEKNUM(TEXT(HelpMe[[#This Row],[Created Date]],"mmm dd, yyyy hh:mm"),2)</f>
        <v>#VALUE!</v>
      </c>
      <c r="AE913" s="228" t="e">
        <f>_xlfn.CONCAT(HelpMe[[#This Row],[Year]],"-W",HelpMe[[#This Row],[Week'#]])</f>
        <v>#VALUE!</v>
      </c>
      <c r="AF913" s="228" t="str">
        <f>IFERROR(VLOOKUP(HelpMe[[#This Row],[ID]],CGTracker[#All],11,FALSE),"No CG Status Found")</f>
        <v>No CG Status Found</v>
      </c>
      <c r="AG913" s="228" t="e">
        <f>MONTH(TEXT(HelpMe[[#This Row],[Created Date]],"mmm dd, yyyy hh:mm"))</f>
        <v>#VALUE!</v>
      </c>
      <c r="AH913" s="228" t="e">
        <f>_xlfn.CONCAT(HelpMe[[#This Row],[Year]],"-M",HelpMe[[#This Row],[Month]])</f>
        <v>#VALUE!</v>
      </c>
      <c r="AI913" s="228" t="e">
        <f ca="1">IF(HelpMe[[#This Row],[Age]]&lt;2,"Less than 2",IF(HelpMe[[#This Row],[Age]]&lt;5,"From 2 to 5",IF(HelpMe[[#This Row],[Age]]&lt;10,"From 5 to 10","More than 10")))</f>
        <v>#VALUE!</v>
      </c>
      <c r="AJ913" s="233" t="e">
        <f>DATEVALUE(TEXT(HelpMe[[#This Row],[Created Date]],"mm/dd/yyyy hh:mm"))</f>
        <v>#VALUE!</v>
      </c>
      <c r="AK913" s="233" t="str">
        <f>IF(HelpMe[[#This Row],[Resolved Time]]="-","",DATEVALUE(TEXT(HelpMe[[#This Row],[Created Date]],"mm/dd/yyyy hh:mm")))</f>
        <v/>
      </c>
    </row>
    <row r="914" spans="1:37" ht="14.5">
      <c r="A914" s="252">
        <v>4000002321</v>
      </c>
      <c r="B914" s="252" t="s">
        <v>156</v>
      </c>
      <c r="C914" s="252" t="s">
        <v>795</v>
      </c>
      <c r="D914" s="254" t="s">
        <v>2258</v>
      </c>
      <c r="E914" s="252" t="s">
        <v>2259</v>
      </c>
      <c r="F914" s="252" t="s">
        <v>843</v>
      </c>
      <c r="G914" s="252" t="s">
        <v>844</v>
      </c>
      <c r="H914" s="252" t="s">
        <v>403</v>
      </c>
      <c r="I914" s="255">
        <v>45530.459027777775</v>
      </c>
      <c r="J914" s="255">
        <v>45532.459027777775</v>
      </c>
      <c r="K914" s="252" t="s">
        <v>885</v>
      </c>
      <c r="L914" s="255">
        <v>45534.759722222225</v>
      </c>
      <c r="M914" s="252" t="s">
        <v>846</v>
      </c>
      <c r="N914" s="253" t="s">
        <v>849</v>
      </c>
      <c r="O914" s="252" t="s">
        <v>848</v>
      </c>
      <c r="P914" s="255">
        <v>45534.759722222225</v>
      </c>
      <c r="Q914" s="252" t="s">
        <v>795</v>
      </c>
      <c r="R914" s="255">
        <v>45531.738888888889</v>
      </c>
      <c r="S914" s="255">
        <v>45531.738888888889</v>
      </c>
      <c r="T914" s="255">
        <v>45530.542361111111</v>
      </c>
      <c r="U914" s="253" t="s">
        <v>849</v>
      </c>
      <c r="V914" s="253" t="s">
        <v>849</v>
      </c>
      <c r="W914" s="252" t="s">
        <v>888</v>
      </c>
      <c r="X914" s="252" t="s">
        <v>793</v>
      </c>
      <c r="Y914" s="228" t="str">
        <f>VLOOKUP(HelpMe[[#This Row],[Technician]],Technicians[#All],3,FALSE)</f>
        <v>RAK Ceramics</v>
      </c>
      <c r="Z914" s="228" t="str">
        <f>VLOOKUP(HelpMe[[#This Row],[Technician]],Technicians[#All],2,FALSE)</f>
        <v>SAP Basis</v>
      </c>
      <c r="AA914" s="230" t="e">
        <f>IF((TEXT("Oct 28, 2024 00:00 AM","mmm dd, yyyy hh:mm") - TEXT(HelpMe[[#This Row],[Created Date]],"mmm dd, yyyy hh:mm"))&gt;0, "Yes","No")</f>
        <v>#VALUE!</v>
      </c>
      <c r="AB914" s="230">
        <f ca="1">IF(HelpMe[[#This Row],[Resolved Time]]="-",NOW()-TEXT(HelpMe[[#This Row],[Created Date]],"mmm dd, yyyy hh:mm"),HelpMe[[#This Row],[Resolved Time]]-HelpMe[[#This Row],[Created Date]])</f>
        <v>1.2798611111138598</v>
      </c>
      <c r="AC914" s="231" t="e">
        <f>YEAR(TEXT(HelpMe[[#This Row],[Created Date]],"mmm dd, yyyy hh:mm"))</f>
        <v>#VALUE!</v>
      </c>
      <c r="AD914" s="228" t="e">
        <f>WEEKNUM(TEXT(HelpMe[[#This Row],[Created Date]],"mmm dd, yyyy hh:mm"),2)</f>
        <v>#VALUE!</v>
      </c>
      <c r="AE914" s="228" t="e">
        <f>_xlfn.CONCAT(HelpMe[[#This Row],[Year]],"-W",HelpMe[[#This Row],[Week'#]])</f>
        <v>#VALUE!</v>
      </c>
      <c r="AF914" s="228" t="str">
        <f>IFERROR(VLOOKUP(HelpMe[[#This Row],[ID]],CGTracker[#All],11,FALSE),"No CG Status Found")</f>
        <v>No CG Status Found</v>
      </c>
      <c r="AG914" s="228" t="e">
        <f>MONTH(TEXT(HelpMe[[#This Row],[Created Date]],"mmm dd, yyyy hh:mm"))</f>
        <v>#VALUE!</v>
      </c>
      <c r="AH914" s="228" t="e">
        <f>_xlfn.CONCAT(HelpMe[[#This Row],[Year]],"-M",HelpMe[[#This Row],[Month]])</f>
        <v>#VALUE!</v>
      </c>
      <c r="AI914" s="228" t="str">
        <f ca="1">IF(HelpMe[[#This Row],[Age]]&lt;2,"Less than 2",IF(HelpMe[[#This Row],[Age]]&lt;5,"From 2 to 5",IF(HelpMe[[#This Row],[Age]]&lt;10,"From 5 to 10","More than 10")))</f>
        <v>Less than 2</v>
      </c>
      <c r="AJ914" s="233" t="e">
        <f>DATEVALUE(TEXT(HelpMe[[#This Row],[Created Date]],"mm/dd/yyyy hh:mm"))</f>
        <v>#VALUE!</v>
      </c>
      <c r="AK914" s="233" t="e">
        <f>IF(HelpMe[[#This Row],[Resolved Time]]="-","",DATEVALUE(TEXT(HelpMe[[#This Row],[Created Date]],"mm/dd/yyyy hh:mm")))</f>
        <v>#VALUE!</v>
      </c>
    </row>
    <row r="915" spans="1:37" ht="14.5">
      <c r="A915" s="252">
        <v>4000003759</v>
      </c>
      <c r="B915" s="252" t="s">
        <v>117</v>
      </c>
      <c r="C915" s="252" t="s">
        <v>795</v>
      </c>
      <c r="D915" s="254" t="s">
        <v>2260</v>
      </c>
      <c r="E915" s="252" t="s">
        <v>2261</v>
      </c>
      <c r="F915" s="252" t="s">
        <v>884</v>
      </c>
      <c r="G915" s="252" t="s">
        <v>844</v>
      </c>
      <c r="H915" s="252" t="s">
        <v>403</v>
      </c>
      <c r="I915" s="255">
        <v>45569.79791666667</v>
      </c>
      <c r="J915" s="255">
        <v>45573.79791666667</v>
      </c>
      <c r="K915" s="252" t="s">
        <v>845</v>
      </c>
      <c r="L915" s="255">
        <v>45584.695833333331</v>
      </c>
      <c r="M915" s="252" t="s">
        <v>1514</v>
      </c>
      <c r="N915" s="252" t="s">
        <v>880</v>
      </c>
      <c r="O915" s="252" t="s">
        <v>848</v>
      </c>
      <c r="P915" s="255">
        <v>45584.695833333331</v>
      </c>
      <c r="Q915" s="252" t="s">
        <v>795</v>
      </c>
      <c r="R915" s="255">
        <v>45581.674305555556</v>
      </c>
      <c r="S915" s="255">
        <v>45581.674305555556</v>
      </c>
      <c r="T915" s="255">
        <v>45572.506249999999</v>
      </c>
      <c r="U915" s="252" t="s">
        <v>885</v>
      </c>
      <c r="V915" s="253" t="s">
        <v>849</v>
      </c>
      <c r="W915" s="252" t="s">
        <v>850</v>
      </c>
      <c r="X915" s="252" t="s">
        <v>793</v>
      </c>
      <c r="Y915" s="228" t="str">
        <f>VLOOKUP(HelpMe[[#This Row],[Technician]],Technicians[#All],3,FALSE)</f>
        <v>RAK Ceramics</v>
      </c>
      <c r="Z915" s="228" t="str">
        <f>VLOOKUP(HelpMe[[#This Row],[Technician]],Technicians[#All],2,FALSE)</f>
        <v>SAP Basis</v>
      </c>
      <c r="AA915" s="230" t="e">
        <f>IF((TEXT("Oct 28, 2024 00:00 AM","mmm dd, yyyy hh:mm") - TEXT(HelpMe[[#This Row],[Created Date]],"mmm dd, yyyy hh:mm"))&gt;0, "Yes","No")</f>
        <v>#VALUE!</v>
      </c>
      <c r="AB915" s="230">
        <f ca="1">IF(HelpMe[[#This Row],[Resolved Time]]="-",NOW()-TEXT(HelpMe[[#This Row],[Created Date]],"mmm dd, yyyy hh:mm"),HelpMe[[#This Row],[Resolved Time]]-HelpMe[[#This Row],[Created Date]])</f>
        <v>11.87638888888614</v>
      </c>
      <c r="AC915" s="231" t="e">
        <f>YEAR(TEXT(HelpMe[[#This Row],[Created Date]],"mmm dd, yyyy hh:mm"))</f>
        <v>#VALUE!</v>
      </c>
      <c r="AD915" s="228" t="e">
        <f>WEEKNUM(TEXT(HelpMe[[#This Row],[Created Date]],"mmm dd, yyyy hh:mm"),2)</f>
        <v>#VALUE!</v>
      </c>
      <c r="AE915" s="228" t="e">
        <f>_xlfn.CONCAT(HelpMe[[#This Row],[Year]],"-W",HelpMe[[#This Row],[Week'#]])</f>
        <v>#VALUE!</v>
      </c>
      <c r="AF915" s="228" t="str">
        <f>IFERROR(VLOOKUP(HelpMe[[#This Row],[ID]],CGTracker[#All],11,FALSE),"No CG Status Found")</f>
        <v>No CG Status Found</v>
      </c>
      <c r="AG915" s="228" t="e">
        <f>MONTH(TEXT(HelpMe[[#This Row],[Created Date]],"mmm dd, yyyy hh:mm"))</f>
        <v>#VALUE!</v>
      </c>
      <c r="AH915" s="234" t="e">
        <f>_xlfn.CONCAT(HelpMe[[#This Row],[Year]],"-M",HelpMe[[#This Row],[Month]])</f>
        <v>#VALUE!</v>
      </c>
      <c r="AI915" s="228" t="str">
        <f ca="1">IF(HelpMe[[#This Row],[Age]]&lt;2,"Less than 2",IF(HelpMe[[#This Row],[Age]]&lt;5,"From 2 to 5",IF(HelpMe[[#This Row],[Age]]&lt;10,"From 5 to 10","More than 10")))</f>
        <v>More than 10</v>
      </c>
      <c r="AJ915" s="233">
        <f>DATEVALUE(TEXT(HelpMe[[#This Row],[Created Date]],"mm/dd/yyyy hh:mm"))</f>
        <v>45392</v>
      </c>
      <c r="AK915" s="233">
        <f>IF(HelpMe[[#This Row],[Resolved Time]]="-","",DATEVALUE(TEXT(HelpMe[[#This Row],[Created Date]],"mm/dd/yyyy hh:mm")))</f>
        <v>45392</v>
      </c>
    </row>
    <row r="916" spans="1:37" ht="14.5">
      <c r="A916" s="252">
        <v>4000002707</v>
      </c>
      <c r="B916" s="252" t="s">
        <v>156</v>
      </c>
      <c r="C916" s="252" t="s">
        <v>861</v>
      </c>
      <c r="D916" s="254" t="s">
        <v>2262</v>
      </c>
      <c r="E916" s="252" t="s">
        <v>1642</v>
      </c>
      <c r="F916" s="252" t="s">
        <v>603</v>
      </c>
      <c r="G916" s="252" t="s">
        <v>899</v>
      </c>
      <c r="H916" s="252" t="s">
        <v>403</v>
      </c>
      <c r="I916" s="255">
        <v>45540.518750000003</v>
      </c>
      <c r="J916" s="255">
        <v>45541.477083333331</v>
      </c>
      <c r="K916" s="252" t="s">
        <v>845</v>
      </c>
      <c r="L916" s="255">
        <v>45547.681250000001</v>
      </c>
      <c r="M916" s="252" t="s">
        <v>846</v>
      </c>
      <c r="N916" s="252" t="s">
        <v>983</v>
      </c>
      <c r="O916" s="252" t="s">
        <v>964</v>
      </c>
      <c r="P916" s="255">
        <v>45547.681250000001</v>
      </c>
      <c r="Q916" s="252" t="s">
        <v>861</v>
      </c>
      <c r="R916" s="255">
        <v>45544.670138888891</v>
      </c>
      <c r="S916" s="255">
        <v>45544.584027777775</v>
      </c>
      <c r="T916" s="255">
        <v>45540.560416666667</v>
      </c>
      <c r="U916" s="253" t="s">
        <v>849</v>
      </c>
      <c r="V916" s="253" t="s">
        <v>849</v>
      </c>
      <c r="W916" s="253" t="s">
        <v>849</v>
      </c>
      <c r="X916" s="253" t="s">
        <v>793</v>
      </c>
      <c r="Y916" s="228" t="str">
        <f>VLOOKUP(HelpMe[[#This Row],[Technician]],Technicians[#All],3,FALSE)</f>
        <v>RAK Ceramics</v>
      </c>
      <c r="Z916" s="228" t="str">
        <f>VLOOKUP(HelpMe[[#This Row],[Technician]],Technicians[#All],2,FALSE)</f>
        <v>SAP ABAP</v>
      </c>
      <c r="AA916" s="230" t="e">
        <f>IF((TEXT("Oct 28, 2024 00:00 AM","mmm dd, yyyy hh:mm") - TEXT(HelpMe[[#This Row],[Created Date]],"mmm dd, yyyy hh:mm"))&gt;0, "Yes","No")</f>
        <v>#VALUE!</v>
      </c>
      <c r="AB916" s="230">
        <f ca="1">IF(HelpMe[[#This Row],[Resolved Time]]="-",NOW()-TEXT(HelpMe[[#This Row],[Created Date]],"mmm dd, yyyy hh:mm"),HelpMe[[#This Row],[Resolved Time]]-HelpMe[[#This Row],[Created Date]])</f>
        <v>4.1513888888875954</v>
      </c>
      <c r="AC916" s="231" t="e">
        <f>YEAR(TEXT(HelpMe[[#This Row],[Created Date]],"mmm dd, yyyy hh:mm"))</f>
        <v>#VALUE!</v>
      </c>
      <c r="AD916" s="228" t="e">
        <f>WEEKNUM(TEXT(HelpMe[[#This Row],[Created Date]],"mmm dd, yyyy hh:mm"),2)</f>
        <v>#VALUE!</v>
      </c>
      <c r="AE916" s="228" t="e">
        <f>_xlfn.CONCAT(HelpMe[[#This Row],[Year]],"-W",HelpMe[[#This Row],[Week'#]])</f>
        <v>#VALUE!</v>
      </c>
      <c r="AF916" s="228" t="str">
        <f>IFERROR(VLOOKUP(HelpMe[[#This Row],[ID]],CGTracker[#All],11,FALSE),"No CG Status Found")</f>
        <v>No CG Status Found</v>
      </c>
      <c r="AG916" s="228" t="e">
        <f>MONTH(TEXT(HelpMe[[#This Row],[Created Date]],"mmm dd, yyyy hh:mm"))</f>
        <v>#VALUE!</v>
      </c>
      <c r="AH916" s="234" t="e">
        <f>_xlfn.CONCAT(HelpMe[[#This Row],[Year]],"-M",HelpMe[[#This Row],[Month]])</f>
        <v>#VALUE!</v>
      </c>
      <c r="AI916" s="228" t="str">
        <f ca="1">IF(HelpMe[[#This Row],[Age]]&lt;2,"Less than 2",IF(HelpMe[[#This Row],[Age]]&lt;5,"From 2 to 5",IF(HelpMe[[#This Row],[Age]]&lt;10,"From 5 to 10","More than 10")))</f>
        <v>From 2 to 5</v>
      </c>
      <c r="AJ916" s="233">
        <f>DATEVALUE(TEXT(HelpMe[[#This Row],[Created Date]],"mm/dd/yyyy hh:mm"))</f>
        <v>45421</v>
      </c>
      <c r="AK916" s="233">
        <f>IF(HelpMe[[#This Row],[Resolved Time]]="-","",DATEVALUE(TEXT(HelpMe[[#This Row],[Created Date]],"mm/dd/yyyy hh:mm")))</f>
        <v>45421</v>
      </c>
    </row>
    <row r="917" spans="1:37" ht="14.5">
      <c r="A917" s="252">
        <v>4000000458</v>
      </c>
      <c r="B917" s="252" t="s">
        <v>117</v>
      </c>
      <c r="C917" s="252" t="s">
        <v>881</v>
      </c>
      <c r="D917" s="254" t="s">
        <v>2263</v>
      </c>
      <c r="E917" s="252" t="s">
        <v>1414</v>
      </c>
      <c r="F917" s="252" t="s">
        <v>742</v>
      </c>
      <c r="G917" s="252" t="s">
        <v>516</v>
      </c>
      <c r="H917" s="252" t="s">
        <v>268</v>
      </c>
      <c r="I917" s="255">
        <v>45482.726388888892</v>
      </c>
      <c r="J917" s="255">
        <v>45489.726388888892</v>
      </c>
      <c r="K917" s="252" t="s">
        <v>845</v>
      </c>
      <c r="L917" s="253" t="s">
        <v>849</v>
      </c>
      <c r="M917" s="252" t="s">
        <v>1414</v>
      </c>
      <c r="N917" s="252" t="s">
        <v>971</v>
      </c>
      <c r="O917" s="252" t="s">
        <v>848</v>
      </c>
      <c r="P917" s="255">
        <v>45593.506944444445</v>
      </c>
      <c r="Q917" s="252" t="s">
        <v>881</v>
      </c>
      <c r="R917" s="253" t="s">
        <v>849</v>
      </c>
      <c r="S917" s="255">
        <v>45552.472916666666</v>
      </c>
      <c r="T917" s="255">
        <v>45483.518055555556</v>
      </c>
      <c r="U917" s="252" t="s">
        <v>845</v>
      </c>
      <c r="V917" s="256">
        <v>3000000000</v>
      </c>
      <c r="W917" s="252" t="s">
        <v>1519</v>
      </c>
      <c r="X917" s="252" t="s">
        <v>793</v>
      </c>
      <c r="Y917" s="228" t="str">
        <f>VLOOKUP(HelpMe[[#This Row],[Technician]],Technicians[#All],3,FALSE)</f>
        <v>RAK Ceramics</v>
      </c>
      <c r="Z917" s="228" t="str">
        <f>VLOOKUP(HelpMe[[#This Row],[Technician]],Technicians[#All],2,FALSE)</f>
        <v>SAP SD</v>
      </c>
      <c r="AA917" s="230" t="e">
        <f>IF((TEXT("Oct 28, 2024 00:00 AM","mmm dd, yyyy hh:mm") - TEXT(HelpMe[[#This Row],[Created Date]],"mmm dd, yyyy hh:mm"))&gt;0, "Yes","No")</f>
        <v>#VALUE!</v>
      </c>
      <c r="AB917" s="230" t="e">
        <f ca="1">IF(HelpMe[[#This Row],[Resolved Time]]="-",NOW()-TEXT(HelpMe[[#This Row],[Created Date]],"mmm dd, yyyy hh:mm"),HelpMe[[#This Row],[Resolved Time]]-HelpMe[[#This Row],[Created Date]])</f>
        <v>#VALUE!</v>
      </c>
      <c r="AC917" s="231" t="e">
        <f>YEAR(TEXT(HelpMe[[#This Row],[Created Date]],"mmm dd, yyyy hh:mm"))</f>
        <v>#VALUE!</v>
      </c>
      <c r="AD917" s="228" t="e">
        <f>WEEKNUM(TEXT(HelpMe[[#This Row],[Created Date]],"mmm dd, yyyy hh:mm"),2)</f>
        <v>#VALUE!</v>
      </c>
      <c r="AE917" s="228" t="e">
        <f>_xlfn.CONCAT(HelpMe[[#This Row],[Year]],"-W",HelpMe[[#This Row],[Week'#]])</f>
        <v>#VALUE!</v>
      </c>
      <c r="AF917" s="228" t="str">
        <f>IFERROR(VLOOKUP(HelpMe[[#This Row],[ID]],CGTracker[#All],11,FALSE),"No CG Status Found")</f>
        <v>No CG Status Found</v>
      </c>
      <c r="AG917" s="228" t="e">
        <f>MONTH(TEXT(HelpMe[[#This Row],[Created Date]],"mmm dd, yyyy hh:mm"))</f>
        <v>#VALUE!</v>
      </c>
      <c r="AH917" s="234" t="e">
        <f>_xlfn.CONCAT(HelpMe[[#This Row],[Year]],"-M",HelpMe[[#This Row],[Month]])</f>
        <v>#VALUE!</v>
      </c>
      <c r="AI917" s="228" t="e">
        <f ca="1">IF(HelpMe[[#This Row],[Age]]&lt;2,"Less than 2",IF(HelpMe[[#This Row],[Age]]&lt;5,"From 2 to 5",IF(HelpMe[[#This Row],[Age]]&lt;10,"From 5 to 10","More than 10")))</f>
        <v>#VALUE!</v>
      </c>
      <c r="AJ917" s="233">
        <f>DATEVALUE(TEXT(HelpMe[[#This Row],[Created Date]],"mm/dd/yyyy hh:mm"))</f>
        <v>45542</v>
      </c>
      <c r="AK917" s="233" t="str">
        <f>IF(HelpMe[[#This Row],[Resolved Time]]="-","",DATEVALUE(TEXT(HelpMe[[#This Row],[Created Date]],"mm/dd/yyyy hh:mm")))</f>
        <v/>
      </c>
    </row>
    <row r="918" spans="1:37" ht="14.5">
      <c r="A918" s="252">
        <v>4000005851</v>
      </c>
      <c r="B918" s="252" t="s">
        <v>156</v>
      </c>
      <c r="C918" s="252" t="s">
        <v>795</v>
      </c>
      <c r="D918" s="254" t="s">
        <v>2264</v>
      </c>
      <c r="E918" s="252" t="s">
        <v>1362</v>
      </c>
      <c r="F918" s="252" t="s">
        <v>603</v>
      </c>
      <c r="G918" s="252" t="s">
        <v>899</v>
      </c>
      <c r="H918" s="252" t="s">
        <v>268</v>
      </c>
      <c r="I918" s="255">
        <v>45637.681250000001</v>
      </c>
      <c r="J918" s="255">
        <v>45639.681250000001</v>
      </c>
      <c r="K918" s="252" t="s">
        <v>845</v>
      </c>
      <c r="L918" s="253" t="s">
        <v>849</v>
      </c>
      <c r="M918" s="252" t="s">
        <v>1362</v>
      </c>
      <c r="N918" s="252" t="s">
        <v>983</v>
      </c>
      <c r="O918" s="252" t="s">
        <v>848</v>
      </c>
      <c r="P918" s="255">
        <v>45637.820833333331</v>
      </c>
      <c r="Q918" s="252" t="s">
        <v>795</v>
      </c>
      <c r="R918" s="253" t="s">
        <v>849</v>
      </c>
      <c r="S918" s="255">
        <v>45637.820833333331</v>
      </c>
      <c r="T918" s="255">
        <v>45637.76458333333</v>
      </c>
      <c r="U918" s="253" t="s">
        <v>849</v>
      </c>
      <c r="V918" s="253" t="s">
        <v>849</v>
      </c>
      <c r="W918" s="252" t="s">
        <v>850</v>
      </c>
      <c r="X918" s="252" t="s">
        <v>793</v>
      </c>
      <c r="Y918" s="228" t="str">
        <f>VLOOKUP(HelpMe[[#This Row],[Technician]],Technicians[#All],3,FALSE)</f>
        <v>RAK Ceramics</v>
      </c>
      <c r="Z918" s="228" t="str">
        <f>VLOOKUP(HelpMe[[#This Row],[Technician]],Technicians[#All],2,FALSE)</f>
        <v>SAP ABAP</v>
      </c>
      <c r="AA918" s="230" t="e">
        <f>IF((TEXT("Oct 28, 2024 00:00 AM","mmm dd, yyyy hh:mm") - TEXT(HelpMe[[#This Row],[Created Date]],"mmm dd, yyyy hh:mm"))&gt;0, "Yes","No")</f>
        <v>#VALUE!</v>
      </c>
      <c r="AB918" s="230" t="e">
        <f ca="1">IF(HelpMe[[#This Row],[Resolved Time]]="-",NOW()-TEXT(HelpMe[[#This Row],[Created Date]],"mmm dd, yyyy hh:mm"),HelpMe[[#This Row],[Resolved Time]]-HelpMe[[#This Row],[Created Date]])</f>
        <v>#VALUE!</v>
      </c>
      <c r="AC918" s="231" t="e">
        <f>YEAR(TEXT(HelpMe[[#This Row],[Created Date]],"mmm dd, yyyy hh:mm"))</f>
        <v>#VALUE!</v>
      </c>
      <c r="AD918" s="228" t="e">
        <f>WEEKNUM(TEXT(HelpMe[[#This Row],[Created Date]],"mmm dd, yyyy hh:mm"),2)</f>
        <v>#VALUE!</v>
      </c>
      <c r="AE918" s="228" t="e">
        <f>_xlfn.CONCAT(HelpMe[[#This Row],[Year]],"-W",HelpMe[[#This Row],[Week'#]])</f>
        <v>#VALUE!</v>
      </c>
      <c r="AF918" s="228" t="str">
        <f>IFERROR(VLOOKUP(HelpMe[[#This Row],[ID]],CGTracker[#All],11,FALSE),"No CG Status Found")</f>
        <v>No CG Status Found</v>
      </c>
      <c r="AG918" s="228" t="e">
        <f>MONTH(TEXT(HelpMe[[#This Row],[Created Date]],"mmm dd, yyyy hh:mm"))</f>
        <v>#VALUE!</v>
      </c>
      <c r="AH918" s="234" t="e">
        <f>_xlfn.CONCAT(HelpMe[[#This Row],[Year]],"-M",HelpMe[[#This Row],[Month]])</f>
        <v>#VALUE!</v>
      </c>
      <c r="AI918" s="228" t="e">
        <f ca="1">IF(HelpMe[[#This Row],[Age]]&lt;2,"Less than 2",IF(HelpMe[[#This Row],[Age]]&lt;5,"From 2 to 5",IF(HelpMe[[#This Row],[Age]]&lt;10,"From 5 to 10","More than 10")))</f>
        <v>#VALUE!</v>
      </c>
      <c r="AJ918" s="233">
        <f>DATEVALUE(TEXT(HelpMe[[#This Row],[Created Date]],"mm/dd/yyyy hh:mm"))</f>
        <v>45608</v>
      </c>
      <c r="AK918" s="233" t="str">
        <f>IF(HelpMe[[#This Row],[Resolved Time]]="-","",DATEVALUE(TEXT(HelpMe[[#This Row],[Created Date]],"mm/dd/yyyy hh:mm")))</f>
        <v/>
      </c>
    </row>
    <row r="919" spans="1:37" ht="14.5">
      <c r="A919" s="252">
        <v>4000000280</v>
      </c>
      <c r="B919" s="252" t="s">
        <v>117</v>
      </c>
      <c r="C919" s="252" t="s">
        <v>795</v>
      </c>
      <c r="D919" s="254" t="s">
        <v>2265</v>
      </c>
      <c r="E919" s="252" t="s">
        <v>1120</v>
      </c>
      <c r="F919" s="252" t="s">
        <v>1120</v>
      </c>
      <c r="G919" s="252" t="s">
        <v>942</v>
      </c>
      <c r="H919" s="252" t="s">
        <v>268</v>
      </c>
      <c r="I919" s="255">
        <v>45477.477083333331</v>
      </c>
      <c r="J919" s="255">
        <v>45477.810416666667</v>
      </c>
      <c r="K919" s="252" t="s">
        <v>845</v>
      </c>
      <c r="L919" s="253" t="s">
        <v>849</v>
      </c>
      <c r="M919" s="252" t="s">
        <v>1120</v>
      </c>
      <c r="N919" s="252" t="s">
        <v>912</v>
      </c>
      <c r="O919" s="252" t="s">
        <v>972</v>
      </c>
      <c r="P919" s="255">
        <v>45643.656944444447</v>
      </c>
      <c r="Q919" s="252" t="s">
        <v>861</v>
      </c>
      <c r="R919" s="253" t="s">
        <v>849</v>
      </c>
      <c r="S919" s="255">
        <v>45524.569444444445</v>
      </c>
      <c r="T919" s="255">
        <v>45477.518750000003</v>
      </c>
      <c r="U919" s="252" t="s">
        <v>845</v>
      </c>
      <c r="V919" s="256">
        <v>3000000000</v>
      </c>
      <c r="W919" s="252" t="s">
        <v>850</v>
      </c>
      <c r="X919" s="252" t="s">
        <v>793</v>
      </c>
      <c r="Y919" s="228" t="str">
        <f>VLOOKUP(HelpMe[[#This Row],[Technician]],Technicians[#All],3,FALSE)</f>
        <v>RAK Ceramics</v>
      </c>
      <c r="Z919" s="228" t="str">
        <f>VLOOKUP(HelpMe[[#This Row],[Technician]],Technicians[#All],2,FALSE)</f>
        <v>SAP Integration</v>
      </c>
      <c r="AA919" s="230" t="e">
        <f>IF((TEXT("Oct 28, 2024 00:00 AM","mmm dd, yyyy hh:mm") - TEXT(HelpMe[[#This Row],[Created Date]],"mmm dd, yyyy hh:mm"))&gt;0, "Yes","No")</f>
        <v>#VALUE!</v>
      </c>
      <c r="AB919" s="230" t="e">
        <f ca="1">IF(HelpMe[[#This Row],[Resolved Time]]="-",NOW()-TEXT(HelpMe[[#This Row],[Created Date]],"mmm dd, yyyy hh:mm"),HelpMe[[#This Row],[Resolved Time]]-HelpMe[[#This Row],[Created Date]])</f>
        <v>#VALUE!</v>
      </c>
      <c r="AC919" s="231" t="e">
        <f>YEAR(TEXT(HelpMe[[#This Row],[Created Date]],"mmm dd, yyyy hh:mm"))</f>
        <v>#VALUE!</v>
      </c>
      <c r="AD919" s="228" t="e">
        <f>WEEKNUM(TEXT(HelpMe[[#This Row],[Created Date]],"mmm dd, yyyy hh:mm"),2)</f>
        <v>#VALUE!</v>
      </c>
      <c r="AE919" s="228" t="e">
        <f>_xlfn.CONCAT(HelpMe[[#This Row],[Year]],"-W",HelpMe[[#This Row],[Week'#]])</f>
        <v>#VALUE!</v>
      </c>
      <c r="AF919" s="228" t="str">
        <f>IFERROR(VLOOKUP(HelpMe[[#This Row],[ID]],CGTracker[#All],11,FALSE),"No CG Status Found")</f>
        <v>No CG Status Found</v>
      </c>
      <c r="AG919" s="228" t="e">
        <f>MONTH(TEXT(HelpMe[[#This Row],[Created Date]],"mmm dd, yyyy hh:mm"))</f>
        <v>#VALUE!</v>
      </c>
      <c r="AH919" s="234" t="e">
        <f>_xlfn.CONCAT(HelpMe[[#This Row],[Year]],"-M",HelpMe[[#This Row],[Month]])</f>
        <v>#VALUE!</v>
      </c>
      <c r="AI919" s="228" t="e">
        <f ca="1">IF(HelpMe[[#This Row],[Age]]&lt;2,"Less than 2",IF(HelpMe[[#This Row],[Age]]&lt;5,"From 2 to 5",IF(HelpMe[[#This Row],[Age]]&lt;10,"From 5 to 10","More than 10")))</f>
        <v>#VALUE!</v>
      </c>
      <c r="AJ919" s="233">
        <f>DATEVALUE(TEXT(HelpMe[[#This Row],[Created Date]],"mm/dd/yyyy hh:mm"))</f>
        <v>45389</v>
      </c>
      <c r="AK919" s="233" t="str">
        <f>IF(HelpMe[[#This Row],[Resolved Time]]="-","",DATEVALUE(TEXT(HelpMe[[#This Row],[Created Date]],"mm/dd/yyyy hh:mm")))</f>
        <v/>
      </c>
    </row>
    <row r="920" spans="1:37" ht="14.5">
      <c r="A920" s="252">
        <v>4000005860</v>
      </c>
      <c r="B920" s="252" t="s">
        <v>156</v>
      </c>
      <c r="C920" s="252" t="s">
        <v>795</v>
      </c>
      <c r="D920" s="254" t="s">
        <v>2266</v>
      </c>
      <c r="E920" s="252" t="s">
        <v>1362</v>
      </c>
      <c r="F920" s="252" t="s">
        <v>518</v>
      </c>
      <c r="G920" s="252" t="s">
        <v>516</v>
      </c>
      <c r="H920" s="252" t="s">
        <v>268</v>
      </c>
      <c r="I920" s="255">
        <v>45637.719444444447</v>
      </c>
      <c r="J920" s="255">
        <v>45639.719444444447</v>
      </c>
      <c r="K920" s="252" t="s">
        <v>845</v>
      </c>
      <c r="L920" s="253" t="s">
        <v>849</v>
      </c>
      <c r="M920" s="252" t="s">
        <v>1362</v>
      </c>
      <c r="N920" s="252" t="s">
        <v>983</v>
      </c>
      <c r="O920" s="252" t="s">
        <v>848</v>
      </c>
      <c r="P920" s="255">
        <v>45645.520138888889</v>
      </c>
      <c r="Q920" s="252" t="s">
        <v>795</v>
      </c>
      <c r="R920" s="253" t="s">
        <v>849</v>
      </c>
      <c r="S920" s="253" t="s">
        <v>849</v>
      </c>
      <c r="T920" s="255">
        <v>45637.802777777775</v>
      </c>
      <c r="U920" s="253" t="s">
        <v>849</v>
      </c>
      <c r="V920" s="253" t="s">
        <v>849</v>
      </c>
      <c r="W920" s="252" t="s">
        <v>850</v>
      </c>
      <c r="X920" s="252" t="s">
        <v>793</v>
      </c>
      <c r="Y920" s="228" t="str">
        <f>VLOOKUP(HelpMe[[#This Row],[Technician]],Technicians[#All],3,FALSE)</f>
        <v>Capgemini</v>
      </c>
      <c r="Z920" s="228" t="str">
        <f>VLOOKUP(HelpMe[[#This Row],[Technician]],Technicians[#All],2,FALSE)</f>
        <v>SAP SD</v>
      </c>
      <c r="AA920" s="230" t="e">
        <f>IF((TEXT("Oct 28, 2024 00:00 AM","mmm dd, yyyy hh:mm") - TEXT(HelpMe[[#This Row],[Created Date]],"mmm dd, yyyy hh:mm"))&gt;0, "Yes","No")</f>
        <v>#VALUE!</v>
      </c>
      <c r="AB920" s="230" t="e">
        <f ca="1">IF(HelpMe[[#This Row],[Resolved Time]]="-",NOW()-TEXT(HelpMe[[#This Row],[Created Date]],"mmm dd, yyyy hh:mm"),HelpMe[[#This Row],[Resolved Time]]-HelpMe[[#This Row],[Created Date]])</f>
        <v>#VALUE!</v>
      </c>
      <c r="AC920" s="231" t="e">
        <f>YEAR(TEXT(HelpMe[[#This Row],[Created Date]],"mmm dd, yyyy hh:mm"))</f>
        <v>#VALUE!</v>
      </c>
      <c r="AD920" s="228" t="e">
        <f>WEEKNUM(TEXT(HelpMe[[#This Row],[Created Date]],"mmm dd, yyyy hh:mm"),2)</f>
        <v>#VALUE!</v>
      </c>
      <c r="AE920" s="228" t="e">
        <f>_xlfn.CONCAT(HelpMe[[#This Row],[Year]],"-W",HelpMe[[#This Row],[Week'#]])</f>
        <v>#VALUE!</v>
      </c>
      <c r="AF920" s="228" t="str">
        <f>IFERROR(VLOOKUP(HelpMe[[#This Row],[ID]],CGTracker[#All],11,FALSE),"No CG Status Found")</f>
        <v>In Progress</v>
      </c>
      <c r="AG920" s="228" t="e">
        <f>MONTH(TEXT(HelpMe[[#This Row],[Created Date]],"mmm dd, yyyy hh:mm"))</f>
        <v>#VALUE!</v>
      </c>
      <c r="AH920" s="234" t="e">
        <f>_xlfn.CONCAT(HelpMe[[#This Row],[Year]],"-M",HelpMe[[#This Row],[Month]])</f>
        <v>#VALUE!</v>
      </c>
      <c r="AI920" s="228" t="e">
        <f ca="1">IF(HelpMe[[#This Row],[Age]]&lt;2,"Less than 2",IF(HelpMe[[#This Row],[Age]]&lt;5,"From 2 to 5",IF(HelpMe[[#This Row],[Age]]&lt;10,"From 5 to 10","More than 10")))</f>
        <v>#VALUE!</v>
      </c>
      <c r="AJ920" s="233">
        <f>DATEVALUE(TEXT(HelpMe[[#This Row],[Created Date]],"mm/dd/yyyy hh:mm"))</f>
        <v>45608</v>
      </c>
      <c r="AK920" s="233" t="str">
        <f>IF(HelpMe[[#This Row],[Resolved Time]]="-","",DATEVALUE(TEXT(HelpMe[[#This Row],[Created Date]],"mm/dd/yyyy hh:mm")))</f>
        <v/>
      </c>
    </row>
    <row r="921" spans="1:37" ht="14.5">
      <c r="A921" s="252">
        <v>4000002910</v>
      </c>
      <c r="B921" s="252" t="s">
        <v>156</v>
      </c>
      <c r="C921" s="252" t="s">
        <v>795</v>
      </c>
      <c r="D921" s="254" t="s">
        <v>2267</v>
      </c>
      <c r="E921" s="252" t="s">
        <v>2268</v>
      </c>
      <c r="F921" s="252" t="s">
        <v>742</v>
      </c>
      <c r="G921" s="252" t="s">
        <v>516</v>
      </c>
      <c r="H921" s="252" t="s">
        <v>403</v>
      </c>
      <c r="I921" s="255">
        <v>45546.462500000001</v>
      </c>
      <c r="J921" s="255">
        <v>45548.462500000001</v>
      </c>
      <c r="K921" s="252" t="s">
        <v>845</v>
      </c>
      <c r="L921" s="255">
        <v>45557.55972222222</v>
      </c>
      <c r="M921" s="252" t="s">
        <v>846</v>
      </c>
      <c r="N921" s="252" t="s">
        <v>983</v>
      </c>
      <c r="O921" s="252" t="s">
        <v>848</v>
      </c>
      <c r="P921" s="255">
        <v>45557.55972222222</v>
      </c>
      <c r="Q921" s="252" t="s">
        <v>795</v>
      </c>
      <c r="R921" s="255">
        <v>45554.519444444442</v>
      </c>
      <c r="S921" s="255">
        <v>45546.518055555556</v>
      </c>
      <c r="T921" s="255">
        <v>45546.54583333333</v>
      </c>
      <c r="U921" s="253" t="s">
        <v>849</v>
      </c>
      <c r="V921" s="256">
        <v>2000000000</v>
      </c>
      <c r="W921" s="252" t="s">
        <v>850</v>
      </c>
      <c r="X921" s="252" t="s">
        <v>793</v>
      </c>
      <c r="Y921" s="228" t="str">
        <f>VLOOKUP(HelpMe[[#This Row],[Technician]],Technicians[#All],3,FALSE)</f>
        <v>RAK Ceramics</v>
      </c>
      <c r="Z921" s="228" t="str">
        <f>VLOOKUP(HelpMe[[#This Row],[Technician]],Technicians[#All],2,FALSE)</f>
        <v>SAP SD</v>
      </c>
      <c r="AA921" s="230" t="e">
        <f>IF((TEXT("Oct 28, 2024 00:00 AM","mmm dd, yyyy hh:mm") - TEXT(HelpMe[[#This Row],[Created Date]],"mmm dd, yyyy hh:mm"))&gt;0, "Yes","No")</f>
        <v>#VALUE!</v>
      </c>
      <c r="AB921" s="230">
        <f ca="1">IF(HelpMe[[#This Row],[Resolved Time]]="-",NOW()-TEXT(HelpMe[[#This Row],[Created Date]],"mmm dd, yyyy hh:mm"),HelpMe[[#This Row],[Resolved Time]]-HelpMe[[#This Row],[Created Date]])</f>
        <v>8.0569444444408873</v>
      </c>
      <c r="AC921" s="231" t="e">
        <f>YEAR(TEXT(HelpMe[[#This Row],[Created Date]],"mmm dd, yyyy hh:mm"))</f>
        <v>#VALUE!</v>
      </c>
      <c r="AD921" s="228" t="e">
        <f>WEEKNUM(TEXT(HelpMe[[#This Row],[Created Date]],"mmm dd, yyyy hh:mm"),2)</f>
        <v>#VALUE!</v>
      </c>
      <c r="AE921" s="228" t="e">
        <f>_xlfn.CONCAT(HelpMe[[#This Row],[Year]],"-W",HelpMe[[#This Row],[Week'#]])</f>
        <v>#VALUE!</v>
      </c>
      <c r="AF921" s="228" t="str">
        <f>IFERROR(VLOOKUP(HelpMe[[#This Row],[ID]],CGTracker[#All],11,FALSE),"No CG Status Found")</f>
        <v>No CG Status Found</v>
      </c>
      <c r="AG921" s="228" t="e">
        <f>MONTH(TEXT(HelpMe[[#This Row],[Created Date]],"mmm dd, yyyy hh:mm"))</f>
        <v>#VALUE!</v>
      </c>
      <c r="AH921" s="234" t="e">
        <f>_xlfn.CONCAT(HelpMe[[#This Row],[Year]],"-M",HelpMe[[#This Row],[Month]])</f>
        <v>#VALUE!</v>
      </c>
      <c r="AI921" s="228" t="str">
        <f ca="1">IF(HelpMe[[#This Row],[Age]]&lt;2,"Less than 2",IF(HelpMe[[#This Row],[Age]]&lt;5,"From 2 to 5",IF(HelpMe[[#This Row],[Age]]&lt;10,"From 5 to 10","More than 10")))</f>
        <v>From 5 to 10</v>
      </c>
      <c r="AJ921" s="233">
        <f>DATEVALUE(TEXT(HelpMe[[#This Row],[Created Date]],"mm/dd/yyyy hh:mm"))</f>
        <v>45605</v>
      </c>
      <c r="AK921" s="233">
        <f>IF(HelpMe[[#This Row],[Resolved Time]]="-","",DATEVALUE(TEXT(HelpMe[[#This Row],[Created Date]],"mm/dd/yyyy hh:mm")))</f>
        <v>45605</v>
      </c>
    </row>
    <row r="922" spans="1:37" ht="14.5">
      <c r="A922" s="252">
        <v>4000002571</v>
      </c>
      <c r="B922" s="252" t="s">
        <v>156</v>
      </c>
      <c r="C922" s="252" t="s">
        <v>861</v>
      </c>
      <c r="D922" s="254" t="s">
        <v>2269</v>
      </c>
      <c r="E922" s="252" t="s">
        <v>1332</v>
      </c>
      <c r="F922" s="252" t="s">
        <v>854</v>
      </c>
      <c r="G922" s="252" t="s">
        <v>855</v>
      </c>
      <c r="H922" s="252" t="s">
        <v>403</v>
      </c>
      <c r="I922" s="255">
        <v>45537.755555555559</v>
      </c>
      <c r="J922" s="255">
        <v>45539.756249999999</v>
      </c>
      <c r="K922" s="252" t="s">
        <v>845</v>
      </c>
      <c r="L922" s="255">
        <v>45551.765972222223</v>
      </c>
      <c r="M922" s="252" t="s">
        <v>1332</v>
      </c>
      <c r="N922" s="252" t="s">
        <v>939</v>
      </c>
      <c r="O922" s="252" t="s">
        <v>848</v>
      </c>
      <c r="P922" s="255">
        <v>45551.765972222223</v>
      </c>
      <c r="Q922" s="252" t="s">
        <v>795</v>
      </c>
      <c r="R922" s="255">
        <v>45548.74722222222</v>
      </c>
      <c r="S922" s="255">
        <v>45548.74722222222</v>
      </c>
      <c r="T922" s="255">
        <v>45538.463888888888</v>
      </c>
      <c r="U922" s="253" t="s">
        <v>849</v>
      </c>
      <c r="V922" s="256">
        <v>2000000000</v>
      </c>
      <c r="W922" s="252" t="s">
        <v>850</v>
      </c>
      <c r="X922" s="252" t="s">
        <v>793</v>
      </c>
      <c r="Y922" s="228" t="str">
        <f>VLOOKUP(HelpMe[[#This Row],[Technician]],Technicians[#All],3,FALSE)</f>
        <v>RAK Ceramics</v>
      </c>
      <c r="Z922" s="228" t="str">
        <f>VLOOKUP(HelpMe[[#This Row],[Technician]],Technicians[#All],2,FALSE)</f>
        <v>SAP PP</v>
      </c>
      <c r="AA922" s="230" t="e">
        <f>IF((TEXT("Oct 28, 2024 00:00 AM","mmm dd, yyyy hh:mm") - TEXT(HelpMe[[#This Row],[Created Date]],"mmm dd, yyyy hh:mm"))&gt;0, "Yes","No")</f>
        <v>#VALUE!</v>
      </c>
      <c r="AB922" s="230">
        <f ca="1">IF(HelpMe[[#This Row],[Resolved Time]]="-",NOW()-TEXT(HelpMe[[#This Row],[Created Date]],"mmm dd, yyyy hh:mm"),HelpMe[[#This Row],[Resolved Time]]-HelpMe[[#This Row],[Created Date]])</f>
        <v>10.991666666661331</v>
      </c>
      <c r="AC922" s="231" t="e">
        <f>YEAR(TEXT(HelpMe[[#This Row],[Created Date]],"mmm dd, yyyy hh:mm"))</f>
        <v>#VALUE!</v>
      </c>
      <c r="AD922" s="228" t="e">
        <f>WEEKNUM(TEXT(HelpMe[[#This Row],[Created Date]],"mmm dd, yyyy hh:mm"),2)</f>
        <v>#VALUE!</v>
      </c>
      <c r="AE922" s="228" t="e">
        <f>_xlfn.CONCAT(HelpMe[[#This Row],[Year]],"-W",HelpMe[[#This Row],[Week'#]])</f>
        <v>#VALUE!</v>
      </c>
      <c r="AF922" s="228" t="str">
        <f>IFERROR(VLOOKUP(HelpMe[[#This Row],[ID]],CGTracker[#All],11,FALSE),"No CG Status Found")</f>
        <v>No CG Status Found</v>
      </c>
      <c r="AG922" s="228" t="e">
        <f>MONTH(TEXT(HelpMe[[#This Row],[Created Date]],"mmm dd, yyyy hh:mm"))</f>
        <v>#VALUE!</v>
      </c>
      <c r="AH922" s="234" t="e">
        <f>_xlfn.CONCAT(HelpMe[[#This Row],[Year]],"-M",HelpMe[[#This Row],[Month]])</f>
        <v>#VALUE!</v>
      </c>
      <c r="AI922" s="228" t="str">
        <f ca="1">IF(HelpMe[[#This Row],[Age]]&lt;2,"Less than 2",IF(HelpMe[[#This Row],[Age]]&lt;5,"From 2 to 5",IF(HelpMe[[#This Row],[Age]]&lt;10,"From 5 to 10","More than 10")))</f>
        <v>More than 10</v>
      </c>
      <c r="AJ922" s="233">
        <f>DATEVALUE(TEXT(HelpMe[[#This Row],[Created Date]],"mm/dd/yyyy hh:mm"))</f>
        <v>45331</v>
      </c>
      <c r="AK922" s="233">
        <f>IF(HelpMe[[#This Row],[Resolved Time]]="-","",DATEVALUE(TEXT(HelpMe[[#This Row],[Created Date]],"mm/dd/yyyy hh:mm")))</f>
        <v>45331</v>
      </c>
    </row>
    <row r="923" spans="1:37" ht="14.5">
      <c r="A923" s="252">
        <v>4000002925</v>
      </c>
      <c r="B923" s="252" t="s">
        <v>117</v>
      </c>
      <c r="C923" s="252" t="s">
        <v>906</v>
      </c>
      <c r="D923" s="254" t="s">
        <v>2270</v>
      </c>
      <c r="E923" s="252" t="s">
        <v>2271</v>
      </c>
      <c r="F923" s="252" t="s">
        <v>1059</v>
      </c>
      <c r="G923" s="252" t="s">
        <v>980</v>
      </c>
      <c r="H923" s="252" t="s">
        <v>131</v>
      </c>
      <c r="I923" s="255">
        <v>45546.595138888886</v>
      </c>
      <c r="J923" s="255">
        <v>45547.553472222222</v>
      </c>
      <c r="K923" s="252" t="s">
        <v>1298</v>
      </c>
      <c r="L923" s="253" t="s">
        <v>849</v>
      </c>
      <c r="M923" s="252" t="s">
        <v>2271</v>
      </c>
      <c r="N923" s="252" t="s">
        <v>2272</v>
      </c>
      <c r="O923" s="252" t="s">
        <v>848</v>
      </c>
      <c r="P923" s="255">
        <v>45554.515277777777</v>
      </c>
      <c r="Q923" s="252" t="s">
        <v>861</v>
      </c>
      <c r="R923" s="253" t="s">
        <v>849</v>
      </c>
      <c r="S923" s="255">
        <v>45547.775000000001</v>
      </c>
      <c r="T923" s="255">
        <v>45546.636805555558</v>
      </c>
      <c r="U923" s="252" t="s">
        <v>2273</v>
      </c>
      <c r="V923" s="253" t="s">
        <v>849</v>
      </c>
      <c r="W923" s="252" t="s">
        <v>2274</v>
      </c>
      <c r="X923" s="252" t="s">
        <v>793</v>
      </c>
      <c r="Y923" s="228" t="str">
        <f>VLOOKUP(HelpMe[[#This Row],[Technician]],Technicians[#All],3,FALSE)</f>
        <v>RAK Ceramics</v>
      </c>
      <c r="Z923" s="228" t="str">
        <f>VLOOKUP(HelpMe[[#This Row],[Technician]],Technicians[#All],2,FALSE)</f>
        <v>SAP Kludi</v>
      </c>
      <c r="AA923" s="230" t="e">
        <f>IF((TEXT("Oct 28, 2024 00:00 AM","mmm dd, yyyy hh:mm") - TEXT(HelpMe[[#This Row],[Created Date]],"mmm dd, yyyy hh:mm"))&gt;0, "Yes","No")</f>
        <v>#VALUE!</v>
      </c>
      <c r="AB923" s="230" t="e">
        <f ca="1">IF(HelpMe[[#This Row],[Resolved Time]]="-",NOW()-TEXT(HelpMe[[#This Row],[Created Date]],"mmm dd, yyyy hh:mm"),HelpMe[[#This Row],[Resolved Time]]-HelpMe[[#This Row],[Created Date]])</f>
        <v>#VALUE!</v>
      </c>
      <c r="AC923" s="231" t="e">
        <f>YEAR(TEXT(HelpMe[[#This Row],[Created Date]],"mmm dd, yyyy hh:mm"))</f>
        <v>#VALUE!</v>
      </c>
      <c r="AD923" s="228" t="e">
        <f>WEEKNUM(TEXT(HelpMe[[#This Row],[Created Date]],"mmm dd, yyyy hh:mm"),2)</f>
        <v>#VALUE!</v>
      </c>
      <c r="AE923" s="228" t="e">
        <f>_xlfn.CONCAT(HelpMe[[#This Row],[Year]],"-W",HelpMe[[#This Row],[Week'#]])</f>
        <v>#VALUE!</v>
      </c>
      <c r="AF923" s="228" t="str">
        <f>IFERROR(VLOOKUP(HelpMe[[#This Row],[ID]],CGTracker[#All],11,FALSE),"No CG Status Found")</f>
        <v>No CG Status Found</v>
      </c>
      <c r="AG923" s="228" t="e">
        <f>MONTH(TEXT(HelpMe[[#This Row],[Created Date]],"mmm dd, yyyy hh:mm"))</f>
        <v>#VALUE!</v>
      </c>
      <c r="AH923" s="234" t="e">
        <f>_xlfn.CONCAT(HelpMe[[#This Row],[Year]],"-M",HelpMe[[#This Row],[Month]])</f>
        <v>#VALUE!</v>
      </c>
      <c r="AI923" s="228" t="e">
        <f ca="1">IF(HelpMe[[#This Row],[Age]]&lt;2,"Less than 2",IF(HelpMe[[#This Row],[Age]]&lt;5,"From 2 to 5",IF(HelpMe[[#This Row],[Age]]&lt;10,"From 5 to 10","More than 10")))</f>
        <v>#VALUE!</v>
      </c>
      <c r="AJ923" s="233">
        <f>DATEVALUE(TEXT(HelpMe[[#This Row],[Created Date]],"mm/dd/yyyy hh:mm"))</f>
        <v>45605</v>
      </c>
      <c r="AK923" s="233" t="str">
        <f>IF(HelpMe[[#This Row],[Resolved Time]]="-","",DATEVALUE(TEXT(HelpMe[[#This Row],[Created Date]],"mm/dd/yyyy hh:mm")))</f>
        <v/>
      </c>
    </row>
    <row r="924" spans="1:37" ht="14.5">
      <c r="A924" s="252">
        <v>4000005146</v>
      </c>
      <c r="B924" s="252" t="s">
        <v>156</v>
      </c>
      <c r="C924" s="252" t="s">
        <v>795</v>
      </c>
      <c r="D924" s="254" t="s">
        <v>526</v>
      </c>
      <c r="E924" s="252" t="s">
        <v>948</v>
      </c>
      <c r="F924" s="252" t="s">
        <v>2275</v>
      </c>
      <c r="G924" s="252" t="s">
        <v>844</v>
      </c>
      <c r="H924" s="252" t="s">
        <v>131</v>
      </c>
      <c r="I924" s="255">
        <v>45615.445833333331</v>
      </c>
      <c r="J924" s="255">
        <v>45617.445833333331</v>
      </c>
      <c r="K924" s="252" t="s">
        <v>845</v>
      </c>
      <c r="L924" s="253" t="s">
        <v>849</v>
      </c>
      <c r="M924" s="252" t="s">
        <v>948</v>
      </c>
      <c r="N924" s="252" t="s">
        <v>1167</v>
      </c>
      <c r="O924" s="252" t="s">
        <v>848</v>
      </c>
      <c r="P924" s="255">
        <v>45618.568055555559</v>
      </c>
      <c r="Q924" s="252" t="s">
        <v>795</v>
      </c>
      <c r="R924" s="253" t="s">
        <v>849</v>
      </c>
      <c r="S924" s="253" t="s">
        <v>849</v>
      </c>
      <c r="T924" s="255">
        <v>45615.529166666667</v>
      </c>
      <c r="U924" s="253" t="s">
        <v>849</v>
      </c>
      <c r="V924" s="253" t="s">
        <v>849</v>
      </c>
      <c r="W924" s="252" t="s">
        <v>850</v>
      </c>
      <c r="X924" s="252" t="s">
        <v>793</v>
      </c>
      <c r="Y924" s="228" t="str">
        <f>VLOOKUP(HelpMe[[#This Row],[Technician]],Technicians[#All],3,FALSE)</f>
        <v>Capgemini</v>
      </c>
      <c r="Z924" s="228" t="str">
        <f>VLOOKUP(HelpMe[[#This Row],[Technician]],Technicians[#All],2,FALSE)</f>
        <v>Management</v>
      </c>
      <c r="AA924" s="230" t="e">
        <f>IF((TEXT("Oct 28, 2024 00:00 AM","mmm dd, yyyy hh:mm") - TEXT(HelpMe[[#This Row],[Created Date]],"mmm dd, yyyy hh:mm"))&gt;0, "Yes","No")</f>
        <v>#VALUE!</v>
      </c>
      <c r="AB924" s="230" t="e">
        <f ca="1">IF(HelpMe[[#This Row],[Resolved Time]]="-",NOW()-TEXT(HelpMe[[#This Row],[Created Date]],"mmm dd, yyyy hh:mm"),HelpMe[[#This Row],[Resolved Time]]-HelpMe[[#This Row],[Created Date]])</f>
        <v>#VALUE!</v>
      </c>
      <c r="AC924" s="231" t="e">
        <f>YEAR(TEXT(HelpMe[[#This Row],[Created Date]],"mmm dd, yyyy hh:mm"))</f>
        <v>#VALUE!</v>
      </c>
      <c r="AD924" s="228" t="e">
        <f>WEEKNUM(TEXT(HelpMe[[#This Row],[Created Date]],"mmm dd, yyyy hh:mm"),2)</f>
        <v>#VALUE!</v>
      </c>
      <c r="AE924" s="228" t="e">
        <f>_xlfn.CONCAT(HelpMe[[#This Row],[Year]],"-W",HelpMe[[#This Row],[Week'#]])</f>
        <v>#VALUE!</v>
      </c>
      <c r="AF924" s="228" t="str">
        <f>IFERROR(VLOOKUP(HelpMe[[#This Row],[ID]],CGTracker[#All],11,FALSE),"No CG Status Found")</f>
        <v>Cancelled</v>
      </c>
      <c r="AG924" s="228" t="e">
        <f>MONTH(TEXT(HelpMe[[#This Row],[Created Date]],"mmm dd, yyyy hh:mm"))</f>
        <v>#VALUE!</v>
      </c>
      <c r="AH924" s="234" t="e">
        <f>_xlfn.CONCAT(HelpMe[[#This Row],[Year]],"-M",HelpMe[[#This Row],[Month]])</f>
        <v>#VALUE!</v>
      </c>
      <c r="AI924" s="228" t="e">
        <f ca="1">IF(HelpMe[[#This Row],[Age]]&lt;2,"Less than 2",IF(HelpMe[[#This Row],[Age]]&lt;5,"From 2 to 5",IF(HelpMe[[#This Row],[Age]]&lt;10,"From 5 to 10","More than 10")))</f>
        <v>#VALUE!</v>
      </c>
      <c r="AJ924" s="233" t="e">
        <f>DATEVALUE(TEXT(HelpMe[[#This Row],[Created Date]],"mm/dd/yyyy hh:mm"))</f>
        <v>#VALUE!</v>
      </c>
      <c r="AK924" s="233" t="str">
        <f>IF(HelpMe[[#This Row],[Resolved Time]]="-","",DATEVALUE(TEXT(HelpMe[[#This Row],[Created Date]],"mm/dd/yyyy hh:mm")))</f>
        <v/>
      </c>
    </row>
    <row r="925" spans="1:37" ht="14.5">
      <c r="A925" s="252">
        <v>4000003348</v>
      </c>
      <c r="B925" s="252" t="s">
        <v>156</v>
      </c>
      <c r="C925" s="252" t="s">
        <v>795</v>
      </c>
      <c r="D925" s="254" t="s">
        <v>2276</v>
      </c>
      <c r="E925" s="252" t="s">
        <v>948</v>
      </c>
      <c r="F925" s="252" t="s">
        <v>843</v>
      </c>
      <c r="G925" s="252" t="s">
        <v>844</v>
      </c>
      <c r="H925" s="252" t="s">
        <v>403</v>
      </c>
      <c r="I925" s="255">
        <v>45559.71875</v>
      </c>
      <c r="J925" s="255">
        <v>45561.71875</v>
      </c>
      <c r="K925" s="252" t="s">
        <v>845</v>
      </c>
      <c r="L925" s="255">
        <v>45562.811805555553</v>
      </c>
      <c r="M925" s="252" t="s">
        <v>948</v>
      </c>
      <c r="N925" s="252" t="s">
        <v>912</v>
      </c>
      <c r="O925" s="252" t="s">
        <v>920</v>
      </c>
      <c r="P925" s="255">
        <v>45567.51666666667</v>
      </c>
      <c r="Q925" s="252" t="s">
        <v>795</v>
      </c>
      <c r="R925" s="255">
        <v>45559.790277777778</v>
      </c>
      <c r="S925" s="255">
        <v>45559.790277777778</v>
      </c>
      <c r="T925" s="255">
        <v>45559.802083333336</v>
      </c>
      <c r="U925" s="253" t="s">
        <v>849</v>
      </c>
      <c r="V925" s="253" t="s">
        <v>849</v>
      </c>
      <c r="W925" s="252" t="s">
        <v>850</v>
      </c>
      <c r="X925" s="252" t="s">
        <v>793</v>
      </c>
      <c r="Y925" s="228" t="str">
        <f>VLOOKUP(HelpMe[[#This Row],[Technician]],Technicians[#All],3,FALSE)</f>
        <v>RAK Ceramics</v>
      </c>
      <c r="Z925" s="228" t="str">
        <f>VLOOKUP(HelpMe[[#This Row],[Technician]],Technicians[#All],2,FALSE)</f>
        <v>SAP Basis</v>
      </c>
      <c r="AA925" s="230" t="e">
        <f>IF((TEXT("Oct 28, 2024 00:00 AM","mmm dd, yyyy hh:mm") - TEXT(HelpMe[[#This Row],[Created Date]],"mmm dd, yyyy hh:mm"))&gt;0, "Yes","No")</f>
        <v>#VALUE!</v>
      </c>
      <c r="AB925" s="230">
        <f ca="1">IF(HelpMe[[#This Row],[Resolved Time]]="-",NOW()-TEXT(HelpMe[[#This Row],[Created Date]],"mmm dd, yyyy hh:mm"),HelpMe[[#This Row],[Resolved Time]]-HelpMe[[#This Row],[Created Date]])</f>
        <v>7.1527777778101154E-2</v>
      </c>
      <c r="AC925" s="231" t="e">
        <f>YEAR(TEXT(HelpMe[[#This Row],[Created Date]],"mmm dd, yyyy hh:mm"))</f>
        <v>#VALUE!</v>
      </c>
      <c r="AD925" s="228" t="e">
        <f>WEEKNUM(TEXT(HelpMe[[#This Row],[Created Date]],"mmm dd, yyyy hh:mm"),2)</f>
        <v>#VALUE!</v>
      </c>
      <c r="AE925" s="228" t="e">
        <f>_xlfn.CONCAT(HelpMe[[#This Row],[Year]],"-W",HelpMe[[#This Row],[Week'#]])</f>
        <v>#VALUE!</v>
      </c>
      <c r="AF925" s="228" t="str">
        <f>IFERROR(VLOOKUP(HelpMe[[#This Row],[ID]],CGTracker[#All],11,FALSE),"No CG Status Found")</f>
        <v>No CG Status Found</v>
      </c>
      <c r="AG925" s="228" t="e">
        <f>MONTH(TEXT(HelpMe[[#This Row],[Created Date]],"mmm dd, yyyy hh:mm"))</f>
        <v>#VALUE!</v>
      </c>
      <c r="AH925" s="234" t="e">
        <f>_xlfn.CONCAT(HelpMe[[#This Row],[Year]],"-M",HelpMe[[#This Row],[Month]])</f>
        <v>#VALUE!</v>
      </c>
      <c r="AI925" s="228" t="str">
        <f ca="1">IF(HelpMe[[#This Row],[Age]]&lt;2,"Less than 2",IF(HelpMe[[#This Row],[Age]]&lt;5,"From 2 to 5",IF(HelpMe[[#This Row],[Age]]&lt;10,"From 5 to 10","More than 10")))</f>
        <v>Less than 2</v>
      </c>
      <c r="AJ925" s="233" t="e">
        <f>DATEVALUE(TEXT(HelpMe[[#This Row],[Created Date]],"mm/dd/yyyy hh:mm"))</f>
        <v>#VALUE!</v>
      </c>
      <c r="AK925" s="233" t="e">
        <f>IF(HelpMe[[#This Row],[Resolved Time]]="-","",DATEVALUE(TEXT(HelpMe[[#This Row],[Created Date]],"mm/dd/yyyy hh:mm")))</f>
        <v>#VALUE!</v>
      </c>
    </row>
    <row r="926" spans="1:37" ht="14.5">
      <c r="A926" s="252">
        <v>4000002003</v>
      </c>
      <c r="B926" s="252" t="s">
        <v>156</v>
      </c>
      <c r="C926" s="252" t="s">
        <v>881</v>
      </c>
      <c r="D926" s="254" t="s">
        <v>2277</v>
      </c>
      <c r="E926" s="252" t="s">
        <v>2278</v>
      </c>
      <c r="F926" s="252" t="s">
        <v>884</v>
      </c>
      <c r="G926" s="252" t="s">
        <v>844</v>
      </c>
      <c r="H926" s="252" t="s">
        <v>403</v>
      </c>
      <c r="I926" s="255">
        <v>45518.804166666669</v>
      </c>
      <c r="J926" s="255">
        <v>45525.804166666669</v>
      </c>
      <c r="K926" s="252" t="s">
        <v>845</v>
      </c>
      <c r="L926" s="255">
        <v>45523.464583333334</v>
      </c>
      <c r="M926" s="252" t="s">
        <v>846</v>
      </c>
      <c r="N926" s="253" t="s">
        <v>849</v>
      </c>
      <c r="O926" s="252" t="s">
        <v>848</v>
      </c>
      <c r="P926" s="255">
        <v>45523.464583333334</v>
      </c>
      <c r="Q926" s="252" t="s">
        <v>881</v>
      </c>
      <c r="R926" s="255">
        <v>45520.456944444442</v>
      </c>
      <c r="S926" s="255">
        <v>45520.456944444442</v>
      </c>
      <c r="T926" s="255">
        <v>45519.595833333333</v>
      </c>
      <c r="U926" s="253" t="s">
        <v>849</v>
      </c>
      <c r="V926" s="253" t="s">
        <v>849</v>
      </c>
      <c r="W926" s="252" t="s">
        <v>850</v>
      </c>
      <c r="X926" s="252" t="s">
        <v>793</v>
      </c>
      <c r="Y926" s="228" t="str">
        <f>VLOOKUP(HelpMe[[#This Row],[Technician]],Technicians[#All],3,FALSE)</f>
        <v>RAK Ceramics</v>
      </c>
      <c r="Z926" s="228" t="str">
        <f>VLOOKUP(HelpMe[[#This Row],[Technician]],Technicians[#All],2,FALSE)</f>
        <v>SAP Basis</v>
      </c>
      <c r="AA926" s="230" t="e">
        <f>IF((TEXT("Oct 28, 2024 00:00 AM","mmm dd, yyyy hh:mm") - TEXT(HelpMe[[#This Row],[Created Date]],"mmm dd, yyyy hh:mm"))&gt;0, "Yes","No")</f>
        <v>#VALUE!</v>
      </c>
      <c r="AB926" s="230">
        <f ca="1">IF(HelpMe[[#This Row],[Resolved Time]]="-",NOW()-TEXT(HelpMe[[#This Row],[Created Date]],"mmm dd, yyyy hh:mm"),HelpMe[[#This Row],[Resolved Time]]-HelpMe[[#This Row],[Created Date]])</f>
        <v>1.6527777777737356</v>
      </c>
      <c r="AC926" s="231" t="e">
        <f>YEAR(TEXT(HelpMe[[#This Row],[Created Date]],"mmm dd, yyyy hh:mm"))</f>
        <v>#VALUE!</v>
      </c>
      <c r="AD926" s="228" t="e">
        <f>WEEKNUM(TEXT(HelpMe[[#This Row],[Created Date]],"mmm dd, yyyy hh:mm"),2)</f>
        <v>#VALUE!</v>
      </c>
      <c r="AE926" s="228" t="e">
        <f>_xlfn.CONCAT(HelpMe[[#This Row],[Year]],"-W",HelpMe[[#This Row],[Week'#]])</f>
        <v>#VALUE!</v>
      </c>
      <c r="AF926" s="228" t="str">
        <f>IFERROR(VLOOKUP(HelpMe[[#This Row],[ID]],CGTracker[#All],11,FALSE),"No CG Status Found")</f>
        <v>No CG Status Found</v>
      </c>
      <c r="AG926" s="228" t="e">
        <f>MONTH(TEXT(HelpMe[[#This Row],[Created Date]],"mmm dd, yyyy hh:mm"))</f>
        <v>#VALUE!</v>
      </c>
      <c r="AH926" s="234" t="e">
        <f>_xlfn.CONCAT(HelpMe[[#This Row],[Year]],"-M",HelpMe[[#This Row],[Month]])</f>
        <v>#VALUE!</v>
      </c>
      <c r="AI926" s="228" t="str">
        <f ca="1">IF(HelpMe[[#This Row],[Age]]&lt;2,"Less than 2",IF(HelpMe[[#This Row],[Age]]&lt;5,"From 2 to 5",IF(HelpMe[[#This Row],[Age]]&lt;10,"From 5 to 10","More than 10")))</f>
        <v>Less than 2</v>
      </c>
      <c r="AJ926" s="233" t="e">
        <f>DATEVALUE(TEXT(HelpMe[[#This Row],[Created Date]],"mm/dd/yyyy hh:mm"))</f>
        <v>#VALUE!</v>
      </c>
      <c r="AK926" s="233" t="e">
        <f>IF(HelpMe[[#This Row],[Resolved Time]]="-","",DATEVALUE(TEXT(HelpMe[[#This Row],[Created Date]],"mm/dd/yyyy hh:mm")))</f>
        <v>#VALUE!</v>
      </c>
    </row>
    <row r="927" spans="1:37" ht="14.5">
      <c r="A927" s="252">
        <v>4000000409</v>
      </c>
      <c r="B927" s="252" t="s">
        <v>156</v>
      </c>
      <c r="C927" s="252" t="s">
        <v>861</v>
      </c>
      <c r="D927" s="254" t="s">
        <v>2279</v>
      </c>
      <c r="E927" s="252" t="s">
        <v>1013</v>
      </c>
      <c r="F927" s="252" t="s">
        <v>742</v>
      </c>
      <c r="G927" s="252" t="s">
        <v>516</v>
      </c>
      <c r="H927" s="252" t="s">
        <v>403</v>
      </c>
      <c r="I927" s="255">
        <v>45481.630555555559</v>
      </c>
      <c r="J927" s="255">
        <v>45483.630555555559</v>
      </c>
      <c r="K927" s="252" t="s">
        <v>845</v>
      </c>
      <c r="L927" s="255">
        <v>45495.537499999999</v>
      </c>
      <c r="M927" s="252" t="s">
        <v>1013</v>
      </c>
      <c r="N927" s="252" t="s">
        <v>1014</v>
      </c>
      <c r="O927" s="252" t="s">
        <v>848</v>
      </c>
      <c r="P927" s="255">
        <v>45495.537499999999</v>
      </c>
      <c r="Q927" s="252" t="s">
        <v>795</v>
      </c>
      <c r="R927" s="255">
        <v>45492.533333333333</v>
      </c>
      <c r="S927" s="255">
        <v>45492.533333333333</v>
      </c>
      <c r="T927" s="255">
        <v>45481.713888888888</v>
      </c>
      <c r="U927" s="253" t="s">
        <v>849</v>
      </c>
      <c r="V927" s="256">
        <v>2000000000</v>
      </c>
      <c r="W927" s="252" t="s">
        <v>850</v>
      </c>
      <c r="X927" s="252" t="s">
        <v>903</v>
      </c>
      <c r="Y927" s="228" t="str">
        <f>VLOOKUP(HelpMe[[#This Row],[Technician]],Technicians[#All],3,FALSE)</f>
        <v>RAK Ceramics</v>
      </c>
      <c r="Z927" s="228" t="str">
        <f>VLOOKUP(HelpMe[[#This Row],[Technician]],Technicians[#All],2,FALSE)</f>
        <v>SAP SD</v>
      </c>
      <c r="AA927" s="230" t="e">
        <f>IF((TEXT("Oct 28, 2024 00:00 AM","mmm dd, yyyy hh:mm") - TEXT(HelpMe[[#This Row],[Created Date]],"mmm dd, yyyy hh:mm"))&gt;0, "Yes","No")</f>
        <v>#VALUE!</v>
      </c>
      <c r="AB927" s="230">
        <f ca="1">IF(HelpMe[[#This Row],[Resolved Time]]="-",NOW()-TEXT(HelpMe[[#This Row],[Created Date]],"mmm dd, yyyy hh:mm"),HelpMe[[#This Row],[Resolved Time]]-HelpMe[[#This Row],[Created Date]])</f>
        <v>10.902777777773736</v>
      </c>
      <c r="AC927" s="231" t="e">
        <f>YEAR(TEXT(HelpMe[[#This Row],[Created Date]],"mmm dd, yyyy hh:mm"))</f>
        <v>#VALUE!</v>
      </c>
      <c r="AD927" s="228" t="e">
        <f>WEEKNUM(TEXT(HelpMe[[#This Row],[Created Date]],"mmm dd, yyyy hh:mm"),2)</f>
        <v>#VALUE!</v>
      </c>
      <c r="AE927" s="228" t="e">
        <f>_xlfn.CONCAT(HelpMe[[#This Row],[Year]],"-W",HelpMe[[#This Row],[Week'#]])</f>
        <v>#VALUE!</v>
      </c>
      <c r="AF927" s="228" t="str">
        <f>IFERROR(VLOOKUP(HelpMe[[#This Row],[ID]],CGTracker[#All],11,FALSE),"No CG Status Found")</f>
        <v>No CG Status Found</v>
      </c>
      <c r="AG927" s="228" t="e">
        <f>MONTH(TEXT(HelpMe[[#This Row],[Created Date]],"mmm dd, yyyy hh:mm"))</f>
        <v>#VALUE!</v>
      </c>
      <c r="AH927" s="234" t="e">
        <f>_xlfn.CONCAT(HelpMe[[#This Row],[Year]],"-M",HelpMe[[#This Row],[Month]])</f>
        <v>#VALUE!</v>
      </c>
      <c r="AI927" s="228" t="str">
        <f ca="1">IF(HelpMe[[#This Row],[Age]]&lt;2,"Less than 2",IF(HelpMe[[#This Row],[Age]]&lt;5,"From 2 to 5",IF(HelpMe[[#This Row],[Age]]&lt;10,"From 5 to 10","More than 10")))</f>
        <v>More than 10</v>
      </c>
      <c r="AJ927" s="233">
        <f>DATEVALUE(TEXT(HelpMe[[#This Row],[Created Date]],"mm/dd/yyyy hh:mm"))</f>
        <v>45511</v>
      </c>
      <c r="AK927" s="233">
        <f>IF(HelpMe[[#This Row],[Resolved Time]]="-","",DATEVALUE(TEXT(HelpMe[[#This Row],[Created Date]],"mm/dd/yyyy hh:mm")))</f>
        <v>45511</v>
      </c>
    </row>
    <row r="928" spans="1:37" ht="14.5">
      <c r="A928" s="252">
        <v>4000000782</v>
      </c>
      <c r="B928" s="252" t="s">
        <v>117</v>
      </c>
      <c r="C928" s="252" t="s">
        <v>795</v>
      </c>
      <c r="D928" s="254" t="s">
        <v>2280</v>
      </c>
      <c r="E928" s="252" t="s">
        <v>1024</v>
      </c>
      <c r="F928" s="252" t="s">
        <v>742</v>
      </c>
      <c r="G928" s="252" t="s">
        <v>516</v>
      </c>
      <c r="H928" s="252" t="s">
        <v>131</v>
      </c>
      <c r="I928" s="255">
        <v>45490.404166666667</v>
      </c>
      <c r="J928" s="255">
        <v>45490.770833333336</v>
      </c>
      <c r="K928" s="252" t="s">
        <v>845</v>
      </c>
      <c r="L928" s="253" t="s">
        <v>849</v>
      </c>
      <c r="M928" s="252" t="s">
        <v>963</v>
      </c>
      <c r="N928" s="252" t="s">
        <v>860</v>
      </c>
      <c r="O928" s="252" t="s">
        <v>964</v>
      </c>
      <c r="P928" s="255">
        <v>45517.161111111112</v>
      </c>
      <c r="Q928" s="252" t="s">
        <v>861</v>
      </c>
      <c r="R928" s="253" t="s">
        <v>849</v>
      </c>
      <c r="S928" s="253" t="s">
        <v>849</v>
      </c>
      <c r="T928" s="255">
        <v>45490.479166666664</v>
      </c>
      <c r="U928" s="252" t="s">
        <v>845</v>
      </c>
      <c r="V928" s="256">
        <v>3000000000</v>
      </c>
      <c r="W928" s="252" t="s">
        <v>850</v>
      </c>
      <c r="X928" s="252" t="s">
        <v>903</v>
      </c>
      <c r="Y928" s="228" t="str">
        <f>VLOOKUP(HelpMe[[#This Row],[Technician]],Technicians[#All],3,FALSE)</f>
        <v>RAK Ceramics</v>
      </c>
      <c r="Z928" s="228" t="str">
        <f>VLOOKUP(HelpMe[[#This Row],[Technician]],Technicians[#All],2,FALSE)</f>
        <v>SAP SD</v>
      </c>
      <c r="AA928" s="230" t="e">
        <f>IF((TEXT("Oct 28, 2024 00:00 AM","mmm dd, yyyy hh:mm") - TEXT(HelpMe[[#This Row],[Created Date]],"mmm dd, yyyy hh:mm"))&gt;0, "Yes","No")</f>
        <v>#VALUE!</v>
      </c>
      <c r="AB928" s="230" t="e">
        <f ca="1">IF(HelpMe[[#This Row],[Resolved Time]]="-",NOW()-TEXT(HelpMe[[#This Row],[Created Date]],"mmm dd, yyyy hh:mm"),HelpMe[[#This Row],[Resolved Time]]-HelpMe[[#This Row],[Created Date]])</f>
        <v>#VALUE!</v>
      </c>
      <c r="AC928" s="231" t="e">
        <f>YEAR(TEXT(HelpMe[[#This Row],[Created Date]],"mmm dd, yyyy hh:mm"))</f>
        <v>#VALUE!</v>
      </c>
      <c r="AD928" s="228" t="e">
        <f>WEEKNUM(TEXT(HelpMe[[#This Row],[Created Date]],"mmm dd, yyyy hh:mm"),2)</f>
        <v>#VALUE!</v>
      </c>
      <c r="AE928" s="228" t="e">
        <f>_xlfn.CONCAT(HelpMe[[#This Row],[Year]],"-W",HelpMe[[#This Row],[Week'#]])</f>
        <v>#VALUE!</v>
      </c>
      <c r="AF928" s="228" t="str">
        <f>IFERROR(VLOOKUP(HelpMe[[#This Row],[ID]],CGTracker[#All],11,FALSE),"No CG Status Found")</f>
        <v>No CG Status Found</v>
      </c>
      <c r="AG928" s="228" t="e">
        <f>MONTH(TEXT(HelpMe[[#This Row],[Created Date]],"mmm dd, yyyy hh:mm"))</f>
        <v>#VALUE!</v>
      </c>
      <c r="AH928" s="234" t="e">
        <f>_xlfn.CONCAT(HelpMe[[#This Row],[Year]],"-M",HelpMe[[#This Row],[Month]])</f>
        <v>#VALUE!</v>
      </c>
      <c r="AI928" s="228" t="e">
        <f ca="1">IF(HelpMe[[#This Row],[Age]]&lt;2,"Less than 2",IF(HelpMe[[#This Row],[Age]]&lt;5,"From 2 to 5",IF(HelpMe[[#This Row],[Age]]&lt;10,"From 5 to 10","More than 10")))</f>
        <v>#VALUE!</v>
      </c>
      <c r="AJ928" s="233" t="e">
        <f>DATEVALUE(TEXT(HelpMe[[#This Row],[Created Date]],"mm/dd/yyyy hh:mm"))</f>
        <v>#VALUE!</v>
      </c>
      <c r="AK928" s="233" t="str">
        <f>IF(HelpMe[[#This Row],[Resolved Time]]="-","",DATEVALUE(TEXT(HelpMe[[#This Row],[Created Date]],"mm/dd/yyyy hh:mm")))</f>
        <v/>
      </c>
    </row>
    <row r="929" spans="1:37" ht="14.5">
      <c r="A929" s="252">
        <v>4000004919</v>
      </c>
      <c r="B929" s="252" t="s">
        <v>156</v>
      </c>
      <c r="C929" s="252" t="s">
        <v>795</v>
      </c>
      <c r="D929" s="254" t="s">
        <v>2281</v>
      </c>
      <c r="E929" s="252" t="s">
        <v>1427</v>
      </c>
      <c r="F929" s="252" t="s">
        <v>742</v>
      </c>
      <c r="G929" s="252" t="s">
        <v>864</v>
      </c>
      <c r="H929" s="252" t="s">
        <v>268</v>
      </c>
      <c r="I929" s="255">
        <v>45608.618055555555</v>
      </c>
      <c r="J929" s="255">
        <v>45610.618055555555</v>
      </c>
      <c r="K929" s="252" t="s">
        <v>845</v>
      </c>
      <c r="L929" s="253" t="s">
        <v>849</v>
      </c>
      <c r="M929" s="252" t="s">
        <v>846</v>
      </c>
      <c r="N929" s="252" t="s">
        <v>2282</v>
      </c>
      <c r="O929" s="252" t="s">
        <v>848</v>
      </c>
      <c r="P929" s="255">
        <v>45637.578472222223</v>
      </c>
      <c r="Q929" s="252" t="s">
        <v>795</v>
      </c>
      <c r="R929" s="253" t="s">
        <v>849</v>
      </c>
      <c r="S929" s="255">
        <v>45637.578472222223</v>
      </c>
      <c r="T929" s="255">
        <v>45608.701388888891</v>
      </c>
      <c r="U929" s="253" t="s">
        <v>849</v>
      </c>
      <c r="V929" s="253" t="s">
        <v>849</v>
      </c>
      <c r="W929" s="252" t="s">
        <v>850</v>
      </c>
      <c r="X929" s="252" t="s">
        <v>793</v>
      </c>
      <c r="Y929" s="228" t="str">
        <f>VLOOKUP(HelpMe[[#This Row],[Technician]],Technicians[#All],3,FALSE)</f>
        <v>RAK Ceramics</v>
      </c>
      <c r="Z929" s="228" t="str">
        <f>VLOOKUP(HelpMe[[#This Row],[Technician]],Technicians[#All],2,FALSE)</f>
        <v>SAP SD</v>
      </c>
      <c r="AA929" s="230" t="e">
        <f>IF((TEXT("Oct 28, 2024 00:00 AM","mmm dd, yyyy hh:mm") - TEXT(HelpMe[[#This Row],[Created Date]],"mmm dd, yyyy hh:mm"))&gt;0, "Yes","No")</f>
        <v>#VALUE!</v>
      </c>
      <c r="AB929" s="230" t="e">
        <f ca="1">IF(HelpMe[[#This Row],[Resolved Time]]="-",NOW()-TEXT(HelpMe[[#This Row],[Created Date]],"mmm dd, yyyy hh:mm"),HelpMe[[#This Row],[Resolved Time]]-HelpMe[[#This Row],[Created Date]])</f>
        <v>#VALUE!</v>
      </c>
      <c r="AC929" s="231" t="e">
        <f>YEAR(TEXT(HelpMe[[#This Row],[Created Date]],"mmm dd, yyyy hh:mm"))</f>
        <v>#VALUE!</v>
      </c>
      <c r="AD929" s="228" t="e">
        <f>WEEKNUM(TEXT(HelpMe[[#This Row],[Created Date]],"mmm dd, yyyy hh:mm"),2)</f>
        <v>#VALUE!</v>
      </c>
      <c r="AE929" s="228" t="e">
        <f>_xlfn.CONCAT(HelpMe[[#This Row],[Year]],"-W",HelpMe[[#This Row],[Week'#]])</f>
        <v>#VALUE!</v>
      </c>
      <c r="AF929" s="228" t="str">
        <f>IFERROR(VLOOKUP(HelpMe[[#This Row],[ID]],CGTracker[#All],11,FALSE),"No CG Status Found")</f>
        <v>No CG Status Found</v>
      </c>
      <c r="AG929" s="228" t="e">
        <f>MONTH(TEXT(HelpMe[[#This Row],[Created Date]],"mmm dd, yyyy hh:mm"))</f>
        <v>#VALUE!</v>
      </c>
      <c r="AH929" s="234" t="e">
        <f>_xlfn.CONCAT(HelpMe[[#This Row],[Year]],"-M",HelpMe[[#This Row],[Month]])</f>
        <v>#VALUE!</v>
      </c>
      <c r="AI929" s="228" t="e">
        <f ca="1">IF(HelpMe[[#This Row],[Age]]&lt;2,"Less than 2",IF(HelpMe[[#This Row],[Age]]&lt;5,"From 2 to 5",IF(HelpMe[[#This Row],[Age]]&lt;10,"From 5 to 10","More than 10")))</f>
        <v>#VALUE!</v>
      </c>
      <c r="AJ929" s="233">
        <f>DATEVALUE(TEXT(HelpMe[[#This Row],[Created Date]],"mm/dd/yyyy hh:mm"))</f>
        <v>45637</v>
      </c>
      <c r="AK929" s="233" t="str">
        <f>IF(HelpMe[[#This Row],[Resolved Time]]="-","",DATEVALUE(TEXT(HelpMe[[#This Row],[Created Date]],"mm/dd/yyyy hh:mm")))</f>
        <v/>
      </c>
    </row>
    <row r="930" spans="1:37" ht="14.5">
      <c r="A930" s="252">
        <v>4000000786</v>
      </c>
      <c r="B930" s="252" t="s">
        <v>117</v>
      </c>
      <c r="C930" s="252" t="s">
        <v>795</v>
      </c>
      <c r="D930" s="254" t="s">
        <v>2283</v>
      </c>
      <c r="E930" s="252" t="s">
        <v>1070</v>
      </c>
      <c r="F930" s="252" t="s">
        <v>742</v>
      </c>
      <c r="G930" s="252" t="s">
        <v>942</v>
      </c>
      <c r="H930" s="252" t="s">
        <v>268</v>
      </c>
      <c r="I930" s="255">
        <v>45490.426388888889</v>
      </c>
      <c r="J930" s="255">
        <v>45490.770833333336</v>
      </c>
      <c r="K930" s="252" t="s">
        <v>845</v>
      </c>
      <c r="L930" s="253" t="s">
        <v>849</v>
      </c>
      <c r="M930" s="252" t="s">
        <v>963</v>
      </c>
      <c r="N930" s="252" t="s">
        <v>1071</v>
      </c>
      <c r="O930" s="252" t="s">
        <v>964</v>
      </c>
      <c r="P930" s="255">
        <v>45638.773611111108</v>
      </c>
      <c r="Q930" s="252" t="s">
        <v>861</v>
      </c>
      <c r="R930" s="253" t="s">
        <v>849</v>
      </c>
      <c r="S930" s="255">
        <v>45636.431944444441</v>
      </c>
      <c r="T930" s="255">
        <v>45490.479166666664</v>
      </c>
      <c r="U930" s="252" t="s">
        <v>845</v>
      </c>
      <c r="V930" s="256">
        <v>3000000000</v>
      </c>
      <c r="W930" s="252" t="s">
        <v>850</v>
      </c>
      <c r="X930" s="252" t="s">
        <v>903</v>
      </c>
      <c r="Y930" s="228" t="str">
        <f>VLOOKUP(HelpMe[[#This Row],[Technician]],Technicians[#All],3,FALSE)</f>
        <v>RAK Ceramics</v>
      </c>
      <c r="Z930" s="228" t="str">
        <f>VLOOKUP(HelpMe[[#This Row],[Technician]],Technicians[#All],2,FALSE)</f>
        <v>SAP SD</v>
      </c>
      <c r="AA930" s="230" t="e">
        <f>IF((TEXT("Oct 28, 2024 00:00 AM","mmm dd, yyyy hh:mm") - TEXT(HelpMe[[#This Row],[Created Date]],"mmm dd, yyyy hh:mm"))&gt;0, "Yes","No")</f>
        <v>#VALUE!</v>
      </c>
      <c r="AB930" s="230" t="e">
        <f ca="1">IF(HelpMe[[#This Row],[Resolved Time]]="-",NOW()-TEXT(HelpMe[[#This Row],[Created Date]],"mmm dd, yyyy hh:mm"),HelpMe[[#This Row],[Resolved Time]]-HelpMe[[#This Row],[Created Date]])</f>
        <v>#VALUE!</v>
      </c>
      <c r="AC930" s="231" t="e">
        <f>YEAR(TEXT(HelpMe[[#This Row],[Created Date]],"mmm dd, yyyy hh:mm"))</f>
        <v>#VALUE!</v>
      </c>
      <c r="AD930" s="228" t="e">
        <f>WEEKNUM(TEXT(HelpMe[[#This Row],[Created Date]],"mmm dd, yyyy hh:mm"),2)</f>
        <v>#VALUE!</v>
      </c>
      <c r="AE930" s="228" t="e">
        <f>_xlfn.CONCAT(HelpMe[[#This Row],[Year]],"-W",HelpMe[[#This Row],[Week'#]])</f>
        <v>#VALUE!</v>
      </c>
      <c r="AF930" s="228" t="str">
        <f>IFERROR(VLOOKUP(HelpMe[[#This Row],[ID]],CGTracker[#All],11,FALSE),"No CG Status Found")</f>
        <v>No CG Status Found</v>
      </c>
      <c r="AG930" s="228" t="e">
        <f>MONTH(TEXT(HelpMe[[#This Row],[Created Date]],"mmm dd, yyyy hh:mm"))</f>
        <v>#VALUE!</v>
      </c>
      <c r="AH930" s="234" t="e">
        <f>_xlfn.CONCAT(HelpMe[[#This Row],[Year]],"-M",HelpMe[[#This Row],[Month]])</f>
        <v>#VALUE!</v>
      </c>
      <c r="AI930" s="228" t="e">
        <f ca="1">IF(HelpMe[[#This Row],[Age]]&lt;2,"Less than 2",IF(HelpMe[[#This Row],[Age]]&lt;5,"From 2 to 5",IF(HelpMe[[#This Row],[Age]]&lt;10,"From 5 to 10","More than 10")))</f>
        <v>#VALUE!</v>
      </c>
      <c r="AJ930" s="233" t="e">
        <f>DATEVALUE(TEXT(HelpMe[[#This Row],[Created Date]],"mm/dd/yyyy hh:mm"))</f>
        <v>#VALUE!</v>
      </c>
      <c r="AK930" s="233" t="str">
        <f>IF(HelpMe[[#This Row],[Resolved Time]]="-","",DATEVALUE(TEXT(HelpMe[[#This Row],[Created Date]],"mm/dd/yyyy hh:mm")))</f>
        <v/>
      </c>
    </row>
    <row r="931" spans="1:37" ht="14.5">
      <c r="A931" s="252">
        <v>4000000144</v>
      </c>
      <c r="B931" s="252" t="s">
        <v>156</v>
      </c>
      <c r="C931" s="252" t="s">
        <v>881</v>
      </c>
      <c r="D931" s="254" t="s">
        <v>2284</v>
      </c>
      <c r="E931" s="252" t="s">
        <v>1013</v>
      </c>
      <c r="F931" s="252" t="s">
        <v>742</v>
      </c>
      <c r="G931" s="252" t="s">
        <v>516</v>
      </c>
      <c r="H931" s="252" t="s">
        <v>131</v>
      </c>
      <c r="I931" s="255">
        <v>45475.525694444441</v>
      </c>
      <c r="J931" s="255">
        <v>45477.525694444441</v>
      </c>
      <c r="K931" s="252" t="s">
        <v>845</v>
      </c>
      <c r="L931" s="253" t="s">
        <v>849</v>
      </c>
      <c r="M931" s="252" t="s">
        <v>1013</v>
      </c>
      <c r="N931" s="252" t="s">
        <v>1014</v>
      </c>
      <c r="O931" s="252" t="s">
        <v>920</v>
      </c>
      <c r="P931" s="255">
        <v>45481.536111111112</v>
      </c>
      <c r="Q931" s="252" t="s">
        <v>795</v>
      </c>
      <c r="R931" s="253" t="s">
        <v>849</v>
      </c>
      <c r="S931" s="253" t="s">
        <v>849</v>
      </c>
      <c r="T931" s="253" t="s">
        <v>849</v>
      </c>
      <c r="U931" s="253" t="s">
        <v>849</v>
      </c>
      <c r="V931" s="253" t="s">
        <v>849</v>
      </c>
      <c r="W931" s="252" t="s">
        <v>850</v>
      </c>
      <c r="X931" s="252" t="s">
        <v>903</v>
      </c>
      <c r="Y931" s="228" t="str">
        <f>VLOOKUP(HelpMe[[#This Row],[Technician]],Technicians[#All],3,FALSE)</f>
        <v>RAK Ceramics</v>
      </c>
      <c r="Z931" s="228" t="str">
        <f>VLOOKUP(HelpMe[[#This Row],[Technician]],Technicians[#All],2,FALSE)</f>
        <v>SAP SD</v>
      </c>
      <c r="AA931" s="230" t="e">
        <f>IF((TEXT("Oct 28, 2024 00:00 AM","mmm dd, yyyy hh:mm") - TEXT(HelpMe[[#This Row],[Created Date]],"mmm dd, yyyy hh:mm"))&gt;0, "Yes","No")</f>
        <v>#VALUE!</v>
      </c>
      <c r="AB931" s="230" t="e">
        <f ca="1">IF(HelpMe[[#This Row],[Resolved Time]]="-",NOW()-TEXT(HelpMe[[#This Row],[Created Date]],"mmm dd, yyyy hh:mm"),HelpMe[[#This Row],[Resolved Time]]-HelpMe[[#This Row],[Created Date]])</f>
        <v>#VALUE!</v>
      </c>
      <c r="AC931" s="231" t="e">
        <f>YEAR(TEXT(HelpMe[[#This Row],[Created Date]],"mmm dd, yyyy hh:mm"))</f>
        <v>#VALUE!</v>
      </c>
      <c r="AD931" s="228" t="e">
        <f>WEEKNUM(TEXT(HelpMe[[#This Row],[Created Date]],"mmm dd, yyyy hh:mm"),2)</f>
        <v>#VALUE!</v>
      </c>
      <c r="AE931" s="228" t="e">
        <f>_xlfn.CONCAT(HelpMe[[#This Row],[Year]],"-W",HelpMe[[#This Row],[Week'#]])</f>
        <v>#VALUE!</v>
      </c>
      <c r="AF931" s="228" t="str">
        <f>IFERROR(VLOOKUP(HelpMe[[#This Row],[ID]],CGTracker[#All],11,FALSE),"No CG Status Found")</f>
        <v>No CG Status Found</v>
      </c>
      <c r="AG931" s="228" t="e">
        <f>MONTH(TEXT(HelpMe[[#This Row],[Created Date]],"mmm dd, yyyy hh:mm"))</f>
        <v>#VALUE!</v>
      </c>
      <c r="AH931" s="234" t="e">
        <f>_xlfn.CONCAT(HelpMe[[#This Row],[Year]],"-M",HelpMe[[#This Row],[Month]])</f>
        <v>#VALUE!</v>
      </c>
      <c r="AI931" s="228" t="e">
        <f ca="1">IF(HelpMe[[#This Row],[Age]]&lt;2,"Less than 2",IF(HelpMe[[#This Row],[Age]]&lt;5,"From 2 to 5",IF(HelpMe[[#This Row],[Age]]&lt;10,"From 5 to 10","More than 10")))</f>
        <v>#VALUE!</v>
      </c>
      <c r="AJ931" s="233">
        <f>DATEVALUE(TEXT(HelpMe[[#This Row],[Created Date]],"mm/dd/yyyy hh:mm"))</f>
        <v>45329</v>
      </c>
      <c r="AK931" s="233" t="str">
        <f>IF(HelpMe[[#This Row],[Resolved Time]]="-","",DATEVALUE(TEXT(HelpMe[[#This Row],[Created Date]],"mm/dd/yyyy hh:mm")))</f>
        <v/>
      </c>
    </row>
    <row r="932" spans="1:37" ht="14.5">
      <c r="A932" s="252">
        <v>4000004563</v>
      </c>
      <c r="B932" s="252" t="s">
        <v>156</v>
      </c>
      <c r="C932" s="252" t="s">
        <v>795</v>
      </c>
      <c r="D932" s="254" t="s">
        <v>355</v>
      </c>
      <c r="E932" s="252" t="s">
        <v>877</v>
      </c>
      <c r="F932" s="252" t="s">
        <v>1924</v>
      </c>
      <c r="G932" s="252" t="s">
        <v>516</v>
      </c>
      <c r="H932" s="252" t="s">
        <v>403</v>
      </c>
      <c r="I932" s="255">
        <v>45597.449305555558</v>
      </c>
      <c r="J932" s="255">
        <v>45601.806944444441</v>
      </c>
      <c r="K932" s="252" t="s">
        <v>845</v>
      </c>
      <c r="L932" s="255">
        <v>45603.577777777777</v>
      </c>
      <c r="M932" s="252" t="s">
        <v>846</v>
      </c>
      <c r="N932" s="252" t="s">
        <v>878</v>
      </c>
      <c r="O932" s="252" t="s">
        <v>848</v>
      </c>
      <c r="P932" s="255">
        <v>45603.577777777777</v>
      </c>
      <c r="Q932" s="252" t="s">
        <v>795</v>
      </c>
      <c r="R932" s="255">
        <v>45600.561111111114</v>
      </c>
      <c r="S932" s="255">
        <v>45597.578472222223</v>
      </c>
      <c r="T932" s="255">
        <v>45597.532638888886</v>
      </c>
      <c r="U932" s="253" t="s">
        <v>849</v>
      </c>
      <c r="V932" s="256">
        <v>2000000000</v>
      </c>
      <c r="W932" s="252" t="s">
        <v>850</v>
      </c>
      <c r="X932" s="252" t="s">
        <v>793</v>
      </c>
      <c r="Y932" s="228" t="str">
        <f>VLOOKUP(HelpMe[[#This Row],[Technician]],Technicians[#All],3,FALSE)</f>
        <v>Capgemini</v>
      </c>
      <c r="Z932" s="228" t="str">
        <f>VLOOKUP(HelpMe[[#This Row],[Technician]],Technicians[#All],2,FALSE)</f>
        <v>Management</v>
      </c>
      <c r="AA932" s="230" t="e">
        <f>IF((TEXT("Oct 28, 2024 00:00 AM","mmm dd, yyyy hh:mm") - TEXT(HelpMe[[#This Row],[Created Date]],"mmm dd, yyyy hh:mm"))&gt;0, "Yes","No")</f>
        <v>#VALUE!</v>
      </c>
      <c r="AB932" s="230">
        <f ca="1">IF(HelpMe[[#This Row],[Resolved Time]]="-",NOW()-TEXT(HelpMe[[#This Row],[Created Date]],"mmm dd, yyyy hh:mm"),HelpMe[[#This Row],[Resolved Time]]-HelpMe[[#This Row],[Created Date]])</f>
        <v>3.1118055555562023</v>
      </c>
      <c r="AC932" s="231" t="e">
        <f>YEAR(TEXT(HelpMe[[#This Row],[Created Date]],"mmm dd, yyyy hh:mm"))</f>
        <v>#VALUE!</v>
      </c>
      <c r="AD932" s="228" t="e">
        <f>WEEKNUM(TEXT(HelpMe[[#This Row],[Created Date]],"mmm dd, yyyy hh:mm"),2)</f>
        <v>#VALUE!</v>
      </c>
      <c r="AE932" s="228" t="e">
        <f>_xlfn.CONCAT(HelpMe[[#This Row],[Year]],"-W",HelpMe[[#This Row],[Week'#]])</f>
        <v>#VALUE!</v>
      </c>
      <c r="AF932" s="228" t="str">
        <f>IFERROR(VLOOKUP(HelpMe[[#This Row],[ID]],CGTracker[#All],11,FALSE),"No CG Status Found")</f>
        <v>Closed</v>
      </c>
      <c r="AG932" s="228" t="e">
        <f>MONTH(TEXT(HelpMe[[#This Row],[Created Date]],"mmm dd, yyyy hh:mm"))</f>
        <v>#VALUE!</v>
      </c>
      <c r="AH932" s="234" t="e">
        <f>_xlfn.CONCAT(HelpMe[[#This Row],[Year]],"-M",HelpMe[[#This Row],[Month]])</f>
        <v>#VALUE!</v>
      </c>
      <c r="AI932" s="228" t="str">
        <f ca="1">IF(HelpMe[[#This Row],[Age]]&lt;2,"Less than 2",IF(HelpMe[[#This Row],[Age]]&lt;5,"From 2 to 5",IF(HelpMe[[#This Row],[Age]]&lt;10,"From 5 to 10","More than 10")))</f>
        <v>From 2 to 5</v>
      </c>
      <c r="AJ932" s="233">
        <f>DATEVALUE(TEXT(HelpMe[[#This Row],[Created Date]],"mm/dd/yyyy hh:mm"))</f>
        <v>45302</v>
      </c>
      <c r="AK932" s="233">
        <f>IF(HelpMe[[#This Row],[Resolved Time]]="-","",DATEVALUE(TEXT(HelpMe[[#This Row],[Created Date]],"mm/dd/yyyy hh:mm")))</f>
        <v>45302</v>
      </c>
    </row>
    <row r="933" spans="1:37" ht="14.5">
      <c r="A933" s="252">
        <v>4000001506</v>
      </c>
      <c r="B933" s="252" t="s">
        <v>156</v>
      </c>
      <c r="C933" s="252" t="s">
        <v>795</v>
      </c>
      <c r="D933" s="254" t="s">
        <v>2285</v>
      </c>
      <c r="E933" s="252" t="s">
        <v>2286</v>
      </c>
      <c r="F933" s="252" t="s">
        <v>742</v>
      </c>
      <c r="G933" s="252" t="s">
        <v>864</v>
      </c>
      <c r="H933" s="252" t="s">
        <v>403</v>
      </c>
      <c r="I933" s="255">
        <v>45505.52847222222</v>
      </c>
      <c r="J933" s="255">
        <v>45509.52847222222</v>
      </c>
      <c r="K933" s="252" t="s">
        <v>845</v>
      </c>
      <c r="L933" s="255">
        <v>45514.836111111108</v>
      </c>
      <c r="M933" s="252" t="s">
        <v>846</v>
      </c>
      <c r="N933" s="252" t="s">
        <v>968</v>
      </c>
      <c r="O933" s="252" t="s">
        <v>848</v>
      </c>
      <c r="P933" s="255">
        <v>45514.836111111108</v>
      </c>
      <c r="Q933" s="252" t="s">
        <v>795</v>
      </c>
      <c r="R933" s="255">
        <v>45511.809027777781</v>
      </c>
      <c r="S933" s="255">
        <v>45509.544444444444</v>
      </c>
      <c r="T933" s="255">
        <v>45505.611805555556</v>
      </c>
      <c r="U933" s="253" t="s">
        <v>849</v>
      </c>
      <c r="V933" s="256">
        <v>2000000000</v>
      </c>
      <c r="W933" s="252" t="s">
        <v>850</v>
      </c>
      <c r="X933" s="252" t="s">
        <v>793</v>
      </c>
      <c r="Y933" s="228" t="str">
        <f>VLOOKUP(HelpMe[[#This Row],[Technician]],Technicians[#All],3,FALSE)</f>
        <v>RAK Ceramics</v>
      </c>
      <c r="Z933" s="228" t="str">
        <f>VLOOKUP(HelpMe[[#This Row],[Technician]],Technicians[#All],2,FALSE)</f>
        <v>SAP SD</v>
      </c>
      <c r="AA933" s="230" t="e">
        <f>IF((TEXT("Oct 28, 2024 00:00 AM","mmm dd, yyyy hh:mm") - TEXT(HelpMe[[#This Row],[Created Date]],"mmm dd, yyyy hh:mm"))&gt;0, "Yes","No")</f>
        <v>#VALUE!</v>
      </c>
      <c r="AB933" s="230">
        <f ca="1">IF(HelpMe[[#This Row],[Resolved Time]]="-",NOW()-TEXT(HelpMe[[#This Row],[Created Date]],"mmm dd, yyyy hh:mm"),HelpMe[[#This Row],[Resolved Time]]-HelpMe[[#This Row],[Created Date]])</f>
        <v>6.2805555555605679</v>
      </c>
      <c r="AC933" s="231" t="e">
        <f>YEAR(TEXT(HelpMe[[#This Row],[Created Date]],"mmm dd, yyyy hh:mm"))</f>
        <v>#VALUE!</v>
      </c>
      <c r="AD933" s="228" t="e">
        <f>WEEKNUM(TEXT(HelpMe[[#This Row],[Created Date]],"mmm dd, yyyy hh:mm"),2)</f>
        <v>#VALUE!</v>
      </c>
      <c r="AE933" s="228" t="e">
        <f>_xlfn.CONCAT(HelpMe[[#This Row],[Year]],"-W",HelpMe[[#This Row],[Week'#]])</f>
        <v>#VALUE!</v>
      </c>
      <c r="AF933" s="228" t="str">
        <f>IFERROR(VLOOKUP(HelpMe[[#This Row],[ID]],CGTracker[#All],11,FALSE),"No CG Status Found")</f>
        <v>No CG Status Found</v>
      </c>
      <c r="AG933" s="228" t="e">
        <f>MONTH(TEXT(HelpMe[[#This Row],[Created Date]],"mmm dd, yyyy hh:mm"))</f>
        <v>#VALUE!</v>
      </c>
      <c r="AH933" s="234" t="e">
        <f>_xlfn.CONCAT(HelpMe[[#This Row],[Year]],"-M",HelpMe[[#This Row],[Month]])</f>
        <v>#VALUE!</v>
      </c>
      <c r="AI933" s="228" t="str">
        <f ca="1">IF(HelpMe[[#This Row],[Age]]&lt;2,"Less than 2",IF(HelpMe[[#This Row],[Age]]&lt;5,"From 2 to 5",IF(HelpMe[[#This Row],[Age]]&lt;10,"From 5 to 10","More than 10")))</f>
        <v>From 5 to 10</v>
      </c>
      <c r="AJ933" s="233">
        <f>DATEVALUE(TEXT(HelpMe[[#This Row],[Created Date]],"mm/dd/yyyy hh:mm"))</f>
        <v>45299</v>
      </c>
      <c r="AK933" s="233">
        <f>IF(HelpMe[[#This Row],[Resolved Time]]="-","",DATEVALUE(TEXT(HelpMe[[#This Row],[Created Date]],"mm/dd/yyyy hh:mm")))</f>
        <v>45299</v>
      </c>
    </row>
    <row r="934" spans="1:37" ht="14.5">
      <c r="A934" s="252">
        <v>4000001800</v>
      </c>
      <c r="B934" s="252" t="s">
        <v>117</v>
      </c>
      <c r="C934" s="252" t="s">
        <v>906</v>
      </c>
      <c r="D934" s="254" t="s">
        <v>2287</v>
      </c>
      <c r="E934" s="252" t="s">
        <v>979</v>
      </c>
      <c r="F934" s="252" t="s">
        <v>884</v>
      </c>
      <c r="G934" s="252" t="s">
        <v>844</v>
      </c>
      <c r="H934" s="252" t="s">
        <v>131</v>
      </c>
      <c r="I934" s="255">
        <v>45512.511111111111</v>
      </c>
      <c r="J934" s="255">
        <v>45512.844444444447</v>
      </c>
      <c r="K934" s="252" t="s">
        <v>845</v>
      </c>
      <c r="L934" s="253" t="s">
        <v>849</v>
      </c>
      <c r="M934" s="252" t="s">
        <v>979</v>
      </c>
      <c r="N934" s="252" t="s">
        <v>959</v>
      </c>
      <c r="O934" s="252" t="s">
        <v>848</v>
      </c>
      <c r="P934" s="255">
        <v>45546.396527777775</v>
      </c>
      <c r="Q934" s="252" t="s">
        <v>861</v>
      </c>
      <c r="R934" s="253" t="s">
        <v>849</v>
      </c>
      <c r="S934" s="255">
        <v>45532.561805555553</v>
      </c>
      <c r="T934" s="255">
        <v>45512.552777777775</v>
      </c>
      <c r="U934" s="252" t="s">
        <v>885</v>
      </c>
      <c r="V934" s="253" t="s">
        <v>849</v>
      </c>
      <c r="W934" s="252" t="s">
        <v>850</v>
      </c>
      <c r="X934" s="252" t="s">
        <v>857</v>
      </c>
      <c r="Y934" s="228" t="str">
        <f>VLOOKUP(HelpMe[[#This Row],[Technician]],Technicians[#All],3,FALSE)</f>
        <v>RAK Ceramics</v>
      </c>
      <c r="Z934" s="228" t="str">
        <f>VLOOKUP(HelpMe[[#This Row],[Technician]],Technicians[#All],2,FALSE)</f>
        <v>SAP Basis</v>
      </c>
      <c r="AA934" s="230" t="e">
        <f>IF((TEXT("Oct 28, 2024 00:00 AM","mmm dd, yyyy hh:mm") - TEXT(HelpMe[[#This Row],[Created Date]],"mmm dd, yyyy hh:mm"))&gt;0, "Yes","No")</f>
        <v>#VALUE!</v>
      </c>
      <c r="AB934" s="230" t="e">
        <f ca="1">IF(HelpMe[[#This Row],[Resolved Time]]="-",NOW()-TEXT(HelpMe[[#This Row],[Created Date]],"mmm dd, yyyy hh:mm"),HelpMe[[#This Row],[Resolved Time]]-HelpMe[[#This Row],[Created Date]])</f>
        <v>#VALUE!</v>
      </c>
      <c r="AC934" s="231" t="e">
        <f>YEAR(TEXT(HelpMe[[#This Row],[Created Date]],"mmm dd, yyyy hh:mm"))</f>
        <v>#VALUE!</v>
      </c>
      <c r="AD934" s="228" t="e">
        <f>WEEKNUM(TEXT(HelpMe[[#This Row],[Created Date]],"mmm dd, yyyy hh:mm"),2)</f>
        <v>#VALUE!</v>
      </c>
      <c r="AE934" s="228" t="e">
        <f>_xlfn.CONCAT(HelpMe[[#This Row],[Year]],"-W",HelpMe[[#This Row],[Week'#]])</f>
        <v>#VALUE!</v>
      </c>
      <c r="AF934" s="228" t="str">
        <f>IFERROR(VLOOKUP(HelpMe[[#This Row],[ID]],CGTracker[#All],11,FALSE),"No CG Status Found")</f>
        <v>No CG Status Found</v>
      </c>
      <c r="AG934" s="228" t="e">
        <f>MONTH(TEXT(HelpMe[[#This Row],[Created Date]],"mmm dd, yyyy hh:mm"))</f>
        <v>#VALUE!</v>
      </c>
      <c r="AH934" s="234" t="e">
        <f>_xlfn.CONCAT(HelpMe[[#This Row],[Year]],"-M",HelpMe[[#This Row],[Month]])</f>
        <v>#VALUE!</v>
      </c>
      <c r="AI934" s="228" t="e">
        <f ca="1">IF(HelpMe[[#This Row],[Age]]&lt;2,"Less than 2",IF(HelpMe[[#This Row],[Age]]&lt;5,"From 2 to 5",IF(HelpMe[[#This Row],[Age]]&lt;10,"From 5 to 10","More than 10")))</f>
        <v>#VALUE!</v>
      </c>
      <c r="AJ934" s="233">
        <f>DATEVALUE(TEXT(HelpMe[[#This Row],[Created Date]],"mm/dd/yyyy hh:mm"))</f>
        <v>45512</v>
      </c>
      <c r="AK934" s="233" t="str">
        <f>IF(HelpMe[[#This Row],[Resolved Time]]="-","",DATEVALUE(TEXT(HelpMe[[#This Row],[Created Date]],"mm/dd/yyyy hh:mm")))</f>
        <v/>
      </c>
    </row>
    <row r="935" spans="1:37" ht="14.5">
      <c r="A935" s="252">
        <v>4000006003</v>
      </c>
      <c r="B935" s="252" t="s">
        <v>117</v>
      </c>
      <c r="C935" s="252" t="s">
        <v>795</v>
      </c>
      <c r="D935" s="254" t="s">
        <v>2288</v>
      </c>
      <c r="E935" s="252" t="s">
        <v>877</v>
      </c>
      <c r="F935" s="252" t="s">
        <v>843</v>
      </c>
      <c r="G935" s="252" t="s">
        <v>844</v>
      </c>
      <c r="H935" s="252" t="s">
        <v>40</v>
      </c>
      <c r="I935" s="255">
        <v>45643.520138888889</v>
      </c>
      <c r="J935" s="255">
        <v>45645.520138888889</v>
      </c>
      <c r="K935" s="252" t="s">
        <v>885</v>
      </c>
      <c r="L935" s="253" t="s">
        <v>849</v>
      </c>
      <c r="M935" s="252" t="s">
        <v>877</v>
      </c>
      <c r="N935" s="252" t="s">
        <v>878</v>
      </c>
      <c r="O935" s="252" t="s">
        <v>848</v>
      </c>
      <c r="P935" s="255">
        <v>45644.488194444442</v>
      </c>
      <c r="Q935" s="252" t="s">
        <v>795</v>
      </c>
      <c r="R935" s="255">
        <v>45644.488194444442</v>
      </c>
      <c r="S935" s="255">
        <v>45644.488194444442</v>
      </c>
      <c r="T935" s="255">
        <v>45643.603472222225</v>
      </c>
      <c r="U935" s="252" t="s">
        <v>885</v>
      </c>
      <c r="V935" s="253" t="s">
        <v>849</v>
      </c>
      <c r="W935" s="252" t="s">
        <v>888</v>
      </c>
      <c r="X935" s="252" t="s">
        <v>793</v>
      </c>
      <c r="Y935" s="228" t="str">
        <f>VLOOKUP(HelpMe[[#This Row],[Technician]],Technicians[#All],3,FALSE)</f>
        <v>RAK Ceramics</v>
      </c>
      <c r="Z935" s="228" t="str">
        <f>VLOOKUP(HelpMe[[#This Row],[Technician]],Technicians[#All],2,FALSE)</f>
        <v>SAP Basis</v>
      </c>
      <c r="AA935" s="230" t="e">
        <f>IF((TEXT("Oct 28, 2024 00:00 AM","mmm dd, yyyy hh:mm") - TEXT(HelpMe[[#This Row],[Created Date]],"mmm dd, yyyy hh:mm"))&gt;0, "Yes","No")</f>
        <v>#VALUE!</v>
      </c>
      <c r="AB935" s="230">
        <f ca="1">IF(HelpMe[[#This Row],[Resolved Time]]="-",NOW()-TEXT(HelpMe[[#This Row],[Created Date]],"mmm dd, yyyy hh:mm"),HelpMe[[#This Row],[Resolved Time]]-HelpMe[[#This Row],[Created Date]])</f>
        <v>0.96805555555329192</v>
      </c>
      <c r="AC935" s="231" t="e">
        <f>YEAR(TEXT(HelpMe[[#This Row],[Created Date]],"mmm dd, yyyy hh:mm"))</f>
        <v>#VALUE!</v>
      </c>
      <c r="AD935" s="228" t="e">
        <f>WEEKNUM(TEXT(HelpMe[[#This Row],[Created Date]],"mmm dd, yyyy hh:mm"),2)</f>
        <v>#VALUE!</v>
      </c>
      <c r="AE935" s="228" t="e">
        <f>_xlfn.CONCAT(HelpMe[[#This Row],[Year]],"-W",HelpMe[[#This Row],[Week'#]])</f>
        <v>#VALUE!</v>
      </c>
      <c r="AF935" s="228" t="str">
        <f>IFERROR(VLOOKUP(HelpMe[[#This Row],[ID]],CGTracker[#All],11,FALSE),"No CG Status Found")</f>
        <v>No CG Status Found</v>
      </c>
      <c r="AG935" s="228" t="e">
        <f>MONTH(TEXT(HelpMe[[#This Row],[Created Date]],"mmm dd, yyyy hh:mm"))</f>
        <v>#VALUE!</v>
      </c>
      <c r="AH935" s="234" t="e">
        <f>_xlfn.CONCAT(HelpMe[[#This Row],[Year]],"-M",HelpMe[[#This Row],[Month]])</f>
        <v>#VALUE!</v>
      </c>
      <c r="AI935" s="228" t="str">
        <f ca="1">IF(HelpMe[[#This Row],[Age]]&lt;2,"Less than 2",IF(HelpMe[[#This Row],[Age]]&lt;5,"From 2 to 5",IF(HelpMe[[#This Row],[Age]]&lt;10,"From 5 to 10","More than 10")))</f>
        <v>Less than 2</v>
      </c>
      <c r="AJ935" s="233" t="e">
        <f>DATEVALUE(TEXT(HelpMe[[#This Row],[Created Date]],"mm/dd/yyyy hh:mm"))</f>
        <v>#VALUE!</v>
      </c>
      <c r="AK935" s="233" t="e">
        <f>IF(HelpMe[[#This Row],[Resolved Time]]="-","",DATEVALUE(TEXT(HelpMe[[#This Row],[Created Date]],"mm/dd/yyyy hh:mm")))</f>
        <v>#VALUE!</v>
      </c>
    </row>
    <row r="936" spans="1:37" ht="14.5">
      <c r="A936" s="252">
        <v>4000003427</v>
      </c>
      <c r="B936" s="252" t="s">
        <v>117</v>
      </c>
      <c r="C936" s="252" t="s">
        <v>795</v>
      </c>
      <c r="D936" s="254" t="s">
        <v>2289</v>
      </c>
      <c r="E936" s="252" t="s">
        <v>1004</v>
      </c>
      <c r="F936" s="252" t="s">
        <v>843</v>
      </c>
      <c r="G936" s="252" t="s">
        <v>844</v>
      </c>
      <c r="H936" s="252" t="s">
        <v>403</v>
      </c>
      <c r="I936" s="255">
        <v>45561.554166666669</v>
      </c>
      <c r="J936" s="255">
        <v>45565.574999999997</v>
      </c>
      <c r="K936" s="252" t="s">
        <v>845</v>
      </c>
      <c r="L936" s="255">
        <v>45598.492361111108</v>
      </c>
      <c r="M936" s="252" t="s">
        <v>846</v>
      </c>
      <c r="N936" s="252" t="s">
        <v>1005</v>
      </c>
      <c r="O936" s="252" t="s">
        <v>848</v>
      </c>
      <c r="P936" s="255">
        <v>45598.492361111108</v>
      </c>
      <c r="Q936" s="252" t="s">
        <v>795</v>
      </c>
      <c r="R936" s="255">
        <v>45595.479166666664</v>
      </c>
      <c r="S936" s="255">
        <v>45561.711805555555</v>
      </c>
      <c r="T936" s="255">
        <v>45561.637499999997</v>
      </c>
      <c r="U936" s="252" t="s">
        <v>885</v>
      </c>
      <c r="V936" s="253" t="s">
        <v>849</v>
      </c>
      <c r="W936" s="252" t="s">
        <v>850</v>
      </c>
      <c r="X936" s="252" t="s">
        <v>1006</v>
      </c>
      <c r="Y936" s="228" t="str">
        <f>VLOOKUP(HelpMe[[#This Row],[Technician]],Technicians[#All],3,FALSE)</f>
        <v>RAK Ceramics</v>
      </c>
      <c r="Z936" s="228" t="str">
        <f>VLOOKUP(HelpMe[[#This Row],[Technician]],Technicians[#All],2,FALSE)</f>
        <v>SAP Basis</v>
      </c>
      <c r="AA936" s="230" t="e">
        <f>IF((TEXT("Oct 28, 2024 00:00 AM","mmm dd, yyyy hh:mm") - TEXT(HelpMe[[#This Row],[Created Date]],"mmm dd, yyyy hh:mm"))&gt;0, "Yes","No")</f>
        <v>#VALUE!</v>
      </c>
      <c r="AB936" s="230">
        <f ca="1">IF(HelpMe[[#This Row],[Resolved Time]]="-",NOW()-TEXT(HelpMe[[#This Row],[Created Date]],"mmm dd, yyyy hh:mm"),HelpMe[[#This Row],[Resolved Time]]-HelpMe[[#This Row],[Created Date]])</f>
        <v>33.924999999995634</v>
      </c>
      <c r="AC936" s="231" t="e">
        <f>YEAR(TEXT(HelpMe[[#This Row],[Created Date]],"mmm dd, yyyy hh:mm"))</f>
        <v>#VALUE!</v>
      </c>
      <c r="AD936" s="228" t="e">
        <f>WEEKNUM(TEXT(HelpMe[[#This Row],[Created Date]],"mmm dd, yyyy hh:mm"),2)</f>
        <v>#VALUE!</v>
      </c>
      <c r="AE936" s="228" t="e">
        <f>_xlfn.CONCAT(HelpMe[[#This Row],[Year]],"-W",HelpMe[[#This Row],[Week'#]])</f>
        <v>#VALUE!</v>
      </c>
      <c r="AF936" s="228" t="str">
        <f>IFERROR(VLOOKUP(HelpMe[[#This Row],[ID]],CGTracker[#All],11,FALSE),"No CG Status Found")</f>
        <v>No CG Status Found</v>
      </c>
      <c r="AG936" s="228" t="e">
        <f>MONTH(TEXT(HelpMe[[#This Row],[Created Date]],"mmm dd, yyyy hh:mm"))</f>
        <v>#VALUE!</v>
      </c>
      <c r="AH936" s="234" t="e">
        <f>_xlfn.CONCAT(HelpMe[[#This Row],[Year]],"-M",HelpMe[[#This Row],[Month]])</f>
        <v>#VALUE!</v>
      </c>
      <c r="AI936" s="228" t="str">
        <f ca="1">IF(HelpMe[[#This Row],[Age]]&lt;2,"Less than 2",IF(HelpMe[[#This Row],[Age]]&lt;5,"From 2 to 5",IF(HelpMe[[#This Row],[Age]]&lt;10,"From 5 to 10","More than 10")))</f>
        <v>More than 10</v>
      </c>
      <c r="AJ936" s="233" t="e">
        <f>DATEVALUE(TEXT(HelpMe[[#This Row],[Created Date]],"mm/dd/yyyy hh:mm"))</f>
        <v>#VALUE!</v>
      </c>
      <c r="AK936" s="233" t="e">
        <f>IF(HelpMe[[#This Row],[Resolved Time]]="-","",DATEVALUE(TEXT(HelpMe[[#This Row],[Created Date]],"mm/dd/yyyy hh:mm")))</f>
        <v>#VALUE!</v>
      </c>
    </row>
    <row r="937" spans="1:37" ht="14.5">
      <c r="A937" s="252">
        <v>4000005188</v>
      </c>
      <c r="B937" s="252" t="s">
        <v>117</v>
      </c>
      <c r="C937" s="252" t="s">
        <v>906</v>
      </c>
      <c r="D937" s="254" t="s">
        <v>2290</v>
      </c>
      <c r="E937" s="252" t="s">
        <v>1979</v>
      </c>
      <c r="F937" s="252" t="s">
        <v>843</v>
      </c>
      <c r="G937" s="252" t="s">
        <v>844</v>
      </c>
      <c r="H937" s="252" t="s">
        <v>403</v>
      </c>
      <c r="I937" s="255">
        <v>45616.511805555558</v>
      </c>
      <c r="J937" s="255">
        <v>45617.470138888886</v>
      </c>
      <c r="K937" s="252" t="s">
        <v>885</v>
      </c>
      <c r="L937" s="255">
        <v>45620.834027777775</v>
      </c>
      <c r="M937" s="252" t="s">
        <v>1979</v>
      </c>
      <c r="N937" s="252" t="s">
        <v>1177</v>
      </c>
      <c r="O937" s="252" t="s">
        <v>848</v>
      </c>
      <c r="P937" s="255">
        <v>45620.834027777775</v>
      </c>
      <c r="Q937" s="252" t="s">
        <v>861</v>
      </c>
      <c r="R937" s="255">
        <v>45617.813194444447</v>
      </c>
      <c r="S937" s="255">
        <v>45617.813194444447</v>
      </c>
      <c r="T937" s="255">
        <v>45616.553472222222</v>
      </c>
      <c r="U937" s="252" t="s">
        <v>885</v>
      </c>
      <c r="V937" s="253" t="s">
        <v>849</v>
      </c>
      <c r="W937" s="252" t="s">
        <v>888</v>
      </c>
      <c r="X937" s="252" t="s">
        <v>793</v>
      </c>
      <c r="Y937" s="228" t="str">
        <f>VLOOKUP(HelpMe[[#This Row],[Technician]],Technicians[#All],3,FALSE)</f>
        <v>RAK Ceramics</v>
      </c>
      <c r="Z937" s="228" t="str">
        <f>VLOOKUP(HelpMe[[#This Row],[Technician]],Technicians[#All],2,FALSE)</f>
        <v>SAP Basis</v>
      </c>
      <c r="AA937" s="230" t="e">
        <f>IF((TEXT("Oct 28, 2024 00:00 AM","mmm dd, yyyy hh:mm") - TEXT(HelpMe[[#This Row],[Created Date]],"mmm dd, yyyy hh:mm"))&gt;0, "Yes","No")</f>
        <v>#VALUE!</v>
      </c>
      <c r="AB937" s="230">
        <f ca="1">IF(HelpMe[[#This Row],[Resolved Time]]="-",NOW()-TEXT(HelpMe[[#This Row],[Created Date]],"mmm dd, yyyy hh:mm"),HelpMe[[#This Row],[Resolved Time]]-HelpMe[[#This Row],[Created Date]])</f>
        <v>1.3013888888890506</v>
      </c>
      <c r="AC937" s="231" t="e">
        <f>YEAR(TEXT(HelpMe[[#This Row],[Created Date]],"mmm dd, yyyy hh:mm"))</f>
        <v>#VALUE!</v>
      </c>
      <c r="AD937" s="228" t="e">
        <f>WEEKNUM(TEXT(HelpMe[[#This Row],[Created Date]],"mmm dd, yyyy hh:mm"),2)</f>
        <v>#VALUE!</v>
      </c>
      <c r="AE937" s="228" t="e">
        <f>_xlfn.CONCAT(HelpMe[[#This Row],[Year]],"-W",HelpMe[[#This Row],[Week'#]])</f>
        <v>#VALUE!</v>
      </c>
      <c r="AF937" s="228" t="str">
        <f>IFERROR(VLOOKUP(HelpMe[[#This Row],[ID]],CGTracker[#All],11,FALSE),"No CG Status Found")</f>
        <v>No CG Status Found</v>
      </c>
      <c r="AG937" s="228" t="e">
        <f>MONTH(TEXT(HelpMe[[#This Row],[Created Date]],"mmm dd, yyyy hh:mm"))</f>
        <v>#VALUE!</v>
      </c>
      <c r="AH937" s="234" t="e">
        <f>_xlfn.CONCAT(HelpMe[[#This Row],[Year]],"-M",HelpMe[[#This Row],[Month]])</f>
        <v>#VALUE!</v>
      </c>
      <c r="AI937" s="228" t="str">
        <f ca="1">IF(HelpMe[[#This Row],[Age]]&lt;2,"Less than 2",IF(HelpMe[[#This Row],[Age]]&lt;5,"From 2 to 5",IF(HelpMe[[#This Row],[Age]]&lt;10,"From 5 to 10","More than 10")))</f>
        <v>Less than 2</v>
      </c>
      <c r="AJ937" s="233" t="e">
        <f>DATEVALUE(TEXT(HelpMe[[#This Row],[Created Date]],"mm/dd/yyyy hh:mm"))</f>
        <v>#VALUE!</v>
      </c>
      <c r="AK937" s="233" t="e">
        <f>IF(HelpMe[[#This Row],[Resolved Time]]="-","",DATEVALUE(TEXT(HelpMe[[#This Row],[Created Date]],"mm/dd/yyyy hh:mm")))</f>
        <v>#VALUE!</v>
      </c>
    </row>
    <row r="938" spans="1:37" ht="14.5">
      <c r="A938" s="252">
        <v>4000005092</v>
      </c>
      <c r="B938" s="252" t="s">
        <v>117</v>
      </c>
      <c r="C938" s="252" t="s">
        <v>881</v>
      </c>
      <c r="D938" s="254" t="s">
        <v>2291</v>
      </c>
      <c r="E938" s="252" t="s">
        <v>970</v>
      </c>
      <c r="F938" s="252" t="s">
        <v>843</v>
      </c>
      <c r="G938" s="252" t="s">
        <v>844</v>
      </c>
      <c r="H938" s="252" t="s">
        <v>403</v>
      </c>
      <c r="I938" s="255">
        <v>45612.826388888891</v>
      </c>
      <c r="J938" s="255">
        <v>45621.4375</v>
      </c>
      <c r="K938" s="252" t="s">
        <v>885</v>
      </c>
      <c r="L938" s="255">
        <v>45620.667361111111</v>
      </c>
      <c r="M938" s="252" t="s">
        <v>846</v>
      </c>
      <c r="N938" s="252" t="s">
        <v>2292</v>
      </c>
      <c r="O938" s="252" t="s">
        <v>848</v>
      </c>
      <c r="P938" s="255">
        <v>45620.667361111111</v>
      </c>
      <c r="Q938" s="252" t="s">
        <v>881</v>
      </c>
      <c r="R938" s="255">
        <v>45617.660416666666</v>
      </c>
      <c r="S938" s="255">
        <v>45617.660416666666</v>
      </c>
      <c r="T938" s="255">
        <v>45614.604166666664</v>
      </c>
      <c r="U938" s="252" t="s">
        <v>885</v>
      </c>
      <c r="V938" s="253" t="s">
        <v>849</v>
      </c>
      <c r="W938" s="252" t="s">
        <v>888</v>
      </c>
      <c r="X938" s="252" t="s">
        <v>793</v>
      </c>
      <c r="Y938" s="228" t="str">
        <f>VLOOKUP(HelpMe[[#This Row],[Technician]],Technicians[#All],3,FALSE)</f>
        <v>RAK Ceramics</v>
      </c>
      <c r="Z938" s="228" t="str">
        <f>VLOOKUP(HelpMe[[#This Row],[Technician]],Technicians[#All],2,FALSE)</f>
        <v>SAP Basis</v>
      </c>
      <c r="AA938" s="230" t="e">
        <f>IF((TEXT("Oct 28, 2024 00:00 AM","mmm dd, yyyy hh:mm") - TEXT(HelpMe[[#This Row],[Created Date]],"mmm dd, yyyy hh:mm"))&gt;0, "Yes","No")</f>
        <v>#VALUE!</v>
      </c>
      <c r="AB938" s="230">
        <f ca="1">IF(HelpMe[[#This Row],[Resolved Time]]="-",NOW()-TEXT(HelpMe[[#This Row],[Created Date]],"mmm dd, yyyy hh:mm"),HelpMe[[#This Row],[Resolved Time]]-HelpMe[[#This Row],[Created Date]])</f>
        <v>4.8340277777751908</v>
      </c>
      <c r="AC938" s="231" t="e">
        <f>YEAR(TEXT(HelpMe[[#This Row],[Created Date]],"mmm dd, yyyy hh:mm"))</f>
        <v>#VALUE!</v>
      </c>
      <c r="AD938" s="228" t="e">
        <f>WEEKNUM(TEXT(HelpMe[[#This Row],[Created Date]],"mmm dd, yyyy hh:mm"),2)</f>
        <v>#VALUE!</v>
      </c>
      <c r="AE938" s="228" t="e">
        <f>_xlfn.CONCAT(HelpMe[[#This Row],[Year]],"-W",HelpMe[[#This Row],[Week'#]])</f>
        <v>#VALUE!</v>
      </c>
      <c r="AF938" s="228" t="str">
        <f>IFERROR(VLOOKUP(HelpMe[[#This Row],[ID]],CGTracker[#All],11,FALSE),"No CG Status Found")</f>
        <v>No CG Status Found</v>
      </c>
      <c r="AG938" s="228" t="e">
        <f>MONTH(TEXT(HelpMe[[#This Row],[Created Date]],"mmm dd, yyyy hh:mm"))</f>
        <v>#VALUE!</v>
      </c>
      <c r="AH938" s="234" t="e">
        <f>_xlfn.CONCAT(HelpMe[[#This Row],[Year]],"-M",HelpMe[[#This Row],[Month]])</f>
        <v>#VALUE!</v>
      </c>
      <c r="AI938" s="228" t="str">
        <f ca="1">IF(HelpMe[[#This Row],[Age]]&lt;2,"Less than 2",IF(HelpMe[[#This Row],[Age]]&lt;5,"From 2 to 5",IF(HelpMe[[#This Row],[Age]]&lt;10,"From 5 to 10","More than 10")))</f>
        <v>From 2 to 5</v>
      </c>
      <c r="AJ938" s="233" t="e">
        <f>DATEVALUE(TEXT(HelpMe[[#This Row],[Created Date]],"mm/dd/yyyy hh:mm"))</f>
        <v>#VALUE!</v>
      </c>
      <c r="AK938" s="233" t="e">
        <f>IF(HelpMe[[#This Row],[Resolved Time]]="-","",DATEVALUE(TEXT(HelpMe[[#This Row],[Created Date]],"mm/dd/yyyy hh:mm")))</f>
        <v>#VALUE!</v>
      </c>
    </row>
    <row r="939" spans="1:37" ht="14.5">
      <c r="A939" s="252">
        <v>4000000311</v>
      </c>
      <c r="B939" s="252" t="s">
        <v>117</v>
      </c>
      <c r="C939" s="252" t="s">
        <v>795</v>
      </c>
      <c r="D939" s="254" t="s">
        <v>2293</v>
      </c>
      <c r="E939" s="252" t="s">
        <v>877</v>
      </c>
      <c r="F939" s="252" t="s">
        <v>843</v>
      </c>
      <c r="G939" s="252" t="s">
        <v>844</v>
      </c>
      <c r="H939" s="252" t="s">
        <v>403</v>
      </c>
      <c r="I939" s="255">
        <v>45477.677777777775</v>
      </c>
      <c r="J939" s="255">
        <v>45481.677777777775</v>
      </c>
      <c r="K939" s="252" t="s">
        <v>845</v>
      </c>
      <c r="L939" s="255">
        <v>45481.699305555558</v>
      </c>
      <c r="M939" s="252" t="s">
        <v>877</v>
      </c>
      <c r="N939" s="252" t="s">
        <v>878</v>
      </c>
      <c r="O939" s="252" t="s">
        <v>920</v>
      </c>
      <c r="P939" s="255">
        <v>45510.175694444442</v>
      </c>
      <c r="Q939" s="252" t="s">
        <v>795</v>
      </c>
      <c r="R939" s="255">
        <v>45478.683333333334</v>
      </c>
      <c r="S939" s="255">
        <v>45478.683333333334</v>
      </c>
      <c r="T939" s="255">
        <v>45477.761111111111</v>
      </c>
      <c r="U939" s="252" t="s">
        <v>885</v>
      </c>
      <c r="V939" s="253" t="s">
        <v>849</v>
      </c>
      <c r="W939" s="252" t="s">
        <v>850</v>
      </c>
      <c r="X939" s="252" t="s">
        <v>793</v>
      </c>
      <c r="Y939" s="228" t="str">
        <f>VLOOKUP(HelpMe[[#This Row],[Technician]],Technicians[#All],3,FALSE)</f>
        <v>RAK Ceramics</v>
      </c>
      <c r="Z939" s="228" t="str">
        <f>VLOOKUP(HelpMe[[#This Row],[Technician]],Technicians[#All],2,FALSE)</f>
        <v>SAP Basis</v>
      </c>
      <c r="AA939" s="230" t="e">
        <f>IF((TEXT("Oct 28, 2024 00:00 AM","mmm dd, yyyy hh:mm") - TEXT(HelpMe[[#This Row],[Created Date]],"mmm dd, yyyy hh:mm"))&gt;0, "Yes","No")</f>
        <v>#VALUE!</v>
      </c>
      <c r="AB939" s="230">
        <f ca="1">IF(HelpMe[[#This Row],[Resolved Time]]="-",NOW()-TEXT(HelpMe[[#This Row],[Created Date]],"mmm dd, yyyy hh:mm"),HelpMe[[#This Row],[Resolved Time]]-HelpMe[[#This Row],[Created Date]])</f>
        <v>1.0055555555591127</v>
      </c>
      <c r="AC939" s="231" t="e">
        <f>YEAR(TEXT(HelpMe[[#This Row],[Created Date]],"mmm dd, yyyy hh:mm"))</f>
        <v>#VALUE!</v>
      </c>
      <c r="AD939" s="228" t="e">
        <f>WEEKNUM(TEXT(HelpMe[[#This Row],[Created Date]],"mmm dd, yyyy hh:mm"),2)</f>
        <v>#VALUE!</v>
      </c>
      <c r="AE939" s="228" t="e">
        <f>_xlfn.CONCAT(HelpMe[[#This Row],[Year]],"-W",HelpMe[[#This Row],[Week'#]])</f>
        <v>#VALUE!</v>
      </c>
      <c r="AF939" s="228" t="str">
        <f>IFERROR(VLOOKUP(HelpMe[[#This Row],[ID]],CGTracker[#All],11,FALSE),"No CG Status Found")</f>
        <v>No CG Status Found</v>
      </c>
      <c r="AG939" s="228" t="e">
        <f>MONTH(TEXT(HelpMe[[#This Row],[Created Date]],"mmm dd, yyyy hh:mm"))</f>
        <v>#VALUE!</v>
      </c>
      <c r="AH939" s="234" t="e">
        <f>_xlfn.CONCAT(HelpMe[[#This Row],[Year]],"-M",HelpMe[[#This Row],[Month]])</f>
        <v>#VALUE!</v>
      </c>
      <c r="AI939" s="228" t="str">
        <f ca="1">IF(HelpMe[[#This Row],[Age]]&lt;2,"Less than 2",IF(HelpMe[[#This Row],[Age]]&lt;5,"From 2 to 5",IF(HelpMe[[#This Row],[Age]]&lt;10,"From 5 to 10","More than 10")))</f>
        <v>Less than 2</v>
      </c>
      <c r="AJ939" s="233">
        <f>DATEVALUE(TEXT(HelpMe[[#This Row],[Created Date]],"mm/dd/yyyy hh:mm"))</f>
        <v>45389</v>
      </c>
      <c r="AK939" s="233">
        <f>IF(HelpMe[[#This Row],[Resolved Time]]="-","",DATEVALUE(TEXT(HelpMe[[#This Row],[Created Date]],"mm/dd/yyyy hh:mm")))</f>
        <v>45389</v>
      </c>
    </row>
    <row r="940" spans="1:37" ht="14.5">
      <c r="A940" s="252">
        <v>4000004862</v>
      </c>
      <c r="B940" s="252" t="s">
        <v>117</v>
      </c>
      <c r="C940" s="252" t="s">
        <v>861</v>
      </c>
      <c r="D940" s="254" t="s">
        <v>2294</v>
      </c>
      <c r="E940" s="252" t="s">
        <v>2295</v>
      </c>
      <c r="F940" s="252" t="s">
        <v>843</v>
      </c>
      <c r="G940" s="252" t="s">
        <v>844</v>
      </c>
      <c r="H940" s="252" t="s">
        <v>403</v>
      </c>
      <c r="I940" s="255">
        <v>45607.428472222222</v>
      </c>
      <c r="J940" s="255">
        <v>45609.4375</v>
      </c>
      <c r="K940" s="252" t="s">
        <v>885</v>
      </c>
      <c r="L940" s="255">
        <v>45610.579861111109</v>
      </c>
      <c r="M940" s="252" t="s">
        <v>2295</v>
      </c>
      <c r="N940" s="252" t="s">
        <v>1177</v>
      </c>
      <c r="O940" s="252" t="s">
        <v>848</v>
      </c>
      <c r="P940" s="255">
        <v>45610.579861111109</v>
      </c>
      <c r="Q940" s="252" t="s">
        <v>795</v>
      </c>
      <c r="R940" s="255">
        <v>45607.55</v>
      </c>
      <c r="S940" s="255">
        <v>45607.55</v>
      </c>
      <c r="T940" s="255">
        <v>45607.520833333336</v>
      </c>
      <c r="U940" s="252" t="s">
        <v>885</v>
      </c>
      <c r="V940" s="253" t="s">
        <v>849</v>
      </c>
      <c r="W940" s="252" t="s">
        <v>888</v>
      </c>
      <c r="X940" s="252" t="s">
        <v>793</v>
      </c>
      <c r="Y940" s="228" t="str">
        <f>VLOOKUP(HelpMe[[#This Row],[Technician]],Technicians[#All],3,FALSE)</f>
        <v>RAK Ceramics</v>
      </c>
      <c r="Z940" s="228" t="str">
        <f>VLOOKUP(HelpMe[[#This Row],[Technician]],Technicians[#All],2,FALSE)</f>
        <v>SAP Basis</v>
      </c>
      <c r="AA940" s="230" t="e">
        <f>IF((TEXT("Oct 28, 2024 00:00 AM","mmm dd, yyyy hh:mm") - TEXT(HelpMe[[#This Row],[Created Date]],"mmm dd, yyyy hh:mm"))&gt;0, "Yes","No")</f>
        <v>#VALUE!</v>
      </c>
      <c r="AB940" s="230">
        <f ca="1">IF(HelpMe[[#This Row],[Resolved Time]]="-",NOW()-TEXT(HelpMe[[#This Row],[Created Date]],"mmm dd, yyyy hh:mm"),HelpMe[[#This Row],[Resolved Time]]-HelpMe[[#This Row],[Created Date]])</f>
        <v>0.12152777778101154</v>
      </c>
      <c r="AC940" s="231" t="e">
        <f>YEAR(TEXT(HelpMe[[#This Row],[Created Date]],"mmm dd, yyyy hh:mm"))</f>
        <v>#VALUE!</v>
      </c>
      <c r="AD940" s="228" t="e">
        <f>WEEKNUM(TEXT(HelpMe[[#This Row],[Created Date]],"mmm dd, yyyy hh:mm"),2)</f>
        <v>#VALUE!</v>
      </c>
      <c r="AE940" s="228" t="e">
        <f>_xlfn.CONCAT(HelpMe[[#This Row],[Year]],"-W",HelpMe[[#This Row],[Week'#]])</f>
        <v>#VALUE!</v>
      </c>
      <c r="AF940" s="228" t="str">
        <f>IFERROR(VLOOKUP(HelpMe[[#This Row],[ID]],CGTracker[#All],11,FALSE),"No CG Status Found")</f>
        <v>No CG Status Found</v>
      </c>
      <c r="AG940" s="228" t="e">
        <f>MONTH(TEXT(HelpMe[[#This Row],[Created Date]],"mmm dd, yyyy hh:mm"))</f>
        <v>#VALUE!</v>
      </c>
      <c r="AH940" s="234" t="e">
        <f>_xlfn.CONCAT(HelpMe[[#This Row],[Year]],"-M",HelpMe[[#This Row],[Month]])</f>
        <v>#VALUE!</v>
      </c>
      <c r="AI940" s="228" t="str">
        <f ca="1">IF(HelpMe[[#This Row],[Age]]&lt;2,"Less than 2",IF(HelpMe[[#This Row],[Age]]&lt;5,"From 2 to 5",IF(HelpMe[[#This Row],[Age]]&lt;10,"From 5 to 10","More than 10")))</f>
        <v>Less than 2</v>
      </c>
      <c r="AJ940" s="233">
        <f>DATEVALUE(TEXT(HelpMe[[#This Row],[Created Date]],"mm/dd/yyyy hh:mm"))</f>
        <v>45607</v>
      </c>
      <c r="AK940" s="233">
        <f>IF(HelpMe[[#This Row],[Resolved Time]]="-","",DATEVALUE(TEXT(HelpMe[[#This Row],[Created Date]],"mm/dd/yyyy hh:mm")))</f>
        <v>45607</v>
      </c>
    </row>
    <row r="941" spans="1:37" ht="14.5">
      <c r="A941" s="252">
        <v>4000006057</v>
      </c>
      <c r="B941" s="252" t="s">
        <v>117</v>
      </c>
      <c r="C941" s="252" t="s">
        <v>861</v>
      </c>
      <c r="D941" s="254" t="s">
        <v>2296</v>
      </c>
      <c r="E941" s="252" t="s">
        <v>1332</v>
      </c>
      <c r="F941" s="252" t="s">
        <v>843</v>
      </c>
      <c r="G941" s="252" t="s">
        <v>844</v>
      </c>
      <c r="H941" s="252" t="s">
        <v>40</v>
      </c>
      <c r="I941" s="255">
        <v>45644.802083333336</v>
      </c>
      <c r="J941" s="255">
        <v>45646.802083333336</v>
      </c>
      <c r="K941" s="252" t="s">
        <v>885</v>
      </c>
      <c r="L941" s="253" t="s">
        <v>849</v>
      </c>
      <c r="M941" s="252" t="s">
        <v>1332</v>
      </c>
      <c r="N941" s="252" t="s">
        <v>939</v>
      </c>
      <c r="O941" s="252" t="s">
        <v>848</v>
      </c>
      <c r="P941" s="255">
        <v>45646.570833333331</v>
      </c>
      <c r="Q941" s="252" t="s">
        <v>795</v>
      </c>
      <c r="R941" s="255">
        <v>45646.570833333331</v>
      </c>
      <c r="S941" s="255">
        <v>45646.570833333331</v>
      </c>
      <c r="T941" s="255">
        <v>45645.510416666664</v>
      </c>
      <c r="U941" s="252" t="s">
        <v>885</v>
      </c>
      <c r="V941" s="253" t="s">
        <v>849</v>
      </c>
      <c r="W941" s="252" t="s">
        <v>888</v>
      </c>
      <c r="X941" s="252" t="s">
        <v>793</v>
      </c>
      <c r="Y941" s="228" t="str">
        <f>VLOOKUP(HelpMe[[#This Row],[Technician]],Technicians[#All],3,FALSE)</f>
        <v>RAK Ceramics</v>
      </c>
      <c r="Z941" s="228" t="str">
        <f>VLOOKUP(HelpMe[[#This Row],[Technician]],Technicians[#All],2,FALSE)</f>
        <v>SAP Basis</v>
      </c>
      <c r="AA941" s="230" t="e">
        <f>IF((TEXT("Oct 28, 2024 00:00 AM","mmm dd, yyyy hh:mm") - TEXT(HelpMe[[#This Row],[Created Date]],"mmm dd, yyyy hh:mm"))&gt;0, "Yes","No")</f>
        <v>#VALUE!</v>
      </c>
      <c r="AB941" s="230">
        <f ca="1">IF(HelpMe[[#This Row],[Resolved Time]]="-",NOW()-TEXT(HelpMe[[#This Row],[Created Date]],"mmm dd, yyyy hh:mm"),HelpMe[[#This Row],[Resolved Time]]-HelpMe[[#This Row],[Created Date]])</f>
        <v>1.7687499999956344</v>
      </c>
      <c r="AC941" s="231" t="e">
        <f>YEAR(TEXT(HelpMe[[#This Row],[Created Date]],"mmm dd, yyyy hh:mm"))</f>
        <v>#VALUE!</v>
      </c>
      <c r="AD941" s="228" t="e">
        <f>WEEKNUM(TEXT(HelpMe[[#This Row],[Created Date]],"mmm dd, yyyy hh:mm"),2)</f>
        <v>#VALUE!</v>
      </c>
      <c r="AE941" s="228" t="e">
        <f>_xlfn.CONCAT(HelpMe[[#This Row],[Year]],"-W",HelpMe[[#This Row],[Week'#]])</f>
        <v>#VALUE!</v>
      </c>
      <c r="AF941" s="228" t="str">
        <f>IFERROR(VLOOKUP(HelpMe[[#This Row],[ID]],CGTracker[#All],11,FALSE),"No CG Status Found")</f>
        <v>No CG Status Found</v>
      </c>
      <c r="AG941" s="228" t="e">
        <f>MONTH(TEXT(HelpMe[[#This Row],[Created Date]],"mmm dd, yyyy hh:mm"))</f>
        <v>#VALUE!</v>
      </c>
      <c r="AH941" s="234" t="e">
        <f>_xlfn.CONCAT(HelpMe[[#This Row],[Year]],"-M",HelpMe[[#This Row],[Month]])</f>
        <v>#VALUE!</v>
      </c>
      <c r="AI941" s="228" t="str">
        <f ca="1">IF(HelpMe[[#This Row],[Age]]&lt;2,"Less than 2",IF(HelpMe[[#This Row],[Age]]&lt;5,"From 2 to 5",IF(HelpMe[[#This Row],[Age]]&lt;10,"From 5 to 10","More than 10")))</f>
        <v>Less than 2</v>
      </c>
      <c r="AJ941" s="233" t="e">
        <f>DATEVALUE(TEXT(HelpMe[[#This Row],[Created Date]],"mm/dd/yyyy hh:mm"))</f>
        <v>#VALUE!</v>
      </c>
      <c r="AK941" s="233" t="e">
        <f>IF(HelpMe[[#This Row],[Resolved Time]]="-","",DATEVALUE(TEXT(HelpMe[[#This Row],[Created Date]],"mm/dd/yyyy hh:mm")))</f>
        <v>#VALUE!</v>
      </c>
    </row>
    <row r="942" spans="1:37" ht="14.5">
      <c r="A942" s="252">
        <v>4000004773</v>
      </c>
      <c r="B942" s="252" t="s">
        <v>117</v>
      </c>
      <c r="C942" s="252" t="s">
        <v>795</v>
      </c>
      <c r="D942" s="254" t="s">
        <v>2297</v>
      </c>
      <c r="E942" s="252" t="s">
        <v>999</v>
      </c>
      <c r="F942" s="252" t="s">
        <v>843</v>
      </c>
      <c r="G942" s="252" t="s">
        <v>844</v>
      </c>
      <c r="H942" s="252" t="s">
        <v>403</v>
      </c>
      <c r="I942" s="255">
        <v>45603.679861111108</v>
      </c>
      <c r="J942" s="255">
        <v>45605.679861111108</v>
      </c>
      <c r="K942" s="252" t="s">
        <v>885</v>
      </c>
      <c r="L942" s="255">
        <v>45612.789583333331</v>
      </c>
      <c r="M942" s="252" t="s">
        <v>846</v>
      </c>
      <c r="N942" s="252" t="s">
        <v>1000</v>
      </c>
      <c r="O942" s="252" t="s">
        <v>848</v>
      </c>
      <c r="P942" s="255">
        <v>45612.789583333331</v>
      </c>
      <c r="Q942" s="252" t="s">
        <v>795</v>
      </c>
      <c r="R942" s="255">
        <v>45609.787499999999</v>
      </c>
      <c r="S942" s="255">
        <v>45609.787499999999</v>
      </c>
      <c r="T942" s="255">
        <v>45603.763194444444</v>
      </c>
      <c r="U942" s="252" t="s">
        <v>885</v>
      </c>
      <c r="V942" s="253" t="s">
        <v>849</v>
      </c>
      <c r="W942" s="252" t="s">
        <v>888</v>
      </c>
      <c r="X942" s="252" t="s">
        <v>903</v>
      </c>
      <c r="Y942" s="228" t="str">
        <f>VLOOKUP(HelpMe[[#This Row],[Technician]],Technicians[#All],3,FALSE)</f>
        <v>RAK Ceramics</v>
      </c>
      <c r="Z942" s="228" t="str">
        <f>VLOOKUP(HelpMe[[#This Row],[Technician]],Technicians[#All],2,FALSE)</f>
        <v>SAP Basis</v>
      </c>
      <c r="AA942" s="230" t="e">
        <f>IF((TEXT("Oct 28, 2024 00:00 AM","mmm dd, yyyy hh:mm") - TEXT(HelpMe[[#This Row],[Created Date]],"mmm dd, yyyy hh:mm"))&gt;0, "Yes","No")</f>
        <v>#VALUE!</v>
      </c>
      <c r="AB942" s="230">
        <f ca="1">IF(HelpMe[[#This Row],[Resolved Time]]="-",NOW()-TEXT(HelpMe[[#This Row],[Created Date]],"mmm dd, yyyy hh:mm"),HelpMe[[#This Row],[Resolved Time]]-HelpMe[[#This Row],[Created Date]])</f>
        <v>6.1076388888905058</v>
      </c>
      <c r="AC942" s="231" t="e">
        <f>YEAR(TEXT(HelpMe[[#This Row],[Created Date]],"mmm dd, yyyy hh:mm"))</f>
        <v>#VALUE!</v>
      </c>
      <c r="AD942" s="228" t="e">
        <f>WEEKNUM(TEXT(HelpMe[[#This Row],[Created Date]],"mmm dd, yyyy hh:mm"),2)</f>
        <v>#VALUE!</v>
      </c>
      <c r="AE942" s="228" t="e">
        <f>_xlfn.CONCAT(HelpMe[[#This Row],[Year]],"-W",HelpMe[[#This Row],[Week'#]])</f>
        <v>#VALUE!</v>
      </c>
      <c r="AF942" s="228" t="str">
        <f>IFERROR(VLOOKUP(HelpMe[[#This Row],[ID]],CGTracker[#All],11,FALSE),"No CG Status Found")</f>
        <v>No CG Status Found</v>
      </c>
      <c r="AG942" s="228" t="e">
        <f>MONTH(TEXT(HelpMe[[#This Row],[Created Date]],"mmm dd, yyyy hh:mm"))</f>
        <v>#VALUE!</v>
      </c>
      <c r="AH942" s="234" t="e">
        <f>_xlfn.CONCAT(HelpMe[[#This Row],[Year]],"-M",HelpMe[[#This Row],[Month]])</f>
        <v>#VALUE!</v>
      </c>
      <c r="AI942" s="228" t="str">
        <f ca="1">IF(HelpMe[[#This Row],[Age]]&lt;2,"Less than 2",IF(HelpMe[[#This Row],[Age]]&lt;5,"From 2 to 5",IF(HelpMe[[#This Row],[Age]]&lt;10,"From 5 to 10","More than 10")))</f>
        <v>From 5 to 10</v>
      </c>
      <c r="AJ942" s="233">
        <f>DATEVALUE(TEXT(HelpMe[[#This Row],[Created Date]],"mm/dd/yyyy hh:mm"))</f>
        <v>45484</v>
      </c>
      <c r="AK942" s="233">
        <f>IF(HelpMe[[#This Row],[Resolved Time]]="-","",DATEVALUE(TEXT(HelpMe[[#This Row],[Created Date]],"mm/dd/yyyy hh:mm")))</f>
        <v>45484</v>
      </c>
    </row>
    <row r="943" spans="1:37" ht="14.5">
      <c r="A943" s="252">
        <v>4000004744</v>
      </c>
      <c r="B943" s="252" t="s">
        <v>117</v>
      </c>
      <c r="C943" s="252" t="s">
        <v>906</v>
      </c>
      <c r="D943" s="254" t="s">
        <v>2298</v>
      </c>
      <c r="E943" s="252" t="s">
        <v>1018</v>
      </c>
      <c r="F943" s="252" t="s">
        <v>843</v>
      </c>
      <c r="G943" s="252" t="s">
        <v>844</v>
      </c>
      <c r="H943" s="252" t="s">
        <v>403</v>
      </c>
      <c r="I943" s="255">
        <v>45602.720833333333</v>
      </c>
      <c r="J943" s="255">
        <v>45603.679166666669</v>
      </c>
      <c r="K943" s="252" t="s">
        <v>885</v>
      </c>
      <c r="L943" s="255">
        <v>45613.581250000003</v>
      </c>
      <c r="M943" s="252" t="s">
        <v>1018</v>
      </c>
      <c r="N943" s="252" t="s">
        <v>860</v>
      </c>
      <c r="O943" s="252" t="s">
        <v>848</v>
      </c>
      <c r="P943" s="255">
        <v>45613.581250000003</v>
      </c>
      <c r="Q943" s="252" t="s">
        <v>861</v>
      </c>
      <c r="R943" s="255">
        <v>45610.568749999999</v>
      </c>
      <c r="S943" s="255">
        <v>45610.568749999999</v>
      </c>
      <c r="T943" s="255">
        <v>45602.762499999997</v>
      </c>
      <c r="U943" s="252" t="s">
        <v>885</v>
      </c>
      <c r="V943" s="253" t="s">
        <v>849</v>
      </c>
      <c r="W943" s="252" t="s">
        <v>888</v>
      </c>
      <c r="X943" s="252" t="s">
        <v>793</v>
      </c>
      <c r="Y943" s="228" t="str">
        <f>VLOOKUP(HelpMe[[#This Row],[Technician]],Technicians[#All],3,FALSE)</f>
        <v>RAK Ceramics</v>
      </c>
      <c r="Z943" s="228" t="str">
        <f>VLOOKUP(HelpMe[[#This Row],[Technician]],Technicians[#All],2,FALSE)</f>
        <v>SAP Basis</v>
      </c>
      <c r="AA943" s="230" t="e">
        <f>IF((TEXT("Oct 28, 2024 00:00 AM","mmm dd, yyyy hh:mm") - TEXT(HelpMe[[#This Row],[Created Date]],"mmm dd, yyyy hh:mm"))&gt;0, "Yes","No")</f>
        <v>#VALUE!</v>
      </c>
      <c r="AB943" s="230">
        <f ca="1">IF(HelpMe[[#This Row],[Resolved Time]]="-",NOW()-TEXT(HelpMe[[#This Row],[Created Date]],"mmm dd, yyyy hh:mm"),HelpMe[[#This Row],[Resolved Time]]-HelpMe[[#This Row],[Created Date]])</f>
        <v>7.8479166666656965</v>
      </c>
      <c r="AC943" s="231" t="e">
        <f>YEAR(TEXT(HelpMe[[#This Row],[Created Date]],"mmm dd, yyyy hh:mm"))</f>
        <v>#VALUE!</v>
      </c>
      <c r="AD943" s="228" t="e">
        <f>WEEKNUM(TEXT(HelpMe[[#This Row],[Created Date]],"mmm dd, yyyy hh:mm"),2)</f>
        <v>#VALUE!</v>
      </c>
      <c r="AE943" s="228" t="e">
        <f>_xlfn.CONCAT(HelpMe[[#This Row],[Year]],"-W",HelpMe[[#This Row],[Week'#]])</f>
        <v>#VALUE!</v>
      </c>
      <c r="AF943" s="228" t="str">
        <f>IFERROR(VLOOKUP(HelpMe[[#This Row],[ID]],CGTracker[#All],11,FALSE),"No CG Status Found")</f>
        <v>No CG Status Found</v>
      </c>
      <c r="AG943" s="228" t="e">
        <f>MONTH(TEXT(HelpMe[[#This Row],[Created Date]],"mmm dd, yyyy hh:mm"))</f>
        <v>#VALUE!</v>
      </c>
      <c r="AH943" s="234" t="e">
        <f>_xlfn.CONCAT(HelpMe[[#This Row],[Year]],"-M",HelpMe[[#This Row],[Month]])</f>
        <v>#VALUE!</v>
      </c>
      <c r="AI943" s="228" t="str">
        <f ca="1">IF(HelpMe[[#This Row],[Age]]&lt;2,"Less than 2",IF(HelpMe[[#This Row],[Age]]&lt;5,"From 2 to 5",IF(HelpMe[[#This Row],[Age]]&lt;10,"From 5 to 10","More than 10")))</f>
        <v>From 5 to 10</v>
      </c>
      <c r="AJ943" s="233">
        <f>DATEVALUE(TEXT(HelpMe[[#This Row],[Created Date]],"mm/dd/yyyy hh:mm"))</f>
        <v>45454</v>
      </c>
      <c r="AK943" s="233">
        <f>IF(HelpMe[[#This Row],[Resolved Time]]="-","",DATEVALUE(TEXT(HelpMe[[#This Row],[Created Date]],"mm/dd/yyyy hh:mm")))</f>
        <v>45454</v>
      </c>
    </row>
    <row r="944" spans="1:37" ht="14.5">
      <c r="A944" s="252">
        <v>4000004759</v>
      </c>
      <c r="B944" s="252" t="s">
        <v>117</v>
      </c>
      <c r="C944" s="252" t="s">
        <v>795</v>
      </c>
      <c r="D944" s="254" t="s">
        <v>2299</v>
      </c>
      <c r="E944" s="252" t="s">
        <v>1188</v>
      </c>
      <c r="F944" s="252" t="s">
        <v>843</v>
      </c>
      <c r="G944" s="252" t="s">
        <v>844</v>
      </c>
      <c r="H944" s="252" t="s">
        <v>403</v>
      </c>
      <c r="I944" s="255">
        <v>45603.479166666664</v>
      </c>
      <c r="J944" s="255">
        <v>45606.479166666664</v>
      </c>
      <c r="K944" s="252" t="s">
        <v>885</v>
      </c>
      <c r="L944" s="255">
        <v>45606.536805555559</v>
      </c>
      <c r="M944" s="252" t="s">
        <v>846</v>
      </c>
      <c r="N944" s="252" t="s">
        <v>959</v>
      </c>
      <c r="O944" s="252" t="s">
        <v>848</v>
      </c>
      <c r="P944" s="255">
        <v>45606.536805555559</v>
      </c>
      <c r="Q944" s="252" t="s">
        <v>795</v>
      </c>
      <c r="R944" s="255">
        <v>45603.534722222219</v>
      </c>
      <c r="S944" s="255">
        <v>45603.484722222223</v>
      </c>
      <c r="T944" s="255">
        <v>45603.5625</v>
      </c>
      <c r="U944" s="252" t="s">
        <v>885</v>
      </c>
      <c r="V944" s="253" t="s">
        <v>849</v>
      </c>
      <c r="W944" s="252" t="s">
        <v>888</v>
      </c>
      <c r="X944" s="252" t="s">
        <v>857</v>
      </c>
      <c r="Y944" s="228" t="str">
        <f>VLOOKUP(HelpMe[[#This Row],[Technician]],Technicians[#All],3,FALSE)</f>
        <v>RAK Ceramics</v>
      </c>
      <c r="Z944" s="228" t="str">
        <f>VLOOKUP(HelpMe[[#This Row],[Technician]],Technicians[#All],2,FALSE)</f>
        <v>SAP Basis</v>
      </c>
      <c r="AA944" s="230" t="e">
        <f>IF((TEXT("Oct 28, 2024 00:00 AM","mmm dd, yyyy hh:mm") - TEXT(HelpMe[[#This Row],[Created Date]],"mmm dd, yyyy hh:mm"))&gt;0, "Yes","No")</f>
        <v>#VALUE!</v>
      </c>
      <c r="AB944" s="230">
        <f ca="1">IF(HelpMe[[#This Row],[Resolved Time]]="-",NOW()-TEXT(HelpMe[[#This Row],[Created Date]],"mmm dd, yyyy hh:mm"),HelpMe[[#This Row],[Resolved Time]]-HelpMe[[#This Row],[Created Date]])</f>
        <v>5.5555555554747116E-2</v>
      </c>
      <c r="AC944" s="231" t="e">
        <f>YEAR(TEXT(HelpMe[[#This Row],[Created Date]],"mmm dd, yyyy hh:mm"))</f>
        <v>#VALUE!</v>
      </c>
      <c r="AD944" s="228" t="e">
        <f>WEEKNUM(TEXT(HelpMe[[#This Row],[Created Date]],"mmm dd, yyyy hh:mm"),2)</f>
        <v>#VALUE!</v>
      </c>
      <c r="AE944" s="228" t="e">
        <f>_xlfn.CONCAT(HelpMe[[#This Row],[Year]],"-W",HelpMe[[#This Row],[Week'#]])</f>
        <v>#VALUE!</v>
      </c>
      <c r="AF944" s="228" t="str">
        <f>IFERROR(VLOOKUP(HelpMe[[#This Row],[ID]],CGTracker[#All],11,FALSE),"No CG Status Found")</f>
        <v>No CG Status Found</v>
      </c>
      <c r="AG944" s="228" t="e">
        <f>MONTH(TEXT(HelpMe[[#This Row],[Created Date]],"mmm dd, yyyy hh:mm"))</f>
        <v>#VALUE!</v>
      </c>
      <c r="AH944" s="234" t="e">
        <f>_xlfn.CONCAT(HelpMe[[#This Row],[Year]],"-M",HelpMe[[#This Row],[Month]])</f>
        <v>#VALUE!</v>
      </c>
      <c r="AI944" s="228" t="str">
        <f ca="1">IF(HelpMe[[#This Row],[Age]]&lt;2,"Less than 2",IF(HelpMe[[#This Row],[Age]]&lt;5,"From 2 to 5",IF(HelpMe[[#This Row],[Age]]&lt;10,"From 5 to 10","More than 10")))</f>
        <v>Less than 2</v>
      </c>
      <c r="AJ944" s="233">
        <f>DATEVALUE(TEXT(HelpMe[[#This Row],[Created Date]],"mm/dd/yyyy hh:mm"))</f>
        <v>45484</v>
      </c>
      <c r="AK944" s="233">
        <f>IF(HelpMe[[#This Row],[Resolved Time]]="-","",DATEVALUE(TEXT(HelpMe[[#This Row],[Created Date]],"mm/dd/yyyy hh:mm")))</f>
        <v>45484</v>
      </c>
    </row>
    <row r="945" spans="1:37" ht="14.5">
      <c r="A945" s="252">
        <v>4000002229</v>
      </c>
      <c r="B945" s="252" t="s">
        <v>117</v>
      </c>
      <c r="C945" s="252" t="s">
        <v>906</v>
      </c>
      <c r="D945" s="254" t="s">
        <v>2300</v>
      </c>
      <c r="E945" s="252" t="s">
        <v>2301</v>
      </c>
      <c r="F945" s="252" t="s">
        <v>843</v>
      </c>
      <c r="G945" s="252" t="s">
        <v>844</v>
      </c>
      <c r="H945" s="252" t="s">
        <v>403</v>
      </c>
      <c r="I945" s="255">
        <v>45526.476388888892</v>
      </c>
      <c r="J945" s="255">
        <v>45529.43472222222</v>
      </c>
      <c r="K945" s="252" t="s">
        <v>845</v>
      </c>
      <c r="L945" s="255">
        <v>45583.736805555556</v>
      </c>
      <c r="M945" s="252" t="s">
        <v>2302</v>
      </c>
      <c r="N945" s="252" t="s">
        <v>1005</v>
      </c>
      <c r="O945" s="252" t="s">
        <v>848</v>
      </c>
      <c r="P945" s="255">
        <v>45583.736805555556</v>
      </c>
      <c r="Q945" s="252" t="s">
        <v>861</v>
      </c>
      <c r="R945" s="255">
        <v>45580.699305555558</v>
      </c>
      <c r="S945" s="255">
        <v>45580.699305555558</v>
      </c>
      <c r="T945" s="255">
        <v>45526.518055555556</v>
      </c>
      <c r="U945" s="252" t="s">
        <v>885</v>
      </c>
      <c r="V945" s="253" t="s">
        <v>849</v>
      </c>
      <c r="W945" s="252" t="s">
        <v>850</v>
      </c>
      <c r="X945" s="252" t="s">
        <v>851</v>
      </c>
      <c r="Y945" s="228" t="str">
        <f>VLOOKUP(HelpMe[[#This Row],[Technician]],Technicians[#All],3,FALSE)</f>
        <v>RAK Ceramics</v>
      </c>
      <c r="Z945" s="228" t="str">
        <f>VLOOKUP(HelpMe[[#This Row],[Technician]],Technicians[#All],2,FALSE)</f>
        <v>SAP Basis</v>
      </c>
      <c r="AA945" s="230" t="e">
        <f>IF((TEXT("Oct 28, 2024 00:00 AM","mmm dd, yyyy hh:mm") - TEXT(HelpMe[[#This Row],[Created Date]],"mmm dd, yyyy hh:mm"))&gt;0, "Yes","No")</f>
        <v>#VALUE!</v>
      </c>
      <c r="AB945" s="230">
        <f ca="1">IF(HelpMe[[#This Row],[Resolved Time]]="-",NOW()-TEXT(HelpMe[[#This Row],[Created Date]],"mmm dd, yyyy hh:mm"),HelpMe[[#This Row],[Resolved Time]]-HelpMe[[#This Row],[Created Date]])</f>
        <v>54.222916666665697</v>
      </c>
      <c r="AC945" s="231" t="e">
        <f>YEAR(TEXT(HelpMe[[#This Row],[Created Date]],"mmm dd, yyyy hh:mm"))</f>
        <v>#VALUE!</v>
      </c>
      <c r="AD945" s="228" t="e">
        <f>WEEKNUM(TEXT(HelpMe[[#This Row],[Created Date]],"mmm dd, yyyy hh:mm"),2)</f>
        <v>#VALUE!</v>
      </c>
      <c r="AE945" s="228" t="e">
        <f>_xlfn.CONCAT(HelpMe[[#This Row],[Year]],"-W",HelpMe[[#This Row],[Week'#]])</f>
        <v>#VALUE!</v>
      </c>
      <c r="AF945" s="228" t="str">
        <f>IFERROR(VLOOKUP(HelpMe[[#This Row],[ID]],CGTracker[#All],11,FALSE),"No CG Status Found")</f>
        <v>No CG Status Found</v>
      </c>
      <c r="AG945" s="228" t="e">
        <f>MONTH(TEXT(HelpMe[[#This Row],[Created Date]],"mmm dd, yyyy hh:mm"))</f>
        <v>#VALUE!</v>
      </c>
      <c r="AH945" s="234" t="e">
        <f>_xlfn.CONCAT(HelpMe[[#This Row],[Year]],"-M",HelpMe[[#This Row],[Month]])</f>
        <v>#VALUE!</v>
      </c>
      <c r="AI945" s="228" t="str">
        <f ca="1">IF(HelpMe[[#This Row],[Age]]&lt;2,"Less than 2",IF(HelpMe[[#This Row],[Age]]&lt;5,"From 2 to 5",IF(HelpMe[[#This Row],[Age]]&lt;10,"From 5 to 10","More than 10")))</f>
        <v>More than 10</v>
      </c>
      <c r="AJ945" s="233" t="e">
        <f>DATEVALUE(TEXT(HelpMe[[#This Row],[Created Date]],"mm/dd/yyyy hh:mm"))</f>
        <v>#VALUE!</v>
      </c>
      <c r="AK945" s="233" t="e">
        <f>IF(HelpMe[[#This Row],[Resolved Time]]="-","",DATEVALUE(TEXT(HelpMe[[#This Row],[Created Date]],"mm/dd/yyyy hh:mm")))</f>
        <v>#VALUE!</v>
      </c>
    </row>
    <row r="946" spans="1:37" ht="14.5">
      <c r="A946" s="252">
        <v>4000004873</v>
      </c>
      <c r="B946" s="252" t="s">
        <v>117</v>
      </c>
      <c r="C946" s="252" t="s">
        <v>795</v>
      </c>
      <c r="D946" s="254" t="s">
        <v>2303</v>
      </c>
      <c r="E946" s="252" t="s">
        <v>1418</v>
      </c>
      <c r="F946" s="252" t="s">
        <v>843</v>
      </c>
      <c r="G946" s="252" t="s">
        <v>844</v>
      </c>
      <c r="H946" s="252" t="s">
        <v>403</v>
      </c>
      <c r="I946" s="255">
        <v>45607.491666666669</v>
      </c>
      <c r="J946" s="255">
        <v>45609.491666666669</v>
      </c>
      <c r="K946" s="252" t="s">
        <v>885</v>
      </c>
      <c r="L946" s="255">
        <v>45612.789583333331</v>
      </c>
      <c r="M946" s="252" t="s">
        <v>1418</v>
      </c>
      <c r="N946" s="252" t="s">
        <v>895</v>
      </c>
      <c r="O946" s="252" t="s">
        <v>848</v>
      </c>
      <c r="P946" s="255">
        <v>45612.789583333331</v>
      </c>
      <c r="Q946" s="252" t="s">
        <v>795</v>
      </c>
      <c r="R946" s="255">
        <v>45609.788888888892</v>
      </c>
      <c r="S946" s="255">
        <v>45609.788888888892</v>
      </c>
      <c r="T946" s="255">
        <v>45607.574999999997</v>
      </c>
      <c r="U946" s="252" t="s">
        <v>885</v>
      </c>
      <c r="V946" s="253" t="s">
        <v>849</v>
      </c>
      <c r="W946" s="252" t="s">
        <v>888</v>
      </c>
      <c r="X946" s="252" t="s">
        <v>793</v>
      </c>
      <c r="Y946" s="228" t="str">
        <f>VLOOKUP(HelpMe[[#This Row],[Technician]],Technicians[#All],3,FALSE)</f>
        <v>RAK Ceramics</v>
      </c>
      <c r="Z946" s="228" t="str">
        <f>VLOOKUP(HelpMe[[#This Row],[Technician]],Technicians[#All],2,FALSE)</f>
        <v>SAP Basis</v>
      </c>
      <c r="AA946" s="230" t="e">
        <f>IF((TEXT("Oct 28, 2024 00:00 AM","mmm dd, yyyy hh:mm") - TEXT(HelpMe[[#This Row],[Created Date]],"mmm dd, yyyy hh:mm"))&gt;0, "Yes","No")</f>
        <v>#VALUE!</v>
      </c>
      <c r="AB946" s="230">
        <f ca="1">IF(HelpMe[[#This Row],[Resolved Time]]="-",NOW()-TEXT(HelpMe[[#This Row],[Created Date]],"mmm dd, yyyy hh:mm"),HelpMe[[#This Row],[Resolved Time]]-HelpMe[[#This Row],[Created Date]])</f>
        <v>2.297222222223354</v>
      </c>
      <c r="AC946" s="231" t="e">
        <f>YEAR(TEXT(HelpMe[[#This Row],[Created Date]],"mmm dd, yyyy hh:mm"))</f>
        <v>#VALUE!</v>
      </c>
      <c r="AD946" s="228" t="e">
        <f>WEEKNUM(TEXT(HelpMe[[#This Row],[Created Date]],"mmm dd, yyyy hh:mm"),2)</f>
        <v>#VALUE!</v>
      </c>
      <c r="AE946" s="228" t="e">
        <f>_xlfn.CONCAT(HelpMe[[#This Row],[Year]],"-W",HelpMe[[#This Row],[Week'#]])</f>
        <v>#VALUE!</v>
      </c>
      <c r="AF946" s="228" t="str">
        <f>IFERROR(VLOOKUP(HelpMe[[#This Row],[ID]],CGTracker[#All],11,FALSE),"No CG Status Found")</f>
        <v>No CG Status Found</v>
      </c>
      <c r="AG946" s="228" t="e">
        <f>MONTH(TEXT(HelpMe[[#This Row],[Created Date]],"mmm dd, yyyy hh:mm"))</f>
        <v>#VALUE!</v>
      </c>
      <c r="AH946" s="234" t="e">
        <f>_xlfn.CONCAT(HelpMe[[#This Row],[Year]],"-M",HelpMe[[#This Row],[Month]])</f>
        <v>#VALUE!</v>
      </c>
      <c r="AI946" s="228" t="str">
        <f ca="1">IF(HelpMe[[#This Row],[Age]]&lt;2,"Less than 2",IF(HelpMe[[#This Row],[Age]]&lt;5,"From 2 to 5",IF(HelpMe[[#This Row],[Age]]&lt;10,"From 5 to 10","More than 10")))</f>
        <v>From 2 to 5</v>
      </c>
      <c r="AJ946" s="233">
        <f>DATEVALUE(TEXT(HelpMe[[#This Row],[Created Date]],"mm/dd/yyyy hh:mm"))</f>
        <v>45607</v>
      </c>
      <c r="AK946" s="233">
        <f>IF(HelpMe[[#This Row],[Resolved Time]]="-","",DATEVALUE(TEXT(HelpMe[[#This Row],[Created Date]],"mm/dd/yyyy hh:mm")))</f>
        <v>45607</v>
      </c>
    </row>
    <row r="947" spans="1:37" ht="14.5">
      <c r="A947" s="252">
        <v>4000003374</v>
      </c>
      <c r="B947" s="252" t="s">
        <v>117</v>
      </c>
      <c r="C947" s="252" t="s">
        <v>861</v>
      </c>
      <c r="D947" s="254" t="s">
        <v>2304</v>
      </c>
      <c r="E947" s="252" t="s">
        <v>2081</v>
      </c>
      <c r="F947" s="252" t="s">
        <v>843</v>
      </c>
      <c r="G947" s="252" t="s">
        <v>844</v>
      </c>
      <c r="H947" s="252" t="s">
        <v>403</v>
      </c>
      <c r="I947" s="255">
        <v>45560.568055555559</v>
      </c>
      <c r="J947" s="255">
        <v>45562.568055555559</v>
      </c>
      <c r="K947" s="252" t="s">
        <v>885</v>
      </c>
      <c r="L947" s="255">
        <v>45583.736805555556</v>
      </c>
      <c r="M947" s="252" t="s">
        <v>2081</v>
      </c>
      <c r="N947" s="252" t="s">
        <v>880</v>
      </c>
      <c r="O947" s="252" t="s">
        <v>848</v>
      </c>
      <c r="P947" s="255">
        <v>45604.502083333333</v>
      </c>
      <c r="Q947" s="252" t="s">
        <v>795</v>
      </c>
      <c r="R947" s="255">
        <v>45580.7</v>
      </c>
      <c r="S947" s="255">
        <v>45580.7</v>
      </c>
      <c r="T947" s="255">
        <v>45560.651388888888</v>
      </c>
      <c r="U947" s="252" t="s">
        <v>885</v>
      </c>
      <c r="V947" s="253" t="s">
        <v>849</v>
      </c>
      <c r="W947" s="252" t="s">
        <v>888</v>
      </c>
      <c r="X947" s="252" t="s">
        <v>793</v>
      </c>
      <c r="Y947" s="228" t="str">
        <f>VLOOKUP(HelpMe[[#This Row],[Technician]],Technicians[#All],3,FALSE)</f>
        <v>RAK Ceramics</v>
      </c>
      <c r="Z947" s="228" t="str">
        <f>VLOOKUP(HelpMe[[#This Row],[Technician]],Technicians[#All],2,FALSE)</f>
        <v>SAP Basis</v>
      </c>
      <c r="AA947" s="230" t="e">
        <f>IF((TEXT("Oct 28, 2024 00:00 AM","mmm dd, yyyy hh:mm") - TEXT(HelpMe[[#This Row],[Created Date]],"mmm dd, yyyy hh:mm"))&gt;0, "Yes","No")</f>
        <v>#VALUE!</v>
      </c>
      <c r="AB947" s="230">
        <f ca="1">IF(HelpMe[[#This Row],[Resolved Time]]="-",NOW()-TEXT(HelpMe[[#This Row],[Created Date]],"mmm dd, yyyy hh:mm"),HelpMe[[#This Row],[Resolved Time]]-HelpMe[[#This Row],[Created Date]])</f>
        <v>20.131944444437977</v>
      </c>
      <c r="AC947" s="231" t="e">
        <f>YEAR(TEXT(HelpMe[[#This Row],[Created Date]],"mmm dd, yyyy hh:mm"))</f>
        <v>#VALUE!</v>
      </c>
      <c r="AD947" s="228" t="e">
        <f>WEEKNUM(TEXT(HelpMe[[#This Row],[Created Date]],"mmm dd, yyyy hh:mm"),2)</f>
        <v>#VALUE!</v>
      </c>
      <c r="AE947" s="228" t="e">
        <f>_xlfn.CONCAT(HelpMe[[#This Row],[Year]],"-W",HelpMe[[#This Row],[Week'#]])</f>
        <v>#VALUE!</v>
      </c>
      <c r="AF947" s="228" t="str">
        <f>IFERROR(VLOOKUP(HelpMe[[#This Row],[ID]],CGTracker[#All],11,FALSE),"No CG Status Found")</f>
        <v>No CG Status Found</v>
      </c>
      <c r="AG947" s="228" t="e">
        <f>MONTH(TEXT(HelpMe[[#This Row],[Created Date]],"mmm dd, yyyy hh:mm"))</f>
        <v>#VALUE!</v>
      </c>
      <c r="AH947" s="234" t="e">
        <f>_xlfn.CONCAT(HelpMe[[#This Row],[Year]],"-M",HelpMe[[#This Row],[Month]])</f>
        <v>#VALUE!</v>
      </c>
      <c r="AI947" s="228" t="str">
        <f ca="1">IF(HelpMe[[#This Row],[Age]]&lt;2,"Less than 2",IF(HelpMe[[#This Row],[Age]]&lt;5,"From 2 to 5",IF(HelpMe[[#This Row],[Age]]&lt;10,"From 5 to 10","More than 10")))</f>
        <v>More than 10</v>
      </c>
      <c r="AJ947" s="233" t="e">
        <f>DATEVALUE(TEXT(HelpMe[[#This Row],[Created Date]],"mm/dd/yyyy hh:mm"))</f>
        <v>#VALUE!</v>
      </c>
      <c r="AK947" s="233" t="e">
        <f>IF(HelpMe[[#This Row],[Resolved Time]]="-","",DATEVALUE(TEXT(HelpMe[[#This Row],[Created Date]],"mm/dd/yyyy hh:mm")))</f>
        <v>#VALUE!</v>
      </c>
    </row>
    <row r="948" spans="1:37" ht="14.5">
      <c r="A948" s="252">
        <v>4000003890</v>
      </c>
      <c r="B948" s="252" t="s">
        <v>117</v>
      </c>
      <c r="C948" s="252" t="s">
        <v>795</v>
      </c>
      <c r="D948" s="254" t="s">
        <v>2305</v>
      </c>
      <c r="E948" s="252" t="s">
        <v>2306</v>
      </c>
      <c r="F948" s="252" t="s">
        <v>843</v>
      </c>
      <c r="G948" s="252" t="s">
        <v>844</v>
      </c>
      <c r="H948" s="252" t="s">
        <v>403</v>
      </c>
      <c r="I948" s="255">
        <v>45574.519444444442</v>
      </c>
      <c r="J948" s="255">
        <v>45576.519444444442</v>
      </c>
      <c r="K948" s="252" t="s">
        <v>885</v>
      </c>
      <c r="L948" s="255">
        <v>45607.537499999999</v>
      </c>
      <c r="M948" s="252" t="s">
        <v>846</v>
      </c>
      <c r="N948" s="252" t="s">
        <v>1923</v>
      </c>
      <c r="O948" s="252" t="s">
        <v>848</v>
      </c>
      <c r="P948" s="255">
        <v>45607.537499999999</v>
      </c>
      <c r="Q948" s="252" t="s">
        <v>795</v>
      </c>
      <c r="R948" s="255">
        <v>45604.511111111111</v>
      </c>
      <c r="S948" s="255">
        <v>45603.527083333334</v>
      </c>
      <c r="T948" s="255">
        <v>45574.602777777778</v>
      </c>
      <c r="U948" s="252" t="s">
        <v>885</v>
      </c>
      <c r="V948" s="253" t="s">
        <v>849</v>
      </c>
      <c r="W948" s="252" t="s">
        <v>888</v>
      </c>
      <c r="X948" s="252" t="s">
        <v>793</v>
      </c>
      <c r="Y948" s="228" t="str">
        <f>VLOOKUP(HelpMe[[#This Row],[Technician]],Technicians[#All],3,FALSE)</f>
        <v>RAK Ceramics</v>
      </c>
      <c r="Z948" s="228" t="str">
        <f>VLOOKUP(HelpMe[[#This Row],[Technician]],Technicians[#All],2,FALSE)</f>
        <v>SAP Basis</v>
      </c>
      <c r="AA948" s="230" t="e">
        <f>IF((TEXT("Oct 28, 2024 00:00 AM","mmm dd, yyyy hh:mm") - TEXT(HelpMe[[#This Row],[Created Date]],"mmm dd, yyyy hh:mm"))&gt;0, "Yes","No")</f>
        <v>#VALUE!</v>
      </c>
      <c r="AB948" s="230">
        <f ca="1">IF(HelpMe[[#This Row],[Resolved Time]]="-",NOW()-TEXT(HelpMe[[#This Row],[Created Date]],"mmm dd, yyyy hh:mm"),HelpMe[[#This Row],[Resolved Time]]-HelpMe[[#This Row],[Created Date]])</f>
        <v>29.991666666668607</v>
      </c>
      <c r="AC948" s="231" t="e">
        <f>YEAR(TEXT(HelpMe[[#This Row],[Created Date]],"mmm dd, yyyy hh:mm"))</f>
        <v>#VALUE!</v>
      </c>
      <c r="AD948" s="228" t="e">
        <f>WEEKNUM(TEXT(HelpMe[[#This Row],[Created Date]],"mmm dd, yyyy hh:mm"),2)</f>
        <v>#VALUE!</v>
      </c>
      <c r="AE948" s="228" t="e">
        <f>_xlfn.CONCAT(HelpMe[[#This Row],[Year]],"-W",HelpMe[[#This Row],[Week'#]])</f>
        <v>#VALUE!</v>
      </c>
      <c r="AF948" s="228" t="str">
        <f>IFERROR(VLOOKUP(HelpMe[[#This Row],[ID]],CGTracker[#All],11,FALSE),"No CG Status Found")</f>
        <v>No CG Status Found</v>
      </c>
      <c r="AG948" s="228" t="e">
        <f>MONTH(TEXT(HelpMe[[#This Row],[Created Date]],"mmm dd, yyyy hh:mm"))</f>
        <v>#VALUE!</v>
      </c>
      <c r="AH948" s="234" t="e">
        <f>_xlfn.CONCAT(HelpMe[[#This Row],[Year]],"-M",HelpMe[[#This Row],[Month]])</f>
        <v>#VALUE!</v>
      </c>
      <c r="AI948" s="228" t="str">
        <f ca="1">IF(HelpMe[[#This Row],[Age]]&lt;2,"Less than 2",IF(HelpMe[[#This Row],[Age]]&lt;5,"From 2 to 5",IF(HelpMe[[#This Row],[Age]]&lt;10,"From 5 to 10","More than 10")))</f>
        <v>More than 10</v>
      </c>
      <c r="AJ948" s="233">
        <f>DATEVALUE(TEXT(HelpMe[[#This Row],[Created Date]],"mm/dd/yyyy hh:mm"))</f>
        <v>45545</v>
      </c>
      <c r="AK948" s="233">
        <f>IF(HelpMe[[#This Row],[Resolved Time]]="-","",DATEVALUE(TEXT(HelpMe[[#This Row],[Created Date]],"mm/dd/yyyy hh:mm")))</f>
        <v>45545</v>
      </c>
    </row>
    <row r="949" spans="1:37" ht="14.5">
      <c r="A949" s="252">
        <v>4000003185</v>
      </c>
      <c r="B949" s="252" t="s">
        <v>117</v>
      </c>
      <c r="C949" s="252" t="s">
        <v>861</v>
      </c>
      <c r="D949" s="254" t="s">
        <v>2307</v>
      </c>
      <c r="E949" s="252" t="s">
        <v>1041</v>
      </c>
      <c r="F949" s="252" t="s">
        <v>843</v>
      </c>
      <c r="G949" s="252" t="s">
        <v>844</v>
      </c>
      <c r="H949" s="252" t="s">
        <v>403</v>
      </c>
      <c r="I949" s="255">
        <v>45553.543055555558</v>
      </c>
      <c r="J949" s="255">
        <v>45555.543055555558</v>
      </c>
      <c r="K949" s="252" t="s">
        <v>885</v>
      </c>
      <c r="L949" s="255">
        <v>45600.784722222219</v>
      </c>
      <c r="M949" s="252" t="s">
        <v>1041</v>
      </c>
      <c r="N949" s="252" t="s">
        <v>2308</v>
      </c>
      <c r="O949" s="252" t="s">
        <v>848</v>
      </c>
      <c r="P949" s="255">
        <v>45600.784722222219</v>
      </c>
      <c r="Q949" s="252" t="s">
        <v>795</v>
      </c>
      <c r="R949" s="255">
        <v>45597.773611111108</v>
      </c>
      <c r="S949" s="255">
        <v>45579.794444444444</v>
      </c>
      <c r="T949" s="255">
        <v>45553.626388888886</v>
      </c>
      <c r="U949" s="252" t="s">
        <v>885</v>
      </c>
      <c r="V949" s="253" t="s">
        <v>849</v>
      </c>
      <c r="W949" s="252" t="s">
        <v>888</v>
      </c>
      <c r="X949" s="252" t="s">
        <v>793</v>
      </c>
      <c r="Y949" s="228" t="str">
        <f>VLOOKUP(HelpMe[[#This Row],[Technician]],Technicians[#All],3,FALSE)</f>
        <v>RAK Ceramics</v>
      </c>
      <c r="Z949" s="228" t="str">
        <f>VLOOKUP(HelpMe[[#This Row],[Technician]],Technicians[#All],2,FALSE)</f>
        <v>SAP Basis</v>
      </c>
      <c r="AA949" s="230" t="e">
        <f>IF((TEXT("Oct 28, 2024 00:00 AM","mmm dd, yyyy hh:mm") - TEXT(HelpMe[[#This Row],[Created Date]],"mmm dd, yyyy hh:mm"))&gt;0, "Yes","No")</f>
        <v>#VALUE!</v>
      </c>
      <c r="AB949" s="230">
        <f ca="1">IF(HelpMe[[#This Row],[Resolved Time]]="-",NOW()-TEXT(HelpMe[[#This Row],[Created Date]],"mmm dd, yyyy hh:mm"),HelpMe[[#This Row],[Resolved Time]]-HelpMe[[#This Row],[Created Date]])</f>
        <v>44.230555555550382</v>
      </c>
      <c r="AC949" s="231" t="e">
        <f>YEAR(TEXT(HelpMe[[#This Row],[Created Date]],"mmm dd, yyyy hh:mm"))</f>
        <v>#VALUE!</v>
      </c>
      <c r="AD949" s="228" t="e">
        <f>WEEKNUM(TEXT(HelpMe[[#This Row],[Created Date]],"mmm dd, yyyy hh:mm"),2)</f>
        <v>#VALUE!</v>
      </c>
      <c r="AE949" s="228" t="e">
        <f>_xlfn.CONCAT(HelpMe[[#This Row],[Year]],"-W",HelpMe[[#This Row],[Week'#]])</f>
        <v>#VALUE!</v>
      </c>
      <c r="AF949" s="228" t="str">
        <f>IFERROR(VLOOKUP(HelpMe[[#This Row],[ID]],CGTracker[#All],11,FALSE),"No CG Status Found")</f>
        <v>No CG Status Found</v>
      </c>
      <c r="AG949" s="228" t="e">
        <f>MONTH(TEXT(HelpMe[[#This Row],[Created Date]],"mmm dd, yyyy hh:mm"))</f>
        <v>#VALUE!</v>
      </c>
      <c r="AH949" s="234" t="e">
        <f>_xlfn.CONCAT(HelpMe[[#This Row],[Year]],"-M",HelpMe[[#This Row],[Month]])</f>
        <v>#VALUE!</v>
      </c>
      <c r="AI949" s="228" t="str">
        <f ca="1">IF(HelpMe[[#This Row],[Age]]&lt;2,"Less than 2",IF(HelpMe[[#This Row],[Age]]&lt;5,"From 2 to 5",IF(HelpMe[[#This Row],[Age]]&lt;10,"From 5 to 10","More than 10")))</f>
        <v>More than 10</v>
      </c>
      <c r="AJ949" s="233" t="e">
        <f>DATEVALUE(TEXT(HelpMe[[#This Row],[Created Date]],"mm/dd/yyyy hh:mm"))</f>
        <v>#VALUE!</v>
      </c>
      <c r="AK949" s="233" t="e">
        <f>IF(HelpMe[[#This Row],[Resolved Time]]="-","",DATEVALUE(TEXT(HelpMe[[#This Row],[Created Date]],"mm/dd/yyyy hh:mm")))</f>
        <v>#VALUE!</v>
      </c>
    </row>
    <row r="950" spans="1:37" ht="14.5">
      <c r="A950" s="252">
        <v>4000004783</v>
      </c>
      <c r="B950" s="252" t="s">
        <v>117</v>
      </c>
      <c r="C950" s="252" t="s">
        <v>861</v>
      </c>
      <c r="D950" s="254" t="s">
        <v>2309</v>
      </c>
      <c r="E950" s="252" t="s">
        <v>1109</v>
      </c>
      <c r="F950" s="252" t="s">
        <v>843</v>
      </c>
      <c r="G950" s="252" t="s">
        <v>844</v>
      </c>
      <c r="H950" s="252" t="s">
        <v>403</v>
      </c>
      <c r="I950" s="255">
        <v>45603.763888888891</v>
      </c>
      <c r="J950" s="255">
        <v>45607.763888888891</v>
      </c>
      <c r="K950" s="252" t="s">
        <v>845</v>
      </c>
      <c r="L950" s="255">
        <v>45614.665277777778</v>
      </c>
      <c r="M950" s="252" t="s">
        <v>1109</v>
      </c>
      <c r="N950" s="252" t="s">
        <v>1226</v>
      </c>
      <c r="O950" s="252" t="s">
        <v>848</v>
      </c>
      <c r="P950" s="255">
        <v>45614.665277777778</v>
      </c>
      <c r="Q950" s="252" t="s">
        <v>795</v>
      </c>
      <c r="R950" s="255">
        <v>45611.656944444447</v>
      </c>
      <c r="S950" s="255">
        <v>45603.780555555553</v>
      </c>
      <c r="T950" s="255">
        <v>45604.472222222219</v>
      </c>
      <c r="U950" s="252" t="s">
        <v>885</v>
      </c>
      <c r="V950" s="253" t="s">
        <v>849</v>
      </c>
      <c r="W950" s="252" t="s">
        <v>850</v>
      </c>
      <c r="X950" s="252" t="s">
        <v>793</v>
      </c>
      <c r="Y950" s="228" t="str">
        <f>VLOOKUP(HelpMe[[#This Row],[Technician]],Technicians[#All],3,FALSE)</f>
        <v>RAK Ceramics</v>
      </c>
      <c r="Z950" s="228" t="str">
        <f>VLOOKUP(HelpMe[[#This Row],[Technician]],Technicians[#All],2,FALSE)</f>
        <v>SAP Basis</v>
      </c>
      <c r="AA950" s="230" t="e">
        <f>IF((TEXT("Oct 28, 2024 00:00 AM","mmm dd, yyyy hh:mm") - TEXT(HelpMe[[#This Row],[Created Date]],"mmm dd, yyyy hh:mm"))&gt;0, "Yes","No")</f>
        <v>#VALUE!</v>
      </c>
      <c r="AB950" s="230">
        <f ca="1">IF(HelpMe[[#This Row],[Resolved Time]]="-",NOW()-TEXT(HelpMe[[#This Row],[Created Date]],"mmm dd, yyyy hh:mm"),HelpMe[[#This Row],[Resolved Time]]-HelpMe[[#This Row],[Created Date]])</f>
        <v>7.8930555555562023</v>
      </c>
      <c r="AC950" s="231" t="e">
        <f>YEAR(TEXT(HelpMe[[#This Row],[Created Date]],"mmm dd, yyyy hh:mm"))</f>
        <v>#VALUE!</v>
      </c>
      <c r="AD950" s="228" t="e">
        <f>WEEKNUM(TEXT(HelpMe[[#This Row],[Created Date]],"mmm dd, yyyy hh:mm"),2)</f>
        <v>#VALUE!</v>
      </c>
      <c r="AE950" s="228" t="e">
        <f>_xlfn.CONCAT(HelpMe[[#This Row],[Year]],"-W",HelpMe[[#This Row],[Week'#]])</f>
        <v>#VALUE!</v>
      </c>
      <c r="AF950" s="228" t="str">
        <f>IFERROR(VLOOKUP(HelpMe[[#This Row],[ID]],CGTracker[#All],11,FALSE),"No CG Status Found")</f>
        <v>No CG Status Found</v>
      </c>
      <c r="AG950" s="228" t="e">
        <f>MONTH(TEXT(HelpMe[[#This Row],[Created Date]],"mmm dd, yyyy hh:mm"))</f>
        <v>#VALUE!</v>
      </c>
      <c r="AH950" s="234" t="e">
        <f>_xlfn.CONCAT(HelpMe[[#This Row],[Year]],"-M",HelpMe[[#This Row],[Month]])</f>
        <v>#VALUE!</v>
      </c>
      <c r="AI950" s="228" t="str">
        <f ca="1">IF(HelpMe[[#This Row],[Age]]&lt;2,"Less than 2",IF(HelpMe[[#This Row],[Age]]&lt;5,"From 2 to 5",IF(HelpMe[[#This Row],[Age]]&lt;10,"From 5 to 10","More than 10")))</f>
        <v>From 5 to 10</v>
      </c>
      <c r="AJ950" s="233">
        <f>DATEVALUE(TEXT(HelpMe[[#This Row],[Created Date]],"mm/dd/yyyy hh:mm"))</f>
        <v>45484</v>
      </c>
      <c r="AK950" s="233">
        <f>IF(HelpMe[[#This Row],[Resolved Time]]="-","",DATEVALUE(TEXT(HelpMe[[#This Row],[Created Date]],"mm/dd/yyyy hh:mm")))</f>
        <v>45484</v>
      </c>
    </row>
    <row r="951" spans="1:37" ht="14.5">
      <c r="A951" s="252">
        <v>4000004870</v>
      </c>
      <c r="B951" s="252" t="s">
        <v>117</v>
      </c>
      <c r="C951" s="252" t="s">
        <v>906</v>
      </c>
      <c r="D951" s="254" t="s">
        <v>2310</v>
      </c>
      <c r="E951" s="252" t="s">
        <v>1740</v>
      </c>
      <c r="F951" s="252" t="s">
        <v>843</v>
      </c>
      <c r="G951" s="252" t="s">
        <v>844</v>
      </c>
      <c r="H951" s="252" t="s">
        <v>403</v>
      </c>
      <c r="I951" s="255">
        <v>45607.481944444444</v>
      </c>
      <c r="J951" s="255">
        <v>45608.461111111108</v>
      </c>
      <c r="K951" s="252" t="s">
        <v>885</v>
      </c>
      <c r="L951" s="255">
        <v>45612.831250000003</v>
      </c>
      <c r="M951" s="252" t="s">
        <v>1740</v>
      </c>
      <c r="N951" s="252" t="s">
        <v>927</v>
      </c>
      <c r="O951" s="252" t="s">
        <v>848</v>
      </c>
      <c r="P951" s="255">
        <v>45612.831250000003</v>
      </c>
      <c r="Q951" s="252" t="s">
        <v>861</v>
      </c>
      <c r="R951" s="255">
        <v>45609.790972222225</v>
      </c>
      <c r="S951" s="255">
        <v>45608.580555555556</v>
      </c>
      <c r="T951" s="255">
        <v>45607.523611111108</v>
      </c>
      <c r="U951" s="252" t="s">
        <v>885</v>
      </c>
      <c r="V951" s="253" t="s">
        <v>849</v>
      </c>
      <c r="W951" s="252" t="s">
        <v>888</v>
      </c>
      <c r="X951" s="252" t="s">
        <v>903</v>
      </c>
      <c r="Y951" s="228" t="str">
        <f>VLOOKUP(HelpMe[[#This Row],[Technician]],Technicians[#All],3,FALSE)</f>
        <v>RAK Ceramics</v>
      </c>
      <c r="Z951" s="228" t="str">
        <f>VLOOKUP(HelpMe[[#This Row],[Technician]],Technicians[#All],2,FALSE)</f>
        <v>SAP Basis</v>
      </c>
      <c r="AA951" s="230" t="e">
        <f>IF((TEXT("Oct 28, 2024 00:00 AM","mmm dd, yyyy hh:mm") - TEXT(HelpMe[[#This Row],[Created Date]],"mmm dd, yyyy hh:mm"))&gt;0, "Yes","No")</f>
        <v>#VALUE!</v>
      </c>
      <c r="AB951" s="230">
        <f ca="1">IF(HelpMe[[#This Row],[Resolved Time]]="-",NOW()-TEXT(HelpMe[[#This Row],[Created Date]],"mmm dd, yyyy hh:mm"),HelpMe[[#This Row],[Resolved Time]]-HelpMe[[#This Row],[Created Date]])</f>
        <v>2.3090277777810115</v>
      </c>
      <c r="AC951" s="231" t="e">
        <f>YEAR(TEXT(HelpMe[[#This Row],[Created Date]],"mmm dd, yyyy hh:mm"))</f>
        <v>#VALUE!</v>
      </c>
      <c r="AD951" s="228" t="e">
        <f>WEEKNUM(TEXT(HelpMe[[#This Row],[Created Date]],"mmm dd, yyyy hh:mm"),2)</f>
        <v>#VALUE!</v>
      </c>
      <c r="AE951" s="228" t="e">
        <f>_xlfn.CONCAT(HelpMe[[#This Row],[Year]],"-W",HelpMe[[#This Row],[Week'#]])</f>
        <v>#VALUE!</v>
      </c>
      <c r="AF951" s="228" t="str">
        <f>IFERROR(VLOOKUP(HelpMe[[#This Row],[ID]],CGTracker[#All],11,FALSE),"No CG Status Found")</f>
        <v>No CG Status Found</v>
      </c>
      <c r="AG951" s="228" t="e">
        <f>MONTH(TEXT(HelpMe[[#This Row],[Created Date]],"mmm dd, yyyy hh:mm"))</f>
        <v>#VALUE!</v>
      </c>
      <c r="AH951" s="234" t="e">
        <f>_xlfn.CONCAT(HelpMe[[#This Row],[Year]],"-M",HelpMe[[#This Row],[Month]])</f>
        <v>#VALUE!</v>
      </c>
      <c r="AI951" s="228" t="str">
        <f ca="1">IF(HelpMe[[#This Row],[Age]]&lt;2,"Less than 2",IF(HelpMe[[#This Row],[Age]]&lt;5,"From 2 to 5",IF(HelpMe[[#This Row],[Age]]&lt;10,"From 5 to 10","More than 10")))</f>
        <v>From 2 to 5</v>
      </c>
      <c r="AJ951" s="233">
        <f>DATEVALUE(TEXT(HelpMe[[#This Row],[Created Date]],"mm/dd/yyyy hh:mm"))</f>
        <v>45607</v>
      </c>
      <c r="AK951" s="233">
        <f>IF(HelpMe[[#This Row],[Resolved Time]]="-","",DATEVALUE(TEXT(HelpMe[[#This Row],[Created Date]],"mm/dd/yyyy hh:mm")))</f>
        <v>45607</v>
      </c>
    </row>
    <row r="952" spans="1:37" ht="14.5">
      <c r="A952" s="252">
        <v>4000002827</v>
      </c>
      <c r="B952" s="252" t="s">
        <v>117</v>
      </c>
      <c r="C952" s="252" t="s">
        <v>795</v>
      </c>
      <c r="D952" s="254" t="s">
        <v>2311</v>
      </c>
      <c r="E952" s="252" t="s">
        <v>1667</v>
      </c>
      <c r="F952" s="252" t="s">
        <v>884</v>
      </c>
      <c r="G952" s="252" t="s">
        <v>844</v>
      </c>
      <c r="H952" s="252" t="s">
        <v>403</v>
      </c>
      <c r="I952" s="255">
        <v>45544.548611111109</v>
      </c>
      <c r="J952" s="255">
        <v>45546.548611111109</v>
      </c>
      <c r="K952" s="252" t="s">
        <v>845</v>
      </c>
      <c r="L952" s="255">
        <v>45554.724999999999</v>
      </c>
      <c r="M952" s="252" t="s">
        <v>1667</v>
      </c>
      <c r="N952" s="252" t="s">
        <v>1127</v>
      </c>
      <c r="O952" s="252" t="s">
        <v>848</v>
      </c>
      <c r="P952" s="255">
        <v>45554.724999999999</v>
      </c>
      <c r="Q952" s="252" t="s">
        <v>795</v>
      </c>
      <c r="R952" s="255">
        <v>45551.688194444447</v>
      </c>
      <c r="S952" s="255">
        <v>45548.763888888891</v>
      </c>
      <c r="T952" s="255">
        <v>45544.631944444445</v>
      </c>
      <c r="U952" s="252" t="s">
        <v>885</v>
      </c>
      <c r="V952" s="253" t="s">
        <v>849</v>
      </c>
      <c r="W952" s="252" t="s">
        <v>850</v>
      </c>
      <c r="X952" s="252" t="s">
        <v>793</v>
      </c>
      <c r="Y952" s="228" t="str">
        <f>VLOOKUP(HelpMe[[#This Row],[Technician]],Technicians[#All],3,FALSE)</f>
        <v>RAK Ceramics</v>
      </c>
      <c r="Z952" s="228" t="str">
        <f>VLOOKUP(HelpMe[[#This Row],[Technician]],Technicians[#All],2,FALSE)</f>
        <v>SAP Basis</v>
      </c>
      <c r="AA952" s="230" t="e">
        <f>IF((TEXT("Oct 28, 2024 00:00 AM","mmm dd, yyyy hh:mm") - TEXT(HelpMe[[#This Row],[Created Date]],"mmm dd, yyyy hh:mm"))&gt;0, "Yes","No")</f>
        <v>#VALUE!</v>
      </c>
      <c r="AB952" s="230">
        <f ca="1">IF(HelpMe[[#This Row],[Resolved Time]]="-",NOW()-TEXT(HelpMe[[#This Row],[Created Date]],"mmm dd, yyyy hh:mm"),HelpMe[[#This Row],[Resolved Time]]-HelpMe[[#This Row],[Created Date]])</f>
        <v>7.1395833333372138</v>
      </c>
      <c r="AC952" s="231" t="e">
        <f>YEAR(TEXT(HelpMe[[#This Row],[Created Date]],"mmm dd, yyyy hh:mm"))</f>
        <v>#VALUE!</v>
      </c>
      <c r="AD952" s="228" t="e">
        <f>WEEKNUM(TEXT(HelpMe[[#This Row],[Created Date]],"mmm dd, yyyy hh:mm"),2)</f>
        <v>#VALUE!</v>
      </c>
      <c r="AE952" s="228" t="e">
        <f>_xlfn.CONCAT(HelpMe[[#This Row],[Year]],"-W",HelpMe[[#This Row],[Week'#]])</f>
        <v>#VALUE!</v>
      </c>
      <c r="AF952" s="228" t="str">
        <f>IFERROR(VLOOKUP(HelpMe[[#This Row],[ID]],CGTracker[#All],11,FALSE),"No CG Status Found")</f>
        <v>No CG Status Found</v>
      </c>
      <c r="AG952" s="228" t="e">
        <f>MONTH(TEXT(HelpMe[[#This Row],[Created Date]],"mmm dd, yyyy hh:mm"))</f>
        <v>#VALUE!</v>
      </c>
      <c r="AH952" s="234" t="e">
        <f>_xlfn.CONCAT(HelpMe[[#This Row],[Year]],"-M",HelpMe[[#This Row],[Month]])</f>
        <v>#VALUE!</v>
      </c>
      <c r="AI952" s="228" t="str">
        <f ca="1">IF(HelpMe[[#This Row],[Age]]&lt;2,"Less than 2",IF(HelpMe[[#This Row],[Age]]&lt;5,"From 2 to 5",IF(HelpMe[[#This Row],[Age]]&lt;10,"From 5 to 10","More than 10")))</f>
        <v>From 5 to 10</v>
      </c>
      <c r="AJ952" s="233">
        <f>DATEVALUE(TEXT(HelpMe[[#This Row],[Created Date]],"mm/dd/yyyy hh:mm"))</f>
        <v>45544</v>
      </c>
      <c r="AK952" s="233">
        <f>IF(HelpMe[[#This Row],[Resolved Time]]="-","",DATEVALUE(TEXT(HelpMe[[#This Row],[Created Date]],"mm/dd/yyyy hh:mm")))</f>
        <v>45544</v>
      </c>
    </row>
    <row r="953" spans="1:37" ht="14.5">
      <c r="A953" s="252">
        <v>4000003688</v>
      </c>
      <c r="B953" s="252" t="s">
        <v>117</v>
      </c>
      <c r="C953" s="252" t="s">
        <v>795</v>
      </c>
      <c r="D953" s="254" t="s">
        <v>2312</v>
      </c>
      <c r="E953" s="252" t="s">
        <v>1758</v>
      </c>
      <c r="F953" s="252" t="s">
        <v>843</v>
      </c>
      <c r="G953" s="252" t="s">
        <v>844</v>
      </c>
      <c r="H953" s="252" t="s">
        <v>403</v>
      </c>
      <c r="I953" s="255">
        <v>45568.710416666669</v>
      </c>
      <c r="J953" s="255">
        <v>45572.714583333334</v>
      </c>
      <c r="K953" s="252" t="s">
        <v>845</v>
      </c>
      <c r="L953" s="255">
        <v>45575.609027777777</v>
      </c>
      <c r="M953" s="252" t="s">
        <v>1514</v>
      </c>
      <c r="N953" s="252" t="s">
        <v>895</v>
      </c>
      <c r="O953" s="252" t="s">
        <v>848</v>
      </c>
      <c r="P953" s="255">
        <v>45575.609027777777</v>
      </c>
      <c r="Q953" s="252" t="s">
        <v>795</v>
      </c>
      <c r="R953" s="255">
        <v>45572.571527777778</v>
      </c>
      <c r="S953" s="253" t="s">
        <v>849</v>
      </c>
      <c r="T953" s="255">
        <v>45568.793749999997</v>
      </c>
      <c r="U953" s="252" t="s">
        <v>885</v>
      </c>
      <c r="V953" s="253" t="s">
        <v>849</v>
      </c>
      <c r="W953" s="252" t="s">
        <v>850</v>
      </c>
      <c r="X953" s="252" t="s">
        <v>793</v>
      </c>
      <c r="Y953" s="228" t="str">
        <f>VLOOKUP(HelpMe[[#This Row],[Technician]],Technicians[#All],3,FALSE)</f>
        <v>RAK Ceramics</v>
      </c>
      <c r="Z953" s="228" t="str">
        <f>VLOOKUP(HelpMe[[#This Row],[Technician]],Technicians[#All],2,FALSE)</f>
        <v>SAP Basis</v>
      </c>
      <c r="AA953" s="230" t="e">
        <f>IF((TEXT("Oct 28, 2024 00:00 AM","mmm dd, yyyy hh:mm") - TEXT(HelpMe[[#This Row],[Created Date]],"mmm dd, yyyy hh:mm"))&gt;0, "Yes","No")</f>
        <v>#VALUE!</v>
      </c>
      <c r="AB953" s="230">
        <f ca="1">IF(HelpMe[[#This Row],[Resolved Time]]="-",NOW()-TEXT(HelpMe[[#This Row],[Created Date]],"mmm dd, yyyy hh:mm"),HelpMe[[#This Row],[Resolved Time]]-HelpMe[[#This Row],[Created Date]])</f>
        <v>3.8611111111094942</v>
      </c>
      <c r="AC953" s="231" t="e">
        <f>YEAR(TEXT(HelpMe[[#This Row],[Created Date]],"mmm dd, yyyy hh:mm"))</f>
        <v>#VALUE!</v>
      </c>
      <c r="AD953" s="228" t="e">
        <f>WEEKNUM(TEXT(HelpMe[[#This Row],[Created Date]],"mmm dd, yyyy hh:mm"),2)</f>
        <v>#VALUE!</v>
      </c>
      <c r="AE953" s="228" t="e">
        <f>_xlfn.CONCAT(HelpMe[[#This Row],[Year]],"-W",HelpMe[[#This Row],[Week'#]])</f>
        <v>#VALUE!</v>
      </c>
      <c r="AF953" s="228" t="str">
        <f>IFERROR(VLOOKUP(HelpMe[[#This Row],[ID]],CGTracker[#All],11,FALSE),"No CG Status Found")</f>
        <v>No CG Status Found</v>
      </c>
      <c r="AG953" s="228" t="e">
        <f>MONTH(TEXT(HelpMe[[#This Row],[Created Date]],"mmm dd, yyyy hh:mm"))</f>
        <v>#VALUE!</v>
      </c>
      <c r="AH953" s="234" t="e">
        <f>_xlfn.CONCAT(HelpMe[[#This Row],[Year]],"-M",HelpMe[[#This Row],[Month]])</f>
        <v>#VALUE!</v>
      </c>
      <c r="AI953" s="228" t="str">
        <f ca="1">IF(HelpMe[[#This Row],[Age]]&lt;2,"Less than 2",IF(HelpMe[[#This Row],[Age]]&lt;5,"From 2 to 5",IF(HelpMe[[#This Row],[Age]]&lt;10,"From 5 to 10","More than 10")))</f>
        <v>From 2 to 5</v>
      </c>
      <c r="AJ953" s="233">
        <f>DATEVALUE(TEXT(HelpMe[[#This Row],[Created Date]],"mm/dd/yyyy hh:mm"))</f>
        <v>45361</v>
      </c>
      <c r="AK953" s="233">
        <f>IF(HelpMe[[#This Row],[Resolved Time]]="-","",DATEVALUE(TEXT(HelpMe[[#This Row],[Created Date]],"mm/dd/yyyy hh:mm")))</f>
        <v>45361</v>
      </c>
    </row>
    <row r="954" spans="1:37" ht="14.5">
      <c r="A954" s="252">
        <v>4000004458</v>
      </c>
      <c r="B954" s="252" t="s">
        <v>117</v>
      </c>
      <c r="C954" s="252" t="s">
        <v>906</v>
      </c>
      <c r="D954" s="254" t="s">
        <v>2313</v>
      </c>
      <c r="E954" s="252" t="s">
        <v>2081</v>
      </c>
      <c r="F954" s="252" t="s">
        <v>843</v>
      </c>
      <c r="G954" s="252" t="s">
        <v>844</v>
      </c>
      <c r="H954" s="252" t="s">
        <v>403</v>
      </c>
      <c r="I954" s="255">
        <v>45593.706944444442</v>
      </c>
      <c r="J954" s="255">
        <v>45594.665277777778</v>
      </c>
      <c r="K954" s="252" t="s">
        <v>885</v>
      </c>
      <c r="L954" s="255">
        <v>45600.784722222219</v>
      </c>
      <c r="M954" s="252" t="s">
        <v>2081</v>
      </c>
      <c r="N954" s="252" t="s">
        <v>880</v>
      </c>
      <c r="O954" s="252" t="s">
        <v>848</v>
      </c>
      <c r="P954" s="255">
        <v>45600.784722222219</v>
      </c>
      <c r="Q954" s="252" t="s">
        <v>861</v>
      </c>
      <c r="R954" s="255">
        <v>45597.771527777775</v>
      </c>
      <c r="S954" s="255">
        <v>45597.771527777775</v>
      </c>
      <c r="T954" s="255">
        <v>45593.748611111114</v>
      </c>
      <c r="U954" s="252" t="s">
        <v>885</v>
      </c>
      <c r="V954" s="253" t="s">
        <v>849</v>
      </c>
      <c r="W954" s="252" t="s">
        <v>888</v>
      </c>
      <c r="X954" s="252" t="s">
        <v>793</v>
      </c>
      <c r="Y954" s="228" t="str">
        <f>VLOOKUP(HelpMe[[#This Row],[Technician]],Technicians[#All],3,FALSE)</f>
        <v>RAK Ceramics</v>
      </c>
      <c r="Z954" s="228" t="str">
        <f>VLOOKUP(HelpMe[[#This Row],[Technician]],Technicians[#All],2,FALSE)</f>
        <v>SAP Basis</v>
      </c>
      <c r="AA954" s="230" t="e">
        <f>IF((TEXT("Oct 28, 2024 00:00 AM","mmm dd, yyyy hh:mm") - TEXT(HelpMe[[#This Row],[Created Date]],"mmm dd, yyyy hh:mm"))&gt;0, "Yes","No")</f>
        <v>#VALUE!</v>
      </c>
      <c r="AB954" s="230">
        <f ca="1">IF(HelpMe[[#This Row],[Resolved Time]]="-",NOW()-TEXT(HelpMe[[#This Row],[Created Date]],"mmm dd, yyyy hh:mm"),HelpMe[[#This Row],[Resolved Time]]-HelpMe[[#This Row],[Created Date]])</f>
        <v>4.0645833333328483</v>
      </c>
      <c r="AC954" s="231" t="e">
        <f>YEAR(TEXT(HelpMe[[#This Row],[Created Date]],"mmm dd, yyyy hh:mm"))</f>
        <v>#VALUE!</v>
      </c>
      <c r="AD954" s="228" t="e">
        <f>WEEKNUM(TEXT(HelpMe[[#This Row],[Created Date]],"mmm dd, yyyy hh:mm"),2)</f>
        <v>#VALUE!</v>
      </c>
      <c r="AE954" s="228" t="e">
        <f>_xlfn.CONCAT(HelpMe[[#This Row],[Year]],"-W",HelpMe[[#This Row],[Week'#]])</f>
        <v>#VALUE!</v>
      </c>
      <c r="AF954" s="228" t="str">
        <f>IFERROR(VLOOKUP(HelpMe[[#This Row],[ID]],CGTracker[#All],11,FALSE),"No CG Status Found")</f>
        <v>No CG Status Found</v>
      </c>
      <c r="AG954" s="228" t="e">
        <f>MONTH(TEXT(HelpMe[[#This Row],[Created Date]],"mmm dd, yyyy hh:mm"))</f>
        <v>#VALUE!</v>
      </c>
      <c r="AH954" s="234" t="e">
        <f>_xlfn.CONCAT(HelpMe[[#This Row],[Year]],"-M",HelpMe[[#This Row],[Month]])</f>
        <v>#VALUE!</v>
      </c>
      <c r="AI954" s="228" t="str">
        <f ca="1">IF(HelpMe[[#This Row],[Age]]&lt;2,"Less than 2",IF(HelpMe[[#This Row],[Age]]&lt;5,"From 2 to 5",IF(HelpMe[[#This Row],[Age]]&lt;10,"From 5 to 10","More than 10")))</f>
        <v>From 2 to 5</v>
      </c>
      <c r="AJ954" s="233" t="e">
        <f>DATEVALUE(TEXT(HelpMe[[#This Row],[Created Date]],"mm/dd/yyyy hh:mm"))</f>
        <v>#VALUE!</v>
      </c>
      <c r="AK954" s="233" t="e">
        <f>IF(HelpMe[[#This Row],[Resolved Time]]="-","",DATEVALUE(TEXT(HelpMe[[#This Row],[Created Date]],"mm/dd/yyyy hh:mm")))</f>
        <v>#VALUE!</v>
      </c>
    </row>
    <row r="955" spans="1:37" ht="14.5">
      <c r="A955" s="252">
        <v>4000004461</v>
      </c>
      <c r="B955" s="252" t="s">
        <v>117</v>
      </c>
      <c r="C955" s="252" t="s">
        <v>795</v>
      </c>
      <c r="D955" s="254" t="s">
        <v>2314</v>
      </c>
      <c r="E955" s="252" t="s">
        <v>2315</v>
      </c>
      <c r="F955" s="252" t="s">
        <v>843</v>
      </c>
      <c r="G955" s="252" t="s">
        <v>844</v>
      </c>
      <c r="H955" s="252" t="s">
        <v>403</v>
      </c>
      <c r="I955" s="255">
        <v>45593.790277777778</v>
      </c>
      <c r="J955" s="255">
        <v>45600.674305555556</v>
      </c>
      <c r="K955" s="252" t="s">
        <v>885</v>
      </c>
      <c r="L955" s="255">
        <v>45603.827777777777</v>
      </c>
      <c r="M955" s="252" t="s">
        <v>846</v>
      </c>
      <c r="N955" s="252" t="s">
        <v>1144</v>
      </c>
      <c r="O955" s="252" t="s">
        <v>848</v>
      </c>
      <c r="P955" s="255">
        <v>45603.827777777777</v>
      </c>
      <c r="Q955" s="252" t="s">
        <v>795</v>
      </c>
      <c r="R955" s="255">
        <v>45600.794444444444</v>
      </c>
      <c r="S955" s="255">
        <v>45595.490277777775</v>
      </c>
      <c r="T955" s="255">
        <v>45594.498611111114</v>
      </c>
      <c r="U955" s="252" t="s">
        <v>885</v>
      </c>
      <c r="V955" s="253" t="s">
        <v>849</v>
      </c>
      <c r="W955" s="252" t="s">
        <v>888</v>
      </c>
      <c r="X955" s="252" t="s">
        <v>793</v>
      </c>
      <c r="Y955" s="228" t="str">
        <f>VLOOKUP(HelpMe[[#This Row],[Technician]],Technicians[#All],3,FALSE)</f>
        <v>RAK Ceramics</v>
      </c>
      <c r="Z955" s="228" t="str">
        <f>VLOOKUP(HelpMe[[#This Row],[Technician]],Technicians[#All],2,FALSE)</f>
        <v>SAP Basis</v>
      </c>
      <c r="AA955" s="230" t="e">
        <f>IF((TEXT("Oct 28, 2024 00:00 AM","mmm dd, yyyy hh:mm") - TEXT(HelpMe[[#This Row],[Created Date]],"mmm dd, yyyy hh:mm"))&gt;0, "Yes","No")</f>
        <v>#VALUE!</v>
      </c>
      <c r="AB955" s="230">
        <f ca="1">IF(HelpMe[[#This Row],[Resolved Time]]="-",NOW()-TEXT(HelpMe[[#This Row],[Created Date]],"mmm dd, yyyy hh:mm"),HelpMe[[#This Row],[Resolved Time]]-HelpMe[[#This Row],[Created Date]])</f>
        <v>7.0041666666656965</v>
      </c>
      <c r="AC955" s="231" t="e">
        <f>YEAR(TEXT(HelpMe[[#This Row],[Created Date]],"mmm dd, yyyy hh:mm"))</f>
        <v>#VALUE!</v>
      </c>
      <c r="AD955" s="228" t="e">
        <f>WEEKNUM(TEXT(HelpMe[[#This Row],[Created Date]],"mmm dd, yyyy hh:mm"),2)</f>
        <v>#VALUE!</v>
      </c>
      <c r="AE955" s="228" t="e">
        <f>_xlfn.CONCAT(HelpMe[[#This Row],[Year]],"-W",HelpMe[[#This Row],[Week'#]])</f>
        <v>#VALUE!</v>
      </c>
      <c r="AF955" s="228" t="str">
        <f>IFERROR(VLOOKUP(HelpMe[[#This Row],[ID]],CGTracker[#All],11,FALSE),"No CG Status Found")</f>
        <v>No CG Status Found</v>
      </c>
      <c r="AG955" s="228" t="e">
        <f>MONTH(TEXT(HelpMe[[#This Row],[Created Date]],"mmm dd, yyyy hh:mm"))</f>
        <v>#VALUE!</v>
      </c>
      <c r="AH955" s="234" t="e">
        <f>_xlfn.CONCAT(HelpMe[[#This Row],[Year]],"-M",HelpMe[[#This Row],[Month]])</f>
        <v>#VALUE!</v>
      </c>
      <c r="AI955" s="228" t="str">
        <f ca="1">IF(HelpMe[[#This Row],[Age]]&lt;2,"Less than 2",IF(HelpMe[[#This Row],[Age]]&lt;5,"From 2 to 5",IF(HelpMe[[#This Row],[Age]]&lt;10,"From 5 to 10","More than 10")))</f>
        <v>From 5 to 10</v>
      </c>
      <c r="AJ955" s="233" t="e">
        <f>DATEVALUE(TEXT(HelpMe[[#This Row],[Created Date]],"mm/dd/yyyy hh:mm"))</f>
        <v>#VALUE!</v>
      </c>
      <c r="AK955" s="233" t="e">
        <f>IF(HelpMe[[#This Row],[Resolved Time]]="-","",DATEVALUE(TEXT(HelpMe[[#This Row],[Created Date]],"mm/dd/yyyy hh:mm")))</f>
        <v>#VALUE!</v>
      </c>
    </row>
    <row r="956" spans="1:37" ht="14.5">
      <c r="A956" s="252">
        <v>4000002762</v>
      </c>
      <c r="B956" s="252" t="s">
        <v>117</v>
      </c>
      <c r="C956" s="252" t="s">
        <v>795</v>
      </c>
      <c r="D956" s="254" t="s">
        <v>2316</v>
      </c>
      <c r="E956" s="252" t="s">
        <v>1004</v>
      </c>
      <c r="F956" s="252" t="s">
        <v>843</v>
      </c>
      <c r="G956" s="252" t="s">
        <v>844</v>
      </c>
      <c r="H956" s="252" t="s">
        <v>403</v>
      </c>
      <c r="I956" s="255">
        <v>45541.560416666667</v>
      </c>
      <c r="J956" s="255">
        <v>45545.581250000003</v>
      </c>
      <c r="K956" s="252" t="s">
        <v>885</v>
      </c>
      <c r="L956" s="255">
        <v>45613.581250000003</v>
      </c>
      <c r="M956" s="252" t="s">
        <v>846</v>
      </c>
      <c r="N956" s="252" t="s">
        <v>1005</v>
      </c>
      <c r="O956" s="252" t="s">
        <v>848</v>
      </c>
      <c r="P956" s="255">
        <v>45613.581250000003</v>
      </c>
      <c r="Q956" s="252" t="s">
        <v>795</v>
      </c>
      <c r="R956" s="255">
        <v>45610.572916666664</v>
      </c>
      <c r="S956" s="255">
        <v>45610.572916666664</v>
      </c>
      <c r="T956" s="255">
        <v>45541.643750000003</v>
      </c>
      <c r="U956" s="252" t="s">
        <v>885</v>
      </c>
      <c r="V956" s="253" t="s">
        <v>849</v>
      </c>
      <c r="W956" s="252" t="s">
        <v>888</v>
      </c>
      <c r="X956" s="252" t="s">
        <v>1006</v>
      </c>
      <c r="Y956" s="228" t="str">
        <f>VLOOKUP(HelpMe[[#This Row],[Technician]],Technicians[#All],3,FALSE)</f>
        <v>RAK Ceramics</v>
      </c>
      <c r="Z956" s="228" t="str">
        <f>VLOOKUP(HelpMe[[#This Row],[Technician]],Technicians[#All],2,FALSE)</f>
        <v>SAP Basis</v>
      </c>
      <c r="AA956" s="230" t="e">
        <f>IF((TEXT("Oct 28, 2024 00:00 AM","mmm dd, yyyy hh:mm") - TEXT(HelpMe[[#This Row],[Created Date]],"mmm dd, yyyy hh:mm"))&gt;0, "Yes","No")</f>
        <v>#VALUE!</v>
      </c>
      <c r="AB956" s="230">
        <f ca="1">IF(HelpMe[[#This Row],[Resolved Time]]="-",NOW()-TEXT(HelpMe[[#This Row],[Created Date]],"mmm dd, yyyy hh:mm"),HelpMe[[#This Row],[Resolved Time]]-HelpMe[[#This Row],[Created Date]])</f>
        <v>69.01249999999709</v>
      </c>
      <c r="AC956" s="231" t="e">
        <f>YEAR(TEXT(HelpMe[[#This Row],[Created Date]],"mmm dd, yyyy hh:mm"))</f>
        <v>#VALUE!</v>
      </c>
      <c r="AD956" s="228" t="e">
        <f>WEEKNUM(TEXT(HelpMe[[#This Row],[Created Date]],"mmm dd, yyyy hh:mm"),2)</f>
        <v>#VALUE!</v>
      </c>
      <c r="AE956" s="228" t="e">
        <f>_xlfn.CONCAT(HelpMe[[#This Row],[Year]],"-W",HelpMe[[#This Row],[Week'#]])</f>
        <v>#VALUE!</v>
      </c>
      <c r="AF956" s="228" t="str">
        <f>IFERROR(VLOOKUP(HelpMe[[#This Row],[ID]],CGTracker[#All],11,FALSE),"No CG Status Found")</f>
        <v>No CG Status Found</v>
      </c>
      <c r="AG956" s="228" t="e">
        <f>MONTH(TEXT(HelpMe[[#This Row],[Created Date]],"mmm dd, yyyy hh:mm"))</f>
        <v>#VALUE!</v>
      </c>
      <c r="AH956" s="234" t="e">
        <f>_xlfn.CONCAT(HelpMe[[#This Row],[Year]],"-M",HelpMe[[#This Row],[Month]])</f>
        <v>#VALUE!</v>
      </c>
      <c r="AI956" s="228" t="str">
        <f ca="1">IF(HelpMe[[#This Row],[Age]]&lt;2,"Less than 2",IF(HelpMe[[#This Row],[Age]]&lt;5,"From 2 to 5",IF(HelpMe[[#This Row],[Age]]&lt;10,"From 5 to 10","More than 10")))</f>
        <v>More than 10</v>
      </c>
      <c r="AJ956" s="233">
        <f>DATEVALUE(TEXT(HelpMe[[#This Row],[Created Date]],"mm/dd/yyyy hh:mm"))</f>
        <v>45452</v>
      </c>
      <c r="AK956" s="233">
        <f>IF(HelpMe[[#This Row],[Resolved Time]]="-","",DATEVALUE(TEXT(HelpMe[[#This Row],[Created Date]],"mm/dd/yyyy hh:mm")))</f>
        <v>45452</v>
      </c>
    </row>
    <row r="957" spans="1:37" ht="14.5">
      <c r="A957" s="252">
        <v>4000002934</v>
      </c>
      <c r="B957" s="252" t="s">
        <v>117</v>
      </c>
      <c r="C957" s="252" t="s">
        <v>881</v>
      </c>
      <c r="D957" s="254" t="s">
        <v>2317</v>
      </c>
      <c r="E957" s="252" t="s">
        <v>1008</v>
      </c>
      <c r="F957" s="252" t="s">
        <v>843</v>
      </c>
      <c r="G957" s="252" t="s">
        <v>844</v>
      </c>
      <c r="H957" s="252" t="s">
        <v>403</v>
      </c>
      <c r="I957" s="255">
        <v>45546.694444444445</v>
      </c>
      <c r="J957" s="255">
        <v>45553.694444444445</v>
      </c>
      <c r="K957" s="252" t="s">
        <v>845</v>
      </c>
      <c r="L957" s="255">
        <v>45557.726388888892</v>
      </c>
      <c r="M957" s="252" t="s">
        <v>846</v>
      </c>
      <c r="N957" s="252" t="s">
        <v>860</v>
      </c>
      <c r="O957" s="252" t="s">
        <v>848</v>
      </c>
      <c r="P957" s="255">
        <v>45557.726388888892</v>
      </c>
      <c r="Q957" s="252" t="s">
        <v>881</v>
      </c>
      <c r="R957" s="255">
        <v>45554.700694444444</v>
      </c>
      <c r="S957" s="255">
        <v>45554.700694444444</v>
      </c>
      <c r="T957" s="255">
        <v>45547.486111111109</v>
      </c>
      <c r="U957" s="252" t="s">
        <v>885</v>
      </c>
      <c r="V957" s="253" t="s">
        <v>849</v>
      </c>
      <c r="W957" s="252" t="s">
        <v>850</v>
      </c>
      <c r="X957" s="252" t="s">
        <v>793</v>
      </c>
      <c r="Y957" s="228" t="str">
        <f>VLOOKUP(HelpMe[[#This Row],[Technician]],Technicians[#All],3,FALSE)</f>
        <v>RAK Ceramics</v>
      </c>
      <c r="Z957" s="228" t="str">
        <f>VLOOKUP(HelpMe[[#This Row],[Technician]],Technicians[#All],2,FALSE)</f>
        <v>SAP Basis</v>
      </c>
      <c r="AA957" s="230" t="e">
        <f>IF((TEXT("Oct 28, 2024 00:00 AM","mmm dd, yyyy hh:mm") - TEXT(HelpMe[[#This Row],[Created Date]],"mmm dd, yyyy hh:mm"))&gt;0, "Yes","No")</f>
        <v>#VALUE!</v>
      </c>
      <c r="AB957" s="230">
        <f ca="1">IF(HelpMe[[#This Row],[Resolved Time]]="-",NOW()-TEXT(HelpMe[[#This Row],[Created Date]],"mmm dd, yyyy hh:mm"),HelpMe[[#This Row],[Resolved Time]]-HelpMe[[#This Row],[Created Date]])</f>
        <v>8.0062499999985448</v>
      </c>
      <c r="AC957" s="231" t="e">
        <f>YEAR(TEXT(HelpMe[[#This Row],[Created Date]],"mmm dd, yyyy hh:mm"))</f>
        <v>#VALUE!</v>
      </c>
      <c r="AD957" s="228" t="e">
        <f>WEEKNUM(TEXT(HelpMe[[#This Row],[Created Date]],"mmm dd, yyyy hh:mm"),2)</f>
        <v>#VALUE!</v>
      </c>
      <c r="AE957" s="228" t="e">
        <f>_xlfn.CONCAT(HelpMe[[#This Row],[Year]],"-W",HelpMe[[#This Row],[Week'#]])</f>
        <v>#VALUE!</v>
      </c>
      <c r="AF957" s="228" t="str">
        <f>IFERROR(VLOOKUP(HelpMe[[#This Row],[ID]],CGTracker[#All],11,FALSE),"No CG Status Found")</f>
        <v>No CG Status Found</v>
      </c>
      <c r="AG957" s="228" t="e">
        <f>MONTH(TEXT(HelpMe[[#This Row],[Created Date]],"mmm dd, yyyy hh:mm"))</f>
        <v>#VALUE!</v>
      </c>
      <c r="AH957" s="234" t="e">
        <f>_xlfn.CONCAT(HelpMe[[#This Row],[Year]],"-M",HelpMe[[#This Row],[Month]])</f>
        <v>#VALUE!</v>
      </c>
      <c r="AI957" s="228" t="str">
        <f ca="1">IF(HelpMe[[#This Row],[Age]]&lt;2,"Less than 2",IF(HelpMe[[#This Row],[Age]]&lt;5,"From 2 to 5",IF(HelpMe[[#This Row],[Age]]&lt;10,"From 5 to 10","More than 10")))</f>
        <v>From 5 to 10</v>
      </c>
      <c r="AJ957" s="233">
        <f>DATEVALUE(TEXT(HelpMe[[#This Row],[Created Date]],"mm/dd/yyyy hh:mm"))</f>
        <v>45605</v>
      </c>
      <c r="AK957" s="233">
        <f>IF(HelpMe[[#This Row],[Resolved Time]]="-","",DATEVALUE(TEXT(HelpMe[[#This Row],[Created Date]],"mm/dd/yyyy hh:mm")))</f>
        <v>45605</v>
      </c>
    </row>
    <row r="958" spans="1:37" ht="14.5">
      <c r="A958" s="252">
        <v>4000002938</v>
      </c>
      <c r="B958" s="252" t="s">
        <v>117</v>
      </c>
      <c r="C958" s="252" t="s">
        <v>906</v>
      </c>
      <c r="D958" s="254" t="s">
        <v>2318</v>
      </c>
      <c r="E958" s="252" t="s">
        <v>2319</v>
      </c>
      <c r="F958" s="252" t="s">
        <v>843</v>
      </c>
      <c r="G958" s="252" t="s">
        <v>844</v>
      </c>
      <c r="H958" s="252" t="s">
        <v>403</v>
      </c>
      <c r="I958" s="255">
        <v>45546.723611111112</v>
      </c>
      <c r="J958" s="255">
        <v>45547.682638888888</v>
      </c>
      <c r="K958" s="252" t="s">
        <v>845</v>
      </c>
      <c r="L958" s="255">
        <v>45561.727777777778</v>
      </c>
      <c r="M958" s="252" t="s">
        <v>2319</v>
      </c>
      <c r="N958" s="252" t="s">
        <v>934</v>
      </c>
      <c r="O958" s="252" t="s">
        <v>920</v>
      </c>
      <c r="P958" s="255">
        <v>45561.727777777778</v>
      </c>
      <c r="Q958" s="252" t="s">
        <v>861</v>
      </c>
      <c r="R958" s="255">
        <v>45558.715277777781</v>
      </c>
      <c r="S958" s="255">
        <v>45558.715277777781</v>
      </c>
      <c r="T958" s="255">
        <v>45546.765277777777</v>
      </c>
      <c r="U958" s="252" t="s">
        <v>885</v>
      </c>
      <c r="V958" s="253" t="s">
        <v>849</v>
      </c>
      <c r="W958" s="252" t="s">
        <v>850</v>
      </c>
      <c r="X958" s="252" t="s">
        <v>793</v>
      </c>
      <c r="Y958" s="228" t="str">
        <f>VLOOKUP(HelpMe[[#This Row],[Technician]],Technicians[#All],3,FALSE)</f>
        <v>RAK Ceramics</v>
      </c>
      <c r="Z958" s="228" t="str">
        <f>VLOOKUP(HelpMe[[#This Row],[Technician]],Technicians[#All],2,FALSE)</f>
        <v>SAP Basis</v>
      </c>
      <c r="AA958" s="230" t="e">
        <f>IF((TEXT("Oct 28, 2024 00:00 AM","mmm dd, yyyy hh:mm") - TEXT(HelpMe[[#This Row],[Created Date]],"mmm dd, yyyy hh:mm"))&gt;0, "Yes","No")</f>
        <v>#VALUE!</v>
      </c>
      <c r="AB958" s="230">
        <f ca="1">IF(HelpMe[[#This Row],[Resolved Time]]="-",NOW()-TEXT(HelpMe[[#This Row],[Created Date]],"mmm dd, yyyy hh:mm"),HelpMe[[#This Row],[Resolved Time]]-HelpMe[[#This Row],[Created Date]])</f>
        <v>11.991666666668607</v>
      </c>
      <c r="AC958" s="231" t="e">
        <f>YEAR(TEXT(HelpMe[[#This Row],[Created Date]],"mmm dd, yyyy hh:mm"))</f>
        <v>#VALUE!</v>
      </c>
      <c r="AD958" s="228" t="e">
        <f>WEEKNUM(TEXT(HelpMe[[#This Row],[Created Date]],"mmm dd, yyyy hh:mm"),2)</f>
        <v>#VALUE!</v>
      </c>
      <c r="AE958" s="228" t="e">
        <f>_xlfn.CONCAT(HelpMe[[#This Row],[Year]],"-W",HelpMe[[#This Row],[Week'#]])</f>
        <v>#VALUE!</v>
      </c>
      <c r="AF958" s="228" t="str">
        <f>IFERROR(VLOOKUP(HelpMe[[#This Row],[ID]],CGTracker[#All],11,FALSE),"No CG Status Found")</f>
        <v>No CG Status Found</v>
      </c>
      <c r="AG958" s="228" t="e">
        <f>MONTH(TEXT(HelpMe[[#This Row],[Created Date]],"mmm dd, yyyy hh:mm"))</f>
        <v>#VALUE!</v>
      </c>
      <c r="AH958" s="234" t="e">
        <f>_xlfn.CONCAT(HelpMe[[#This Row],[Year]],"-M",HelpMe[[#This Row],[Month]])</f>
        <v>#VALUE!</v>
      </c>
      <c r="AI958" s="228" t="str">
        <f ca="1">IF(HelpMe[[#This Row],[Age]]&lt;2,"Less than 2",IF(HelpMe[[#This Row],[Age]]&lt;5,"From 2 to 5",IF(HelpMe[[#This Row],[Age]]&lt;10,"From 5 to 10","More than 10")))</f>
        <v>More than 10</v>
      </c>
      <c r="AJ958" s="233">
        <f>DATEVALUE(TEXT(HelpMe[[#This Row],[Created Date]],"mm/dd/yyyy hh:mm"))</f>
        <v>45605</v>
      </c>
      <c r="AK958" s="233">
        <f>IF(HelpMe[[#This Row],[Resolved Time]]="-","",DATEVALUE(TEXT(HelpMe[[#This Row],[Created Date]],"mm/dd/yyyy hh:mm")))</f>
        <v>45605</v>
      </c>
    </row>
    <row r="959" spans="1:37" ht="14.5">
      <c r="A959" s="252">
        <v>4000002282</v>
      </c>
      <c r="B959" s="252" t="s">
        <v>117</v>
      </c>
      <c r="C959" s="252" t="s">
        <v>906</v>
      </c>
      <c r="D959" s="254" t="s">
        <v>2320</v>
      </c>
      <c r="E959" s="252" t="s">
        <v>970</v>
      </c>
      <c r="F959" s="252" t="s">
        <v>843</v>
      </c>
      <c r="G959" s="252" t="s">
        <v>844</v>
      </c>
      <c r="H959" s="252" t="s">
        <v>403</v>
      </c>
      <c r="I959" s="255">
        <v>45527.522222222222</v>
      </c>
      <c r="J959" s="255">
        <v>45530.480555555558</v>
      </c>
      <c r="K959" s="252" t="s">
        <v>845</v>
      </c>
      <c r="L959" s="255">
        <v>45557.726388888892</v>
      </c>
      <c r="M959" s="252" t="s">
        <v>970</v>
      </c>
      <c r="N959" s="252" t="s">
        <v>971</v>
      </c>
      <c r="O959" s="252" t="s">
        <v>848</v>
      </c>
      <c r="P959" s="255">
        <v>45557.726388888892</v>
      </c>
      <c r="Q959" s="252" t="s">
        <v>861</v>
      </c>
      <c r="R959" s="255">
        <v>45554.703472222223</v>
      </c>
      <c r="S959" s="255">
        <v>45551.509722222225</v>
      </c>
      <c r="T959" s="255">
        <v>45527.563888888886</v>
      </c>
      <c r="U959" s="252" t="s">
        <v>885</v>
      </c>
      <c r="V959" s="253" t="s">
        <v>849</v>
      </c>
      <c r="W959" s="252" t="s">
        <v>850</v>
      </c>
      <c r="X959" s="252" t="s">
        <v>793</v>
      </c>
      <c r="Y959" s="228" t="str">
        <f>VLOOKUP(HelpMe[[#This Row],[Technician]],Technicians[#All],3,FALSE)</f>
        <v>RAK Ceramics</v>
      </c>
      <c r="Z959" s="228" t="str">
        <f>VLOOKUP(HelpMe[[#This Row],[Technician]],Technicians[#All],2,FALSE)</f>
        <v>SAP Basis</v>
      </c>
      <c r="AA959" s="230" t="e">
        <f>IF((TEXT("Oct 28, 2024 00:00 AM","mmm dd, yyyy hh:mm") - TEXT(HelpMe[[#This Row],[Created Date]],"mmm dd, yyyy hh:mm"))&gt;0, "Yes","No")</f>
        <v>#VALUE!</v>
      </c>
      <c r="AB959" s="230">
        <f ca="1">IF(HelpMe[[#This Row],[Resolved Time]]="-",NOW()-TEXT(HelpMe[[#This Row],[Created Date]],"mmm dd, yyyy hh:mm"),HelpMe[[#This Row],[Resolved Time]]-HelpMe[[#This Row],[Created Date]])</f>
        <v>27.181250000001455</v>
      </c>
      <c r="AC959" s="231" t="e">
        <f>YEAR(TEXT(HelpMe[[#This Row],[Created Date]],"mmm dd, yyyy hh:mm"))</f>
        <v>#VALUE!</v>
      </c>
      <c r="AD959" s="228" t="e">
        <f>WEEKNUM(TEXT(HelpMe[[#This Row],[Created Date]],"mmm dd, yyyy hh:mm"),2)</f>
        <v>#VALUE!</v>
      </c>
      <c r="AE959" s="228" t="e">
        <f>_xlfn.CONCAT(HelpMe[[#This Row],[Year]],"-W",HelpMe[[#This Row],[Week'#]])</f>
        <v>#VALUE!</v>
      </c>
      <c r="AF959" s="228" t="str">
        <f>IFERROR(VLOOKUP(HelpMe[[#This Row],[ID]],CGTracker[#All],11,FALSE),"No CG Status Found")</f>
        <v>No CG Status Found</v>
      </c>
      <c r="AG959" s="228" t="e">
        <f>MONTH(TEXT(HelpMe[[#This Row],[Created Date]],"mmm dd, yyyy hh:mm"))</f>
        <v>#VALUE!</v>
      </c>
      <c r="AH959" s="234" t="e">
        <f>_xlfn.CONCAT(HelpMe[[#This Row],[Year]],"-M",HelpMe[[#This Row],[Month]])</f>
        <v>#VALUE!</v>
      </c>
      <c r="AI959" s="228" t="str">
        <f ca="1">IF(HelpMe[[#This Row],[Age]]&lt;2,"Less than 2",IF(HelpMe[[#This Row],[Age]]&lt;5,"From 2 to 5",IF(HelpMe[[#This Row],[Age]]&lt;10,"From 5 to 10","More than 10")))</f>
        <v>More than 10</v>
      </c>
      <c r="AJ959" s="233" t="e">
        <f>DATEVALUE(TEXT(HelpMe[[#This Row],[Created Date]],"mm/dd/yyyy hh:mm"))</f>
        <v>#VALUE!</v>
      </c>
      <c r="AK959" s="233" t="e">
        <f>IF(HelpMe[[#This Row],[Resolved Time]]="-","",DATEVALUE(TEXT(HelpMe[[#This Row],[Created Date]],"mm/dd/yyyy hh:mm")))</f>
        <v>#VALUE!</v>
      </c>
    </row>
    <row r="960" spans="1:37" ht="14.5">
      <c r="A960" s="252">
        <v>4000003289</v>
      </c>
      <c r="B960" s="252" t="s">
        <v>117</v>
      </c>
      <c r="C960" s="252" t="s">
        <v>906</v>
      </c>
      <c r="D960" s="254" t="s">
        <v>2321</v>
      </c>
      <c r="E960" s="252" t="s">
        <v>2322</v>
      </c>
      <c r="F960" s="252" t="s">
        <v>843</v>
      </c>
      <c r="G960" s="252" t="s">
        <v>844</v>
      </c>
      <c r="H960" s="252" t="s">
        <v>403</v>
      </c>
      <c r="I960" s="255">
        <v>45558.509722222225</v>
      </c>
      <c r="J960" s="255">
        <v>45559.468055555553</v>
      </c>
      <c r="K960" s="252" t="s">
        <v>845</v>
      </c>
      <c r="L960" s="255">
        <v>45561.686111111114</v>
      </c>
      <c r="M960" s="252" t="s">
        <v>2322</v>
      </c>
      <c r="N960" s="252" t="s">
        <v>860</v>
      </c>
      <c r="O960" s="252" t="s">
        <v>848</v>
      </c>
      <c r="P960" s="255">
        <v>45561.686111111114</v>
      </c>
      <c r="Q960" s="252" t="s">
        <v>861</v>
      </c>
      <c r="R960" s="255">
        <v>45558.673611111109</v>
      </c>
      <c r="S960" s="255">
        <v>45558.673611111109</v>
      </c>
      <c r="T960" s="255">
        <v>45558.551388888889</v>
      </c>
      <c r="U960" s="252" t="s">
        <v>885</v>
      </c>
      <c r="V960" s="253" t="s">
        <v>849</v>
      </c>
      <c r="W960" s="252" t="s">
        <v>850</v>
      </c>
      <c r="X960" s="252" t="s">
        <v>793</v>
      </c>
      <c r="Y960" s="228" t="str">
        <f>VLOOKUP(HelpMe[[#This Row],[Technician]],Technicians[#All],3,FALSE)</f>
        <v>RAK Ceramics</v>
      </c>
      <c r="Z960" s="228" t="str">
        <f>VLOOKUP(HelpMe[[#This Row],[Technician]],Technicians[#All],2,FALSE)</f>
        <v>SAP Basis</v>
      </c>
      <c r="AA960" s="230" t="e">
        <f>IF((TEXT("Oct 28, 2024 00:00 AM","mmm dd, yyyy hh:mm") - TEXT(HelpMe[[#This Row],[Created Date]],"mmm dd, yyyy hh:mm"))&gt;0, "Yes","No")</f>
        <v>#VALUE!</v>
      </c>
      <c r="AB960" s="230">
        <f ca="1">IF(HelpMe[[#This Row],[Resolved Time]]="-",NOW()-TEXT(HelpMe[[#This Row],[Created Date]],"mmm dd, yyyy hh:mm"),HelpMe[[#This Row],[Resolved Time]]-HelpMe[[#This Row],[Created Date]])</f>
        <v>0.163888888884685</v>
      </c>
      <c r="AC960" s="231" t="e">
        <f>YEAR(TEXT(HelpMe[[#This Row],[Created Date]],"mmm dd, yyyy hh:mm"))</f>
        <v>#VALUE!</v>
      </c>
      <c r="AD960" s="228" t="e">
        <f>WEEKNUM(TEXT(HelpMe[[#This Row],[Created Date]],"mmm dd, yyyy hh:mm"),2)</f>
        <v>#VALUE!</v>
      </c>
      <c r="AE960" s="228" t="e">
        <f>_xlfn.CONCAT(HelpMe[[#This Row],[Year]],"-W",HelpMe[[#This Row],[Week'#]])</f>
        <v>#VALUE!</v>
      </c>
      <c r="AF960" s="228" t="str">
        <f>IFERROR(VLOOKUP(HelpMe[[#This Row],[ID]],CGTracker[#All],11,FALSE),"No CG Status Found")</f>
        <v>No CG Status Found</v>
      </c>
      <c r="AG960" s="228" t="e">
        <f>MONTH(TEXT(HelpMe[[#This Row],[Created Date]],"mmm dd, yyyy hh:mm"))</f>
        <v>#VALUE!</v>
      </c>
      <c r="AH960" s="234" t="e">
        <f>_xlfn.CONCAT(HelpMe[[#This Row],[Year]],"-M",HelpMe[[#This Row],[Month]])</f>
        <v>#VALUE!</v>
      </c>
      <c r="AI960" s="228" t="str">
        <f ca="1">IF(HelpMe[[#This Row],[Age]]&lt;2,"Less than 2",IF(HelpMe[[#This Row],[Age]]&lt;5,"From 2 to 5",IF(HelpMe[[#This Row],[Age]]&lt;10,"From 5 to 10","More than 10")))</f>
        <v>Less than 2</v>
      </c>
      <c r="AJ960" s="233" t="e">
        <f>DATEVALUE(TEXT(HelpMe[[#This Row],[Created Date]],"mm/dd/yyyy hh:mm"))</f>
        <v>#VALUE!</v>
      </c>
      <c r="AK960" s="233" t="e">
        <f>IF(HelpMe[[#This Row],[Resolved Time]]="-","",DATEVALUE(TEXT(HelpMe[[#This Row],[Created Date]],"mm/dd/yyyy hh:mm")))</f>
        <v>#VALUE!</v>
      </c>
    </row>
    <row r="961" spans="1:37" ht="14.5">
      <c r="A961" s="252">
        <v>4000001999</v>
      </c>
      <c r="B961" s="252" t="s">
        <v>117</v>
      </c>
      <c r="C961" s="252" t="s">
        <v>795</v>
      </c>
      <c r="D961" s="254" t="s">
        <v>2323</v>
      </c>
      <c r="E961" s="252" t="s">
        <v>1908</v>
      </c>
      <c r="F961" s="252" t="s">
        <v>843</v>
      </c>
      <c r="G961" s="252" t="s">
        <v>844</v>
      </c>
      <c r="H961" s="252" t="s">
        <v>403</v>
      </c>
      <c r="I961" s="255">
        <v>45518.786805555559</v>
      </c>
      <c r="J961" s="255">
        <v>45520.786805555559</v>
      </c>
      <c r="K961" s="252" t="s">
        <v>845</v>
      </c>
      <c r="L961" s="255">
        <v>45568.814583333333</v>
      </c>
      <c r="M961" s="252" t="s">
        <v>846</v>
      </c>
      <c r="N961" s="252" t="s">
        <v>860</v>
      </c>
      <c r="O961" s="252" t="s">
        <v>848</v>
      </c>
      <c r="P961" s="255">
        <v>45568.814583333333</v>
      </c>
      <c r="Q961" s="252" t="s">
        <v>795</v>
      </c>
      <c r="R961" s="255">
        <v>45565.77847222222</v>
      </c>
      <c r="S961" s="255">
        <v>45565.77847222222</v>
      </c>
      <c r="T961" s="255">
        <v>45519.495138888888</v>
      </c>
      <c r="U961" s="252" t="s">
        <v>885</v>
      </c>
      <c r="V961" s="253" t="s">
        <v>849</v>
      </c>
      <c r="W961" s="252" t="s">
        <v>850</v>
      </c>
      <c r="X961" s="252" t="s">
        <v>793</v>
      </c>
      <c r="Y961" s="228" t="str">
        <f>VLOOKUP(HelpMe[[#This Row],[Technician]],Technicians[#All],3,FALSE)</f>
        <v>RAK Ceramics</v>
      </c>
      <c r="Z961" s="228" t="str">
        <f>VLOOKUP(HelpMe[[#This Row],[Technician]],Technicians[#All],2,FALSE)</f>
        <v>SAP Basis</v>
      </c>
      <c r="AA961" s="230" t="e">
        <f>IF((TEXT("Oct 28, 2024 00:00 AM","mmm dd, yyyy hh:mm") - TEXT(HelpMe[[#This Row],[Created Date]],"mmm dd, yyyy hh:mm"))&gt;0, "Yes","No")</f>
        <v>#VALUE!</v>
      </c>
      <c r="AB961" s="230">
        <f ca="1">IF(HelpMe[[#This Row],[Resolved Time]]="-",NOW()-TEXT(HelpMe[[#This Row],[Created Date]],"mmm dd, yyyy hh:mm"),HelpMe[[#This Row],[Resolved Time]]-HelpMe[[#This Row],[Created Date]])</f>
        <v>46.991666666661331</v>
      </c>
      <c r="AC961" s="231" t="e">
        <f>YEAR(TEXT(HelpMe[[#This Row],[Created Date]],"mmm dd, yyyy hh:mm"))</f>
        <v>#VALUE!</v>
      </c>
      <c r="AD961" s="228" t="e">
        <f>WEEKNUM(TEXT(HelpMe[[#This Row],[Created Date]],"mmm dd, yyyy hh:mm"),2)</f>
        <v>#VALUE!</v>
      </c>
      <c r="AE961" s="228" t="e">
        <f>_xlfn.CONCAT(HelpMe[[#This Row],[Year]],"-W",HelpMe[[#This Row],[Week'#]])</f>
        <v>#VALUE!</v>
      </c>
      <c r="AF961" s="228" t="str">
        <f>IFERROR(VLOOKUP(HelpMe[[#This Row],[ID]],CGTracker[#All],11,FALSE),"No CG Status Found")</f>
        <v>No CG Status Found</v>
      </c>
      <c r="AG961" s="228" t="e">
        <f>MONTH(TEXT(HelpMe[[#This Row],[Created Date]],"mmm dd, yyyy hh:mm"))</f>
        <v>#VALUE!</v>
      </c>
      <c r="AH961" s="234" t="e">
        <f>_xlfn.CONCAT(HelpMe[[#This Row],[Year]],"-M",HelpMe[[#This Row],[Month]])</f>
        <v>#VALUE!</v>
      </c>
      <c r="AI961" s="228" t="str">
        <f ca="1">IF(HelpMe[[#This Row],[Age]]&lt;2,"Less than 2",IF(HelpMe[[#This Row],[Age]]&lt;5,"From 2 to 5",IF(HelpMe[[#This Row],[Age]]&lt;10,"From 5 to 10","More than 10")))</f>
        <v>More than 10</v>
      </c>
      <c r="AJ961" s="233" t="e">
        <f>DATEVALUE(TEXT(HelpMe[[#This Row],[Created Date]],"mm/dd/yyyy hh:mm"))</f>
        <v>#VALUE!</v>
      </c>
      <c r="AK961" s="233" t="e">
        <f>IF(HelpMe[[#This Row],[Resolved Time]]="-","",DATEVALUE(TEXT(HelpMe[[#This Row],[Created Date]],"mm/dd/yyyy hh:mm")))</f>
        <v>#VALUE!</v>
      </c>
    </row>
    <row r="962" spans="1:37" ht="14.5">
      <c r="A962" s="252">
        <v>4000001707</v>
      </c>
      <c r="B962" s="252" t="s">
        <v>117</v>
      </c>
      <c r="C962" s="252" t="s">
        <v>795</v>
      </c>
      <c r="D962" s="254" t="s">
        <v>2324</v>
      </c>
      <c r="E962" s="252" t="s">
        <v>1132</v>
      </c>
      <c r="F962" s="252" t="s">
        <v>843</v>
      </c>
      <c r="G962" s="252" t="s">
        <v>844</v>
      </c>
      <c r="H962" s="252" t="s">
        <v>403</v>
      </c>
      <c r="I962" s="255">
        <v>45509.736805555556</v>
      </c>
      <c r="J962" s="255">
        <v>45511.736805555556</v>
      </c>
      <c r="K962" s="252" t="s">
        <v>845</v>
      </c>
      <c r="L962" s="255">
        <v>45568.814583333333</v>
      </c>
      <c r="M962" s="252" t="s">
        <v>1132</v>
      </c>
      <c r="N962" s="252" t="s">
        <v>880</v>
      </c>
      <c r="O962" s="252" t="s">
        <v>848</v>
      </c>
      <c r="P962" s="255">
        <v>45568.814583333333</v>
      </c>
      <c r="Q962" s="252" t="s">
        <v>795</v>
      </c>
      <c r="R962" s="255">
        <v>45565.781944444447</v>
      </c>
      <c r="S962" s="255">
        <v>45530.638194444444</v>
      </c>
      <c r="T962" s="255">
        <v>45510.445138888892</v>
      </c>
      <c r="U962" s="252" t="s">
        <v>885</v>
      </c>
      <c r="V962" s="253" t="s">
        <v>849</v>
      </c>
      <c r="W962" s="252" t="s">
        <v>850</v>
      </c>
      <c r="X962" s="252" t="s">
        <v>793</v>
      </c>
      <c r="Y962" s="228" t="str">
        <f>VLOOKUP(HelpMe[[#This Row],[Technician]],Technicians[#All],3,FALSE)</f>
        <v>RAK Ceramics</v>
      </c>
      <c r="Z962" s="228" t="str">
        <f>VLOOKUP(HelpMe[[#This Row],[Technician]],Technicians[#All],2,FALSE)</f>
        <v>SAP Basis</v>
      </c>
      <c r="AA962" s="230" t="e">
        <f>IF((TEXT("Oct 28, 2024 00:00 AM","mmm dd, yyyy hh:mm") - TEXT(HelpMe[[#This Row],[Created Date]],"mmm dd, yyyy hh:mm"))&gt;0, "Yes","No")</f>
        <v>#VALUE!</v>
      </c>
      <c r="AB962" s="230">
        <f ca="1">IF(HelpMe[[#This Row],[Resolved Time]]="-",NOW()-TEXT(HelpMe[[#This Row],[Created Date]],"mmm dd, yyyy hh:mm"),HelpMe[[#This Row],[Resolved Time]]-HelpMe[[#This Row],[Created Date]])</f>
        <v>56.045138888890506</v>
      </c>
      <c r="AC962" s="231" t="e">
        <f>YEAR(TEXT(HelpMe[[#This Row],[Created Date]],"mmm dd, yyyy hh:mm"))</f>
        <v>#VALUE!</v>
      </c>
      <c r="AD962" s="228" t="e">
        <f>WEEKNUM(TEXT(HelpMe[[#This Row],[Created Date]],"mmm dd, yyyy hh:mm"),2)</f>
        <v>#VALUE!</v>
      </c>
      <c r="AE962" s="228" t="e">
        <f>_xlfn.CONCAT(HelpMe[[#This Row],[Year]],"-W",HelpMe[[#This Row],[Week'#]])</f>
        <v>#VALUE!</v>
      </c>
      <c r="AF962" s="228" t="str">
        <f>IFERROR(VLOOKUP(HelpMe[[#This Row],[ID]],CGTracker[#All],11,FALSE),"No CG Status Found")</f>
        <v>No CG Status Found</v>
      </c>
      <c r="AG962" s="228" t="e">
        <f>MONTH(TEXT(HelpMe[[#This Row],[Created Date]],"mmm dd, yyyy hh:mm"))</f>
        <v>#VALUE!</v>
      </c>
      <c r="AH962" s="234" t="e">
        <f>_xlfn.CONCAT(HelpMe[[#This Row],[Year]],"-M",HelpMe[[#This Row],[Month]])</f>
        <v>#VALUE!</v>
      </c>
      <c r="AI962" s="228" t="str">
        <f ca="1">IF(HelpMe[[#This Row],[Age]]&lt;2,"Less than 2",IF(HelpMe[[#This Row],[Age]]&lt;5,"From 2 to 5",IF(HelpMe[[#This Row],[Age]]&lt;10,"From 5 to 10","More than 10")))</f>
        <v>More than 10</v>
      </c>
      <c r="AJ962" s="233">
        <f>DATEVALUE(TEXT(HelpMe[[#This Row],[Created Date]],"mm/dd/yyyy hh:mm"))</f>
        <v>45420</v>
      </c>
      <c r="AK962" s="233">
        <f>IF(HelpMe[[#This Row],[Resolved Time]]="-","",DATEVALUE(TEXT(HelpMe[[#This Row],[Created Date]],"mm/dd/yyyy hh:mm")))</f>
        <v>45420</v>
      </c>
    </row>
    <row r="963" spans="1:37" ht="14.5">
      <c r="A963" s="252">
        <v>4000002785</v>
      </c>
      <c r="B963" s="252" t="s">
        <v>117</v>
      </c>
      <c r="C963" s="252" t="s">
        <v>795</v>
      </c>
      <c r="D963" s="254" t="s">
        <v>2325</v>
      </c>
      <c r="E963" s="252" t="s">
        <v>1086</v>
      </c>
      <c r="F963" s="252" t="s">
        <v>843</v>
      </c>
      <c r="G963" s="252" t="s">
        <v>844</v>
      </c>
      <c r="H963" s="252" t="s">
        <v>403</v>
      </c>
      <c r="I963" s="255">
        <v>45541.756249999999</v>
      </c>
      <c r="J963" s="255">
        <v>45545.756249999999</v>
      </c>
      <c r="K963" s="252" t="s">
        <v>845</v>
      </c>
      <c r="L963" s="255">
        <v>45627.711111111108</v>
      </c>
      <c r="M963" s="252" t="s">
        <v>1086</v>
      </c>
      <c r="N963" s="252" t="s">
        <v>860</v>
      </c>
      <c r="O963" s="252" t="s">
        <v>848</v>
      </c>
      <c r="P963" s="255">
        <v>45627.711111111108</v>
      </c>
      <c r="Q963" s="252" t="s">
        <v>795</v>
      </c>
      <c r="R963" s="255">
        <v>45624.697916666664</v>
      </c>
      <c r="S963" s="255">
        <v>45624.697916666664</v>
      </c>
      <c r="T963" s="255">
        <v>45544.464583333334</v>
      </c>
      <c r="U963" s="252" t="s">
        <v>885</v>
      </c>
      <c r="V963" s="253" t="s">
        <v>849</v>
      </c>
      <c r="W963" s="252" t="s">
        <v>850</v>
      </c>
      <c r="X963" s="252" t="s">
        <v>793</v>
      </c>
      <c r="Y963" s="228" t="str">
        <f>VLOOKUP(HelpMe[[#This Row],[Technician]],Technicians[#All],3,FALSE)</f>
        <v>RAK Ceramics</v>
      </c>
      <c r="Z963" s="228" t="str">
        <f>VLOOKUP(HelpMe[[#This Row],[Technician]],Technicians[#All],2,FALSE)</f>
        <v>SAP Basis</v>
      </c>
      <c r="AA963" s="230" t="e">
        <f>IF((TEXT("Oct 28, 2024 00:00 AM","mmm dd, yyyy hh:mm") - TEXT(HelpMe[[#This Row],[Created Date]],"mmm dd, yyyy hh:mm"))&gt;0, "Yes","No")</f>
        <v>#VALUE!</v>
      </c>
      <c r="AB963" s="230">
        <f ca="1">IF(HelpMe[[#This Row],[Resolved Time]]="-",NOW()-TEXT(HelpMe[[#This Row],[Created Date]],"mmm dd, yyyy hh:mm"),HelpMe[[#This Row],[Resolved Time]]-HelpMe[[#This Row],[Created Date]])</f>
        <v>82.941666666665697</v>
      </c>
      <c r="AC963" s="231" t="e">
        <f>YEAR(TEXT(HelpMe[[#This Row],[Created Date]],"mmm dd, yyyy hh:mm"))</f>
        <v>#VALUE!</v>
      </c>
      <c r="AD963" s="228" t="e">
        <f>WEEKNUM(TEXT(HelpMe[[#This Row],[Created Date]],"mmm dd, yyyy hh:mm"),2)</f>
        <v>#VALUE!</v>
      </c>
      <c r="AE963" s="228" t="e">
        <f>_xlfn.CONCAT(HelpMe[[#This Row],[Year]],"-W",HelpMe[[#This Row],[Week'#]])</f>
        <v>#VALUE!</v>
      </c>
      <c r="AF963" s="228" t="str">
        <f>IFERROR(VLOOKUP(HelpMe[[#This Row],[ID]],CGTracker[#All],11,FALSE),"No CG Status Found")</f>
        <v>No CG Status Found</v>
      </c>
      <c r="AG963" s="228" t="e">
        <f>MONTH(TEXT(HelpMe[[#This Row],[Created Date]],"mmm dd, yyyy hh:mm"))</f>
        <v>#VALUE!</v>
      </c>
      <c r="AH963" s="234" t="e">
        <f>_xlfn.CONCAT(HelpMe[[#This Row],[Year]],"-M",HelpMe[[#This Row],[Month]])</f>
        <v>#VALUE!</v>
      </c>
      <c r="AI963" s="228" t="str">
        <f ca="1">IF(HelpMe[[#This Row],[Age]]&lt;2,"Less than 2",IF(HelpMe[[#This Row],[Age]]&lt;5,"From 2 to 5",IF(HelpMe[[#This Row],[Age]]&lt;10,"From 5 to 10","More than 10")))</f>
        <v>More than 10</v>
      </c>
      <c r="AJ963" s="233">
        <f>DATEVALUE(TEXT(HelpMe[[#This Row],[Created Date]],"mm/dd/yyyy hh:mm"))</f>
        <v>45452</v>
      </c>
      <c r="AK963" s="233">
        <f>IF(HelpMe[[#This Row],[Resolved Time]]="-","",DATEVALUE(TEXT(HelpMe[[#This Row],[Created Date]],"mm/dd/yyyy hh:mm")))</f>
        <v>45452</v>
      </c>
    </row>
    <row r="964" spans="1:37" ht="14.5">
      <c r="A964" s="252">
        <v>4000002991</v>
      </c>
      <c r="B964" s="252" t="s">
        <v>117</v>
      </c>
      <c r="C964" s="252" t="s">
        <v>861</v>
      </c>
      <c r="D964" s="254" t="s">
        <v>2326</v>
      </c>
      <c r="E964" s="252" t="s">
        <v>2327</v>
      </c>
      <c r="F964" s="252" t="s">
        <v>843</v>
      </c>
      <c r="G964" s="252" t="s">
        <v>844</v>
      </c>
      <c r="H964" s="252" t="s">
        <v>403</v>
      </c>
      <c r="I964" s="255">
        <v>45547.78125</v>
      </c>
      <c r="J964" s="255">
        <v>45551.78125</v>
      </c>
      <c r="K964" s="252" t="s">
        <v>845</v>
      </c>
      <c r="L964" s="255">
        <v>45555.684027777781</v>
      </c>
      <c r="M964" s="252" t="s">
        <v>2327</v>
      </c>
      <c r="N964" s="252" t="s">
        <v>895</v>
      </c>
      <c r="O964" s="252" t="s">
        <v>848</v>
      </c>
      <c r="P964" s="255">
        <v>45555.684027777781</v>
      </c>
      <c r="Q964" s="252" t="s">
        <v>795</v>
      </c>
      <c r="R964" s="255">
        <v>45552.661805555559</v>
      </c>
      <c r="S964" s="255">
        <v>45552.661805555559</v>
      </c>
      <c r="T964" s="255">
        <v>45548.489583333336</v>
      </c>
      <c r="U964" s="252" t="s">
        <v>885</v>
      </c>
      <c r="V964" s="253" t="s">
        <v>849</v>
      </c>
      <c r="W964" s="252" t="s">
        <v>850</v>
      </c>
      <c r="X964" s="252" t="s">
        <v>793</v>
      </c>
      <c r="Y964" s="228" t="str">
        <f>VLOOKUP(HelpMe[[#This Row],[Technician]],Technicians[#All],3,FALSE)</f>
        <v>RAK Ceramics</v>
      </c>
      <c r="Z964" s="228" t="str">
        <f>VLOOKUP(HelpMe[[#This Row],[Technician]],Technicians[#All],2,FALSE)</f>
        <v>SAP Basis</v>
      </c>
      <c r="AA964" s="230" t="e">
        <f>IF((TEXT("Oct 28, 2024 00:00 AM","mmm dd, yyyy hh:mm") - TEXT(HelpMe[[#This Row],[Created Date]],"mmm dd, yyyy hh:mm"))&gt;0, "Yes","No")</f>
        <v>#VALUE!</v>
      </c>
      <c r="AB964" s="230">
        <f ca="1">IF(HelpMe[[#This Row],[Resolved Time]]="-",NOW()-TEXT(HelpMe[[#This Row],[Created Date]],"mmm dd, yyyy hh:mm"),HelpMe[[#This Row],[Resolved Time]]-HelpMe[[#This Row],[Created Date]])</f>
        <v>4.8805555555591127</v>
      </c>
      <c r="AC964" s="231" t="e">
        <f>YEAR(TEXT(HelpMe[[#This Row],[Created Date]],"mmm dd, yyyy hh:mm"))</f>
        <v>#VALUE!</v>
      </c>
      <c r="AD964" s="228" t="e">
        <f>WEEKNUM(TEXT(HelpMe[[#This Row],[Created Date]],"mmm dd, yyyy hh:mm"),2)</f>
        <v>#VALUE!</v>
      </c>
      <c r="AE964" s="228" t="e">
        <f>_xlfn.CONCAT(HelpMe[[#This Row],[Year]],"-W",HelpMe[[#This Row],[Week'#]])</f>
        <v>#VALUE!</v>
      </c>
      <c r="AF964" s="228" t="str">
        <f>IFERROR(VLOOKUP(HelpMe[[#This Row],[ID]],CGTracker[#All],11,FALSE),"No CG Status Found")</f>
        <v>No CG Status Found</v>
      </c>
      <c r="AG964" s="228" t="e">
        <f>MONTH(TEXT(HelpMe[[#This Row],[Created Date]],"mmm dd, yyyy hh:mm"))</f>
        <v>#VALUE!</v>
      </c>
      <c r="AH964" s="234" t="e">
        <f>_xlfn.CONCAT(HelpMe[[#This Row],[Year]],"-M",HelpMe[[#This Row],[Month]])</f>
        <v>#VALUE!</v>
      </c>
      <c r="AI964" s="228" t="str">
        <f ca="1">IF(HelpMe[[#This Row],[Age]]&lt;2,"Less than 2",IF(HelpMe[[#This Row],[Age]]&lt;5,"From 2 to 5",IF(HelpMe[[#This Row],[Age]]&lt;10,"From 5 to 10","More than 10")))</f>
        <v>From 2 to 5</v>
      </c>
      <c r="AJ964" s="233">
        <f>DATEVALUE(TEXT(HelpMe[[#This Row],[Created Date]],"mm/dd/yyyy hh:mm"))</f>
        <v>45635</v>
      </c>
      <c r="AK964" s="233">
        <f>IF(HelpMe[[#This Row],[Resolved Time]]="-","",DATEVALUE(TEXT(HelpMe[[#This Row],[Created Date]],"mm/dd/yyyy hh:mm")))</f>
        <v>45635</v>
      </c>
    </row>
    <row r="965" spans="1:37" ht="14.5">
      <c r="A965" s="252">
        <v>4000003335</v>
      </c>
      <c r="B965" s="252" t="s">
        <v>117</v>
      </c>
      <c r="C965" s="252" t="s">
        <v>861</v>
      </c>
      <c r="D965" s="254" t="s">
        <v>2328</v>
      </c>
      <c r="E965" s="252" t="s">
        <v>1094</v>
      </c>
      <c r="F965" s="252" t="s">
        <v>843</v>
      </c>
      <c r="G965" s="252" t="s">
        <v>844</v>
      </c>
      <c r="H965" s="252" t="s">
        <v>403</v>
      </c>
      <c r="I965" s="255">
        <v>45559.536805555559</v>
      </c>
      <c r="J965" s="255">
        <v>45561.536805555559</v>
      </c>
      <c r="K965" s="252" t="s">
        <v>845</v>
      </c>
      <c r="L965" s="255">
        <v>45586.696527777778</v>
      </c>
      <c r="M965" s="252" t="s">
        <v>1094</v>
      </c>
      <c r="N965" s="252" t="s">
        <v>895</v>
      </c>
      <c r="O965" s="252" t="s">
        <v>848</v>
      </c>
      <c r="P965" s="255">
        <v>45586.696527777778</v>
      </c>
      <c r="Q965" s="252" t="s">
        <v>795</v>
      </c>
      <c r="R965" s="255">
        <v>45583.6875</v>
      </c>
      <c r="S965" s="255">
        <v>45583.6875</v>
      </c>
      <c r="T965" s="255">
        <v>45559.620138888888</v>
      </c>
      <c r="U965" s="252" t="s">
        <v>885</v>
      </c>
      <c r="V965" s="253" t="s">
        <v>849</v>
      </c>
      <c r="W965" s="252" t="s">
        <v>850</v>
      </c>
      <c r="X965" s="252" t="s">
        <v>793</v>
      </c>
      <c r="Y965" s="228" t="str">
        <f>VLOOKUP(HelpMe[[#This Row],[Technician]],Technicians[#All],3,FALSE)</f>
        <v>RAK Ceramics</v>
      </c>
      <c r="Z965" s="228" t="str">
        <f>VLOOKUP(HelpMe[[#This Row],[Technician]],Technicians[#All],2,FALSE)</f>
        <v>SAP Basis</v>
      </c>
      <c r="AA965" s="230" t="e">
        <f>IF((TEXT("Oct 28, 2024 00:00 AM","mmm dd, yyyy hh:mm") - TEXT(HelpMe[[#This Row],[Created Date]],"mmm dd, yyyy hh:mm"))&gt;0, "Yes","No")</f>
        <v>#VALUE!</v>
      </c>
      <c r="AB965" s="230">
        <f ca="1">IF(HelpMe[[#This Row],[Resolved Time]]="-",NOW()-TEXT(HelpMe[[#This Row],[Created Date]],"mmm dd, yyyy hh:mm"),HelpMe[[#This Row],[Resolved Time]]-HelpMe[[#This Row],[Created Date]])</f>
        <v>24.150694444440887</v>
      </c>
      <c r="AC965" s="231" t="e">
        <f>YEAR(TEXT(HelpMe[[#This Row],[Created Date]],"mmm dd, yyyy hh:mm"))</f>
        <v>#VALUE!</v>
      </c>
      <c r="AD965" s="228" t="e">
        <f>WEEKNUM(TEXT(HelpMe[[#This Row],[Created Date]],"mmm dd, yyyy hh:mm"),2)</f>
        <v>#VALUE!</v>
      </c>
      <c r="AE965" s="228" t="e">
        <f>_xlfn.CONCAT(HelpMe[[#This Row],[Year]],"-W",HelpMe[[#This Row],[Week'#]])</f>
        <v>#VALUE!</v>
      </c>
      <c r="AF965" s="228" t="str">
        <f>IFERROR(VLOOKUP(HelpMe[[#This Row],[ID]],CGTracker[#All],11,FALSE),"No CG Status Found")</f>
        <v>No CG Status Found</v>
      </c>
      <c r="AG965" s="228" t="e">
        <f>MONTH(TEXT(HelpMe[[#This Row],[Created Date]],"mmm dd, yyyy hh:mm"))</f>
        <v>#VALUE!</v>
      </c>
      <c r="AH965" s="234" t="e">
        <f>_xlfn.CONCAT(HelpMe[[#This Row],[Year]],"-M",HelpMe[[#This Row],[Month]])</f>
        <v>#VALUE!</v>
      </c>
      <c r="AI965" s="228" t="str">
        <f ca="1">IF(HelpMe[[#This Row],[Age]]&lt;2,"Less than 2",IF(HelpMe[[#This Row],[Age]]&lt;5,"From 2 to 5",IF(HelpMe[[#This Row],[Age]]&lt;10,"From 5 to 10","More than 10")))</f>
        <v>More than 10</v>
      </c>
      <c r="AJ965" s="233" t="e">
        <f>DATEVALUE(TEXT(HelpMe[[#This Row],[Created Date]],"mm/dd/yyyy hh:mm"))</f>
        <v>#VALUE!</v>
      </c>
      <c r="AK965" s="233" t="e">
        <f>IF(HelpMe[[#This Row],[Resolved Time]]="-","",DATEVALUE(TEXT(HelpMe[[#This Row],[Created Date]],"mm/dd/yyyy hh:mm")))</f>
        <v>#VALUE!</v>
      </c>
    </row>
    <row r="966" spans="1:37" ht="14.5">
      <c r="A966" s="252">
        <v>4000002935</v>
      </c>
      <c r="B966" s="252" t="s">
        <v>117</v>
      </c>
      <c r="C966" s="252" t="s">
        <v>861</v>
      </c>
      <c r="D966" s="254" t="s">
        <v>2329</v>
      </c>
      <c r="E966" s="252" t="s">
        <v>931</v>
      </c>
      <c r="F966" s="252" t="s">
        <v>843</v>
      </c>
      <c r="G966" s="252" t="s">
        <v>844</v>
      </c>
      <c r="H966" s="252" t="s">
        <v>403</v>
      </c>
      <c r="I966" s="255">
        <v>45546.698611111111</v>
      </c>
      <c r="J966" s="255">
        <v>45548.698611111111</v>
      </c>
      <c r="K966" s="252" t="s">
        <v>845</v>
      </c>
      <c r="L966" s="255">
        <v>45561.727777777778</v>
      </c>
      <c r="M966" s="252" t="s">
        <v>931</v>
      </c>
      <c r="N966" s="252" t="s">
        <v>895</v>
      </c>
      <c r="O966" s="252" t="s">
        <v>848</v>
      </c>
      <c r="P966" s="255">
        <v>45561.727777777778</v>
      </c>
      <c r="Q966" s="252" t="s">
        <v>795</v>
      </c>
      <c r="R966" s="255">
        <v>45558.695138888892</v>
      </c>
      <c r="S966" s="255">
        <v>45558.695138888892</v>
      </c>
      <c r="T966" s="255">
        <v>45546.781944444447</v>
      </c>
      <c r="U966" s="252" t="s">
        <v>885</v>
      </c>
      <c r="V966" s="253" t="s">
        <v>849</v>
      </c>
      <c r="W966" s="252" t="s">
        <v>850</v>
      </c>
      <c r="X966" s="252" t="s">
        <v>793</v>
      </c>
      <c r="Y966" s="228" t="str">
        <f>VLOOKUP(HelpMe[[#This Row],[Technician]],Technicians[#All],3,FALSE)</f>
        <v>RAK Ceramics</v>
      </c>
      <c r="Z966" s="228" t="str">
        <f>VLOOKUP(HelpMe[[#This Row],[Technician]],Technicians[#All],2,FALSE)</f>
        <v>SAP Basis</v>
      </c>
      <c r="AA966" s="230" t="e">
        <f>IF((TEXT("Oct 28, 2024 00:00 AM","mmm dd, yyyy hh:mm") - TEXT(HelpMe[[#This Row],[Created Date]],"mmm dd, yyyy hh:mm"))&gt;0, "Yes","No")</f>
        <v>#VALUE!</v>
      </c>
      <c r="AB966" s="230">
        <f ca="1">IF(HelpMe[[#This Row],[Resolved Time]]="-",NOW()-TEXT(HelpMe[[#This Row],[Created Date]],"mmm dd, yyyy hh:mm"),HelpMe[[#This Row],[Resolved Time]]-HelpMe[[#This Row],[Created Date]])</f>
        <v>11.996527777781012</v>
      </c>
      <c r="AC966" s="231" t="e">
        <f>YEAR(TEXT(HelpMe[[#This Row],[Created Date]],"mmm dd, yyyy hh:mm"))</f>
        <v>#VALUE!</v>
      </c>
      <c r="AD966" s="228" t="e">
        <f>WEEKNUM(TEXT(HelpMe[[#This Row],[Created Date]],"mmm dd, yyyy hh:mm"),2)</f>
        <v>#VALUE!</v>
      </c>
      <c r="AE966" s="228" t="e">
        <f>_xlfn.CONCAT(HelpMe[[#This Row],[Year]],"-W",HelpMe[[#This Row],[Week'#]])</f>
        <v>#VALUE!</v>
      </c>
      <c r="AF966" s="228" t="str">
        <f>IFERROR(VLOOKUP(HelpMe[[#This Row],[ID]],CGTracker[#All],11,FALSE),"No CG Status Found")</f>
        <v>No CG Status Found</v>
      </c>
      <c r="AG966" s="228" t="e">
        <f>MONTH(TEXT(HelpMe[[#This Row],[Created Date]],"mmm dd, yyyy hh:mm"))</f>
        <v>#VALUE!</v>
      </c>
      <c r="AH966" s="234" t="e">
        <f>_xlfn.CONCAT(HelpMe[[#This Row],[Year]],"-M",HelpMe[[#This Row],[Month]])</f>
        <v>#VALUE!</v>
      </c>
      <c r="AI966" s="228" t="str">
        <f ca="1">IF(HelpMe[[#This Row],[Age]]&lt;2,"Less than 2",IF(HelpMe[[#This Row],[Age]]&lt;5,"From 2 to 5",IF(HelpMe[[#This Row],[Age]]&lt;10,"From 5 to 10","More than 10")))</f>
        <v>More than 10</v>
      </c>
      <c r="AJ966" s="233">
        <f>DATEVALUE(TEXT(HelpMe[[#This Row],[Created Date]],"mm/dd/yyyy hh:mm"))</f>
        <v>45605</v>
      </c>
      <c r="AK966" s="233">
        <f>IF(HelpMe[[#This Row],[Resolved Time]]="-","",DATEVALUE(TEXT(HelpMe[[#This Row],[Created Date]],"mm/dd/yyyy hh:mm")))</f>
        <v>45605</v>
      </c>
    </row>
    <row r="967" spans="1:37" ht="14.5">
      <c r="A967" s="252">
        <v>4000002920</v>
      </c>
      <c r="B967" s="252" t="s">
        <v>117</v>
      </c>
      <c r="C967" s="252" t="s">
        <v>795</v>
      </c>
      <c r="D967" s="254" t="s">
        <v>2330</v>
      </c>
      <c r="E967" s="252" t="s">
        <v>1382</v>
      </c>
      <c r="F967" s="252" t="s">
        <v>843</v>
      </c>
      <c r="G967" s="252" t="s">
        <v>844</v>
      </c>
      <c r="H967" s="252" t="s">
        <v>403</v>
      </c>
      <c r="I967" s="255">
        <v>45546.538888888892</v>
      </c>
      <c r="J967" s="255">
        <v>45548.538888888892</v>
      </c>
      <c r="K967" s="252" t="s">
        <v>885</v>
      </c>
      <c r="L967" s="255">
        <v>45557.518055555556</v>
      </c>
      <c r="M967" s="252" t="s">
        <v>1382</v>
      </c>
      <c r="N967" s="252" t="s">
        <v>871</v>
      </c>
      <c r="O967" s="252" t="s">
        <v>848</v>
      </c>
      <c r="P967" s="255">
        <v>45557.518055555556</v>
      </c>
      <c r="Q967" s="252" t="s">
        <v>795</v>
      </c>
      <c r="R967" s="255">
        <v>45554.496527777781</v>
      </c>
      <c r="S967" s="255">
        <v>45554.496527777781</v>
      </c>
      <c r="T967" s="255">
        <v>45546.62222222222</v>
      </c>
      <c r="U967" s="252" t="s">
        <v>885</v>
      </c>
      <c r="V967" s="253" t="s">
        <v>849</v>
      </c>
      <c r="W967" s="252" t="s">
        <v>888</v>
      </c>
      <c r="X967" s="252" t="s">
        <v>793</v>
      </c>
      <c r="Y967" s="228" t="str">
        <f>VLOOKUP(HelpMe[[#This Row],[Technician]],Technicians[#All],3,FALSE)</f>
        <v>RAK Ceramics</v>
      </c>
      <c r="Z967" s="228" t="str">
        <f>VLOOKUP(HelpMe[[#This Row],[Technician]],Technicians[#All],2,FALSE)</f>
        <v>SAP Basis</v>
      </c>
      <c r="AA967" s="230" t="e">
        <f>IF((TEXT("Oct 28, 2024 00:00 AM","mmm dd, yyyy hh:mm") - TEXT(HelpMe[[#This Row],[Created Date]],"mmm dd, yyyy hh:mm"))&gt;0, "Yes","No")</f>
        <v>#VALUE!</v>
      </c>
      <c r="AB967" s="230">
        <f ca="1">IF(HelpMe[[#This Row],[Resolved Time]]="-",NOW()-TEXT(HelpMe[[#This Row],[Created Date]],"mmm dd, yyyy hh:mm"),HelpMe[[#This Row],[Resolved Time]]-HelpMe[[#This Row],[Created Date]])</f>
        <v>7.9576388888890506</v>
      </c>
      <c r="AC967" s="231" t="e">
        <f>YEAR(TEXT(HelpMe[[#This Row],[Created Date]],"mmm dd, yyyy hh:mm"))</f>
        <v>#VALUE!</v>
      </c>
      <c r="AD967" s="228" t="e">
        <f>WEEKNUM(TEXT(HelpMe[[#This Row],[Created Date]],"mmm dd, yyyy hh:mm"),2)</f>
        <v>#VALUE!</v>
      </c>
      <c r="AE967" s="228" t="e">
        <f>_xlfn.CONCAT(HelpMe[[#This Row],[Year]],"-W",HelpMe[[#This Row],[Week'#]])</f>
        <v>#VALUE!</v>
      </c>
      <c r="AF967" s="228" t="str">
        <f>IFERROR(VLOOKUP(HelpMe[[#This Row],[ID]],CGTracker[#All],11,FALSE),"No CG Status Found")</f>
        <v>No CG Status Found</v>
      </c>
      <c r="AG967" s="228" t="e">
        <f>MONTH(TEXT(HelpMe[[#This Row],[Created Date]],"mmm dd, yyyy hh:mm"))</f>
        <v>#VALUE!</v>
      </c>
      <c r="AH967" s="234" t="e">
        <f>_xlfn.CONCAT(HelpMe[[#This Row],[Year]],"-M",HelpMe[[#This Row],[Month]])</f>
        <v>#VALUE!</v>
      </c>
      <c r="AI967" s="228" t="str">
        <f ca="1">IF(HelpMe[[#This Row],[Age]]&lt;2,"Less than 2",IF(HelpMe[[#This Row],[Age]]&lt;5,"From 2 to 5",IF(HelpMe[[#This Row],[Age]]&lt;10,"From 5 to 10","More than 10")))</f>
        <v>From 5 to 10</v>
      </c>
      <c r="AJ967" s="233">
        <f>DATEVALUE(TEXT(HelpMe[[#This Row],[Created Date]],"mm/dd/yyyy hh:mm"))</f>
        <v>45605</v>
      </c>
      <c r="AK967" s="233">
        <f>IF(HelpMe[[#This Row],[Resolved Time]]="-","",DATEVALUE(TEXT(HelpMe[[#This Row],[Created Date]],"mm/dd/yyyy hh:mm")))</f>
        <v>45605</v>
      </c>
    </row>
    <row r="968" spans="1:37" ht="14.5">
      <c r="A968" s="252">
        <v>4000003025</v>
      </c>
      <c r="B968" s="252" t="s">
        <v>117</v>
      </c>
      <c r="C968" s="252" t="s">
        <v>795</v>
      </c>
      <c r="D968" s="254" t="s">
        <v>2331</v>
      </c>
      <c r="E968" s="252" t="s">
        <v>991</v>
      </c>
      <c r="F968" s="252" t="s">
        <v>843</v>
      </c>
      <c r="G968" s="252" t="s">
        <v>844</v>
      </c>
      <c r="H968" s="252" t="s">
        <v>403</v>
      </c>
      <c r="I968" s="255">
        <v>45548.65347222222</v>
      </c>
      <c r="J968" s="255">
        <v>45552.65347222222</v>
      </c>
      <c r="K968" s="252" t="s">
        <v>845</v>
      </c>
      <c r="L968" s="255">
        <v>45557.726388888892</v>
      </c>
      <c r="M968" s="252" t="s">
        <v>991</v>
      </c>
      <c r="N968" s="252" t="s">
        <v>895</v>
      </c>
      <c r="O968" s="252" t="s">
        <v>848</v>
      </c>
      <c r="P968" s="255">
        <v>45557.726388888892</v>
      </c>
      <c r="Q968" s="252" t="s">
        <v>795</v>
      </c>
      <c r="R968" s="255">
        <v>45554.705555555556</v>
      </c>
      <c r="S968" s="255">
        <v>45554.705555555556</v>
      </c>
      <c r="T968" s="255">
        <v>45548.736805555556</v>
      </c>
      <c r="U968" s="252" t="s">
        <v>885</v>
      </c>
      <c r="V968" s="253" t="s">
        <v>849</v>
      </c>
      <c r="W968" s="252" t="s">
        <v>850</v>
      </c>
      <c r="X968" s="252" t="s">
        <v>793</v>
      </c>
      <c r="Y968" s="228" t="str">
        <f>VLOOKUP(HelpMe[[#This Row],[Technician]],Technicians[#All],3,FALSE)</f>
        <v>RAK Ceramics</v>
      </c>
      <c r="Z968" s="228" t="str">
        <f>VLOOKUP(HelpMe[[#This Row],[Technician]],Technicians[#All],2,FALSE)</f>
        <v>SAP Basis</v>
      </c>
      <c r="AA968" s="230" t="e">
        <f>IF((TEXT("Oct 28, 2024 00:00 AM","mmm dd, yyyy hh:mm") - TEXT(HelpMe[[#This Row],[Created Date]],"mmm dd, yyyy hh:mm"))&gt;0, "Yes","No")</f>
        <v>#VALUE!</v>
      </c>
      <c r="AB968" s="230">
        <f ca="1">IF(HelpMe[[#This Row],[Resolved Time]]="-",NOW()-TEXT(HelpMe[[#This Row],[Created Date]],"mmm dd, yyyy hh:mm"),HelpMe[[#This Row],[Resolved Time]]-HelpMe[[#This Row],[Created Date]])</f>
        <v>6.0520833333357587</v>
      </c>
      <c r="AC968" s="231" t="e">
        <f>YEAR(TEXT(HelpMe[[#This Row],[Created Date]],"mmm dd, yyyy hh:mm"))</f>
        <v>#VALUE!</v>
      </c>
      <c r="AD968" s="228" t="e">
        <f>WEEKNUM(TEXT(HelpMe[[#This Row],[Created Date]],"mmm dd, yyyy hh:mm"),2)</f>
        <v>#VALUE!</v>
      </c>
      <c r="AE968" s="228" t="e">
        <f>_xlfn.CONCAT(HelpMe[[#This Row],[Year]],"-W",HelpMe[[#This Row],[Week'#]])</f>
        <v>#VALUE!</v>
      </c>
      <c r="AF968" s="228" t="str">
        <f>IFERROR(VLOOKUP(HelpMe[[#This Row],[ID]],CGTracker[#All],11,FALSE),"No CG Status Found")</f>
        <v>No CG Status Found</v>
      </c>
      <c r="AG968" s="228" t="e">
        <f>MONTH(TEXT(HelpMe[[#This Row],[Created Date]],"mmm dd, yyyy hh:mm"))</f>
        <v>#VALUE!</v>
      </c>
      <c r="AH968" s="234" t="e">
        <f>_xlfn.CONCAT(HelpMe[[#This Row],[Year]],"-M",HelpMe[[#This Row],[Month]])</f>
        <v>#VALUE!</v>
      </c>
      <c r="AI968" s="228" t="str">
        <f ca="1">IF(HelpMe[[#This Row],[Age]]&lt;2,"Less than 2",IF(HelpMe[[#This Row],[Age]]&lt;5,"From 2 to 5",IF(HelpMe[[#This Row],[Age]]&lt;10,"From 5 to 10","More than 10")))</f>
        <v>From 5 to 10</v>
      </c>
      <c r="AJ968" s="233" t="e">
        <f>DATEVALUE(TEXT(HelpMe[[#This Row],[Created Date]],"mm/dd/yyyy hh:mm"))</f>
        <v>#VALUE!</v>
      </c>
      <c r="AK968" s="233" t="e">
        <f>IF(HelpMe[[#This Row],[Resolved Time]]="-","",DATEVALUE(TEXT(HelpMe[[#This Row],[Created Date]],"mm/dd/yyyy hh:mm")))</f>
        <v>#VALUE!</v>
      </c>
    </row>
    <row r="969" spans="1:37" ht="14.5">
      <c r="A969" s="252">
        <v>4000002941</v>
      </c>
      <c r="B969" s="252" t="s">
        <v>117</v>
      </c>
      <c r="C969" s="252" t="s">
        <v>881</v>
      </c>
      <c r="D969" s="254" t="s">
        <v>2332</v>
      </c>
      <c r="E969" s="252" t="s">
        <v>2333</v>
      </c>
      <c r="F969" s="252" t="s">
        <v>843</v>
      </c>
      <c r="G969" s="252" t="s">
        <v>844</v>
      </c>
      <c r="H969" s="252" t="s">
        <v>403</v>
      </c>
      <c r="I969" s="255">
        <v>45546.777083333334</v>
      </c>
      <c r="J969" s="255">
        <v>45553.777083333334</v>
      </c>
      <c r="K969" s="252" t="s">
        <v>845</v>
      </c>
      <c r="L969" s="255">
        <v>45577.693055555559</v>
      </c>
      <c r="M969" s="252" t="s">
        <v>846</v>
      </c>
      <c r="N969" s="252" t="s">
        <v>983</v>
      </c>
      <c r="O969" s="252" t="s">
        <v>848</v>
      </c>
      <c r="P969" s="255">
        <v>45577.693055555559</v>
      </c>
      <c r="Q969" s="252" t="s">
        <v>881</v>
      </c>
      <c r="R969" s="255">
        <v>45574.685416666667</v>
      </c>
      <c r="S969" s="255">
        <v>45574.685416666667</v>
      </c>
      <c r="T969" s="255">
        <v>45547.568749999999</v>
      </c>
      <c r="U969" s="252" t="s">
        <v>885</v>
      </c>
      <c r="V969" s="253" t="s">
        <v>849</v>
      </c>
      <c r="W969" s="252" t="s">
        <v>850</v>
      </c>
      <c r="X969" s="252" t="s">
        <v>793</v>
      </c>
      <c r="Y969" s="228" t="str">
        <f>VLOOKUP(HelpMe[[#This Row],[Technician]],Technicians[#All],3,FALSE)</f>
        <v>RAK Ceramics</v>
      </c>
      <c r="Z969" s="228" t="str">
        <f>VLOOKUP(HelpMe[[#This Row],[Technician]],Technicians[#All],2,FALSE)</f>
        <v>SAP Basis</v>
      </c>
      <c r="AA969" s="230" t="e">
        <f>IF((TEXT("Oct 28, 2024 00:00 AM","mmm dd, yyyy hh:mm") - TEXT(HelpMe[[#This Row],[Created Date]],"mmm dd, yyyy hh:mm"))&gt;0, "Yes","No")</f>
        <v>#VALUE!</v>
      </c>
      <c r="AB969" s="230">
        <f ca="1">IF(HelpMe[[#This Row],[Resolved Time]]="-",NOW()-TEXT(HelpMe[[#This Row],[Created Date]],"mmm dd, yyyy hh:mm"),HelpMe[[#This Row],[Resolved Time]]-HelpMe[[#This Row],[Created Date]])</f>
        <v>27.908333333332848</v>
      </c>
      <c r="AC969" s="231" t="e">
        <f>YEAR(TEXT(HelpMe[[#This Row],[Created Date]],"mmm dd, yyyy hh:mm"))</f>
        <v>#VALUE!</v>
      </c>
      <c r="AD969" s="228" t="e">
        <f>WEEKNUM(TEXT(HelpMe[[#This Row],[Created Date]],"mmm dd, yyyy hh:mm"),2)</f>
        <v>#VALUE!</v>
      </c>
      <c r="AE969" s="228" t="e">
        <f>_xlfn.CONCAT(HelpMe[[#This Row],[Year]],"-W",HelpMe[[#This Row],[Week'#]])</f>
        <v>#VALUE!</v>
      </c>
      <c r="AF969" s="228" t="str">
        <f>IFERROR(VLOOKUP(HelpMe[[#This Row],[ID]],CGTracker[#All],11,FALSE),"No CG Status Found")</f>
        <v>No CG Status Found</v>
      </c>
      <c r="AG969" s="228" t="e">
        <f>MONTH(TEXT(HelpMe[[#This Row],[Created Date]],"mmm dd, yyyy hh:mm"))</f>
        <v>#VALUE!</v>
      </c>
      <c r="AH969" s="234" t="e">
        <f>_xlfn.CONCAT(HelpMe[[#This Row],[Year]],"-M",HelpMe[[#This Row],[Month]])</f>
        <v>#VALUE!</v>
      </c>
      <c r="AI969" s="228" t="str">
        <f ca="1">IF(HelpMe[[#This Row],[Age]]&lt;2,"Less than 2",IF(HelpMe[[#This Row],[Age]]&lt;5,"From 2 to 5",IF(HelpMe[[#This Row],[Age]]&lt;10,"From 5 to 10","More than 10")))</f>
        <v>More than 10</v>
      </c>
      <c r="AJ969" s="233">
        <f>DATEVALUE(TEXT(HelpMe[[#This Row],[Created Date]],"mm/dd/yyyy hh:mm"))</f>
        <v>45605</v>
      </c>
      <c r="AK969" s="233">
        <f>IF(HelpMe[[#This Row],[Resolved Time]]="-","",DATEVALUE(TEXT(HelpMe[[#This Row],[Created Date]],"mm/dd/yyyy hh:mm")))</f>
        <v>45605</v>
      </c>
    </row>
    <row r="970" spans="1:37" ht="14.5">
      <c r="A970" s="252">
        <v>4000001755</v>
      </c>
      <c r="B970" s="252" t="s">
        <v>117</v>
      </c>
      <c r="C970" s="252" t="s">
        <v>795</v>
      </c>
      <c r="D970" s="254" t="s">
        <v>2332</v>
      </c>
      <c r="E970" s="252" t="s">
        <v>2333</v>
      </c>
      <c r="F970" s="252" t="s">
        <v>843</v>
      </c>
      <c r="G970" s="252" t="s">
        <v>844</v>
      </c>
      <c r="H970" s="252" t="s">
        <v>403</v>
      </c>
      <c r="I970" s="255">
        <v>45511.535416666666</v>
      </c>
      <c r="J970" s="255">
        <v>45512.493750000001</v>
      </c>
      <c r="K970" s="252" t="s">
        <v>845</v>
      </c>
      <c r="L970" s="255">
        <v>45557.768055555556</v>
      </c>
      <c r="M970" s="252" t="s">
        <v>2333</v>
      </c>
      <c r="N970" s="252" t="s">
        <v>983</v>
      </c>
      <c r="O970" s="252" t="s">
        <v>964</v>
      </c>
      <c r="P970" s="255">
        <v>45557.768055555556</v>
      </c>
      <c r="Q970" s="252" t="s">
        <v>861</v>
      </c>
      <c r="R970" s="255">
        <v>45554.729166666664</v>
      </c>
      <c r="S970" s="255">
        <v>45530.636805555558</v>
      </c>
      <c r="T970" s="255">
        <v>45511.57708333333</v>
      </c>
      <c r="U970" s="252" t="s">
        <v>885</v>
      </c>
      <c r="V970" s="253" t="s">
        <v>849</v>
      </c>
      <c r="W970" s="252" t="s">
        <v>850</v>
      </c>
      <c r="X970" s="252" t="s">
        <v>793</v>
      </c>
      <c r="Y970" s="228" t="str">
        <f>VLOOKUP(HelpMe[[#This Row],[Technician]],Technicians[#All],3,FALSE)</f>
        <v>RAK Ceramics</v>
      </c>
      <c r="Z970" s="228" t="str">
        <f>VLOOKUP(HelpMe[[#This Row],[Technician]],Technicians[#All],2,FALSE)</f>
        <v>SAP Basis</v>
      </c>
      <c r="AA970" s="230" t="e">
        <f>IF((TEXT("Oct 28, 2024 00:00 AM","mmm dd, yyyy hh:mm") - TEXT(HelpMe[[#This Row],[Created Date]],"mmm dd, yyyy hh:mm"))&gt;0, "Yes","No")</f>
        <v>#VALUE!</v>
      </c>
      <c r="AB970" s="230">
        <f ca="1">IF(HelpMe[[#This Row],[Resolved Time]]="-",NOW()-TEXT(HelpMe[[#This Row],[Created Date]],"mmm dd, yyyy hh:mm"),HelpMe[[#This Row],[Resolved Time]]-HelpMe[[#This Row],[Created Date]])</f>
        <v>43.193749999998545</v>
      </c>
      <c r="AC970" s="231" t="e">
        <f>YEAR(TEXT(HelpMe[[#This Row],[Created Date]],"mmm dd, yyyy hh:mm"))</f>
        <v>#VALUE!</v>
      </c>
      <c r="AD970" s="228" t="e">
        <f>WEEKNUM(TEXT(HelpMe[[#This Row],[Created Date]],"mmm dd, yyyy hh:mm"),2)</f>
        <v>#VALUE!</v>
      </c>
      <c r="AE970" s="228" t="e">
        <f>_xlfn.CONCAT(HelpMe[[#This Row],[Year]],"-W",HelpMe[[#This Row],[Week'#]])</f>
        <v>#VALUE!</v>
      </c>
      <c r="AF970" s="228" t="str">
        <f>IFERROR(VLOOKUP(HelpMe[[#This Row],[ID]],CGTracker[#All],11,FALSE),"No CG Status Found")</f>
        <v>No CG Status Found</v>
      </c>
      <c r="AG970" s="228" t="e">
        <f>MONTH(TEXT(HelpMe[[#This Row],[Created Date]],"mmm dd, yyyy hh:mm"))</f>
        <v>#VALUE!</v>
      </c>
      <c r="AH970" s="234" t="e">
        <f>_xlfn.CONCAT(HelpMe[[#This Row],[Year]],"-M",HelpMe[[#This Row],[Month]])</f>
        <v>#VALUE!</v>
      </c>
      <c r="AI970" s="228" t="str">
        <f ca="1">IF(HelpMe[[#This Row],[Age]]&lt;2,"Less than 2",IF(HelpMe[[#This Row],[Age]]&lt;5,"From 2 to 5",IF(HelpMe[[#This Row],[Age]]&lt;10,"From 5 to 10","More than 10")))</f>
        <v>More than 10</v>
      </c>
      <c r="AJ970" s="233">
        <f>DATEVALUE(TEXT(HelpMe[[#This Row],[Created Date]],"mm/dd/yyyy hh:mm"))</f>
        <v>45481</v>
      </c>
      <c r="AK970" s="233">
        <f>IF(HelpMe[[#This Row],[Resolved Time]]="-","",DATEVALUE(TEXT(HelpMe[[#This Row],[Created Date]],"mm/dd/yyyy hh:mm")))</f>
        <v>45481</v>
      </c>
    </row>
    <row r="971" spans="1:37" ht="14.5">
      <c r="A971" s="252">
        <v>4000003354</v>
      </c>
      <c r="B971" s="252" t="s">
        <v>117</v>
      </c>
      <c r="C971" s="252" t="s">
        <v>795</v>
      </c>
      <c r="D971" s="254" t="s">
        <v>2334</v>
      </c>
      <c r="E971" s="252" t="s">
        <v>2335</v>
      </c>
      <c r="F971" s="252" t="s">
        <v>843</v>
      </c>
      <c r="G971" s="252" t="s">
        <v>844</v>
      </c>
      <c r="H971" s="252" t="s">
        <v>403</v>
      </c>
      <c r="I971" s="255">
        <v>45560.325694444444</v>
      </c>
      <c r="J971" s="255">
        <v>45562.4375</v>
      </c>
      <c r="K971" s="252" t="s">
        <v>885</v>
      </c>
      <c r="L971" s="255">
        <v>45600.784722222219</v>
      </c>
      <c r="M971" s="252" t="s">
        <v>846</v>
      </c>
      <c r="N971" s="252" t="s">
        <v>924</v>
      </c>
      <c r="O971" s="252" t="s">
        <v>848</v>
      </c>
      <c r="P971" s="255">
        <v>45600.784722222219</v>
      </c>
      <c r="Q971" s="252" t="s">
        <v>795</v>
      </c>
      <c r="R971" s="255">
        <v>45597.775694444441</v>
      </c>
      <c r="S971" s="255">
        <v>45597.775694444441</v>
      </c>
      <c r="T971" s="255">
        <v>45560.520833333336</v>
      </c>
      <c r="U971" s="252" t="s">
        <v>885</v>
      </c>
      <c r="V971" s="253" t="s">
        <v>849</v>
      </c>
      <c r="W971" s="252" t="s">
        <v>888</v>
      </c>
      <c r="X971" s="252" t="s">
        <v>793</v>
      </c>
      <c r="Y971" s="228" t="str">
        <f>VLOOKUP(HelpMe[[#This Row],[Technician]],Technicians[#All],3,FALSE)</f>
        <v>RAK Ceramics</v>
      </c>
      <c r="Z971" s="228" t="str">
        <f>VLOOKUP(HelpMe[[#This Row],[Technician]],Technicians[#All],2,FALSE)</f>
        <v>SAP Basis</v>
      </c>
      <c r="AA971" s="230" t="e">
        <f>IF((TEXT("Oct 28, 2024 00:00 AM","mmm dd, yyyy hh:mm") - TEXT(HelpMe[[#This Row],[Created Date]],"mmm dd, yyyy hh:mm"))&gt;0, "Yes","No")</f>
        <v>#VALUE!</v>
      </c>
      <c r="AB971" s="230">
        <f ca="1">IF(HelpMe[[#This Row],[Resolved Time]]="-",NOW()-TEXT(HelpMe[[#This Row],[Created Date]],"mmm dd, yyyy hh:mm"),HelpMe[[#This Row],[Resolved Time]]-HelpMe[[#This Row],[Created Date]])</f>
        <v>37.44999999999709</v>
      </c>
      <c r="AC971" s="231" t="e">
        <f>YEAR(TEXT(HelpMe[[#This Row],[Created Date]],"mmm dd, yyyy hh:mm"))</f>
        <v>#VALUE!</v>
      </c>
      <c r="AD971" s="228" t="e">
        <f>WEEKNUM(TEXT(HelpMe[[#This Row],[Created Date]],"mmm dd, yyyy hh:mm"),2)</f>
        <v>#VALUE!</v>
      </c>
      <c r="AE971" s="228" t="e">
        <f>_xlfn.CONCAT(HelpMe[[#This Row],[Year]],"-W",HelpMe[[#This Row],[Week'#]])</f>
        <v>#VALUE!</v>
      </c>
      <c r="AF971" s="228" t="str">
        <f>IFERROR(VLOOKUP(HelpMe[[#This Row],[ID]],CGTracker[#All],11,FALSE),"No CG Status Found")</f>
        <v>No CG Status Found</v>
      </c>
      <c r="AG971" s="228" t="e">
        <f>MONTH(TEXT(HelpMe[[#This Row],[Created Date]],"mmm dd, yyyy hh:mm"))</f>
        <v>#VALUE!</v>
      </c>
      <c r="AH971" s="234" t="e">
        <f>_xlfn.CONCAT(HelpMe[[#This Row],[Year]],"-M",HelpMe[[#This Row],[Month]])</f>
        <v>#VALUE!</v>
      </c>
      <c r="AI971" s="228" t="str">
        <f ca="1">IF(HelpMe[[#This Row],[Age]]&lt;2,"Less than 2",IF(HelpMe[[#This Row],[Age]]&lt;5,"From 2 to 5",IF(HelpMe[[#This Row],[Age]]&lt;10,"From 5 to 10","More than 10")))</f>
        <v>More than 10</v>
      </c>
      <c r="AJ971" s="233" t="e">
        <f>DATEVALUE(TEXT(HelpMe[[#This Row],[Created Date]],"mm/dd/yyyy hh:mm"))</f>
        <v>#VALUE!</v>
      </c>
      <c r="AK971" s="233" t="e">
        <f>IF(HelpMe[[#This Row],[Resolved Time]]="-","",DATEVALUE(TEXT(HelpMe[[#This Row],[Created Date]],"mm/dd/yyyy hh:mm")))</f>
        <v>#VALUE!</v>
      </c>
    </row>
    <row r="972" spans="1:37" ht="14.5">
      <c r="A972" s="252">
        <v>4000003110</v>
      </c>
      <c r="B972" s="252" t="s">
        <v>117</v>
      </c>
      <c r="C972" s="252" t="s">
        <v>795</v>
      </c>
      <c r="D972" s="254" t="s">
        <v>2336</v>
      </c>
      <c r="E972" s="252" t="s">
        <v>1606</v>
      </c>
      <c r="F972" s="252" t="s">
        <v>843</v>
      </c>
      <c r="G972" s="252" t="s">
        <v>844</v>
      </c>
      <c r="H972" s="252" t="s">
        <v>403</v>
      </c>
      <c r="I972" s="255">
        <v>45552.45416666667</v>
      </c>
      <c r="J972" s="255">
        <v>45554.45416666667</v>
      </c>
      <c r="K972" s="252" t="s">
        <v>845</v>
      </c>
      <c r="L972" s="255">
        <v>45591.573611111111</v>
      </c>
      <c r="M972" s="252" t="s">
        <v>846</v>
      </c>
      <c r="N972" s="252" t="s">
        <v>1144</v>
      </c>
      <c r="O972" s="252" t="s">
        <v>848</v>
      </c>
      <c r="P972" s="255">
        <v>45591.573611111111</v>
      </c>
      <c r="Q972" s="252" t="s">
        <v>795</v>
      </c>
      <c r="R972" s="255">
        <v>45588.572916666664</v>
      </c>
      <c r="S972" s="255">
        <v>45588.572916666664</v>
      </c>
      <c r="T972" s="255">
        <v>45552.537499999999</v>
      </c>
      <c r="U972" s="252" t="s">
        <v>885</v>
      </c>
      <c r="V972" s="253" t="s">
        <v>849</v>
      </c>
      <c r="W972" s="252" t="s">
        <v>850</v>
      </c>
      <c r="X972" s="252" t="s">
        <v>793</v>
      </c>
      <c r="Y972" s="228" t="str">
        <f>VLOOKUP(HelpMe[[#This Row],[Technician]],Technicians[#All],3,FALSE)</f>
        <v>RAK Ceramics</v>
      </c>
      <c r="Z972" s="228" t="str">
        <f>VLOOKUP(HelpMe[[#This Row],[Technician]],Technicians[#All],2,FALSE)</f>
        <v>SAP Basis</v>
      </c>
      <c r="AA972" s="230" t="e">
        <f>IF((TEXT("Oct 28, 2024 00:00 AM","mmm dd, yyyy hh:mm") - TEXT(HelpMe[[#This Row],[Created Date]],"mmm dd, yyyy hh:mm"))&gt;0, "Yes","No")</f>
        <v>#VALUE!</v>
      </c>
      <c r="AB972" s="230">
        <f ca="1">IF(HelpMe[[#This Row],[Resolved Time]]="-",NOW()-TEXT(HelpMe[[#This Row],[Created Date]],"mmm dd, yyyy hh:mm"),HelpMe[[#This Row],[Resolved Time]]-HelpMe[[#This Row],[Created Date]])</f>
        <v>36.118749999994179</v>
      </c>
      <c r="AC972" s="231" t="e">
        <f>YEAR(TEXT(HelpMe[[#This Row],[Created Date]],"mmm dd, yyyy hh:mm"))</f>
        <v>#VALUE!</v>
      </c>
      <c r="AD972" s="228" t="e">
        <f>WEEKNUM(TEXT(HelpMe[[#This Row],[Created Date]],"mmm dd, yyyy hh:mm"),2)</f>
        <v>#VALUE!</v>
      </c>
      <c r="AE972" s="228" t="e">
        <f>_xlfn.CONCAT(HelpMe[[#This Row],[Year]],"-W",HelpMe[[#This Row],[Week'#]])</f>
        <v>#VALUE!</v>
      </c>
      <c r="AF972" s="228" t="str">
        <f>IFERROR(VLOOKUP(HelpMe[[#This Row],[ID]],CGTracker[#All],11,FALSE),"No CG Status Found")</f>
        <v>No CG Status Found</v>
      </c>
      <c r="AG972" s="228" t="e">
        <f>MONTH(TEXT(HelpMe[[#This Row],[Created Date]],"mmm dd, yyyy hh:mm"))</f>
        <v>#VALUE!</v>
      </c>
      <c r="AH972" s="234" t="e">
        <f>_xlfn.CONCAT(HelpMe[[#This Row],[Year]],"-M",HelpMe[[#This Row],[Month]])</f>
        <v>#VALUE!</v>
      </c>
      <c r="AI972" s="228" t="str">
        <f ca="1">IF(HelpMe[[#This Row],[Age]]&lt;2,"Less than 2",IF(HelpMe[[#This Row],[Age]]&lt;5,"From 2 to 5",IF(HelpMe[[#This Row],[Age]]&lt;10,"From 5 to 10","More than 10")))</f>
        <v>More than 10</v>
      </c>
      <c r="AJ972" s="233" t="e">
        <f>DATEVALUE(TEXT(HelpMe[[#This Row],[Created Date]],"mm/dd/yyyy hh:mm"))</f>
        <v>#VALUE!</v>
      </c>
      <c r="AK972" s="233" t="e">
        <f>IF(HelpMe[[#This Row],[Resolved Time]]="-","",DATEVALUE(TEXT(HelpMe[[#This Row],[Created Date]],"mm/dd/yyyy hh:mm")))</f>
        <v>#VALUE!</v>
      </c>
    </row>
    <row r="973" spans="1:37" ht="14.5">
      <c r="A973" s="252">
        <v>4000002943</v>
      </c>
      <c r="B973" s="252" t="s">
        <v>117</v>
      </c>
      <c r="C973" s="252" t="s">
        <v>795</v>
      </c>
      <c r="D973" s="254" t="s">
        <v>2337</v>
      </c>
      <c r="E973" s="252" t="s">
        <v>1752</v>
      </c>
      <c r="F973" s="252" t="s">
        <v>843</v>
      </c>
      <c r="G973" s="252" t="s">
        <v>844</v>
      </c>
      <c r="H973" s="252" t="s">
        <v>403</v>
      </c>
      <c r="I973" s="255">
        <v>45546.779166666667</v>
      </c>
      <c r="J973" s="255">
        <v>45548.779166666667</v>
      </c>
      <c r="K973" s="252" t="s">
        <v>885</v>
      </c>
      <c r="L973" s="255">
        <v>45634.546527777777</v>
      </c>
      <c r="M973" s="252" t="s">
        <v>846</v>
      </c>
      <c r="N973" s="252" t="s">
        <v>924</v>
      </c>
      <c r="O973" s="252" t="s">
        <v>848</v>
      </c>
      <c r="P973" s="255">
        <v>45634.546527777777</v>
      </c>
      <c r="Q973" s="252" t="s">
        <v>795</v>
      </c>
      <c r="R973" s="255">
        <v>45631.509722222225</v>
      </c>
      <c r="S973" s="255">
        <v>45623.46597222222</v>
      </c>
      <c r="T973" s="255">
        <v>45547.487500000003</v>
      </c>
      <c r="U973" s="252" t="s">
        <v>885</v>
      </c>
      <c r="V973" s="253" t="s">
        <v>849</v>
      </c>
      <c r="W973" s="252" t="s">
        <v>888</v>
      </c>
      <c r="X973" s="252" t="s">
        <v>793</v>
      </c>
      <c r="Y973" s="228" t="str">
        <f>VLOOKUP(HelpMe[[#This Row],[Technician]],Technicians[#All],3,FALSE)</f>
        <v>RAK Ceramics</v>
      </c>
      <c r="Z973" s="228" t="str">
        <f>VLOOKUP(HelpMe[[#This Row],[Technician]],Technicians[#All],2,FALSE)</f>
        <v>SAP Basis</v>
      </c>
      <c r="AA973" s="230" t="e">
        <f>IF((TEXT("Oct 28, 2024 00:00 AM","mmm dd, yyyy hh:mm") - TEXT(HelpMe[[#This Row],[Created Date]],"mmm dd, yyyy hh:mm"))&gt;0, "Yes","No")</f>
        <v>#VALUE!</v>
      </c>
      <c r="AB973" s="230">
        <f ca="1">IF(HelpMe[[#This Row],[Resolved Time]]="-",NOW()-TEXT(HelpMe[[#This Row],[Created Date]],"mmm dd, yyyy hh:mm"),HelpMe[[#This Row],[Resolved Time]]-HelpMe[[#This Row],[Created Date]])</f>
        <v>84.730555555557657</v>
      </c>
      <c r="AC973" s="231" t="e">
        <f>YEAR(TEXT(HelpMe[[#This Row],[Created Date]],"mmm dd, yyyy hh:mm"))</f>
        <v>#VALUE!</v>
      </c>
      <c r="AD973" s="228" t="e">
        <f>WEEKNUM(TEXT(HelpMe[[#This Row],[Created Date]],"mmm dd, yyyy hh:mm"),2)</f>
        <v>#VALUE!</v>
      </c>
      <c r="AE973" s="228" t="e">
        <f>_xlfn.CONCAT(HelpMe[[#This Row],[Year]],"-W",HelpMe[[#This Row],[Week'#]])</f>
        <v>#VALUE!</v>
      </c>
      <c r="AF973" s="228" t="str">
        <f>IFERROR(VLOOKUP(HelpMe[[#This Row],[ID]],CGTracker[#All],11,FALSE),"No CG Status Found")</f>
        <v>No CG Status Found</v>
      </c>
      <c r="AG973" s="228" t="e">
        <f>MONTH(TEXT(HelpMe[[#This Row],[Created Date]],"mmm dd, yyyy hh:mm"))</f>
        <v>#VALUE!</v>
      </c>
      <c r="AH973" s="234" t="e">
        <f>_xlfn.CONCAT(HelpMe[[#This Row],[Year]],"-M",HelpMe[[#This Row],[Month]])</f>
        <v>#VALUE!</v>
      </c>
      <c r="AI973" s="228" t="str">
        <f ca="1">IF(HelpMe[[#This Row],[Age]]&lt;2,"Less than 2",IF(HelpMe[[#This Row],[Age]]&lt;5,"From 2 to 5",IF(HelpMe[[#This Row],[Age]]&lt;10,"From 5 to 10","More than 10")))</f>
        <v>More than 10</v>
      </c>
      <c r="AJ973" s="233">
        <f>DATEVALUE(TEXT(HelpMe[[#This Row],[Created Date]],"mm/dd/yyyy hh:mm"))</f>
        <v>45605</v>
      </c>
      <c r="AK973" s="233">
        <f>IF(HelpMe[[#This Row],[Resolved Time]]="-","",DATEVALUE(TEXT(HelpMe[[#This Row],[Created Date]],"mm/dd/yyyy hh:mm")))</f>
        <v>45605</v>
      </c>
    </row>
    <row r="974" spans="1:37" ht="14.5">
      <c r="A974" s="252">
        <v>4000002825</v>
      </c>
      <c r="B974" s="252" t="s">
        <v>117</v>
      </c>
      <c r="C974" s="252" t="s">
        <v>861</v>
      </c>
      <c r="D974" s="254" t="s">
        <v>2338</v>
      </c>
      <c r="E974" s="252" t="s">
        <v>1688</v>
      </c>
      <c r="F974" s="252" t="s">
        <v>843</v>
      </c>
      <c r="G974" s="252" t="s">
        <v>844</v>
      </c>
      <c r="H974" s="252" t="s">
        <v>403</v>
      </c>
      <c r="I974" s="255">
        <v>45544.544444444444</v>
      </c>
      <c r="J974" s="255">
        <v>45546.544444444444</v>
      </c>
      <c r="K974" s="252" t="s">
        <v>845</v>
      </c>
      <c r="L974" s="255">
        <v>45563.686805555553</v>
      </c>
      <c r="M974" s="252" t="s">
        <v>1688</v>
      </c>
      <c r="N974" s="252" t="s">
        <v>860</v>
      </c>
      <c r="O974" s="252" t="s">
        <v>848</v>
      </c>
      <c r="P974" s="255">
        <v>45563.686805555553</v>
      </c>
      <c r="Q974" s="252" t="s">
        <v>795</v>
      </c>
      <c r="R974" s="255">
        <v>45560.658333333333</v>
      </c>
      <c r="S974" s="255">
        <v>45560.658333333333</v>
      </c>
      <c r="T974" s="255">
        <v>45544.62777777778</v>
      </c>
      <c r="U974" s="252" t="s">
        <v>885</v>
      </c>
      <c r="V974" s="253" t="s">
        <v>849</v>
      </c>
      <c r="W974" s="252" t="s">
        <v>850</v>
      </c>
      <c r="X974" s="252" t="s">
        <v>903</v>
      </c>
      <c r="Y974" s="228" t="str">
        <f>VLOOKUP(HelpMe[[#This Row],[Technician]],Technicians[#All],3,FALSE)</f>
        <v>RAK Ceramics</v>
      </c>
      <c r="Z974" s="228" t="str">
        <f>VLOOKUP(HelpMe[[#This Row],[Technician]],Technicians[#All],2,FALSE)</f>
        <v>SAP Basis</v>
      </c>
      <c r="AA974" s="230" t="e">
        <f>IF((TEXT("Oct 28, 2024 00:00 AM","mmm dd, yyyy hh:mm") - TEXT(HelpMe[[#This Row],[Created Date]],"mmm dd, yyyy hh:mm"))&gt;0, "Yes","No")</f>
        <v>#VALUE!</v>
      </c>
      <c r="AB974" s="230">
        <f ca="1">IF(HelpMe[[#This Row],[Resolved Time]]="-",NOW()-TEXT(HelpMe[[#This Row],[Created Date]],"mmm dd, yyyy hh:mm"),HelpMe[[#This Row],[Resolved Time]]-HelpMe[[#This Row],[Created Date]])</f>
        <v>16.113888888889051</v>
      </c>
      <c r="AC974" s="231" t="e">
        <f>YEAR(TEXT(HelpMe[[#This Row],[Created Date]],"mmm dd, yyyy hh:mm"))</f>
        <v>#VALUE!</v>
      </c>
      <c r="AD974" s="228" t="e">
        <f>WEEKNUM(TEXT(HelpMe[[#This Row],[Created Date]],"mmm dd, yyyy hh:mm"),2)</f>
        <v>#VALUE!</v>
      </c>
      <c r="AE974" s="228" t="e">
        <f>_xlfn.CONCAT(HelpMe[[#This Row],[Year]],"-W",HelpMe[[#This Row],[Week'#]])</f>
        <v>#VALUE!</v>
      </c>
      <c r="AF974" s="228" t="str">
        <f>IFERROR(VLOOKUP(HelpMe[[#This Row],[ID]],CGTracker[#All],11,FALSE),"No CG Status Found")</f>
        <v>No CG Status Found</v>
      </c>
      <c r="AG974" s="228" t="e">
        <f>MONTH(TEXT(HelpMe[[#This Row],[Created Date]],"mmm dd, yyyy hh:mm"))</f>
        <v>#VALUE!</v>
      </c>
      <c r="AH974" s="234" t="e">
        <f>_xlfn.CONCAT(HelpMe[[#This Row],[Year]],"-M",HelpMe[[#This Row],[Month]])</f>
        <v>#VALUE!</v>
      </c>
      <c r="AI974" s="228" t="str">
        <f ca="1">IF(HelpMe[[#This Row],[Age]]&lt;2,"Less than 2",IF(HelpMe[[#This Row],[Age]]&lt;5,"From 2 to 5",IF(HelpMe[[#This Row],[Age]]&lt;10,"From 5 to 10","More than 10")))</f>
        <v>More than 10</v>
      </c>
      <c r="AJ974" s="233">
        <f>DATEVALUE(TEXT(HelpMe[[#This Row],[Created Date]],"mm/dd/yyyy hh:mm"))</f>
        <v>45544</v>
      </c>
      <c r="AK974" s="233">
        <f>IF(HelpMe[[#This Row],[Resolved Time]]="-","",DATEVALUE(TEXT(HelpMe[[#This Row],[Created Date]],"mm/dd/yyyy hh:mm")))</f>
        <v>45544</v>
      </c>
    </row>
    <row r="975" spans="1:37" ht="14.5">
      <c r="A975" s="252">
        <v>4000002060</v>
      </c>
      <c r="B975" s="252" t="s">
        <v>117</v>
      </c>
      <c r="C975" s="252" t="s">
        <v>795</v>
      </c>
      <c r="D975" s="254" t="s">
        <v>2339</v>
      </c>
      <c r="E975" s="252" t="s">
        <v>911</v>
      </c>
      <c r="F975" s="252" t="s">
        <v>843</v>
      </c>
      <c r="G975" s="252" t="s">
        <v>844</v>
      </c>
      <c r="H975" s="252" t="s">
        <v>403</v>
      </c>
      <c r="I975" s="255">
        <v>45520.513888888891</v>
      </c>
      <c r="J975" s="255">
        <v>45524.513888888891</v>
      </c>
      <c r="K975" s="252" t="s">
        <v>885</v>
      </c>
      <c r="L975" s="255">
        <v>45613.581250000003</v>
      </c>
      <c r="M975" s="252" t="s">
        <v>846</v>
      </c>
      <c r="N975" s="252" t="s">
        <v>912</v>
      </c>
      <c r="O975" s="252" t="s">
        <v>848</v>
      </c>
      <c r="P975" s="255">
        <v>45613.581250000003</v>
      </c>
      <c r="Q975" s="252" t="s">
        <v>795</v>
      </c>
      <c r="R975" s="255">
        <v>45610.570138888892</v>
      </c>
      <c r="S975" s="255">
        <v>45610.570138888892</v>
      </c>
      <c r="T975" s="255">
        <v>45520.597222222219</v>
      </c>
      <c r="U975" s="252" t="s">
        <v>885</v>
      </c>
      <c r="V975" s="253" t="s">
        <v>849</v>
      </c>
      <c r="W975" s="252" t="s">
        <v>888</v>
      </c>
      <c r="X975" s="252" t="s">
        <v>913</v>
      </c>
      <c r="Y975" s="228" t="str">
        <f>VLOOKUP(HelpMe[[#This Row],[Technician]],Technicians[#All],3,FALSE)</f>
        <v>RAK Ceramics</v>
      </c>
      <c r="Z975" s="228" t="str">
        <f>VLOOKUP(HelpMe[[#This Row],[Technician]],Technicians[#All],2,FALSE)</f>
        <v>SAP Basis</v>
      </c>
      <c r="AA975" s="230" t="e">
        <f>IF((TEXT("Oct 28, 2024 00:00 AM","mmm dd, yyyy hh:mm") - TEXT(HelpMe[[#This Row],[Created Date]],"mmm dd, yyyy hh:mm"))&gt;0, "Yes","No")</f>
        <v>#VALUE!</v>
      </c>
      <c r="AB975" s="230">
        <f ca="1">IF(HelpMe[[#This Row],[Resolved Time]]="-",NOW()-TEXT(HelpMe[[#This Row],[Created Date]],"mmm dd, yyyy hh:mm"),HelpMe[[#This Row],[Resolved Time]]-HelpMe[[#This Row],[Created Date]])</f>
        <v>90.056250000001455</v>
      </c>
      <c r="AC975" s="231" t="e">
        <f>YEAR(TEXT(HelpMe[[#This Row],[Created Date]],"mmm dd, yyyy hh:mm"))</f>
        <v>#VALUE!</v>
      </c>
      <c r="AD975" s="228" t="e">
        <f>WEEKNUM(TEXT(HelpMe[[#This Row],[Created Date]],"mmm dd, yyyy hh:mm"),2)</f>
        <v>#VALUE!</v>
      </c>
      <c r="AE975" s="228" t="e">
        <f>_xlfn.CONCAT(HelpMe[[#This Row],[Year]],"-W",HelpMe[[#This Row],[Week'#]])</f>
        <v>#VALUE!</v>
      </c>
      <c r="AF975" s="228" t="str">
        <f>IFERROR(VLOOKUP(HelpMe[[#This Row],[ID]],CGTracker[#All],11,FALSE),"No CG Status Found")</f>
        <v>No CG Status Found</v>
      </c>
      <c r="AG975" s="228" t="e">
        <f>MONTH(TEXT(HelpMe[[#This Row],[Created Date]],"mmm dd, yyyy hh:mm"))</f>
        <v>#VALUE!</v>
      </c>
      <c r="AH975" s="234" t="e">
        <f>_xlfn.CONCAT(HelpMe[[#This Row],[Year]],"-M",HelpMe[[#This Row],[Month]])</f>
        <v>#VALUE!</v>
      </c>
      <c r="AI975" s="228" t="str">
        <f ca="1">IF(HelpMe[[#This Row],[Age]]&lt;2,"Less than 2",IF(HelpMe[[#This Row],[Age]]&lt;5,"From 2 to 5",IF(HelpMe[[#This Row],[Age]]&lt;10,"From 5 to 10","More than 10")))</f>
        <v>More than 10</v>
      </c>
      <c r="AJ975" s="233" t="e">
        <f>DATEVALUE(TEXT(HelpMe[[#This Row],[Created Date]],"mm/dd/yyyy hh:mm"))</f>
        <v>#VALUE!</v>
      </c>
      <c r="AK975" s="233" t="e">
        <f>IF(HelpMe[[#This Row],[Resolved Time]]="-","",DATEVALUE(TEXT(HelpMe[[#This Row],[Created Date]],"mm/dd/yyyy hh:mm")))</f>
        <v>#VALUE!</v>
      </c>
    </row>
    <row r="976" spans="1:37" ht="14.5">
      <c r="A976" s="252">
        <v>4000002398</v>
      </c>
      <c r="B976" s="252" t="s">
        <v>117</v>
      </c>
      <c r="C976" s="252" t="s">
        <v>795</v>
      </c>
      <c r="D976" s="254" t="s">
        <v>2340</v>
      </c>
      <c r="E976" s="252" t="s">
        <v>1124</v>
      </c>
      <c r="F976" s="252" t="s">
        <v>843</v>
      </c>
      <c r="G976" s="252" t="s">
        <v>844</v>
      </c>
      <c r="H976" s="252" t="s">
        <v>403</v>
      </c>
      <c r="I976" s="255">
        <v>45531.737500000003</v>
      </c>
      <c r="J976" s="255">
        <v>45533.737500000003</v>
      </c>
      <c r="K976" s="252" t="s">
        <v>845</v>
      </c>
      <c r="L976" s="255">
        <v>45535.71875</v>
      </c>
      <c r="M976" s="252" t="s">
        <v>1124</v>
      </c>
      <c r="N976" s="252" t="s">
        <v>871</v>
      </c>
      <c r="O976" s="252" t="s">
        <v>848</v>
      </c>
      <c r="P976" s="255">
        <v>45535.71875</v>
      </c>
      <c r="Q976" s="252" t="s">
        <v>795</v>
      </c>
      <c r="R976" s="255">
        <v>45532.715277777781</v>
      </c>
      <c r="S976" s="255">
        <v>45532.715277777781</v>
      </c>
      <c r="T976" s="255">
        <v>45532.445833333331</v>
      </c>
      <c r="U976" s="252" t="s">
        <v>885</v>
      </c>
      <c r="V976" s="253" t="s">
        <v>849</v>
      </c>
      <c r="W976" s="252" t="s">
        <v>850</v>
      </c>
      <c r="X976" s="252" t="s">
        <v>793</v>
      </c>
      <c r="Y976" s="228" t="str">
        <f>VLOOKUP(HelpMe[[#This Row],[Technician]],Technicians[#All],3,FALSE)</f>
        <v>RAK Ceramics</v>
      </c>
      <c r="Z976" s="228" t="str">
        <f>VLOOKUP(HelpMe[[#This Row],[Technician]],Technicians[#All],2,FALSE)</f>
        <v>SAP Basis</v>
      </c>
      <c r="AA976" s="230" t="e">
        <f>IF((TEXT("Oct 28, 2024 00:00 AM","mmm dd, yyyy hh:mm") - TEXT(HelpMe[[#This Row],[Created Date]],"mmm dd, yyyy hh:mm"))&gt;0, "Yes","No")</f>
        <v>#VALUE!</v>
      </c>
      <c r="AB976" s="230">
        <f ca="1">IF(HelpMe[[#This Row],[Resolved Time]]="-",NOW()-TEXT(HelpMe[[#This Row],[Created Date]],"mmm dd, yyyy hh:mm"),HelpMe[[#This Row],[Resolved Time]]-HelpMe[[#This Row],[Created Date]])</f>
        <v>0.97777777777810115</v>
      </c>
      <c r="AC976" s="231" t="e">
        <f>YEAR(TEXT(HelpMe[[#This Row],[Created Date]],"mmm dd, yyyy hh:mm"))</f>
        <v>#VALUE!</v>
      </c>
      <c r="AD976" s="228" t="e">
        <f>WEEKNUM(TEXT(HelpMe[[#This Row],[Created Date]],"mmm dd, yyyy hh:mm"),2)</f>
        <v>#VALUE!</v>
      </c>
      <c r="AE976" s="228" t="e">
        <f>_xlfn.CONCAT(HelpMe[[#This Row],[Year]],"-W",HelpMe[[#This Row],[Week'#]])</f>
        <v>#VALUE!</v>
      </c>
      <c r="AF976" s="228" t="str">
        <f>IFERROR(VLOOKUP(HelpMe[[#This Row],[ID]],CGTracker[#All],11,FALSE),"No CG Status Found")</f>
        <v>No CG Status Found</v>
      </c>
      <c r="AG976" s="228" t="e">
        <f>MONTH(TEXT(HelpMe[[#This Row],[Created Date]],"mmm dd, yyyy hh:mm"))</f>
        <v>#VALUE!</v>
      </c>
      <c r="AH976" s="234" t="e">
        <f>_xlfn.CONCAT(HelpMe[[#This Row],[Year]],"-M",HelpMe[[#This Row],[Month]])</f>
        <v>#VALUE!</v>
      </c>
      <c r="AI976" s="228" t="str">
        <f ca="1">IF(HelpMe[[#This Row],[Age]]&lt;2,"Less than 2",IF(HelpMe[[#This Row],[Age]]&lt;5,"From 2 to 5",IF(HelpMe[[#This Row],[Age]]&lt;10,"From 5 to 10","More than 10")))</f>
        <v>Less than 2</v>
      </c>
      <c r="AJ976" s="233" t="e">
        <f>DATEVALUE(TEXT(HelpMe[[#This Row],[Created Date]],"mm/dd/yyyy hh:mm"))</f>
        <v>#VALUE!</v>
      </c>
      <c r="AK976" s="233" t="e">
        <f>IF(HelpMe[[#This Row],[Resolved Time]]="-","",DATEVALUE(TEXT(HelpMe[[#This Row],[Created Date]],"mm/dd/yyyy hh:mm")))</f>
        <v>#VALUE!</v>
      </c>
    </row>
    <row r="977" spans="1:37" ht="14.5">
      <c r="A977" s="252">
        <v>4000004652</v>
      </c>
      <c r="B977" s="252" t="s">
        <v>117</v>
      </c>
      <c r="C977" s="252" t="s">
        <v>906</v>
      </c>
      <c r="D977" s="254" t="s">
        <v>2341</v>
      </c>
      <c r="E977" s="252" t="s">
        <v>1685</v>
      </c>
      <c r="F977" s="252" t="s">
        <v>843</v>
      </c>
      <c r="G977" s="252" t="s">
        <v>844</v>
      </c>
      <c r="H977" s="252" t="s">
        <v>403</v>
      </c>
      <c r="I977" s="255">
        <v>45600.760416666664</v>
      </c>
      <c r="J977" s="255">
        <v>45601.71875</v>
      </c>
      <c r="K977" s="252" t="s">
        <v>885</v>
      </c>
      <c r="L977" s="255">
        <v>45624.710416666669</v>
      </c>
      <c r="M977" s="252" t="s">
        <v>1685</v>
      </c>
      <c r="N977" s="252" t="s">
        <v>2342</v>
      </c>
      <c r="O977" s="252" t="s">
        <v>848</v>
      </c>
      <c r="P977" s="255">
        <v>45624.710416666669</v>
      </c>
      <c r="Q977" s="252" t="s">
        <v>861</v>
      </c>
      <c r="R977" s="255">
        <v>45621.670138888891</v>
      </c>
      <c r="S977" s="255">
        <v>45621.670138888891</v>
      </c>
      <c r="T977" s="255">
        <v>45600.802083333336</v>
      </c>
      <c r="U977" s="252" t="s">
        <v>885</v>
      </c>
      <c r="V977" s="253" t="s">
        <v>849</v>
      </c>
      <c r="W977" s="252" t="s">
        <v>888</v>
      </c>
      <c r="X977" s="252" t="s">
        <v>793</v>
      </c>
      <c r="Y977" s="228" t="str">
        <f>VLOOKUP(HelpMe[[#This Row],[Technician]],Technicians[#All],3,FALSE)</f>
        <v>RAK Ceramics</v>
      </c>
      <c r="Z977" s="228" t="str">
        <f>VLOOKUP(HelpMe[[#This Row],[Technician]],Technicians[#All],2,FALSE)</f>
        <v>SAP Basis</v>
      </c>
      <c r="AA977" s="230" t="e">
        <f>IF((TEXT("Oct 28, 2024 00:00 AM","mmm dd, yyyy hh:mm") - TEXT(HelpMe[[#This Row],[Created Date]],"mmm dd, yyyy hh:mm"))&gt;0, "Yes","No")</f>
        <v>#VALUE!</v>
      </c>
      <c r="AB977" s="230">
        <f ca="1">IF(HelpMe[[#This Row],[Resolved Time]]="-",NOW()-TEXT(HelpMe[[#This Row],[Created Date]],"mmm dd, yyyy hh:mm"),HelpMe[[#This Row],[Resolved Time]]-HelpMe[[#This Row],[Created Date]])</f>
        <v>20.909722222226264</v>
      </c>
      <c r="AC977" s="231" t="e">
        <f>YEAR(TEXT(HelpMe[[#This Row],[Created Date]],"mmm dd, yyyy hh:mm"))</f>
        <v>#VALUE!</v>
      </c>
      <c r="AD977" s="228" t="e">
        <f>WEEKNUM(TEXT(HelpMe[[#This Row],[Created Date]],"mmm dd, yyyy hh:mm"),2)</f>
        <v>#VALUE!</v>
      </c>
      <c r="AE977" s="228" t="e">
        <f>_xlfn.CONCAT(HelpMe[[#This Row],[Year]],"-W",HelpMe[[#This Row],[Week'#]])</f>
        <v>#VALUE!</v>
      </c>
      <c r="AF977" s="228" t="str">
        <f>IFERROR(VLOOKUP(HelpMe[[#This Row],[ID]],CGTracker[#All],11,FALSE),"No CG Status Found")</f>
        <v>No CG Status Found</v>
      </c>
      <c r="AG977" s="228" t="e">
        <f>MONTH(TEXT(HelpMe[[#This Row],[Created Date]],"mmm dd, yyyy hh:mm"))</f>
        <v>#VALUE!</v>
      </c>
      <c r="AH977" s="234" t="e">
        <f>_xlfn.CONCAT(HelpMe[[#This Row],[Year]],"-M",HelpMe[[#This Row],[Month]])</f>
        <v>#VALUE!</v>
      </c>
      <c r="AI977" s="228" t="str">
        <f ca="1">IF(HelpMe[[#This Row],[Age]]&lt;2,"Less than 2",IF(HelpMe[[#This Row],[Age]]&lt;5,"From 2 to 5",IF(HelpMe[[#This Row],[Age]]&lt;10,"From 5 to 10","More than 10")))</f>
        <v>More than 10</v>
      </c>
      <c r="AJ977" s="233">
        <f>DATEVALUE(TEXT(HelpMe[[#This Row],[Created Date]],"mm/dd/yyyy hh:mm"))</f>
        <v>45393</v>
      </c>
      <c r="AK977" s="233">
        <f>IF(HelpMe[[#This Row],[Resolved Time]]="-","",DATEVALUE(TEXT(HelpMe[[#This Row],[Created Date]],"mm/dd/yyyy hh:mm")))</f>
        <v>45393</v>
      </c>
    </row>
    <row r="978" spans="1:37" ht="14.5">
      <c r="A978" s="252">
        <v>4000002296</v>
      </c>
      <c r="B978" s="252" t="s">
        <v>117</v>
      </c>
      <c r="C978" s="252" t="s">
        <v>861</v>
      </c>
      <c r="D978" s="254" t="s">
        <v>2343</v>
      </c>
      <c r="E978" s="252" t="s">
        <v>2344</v>
      </c>
      <c r="F978" s="252" t="s">
        <v>843</v>
      </c>
      <c r="G978" s="252" t="s">
        <v>844</v>
      </c>
      <c r="H978" s="252" t="s">
        <v>403</v>
      </c>
      <c r="I978" s="255">
        <v>45527.609027777777</v>
      </c>
      <c r="J978" s="255">
        <v>45530.609027777777</v>
      </c>
      <c r="K978" s="252" t="s">
        <v>845</v>
      </c>
      <c r="L978" s="255">
        <v>45543.763194444444</v>
      </c>
      <c r="M978" s="252" t="s">
        <v>1304</v>
      </c>
      <c r="N978" s="252" t="s">
        <v>860</v>
      </c>
      <c r="O978" s="252" t="s">
        <v>848</v>
      </c>
      <c r="P978" s="255">
        <v>45543.763194444444</v>
      </c>
      <c r="Q978" s="252" t="s">
        <v>795</v>
      </c>
      <c r="R978" s="255">
        <v>45540.740277777775</v>
      </c>
      <c r="S978" s="255">
        <v>45540.740277777775</v>
      </c>
      <c r="T978" s="255">
        <v>45527.692361111112</v>
      </c>
      <c r="U978" s="252" t="s">
        <v>885</v>
      </c>
      <c r="V978" s="253" t="s">
        <v>849</v>
      </c>
      <c r="W978" s="252" t="s">
        <v>850</v>
      </c>
      <c r="X978" s="252" t="s">
        <v>903</v>
      </c>
      <c r="Y978" s="228" t="str">
        <f>VLOOKUP(HelpMe[[#This Row],[Technician]],Technicians[#All],3,FALSE)</f>
        <v>RAK Ceramics</v>
      </c>
      <c r="Z978" s="228" t="str">
        <f>VLOOKUP(HelpMe[[#This Row],[Technician]],Technicians[#All],2,FALSE)</f>
        <v>SAP Basis</v>
      </c>
      <c r="AA978" s="230" t="e">
        <f>IF((TEXT("Oct 28, 2024 00:00 AM","mmm dd, yyyy hh:mm") - TEXT(HelpMe[[#This Row],[Created Date]],"mmm dd, yyyy hh:mm"))&gt;0, "Yes","No")</f>
        <v>#VALUE!</v>
      </c>
      <c r="AB978" s="230">
        <f ca="1">IF(HelpMe[[#This Row],[Resolved Time]]="-",NOW()-TEXT(HelpMe[[#This Row],[Created Date]],"mmm dd, yyyy hh:mm"),HelpMe[[#This Row],[Resolved Time]]-HelpMe[[#This Row],[Created Date]])</f>
        <v>13.131249999998545</v>
      </c>
      <c r="AC978" s="231" t="e">
        <f>YEAR(TEXT(HelpMe[[#This Row],[Created Date]],"mmm dd, yyyy hh:mm"))</f>
        <v>#VALUE!</v>
      </c>
      <c r="AD978" s="228" t="e">
        <f>WEEKNUM(TEXT(HelpMe[[#This Row],[Created Date]],"mmm dd, yyyy hh:mm"),2)</f>
        <v>#VALUE!</v>
      </c>
      <c r="AE978" s="228" t="e">
        <f>_xlfn.CONCAT(HelpMe[[#This Row],[Year]],"-W",HelpMe[[#This Row],[Week'#]])</f>
        <v>#VALUE!</v>
      </c>
      <c r="AF978" s="228" t="str">
        <f>IFERROR(VLOOKUP(HelpMe[[#This Row],[ID]],CGTracker[#All],11,FALSE),"No CG Status Found")</f>
        <v>No CG Status Found</v>
      </c>
      <c r="AG978" s="228" t="e">
        <f>MONTH(TEXT(HelpMe[[#This Row],[Created Date]],"mmm dd, yyyy hh:mm"))</f>
        <v>#VALUE!</v>
      </c>
      <c r="AH978" s="234" t="e">
        <f>_xlfn.CONCAT(HelpMe[[#This Row],[Year]],"-M",HelpMe[[#This Row],[Month]])</f>
        <v>#VALUE!</v>
      </c>
      <c r="AI978" s="228" t="str">
        <f ca="1">IF(HelpMe[[#This Row],[Age]]&lt;2,"Less than 2",IF(HelpMe[[#This Row],[Age]]&lt;5,"From 2 to 5",IF(HelpMe[[#This Row],[Age]]&lt;10,"From 5 to 10","More than 10")))</f>
        <v>More than 10</v>
      </c>
      <c r="AJ978" s="233" t="e">
        <f>DATEVALUE(TEXT(HelpMe[[#This Row],[Created Date]],"mm/dd/yyyy hh:mm"))</f>
        <v>#VALUE!</v>
      </c>
      <c r="AK978" s="233" t="e">
        <f>IF(HelpMe[[#This Row],[Resolved Time]]="-","",DATEVALUE(TEXT(HelpMe[[#This Row],[Created Date]],"mm/dd/yyyy hh:mm")))</f>
        <v>#VALUE!</v>
      </c>
    </row>
    <row r="979" spans="1:37" ht="14.5">
      <c r="A979" s="252">
        <v>4000006090</v>
      </c>
      <c r="B979" s="252" t="s">
        <v>156</v>
      </c>
      <c r="C979" s="252" t="s">
        <v>795</v>
      </c>
      <c r="D979" s="254" t="s">
        <v>770</v>
      </c>
      <c r="E979" s="252" t="s">
        <v>2345</v>
      </c>
      <c r="F979" s="252" t="s">
        <v>898</v>
      </c>
      <c r="G979" s="252" t="s">
        <v>942</v>
      </c>
      <c r="H979" s="252" t="s">
        <v>40</v>
      </c>
      <c r="I979" s="255">
        <v>45645.76458333333</v>
      </c>
      <c r="J979" s="255">
        <v>45649.76458333333</v>
      </c>
      <c r="K979" s="252" t="s">
        <v>845</v>
      </c>
      <c r="L979" s="253" t="s">
        <v>849</v>
      </c>
      <c r="M979" s="252" t="s">
        <v>846</v>
      </c>
      <c r="N979" s="252" t="s">
        <v>912</v>
      </c>
      <c r="O979" s="252" t="s">
        <v>848</v>
      </c>
      <c r="P979" s="255">
        <v>45645.799305555556</v>
      </c>
      <c r="Q979" s="252" t="s">
        <v>795</v>
      </c>
      <c r="R979" s="255">
        <v>45645.799305555556</v>
      </c>
      <c r="S979" s="255">
        <v>45645.799305555556</v>
      </c>
      <c r="T979" s="255">
        <v>45646.472916666666</v>
      </c>
      <c r="U979" s="253" t="s">
        <v>849</v>
      </c>
      <c r="V979" s="253" t="s">
        <v>849</v>
      </c>
      <c r="W979" s="252" t="s">
        <v>850</v>
      </c>
      <c r="X979" s="252" t="s">
        <v>793</v>
      </c>
      <c r="Y979" s="228" t="str">
        <f>VLOOKUP(HelpMe[[#This Row],[Technician]],Technicians[#All],3,FALSE)</f>
        <v>Capgemini</v>
      </c>
      <c r="Z979" s="228" t="str">
        <f>VLOOKUP(HelpMe[[#This Row],[Technician]],Technicians[#All],2,FALSE)</f>
        <v>SAP ABAP</v>
      </c>
      <c r="AA979" s="230" t="e">
        <f>IF((TEXT("Oct 28, 2024 00:00 AM","mmm dd, yyyy hh:mm") - TEXT(HelpMe[[#This Row],[Created Date]],"mmm dd, yyyy hh:mm"))&gt;0, "Yes","No")</f>
        <v>#VALUE!</v>
      </c>
      <c r="AB979" s="230">
        <f ca="1">IF(HelpMe[[#This Row],[Resolved Time]]="-",NOW()-TEXT(HelpMe[[#This Row],[Created Date]],"mmm dd, yyyy hh:mm"),HelpMe[[#This Row],[Resolved Time]]-HelpMe[[#This Row],[Created Date]])</f>
        <v>3.4722222226264421E-2</v>
      </c>
      <c r="AC979" s="231" t="e">
        <f>YEAR(TEXT(HelpMe[[#This Row],[Created Date]],"mmm dd, yyyy hh:mm"))</f>
        <v>#VALUE!</v>
      </c>
      <c r="AD979" s="228" t="e">
        <f>WEEKNUM(TEXT(HelpMe[[#This Row],[Created Date]],"mmm dd, yyyy hh:mm"),2)</f>
        <v>#VALUE!</v>
      </c>
      <c r="AE979" s="228" t="e">
        <f>_xlfn.CONCAT(HelpMe[[#This Row],[Year]],"-W",HelpMe[[#This Row],[Week'#]])</f>
        <v>#VALUE!</v>
      </c>
      <c r="AF979" s="228" t="str">
        <f>IFERROR(VLOOKUP(HelpMe[[#This Row],[ID]],CGTracker[#All],11,FALSE),"No CG Status Found")</f>
        <v>Resolved</v>
      </c>
      <c r="AG979" s="228" t="e">
        <f>MONTH(TEXT(HelpMe[[#This Row],[Created Date]],"mmm dd, yyyy hh:mm"))</f>
        <v>#VALUE!</v>
      </c>
      <c r="AH979" s="234" t="e">
        <f>_xlfn.CONCAT(HelpMe[[#This Row],[Year]],"-M",HelpMe[[#This Row],[Month]])</f>
        <v>#VALUE!</v>
      </c>
      <c r="AI979" s="228" t="str">
        <f ca="1">IF(HelpMe[[#This Row],[Age]]&lt;2,"Less than 2",IF(HelpMe[[#This Row],[Age]]&lt;5,"From 2 to 5",IF(HelpMe[[#This Row],[Age]]&lt;10,"From 5 to 10","More than 10")))</f>
        <v>Less than 2</v>
      </c>
      <c r="AJ979" s="233" t="e">
        <f>DATEVALUE(TEXT(HelpMe[[#This Row],[Created Date]],"mm/dd/yyyy hh:mm"))</f>
        <v>#VALUE!</v>
      </c>
      <c r="AK979" s="233" t="e">
        <f>IF(HelpMe[[#This Row],[Resolved Time]]="-","",DATEVALUE(TEXT(HelpMe[[#This Row],[Created Date]],"mm/dd/yyyy hh:mm")))</f>
        <v>#VALUE!</v>
      </c>
    </row>
    <row r="980" spans="1:37" ht="14.5">
      <c r="A980" s="252">
        <v>4000002675</v>
      </c>
      <c r="B980" s="252" t="s">
        <v>117</v>
      </c>
      <c r="C980" s="252" t="s">
        <v>795</v>
      </c>
      <c r="D980" s="254" t="s">
        <v>2346</v>
      </c>
      <c r="E980" s="252" t="s">
        <v>1407</v>
      </c>
      <c r="F980" s="252" t="s">
        <v>843</v>
      </c>
      <c r="G980" s="252" t="s">
        <v>844</v>
      </c>
      <c r="H980" s="252" t="s">
        <v>403</v>
      </c>
      <c r="I980" s="255">
        <v>45539.741666666669</v>
      </c>
      <c r="J980" s="255">
        <v>45541.741666666669</v>
      </c>
      <c r="K980" s="252" t="s">
        <v>845</v>
      </c>
      <c r="L980" s="255">
        <v>45549.806944444441</v>
      </c>
      <c r="M980" s="252" t="s">
        <v>1407</v>
      </c>
      <c r="N980" s="252" t="s">
        <v>860</v>
      </c>
      <c r="O980" s="252" t="s">
        <v>848</v>
      </c>
      <c r="P980" s="255">
        <v>45549.806944444441</v>
      </c>
      <c r="Q980" s="252" t="s">
        <v>795</v>
      </c>
      <c r="R980" s="255">
        <v>45546.772222222222</v>
      </c>
      <c r="S980" s="255">
        <v>45546.772222222222</v>
      </c>
      <c r="T980" s="255">
        <v>45540.45</v>
      </c>
      <c r="U980" s="252" t="s">
        <v>885</v>
      </c>
      <c r="V980" s="253" t="s">
        <v>849</v>
      </c>
      <c r="W980" s="252" t="s">
        <v>850</v>
      </c>
      <c r="X980" s="252" t="s">
        <v>793</v>
      </c>
      <c r="Y980" s="228" t="str">
        <f>VLOOKUP(HelpMe[[#This Row],[Technician]],Technicians[#All],3,FALSE)</f>
        <v>RAK Ceramics</v>
      </c>
      <c r="Z980" s="228" t="str">
        <f>VLOOKUP(HelpMe[[#This Row],[Technician]],Technicians[#All],2,FALSE)</f>
        <v>SAP Basis</v>
      </c>
      <c r="AA980" s="230" t="e">
        <f>IF((TEXT("Oct 28, 2024 00:00 AM","mmm dd, yyyy hh:mm") - TEXT(HelpMe[[#This Row],[Created Date]],"mmm dd, yyyy hh:mm"))&gt;0, "Yes","No")</f>
        <v>#VALUE!</v>
      </c>
      <c r="AB980" s="230">
        <f ca="1">IF(HelpMe[[#This Row],[Resolved Time]]="-",NOW()-TEXT(HelpMe[[#This Row],[Created Date]],"mmm dd, yyyy hh:mm"),HelpMe[[#This Row],[Resolved Time]]-HelpMe[[#This Row],[Created Date]])</f>
        <v>7.0305555555532919</v>
      </c>
      <c r="AC980" s="231" t="e">
        <f>YEAR(TEXT(HelpMe[[#This Row],[Created Date]],"mmm dd, yyyy hh:mm"))</f>
        <v>#VALUE!</v>
      </c>
      <c r="AD980" s="228" t="e">
        <f>WEEKNUM(TEXT(HelpMe[[#This Row],[Created Date]],"mmm dd, yyyy hh:mm"),2)</f>
        <v>#VALUE!</v>
      </c>
      <c r="AE980" s="228" t="e">
        <f>_xlfn.CONCAT(HelpMe[[#This Row],[Year]],"-W",HelpMe[[#This Row],[Week'#]])</f>
        <v>#VALUE!</v>
      </c>
      <c r="AF980" s="228" t="str">
        <f>IFERROR(VLOOKUP(HelpMe[[#This Row],[ID]],CGTracker[#All],11,FALSE),"No CG Status Found")</f>
        <v>No CG Status Found</v>
      </c>
      <c r="AG980" s="228" t="e">
        <f>MONTH(TEXT(HelpMe[[#This Row],[Created Date]],"mmm dd, yyyy hh:mm"))</f>
        <v>#VALUE!</v>
      </c>
      <c r="AH980" s="234" t="e">
        <f>_xlfn.CONCAT(HelpMe[[#This Row],[Year]],"-M",HelpMe[[#This Row],[Month]])</f>
        <v>#VALUE!</v>
      </c>
      <c r="AI980" s="228" t="str">
        <f ca="1">IF(HelpMe[[#This Row],[Age]]&lt;2,"Less than 2",IF(HelpMe[[#This Row],[Age]]&lt;5,"From 2 to 5",IF(HelpMe[[#This Row],[Age]]&lt;10,"From 5 to 10","More than 10")))</f>
        <v>From 5 to 10</v>
      </c>
      <c r="AJ980" s="233">
        <f>DATEVALUE(TEXT(HelpMe[[#This Row],[Created Date]],"mm/dd/yyyy hh:mm"))</f>
        <v>45391</v>
      </c>
      <c r="AK980" s="233">
        <f>IF(HelpMe[[#This Row],[Resolved Time]]="-","",DATEVALUE(TEXT(HelpMe[[#This Row],[Created Date]],"mm/dd/yyyy hh:mm")))</f>
        <v>45391</v>
      </c>
    </row>
    <row r="981" spans="1:37" ht="14.5">
      <c r="A981" s="252">
        <v>4000002052</v>
      </c>
      <c r="B981" s="252" t="s">
        <v>156</v>
      </c>
      <c r="C981" s="252" t="s">
        <v>795</v>
      </c>
      <c r="D981" s="254" t="s">
        <v>2347</v>
      </c>
      <c r="E981" s="252" t="s">
        <v>1573</v>
      </c>
      <c r="F981" s="252" t="s">
        <v>603</v>
      </c>
      <c r="G981" s="252" t="s">
        <v>899</v>
      </c>
      <c r="H981" s="252" t="s">
        <v>403</v>
      </c>
      <c r="I981" s="255">
        <v>45520.459722222222</v>
      </c>
      <c r="J981" s="255">
        <v>45524.459722222222</v>
      </c>
      <c r="K981" s="252" t="s">
        <v>845</v>
      </c>
      <c r="L981" s="255">
        <v>45543.679861111108</v>
      </c>
      <c r="M981" s="252" t="s">
        <v>846</v>
      </c>
      <c r="N981" s="252" t="s">
        <v>895</v>
      </c>
      <c r="O981" s="252" t="s">
        <v>848</v>
      </c>
      <c r="P981" s="255">
        <v>45543.679861111108</v>
      </c>
      <c r="Q981" s="252" t="s">
        <v>795</v>
      </c>
      <c r="R981" s="255">
        <v>45540.651388888888</v>
      </c>
      <c r="S981" s="255">
        <v>45531.494444444441</v>
      </c>
      <c r="T981" s="255">
        <v>45520.543055555558</v>
      </c>
      <c r="U981" s="253" t="s">
        <v>849</v>
      </c>
      <c r="V981" s="256">
        <v>3000000000</v>
      </c>
      <c r="W981" s="252" t="s">
        <v>850</v>
      </c>
      <c r="X981" s="252" t="s">
        <v>793</v>
      </c>
      <c r="Y981" s="228" t="str">
        <f>VLOOKUP(HelpMe[[#This Row],[Technician]],Technicians[#All],3,FALSE)</f>
        <v>RAK Ceramics</v>
      </c>
      <c r="Z981" s="228" t="str">
        <f>VLOOKUP(HelpMe[[#This Row],[Technician]],Technicians[#All],2,FALSE)</f>
        <v>SAP ABAP</v>
      </c>
      <c r="AA981" s="230" t="e">
        <f>IF((TEXT("Oct 28, 2024 00:00 AM","mmm dd, yyyy hh:mm") - TEXT(HelpMe[[#This Row],[Created Date]],"mmm dd, yyyy hh:mm"))&gt;0, "Yes","No")</f>
        <v>#VALUE!</v>
      </c>
      <c r="AB981" s="230">
        <f ca="1">IF(HelpMe[[#This Row],[Resolved Time]]="-",NOW()-TEXT(HelpMe[[#This Row],[Created Date]],"mmm dd, yyyy hh:mm"),HelpMe[[#This Row],[Resolved Time]]-HelpMe[[#This Row],[Created Date]])</f>
        <v>20.191666666665697</v>
      </c>
      <c r="AC981" s="231" t="e">
        <f>YEAR(TEXT(HelpMe[[#This Row],[Created Date]],"mmm dd, yyyy hh:mm"))</f>
        <v>#VALUE!</v>
      </c>
      <c r="AD981" s="228" t="e">
        <f>WEEKNUM(TEXT(HelpMe[[#This Row],[Created Date]],"mmm dd, yyyy hh:mm"),2)</f>
        <v>#VALUE!</v>
      </c>
      <c r="AE981" s="228" t="e">
        <f>_xlfn.CONCAT(HelpMe[[#This Row],[Year]],"-W",HelpMe[[#This Row],[Week'#]])</f>
        <v>#VALUE!</v>
      </c>
      <c r="AF981" s="228" t="str">
        <f>IFERROR(VLOOKUP(HelpMe[[#This Row],[ID]],CGTracker[#All],11,FALSE),"No CG Status Found")</f>
        <v>No CG Status Found</v>
      </c>
      <c r="AG981" s="228" t="e">
        <f>MONTH(TEXT(HelpMe[[#This Row],[Created Date]],"mmm dd, yyyy hh:mm"))</f>
        <v>#VALUE!</v>
      </c>
      <c r="AH981" s="234" t="e">
        <f>_xlfn.CONCAT(HelpMe[[#This Row],[Year]],"-M",HelpMe[[#This Row],[Month]])</f>
        <v>#VALUE!</v>
      </c>
      <c r="AI981" s="228" t="str">
        <f ca="1">IF(HelpMe[[#This Row],[Age]]&lt;2,"Less than 2",IF(HelpMe[[#This Row],[Age]]&lt;5,"From 2 to 5",IF(HelpMe[[#This Row],[Age]]&lt;10,"From 5 to 10","More than 10")))</f>
        <v>More than 10</v>
      </c>
      <c r="AJ981" s="233" t="e">
        <f>DATEVALUE(TEXT(HelpMe[[#This Row],[Created Date]],"mm/dd/yyyy hh:mm"))</f>
        <v>#VALUE!</v>
      </c>
      <c r="AK981" s="233" t="e">
        <f>IF(HelpMe[[#This Row],[Resolved Time]]="-","",DATEVALUE(TEXT(HelpMe[[#This Row],[Created Date]],"mm/dd/yyyy hh:mm")))</f>
        <v>#VALUE!</v>
      </c>
    </row>
    <row r="982" spans="1:37" ht="14.5">
      <c r="A982" s="252">
        <v>4000004400</v>
      </c>
      <c r="B982" s="252" t="s">
        <v>156</v>
      </c>
      <c r="C982" s="252" t="s">
        <v>795</v>
      </c>
      <c r="D982" s="254" t="s">
        <v>2348</v>
      </c>
      <c r="E982" s="252" t="s">
        <v>1599</v>
      </c>
      <c r="F982" s="252" t="s">
        <v>2349</v>
      </c>
      <c r="G982" s="252" t="s">
        <v>899</v>
      </c>
      <c r="H982" s="252" t="s">
        <v>403</v>
      </c>
      <c r="I982" s="255">
        <v>45590.565972222219</v>
      </c>
      <c r="J982" s="255">
        <v>45594.565972222219</v>
      </c>
      <c r="K982" s="252" t="s">
        <v>845</v>
      </c>
      <c r="L982" s="255">
        <v>45626.794444444444</v>
      </c>
      <c r="M982" s="252" t="s">
        <v>1599</v>
      </c>
      <c r="N982" s="252" t="s">
        <v>1005</v>
      </c>
      <c r="O982" s="252" t="s">
        <v>848</v>
      </c>
      <c r="P982" s="255">
        <v>45626.794444444444</v>
      </c>
      <c r="Q982" s="252" t="s">
        <v>795</v>
      </c>
      <c r="R982" s="255">
        <v>45623.790972222225</v>
      </c>
      <c r="S982" s="255">
        <v>45592.463194444441</v>
      </c>
      <c r="T982" s="255">
        <v>45590.649305555555</v>
      </c>
      <c r="U982" s="253" t="s">
        <v>849</v>
      </c>
      <c r="V982" s="253" t="s">
        <v>849</v>
      </c>
      <c r="W982" s="252" t="s">
        <v>1069</v>
      </c>
      <c r="X982" s="252" t="s">
        <v>793</v>
      </c>
      <c r="Y982" s="228" t="str">
        <f>VLOOKUP(HelpMe[[#This Row],[Technician]],Technicians[#All],3,FALSE)</f>
        <v>RAK Ceramics</v>
      </c>
      <c r="Z982" s="228" t="str">
        <f>VLOOKUP(HelpMe[[#This Row],[Technician]],Technicians[#All],2,FALSE)</f>
        <v>Sarfraz Khan</v>
      </c>
      <c r="AA982" s="230" t="e">
        <f>IF((TEXT("Oct 28, 2024 00:00 AM","mmm dd, yyyy hh:mm") - TEXT(HelpMe[[#This Row],[Created Date]],"mmm dd, yyyy hh:mm"))&gt;0, "Yes","No")</f>
        <v>#VALUE!</v>
      </c>
      <c r="AB982" s="230">
        <f ca="1">IF(HelpMe[[#This Row],[Resolved Time]]="-",NOW()-TEXT(HelpMe[[#This Row],[Created Date]],"mmm dd, yyyy hh:mm"),HelpMe[[#This Row],[Resolved Time]]-HelpMe[[#This Row],[Created Date]])</f>
        <v>33.225000000005821</v>
      </c>
      <c r="AC982" s="231" t="e">
        <f>YEAR(TEXT(HelpMe[[#This Row],[Created Date]],"mmm dd, yyyy hh:mm"))</f>
        <v>#VALUE!</v>
      </c>
      <c r="AD982" s="228" t="e">
        <f>WEEKNUM(TEXT(HelpMe[[#This Row],[Created Date]],"mmm dd, yyyy hh:mm"),2)</f>
        <v>#VALUE!</v>
      </c>
      <c r="AE982" s="228" t="e">
        <f>_xlfn.CONCAT(HelpMe[[#This Row],[Year]],"-W",HelpMe[[#This Row],[Week'#]])</f>
        <v>#VALUE!</v>
      </c>
      <c r="AF982" s="228" t="str">
        <f>IFERROR(VLOOKUP(HelpMe[[#This Row],[ID]],CGTracker[#All],11,FALSE),"No CG Status Found")</f>
        <v>No CG Status Found</v>
      </c>
      <c r="AG982" s="228" t="e">
        <f>MONTH(TEXT(HelpMe[[#This Row],[Created Date]],"mmm dd, yyyy hh:mm"))</f>
        <v>#VALUE!</v>
      </c>
      <c r="AH982" s="234" t="e">
        <f>_xlfn.CONCAT(HelpMe[[#This Row],[Year]],"-M",HelpMe[[#This Row],[Month]])</f>
        <v>#VALUE!</v>
      </c>
      <c r="AI982" s="228" t="str">
        <f ca="1">IF(HelpMe[[#This Row],[Age]]&lt;2,"Less than 2",IF(HelpMe[[#This Row],[Age]]&lt;5,"From 2 to 5",IF(HelpMe[[#This Row],[Age]]&lt;10,"From 5 to 10","More than 10")))</f>
        <v>More than 10</v>
      </c>
      <c r="AJ982" s="233" t="e">
        <f>DATEVALUE(TEXT(HelpMe[[#This Row],[Created Date]],"mm/dd/yyyy hh:mm"))</f>
        <v>#VALUE!</v>
      </c>
      <c r="AK982" s="233" t="e">
        <f>IF(HelpMe[[#This Row],[Resolved Time]]="-","",DATEVALUE(TEXT(HelpMe[[#This Row],[Created Date]],"mm/dd/yyyy hh:mm")))</f>
        <v>#VALUE!</v>
      </c>
    </row>
    <row r="983" spans="1:37" ht="14.5">
      <c r="A983" s="252">
        <v>4000003646</v>
      </c>
      <c r="B983" s="252" t="s">
        <v>156</v>
      </c>
      <c r="C983" s="252" t="s">
        <v>861</v>
      </c>
      <c r="D983" s="254" t="s">
        <v>521</v>
      </c>
      <c r="E983" s="252" t="s">
        <v>950</v>
      </c>
      <c r="F983" s="252" t="s">
        <v>518</v>
      </c>
      <c r="G983" s="252" t="s">
        <v>1052</v>
      </c>
      <c r="H983" s="252" t="s">
        <v>746</v>
      </c>
      <c r="I983" s="255">
        <v>45567.734722222223</v>
      </c>
      <c r="J983" s="255">
        <v>45568.693055555559</v>
      </c>
      <c r="K983" s="252" t="s">
        <v>845</v>
      </c>
      <c r="L983" s="253" t="s">
        <v>849</v>
      </c>
      <c r="M983" s="252" t="s">
        <v>950</v>
      </c>
      <c r="N983" s="252" t="s">
        <v>1618</v>
      </c>
      <c r="O983" s="252" t="s">
        <v>920</v>
      </c>
      <c r="P983" s="255">
        <v>45644.821527777778</v>
      </c>
      <c r="Q983" s="252" t="s">
        <v>861</v>
      </c>
      <c r="R983" s="253" t="s">
        <v>849</v>
      </c>
      <c r="S983" s="255">
        <v>45586.794444444444</v>
      </c>
      <c r="T983" s="255">
        <v>45567.776388888888</v>
      </c>
      <c r="U983" s="253" t="s">
        <v>849</v>
      </c>
      <c r="V983" s="256">
        <v>2000000000</v>
      </c>
      <c r="W983" s="252" t="s">
        <v>850</v>
      </c>
      <c r="X983" s="252" t="s">
        <v>793</v>
      </c>
      <c r="Y983" s="228" t="str">
        <f>VLOOKUP(HelpMe[[#This Row],[Technician]],Technicians[#All],3,FALSE)</f>
        <v>Capgemini</v>
      </c>
      <c r="Z983" s="228" t="str">
        <f>VLOOKUP(HelpMe[[#This Row],[Technician]],Technicians[#All],2,FALSE)</f>
        <v>SAP SD</v>
      </c>
      <c r="AA983" s="230" t="e">
        <f>IF((TEXT("Oct 28, 2024 00:00 AM","mmm dd, yyyy hh:mm") - TEXT(HelpMe[[#This Row],[Created Date]],"mmm dd, yyyy hh:mm"))&gt;0, "Yes","No")</f>
        <v>#VALUE!</v>
      </c>
      <c r="AB983" s="230" t="e">
        <f ca="1">IF(HelpMe[[#This Row],[Resolved Time]]="-",NOW()-TEXT(HelpMe[[#This Row],[Created Date]],"mmm dd, yyyy hh:mm"),HelpMe[[#This Row],[Resolved Time]]-HelpMe[[#This Row],[Created Date]])</f>
        <v>#VALUE!</v>
      </c>
      <c r="AC983" s="231" t="e">
        <f>YEAR(TEXT(HelpMe[[#This Row],[Created Date]],"mmm dd, yyyy hh:mm"))</f>
        <v>#VALUE!</v>
      </c>
      <c r="AD983" s="228" t="e">
        <f>WEEKNUM(TEXT(HelpMe[[#This Row],[Created Date]],"mmm dd, yyyy hh:mm"),2)</f>
        <v>#VALUE!</v>
      </c>
      <c r="AE983" s="228" t="e">
        <f>_xlfn.CONCAT(HelpMe[[#This Row],[Year]],"-W",HelpMe[[#This Row],[Week'#]])</f>
        <v>#VALUE!</v>
      </c>
      <c r="AF983" s="228" t="str">
        <f>IFERROR(VLOOKUP(HelpMe[[#This Row],[ID]],CGTracker[#All],11,FALSE),"No CG Status Found")</f>
        <v>User acceptance</v>
      </c>
      <c r="AG983" s="228" t="e">
        <f>MONTH(TEXT(HelpMe[[#This Row],[Created Date]],"mmm dd, yyyy hh:mm"))</f>
        <v>#VALUE!</v>
      </c>
      <c r="AH983" s="234" t="e">
        <f>_xlfn.CONCAT(HelpMe[[#This Row],[Year]],"-M",HelpMe[[#This Row],[Month]])</f>
        <v>#VALUE!</v>
      </c>
      <c r="AI983" s="228" t="e">
        <f ca="1">IF(HelpMe[[#This Row],[Age]]&lt;2,"Less than 2",IF(HelpMe[[#This Row],[Age]]&lt;5,"From 2 to 5",IF(HelpMe[[#This Row],[Age]]&lt;10,"From 5 to 10","More than 10")))</f>
        <v>#VALUE!</v>
      </c>
      <c r="AJ983" s="233">
        <f>DATEVALUE(TEXT(HelpMe[[#This Row],[Created Date]],"mm/dd/yyyy hh:mm"))</f>
        <v>45332</v>
      </c>
      <c r="AK983" s="233" t="str">
        <f>IF(HelpMe[[#This Row],[Resolved Time]]="-","",DATEVALUE(TEXT(HelpMe[[#This Row],[Created Date]],"mm/dd/yyyy hh:mm")))</f>
        <v/>
      </c>
    </row>
    <row r="984" spans="1:37" ht="13.5" customHeight="1">
      <c r="A984" s="252">
        <v>4000000313</v>
      </c>
      <c r="B984" s="252" t="s">
        <v>117</v>
      </c>
      <c r="C984" s="252" t="s">
        <v>861</v>
      </c>
      <c r="D984" s="254" t="s">
        <v>2350</v>
      </c>
      <c r="E984" s="252" t="s">
        <v>1288</v>
      </c>
      <c r="F984" s="252" t="s">
        <v>742</v>
      </c>
      <c r="G984" s="252" t="s">
        <v>942</v>
      </c>
      <c r="H984" s="252" t="s">
        <v>746</v>
      </c>
      <c r="I984" s="255">
        <v>45477.683333333334</v>
      </c>
      <c r="J984" s="255">
        <v>45481.683333333334</v>
      </c>
      <c r="K984" s="252" t="s">
        <v>845</v>
      </c>
      <c r="L984" s="253" t="s">
        <v>849</v>
      </c>
      <c r="M984" s="252" t="s">
        <v>1288</v>
      </c>
      <c r="N984" s="252" t="s">
        <v>860</v>
      </c>
      <c r="O984" s="252" t="s">
        <v>848</v>
      </c>
      <c r="P984" s="255">
        <v>45589.790972222225</v>
      </c>
      <c r="Q984" s="252" t="s">
        <v>795</v>
      </c>
      <c r="R984" s="253" t="s">
        <v>849</v>
      </c>
      <c r="S984" s="255">
        <v>45496.668749999997</v>
      </c>
      <c r="T984" s="255">
        <v>45477.76666666667</v>
      </c>
      <c r="U984" s="252" t="s">
        <v>845</v>
      </c>
      <c r="V984" s="253" t="s">
        <v>849</v>
      </c>
      <c r="W984" s="252" t="s">
        <v>1117</v>
      </c>
      <c r="X984" s="252" t="s">
        <v>793</v>
      </c>
      <c r="Y984" s="228" t="str">
        <f>VLOOKUP(HelpMe[[#This Row],[Technician]],Technicians[#All],3,FALSE)</f>
        <v>RAK Ceramics</v>
      </c>
      <c r="Z984" s="228" t="str">
        <f>VLOOKUP(HelpMe[[#This Row],[Technician]],Technicians[#All],2,FALSE)</f>
        <v>SAP SD</v>
      </c>
      <c r="AA984" s="230" t="e">
        <f>IF((TEXT("Oct 28, 2024 00:00 AM","mmm dd, yyyy hh:mm") - TEXT(HelpMe[[#This Row],[Created Date]],"mmm dd, yyyy hh:mm"))&gt;0, "Yes","No")</f>
        <v>#VALUE!</v>
      </c>
      <c r="AB984" s="230" t="e">
        <f ca="1">IF(HelpMe[[#This Row],[Resolved Time]]="-",NOW()-TEXT(HelpMe[[#This Row],[Created Date]],"mmm dd, yyyy hh:mm"),HelpMe[[#This Row],[Resolved Time]]-HelpMe[[#This Row],[Created Date]])</f>
        <v>#VALUE!</v>
      </c>
      <c r="AC984" s="231" t="e">
        <f>YEAR(TEXT(HelpMe[[#This Row],[Created Date]],"mmm dd, yyyy hh:mm"))</f>
        <v>#VALUE!</v>
      </c>
      <c r="AD984" s="228" t="e">
        <f>WEEKNUM(TEXT(HelpMe[[#This Row],[Created Date]],"mmm dd, yyyy hh:mm"),2)</f>
        <v>#VALUE!</v>
      </c>
      <c r="AE984" s="228" t="e">
        <f>_xlfn.CONCAT(HelpMe[[#This Row],[Year]],"-W",HelpMe[[#This Row],[Week'#]])</f>
        <v>#VALUE!</v>
      </c>
      <c r="AF984" s="228" t="str">
        <f>IFERROR(VLOOKUP(HelpMe[[#This Row],[ID]],CGTracker[#All],11,FALSE),"No CG Status Found")</f>
        <v>No CG Status Found</v>
      </c>
      <c r="AG984" s="228" t="e">
        <f>MONTH(TEXT(HelpMe[[#This Row],[Created Date]],"mmm dd, yyyy hh:mm"))</f>
        <v>#VALUE!</v>
      </c>
      <c r="AH984" s="228" t="e">
        <f>_xlfn.CONCAT(HelpMe[[#This Row],[Year]],"-M",HelpMe[[#This Row],[Month]])</f>
        <v>#VALUE!</v>
      </c>
      <c r="AI984" s="228" t="e">
        <f ca="1">IF(HelpMe[[#This Row],[Age]]&lt;2,"Less than 2",IF(HelpMe[[#This Row],[Age]]&lt;5,"From 2 to 5",IF(HelpMe[[#This Row],[Age]]&lt;10,"From 5 to 10","More than 10")))</f>
        <v>#VALUE!</v>
      </c>
      <c r="AJ984" s="233">
        <f>DATEVALUE(TEXT(HelpMe[[#This Row],[Created Date]],"mm/dd/yyyy hh:mm"))</f>
        <v>45389</v>
      </c>
      <c r="AK984" s="233" t="str">
        <f>IF(HelpMe[[#This Row],[Resolved Time]]="-","",DATEVALUE(TEXT(HelpMe[[#This Row],[Created Date]],"mm/dd/yyyy hh:mm")))</f>
        <v/>
      </c>
    </row>
    <row r="985" spans="1:37" ht="13.5" customHeight="1">
      <c r="A985" s="252">
        <v>4000002029</v>
      </c>
      <c r="B985" s="252" t="s">
        <v>117</v>
      </c>
      <c r="C985" s="252" t="s">
        <v>795</v>
      </c>
      <c r="D985" s="254" t="s">
        <v>2351</v>
      </c>
      <c r="E985" s="252" t="s">
        <v>2352</v>
      </c>
      <c r="F985" s="252" t="s">
        <v>1292</v>
      </c>
      <c r="G985" s="252" t="s">
        <v>1294</v>
      </c>
      <c r="H985" s="252" t="s">
        <v>131</v>
      </c>
      <c r="I985" s="255">
        <v>45519.69027777778</v>
      </c>
      <c r="J985" s="255">
        <v>45523.69027777778</v>
      </c>
      <c r="K985" s="252" t="s">
        <v>845</v>
      </c>
      <c r="L985" s="253" t="s">
        <v>849</v>
      </c>
      <c r="M985" s="252" t="s">
        <v>2352</v>
      </c>
      <c r="N985" s="252" t="s">
        <v>983</v>
      </c>
      <c r="O985" s="253" t="s">
        <v>849</v>
      </c>
      <c r="P985" s="255">
        <v>45520.472916666666</v>
      </c>
      <c r="Q985" s="252" t="s">
        <v>795</v>
      </c>
      <c r="R985" s="253" t="s">
        <v>849</v>
      </c>
      <c r="S985" s="255">
        <v>45519.697222222225</v>
      </c>
      <c r="T985" s="255">
        <v>45519.773611111108</v>
      </c>
      <c r="U985" s="252" t="s">
        <v>845</v>
      </c>
      <c r="V985" s="253" t="s">
        <v>849</v>
      </c>
      <c r="W985" s="252" t="s">
        <v>1295</v>
      </c>
      <c r="X985" s="252" t="s">
        <v>793</v>
      </c>
      <c r="Y985" s="228" t="str">
        <f>VLOOKUP(HelpMe[[#This Row],[Technician]],Technicians[#All],3,FALSE)</f>
        <v>RAK Ceramics</v>
      </c>
      <c r="Z985" s="228" t="str">
        <f>VLOOKUP(HelpMe[[#This Row],[Technician]],Technicians[#All],2,FALSE)</f>
        <v>SharePoint</v>
      </c>
      <c r="AA985" s="230" t="e">
        <f>IF((TEXT("Oct 28, 2024 00:00 AM","mmm dd, yyyy hh:mm") - TEXT(HelpMe[[#This Row],[Created Date]],"mmm dd, yyyy hh:mm"))&gt;0, "Yes","No")</f>
        <v>#VALUE!</v>
      </c>
      <c r="AB985" s="230" t="e">
        <f ca="1">IF(HelpMe[[#This Row],[Resolved Time]]="-",NOW()-TEXT(HelpMe[[#This Row],[Created Date]],"mmm dd, yyyy hh:mm"),HelpMe[[#This Row],[Resolved Time]]-HelpMe[[#This Row],[Created Date]])</f>
        <v>#VALUE!</v>
      </c>
      <c r="AC985" s="231" t="e">
        <f>YEAR(TEXT(HelpMe[[#This Row],[Created Date]],"mmm dd, yyyy hh:mm"))</f>
        <v>#VALUE!</v>
      </c>
      <c r="AD985" s="228" t="e">
        <f>WEEKNUM(TEXT(HelpMe[[#This Row],[Created Date]],"mmm dd, yyyy hh:mm"),2)</f>
        <v>#VALUE!</v>
      </c>
      <c r="AE985" s="228" t="e">
        <f>_xlfn.CONCAT(HelpMe[[#This Row],[Year]],"-W",HelpMe[[#This Row],[Week'#]])</f>
        <v>#VALUE!</v>
      </c>
      <c r="AF985" s="228" t="str">
        <f>IFERROR(VLOOKUP(HelpMe[[#This Row],[ID]],CGTracker[#All],11,FALSE),"No CG Status Found")</f>
        <v>No CG Status Found</v>
      </c>
      <c r="AG985" s="228" t="e">
        <f>MONTH(TEXT(HelpMe[[#This Row],[Created Date]],"mmm dd, yyyy hh:mm"))</f>
        <v>#VALUE!</v>
      </c>
      <c r="AH985" s="228" t="e">
        <f>_xlfn.CONCAT(HelpMe[[#This Row],[Year]],"-M",HelpMe[[#This Row],[Month]])</f>
        <v>#VALUE!</v>
      </c>
      <c r="AI985" s="228" t="e">
        <f ca="1">IF(HelpMe[[#This Row],[Age]]&lt;2,"Less than 2",IF(HelpMe[[#This Row],[Age]]&lt;5,"From 2 to 5",IF(HelpMe[[#This Row],[Age]]&lt;10,"From 5 to 10","More than 10")))</f>
        <v>#VALUE!</v>
      </c>
      <c r="AJ985" s="233" t="e">
        <f>DATEVALUE(TEXT(HelpMe[[#This Row],[Created Date]],"mm/dd/yyyy hh:mm"))</f>
        <v>#VALUE!</v>
      </c>
      <c r="AK985" s="233" t="str">
        <f>IF(HelpMe[[#This Row],[Resolved Time]]="-","",DATEVALUE(TEXT(HelpMe[[#This Row],[Created Date]],"mm/dd/yyyy hh:mm")))</f>
        <v/>
      </c>
    </row>
    <row r="986" spans="1:37" ht="13.5" customHeight="1">
      <c r="A986" s="252">
        <v>4000002963</v>
      </c>
      <c r="B986" s="252" t="s">
        <v>117</v>
      </c>
      <c r="C986" s="252" t="s">
        <v>906</v>
      </c>
      <c r="D986" s="254" t="s">
        <v>626</v>
      </c>
      <c r="E986" s="252" t="s">
        <v>1068</v>
      </c>
      <c r="F986" s="252" t="s">
        <v>941</v>
      </c>
      <c r="G986" s="252" t="s">
        <v>942</v>
      </c>
      <c r="H986" s="252" t="s">
        <v>40</v>
      </c>
      <c r="I986" s="255">
        <v>45547.559027777781</v>
      </c>
      <c r="J986" s="255">
        <v>45548.517361111109</v>
      </c>
      <c r="K986" s="252" t="s">
        <v>845</v>
      </c>
      <c r="L986" s="253" t="s">
        <v>849</v>
      </c>
      <c r="M986" s="252" t="s">
        <v>1068</v>
      </c>
      <c r="N986" s="252" t="s">
        <v>1005</v>
      </c>
      <c r="O986" s="252" t="s">
        <v>848</v>
      </c>
      <c r="P986" s="255">
        <v>45645.481944444444</v>
      </c>
      <c r="Q986" s="252" t="s">
        <v>861</v>
      </c>
      <c r="R986" s="255">
        <v>45645.481944444444</v>
      </c>
      <c r="S986" s="255">
        <v>45559.757638888892</v>
      </c>
      <c r="T986" s="255">
        <v>45547.600694444445</v>
      </c>
      <c r="U986" s="252" t="s">
        <v>845</v>
      </c>
      <c r="V986" s="253" t="s">
        <v>849</v>
      </c>
      <c r="W986" s="252" t="s">
        <v>850</v>
      </c>
      <c r="X986" s="252" t="s">
        <v>793</v>
      </c>
      <c r="Y986" s="228" t="str">
        <f>VLOOKUP(HelpMe[[#This Row],[Technician]],Technicians[#All],3,FALSE)</f>
        <v>Capgemini</v>
      </c>
      <c r="Z986" s="228" t="str">
        <f>VLOOKUP(HelpMe[[#This Row],[Technician]],Technicians[#All],2,FALSE)</f>
        <v>SAP FICO</v>
      </c>
      <c r="AA986" s="230" t="e">
        <f>IF((TEXT("Oct 28, 2024 00:00 AM","mmm dd, yyyy hh:mm") - TEXT(HelpMe[[#This Row],[Created Date]],"mmm dd, yyyy hh:mm"))&gt;0, "Yes","No")</f>
        <v>#VALUE!</v>
      </c>
      <c r="AB986" s="230">
        <f ca="1">IF(HelpMe[[#This Row],[Resolved Time]]="-",NOW()-TEXT(HelpMe[[#This Row],[Created Date]],"mmm dd, yyyy hh:mm"),HelpMe[[#This Row],[Resolved Time]]-HelpMe[[#This Row],[Created Date]])</f>
        <v>97.922916666662786</v>
      </c>
      <c r="AC986" s="231" t="e">
        <f>YEAR(TEXT(HelpMe[[#This Row],[Created Date]],"mmm dd, yyyy hh:mm"))</f>
        <v>#VALUE!</v>
      </c>
      <c r="AD986" s="228" t="e">
        <f>WEEKNUM(TEXT(HelpMe[[#This Row],[Created Date]],"mmm dd, yyyy hh:mm"),2)</f>
        <v>#VALUE!</v>
      </c>
      <c r="AE986" s="228" t="e">
        <f>_xlfn.CONCAT(HelpMe[[#This Row],[Year]],"-W",HelpMe[[#This Row],[Week'#]])</f>
        <v>#VALUE!</v>
      </c>
      <c r="AF986" s="228" t="str">
        <f>IFERROR(VLOOKUP(HelpMe[[#This Row],[ID]],CGTracker[#All],11,FALSE),"No CG Status Found")</f>
        <v>Resolved</v>
      </c>
      <c r="AG986" s="228" t="e">
        <f>MONTH(TEXT(HelpMe[[#This Row],[Created Date]],"mmm dd, yyyy hh:mm"))</f>
        <v>#VALUE!</v>
      </c>
      <c r="AH986" s="228" t="e">
        <f>_xlfn.CONCAT(HelpMe[[#This Row],[Year]],"-M",HelpMe[[#This Row],[Month]])</f>
        <v>#VALUE!</v>
      </c>
      <c r="AI986" s="228" t="str">
        <f ca="1">IF(HelpMe[[#This Row],[Age]]&lt;2,"Less than 2",IF(HelpMe[[#This Row],[Age]]&lt;5,"From 2 to 5",IF(HelpMe[[#This Row],[Age]]&lt;10,"From 5 to 10","More than 10")))</f>
        <v>More than 10</v>
      </c>
      <c r="AJ986" s="233">
        <f>DATEVALUE(TEXT(HelpMe[[#This Row],[Created Date]],"mm/dd/yyyy hh:mm"))</f>
        <v>45635</v>
      </c>
      <c r="AK986" s="233">
        <f>IF(HelpMe[[#This Row],[Resolved Time]]="-","",DATEVALUE(TEXT(HelpMe[[#This Row],[Created Date]],"mm/dd/yyyy hh:mm")))</f>
        <v>45635</v>
      </c>
    </row>
    <row r="987" spans="1:37" ht="13.5" customHeight="1">
      <c r="A987" s="252">
        <v>4000002010</v>
      </c>
      <c r="B987" s="252" t="s">
        <v>117</v>
      </c>
      <c r="C987" s="252" t="s">
        <v>795</v>
      </c>
      <c r="D987" s="254" t="s">
        <v>2353</v>
      </c>
      <c r="E987" s="252" t="s">
        <v>2030</v>
      </c>
      <c r="F987" s="252" t="s">
        <v>884</v>
      </c>
      <c r="G987" s="252" t="s">
        <v>844</v>
      </c>
      <c r="H987" s="252" t="s">
        <v>403</v>
      </c>
      <c r="I987" s="255">
        <v>45519.482638888891</v>
      </c>
      <c r="J987" s="255">
        <v>45523.482638888891</v>
      </c>
      <c r="K987" s="252" t="s">
        <v>845</v>
      </c>
      <c r="L987" s="255">
        <v>45523.464583333334</v>
      </c>
      <c r="M987" s="252" t="s">
        <v>846</v>
      </c>
      <c r="N987" s="252" t="s">
        <v>895</v>
      </c>
      <c r="O987" s="252" t="s">
        <v>848</v>
      </c>
      <c r="P987" s="255">
        <v>45523.464583333334</v>
      </c>
      <c r="Q987" s="252" t="s">
        <v>795</v>
      </c>
      <c r="R987" s="255">
        <v>45520.427777777775</v>
      </c>
      <c r="S987" s="255">
        <v>45520.427777777775</v>
      </c>
      <c r="T987" s="255">
        <v>45519.565972222219</v>
      </c>
      <c r="U987" s="252" t="s">
        <v>885</v>
      </c>
      <c r="V987" s="253" t="s">
        <v>849</v>
      </c>
      <c r="W987" s="252" t="s">
        <v>850</v>
      </c>
      <c r="X987" s="252" t="s">
        <v>793</v>
      </c>
      <c r="Y987" s="228" t="str">
        <f>VLOOKUP(HelpMe[[#This Row],[Technician]],Technicians[#All],3,FALSE)</f>
        <v>RAK Ceramics</v>
      </c>
      <c r="Z987" s="228" t="str">
        <f>VLOOKUP(HelpMe[[#This Row],[Technician]],Technicians[#All],2,FALSE)</f>
        <v>SAP Basis</v>
      </c>
      <c r="AA987" s="230" t="e">
        <f>IF((TEXT("Oct 28, 2024 00:00 AM","mmm dd, yyyy hh:mm") - TEXT(HelpMe[[#This Row],[Created Date]],"mmm dd, yyyy hh:mm"))&gt;0, "Yes","No")</f>
        <v>#VALUE!</v>
      </c>
      <c r="AB987" s="230">
        <f ca="1">IF(HelpMe[[#This Row],[Resolved Time]]="-",NOW()-TEXT(HelpMe[[#This Row],[Created Date]],"mmm dd, yyyy hh:mm"),HelpMe[[#This Row],[Resolved Time]]-HelpMe[[#This Row],[Created Date]])</f>
        <v>0.945138888884685</v>
      </c>
      <c r="AC987" s="231" t="e">
        <f>YEAR(TEXT(HelpMe[[#This Row],[Created Date]],"mmm dd, yyyy hh:mm"))</f>
        <v>#VALUE!</v>
      </c>
      <c r="AD987" s="228" t="e">
        <f>WEEKNUM(TEXT(HelpMe[[#This Row],[Created Date]],"mmm dd, yyyy hh:mm"),2)</f>
        <v>#VALUE!</v>
      </c>
      <c r="AE987" s="228" t="e">
        <f>_xlfn.CONCAT(HelpMe[[#This Row],[Year]],"-W",HelpMe[[#This Row],[Week'#]])</f>
        <v>#VALUE!</v>
      </c>
      <c r="AF987" s="228" t="str">
        <f>IFERROR(VLOOKUP(HelpMe[[#This Row],[ID]],CGTracker[#All],11,FALSE),"No CG Status Found")</f>
        <v>No CG Status Found</v>
      </c>
      <c r="AG987" s="228" t="e">
        <f>MONTH(TEXT(HelpMe[[#This Row],[Created Date]],"mmm dd, yyyy hh:mm"))</f>
        <v>#VALUE!</v>
      </c>
      <c r="AH987" s="228" t="e">
        <f>_xlfn.CONCAT(HelpMe[[#This Row],[Year]],"-M",HelpMe[[#This Row],[Month]])</f>
        <v>#VALUE!</v>
      </c>
      <c r="AI987" s="228" t="str">
        <f ca="1">IF(HelpMe[[#This Row],[Age]]&lt;2,"Less than 2",IF(HelpMe[[#This Row],[Age]]&lt;5,"From 2 to 5",IF(HelpMe[[#This Row],[Age]]&lt;10,"From 5 to 10","More than 10")))</f>
        <v>Less than 2</v>
      </c>
      <c r="AJ987" s="233" t="e">
        <f>DATEVALUE(TEXT(HelpMe[[#This Row],[Created Date]],"mm/dd/yyyy hh:mm"))</f>
        <v>#VALUE!</v>
      </c>
      <c r="AK987" s="233" t="e">
        <f>IF(HelpMe[[#This Row],[Resolved Time]]="-","",DATEVALUE(TEXT(HelpMe[[#This Row],[Created Date]],"mm/dd/yyyy hh:mm")))</f>
        <v>#VALUE!</v>
      </c>
    </row>
    <row r="988" spans="1:37" ht="13.5" customHeight="1">
      <c r="A988" s="252">
        <v>4000001439</v>
      </c>
      <c r="B988" s="252" t="s">
        <v>117</v>
      </c>
      <c r="C988" s="252" t="s">
        <v>906</v>
      </c>
      <c r="D988" s="254" t="s">
        <v>2354</v>
      </c>
      <c r="E988" s="252" t="s">
        <v>1126</v>
      </c>
      <c r="F988" s="252" t="s">
        <v>1059</v>
      </c>
      <c r="G988" s="252" t="s">
        <v>864</v>
      </c>
      <c r="H988" s="252" t="s">
        <v>403</v>
      </c>
      <c r="I988" s="255">
        <v>45504.581250000003</v>
      </c>
      <c r="J988" s="255">
        <v>45505.539583333331</v>
      </c>
      <c r="K988" s="252" t="s">
        <v>845</v>
      </c>
      <c r="L988" s="255">
        <v>45528.799305555556</v>
      </c>
      <c r="M988" s="252" t="s">
        <v>1126</v>
      </c>
      <c r="N988" s="252" t="s">
        <v>1127</v>
      </c>
      <c r="O988" s="252" t="s">
        <v>848</v>
      </c>
      <c r="P988" s="255">
        <v>45528.799305555556</v>
      </c>
      <c r="Q988" s="252" t="s">
        <v>861</v>
      </c>
      <c r="R988" s="255">
        <v>45525.793749999997</v>
      </c>
      <c r="S988" s="255">
        <v>45512.474305555559</v>
      </c>
      <c r="T988" s="255">
        <v>45504.622916666667</v>
      </c>
      <c r="U988" s="252" t="s">
        <v>845</v>
      </c>
      <c r="V988" s="256">
        <v>3000000000</v>
      </c>
      <c r="W988" s="252" t="s">
        <v>850</v>
      </c>
      <c r="X988" s="252" t="s">
        <v>793</v>
      </c>
      <c r="Y988" s="228" t="str">
        <f>VLOOKUP(HelpMe[[#This Row],[Technician]],Technicians[#All],3,FALSE)</f>
        <v>RAK Ceramics</v>
      </c>
      <c r="Z988" s="228" t="str">
        <f>VLOOKUP(HelpMe[[#This Row],[Technician]],Technicians[#All],2,FALSE)</f>
        <v>SAP Kludi</v>
      </c>
      <c r="AA988" s="230" t="e">
        <f>IF((TEXT("Oct 28, 2024 00:00 AM","mmm dd, yyyy hh:mm") - TEXT(HelpMe[[#This Row],[Created Date]],"mmm dd, yyyy hh:mm"))&gt;0, "Yes","No")</f>
        <v>#VALUE!</v>
      </c>
      <c r="AB988" s="230">
        <f ca="1">IF(HelpMe[[#This Row],[Resolved Time]]="-",NOW()-TEXT(HelpMe[[#This Row],[Created Date]],"mmm dd, yyyy hh:mm"),HelpMe[[#This Row],[Resolved Time]]-HelpMe[[#This Row],[Created Date]])</f>
        <v>21.212499999994179</v>
      </c>
      <c r="AC988" s="231" t="e">
        <f>YEAR(TEXT(HelpMe[[#This Row],[Created Date]],"mmm dd, yyyy hh:mm"))</f>
        <v>#VALUE!</v>
      </c>
      <c r="AD988" s="228" t="e">
        <f>WEEKNUM(TEXT(HelpMe[[#This Row],[Created Date]],"mmm dd, yyyy hh:mm"),2)</f>
        <v>#VALUE!</v>
      </c>
      <c r="AE988" s="228" t="e">
        <f>_xlfn.CONCAT(HelpMe[[#This Row],[Year]],"-W",HelpMe[[#This Row],[Week'#]])</f>
        <v>#VALUE!</v>
      </c>
      <c r="AF988" s="228" t="str">
        <f>IFERROR(VLOOKUP(HelpMe[[#This Row],[ID]],CGTracker[#All],11,FALSE),"No CG Status Found")</f>
        <v>No CG Status Found</v>
      </c>
      <c r="AG988" s="228" t="e">
        <f>MONTH(TEXT(HelpMe[[#This Row],[Created Date]],"mmm dd, yyyy hh:mm"))</f>
        <v>#VALUE!</v>
      </c>
      <c r="AH988" s="228" t="e">
        <f>_xlfn.CONCAT(HelpMe[[#This Row],[Year]],"-M",HelpMe[[#This Row],[Month]])</f>
        <v>#VALUE!</v>
      </c>
      <c r="AI988" s="228" t="str">
        <f ca="1">IF(HelpMe[[#This Row],[Age]]&lt;2,"Less than 2",IF(HelpMe[[#This Row],[Age]]&lt;5,"From 2 to 5",IF(HelpMe[[#This Row],[Age]]&lt;10,"From 5 to 10","More than 10")))</f>
        <v>More than 10</v>
      </c>
      <c r="AJ988" s="233" t="e">
        <f>DATEVALUE(TEXT(HelpMe[[#This Row],[Created Date]],"mm/dd/yyyy hh:mm"))</f>
        <v>#VALUE!</v>
      </c>
      <c r="AK988" s="233" t="e">
        <f>IF(HelpMe[[#This Row],[Resolved Time]]="-","",DATEVALUE(TEXT(HelpMe[[#This Row],[Created Date]],"mm/dd/yyyy hh:mm")))</f>
        <v>#VALUE!</v>
      </c>
    </row>
    <row r="989" spans="1:37" ht="13.5" customHeight="1">
      <c r="A989" s="252">
        <v>4000001086</v>
      </c>
      <c r="B989" s="252" t="s">
        <v>117</v>
      </c>
      <c r="C989" s="252" t="s">
        <v>795</v>
      </c>
      <c r="D989" s="254" t="s">
        <v>2355</v>
      </c>
      <c r="E989" s="252" t="s">
        <v>2352</v>
      </c>
      <c r="F989" s="252" t="s">
        <v>1292</v>
      </c>
      <c r="G989" s="252" t="s">
        <v>1294</v>
      </c>
      <c r="H989" s="252" t="s">
        <v>403</v>
      </c>
      <c r="I989" s="255">
        <v>45498.701388888891</v>
      </c>
      <c r="J989" s="255">
        <v>45502.701388888891</v>
      </c>
      <c r="K989" s="252" t="s">
        <v>845</v>
      </c>
      <c r="L989" s="255">
        <v>45596.699305555558</v>
      </c>
      <c r="M989" s="252" t="s">
        <v>2352</v>
      </c>
      <c r="N989" s="252" t="s">
        <v>983</v>
      </c>
      <c r="O989" s="252" t="s">
        <v>920</v>
      </c>
      <c r="P989" s="255">
        <v>45596.699305555558</v>
      </c>
      <c r="Q989" s="252" t="s">
        <v>795</v>
      </c>
      <c r="R989" s="255">
        <v>45596.699305555558</v>
      </c>
      <c r="S989" s="255">
        <v>45517.686805555553</v>
      </c>
      <c r="T989" s="255">
        <v>45498.784722222219</v>
      </c>
      <c r="U989" s="252" t="s">
        <v>845</v>
      </c>
      <c r="V989" s="253" t="s">
        <v>849</v>
      </c>
      <c r="W989" s="252" t="s">
        <v>850</v>
      </c>
      <c r="X989" s="252" t="s">
        <v>793</v>
      </c>
      <c r="Y989" s="228" t="str">
        <f>VLOOKUP(HelpMe[[#This Row],[Technician]],Technicians[#All],3,FALSE)</f>
        <v>RAK Ceramics</v>
      </c>
      <c r="Z989" s="228" t="str">
        <f>VLOOKUP(HelpMe[[#This Row],[Technician]],Technicians[#All],2,FALSE)</f>
        <v>SharePoint</v>
      </c>
      <c r="AA989" s="230" t="e">
        <f>IF((TEXT("Oct 28, 2024 00:00 AM","mmm dd, yyyy hh:mm") - TEXT(HelpMe[[#This Row],[Created Date]],"mmm dd, yyyy hh:mm"))&gt;0, "Yes","No")</f>
        <v>#VALUE!</v>
      </c>
      <c r="AB989" s="230">
        <f ca="1">IF(HelpMe[[#This Row],[Resolved Time]]="-",NOW()-TEXT(HelpMe[[#This Row],[Created Date]],"mmm dd, yyyy hh:mm"),HelpMe[[#This Row],[Resolved Time]]-HelpMe[[#This Row],[Created Date]])</f>
        <v>97.997916666667152</v>
      </c>
      <c r="AC989" s="231" t="e">
        <f>YEAR(TEXT(HelpMe[[#This Row],[Created Date]],"mmm dd, yyyy hh:mm"))</f>
        <v>#VALUE!</v>
      </c>
      <c r="AD989" s="228" t="e">
        <f>WEEKNUM(TEXT(HelpMe[[#This Row],[Created Date]],"mmm dd, yyyy hh:mm"),2)</f>
        <v>#VALUE!</v>
      </c>
      <c r="AE989" s="228" t="e">
        <f>_xlfn.CONCAT(HelpMe[[#This Row],[Year]],"-W",HelpMe[[#This Row],[Week'#]])</f>
        <v>#VALUE!</v>
      </c>
      <c r="AF989" s="228" t="str">
        <f>IFERROR(VLOOKUP(HelpMe[[#This Row],[ID]],CGTracker[#All],11,FALSE),"No CG Status Found")</f>
        <v>No CG Status Found</v>
      </c>
      <c r="AG989" s="228" t="e">
        <f>MONTH(TEXT(HelpMe[[#This Row],[Created Date]],"mmm dd, yyyy hh:mm"))</f>
        <v>#VALUE!</v>
      </c>
      <c r="AH989" s="228" t="e">
        <f>_xlfn.CONCAT(HelpMe[[#This Row],[Year]],"-M",HelpMe[[#This Row],[Month]])</f>
        <v>#VALUE!</v>
      </c>
      <c r="AI989" s="228" t="str">
        <f ca="1">IF(HelpMe[[#This Row],[Age]]&lt;2,"Less than 2",IF(HelpMe[[#This Row],[Age]]&lt;5,"From 2 to 5",IF(HelpMe[[#This Row],[Age]]&lt;10,"From 5 to 10","More than 10")))</f>
        <v>More than 10</v>
      </c>
      <c r="AJ989" s="233" t="e">
        <f>DATEVALUE(TEXT(HelpMe[[#This Row],[Created Date]],"mm/dd/yyyy hh:mm"))</f>
        <v>#VALUE!</v>
      </c>
      <c r="AK989" s="233" t="e">
        <f>IF(HelpMe[[#This Row],[Resolved Time]]="-","",DATEVALUE(TEXT(HelpMe[[#This Row],[Created Date]],"mm/dd/yyyy hh:mm")))</f>
        <v>#VALUE!</v>
      </c>
    </row>
    <row r="990" spans="1:37" ht="13.5" customHeight="1">
      <c r="A990" s="252">
        <v>4000005917</v>
      </c>
      <c r="B990" s="252" t="s">
        <v>156</v>
      </c>
      <c r="C990" s="252" t="s">
        <v>795</v>
      </c>
      <c r="D990" s="254" t="s">
        <v>2356</v>
      </c>
      <c r="E990" s="252" t="s">
        <v>2357</v>
      </c>
      <c r="F990" s="252" t="s">
        <v>843</v>
      </c>
      <c r="G990" s="252" t="s">
        <v>844</v>
      </c>
      <c r="H990" s="252" t="s">
        <v>40</v>
      </c>
      <c r="I990" s="255">
        <v>45639.53125</v>
      </c>
      <c r="J990" s="255">
        <v>45642.53125</v>
      </c>
      <c r="K990" s="252" t="s">
        <v>845</v>
      </c>
      <c r="L990" s="253" t="s">
        <v>849</v>
      </c>
      <c r="M990" s="252" t="s">
        <v>2357</v>
      </c>
      <c r="N990" s="252" t="s">
        <v>860</v>
      </c>
      <c r="O990" s="252" t="s">
        <v>848</v>
      </c>
      <c r="P990" s="255">
        <v>45644.522916666669</v>
      </c>
      <c r="Q990" s="252" t="s">
        <v>795</v>
      </c>
      <c r="R990" s="255">
        <v>45644.488888888889</v>
      </c>
      <c r="S990" s="255">
        <v>45644.488888888889</v>
      </c>
      <c r="T990" s="255">
        <v>45639.614583333336</v>
      </c>
      <c r="U990" s="253" t="s">
        <v>849</v>
      </c>
      <c r="V990" s="253" t="s">
        <v>849</v>
      </c>
      <c r="W990" s="252" t="s">
        <v>850</v>
      </c>
      <c r="X990" s="252" t="s">
        <v>903</v>
      </c>
      <c r="Y990" s="228" t="str">
        <f>VLOOKUP(HelpMe[[#This Row],[Technician]],Technicians[#All],3,FALSE)</f>
        <v>RAK Ceramics</v>
      </c>
      <c r="Z990" s="228" t="str">
        <f>VLOOKUP(HelpMe[[#This Row],[Technician]],Technicians[#All],2,FALSE)</f>
        <v>SAP Basis</v>
      </c>
      <c r="AA990" s="230" t="e">
        <f>IF((TEXT("Oct 28, 2024 00:00 AM","mmm dd, yyyy hh:mm") - TEXT(HelpMe[[#This Row],[Created Date]],"mmm dd, yyyy hh:mm"))&gt;0, "Yes","No")</f>
        <v>#VALUE!</v>
      </c>
      <c r="AB990" s="230">
        <f ca="1">IF(HelpMe[[#This Row],[Resolved Time]]="-",NOW()-TEXT(HelpMe[[#This Row],[Created Date]],"mmm dd, yyyy hh:mm"),HelpMe[[#This Row],[Resolved Time]]-HelpMe[[#This Row],[Created Date]])</f>
        <v>4.9576388888890506</v>
      </c>
      <c r="AC990" s="231" t="e">
        <f>YEAR(TEXT(HelpMe[[#This Row],[Created Date]],"mmm dd, yyyy hh:mm"))</f>
        <v>#VALUE!</v>
      </c>
      <c r="AD990" s="228" t="e">
        <f>WEEKNUM(TEXT(HelpMe[[#This Row],[Created Date]],"mmm dd, yyyy hh:mm"),2)</f>
        <v>#VALUE!</v>
      </c>
      <c r="AE990" s="228" t="e">
        <f>_xlfn.CONCAT(HelpMe[[#This Row],[Year]],"-W",HelpMe[[#This Row],[Week'#]])</f>
        <v>#VALUE!</v>
      </c>
      <c r="AF990" s="228" t="str">
        <f>IFERROR(VLOOKUP(HelpMe[[#This Row],[ID]],CGTracker[#All],11,FALSE),"No CG Status Found")</f>
        <v>No CG Status Found</v>
      </c>
      <c r="AG990" s="228" t="e">
        <f>MONTH(TEXT(HelpMe[[#This Row],[Created Date]],"mmm dd, yyyy hh:mm"))</f>
        <v>#VALUE!</v>
      </c>
      <c r="AH990" s="228" t="e">
        <f>_xlfn.CONCAT(HelpMe[[#This Row],[Year]],"-M",HelpMe[[#This Row],[Month]])</f>
        <v>#VALUE!</v>
      </c>
      <c r="AI990" s="228" t="str">
        <f ca="1">IF(HelpMe[[#This Row],[Age]]&lt;2,"Less than 2",IF(HelpMe[[#This Row],[Age]]&lt;5,"From 2 to 5",IF(HelpMe[[#This Row],[Age]]&lt;10,"From 5 to 10","More than 10")))</f>
        <v>From 2 to 5</v>
      </c>
      <c r="AJ990" s="233" t="e">
        <f>DATEVALUE(TEXT(HelpMe[[#This Row],[Created Date]],"mm/dd/yyyy hh:mm"))</f>
        <v>#VALUE!</v>
      </c>
      <c r="AK990" s="233" t="e">
        <f>IF(HelpMe[[#This Row],[Resolved Time]]="-","",DATEVALUE(TEXT(HelpMe[[#This Row],[Created Date]],"mm/dd/yyyy hh:mm")))</f>
        <v>#VALUE!</v>
      </c>
    </row>
    <row r="991" spans="1:37" ht="13.5" customHeight="1">
      <c r="A991" s="252">
        <v>4000000988</v>
      </c>
      <c r="B991" s="252" t="s">
        <v>117</v>
      </c>
      <c r="C991" s="252" t="s">
        <v>795</v>
      </c>
      <c r="D991" s="254" t="s">
        <v>2358</v>
      </c>
      <c r="E991" s="252" t="s">
        <v>1597</v>
      </c>
      <c r="F991" s="252" t="s">
        <v>854</v>
      </c>
      <c r="G991" s="252" t="s">
        <v>855</v>
      </c>
      <c r="H991" s="252" t="s">
        <v>131</v>
      </c>
      <c r="I991" s="255">
        <v>45496.448611111111</v>
      </c>
      <c r="J991" s="255">
        <v>45496.781944444447</v>
      </c>
      <c r="K991" s="252" t="s">
        <v>845</v>
      </c>
      <c r="L991" s="253" t="s">
        <v>849</v>
      </c>
      <c r="M991" s="252" t="s">
        <v>1597</v>
      </c>
      <c r="N991" s="252" t="s">
        <v>1000</v>
      </c>
      <c r="O991" s="252" t="s">
        <v>964</v>
      </c>
      <c r="P991" s="255">
        <v>45562.808333333334</v>
      </c>
      <c r="Q991" s="252" t="s">
        <v>861</v>
      </c>
      <c r="R991" s="253" t="s">
        <v>849</v>
      </c>
      <c r="S991" s="255">
        <v>45539.683333333334</v>
      </c>
      <c r="T991" s="255">
        <v>45496.490277777775</v>
      </c>
      <c r="U991" s="252" t="s">
        <v>845</v>
      </c>
      <c r="V991" s="253" t="s">
        <v>849</v>
      </c>
      <c r="W991" s="252" t="s">
        <v>850</v>
      </c>
      <c r="X991" s="252" t="s">
        <v>903</v>
      </c>
      <c r="Y991" s="228" t="str">
        <f>VLOOKUP(HelpMe[[#This Row],[Technician]],Technicians[#All],3,FALSE)</f>
        <v>RAK Ceramics</v>
      </c>
      <c r="Z991" s="228" t="str">
        <f>VLOOKUP(HelpMe[[#This Row],[Technician]],Technicians[#All],2,FALSE)</f>
        <v>SAP PP</v>
      </c>
      <c r="AA991" s="230" t="e">
        <f>IF((TEXT("Oct 28, 2024 00:00 AM","mmm dd, yyyy hh:mm") - TEXT(HelpMe[[#This Row],[Created Date]],"mmm dd, yyyy hh:mm"))&gt;0, "Yes","No")</f>
        <v>#VALUE!</v>
      </c>
      <c r="AB991" s="230" t="e">
        <f ca="1">IF(HelpMe[[#This Row],[Resolved Time]]="-",NOW()-TEXT(HelpMe[[#This Row],[Created Date]],"mmm dd, yyyy hh:mm"),HelpMe[[#This Row],[Resolved Time]]-HelpMe[[#This Row],[Created Date]])</f>
        <v>#VALUE!</v>
      </c>
      <c r="AC991" s="231" t="e">
        <f>YEAR(TEXT(HelpMe[[#This Row],[Created Date]],"mmm dd, yyyy hh:mm"))</f>
        <v>#VALUE!</v>
      </c>
      <c r="AD991" s="228" t="e">
        <f>WEEKNUM(TEXT(HelpMe[[#This Row],[Created Date]],"mmm dd, yyyy hh:mm"),2)</f>
        <v>#VALUE!</v>
      </c>
      <c r="AE991" s="228" t="e">
        <f>_xlfn.CONCAT(HelpMe[[#This Row],[Year]],"-W",HelpMe[[#This Row],[Week'#]])</f>
        <v>#VALUE!</v>
      </c>
      <c r="AF991" s="228" t="str">
        <f>IFERROR(VLOOKUP(HelpMe[[#This Row],[ID]],CGTracker[#All],11,FALSE),"No CG Status Found")</f>
        <v>No CG Status Found</v>
      </c>
      <c r="AG991" s="228" t="e">
        <f>MONTH(TEXT(HelpMe[[#This Row],[Created Date]],"mmm dd, yyyy hh:mm"))</f>
        <v>#VALUE!</v>
      </c>
      <c r="AH991" s="228" t="e">
        <f>_xlfn.CONCAT(HelpMe[[#This Row],[Year]],"-M",HelpMe[[#This Row],[Month]])</f>
        <v>#VALUE!</v>
      </c>
      <c r="AI991" s="228" t="e">
        <f ca="1">IF(HelpMe[[#This Row],[Age]]&lt;2,"Less than 2",IF(HelpMe[[#This Row],[Age]]&lt;5,"From 2 to 5",IF(HelpMe[[#This Row],[Age]]&lt;10,"From 5 to 10","More than 10")))</f>
        <v>#VALUE!</v>
      </c>
      <c r="AJ991" s="233" t="e">
        <f>DATEVALUE(TEXT(HelpMe[[#This Row],[Created Date]],"mm/dd/yyyy hh:mm"))</f>
        <v>#VALUE!</v>
      </c>
      <c r="AK991" s="233" t="str">
        <f>IF(HelpMe[[#This Row],[Resolved Time]]="-","",DATEVALUE(TEXT(HelpMe[[#This Row],[Created Date]],"mm/dd/yyyy hh:mm")))</f>
        <v/>
      </c>
    </row>
    <row r="992" spans="1:37" ht="13.5" customHeight="1">
      <c r="A992" s="252">
        <v>4000001917</v>
      </c>
      <c r="B992" s="252" t="s">
        <v>117</v>
      </c>
      <c r="C992" s="252" t="s">
        <v>795</v>
      </c>
      <c r="D992" s="254" t="s">
        <v>2359</v>
      </c>
      <c r="E992" s="252" t="s">
        <v>1597</v>
      </c>
      <c r="F992" s="252" t="s">
        <v>854</v>
      </c>
      <c r="G992" s="252" t="s">
        <v>855</v>
      </c>
      <c r="H992" s="252" t="s">
        <v>131</v>
      </c>
      <c r="I992" s="255">
        <v>45516.81527777778</v>
      </c>
      <c r="J992" s="255">
        <v>45517.770833333336</v>
      </c>
      <c r="K992" s="252" t="s">
        <v>845</v>
      </c>
      <c r="L992" s="253" t="s">
        <v>849</v>
      </c>
      <c r="M992" s="252" t="s">
        <v>1597</v>
      </c>
      <c r="N992" s="252" t="s">
        <v>1000</v>
      </c>
      <c r="O992" s="252" t="s">
        <v>972</v>
      </c>
      <c r="P992" s="255">
        <v>45562.808333333334</v>
      </c>
      <c r="Q992" s="252" t="s">
        <v>861</v>
      </c>
      <c r="R992" s="253" t="s">
        <v>849</v>
      </c>
      <c r="S992" s="255">
        <v>45518.676388888889</v>
      </c>
      <c r="T992" s="255">
        <v>45517.479166666664</v>
      </c>
      <c r="U992" s="252" t="s">
        <v>845</v>
      </c>
      <c r="V992" s="253" t="s">
        <v>849</v>
      </c>
      <c r="W992" s="252" t="s">
        <v>850</v>
      </c>
      <c r="X992" s="252" t="s">
        <v>903</v>
      </c>
      <c r="Y992" s="228" t="str">
        <f>VLOOKUP(HelpMe[[#This Row],[Technician]],Technicians[#All],3,FALSE)</f>
        <v>RAK Ceramics</v>
      </c>
      <c r="Z992" s="228" t="str">
        <f>VLOOKUP(HelpMe[[#This Row],[Technician]],Technicians[#All],2,FALSE)</f>
        <v>SAP PP</v>
      </c>
      <c r="AA992" s="230" t="e">
        <f>IF((TEXT("Oct 28, 2024 00:00 AM","mmm dd, yyyy hh:mm") - TEXT(HelpMe[[#This Row],[Created Date]],"mmm dd, yyyy hh:mm"))&gt;0, "Yes","No")</f>
        <v>#VALUE!</v>
      </c>
      <c r="AB992" s="230" t="e">
        <f ca="1">IF(HelpMe[[#This Row],[Resolved Time]]="-",NOW()-TEXT(HelpMe[[#This Row],[Created Date]],"mmm dd, yyyy hh:mm"),HelpMe[[#This Row],[Resolved Time]]-HelpMe[[#This Row],[Created Date]])</f>
        <v>#VALUE!</v>
      </c>
      <c r="AC992" s="231" t="e">
        <f>YEAR(TEXT(HelpMe[[#This Row],[Created Date]],"mmm dd, yyyy hh:mm"))</f>
        <v>#VALUE!</v>
      </c>
      <c r="AD992" s="228" t="e">
        <f>WEEKNUM(TEXT(HelpMe[[#This Row],[Created Date]],"mmm dd, yyyy hh:mm"),2)</f>
        <v>#VALUE!</v>
      </c>
      <c r="AE992" s="228" t="e">
        <f>_xlfn.CONCAT(HelpMe[[#This Row],[Year]],"-W",HelpMe[[#This Row],[Week'#]])</f>
        <v>#VALUE!</v>
      </c>
      <c r="AF992" s="228" t="str">
        <f>IFERROR(VLOOKUP(HelpMe[[#This Row],[ID]],CGTracker[#All],11,FALSE),"No CG Status Found")</f>
        <v>No CG Status Found</v>
      </c>
      <c r="AG992" s="228" t="e">
        <f>MONTH(TEXT(HelpMe[[#This Row],[Created Date]],"mmm dd, yyyy hh:mm"))</f>
        <v>#VALUE!</v>
      </c>
      <c r="AH992" s="228" t="e">
        <f>_xlfn.CONCAT(HelpMe[[#This Row],[Year]],"-M",HelpMe[[#This Row],[Month]])</f>
        <v>#VALUE!</v>
      </c>
      <c r="AI992" s="228" t="e">
        <f ca="1">IF(HelpMe[[#This Row],[Age]]&lt;2,"Less than 2",IF(HelpMe[[#This Row],[Age]]&lt;5,"From 2 to 5",IF(HelpMe[[#This Row],[Age]]&lt;10,"From 5 to 10","More than 10")))</f>
        <v>#VALUE!</v>
      </c>
      <c r="AJ992" s="233">
        <f>DATEVALUE(TEXT(HelpMe[[#This Row],[Created Date]],"mm/dd/yyyy hh:mm"))</f>
        <v>45634</v>
      </c>
      <c r="AK992" s="233" t="str">
        <f>IF(HelpMe[[#This Row],[Resolved Time]]="-","",DATEVALUE(TEXT(HelpMe[[#This Row],[Created Date]],"mm/dd/yyyy hh:mm")))</f>
        <v/>
      </c>
    </row>
    <row r="993" spans="1:37" ht="13.5" customHeight="1">
      <c r="A993" s="252">
        <v>4000004285</v>
      </c>
      <c r="B993" s="252" t="s">
        <v>156</v>
      </c>
      <c r="C993" s="252" t="s">
        <v>795</v>
      </c>
      <c r="D993" s="254" t="s">
        <v>2360</v>
      </c>
      <c r="E993" s="252" t="s">
        <v>876</v>
      </c>
      <c r="F993" s="252" t="s">
        <v>742</v>
      </c>
      <c r="G993" s="252" t="s">
        <v>516</v>
      </c>
      <c r="H993" s="252" t="s">
        <v>131</v>
      </c>
      <c r="I993" s="255">
        <v>45587.552083333336</v>
      </c>
      <c r="J993" s="255">
        <v>45589.552083333336</v>
      </c>
      <c r="K993" s="252" t="s">
        <v>845</v>
      </c>
      <c r="L993" s="253" t="s">
        <v>849</v>
      </c>
      <c r="M993" s="252" t="s">
        <v>877</v>
      </c>
      <c r="N993" s="252" t="s">
        <v>880</v>
      </c>
      <c r="O993" s="252" t="s">
        <v>848</v>
      </c>
      <c r="P993" s="255">
        <v>45595.436111111114</v>
      </c>
      <c r="Q993" s="252" t="s">
        <v>795</v>
      </c>
      <c r="R993" s="253" t="s">
        <v>849</v>
      </c>
      <c r="S993" s="255">
        <v>45587.572222222225</v>
      </c>
      <c r="T993" s="255">
        <v>45587.635416666664</v>
      </c>
      <c r="U993" s="253" t="s">
        <v>849</v>
      </c>
      <c r="V993" s="253" t="s">
        <v>849</v>
      </c>
      <c r="W993" s="252" t="s">
        <v>850</v>
      </c>
      <c r="X993" s="252" t="s">
        <v>793</v>
      </c>
      <c r="Y993" s="228" t="str">
        <f>VLOOKUP(HelpMe[[#This Row],[Technician]],Technicians[#All],3,FALSE)</f>
        <v>RAK Ceramics</v>
      </c>
      <c r="Z993" s="228" t="str">
        <f>VLOOKUP(HelpMe[[#This Row],[Technician]],Technicians[#All],2,FALSE)</f>
        <v>SAP SD</v>
      </c>
      <c r="AA993" s="230" t="e">
        <f>IF((TEXT("Oct 28, 2024 00:00 AM","mmm dd, yyyy hh:mm") - TEXT(HelpMe[[#This Row],[Created Date]],"mmm dd, yyyy hh:mm"))&gt;0, "Yes","No")</f>
        <v>#VALUE!</v>
      </c>
      <c r="AB993" s="230" t="e">
        <f ca="1">IF(HelpMe[[#This Row],[Resolved Time]]="-",NOW()-TEXT(HelpMe[[#This Row],[Created Date]],"mmm dd, yyyy hh:mm"),HelpMe[[#This Row],[Resolved Time]]-HelpMe[[#This Row],[Created Date]])</f>
        <v>#VALUE!</v>
      </c>
      <c r="AC993" s="231" t="e">
        <f>YEAR(TEXT(HelpMe[[#This Row],[Created Date]],"mmm dd, yyyy hh:mm"))</f>
        <v>#VALUE!</v>
      </c>
      <c r="AD993" s="228" t="e">
        <f>WEEKNUM(TEXT(HelpMe[[#This Row],[Created Date]],"mmm dd, yyyy hh:mm"),2)</f>
        <v>#VALUE!</v>
      </c>
      <c r="AE993" s="228" t="e">
        <f>_xlfn.CONCAT(HelpMe[[#This Row],[Year]],"-W",HelpMe[[#This Row],[Week'#]])</f>
        <v>#VALUE!</v>
      </c>
      <c r="AF993" s="228" t="str">
        <f>IFERROR(VLOOKUP(HelpMe[[#This Row],[ID]],CGTracker[#All],11,FALSE),"No CG Status Found")</f>
        <v>No CG Status Found</v>
      </c>
      <c r="AG993" s="228" t="e">
        <f>MONTH(TEXT(HelpMe[[#This Row],[Created Date]],"mmm dd, yyyy hh:mm"))</f>
        <v>#VALUE!</v>
      </c>
      <c r="AH993" s="228" t="e">
        <f>_xlfn.CONCAT(HelpMe[[#This Row],[Year]],"-M",HelpMe[[#This Row],[Month]])</f>
        <v>#VALUE!</v>
      </c>
      <c r="AI993" s="228" t="e">
        <f ca="1">IF(HelpMe[[#This Row],[Age]]&lt;2,"Less than 2",IF(HelpMe[[#This Row],[Age]]&lt;5,"From 2 to 5",IF(HelpMe[[#This Row],[Age]]&lt;10,"From 5 to 10","More than 10")))</f>
        <v>#VALUE!</v>
      </c>
      <c r="AJ993" s="233" t="e">
        <f>DATEVALUE(TEXT(HelpMe[[#This Row],[Created Date]],"mm/dd/yyyy hh:mm"))</f>
        <v>#VALUE!</v>
      </c>
      <c r="AK993" s="233" t="str">
        <f>IF(HelpMe[[#This Row],[Resolved Time]]="-","",DATEVALUE(TEXT(HelpMe[[#This Row],[Created Date]],"mm/dd/yyyy hh:mm")))</f>
        <v/>
      </c>
    </row>
    <row r="994" spans="1:37" ht="13.5" customHeight="1">
      <c r="A994" s="252">
        <v>4000001072</v>
      </c>
      <c r="B994" s="252" t="s">
        <v>117</v>
      </c>
      <c r="C994" s="252" t="s">
        <v>861</v>
      </c>
      <c r="D994" s="254" t="s">
        <v>2361</v>
      </c>
      <c r="E994" s="252" t="s">
        <v>944</v>
      </c>
      <c r="F994" s="252" t="s">
        <v>742</v>
      </c>
      <c r="G994" s="252" t="s">
        <v>942</v>
      </c>
      <c r="H994" s="252" t="s">
        <v>268</v>
      </c>
      <c r="I994" s="255">
        <v>45497.786111111112</v>
      </c>
      <c r="J994" s="255">
        <v>45499.786111111112</v>
      </c>
      <c r="K994" s="252" t="s">
        <v>845</v>
      </c>
      <c r="L994" s="253" t="s">
        <v>849</v>
      </c>
      <c r="M994" s="252" t="s">
        <v>944</v>
      </c>
      <c r="N994" s="252" t="s">
        <v>880</v>
      </c>
      <c r="O994" s="252" t="s">
        <v>848</v>
      </c>
      <c r="P994" s="255">
        <v>45595.534722222219</v>
      </c>
      <c r="Q994" s="252" t="s">
        <v>795</v>
      </c>
      <c r="R994" s="253" t="s">
        <v>849</v>
      </c>
      <c r="S994" s="253" t="s">
        <v>849</v>
      </c>
      <c r="T994" s="255">
        <v>45498.494444444441</v>
      </c>
      <c r="U994" s="252" t="s">
        <v>845</v>
      </c>
      <c r="V994" s="256">
        <v>3000000000</v>
      </c>
      <c r="W994" s="252" t="s">
        <v>1033</v>
      </c>
      <c r="X994" s="252" t="s">
        <v>793</v>
      </c>
      <c r="Y994" s="228" t="str">
        <f>VLOOKUP(HelpMe[[#This Row],[Technician]],Technicians[#All],3,FALSE)</f>
        <v>RAK Ceramics</v>
      </c>
      <c r="Z994" s="228" t="str">
        <f>VLOOKUP(HelpMe[[#This Row],[Technician]],Technicians[#All],2,FALSE)</f>
        <v>SAP SD</v>
      </c>
      <c r="AA994" s="230" t="e">
        <f>IF((TEXT("Oct 28, 2024 00:00 AM","mmm dd, yyyy hh:mm") - TEXT(HelpMe[[#This Row],[Created Date]],"mmm dd, yyyy hh:mm"))&gt;0, "Yes","No")</f>
        <v>#VALUE!</v>
      </c>
      <c r="AB994" s="230" t="e">
        <f ca="1">IF(HelpMe[[#This Row],[Resolved Time]]="-",NOW()-TEXT(HelpMe[[#This Row],[Created Date]],"mmm dd, yyyy hh:mm"),HelpMe[[#This Row],[Resolved Time]]-HelpMe[[#This Row],[Created Date]])</f>
        <v>#VALUE!</v>
      </c>
      <c r="AC994" s="231" t="e">
        <f>YEAR(TEXT(HelpMe[[#This Row],[Created Date]],"mmm dd, yyyy hh:mm"))</f>
        <v>#VALUE!</v>
      </c>
      <c r="AD994" s="228" t="e">
        <f>WEEKNUM(TEXT(HelpMe[[#This Row],[Created Date]],"mmm dd, yyyy hh:mm"),2)</f>
        <v>#VALUE!</v>
      </c>
      <c r="AE994" s="228" t="e">
        <f>_xlfn.CONCAT(HelpMe[[#This Row],[Year]],"-W",HelpMe[[#This Row],[Week'#]])</f>
        <v>#VALUE!</v>
      </c>
      <c r="AF994" s="228" t="str">
        <f>IFERROR(VLOOKUP(HelpMe[[#This Row],[ID]],CGTracker[#All],11,FALSE),"No CG Status Found")</f>
        <v>No CG Status Found</v>
      </c>
      <c r="AG994" s="228" t="e">
        <f>MONTH(TEXT(HelpMe[[#This Row],[Created Date]],"mmm dd, yyyy hh:mm"))</f>
        <v>#VALUE!</v>
      </c>
      <c r="AH994" s="228" t="e">
        <f>_xlfn.CONCAT(HelpMe[[#This Row],[Year]],"-M",HelpMe[[#This Row],[Month]])</f>
        <v>#VALUE!</v>
      </c>
      <c r="AI994" s="228" t="e">
        <f ca="1">IF(HelpMe[[#This Row],[Age]]&lt;2,"Less than 2",IF(HelpMe[[#This Row],[Age]]&lt;5,"From 2 to 5",IF(HelpMe[[#This Row],[Age]]&lt;10,"From 5 to 10","More than 10")))</f>
        <v>#VALUE!</v>
      </c>
      <c r="AJ994" s="233" t="e">
        <f>DATEVALUE(TEXT(HelpMe[[#This Row],[Created Date]],"mm/dd/yyyy hh:mm"))</f>
        <v>#VALUE!</v>
      </c>
      <c r="AK994" s="233" t="str">
        <f>IF(HelpMe[[#This Row],[Resolved Time]]="-","",DATEVALUE(TEXT(HelpMe[[#This Row],[Created Date]],"mm/dd/yyyy hh:mm")))</f>
        <v/>
      </c>
    </row>
    <row r="995" spans="1:37" ht="13.5" customHeight="1">
      <c r="A995" s="252">
        <v>4000000366</v>
      </c>
      <c r="B995" s="252" t="s">
        <v>156</v>
      </c>
      <c r="C995" s="252" t="s">
        <v>861</v>
      </c>
      <c r="D995" s="254" t="s">
        <v>2362</v>
      </c>
      <c r="E995" s="252" t="s">
        <v>1685</v>
      </c>
      <c r="F995" s="252" t="s">
        <v>603</v>
      </c>
      <c r="G995" s="252" t="s">
        <v>899</v>
      </c>
      <c r="H995" s="252" t="s">
        <v>403</v>
      </c>
      <c r="I995" s="255">
        <v>45478.810416666667</v>
      </c>
      <c r="J995" s="255">
        <v>45482.810416666667</v>
      </c>
      <c r="K995" s="252" t="s">
        <v>845</v>
      </c>
      <c r="L995" s="255">
        <v>45508.5</v>
      </c>
      <c r="M995" s="252" t="s">
        <v>1685</v>
      </c>
      <c r="N995" s="252" t="s">
        <v>983</v>
      </c>
      <c r="O995" s="252" t="s">
        <v>848</v>
      </c>
      <c r="P995" s="255">
        <v>45508.5</v>
      </c>
      <c r="Q995" s="252" t="s">
        <v>795</v>
      </c>
      <c r="R995" s="255">
        <v>45505.467361111114</v>
      </c>
      <c r="S995" s="255">
        <v>45481.688888888886</v>
      </c>
      <c r="T995" s="255">
        <v>45481.518750000003</v>
      </c>
      <c r="U995" s="253" t="s">
        <v>849</v>
      </c>
      <c r="V995" s="253" t="s">
        <v>849</v>
      </c>
      <c r="W995" s="252" t="s">
        <v>850</v>
      </c>
      <c r="X995" s="252" t="s">
        <v>793</v>
      </c>
      <c r="Y995" s="228" t="str">
        <f>VLOOKUP(HelpMe[[#This Row],[Technician]],Technicians[#All],3,FALSE)</f>
        <v>RAK Ceramics</v>
      </c>
      <c r="Z995" s="228" t="str">
        <f>VLOOKUP(HelpMe[[#This Row],[Technician]],Technicians[#All],2,FALSE)</f>
        <v>SAP ABAP</v>
      </c>
      <c r="AA995" s="230" t="e">
        <f>IF((TEXT("Oct 28, 2024 00:00 AM","mmm dd, yyyy hh:mm") - TEXT(HelpMe[[#This Row],[Created Date]],"mmm dd, yyyy hh:mm"))&gt;0, "Yes","No")</f>
        <v>#VALUE!</v>
      </c>
      <c r="AB995" s="230">
        <f ca="1">IF(HelpMe[[#This Row],[Resolved Time]]="-",NOW()-TEXT(HelpMe[[#This Row],[Created Date]],"mmm dd, yyyy hh:mm"),HelpMe[[#This Row],[Resolved Time]]-HelpMe[[#This Row],[Created Date]])</f>
        <v>26.656944444446708</v>
      </c>
      <c r="AC995" s="231" t="e">
        <f>YEAR(TEXT(HelpMe[[#This Row],[Created Date]],"mmm dd, yyyy hh:mm"))</f>
        <v>#VALUE!</v>
      </c>
      <c r="AD995" s="228" t="e">
        <f>WEEKNUM(TEXT(HelpMe[[#This Row],[Created Date]],"mmm dd, yyyy hh:mm"),2)</f>
        <v>#VALUE!</v>
      </c>
      <c r="AE995" s="228" t="e">
        <f>_xlfn.CONCAT(HelpMe[[#This Row],[Year]],"-W",HelpMe[[#This Row],[Week'#]])</f>
        <v>#VALUE!</v>
      </c>
      <c r="AF995" s="228" t="str">
        <f>IFERROR(VLOOKUP(HelpMe[[#This Row],[ID]],CGTracker[#All],11,FALSE),"No CG Status Found")</f>
        <v>No CG Status Found</v>
      </c>
      <c r="AG995" s="228" t="e">
        <f>MONTH(TEXT(HelpMe[[#This Row],[Created Date]],"mmm dd, yyyy hh:mm"))</f>
        <v>#VALUE!</v>
      </c>
      <c r="AH995" s="228" t="e">
        <f>_xlfn.CONCAT(HelpMe[[#This Row],[Year]],"-M",HelpMe[[#This Row],[Month]])</f>
        <v>#VALUE!</v>
      </c>
      <c r="AI995" s="228" t="str">
        <f ca="1">IF(HelpMe[[#This Row],[Age]]&lt;2,"Less than 2",IF(HelpMe[[#This Row],[Age]]&lt;5,"From 2 to 5",IF(HelpMe[[#This Row],[Age]]&lt;10,"From 5 to 10","More than 10")))</f>
        <v>More than 10</v>
      </c>
      <c r="AJ995" s="233">
        <f>DATEVALUE(TEXT(HelpMe[[#This Row],[Created Date]],"mm/dd/yyyy hh:mm"))</f>
        <v>45419</v>
      </c>
      <c r="AK995" s="233">
        <f>IF(HelpMe[[#This Row],[Resolved Time]]="-","",DATEVALUE(TEXT(HelpMe[[#This Row],[Created Date]],"mm/dd/yyyy hh:mm")))</f>
        <v>45419</v>
      </c>
    </row>
    <row r="996" spans="1:37" ht="13.5" customHeight="1">
      <c r="A996" s="252">
        <v>4000001636</v>
      </c>
      <c r="B996" s="252" t="s">
        <v>156</v>
      </c>
      <c r="C996" s="252" t="s">
        <v>795</v>
      </c>
      <c r="D996" s="254" t="s">
        <v>2363</v>
      </c>
      <c r="E996" s="252" t="s">
        <v>1645</v>
      </c>
      <c r="F996" s="252" t="s">
        <v>742</v>
      </c>
      <c r="G996" s="252" t="s">
        <v>864</v>
      </c>
      <c r="H996" s="252" t="s">
        <v>403</v>
      </c>
      <c r="I996" s="255">
        <v>45506.712500000001</v>
      </c>
      <c r="J996" s="255">
        <v>45510.712500000001</v>
      </c>
      <c r="K996" s="252" t="s">
        <v>845</v>
      </c>
      <c r="L996" s="255">
        <v>45586.029861111114</v>
      </c>
      <c r="M996" s="252" t="s">
        <v>1645</v>
      </c>
      <c r="N996" s="252" t="s">
        <v>860</v>
      </c>
      <c r="O996" s="252" t="s">
        <v>848</v>
      </c>
      <c r="P996" s="255">
        <v>45586.029861111114</v>
      </c>
      <c r="Q996" s="252" t="s">
        <v>795</v>
      </c>
      <c r="R996" s="255">
        <v>45583.006944444445</v>
      </c>
      <c r="S996" s="255">
        <v>45520.585416666669</v>
      </c>
      <c r="T996" s="255">
        <v>45506.79583333333</v>
      </c>
      <c r="U996" s="253" t="s">
        <v>849</v>
      </c>
      <c r="V996" s="256">
        <v>2000000000</v>
      </c>
      <c r="W996" s="252" t="s">
        <v>850</v>
      </c>
      <c r="X996" s="252" t="s">
        <v>793</v>
      </c>
      <c r="Y996" s="228" t="str">
        <f>VLOOKUP(HelpMe[[#This Row],[Technician]],Technicians[#All],3,FALSE)</f>
        <v>RAK Ceramics</v>
      </c>
      <c r="Z996" s="228" t="str">
        <f>VLOOKUP(HelpMe[[#This Row],[Technician]],Technicians[#All],2,FALSE)</f>
        <v>SAP SD</v>
      </c>
      <c r="AA996" s="230" t="e">
        <f>IF((TEXT("Oct 28, 2024 00:00 AM","mmm dd, yyyy hh:mm") - TEXT(HelpMe[[#This Row],[Created Date]],"mmm dd, yyyy hh:mm"))&gt;0, "Yes","No")</f>
        <v>#VALUE!</v>
      </c>
      <c r="AB996" s="230">
        <f ca="1">IF(HelpMe[[#This Row],[Resolved Time]]="-",NOW()-TEXT(HelpMe[[#This Row],[Created Date]],"mmm dd, yyyy hh:mm"),HelpMe[[#This Row],[Resolved Time]]-HelpMe[[#This Row],[Created Date]])</f>
        <v>76.294444444443798</v>
      </c>
      <c r="AC996" s="231" t="e">
        <f>YEAR(TEXT(HelpMe[[#This Row],[Created Date]],"mmm dd, yyyy hh:mm"))</f>
        <v>#VALUE!</v>
      </c>
      <c r="AD996" s="228" t="e">
        <f>WEEKNUM(TEXT(HelpMe[[#This Row],[Created Date]],"mmm dd, yyyy hh:mm"),2)</f>
        <v>#VALUE!</v>
      </c>
      <c r="AE996" s="228" t="e">
        <f>_xlfn.CONCAT(HelpMe[[#This Row],[Year]],"-W",HelpMe[[#This Row],[Week'#]])</f>
        <v>#VALUE!</v>
      </c>
      <c r="AF996" s="228" t="str">
        <f>IFERROR(VLOOKUP(HelpMe[[#This Row],[ID]],CGTracker[#All],11,FALSE),"No CG Status Found")</f>
        <v>No CG Status Found</v>
      </c>
      <c r="AG996" s="228" t="e">
        <f>MONTH(TEXT(HelpMe[[#This Row],[Created Date]],"mmm dd, yyyy hh:mm"))</f>
        <v>#VALUE!</v>
      </c>
      <c r="AH996" s="228" t="e">
        <f>_xlfn.CONCAT(HelpMe[[#This Row],[Year]],"-M",HelpMe[[#This Row],[Month]])</f>
        <v>#VALUE!</v>
      </c>
      <c r="AI996" s="228" t="str">
        <f ca="1">IF(HelpMe[[#This Row],[Age]]&lt;2,"Less than 2",IF(HelpMe[[#This Row],[Age]]&lt;5,"From 2 to 5",IF(HelpMe[[#This Row],[Age]]&lt;10,"From 5 to 10","More than 10")))</f>
        <v>More than 10</v>
      </c>
      <c r="AJ996" s="233">
        <f>DATEVALUE(TEXT(HelpMe[[#This Row],[Created Date]],"mm/dd/yyyy hh:mm"))</f>
        <v>45330</v>
      </c>
      <c r="AK996" s="233">
        <f>IF(HelpMe[[#This Row],[Resolved Time]]="-","",DATEVALUE(TEXT(HelpMe[[#This Row],[Created Date]],"mm/dd/yyyy hh:mm")))</f>
        <v>45330</v>
      </c>
    </row>
    <row r="997" spans="1:37" ht="13.5" customHeight="1">
      <c r="A997" s="252">
        <v>4000005478</v>
      </c>
      <c r="B997" s="252" t="s">
        <v>156</v>
      </c>
      <c r="C997" s="252" t="s">
        <v>795</v>
      </c>
      <c r="D997" s="254" t="s">
        <v>2364</v>
      </c>
      <c r="E997" s="252" t="s">
        <v>2183</v>
      </c>
      <c r="F997" s="252" t="s">
        <v>742</v>
      </c>
      <c r="G997" s="252" t="s">
        <v>516</v>
      </c>
      <c r="H997" s="252" t="s">
        <v>746</v>
      </c>
      <c r="I997" s="255">
        <v>45624.736111111109</v>
      </c>
      <c r="J997" s="255">
        <v>45628.736111111109</v>
      </c>
      <c r="K997" s="252" t="s">
        <v>845</v>
      </c>
      <c r="L997" s="253" t="s">
        <v>849</v>
      </c>
      <c r="M997" s="252" t="s">
        <v>846</v>
      </c>
      <c r="N997" s="252" t="s">
        <v>871</v>
      </c>
      <c r="O997" s="252" t="s">
        <v>848</v>
      </c>
      <c r="P997" s="255">
        <v>45644.690972222219</v>
      </c>
      <c r="Q997" s="252" t="s">
        <v>795</v>
      </c>
      <c r="R997" s="253" t="s">
        <v>849</v>
      </c>
      <c r="S997" s="253" t="s">
        <v>849</v>
      </c>
      <c r="T997" s="255">
        <v>45625.444444444445</v>
      </c>
      <c r="U997" s="253" t="s">
        <v>849</v>
      </c>
      <c r="V997" s="253" t="s">
        <v>849</v>
      </c>
      <c r="W997" s="252" t="s">
        <v>850</v>
      </c>
      <c r="X997" s="252" t="s">
        <v>793</v>
      </c>
      <c r="Y997" s="228" t="str">
        <f>VLOOKUP(HelpMe[[#This Row],[Technician]],Technicians[#All],3,FALSE)</f>
        <v>RAK Ceramics</v>
      </c>
      <c r="Z997" s="228" t="str">
        <f>VLOOKUP(HelpMe[[#This Row],[Technician]],Technicians[#All],2,FALSE)</f>
        <v>SAP SD</v>
      </c>
      <c r="AA997" s="230" t="e">
        <f>IF((TEXT("Oct 28, 2024 00:00 AM","mmm dd, yyyy hh:mm") - TEXT(HelpMe[[#This Row],[Created Date]],"mmm dd, yyyy hh:mm"))&gt;0, "Yes","No")</f>
        <v>#VALUE!</v>
      </c>
      <c r="AB997" s="230" t="e">
        <f ca="1">IF(HelpMe[[#This Row],[Resolved Time]]="-",NOW()-TEXT(HelpMe[[#This Row],[Created Date]],"mmm dd, yyyy hh:mm"),HelpMe[[#This Row],[Resolved Time]]-HelpMe[[#This Row],[Created Date]])</f>
        <v>#VALUE!</v>
      </c>
      <c r="AC997" s="231" t="e">
        <f>YEAR(TEXT(HelpMe[[#This Row],[Created Date]],"mmm dd, yyyy hh:mm"))</f>
        <v>#VALUE!</v>
      </c>
      <c r="AD997" s="228" t="e">
        <f>WEEKNUM(TEXT(HelpMe[[#This Row],[Created Date]],"mmm dd, yyyy hh:mm"),2)</f>
        <v>#VALUE!</v>
      </c>
      <c r="AE997" s="228" t="e">
        <f>_xlfn.CONCAT(HelpMe[[#This Row],[Year]],"-W",HelpMe[[#This Row],[Week'#]])</f>
        <v>#VALUE!</v>
      </c>
      <c r="AF997" s="228" t="str">
        <f>IFERROR(VLOOKUP(HelpMe[[#This Row],[ID]],CGTracker[#All],11,FALSE),"No CG Status Found")</f>
        <v>User acceptance</v>
      </c>
      <c r="AG997" s="228" t="e">
        <f>MONTH(TEXT(HelpMe[[#This Row],[Created Date]],"mmm dd, yyyy hh:mm"))</f>
        <v>#VALUE!</v>
      </c>
      <c r="AH997" s="228" t="e">
        <f>_xlfn.CONCAT(HelpMe[[#This Row],[Year]],"-M",HelpMe[[#This Row],[Month]])</f>
        <v>#VALUE!</v>
      </c>
      <c r="AI997" s="228" t="e">
        <f ca="1">IF(HelpMe[[#This Row],[Age]]&lt;2,"Less than 2",IF(HelpMe[[#This Row],[Age]]&lt;5,"From 2 to 5",IF(HelpMe[[#This Row],[Age]]&lt;10,"From 5 to 10","More than 10")))</f>
        <v>#VALUE!</v>
      </c>
      <c r="AJ997" s="233" t="e">
        <f>DATEVALUE(TEXT(HelpMe[[#This Row],[Created Date]],"mm/dd/yyyy hh:mm"))</f>
        <v>#VALUE!</v>
      </c>
      <c r="AK997" s="233" t="str">
        <f>IF(HelpMe[[#This Row],[Resolved Time]]="-","",DATEVALUE(TEXT(HelpMe[[#This Row],[Created Date]],"mm/dd/yyyy hh:mm")))</f>
        <v/>
      </c>
    </row>
    <row r="998" spans="1:37" ht="13.5" customHeight="1">
      <c r="A998" s="252">
        <v>4000003019</v>
      </c>
      <c r="B998" s="252" t="s">
        <v>156</v>
      </c>
      <c r="C998" s="252" t="s">
        <v>795</v>
      </c>
      <c r="D998" s="254" t="s">
        <v>2365</v>
      </c>
      <c r="E998" s="252" t="s">
        <v>963</v>
      </c>
      <c r="F998" s="252" t="s">
        <v>843</v>
      </c>
      <c r="G998" s="252" t="s">
        <v>844</v>
      </c>
      <c r="H998" s="252" t="s">
        <v>403</v>
      </c>
      <c r="I998" s="255">
        <v>45548.518055555556</v>
      </c>
      <c r="J998" s="255">
        <v>45552.518055555556</v>
      </c>
      <c r="K998" s="252" t="s">
        <v>845</v>
      </c>
      <c r="L998" s="255">
        <v>45551.849305555559</v>
      </c>
      <c r="M998" s="252" t="s">
        <v>963</v>
      </c>
      <c r="N998" s="252" t="s">
        <v>912</v>
      </c>
      <c r="O998" s="252" t="s">
        <v>848</v>
      </c>
      <c r="P998" s="255">
        <v>45554.48541666667</v>
      </c>
      <c r="Q998" s="252" t="s">
        <v>795</v>
      </c>
      <c r="R998" s="255">
        <v>45548.811111111114</v>
      </c>
      <c r="S998" s="255">
        <v>45548.811111111114</v>
      </c>
      <c r="T998" s="255">
        <v>45548.601388888892</v>
      </c>
      <c r="U998" s="253" t="s">
        <v>849</v>
      </c>
      <c r="V998" s="253" t="s">
        <v>849</v>
      </c>
      <c r="W998" s="252" t="s">
        <v>850</v>
      </c>
      <c r="X998" s="252" t="s">
        <v>793</v>
      </c>
      <c r="Y998" s="228" t="str">
        <f>VLOOKUP(HelpMe[[#This Row],[Technician]],Technicians[#All],3,FALSE)</f>
        <v>RAK Ceramics</v>
      </c>
      <c r="Z998" s="228" t="str">
        <f>VLOOKUP(HelpMe[[#This Row],[Technician]],Technicians[#All],2,FALSE)</f>
        <v>SAP Basis</v>
      </c>
      <c r="AA998" s="230" t="e">
        <f>IF((TEXT("Oct 28, 2024 00:00 AM","mmm dd, yyyy hh:mm") - TEXT(HelpMe[[#This Row],[Created Date]],"mmm dd, yyyy hh:mm"))&gt;0, "Yes","No")</f>
        <v>#VALUE!</v>
      </c>
      <c r="AB998" s="230">
        <f ca="1">IF(HelpMe[[#This Row],[Resolved Time]]="-",NOW()-TEXT(HelpMe[[#This Row],[Created Date]],"mmm dd, yyyy hh:mm"),HelpMe[[#This Row],[Resolved Time]]-HelpMe[[#This Row],[Created Date]])</f>
        <v>0.2930555555576575</v>
      </c>
      <c r="AC998" s="231" t="e">
        <f>YEAR(TEXT(HelpMe[[#This Row],[Created Date]],"mmm dd, yyyy hh:mm"))</f>
        <v>#VALUE!</v>
      </c>
      <c r="AD998" s="228" t="e">
        <f>WEEKNUM(TEXT(HelpMe[[#This Row],[Created Date]],"mmm dd, yyyy hh:mm"),2)</f>
        <v>#VALUE!</v>
      </c>
      <c r="AE998" s="228" t="e">
        <f>_xlfn.CONCAT(HelpMe[[#This Row],[Year]],"-W",HelpMe[[#This Row],[Week'#]])</f>
        <v>#VALUE!</v>
      </c>
      <c r="AF998" s="228" t="str">
        <f>IFERROR(VLOOKUP(HelpMe[[#This Row],[ID]],CGTracker[#All],11,FALSE),"No CG Status Found")</f>
        <v>No CG Status Found</v>
      </c>
      <c r="AG998" s="228" t="e">
        <f>MONTH(TEXT(HelpMe[[#This Row],[Created Date]],"mmm dd, yyyy hh:mm"))</f>
        <v>#VALUE!</v>
      </c>
      <c r="AH998" s="228" t="e">
        <f>_xlfn.CONCAT(HelpMe[[#This Row],[Year]],"-M",HelpMe[[#This Row],[Month]])</f>
        <v>#VALUE!</v>
      </c>
      <c r="AI998" s="228" t="str">
        <f ca="1">IF(HelpMe[[#This Row],[Age]]&lt;2,"Less than 2",IF(HelpMe[[#This Row],[Age]]&lt;5,"From 2 to 5",IF(HelpMe[[#This Row],[Age]]&lt;10,"From 5 to 10","More than 10")))</f>
        <v>Less than 2</v>
      </c>
      <c r="AJ998" s="233" t="e">
        <f>DATEVALUE(TEXT(HelpMe[[#This Row],[Created Date]],"mm/dd/yyyy hh:mm"))</f>
        <v>#VALUE!</v>
      </c>
      <c r="AK998" s="233" t="e">
        <f>IF(HelpMe[[#This Row],[Resolved Time]]="-","",DATEVALUE(TEXT(HelpMe[[#This Row],[Created Date]],"mm/dd/yyyy hh:mm")))</f>
        <v>#VALUE!</v>
      </c>
    </row>
    <row r="999" spans="1:37" ht="13.5" customHeight="1">
      <c r="A999" s="252">
        <v>4000001100</v>
      </c>
      <c r="B999" s="252" t="s">
        <v>156</v>
      </c>
      <c r="C999" s="252" t="s">
        <v>795</v>
      </c>
      <c r="D999" s="254" t="s">
        <v>2366</v>
      </c>
      <c r="E999" s="252" t="s">
        <v>2367</v>
      </c>
      <c r="F999" s="252" t="s">
        <v>963</v>
      </c>
      <c r="G999" s="252" t="s">
        <v>980</v>
      </c>
      <c r="H999" s="252" t="s">
        <v>403</v>
      </c>
      <c r="I999" s="255">
        <v>45499.497916666667</v>
      </c>
      <c r="J999" s="255">
        <v>45502.497916666667</v>
      </c>
      <c r="K999" s="252" t="s">
        <v>845</v>
      </c>
      <c r="L999" s="255">
        <v>45509.625694444447</v>
      </c>
      <c r="M999" s="252" t="s">
        <v>2367</v>
      </c>
      <c r="N999" s="252" t="s">
        <v>1084</v>
      </c>
      <c r="O999" s="252" t="s">
        <v>848</v>
      </c>
      <c r="P999" s="255">
        <v>45509.625694444447</v>
      </c>
      <c r="Q999" s="252" t="s">
        <v>795</v>
      </c>
      <c r="R999" s="255">
        <v>45506.601388888892</v>
      </c>
      <c r="S999" s="255">
        <v>45506.601388888892</v>
      </c>
      <c r="T999" s="255">
        <v>45499.581250000003</v>
      </c>
      <c r="U999" s="253" t="s">
        <v>849</v>
      </c>
      <c r="V999" s="256">
        <v>2000000000</v>
      </c>
      <c r="W999" s="252" t="s">
        <v>850</v>
      </c>
      <c r="X999" s="252" t="s">
        <v>903</v>
      </c>
      <c r="Y999" s="228" t="str">
        <f>VLOOKUP(HelpMe[[#This Row],[Technician]],Technicians[#All],3,FALSE)</f>
        <v>RAK Ceramics</v>
      </c>
      <c r="Z999" s="228" t="str">
        <f>VLOOKUP(HelpMe[[#This Row],[Technician]],Technicians[#All],2,FALSE)</f>
        <v>Business Head India</v>
      </c>
      <c r="AA999" s="230" t="e">
        <f>IF((TEXT("Oct 28, 2024 00:00 AM","mmm dd, yyyy hh:mm") - TEXT(HelpMe[[#This Row],[Created Date]],"mmm dd, yyyy hh:mm"))&gt;0, "Yes","No")</f>
        <v>#VALUE!</v>
      </c>
      <c r="AB999" s="230">
        <f ca="1">IF(HelpMe[[#This Row],[Resolved Time]]="-",NOW()-TEXT(HelpMe[[#This Row],[Created Date]],"mmm dd, yyyy hh:mm"),HelpMe[[#This Row],[Resolved Time]]-HelpMe[[#This Row],[Created Date]])</f>
        <v>7.1034722222248092</v>
      </c>
      <c r="AC999" s="231" t="e">
        <f>YEAR(TEXT(HelpMe[[#This Row],[Created Date]],"mmm dd, yyyy hh:mm"))</f>
        <v>#VALUE!</v>
      </c>
      <c r="AD999" s="228" t="e">
        <f>WEEKNUM(TEXT(HelpMe[[#This Row],[Created Date]],"mmm dd, yyyy hh:mm"),2)</f>
        <v>#VALUE!</v>
      </c>
      <c r="AE999" s="228" t="e">
        <f>_xlfn.CONCAT(HelpMe[[#This Row],[Year]],"-W",HelpMe[[#This Row],[Week'#]])</f>
        <v>#VALUE!</v>
      </c>
      <c r="AF999" s="228" t="str">
        <f>IFERROR(VLOOKUP(HelpMe[[#This Row],[ID]],CGTracker[#All],11,FALSE),"No CG Status Found")</f>
        <v>No CG Status Found</v>
      </c>
      <c r="AG999" s="228" t="e">
        <f>MONTH(TEXT(HelpMe[[#This Row],[Created Date]],"mmm dd, yyyy hh:mm"))</f>
        <v>#VALUE!</v>
      </c>
      <c r="AH999" s="228" t="e">
        <f>_xlfn.CONCAT(HelpMe[[#This Row],[Year]],"-M",HelpMe[[#This Row],[Month]])</f>
        <v>#VALUE!</v>
      </c>
      <c r="AI999" s="228" t="str">
        <f ca="1">IF(HelpMe[[#This Row],[Age]]&lt;2,"Less than 2",IF(HelpMe[[#This Row],[Age]]&lt;5,"From 2 to 5",IF(HelpMe[[#This Row],[Age]]&lt;10,"From 5 to 10","More than 10")))</f>
        <v>From 5 to 10</v>
      </c>
      <c r="AJ999" s="233" t="e">
        <f>DATEVALUE(TEXT(HelpMe[[#This Row],[Created Date]],"mm/dd/yyyy hh:mm"))</f>
        <v>#VALUE!</v>
      </c>
      <c r="AK999" s="233" t="e">
        <f>IF(HelpMe[[#This Row],[Resolved Time]]="-","",DATEVALUE(TEXT(HelpMe[[#This Row],[Created Date]],"mm/dd/yyyy hh:mm")))</f>
        <v>#VALUE!</v>
      </c>
    </row>
    <row r="1000" spans="1:37" ht="13.5" customHeight="1">
      <c r="A1000" s="252">
        <v>4000004082</v>
      </c>
      <c r="B1000" s="252" t="s">
        <v>156</v>
      </c>
      <c r="C1000" s="252" t="s">
        <v>795</v>
      </c>
      <c r="D1000" s="254" t="s">
        <v>2368</v>
      </c>
      <c r="E1000" s="252" t="s">
        <v>2369</v>
      </c>
      <c r="F1000" s="252" t="s">
        <v>843</v>
      </c>
      <c r="G1000" s="252" t="s">
        <v>844</v>
      </c>
      <c r="H1000" s="252" t="s">
        <v>403</v>
      </c>
      <c r="I1000" s="255">
        <v>45580.588194444441</v>
      </c>
      <c r="J1000" s="255">
        <v>45582.588194444441</v>
      </c>
      <c r="K1000" s="252" t="s">
        <v>845</v>
      </c>
      <c r="L1000" s="255">
        <v>45583.736805555556</v>
      </c>
      <c r="M1000" s="252" t="s">
        <v>846</v>
      </c>
      <c r="N1000" s="252" t="s">
        <v>1027</v>
      </c>
      <c r="O1000" s="252" t="s">
        <v>848</v>
      </c>
      <c r="P1000" s="255">
        <v>45583.736805555556</v>
      </c>
      <c r="Q1000" s="252" t="s">
        <v>795</v>
      </c>
      <c r="R1000" s="255">
        <v>45580.701388888891</v>
      </c>
      <c r="S1000" s="255">
        <v>45580.701388888891</v>
      </c>
      <c r="T1000" s="255">
        <v>45580.671527777777</v>
      </c>
      <c r="U1000" s="253" t="s">
        <v>849</v>
      </c>
      <c r="V1000" s="253" t="s">
        <v>849</v>
      </c>
      <c r="W1000" s="252" t="s">
        <v>850</v>
      </c>
      <c r="X1000" s="252" t="s">
        <v>793</v>
      </c>
      <c r="Y1000" s="228" t="str">
        <f>VLOOKUP(HelpMe[[#This Row],[Technician]],Technicians[#All],3,FALSE)</f>
        <v>RAK Ceramics</v>
      </c>
      <c r="Z1000" s="228" t="str">
        <f>VLOOKUP(HelpMe[[#This Row],[Technician]],Technicians[#All],2,FALSE)</f>
        <v>SAP Basis</v>
      </c>
      <c r="AA1000" s="230" t="e">
        <f>IF((TEXT("Oct 28, 2024 00:00 AM","mmm dd, yyyy hh:mm") - TEXT(HelpMe[[#This Row],[Created Date]],"mmm dd, yyyy hh:mm"))&gt;0, "Yes","No")</f>
        <v>#VALUE!</v>
      </c>
      <c r="AB1000" s="230">
        <f ca="1">IF(HelpMe[[#This Row],[Resolved Time]]="-",NOW()-TEXT(HelpMe[[#This Row],[Created Date]],"mmm dd, yyyy hh:mm"),HelpMe[[#This Row],[Resolved Time]]-HelpMe[[#This Row],[Created Date]])</f>
        <v>0.11319444444961846</v>
      </c>
      <c r="AC1000" s="231" t="e">
        <f>YEAR(TEXT(HelpMe[[#This Row],[Created Date]],"mmm dd, yyyy hh:mm"))</f>
        <v>#VALUE!</v>
      </c>
      <c r="AD1000" s="228" t="e">
        <f>WEEKNUM(TEXT(HelpMe[[#This Row],[Created Date]],"mmm dd, yyyy hh:mm"),2)</f>
        <v>#VALUE!</v>
      </c>
      <c r="AE1000" s="228" t="e">
        <f>_xlfn.CONCAT(HelpMe[[#This Row],[Year]],"-W",HelpMe[[#This Row],[Week'#]])</f>
        <v>#VALUE!</v>
      </c>
      <c r="AF1000" s="228" t="str">
        <f>IFERROR(VLOOKUP(HelpMe[[#This Row],[ID]],CGTracker[#All],11,FALSE),"No CG Status Found")</f>
        <v>No CG Status Found</v>
      </c>
      <c r="AG1000" s="228" t="e">
        <f>MONTH(TEXT(HelpMe[[#This Row],[Created Date]],"mmm dd, yyyy hh:mm"))</f>
        <v>#VALUE!</v>
      </c>
      <c r="AH1000" s="228" t="e">
        <f>_xlfn.CONCAT(HelpMe[[#This Row],[Year]],"-M",HelpMe[[#This Row],[Month]])</f>
        <v>#VALUE!</v>
      </c>
      <c r="AI1000" s="228" t="str">
        <f ca="1">IF(HelpMe[[#This Row],[Age]]&lt;2,"Less than 2",IF(HelpMe[[#This Row],[Age]]&lt;5,"From 2 to 5",IF(HelpMe[[#This Row],[Age]]&lt;10,"From 5 to 10","More than 10")))</f>
        <v>Less than 2</v>
      </c>
      <c r="AJ1000" s="233" t="e">
        <f>DATEVALUE(TEXT(HelpMe[[#This Row],[Created Date]],"mm/dd/yyyy hh:mm"))</f>
        <v>#VALUE!</v>
      </c>
      <c r="AK1000" s="233" t="e">
        <f>IF(HelpMe[[#This Row],[Resolved Time]]="-","",DATEVALUE(TEXT(HelpMe[[#This Row],[Created Date]],"mm/dd/yyyy hh:mm")))</f>
        <v>#VALUE!</v>
      </c>
    </row>
    <row r="1001" spans="1:37" ht="13.5" customHeight="1">
      <c r="A1001" s="252">
        <v>4000003158</v>
      </c>
      <c r="B1001" s="252" t="s">
        <v>156</v>
      </c>
      <c r="C1001" s="252" t="s">
        <v>795</v>
      </c>
      <c r="D1001" s="254" t="s">
        <v>2370</v>
      </c>
      <c r="E1001" s="252" t="s">
        <v>2371</v>
      </c>
      <c r="F1001" s="252" t="s">
        <v>742</v>
      </c>
      <c r="G1001" s="252" t="s">
        <v>516</v>
      </c>
      <c r="H1001" s="252" t="s">
        <v>403</v>
      </c>
      <c r="I1001" s="255">
        <v>45552.756944444445</v>
      </c>
      <c r="J1001" s="255">
        <v>45554.756944444445</v>
      </c>
      <c r="K1001" s="252" t="s">
        <v>845</v>
      </c>
      <c r="L1001" s="255">
        <v>45597.533333333333</v>
      </c>
      <c r="M1001" s="252" t="s">
        <v>2371</v>
      </c>
      <c r="N1001" s="252" t="s">
        <v>1610</v>
      </c>
      <c r="O1001" s="252" t="s">
        <v>848</v>
      </c>
      <c r="P1001" s="255">
        <v>45597.533333333333</v>
      </c>
      <c r="Q1001" s="252" t="s">
        <v>795</v>
      </c>
      <c r="R1001" s="255">
        <v>45594.504166666666</v>
      </c>
      <c r="S1001" s="255">
        <v>45555.559027777781</v>
      </c>
      <c r="T1001" s="255">
        <v>45553.486111111109</v>
      </c>
      <c r="U1001" s="253" t="s">
        <v>849</v>
      </c>
      <c r="V1001" s="253" t="s">
        <v>849</v>
      </c>
      <c r="W1001" s="252" t="s">
        <v>850</v>
      </c>
      <c r="X1001" s="252" t="s">
        <v>903</v>
      </c>
      <c r="Y1001" s="228" t="str">
        <f>VLOOKUP(HelpMe[[#This Row],[Technician]],Technicians[#All],3,FALSE)</f>
        <v>RAK Ceramics</v>
      </c>
      <c r="Z1001" s="228" t="str">
        <f>VLOOKUP(HelpMe[[#This Row],[Technician]],Technicians[#All],2,FALSE)</f>
        <v>SAP SD</v>
      </c>
      <c r="AA1001" s="230" t="e">
        <f>IF((TEXT("Oct 28, 2024 00:00 AM","mmm dd, yyyy hh:mm") - TEXT(HelpMe[[#This Row],[Created Date]],"mmm dd, yyyy hh:mm"))&gt;0, "Yes","No")</f>
        <v>#VALUE!</v>
      </c>
      <c r="AB1001" s="230">
        <f ca="1">IF(HelpMe[[#This Row],[Resolved Time]]="-",NOW()-TEXT(HelpMe[[#This Row],[Created Date]],"mmm dd, yyyy hh:mm"),HelpMe[[#This Row],[Resolved Time]]-HelpMe[[#This Row],[Created Date]])</f>
        <v>41.747222222220444</v>
      </c>
      <c r="AC1001" s="231" t="e">
        <f>YEAR(TEXT(HelpMe[[#This Row],[Created Date]],"mmm dd, yyyy hh:mm"))</f>
        <v>#VALUE!</v>
      </c>
      <c r="AD1001" s="228" t="e">
        <f>WEEKNUM(TEXT(HelpMe[[#This Row],[Created Date]],"mmm dd, yyyy hh:mm"),2)</f>
        <v>#VALUE!</v>
      </c>
      <c r="AE1001" s="228" t="e">
        <f>_xlfn.CONCAT(HelpMe[[#This Row],[Year]],"-W",HelpMe[[#This Row],[Week'#]])</f>
        <v>#VALUE!</v>
      </c>
      <c r="AF1001" s="228" t="str">
        <f>IFERROR(VLOOKUP(HelpMe[[#This Row],[ID]],CGTracker[#All],11,FALSE),"No CG Status Found")</f>
        <v>No CG Status Found</v>
      </c>
      <c r="AG1001" s="228" t="e">
        <f>MONTH(TEXT(HelpMe[[#This Row],[Created Date]],"mmm dd, yyyy hh:mm"))</f>
        <v>#VALUE!</v>
      </c>
      <c r="AH1001" s="228" t="e">
        <f>_xlfn.CONCAT(HelpMe[[#This Row],[Year]],"-M",HelpMe[[#This Row],[Month]])</f>
        <v>#VALUE!</v>
      </c>
      <c r="AI1001" s="228" t="str">
        <f ca="1">IF(HelpMe[[#This Row],[Age]]&lt;2,"Less than 2",IF(HelpMe[[#This Row],[Age]]&lt;5,"From 2 to 5",IF(HelpMe[[#This Row],[Age]]&lt;10,"From 5 to 10","More than 10")))</f>
        <v>More than 10</v>
      </c>
      <c r="AJ1001" s="233" t="e">
        <f>DATEVALUE(TEXT(HelpMe[[#This Row],[Created Date]],"mm/dd/yyyy hh:mm"))</f>
        <v>#VALUE!</v>
      </c>
      <c r="AK1001" s="233" t="e">
        <f>IF(HelpMe[[#This Row],[Resolved Time]]="-","",DATEVALUE(TEXT(HelpMe[[#This Row],[Created Date]],"mm/dd/yyyy hh:mm")))</f>
        <v>#VALUE!</v>
      </c>
    </row>
    <row r="1002" spans="1:37" ht="13.5" customHeight="1">
      <c r="A1002" s="252">
        <v>4000000174</v>
      </c>
      <c r="B1002" s="252" t="s">
        <v>156</v>
      </c>
      <c r="C1002" s="252" t="s">
        <v>795</v>
      </c>
      <c r="D1002" s="254" t="s">
        <v>2372</v>
      </c>
      <c r="E1002" s="252" t="s">
        <v>962</v>
      </c>
      <c r="F1002" s="252" t="s">
        <v>963</v>
      </c>
      <c r="G1002" s="252" t="s">
        <v>980</v>
      </c>
      <c r="H1002" s="252" t="s">
        <v>403</v>
      </c>
      <c r="I1002" s="255">
        <v>45475.686111111114</v>
      </c>
      <c r="J1002" s="255">
        <v>45476.665277777778</v>
      </c>
      <c r="K1002" s="252" t="s">
        <v>845</v>
      </c>
      <c r="L1002" s="255">
        <v>45481.615972222222</v>
      </c>
      <c r="M1002" s="252" t="s">
        <v>962</v>
      </c>
      <c r="N1002" s="252" t="s">
        <v>860</v>
      </c>
      <c r="O1002" s="252" t="s">
        <v>964</v>
      </c>
      <c r="P1002" s="255">
        <v>45519.537499999999</v>
      </c>
      <c r="Q1002" s="252" t="s">
        <v>861</v>
      </c>
      <c r="R1002" s="255">
        <v>45478.600694444445</v>
      </c>
      <c r="S1002" s="255">
        <v>45478.600694444445</v>
      </c>
      <c r="T1002" s="255">
        <v>45475.727777777778</v>
      </c>
      <c r="U1002" s="253" t="s">
        <v>849</v>
      </c>
      <c r="V1002" s="253" t="s">
        <v>849</v>
      </c>
      <c r="W1002" s="252" t="s">
        <v>850</v>
      </c>
      <c r="X1002" s="252" t="s">
        <v>903</v>
      </c>
      <c r="Y1002" s="228" t="str">
        <f>VLOOKUP(HelpMe[[#This Row],[Technician]],Technicians[#All],3,FALSE)</f>
        <v>RAK Ceramics</v>
      </c>
      <c r="Z1002" s="228" t="str">
        <f>VLOOKUP(HelpMe[[#This Row],[Technician]],Technicians[#All],2,FALSE)</f>
        <v>Business Head India</v>
      </c>
      <c r="AA1002" s="230" t="e">
        <f>IF((TEXT("Oct 28, 2024 00:00 AM","mmm dd, yyyy hh:mm") - TEXT(HelpMe[[#This Row],[Created Date]],"mmm dd, yyyy hh:mm"))&gt;0, "Yes","No")</f>
        <v>#VALUE!</v>
      </c>
      <c r="AB1002" s="230">
        <f ca="1">IF(HelpMe[[#This Row],[Resolved Time]]="-",NOW()-TEXT(HelpMe[[#This Row],[Created Date]],"mmm dd, yyyy hh:mm"),HelpMe[[#This Row],[Resolved Time]]-HelpMe[[#This Row],[Created Date]])</f>
        <v>2.9145833333313931</v>
      </c>
      <c r="AC1002" s="231" t="e">
        <f>YEAR(TEXT(HelpMe[[#This Row],[Created Date]],"mmm dd, yyyy hh:mm"))</f>
        <v>#VALUE!</v>
      </c>
      <c r="AD1002" s="228" t="e">
        <f>WEEKNUM(TEXT(HelpMe[[#This Row],[Created Date]],"mmm dd, yyyy hh:mm"),2)</f>
        <v>#VALUE!</v>
      </c>
      <c r="AE1002" s="228" t="e">
        <f>_xlfn.CONCAT(HelpMe[[#This Row],[Year]],"-W",HelpMe[[#This Row],[Week'#]])</f>
        <v>#VALUE!</v>
      </c>
      <c r="AF1002" s="228" t="str">
        <f>IFERROR(VLOOKUP(HelpMe[[#This Row],[ID]],CGTracker[#All],11,FALSE),"No CG Status Found")</f>
        <v>No CG Status Found</v>
      </c>
      <c r="AG1002" s="228" t="e">
        <f>MONTH(TEXT(HelpMe[[#This Row],[Created Date]],"mmm dd, yyyy hh:mm"))</f>
        <v>#VALUE!</v>
      </c>
      <c r="AH1002" s="228" t="e">
        <f>_xlfn.CONCAT(HelpMe[[#This Row],[Year]],"-M",HelpMe[[#This Row],[Month]])</f>
        <v>#VALUE!</v>
      </c>
      <c r="AI1002" s="228" t="str">
        <f ca="1">IF(HelpMe[[#This Row],[Age]]&lt;2,"Less than 2",IF(HelpMe[[#This Row],[Age]]&lt;5,"From 2 to 5",IF(HelpMe[[#This Row],[Age]]&lt;10,"From 5 to 10","More than 10")))</f>
        <v>From 2 to 5</v>
      </c>
      <c r="AJ1002" s="233">
        <f>DATEVALUE(TEXT(HelpMe[[#This Row],[Created Date]],"mm/dd/yyyy hh:mm"))</f>
        <v>45329</v>
      </c>
      <c r="AK1002" s="233">
        <f>IF(HelpMe[[#This Row],[Resolved Time]]="-","",DATEVALUE(TEXT(HelpMe[[#This Row],[Created Date]],"mm/dd/yyyy hh:mm")))</f>
        <v>45329</v>
      </c>
    </row>
    <row r="1003" spans="1:37" ht="13.5" customHeight="1">
      <c r="A1003" s="252">
        <v>4000004513</v>
      </c>
      <c r="B1003" s="252" t="s">
        <v>156</v>
      </c>
      <c r="C1003" s="252" t="s">
        <v>795</v>
      </c>
      <c r="D1003" s="254" t="s">
        <v>2373</v>
      </c>
      <c r="E1003" s="252" t="s">
        <v>2374</v>
      </c>
      <c r="F1003" s="252" t="s">
        <v>742</v>
      </c>
      <c r="G1003" s="252" t="s">
        <v>516</v>
      </c>
      <c r="H1003" s="252" t="s">
        <v>131</v>
      </c>
      <c r="I1003" s="255">
        <v>45595.558333333334</v>
      </c>
      <c r="J1003" s="255">
        <v>45597.558333333334</v>
      </c>
      <c r="K1003" s="252" t="s">
        <v>845</v>
      </c>
      <c r="L1003" s="253" t="s">
        <v>849</v>
      </c>
      <c r="M1003" s="252" t="s">
        <v>846</v>
      </c>
      <c r="N1003" s="252" t="s">
        <v>878</v>
      </c>
      <c r="O1003" s="252" t="s">
        <v>920</v>
      </c>
      <c r="P1003" s="255">
        <v>45595.69027777778</v>
      </c>
      <c r="Q1003" s="252" t="s">
        <v>795</v>
      </c>
      <c r="R1003" s="253" t="s">
        <v>849</v>
      </c>
      <c r="S1003" s="253" t="s">
        <v>849</v>
      </c>
      <c r="T1003" s="255">
        <v>45595.64166666667</v>
      </c>
      <c r="U1003" s="253" t="s">
        <v>849</v>
      </c>
      <c r="V1003" s="253" t="s">
        <v>849</v>
      </c>
      <c r="W1003" s="252" t="s">
        <v>850</v>
      </c>
      <c r="X1003" s="252" t="s">
        <v>793</v>
      </c>
      <c r="Y1003" s="228" t="str">
        <f>VLOOKUP(HelpMe[[#This Row],[Technician]],Technicians[#All],3,FALSE)</f>
        <v>RAK Ceramics</v>
      </c>
      <c r="Z1003" s="228" t="str">
        <f>VLOOKUP(HelpMe[[#This Row],[Technician]],Technicians[#All],2,FALSE)</f>
        <v>SAP SD</v>
      </c>
      <c r="AA1003" s="230" t="e">
        <f>IF((TEXT("Oct 28, 2024 00:00 AM","mmm dd, yyyy hh:mm") - TEXT(HelpMe[[#This Row],[Created Date]],"mmm dd, yyyy hh:mm"))&gt;0, "Yes","No")</f>
        <v>#VALUE!</v>
      </c>
      <c r="AB1003" s="230" t="e">
        <f ca="1">IF(HelpMe[[#This Row],[Resolved Time]]="-",NOW()-TEXT(HelpMe[[#This Row],[Created Date]],"mmm dd, yyyy hh:mm"),HelpMe[[#This Row],[Resolved Time]]-HelpMe[[#This Row],[Created Date]])</f>
        <v>#VALUE!</v>
      </c>
      <c r="AC1003" s="231" t="e">
        <f>YEAR(TEXT(HelpMe[[#This Row],[Created Date]],"mmm dd, yyyy hh:mm"))</f>
        <v>#VALUE!</v>
      </c>
      <c r="AD1003" s="228" t="e">
        <f>WEEKNUM(TEXT(HelpMe[[#This Row],[Created Date]],"mmm dd, yyyy hh:mm"),2)</f>
        <v>#VALUE!</v>
      </c>
      <c r="AE1003" s="228" t="e">
        <f>_xlfn.CONCAT(HelpMe[[#This Row],[Year]],"-W",HelpMe[[#This Row],[Week'#]])</f>
        <v>#VALUE!</v>
      </c>
      <c r="AF1003" s="228" t="str">
        <f>IFERROR(VLOOKUP(HelpMe[[#This Row],[ID]],CGTracker[#All],11,FALSE),"No CG Status Found")</f>
        <v>Cancelled</v>
      </c>
      <c r="AG1003" s="228" t="e">
        <f>MONTH(TEXT(HelpMe[[#This Row],[Created Date]],"mmm dd, yyyy hh:mm"))</f>
        <v>#VALUE!</v>
      </c>
      <c r="AH1003" s="228" t="e">
        <f>_xlfn.CONCAT(HelpMe[[#This Row],[Year]],"-M",HelpMe[[#This Row],[Month]])</f>
        <v>#VALUE!</v>
      </c>
      <c r="AI1003" s="228" t="e">
        <f ca="1">IF(HelpMe[[#This Row],[Age]]&lt;2,"Less than 2",IF(HelpMe[[#This Row],[Age]]&lt;5,"From 2 to 5",IF(HelpMe[[#This Row],[Age]]&lt;10,"From 5 to 10","More than 10")))</f>
        <v>#VALUE!</v>
      </c>
      <c r="AJ1003" s="233" t="e">
        <f>DATEVALUE(TEXT(HelpMe[[#This Row],[Created Date]],"mm/dd/yyyy hh:mm"))</f>
        <v>#VALUE!</v>
      </c>
      <c r="AK1003" s="233" t="str">
        <f>IF(HelpMe[[#This Row],[Resolved Time]]="-","",DATEVALUE(TEXT(HelpMe[[#This Row],[Created Date]],"mm/dd/yyyy hh:mm")))</f>
        <v/>
      </c>
    </row>
    <row r="1004" spans="1:37" ht="13.5" customHeight="1">
      <c r="A1004" s="252">
        <v>4000003701</v>
      </c>
      <c r="B1004" s="252" t="s">
        <v>156</v>
      </c>
      <c r="C1004" s="252" t="s">
        <v>795</v>
      </c>
      <c r="D1004" s="254" t="s">
        <v>2375</v>
      </c>
      <c r="E1004" s="252" t="s">
        <v>2376</v>
      </c>
      <c r="F1004" s="252" t="s">
        <v>742</v>
      </c>
      <c r="G1004" s="252" t="s">
        <v>516</v>
      </c>
      <c r="H1004" s="252" t="s">
        <v>403</v>
      </c>
      <c r="I1004" s="255">
        <v>45569.460416666669</v>
      </c>
      <c r="J1004" s="255">
        <v>45573.460416666669</v>
      </c>
      <c r="K1004" s="252" t="s">
        <v>845</v>
      </c>
      <c r="L1004" s="255">
        <v>45593.782638888886</v>
      </c>
      <c r="M1004" s="252" t="s">
        <v>846</v>
      </c>
      <c r="N1004" s="252" t="s">
        <v>880</v>
      </c>
      <c r="O1004" s="252" t="s">
        <v>848</v>
      </c>
      <c r="P1004" s="255">
        <v>45593.782638888886</v>
      </c>
      <c r="Q1004" s="252" t="s">
        <v>795</v>
      </c>
      <c r="R1004" s="255">
        <v>45590.752083333333</v>
      </c>
      <c r="S1004" s="255">
        <v>45573.68472222222</v>
      </c>
      <c r="T1004" s="255">
        <v>45569.543749999997</v>
      </c>
      <c r="U1004" s="253" t="s">
        <v>849</v>
      </c>
      <c r="V1004" s="253" t="s">
        <v>849</v>
      </c>
      <c r="W1004" s="252" t="s">
        <v>850</v>
      </c>
      <c r="X1004" s="252" t="s">
        <v>793</v>
      </c>
      <c r="Y1004" s="228" t="str">
        <f>VLOOKUP(HelpMe[[#This Row],[Technician]],Technicians[#All],3,FALSE)</f>
        <v>RAK Ceramics</v>
      </c>
      <c r="Z1004" s="228" t="str">
        <f>VLOOKUP(HelpMe[[#This Row],[Technician]],Technicians[#All],2,FALSE)</f>
        <v>SAP SD</v>
      </c>
      <c r="AA1004" s="230" t="e">
        <f>IF((TEXT("Oct 28, 2024 00:00 AM","mmm dd, yyyy hh:mm") - TEXT(HelpMe[[#This Row],[Created Date]],"mmm dd, yyyy hh:mm"))&gt;0, "Yes","No")</f>
        <v>#VALUE!</v>
      </c>
      <c r="AB1004" s="230">
        <f ca="1">IF(HelpMe[[#This Row],[Resolved Time]]="-",NOW()-TEXT(HelpMe[[#This Row],[Created Date]],"mmm dd, yyyy hh:mm"),HelpMe[[#This Row],[Resolved Time]]-HelpMe[[#This Row],[Created Date]])</f>
        <v>21.291666666664241</v>
      </c>
      <c r="AC1004" s="231" t="e">
        <f>YEAR(TEXT(HelpMe[[#This Row],[Created Date]],"mmm dd, yyyy hh:mm"))</f>
        <v>#VALUE!</v>
      </c>
      <c r="AD1004" s="228" t="e">
        <f>WEEKNUM(TEXT(HelpMe[[#This Row],[Created Date]],"mmm dd, yyyy hh:mm"),2)</f>
        <v>#VALUE!</v>
      </c>
      <c r="AE1004" s="228" t="e">
        <f>_xlfn.CONCAT(HelpMe[[#This Row],[Year]],"-W",HelpMe[[#This Row],[Week'#]])</f>
        <v>#VALUE!</v>
      </c>
      <c r="AF1004" s="228" t="str">
        <f>IFERROR(VLOOKUP(HelpMe[[#This Row],[ID]],CGTracker[#All],11,FALSE),"No CG Status Found")</f>
        <v>No CG Status Found</v>
      </c>
      <c r="AG1004" s="228" t="e">
        <f>MONTH(TEXT(HelpMe[[#This Row],[Created Date]],"mmm dd, yyyy hh:mm"))</f>
        <v>#VALUE!</v>
      </c>
      <c r="AH1004" s="228" t="e">
        <f>_xlfn.CONCAT(HelpMe[[#This Row],[Year]],"-M",HelpMe[[#This Row],[Month]])</f>
        <v>#VALUE!</v>
      </c>
      <c r="AI1004" s="228" t="str">
        <f ca="1">IF(HelpMe[[#This Row],[Age]]&lt;2,"Less than 2",IF(HelpMe[[#This Row],[Age]]&lt;5,"From 2 to 5",IF(HelpMe[[#This Row],[Age]]&lt;10,"From 5 to 10","More than 10")))</f>
        <v>More than 10</v>
      </c>
      <c r="AJ1004" s="233">
        <f>DATEVALUE(TEXT(HelpMe[[#This Row],[Created Date]],"mm/dd/yyyy hh:mm"))</f>
        <v>45392</v>
      </c>
      <c r="AK1004" s="233">
        <f>IF(HelpMe[[#This Row],[Resolved Time]]="-","",DATEVALUE(TEXT(HelpMe[[#This Row],[Created Date]],"mm/dd/yyyy hh:mm")))</f>
        <v>45392</v>
      </c>
    </row>
    <row r="1005" spans="1:37" ht="13.5" customHeight="1">
      <c r="A1005" s="252">
        <v>4000002575</v>
      </c>
      <c r="B1005" s="252" t="s">
        <v>156</v>
      </c>
      <c r="C1005" s="252" t="s">
        <v>861</v>
      </c>
      <c r="D1005" s="254" t="s">
        <v>2377</v>
      </c>
      <c r="E1005" s="252" t="s">
        <v>2378</v>
      </c>
      <c r="F1005" s="252" t="s">
        <v>742</v>
      </c>
      <c r="G1005" s="252" t="s">
        <v>942</v>
      </c>
      <c r="H1005" s="252" t="s">
        <v>403</v>
      </c>
      <c r="I1005" s="255">
        <v>45537.796527777777</v>
      </c>
      <c r="J1005" s="255">
        <v>45539.796527777777</v>
      </c>
      <c r="K1005" s="252" t="s">
        <v>845</v>
      </c>
      <c r="L1005" s="255">
        <v>45548.681250000001</v>
      </c>
      <c r="M1005" s="252" t="s">
        <v>846</v>
      </c>
      <c r="N1005" s="252" t="s">
        <v>880</v>
      </c>
      <c r="O1005" s="252" t="s">
        <v>848</v>
      </c>
      <c r="P1005" s="255">
        <v>45548.681250000001</v>
      </c>
      <c r="Q1005" s="252" t="s">
        <v>795</v>
      </c>
      <c r="R1005" s="255">
        <v>45545.680555555555</v>
      </c>
      <c r="S1005" s="255">
        <v>45545.680555555555</v>
      </c>
      <c r="T1005" s="255">
        <v>45538.504861111112</v>
      </c>
      <c r="U1005" s="253" t="s">
        <v>849</v>
      </c>
      <c r="V1005" s="256">
        <v>2000000000</v>
      </c>
      <c r="W1005" s="252" t="s">
        <v>850</v>
      </c>
      <c r="X1005" s="252" t="s">
        <v>793</v>
      </c>
      <c r="Y1005" s="228" t="str">
        <f>VLOOKUP(HelpMe[[#This Row],[Technician]],Technicians[#All],3,FALSE)</f>
        <v>RAK Ceramics</v>
      </c>
      <c r="Z1005" s="228" t="str">
        <f>VLOOKUP(HelpMe[[#This Row],[Technician]],Technicians[#All],2,FALSE)</f>
        <v>SAP SD</v>
      </c>
      <c r="AA1005" s="230" t="e">
        <f>IF((TEXT("Oct 28, 2024 00:00 AM","mmm dd, yyyy hh:mm") - TEXT(HelpMe[[#This Row],[Created Date]],"mmm dd, yyyy hh:mm"))&gt;0, "Yes","No")</f>
        <v>#VALUE!</v>
      </c>
      <c r="AB1005" s="230">
        <f ca="1">IF(HelpMe[[#This Row],[Resolved Time]]="-",NOW()-TEXT(HelpMe[[#This Row],[Created Date]],"mmm dd, yyyy hh:mm"),HelpMe[[#This Row],[Resolved Time]]-HelpMe[[#This Row],[Created Date]])</f>
        <v>7.8840277777781012</v>
      </c>
      <c r="AC1005" s="231" t="e">
        <f>YEAR(TEXT(HelpMe[[#This Row],[Created Date]],"mmm dd, yyyy hh:mm"))</f>
        <v>#VALUE!</v>
      </c>
      <c r="AD1005" s="228" t="e">
        <f>WEEKNUM(TEXT(HelpMe[[#This Row],[Created Date]],"mmm dd, yyyy hh:mm"),2)</f>
        <v>#VALUE!</v>
      </c>
      <c r="AE1005" s="228" t="e">
        <f>_xlfn.CONCAT(HelpMe[[#This Row],[Year]],"-W",HelpMe[[#This Row],[Week'#]])</f>
        <v>#VALUE!</v>
      </c>
      <c r="AF1005" s="228" t="str">
        <f>IFERROR(VLOOKUP(HelpMe[[#This Row],[ID]],CGTracker[#All],11,FALSE),"No CG Status Found")</f>
        <v>No CG Status Found</v>
      </c>
      <c r="AG1005" s="228" t="e">
        <f>MONTH(TEXT(HelpMe[[#This Row],[Created Date]],"mmm dd, yyyy hh:mm"))</f>
        <v>#VALUE!</v>
      </c>
      <c r="AH1005" s="228" t="e">
        <f>_xlfn.CONCAT(HelpMe[[#This Row],[Year]],"-M",HelpMe[[#This Row],[Month]])</f>
        <v>#VALUE!</v>
      </c>
      <c r="AI1005" s="228" t="str">
        <f ca="1">IF(HelpMe[[#This Row],[Age]]&lt;2,"Less than 2",IF(HelpMe[[#This Row],[Age]]&lt;5,"From 2 to 5",IF(HelpMe[[#This Row],[Age]]&lt;10,"From 5 to 10","More than 10")))</f>
        <v>From 5 to 10</v>
      </c>
      <c r="AJ1005" s="233">
        <f>DATEVALUE(TEXT(HelpMe[[#This Row],[Created Date]],"mm/dd/yyyy hh:mm"))</f>
        <v>45331</v>
      </c>
      <c r="AK1005" s="233">
        <f>IF(HelpMe[[#This Row],[Resolved Time]]="-","",DATEVALUE(TEXT(HelpMe[[#This Row],[Created Date]],"mm/dd/yyyy hh:mm")))</f>
        <v>45331</v>
      </c>
    </row>
    <row r="1006" spans="1:37" ht="13.5" customHeight="1">
      <c r="A1006" s="252">
        <v>4000001723</v>
      </c>
      <c r="B1006" s="252" t="s">
        <v>156</v>
      </c>
      <c r="C1006" s="252" t="s">
        <v>795</v>
      </c>
      <c r="D1006" s="254" t="s">
        <v>2379</v>
      </c>
      <c r="E1006" s="252" t="s">
        <v>2380</v>
      </c>
      <c r="F1006" s="252" t="s">
        <v>742</v>
      </c>
      <c r="G1006" s="252" t="s">
        <v>516</v>
      </c>
      <c r="H1006" s="252" t="s">
        <v>403</v>
      </c>
      <c r="I1006" s="255">
        <v>45510.500694444447</v>
      </c>
      <c r="J1006" s="255">
        <v>45512.500694444447</v>
      </c>
      <c r="K1006" s="252" t="s">
        <v>845</v>
      </c>
      <c r="L1006" s="255">
        <v>45522.505555555559</v>
      </c>
      <c r="M1006" s="252" t="s">
        <v>846</v>
      </c>
      <c r="N1006" s="252" t="s">
        <v>912</v>
      </c>
      <c r="O1006" s="252" t="s">
        <v>848</v>
      </c>
      <c r="P1006" s="255">
        <v>45522.505555555559</v>
      </c>
      <c r="Q1006" s="252" t="s">
        <v>795</v>
      </c>
      <c r="R1006" s="255">
        <v>45519.48333333333</v>
      </c>
      <c r="S1006" s="255">
        <v>45519.48333333333</v>
      </c>
      <c r="T1006" s="255">
        <v>45510.584027777775</v>
      </c>
      <c r="U1006" s="253" t="s">
        <v>849</v>
      </c>
      <c r="V1006" s="256">
        <v>2000000000</v>
      </c>
      <c r="W1006" s="252" t="s">
        <v>850</v>
      </c>
      <c r="X1006" s="252" t="s">
        <v>793</v>
      </c>
      <c r="Y1006" s="228" t="str">
        <f>VLOOKUP(HelpMe[[#This Row],[Technician]],Technicians[#All],3,FALSE)</f>
        <v>RAK Ceramics</v>
      </c>
      <c r="Z1006" s="228" t="str">
        <f>VLOOKUP(HelpMe[[#This Row],[Technician]],Technicians[#All],2,FALSE)</f>
        <v>SAP SD</v>
      </c>
      <c r="AA1006" s="230" t="e">
        <f>IF((TEXT("Oct 28, 2024 00:00 AM","mmm dd, yyyy hh:mm") - TEXT(HelpMe[[#This Row],[Created Date]],"mmm dd, yyyy hh:mm"))&gt;0, "Yes","No")</f>
        <v>#VALUE!</v>
      </c>
      <c r="AB1006" s="230">
        <f ca="1">IF(HelpMe[[#This Row],[Resolved Time]]="-",NOW()-TEXT(HelpMe[[#This Row],[Created Date]],"mmm dd, yyyy hh:mm"),HelpMe[[#This Row],[Resolved Time]]-HelpMe[[#This Row],[Created Date]])</f>
        <v>8.9826388888832298</v>
      </c>
      <c r="AC1006" s="231" t="e">
        <f>YEAR(TEXT(HelpMe[[#This Row],[Created Date]],"mmm dd, yyyy hh:mm"))</f>
        <v>#VALUE!</v>
      </c>
      <c r="AD1006" s="228" t="e">
        <f>WEEKNUM(TEXT(HelpMe[[#This Row],[Created Date]],"mmm dd, yyyy hh:mm"),2)</f>
        <v>#VALUE!</v>
      </c>
      <c r="AE1006" s="228" t="e">
        <f>_xlfn.CONCAT(HelpMe[[#This Row],[Year]],"-W",HelpMe[[#This Row],[Week'#]])</f>
        <v>#VALUE!</v>
      </c>
      <c r="AF1006" s="228" t="str">
        <f>IFERROR(VLOOKUP(HelpMe[[#This Row],[ID]],CGTracker[#All],11,FALSE),"No CG Status Found")</f>
        <v>No CG Status Found</v>
      </c>
      <c r="AG1006" s="228" t="e">
        <f>MONTH(TEXT(HelpMe[[#This Row],[Created Date]],"mmm dd, yyyy hh:mm"))</f>
        <v>#VALUE!</v>
      </c>
      <c r="AH1006" s="228" t="e">
        <f>_xlfn.CONCAT(HelpMe[[#This Row],[Year]],"-M",HelpMe[[#This Row],[Month]])</f>
        <v>#VALUE!</v>
      </c>
      <c r="AI1006" s="228" t="str">
        <f ca="1">IF(HelpMe[[#This Row],[Age]]&lt;2,"Less than 2",IF(HelpMe[[#This Row],[Age]]&lt;5,"From 2 to 5",IF(HelpMe[[#This Row],[Age]]&lt;10,"From 5 to 10","More than 10")))</f>
        <v>From 5 to 10</v>
      </c>
      <c r="AJ1006" s="233">
        <f>DATEVALUE(TEXT(HelpMe[[#This Row],[Created Date]],"mm/dd/yyyy hh:mm"))</f>
        <v>45451</v>
      </c>
      <c r="AK1006" s="233">
        <f>IF(HelpMe[[#This Row],[Resolved Time]]="-","",DATEVALUE(TEXT(HelpMe[[#This Row],[Created Date]],"mm/dd/yyyy hh:mm")))</f>
        <v>45451</v>
      </c>
    </row>
    <row r="1007" spans="1:37" ht="13.5" customHeight="1">
      <c r="A1007" s="252">
        <v>4000002888</v>
      </c>
      <c r="B1007" s="252" t="s">
        <v>156</v>
      </c>
      <c r="C1007" s="252" t="s">
        <v>795</v>
      </c>
      <c r="D1007" s="254" t="s">
        <v>2381</v>
      </c>
      <c r="E1007" s="252" t="s">
        <v>2369</v>
      </c>
      <c r="F1007" s="252" t="s">
        <v>854</v>
      </c>
      <c r="G1007" s="252" t="s">
        <v>855</v>
      </c>
      <c r="H1007" s="252" t="s">
        <v>403</v>
      </c>
      <c r="I1007" s="255">
        <v>45545.664583333331</v>
      </c>
      <c r="J1007" s="255">
        <v>45547.664583333331</v>
      </c>
      <c r="K1007" s="252" t="s">
        <v>845</v>
      </c>
      <c r="L1007" s="255">
        <v>45551.765972222223</v>
      </c>
      <c r="M1007" s="252" t="s">
        <v>846</v>
      </c>
      <c r="N1007" s="252" t="s">
        <v>1027</v>
      </c>
      <c r="O1007" s="252" t="s">
        <v>848</v>
      </c>
      <c r="P1007" s="255">
        <v>45551.765972222223</v>
      </c>
      <c r="Q1007" s="252" t="s">
        <v>795</v>
      </c>
      <c r="R1007" s="255">
        <v>45548.762499999997</v>
      </c>
      <c r="S1007" s="255">
        <v>45548.762499999997</v>
      </c>
      <c r="T1007" s="255">
        <v>45545.747916666667</v>
      </c>
      <c r="U1007" s="253" t="s">
        <v>849</v>
      </c>
      <c r="V1007" s="256">
        <v>2000000000</v>
      </c>
      <c r="W1007" s="252" t="s">
        <v>850</v>
      </c>
      <c r="X1007" s="252" t="s">
        <v>793</v>
      </c>
      <c r="Y1007" s="228" t="str">
        <f>VLOOKUP(HelpMe[[#This Row],[Technician]],Technicians[#All],3,FALSE)</f>
        <v>RAK Ceramics</v>
      </c>
      <c r="Z1007" s="228" t="str">
        <f>VLOOKUP(HelpMe[[#This Row],[Technician]],Technicians[#All],2,FALSE)</f>
        <v>SAP PP</v>
      </c>
      <c r="AA1007" s="230" t="e">
        <f>IF((TEXT("Oct 28, 2024 00:00 AM","mmm dd, yyyy hh:mm") - TEXT(HelpMe[[#This Row],[Created Date]],"mmm dd, yyyy hh:mm"))&gt;0, "Yes","No")</f>
        <v>#VALUE!</v>
      </c>
      <c r="AB1007" s="230">
        <f ca="1">IF(HelpMe[[#This Row],[Resolved Time]]="-",NOW()-TEXT(HelpMe[[#This Row],[Created Date]],"mmm dd, yyyy hh:mm"),HelpMe[[#This Row],[Resolved Time]]-HelpMe[[#This Row],[Created Date]])</f>
        <v>3.0979166666656965</v>
      </c>
      <c r="AC1007" s="231" t="e">
        <f>YEAR(TEXT(HelpMe[[#This Row],[Created Date]],"mmm dd, yyyy hh:mm"))</f>
        <v>#VALUE!</v>
      </c>
      <c r="AD1007" s="228" t="e">
        <f>WEEKNUM(TEXT(HelpMe[[#This Row],[Created Date]],"mmm dd, yyyy hh:mm"),2)</f>
        <v>#VALUE!</v>
      </c>
      <c r="AE1007" s="228" t="e">
        <f>_xlfn.CONCAT(HelpMe[[#This Row],[Year]],"-W",HelpMe[[#This Row],[Week'#]])</f>
        <v>#VALUE!</v>
      </c>
      <c r="AF1007" s="228" t="str">
        <f>IFERROR(VLOOKUP(HelpMe[[#This Row],[ID]],CGTracker[#All],11,FALSE),"No CG Status Found")</f>
        <v>No CG Status Found</v>
      </c>
      <c r="AG1007" s="228" t="e">
        <f>MONTH(TEXT(HelpMe[[#This Row],[Created Date]],"mmm dd, yyyy hh:mm"))</f>
        <v>#VALUE!</v>
      </c>
      <c r="AH1007" s="228" t="e">
        <f>_xlfn.CONCAT(HelpMe[[#This Row],[Year]],"-M",HelpMe[[#This Row],[Month]])</f>
        <v>#VALUE!</v>
      </c>
      <c r="AI1007" s="228" t="str">
        <f ca="1">IF(HelpMe[[#This Row],[Age]]&lt;2,"Less than 2",IF(HelpMe[[#This Row],[Age]]&lt;5,"From 2 to 5",IF(HelpMe[[#This Row],[Age]]&lt;10,"From 5 to 10","More than 10")))</f>
        <v>From 2 to 5</v>
      </c>
      <c r="AJ1007" s="233">
        <f>DATEVALUE(TEXT(HelpMe[[#This Row],[Created Date]],"mm/dd/yyyy hh:mm"))</f>
        <v>45574</v>
      </c>
      <c r="AK1007" s="233">
        <f>IF(HelpMe[[#This Row],[Resolved Time]]="-","",DATEVALUE(TEXT(HelpMe[[#This Row],[Created Date]],"mm/dd/yyyy hh:mm")))</f>
        <v>45574</v>
      </c>
    </row>
    <row r="1008" spans="1:37" ht="13.5" customHeight="1">
      <c r="A1008" s="252">
        <v>4000002713</v>
      </c>
      <c r="B1008" s="252" t="s">
        <v>156</v>
      </c>
      <c r="C1008" s="252" t="s">
        <v>795</v>
      </c>
      <c r="D1008" s="254" t="s">
        <v>2382</v>
      </c>
      <c r="E1008" s="252" t="s">
        <v>2383</v>
      </c>
      <c r="F1008" s="252" t="s">
        <v>742</v>
      </c>
      <c r="G1008" s="252" t="s">
        <v>516</v>
      </c>
      <c r="H1008" s="252" t="s">
        <v>403</v>
      </c>
      <c r="I1008" s="255">
        <v>45540.588194444441</v>
      </c>
      <c r="J1008" s="255">
        <v>45544.588194444441</v>
      </c>
      <c r="K1008" s="252" t="s">
        <v>845</v>
      </c>
      <c r="L1008" s="255">
        <v>45548.76458333333</v>
      </c>
      <c r="M1008" s="252" t="s">
        <v>846</v>
      </c>
      <c r="N1008" s="253" t="s">
        <v>849</v>
      </c>
      <c r="O1008" s="252" t="s">
        <v>848</v>
      </c>
      <c r="P1008" s="255">
        <v>45548.76458333333</v>
      </c>
      <c r="Q1008" s="252" t="s">
        <v>795</v>
      </c>
      <c r="R1008" s="255">
        <v>45545.757638888892</v>
      </c>
      <c r="S1008" s="255">
        <v>45540.658333333333</v>
      </c>
      <c r="T1008" s="255">
        <v>45540.671527777777</v>
      </c>
      <c r="U1008" s="253" t="s">
        <v>849</v>
      </c>
      <c r="V1008" s="253" t="s">
        <v>849</v>
      </c>
      <c r="W1008" s="252" t="s">
        <v>850</v>
      </c>
      <c r="X1008" s="252" t="s">
        <v>793</v>
      </c>
      <c r="Y1008" s="228" t="str">
        <f>VLOOKUP(HelpMe[[#This Row],[Technician]],Technicians[#All],3,FALSE)</f>
        <v>RAK Ceramics</v>
      </c>
      <c r="Z1008" s="228" t="str">
        <f>VLOOKUP(HelpMe[[#This Row],[Technician]],Technicians[#All],2,FALSE)</f>
        <v>SAP SD</v>
      </c>
      <c r="AA1008" s="230" t="e">
        <f>IF((TEXT("Oct 28, 2024 00:00 AM","mmm dd, yyyy hh:mm") - TEXT(HelpMe[[#This Row],[Created Date]],"mmm dd, yyyy hh:mm"))&gt;0, "Yes","No")</f>
        <v>#VALUE!</v>
      </c>
      <c r="AB1008" s="230">
        <f ca="1">IF(HelpMe[[#This Row],[Resolved Time]]="-",NOW()-TEXT(HelpMe[[#This Row],[Created Date]],"mmm dd, yyyy hh:mm"),HelpMe[[#This Row],[Resolved Time]]-HelpMe[[#This Row],[Created Date]])</f>
        <v>5.1694444444510737</v>
      </c>
      <c r="AC1008" s="231" t="e">
        <f>YEAR(TEXT(HelpMe[[#This Row],[Created Date]],"mmm dd, yyyy hh:mm"))</f>
        <v>#VALUE!</v>
      </c>
      <c r="AD1008" s="228" t="e">
        <f>WEEKNUM(TEXT(HelpMe[[#This Row],[Created Date]],"mmm dd, yyyy hh:mm"),2)</f>
        <v>#VALUE!</v>
      </c>
      <c r="AE1008" s="228" t="e">
        <f>_xlfn.CONCAT(HelpMe[[#This Row],[Year]],"-W",HelpMe[[#This Row],[Week'#]])</f>
        <v>#VALUE!</v>
      </c>
      <c r="AF1008" s="228" t="str">
        <f>IFERROR(VLOOKUP(HelpMe[[#This Row],[ID]],CGTracker[#All],11,FALSE),"No CG Status Found")</f>
        <v>No CG Status Found</v>
      </c>
      <c r="AG1008" s="228" t="e">
        <f>MONTH(TEXT(HelpMe[[#This Row],[Created Date]],"mmm dd, yyyy hh:mm"))</f>
        <v>#VALUE!</v>
      </c>
      <c r="AH1008" s="228" t="e">
        <f>_xlfn.CONCAT(HelpMe[[#This Row],[Year]],"-M",HelpMe[[#This Row],[Month]])</f>
        <v>#VALUE!</v>
      </c>
      <c r="AI1008" s="228" t="str">
        <f ca="1">IF(HelpMe[[#This Row],[Age]]&lt;2,"Less than 2",IF(HelpMe[[#This Row],[Age]]&lt;5,"From 2 to 5",IF(HelpMe[[#This Row],[Age]]&lt;10,"From 5 to 10","More than 10")))</f>
        <v>From 5 to 10</v>
      </c>
      <c r="AJ1008" s="233">
        <f>DATEVALUE(TEXT(HelpMe[[#This Row],[Created Date]],"mm/dd/yyyy hh:mm"))</f>
        <v>45421</v>
      </c>
      <c r="AK1008" s="233">
        <f>IF(HelpMe[[#This Row],[Resolved Time]]="-","",DATEVALUE(TEXT(HelpMe[[#This Row],[Created Date]],"mm/dd/yyyy hh:mm")))</f>
        <v>45421</v>
      </c>
    </row>
    <row r="1009" spans="1:37" ht="13.5" customHeight="1">
      <c r="A1009" s="252">
        <v>4000003212</v>
      </c>
      <c r="B1009" s="252" t="s">
        <v>156</v>
      </c>
      <c r="C1009" s="252" t="s">
        <v>795</v>
      </c>
      <c r="D1009" s="254" t="s">
        <v>2384</v>
      </c>
      <c r="E1009" s="252" t="s">
        <v>1987</v>
      </c>
      <c r="F1009" s="252" t="s">
        <v>843</v>
      </c>
      <c r="G1009" s="252" t="s">
        <v>844</v>
      </c>
      <c r="H1009" s="252" t="s">
        <v>403</v>
      </c>
      <c r="I1009" s="255">
        <v>45554.456944444442</v>
      </c>
      <c r="J1009" s="255">
        <v>45556.456944444442</v>
      </c>
      <c r="K1009" s="252" t="s">
        <v>845</v>
      </c>
      <c r="L1009" s="255">
        <v>45557.726388888892</v>
      </c>
      <c r="M1009" s="252" t="s">
        <v>1987</v>
      </c>
      <c r="N1009" s="252" t="s">
        <v>968</v>
      </c>
      <c r="O1009" s="252" t="s">
        <v>920</v>
      </c>
      <c r="P1009" s="255">
        <v>45557.726388888892</v>
      </c>
      <c r="Q1009" s="252" t="s">
        <v>795</v>
      </c>
      <c r="R1009" s="255">
        <v>45554.706944444442</v>
      </c>
      <c r="S1009" s="255">
        <v>45554.706944444442</v>
      </c>
      <c r="T1009" s="255">
        <v>45554.540277777778</v>
      </c>
      <c r="U1009" s="253" t="s">
        <v>849</v>
      </c>
      <c r="V1009" s="253" t="s">
        <v>849</v>
      </c>
      <c r="W1009" s="252" t="s">
        <v>850</v>
      </c>
      <c r="X1009" s="252" t="s">
        <v>903</v>
      </c>
      <c r="Y1009" s="228" t="str">
        <f>VLOOKUP(HelpMe[[#This Row],[Technician]],Technicians[#All],3,FALSE)</f>
        <v>RAK Ceramics</v>
      </c>
      <c r="Z1009" s="228" t="str">
        <f>VLOOKUP(HelpMe[[#This Row],[Technician]],Technicians[#All],2,FALSE)</f>
        <v>SAP Basis</v>
      </c>
      <c r="AA1009" s="230" t="e">
        <f>IF((TEXT("Oct 28, 2024 00:00 AM","mmm dd, yyyy hh:mm") - TEXT(HelpMe[[#This Row],[Created Date]],"mmm dd, yyyy hh:mm"))&gt;0, "Yes","No")</f>
        <v>#VALUE!</v>
      </c>
      <c r="AB1009" s="230">
        <f ca="1">IF(HelpMe[[#This Row],[Resolved Time]]="-",NOW()-TEXT(HelpMe[[#This Row],[Created Date]],"mmm dd, yyyy hh:mm"),HelpMe[[#This Row],[Resolved Time]]-HelpMe[[#This Row],[Created Date]])</f>
        <v>0.25</v>
      </c>
      <c r="AC1009" s="231" t="e">
        <f>YEAR(TEXT(HelpMe[[#This Row],[Created Date]],"mmm dd, yyyy hh:mm"))</f>
        <v>#VALUE!</v>
      </c>
      <c r="AD1009" s="228" t="e">
        <f>WEEKNUM(TEXT(HelpMe[[#This Row],[Created Date]],"mmm dd, yyyy hh:mm"),2)</f>
        <v>#VALUE!</v>
      </c>
      <c r="AE1009" s="228" t="e">
        <f>_xlfn.CONCAT(HelpMe[[#This Row],[Year]],"-W",HelpMe[[#This Row],[Week'#]])</f>
        <v>#VALUE!</v>
      </c>
      <c r="AF1009" s="228" t="str">
        <f>IFERROR(VLOOKUP(HelpMe[[#This Row],[ID]],CGTracker[#All],11,FALSE),"No CG Status Found")</f>
        <v>No CG Status Found</v>
      </c>
      <c r="AG1009" s="228" t="e">
        <f>MONTH(TEXT(HelpMe[[#This Row],[Created Date]],"mmm dd, yyyy hh:mm"))</f>
        <v>#VALUE!</v>
      </c>
      <c r="AH1009" s="228" t="e">
        <f>_xlfn.CONCAT(HelpMe[[#This Row],[Year]],"-M",HelpMe[[#This Row],[Month]])</f>
        <v>#VALUE!</v>
      </c>
      <c r="AI1009" s="228" t="str">
        <f ca="1">IF(HelpMe[[#This Row],[Age]]&lt;2,"Less than 2",IF(HelpMe[[#This Row],[Age]]&lt;5,"From 2 to 5",IF(HelpMe[[#This Row],[Age]]&lt;10,"From 5 to 10","More than 10")))</f>
        <v>Less than 2</v>
      </c>
      <c r="AJ1009" s="233" t="e">
        <f>DATEVALUE(TEXT(HelpMe[[#This Row],[Created Date]],"mm/dd/yyyy hh:mm"))</f>
        <v>#VALUE!</v>
      </c>
      <c r="AK1009" s="233" t="e">
        <f>IF(HelpMe[[#This Row],[Resolved Time]]="-","",DATEVALUE(TEXT(HelpMe[[#This Row],[Created Date]],"mm/dd/yyyy hh:mm")))</f>
        <v>#VALUE!</v>
      </c>
    </row>
    <row r="1010" spans="1:37" ht="13.5" customHeight="1">
      <c r="A1010" s="252">
        <v>4000005911</v>
      </c>
      <c r="B1010" s="252" t="s">
        <v>156</v>
      </c>
      <c r="C1010" s="252" t="s">
        <v>795</v>
      </c>
      <c r="D1010" s="254" t="s">
        <v>734</v>
      </c>
      <c r="E1010" s="252" t="s">
        <v>1210</v>
      </c>
      <c r="F1010" s="252" t="s">
        <v>941</v>
      </c>
      <c r="G1010" s="252" t="s">
        <v>980</v>
      </c>
      <c r="H1010" s="252" t="s">
        <v>403</v>
      </c>
      <c r="I1010" s="255">
        <v>45639.488194444442</v>
      </c>
      <c r="J1010" s="255">
        <v>45643.488194444442</v>
      </c>
      <c r="K1010" s="252" t="s">
        <v>845</v>
      </c>
      <c r="L1010" s="255">
        <v>45642.758333333331</v>
      </c>
      <c r="M1010" s="252" t="s">
        <v>948</v>
      </c>
      <c r="N1010" s="252" t="s">
        <v>878</v>
      </c>
      <c r="O1010" s="252" t="s">
        <v>848</v>
      </c>
      <c r="P1010" s="255">
        <v>45642.758333333331</v>
      </c>
      <c r="Q1010" s="252" t="s">
        <v>795</v>
      </c>
      <c r="R1010" s="255">
        <v>45639.736111111109</v>
      </c>
      <c r="S1010" s="255">
        <v>45639.711111111108</v>
      </c>
      <c r="T1010" s="255">
        <v>45639.571527777778</v>
      </c>
      <c r="U1010" s="253" t="s">
        <v>849</v>
      </c>
      <c r="V1010" s="256">
        <v>2000000000</v>
      </c>
      <c r="W1010" s="252" t="s">
        <v>850</v>
      </c>
      <c r="X1010" s="252" t="s">
        <v>793</v>
      </c>
      <c r="Y1010" s="228" t="str">
        <f>VLOOKUP(HelpMe[[#This Row],[Technician]],Technicians[#All],3,FALSE)</f>
        <v>Capgemini</v>
      </c>
      <c r="Z1010" s="228" t="str">
        <f>VLOOKUP(HelpMe[[#This Row],[Technician]],Technicians[#All],2,FALSE)</f>
        <v>SAP FICO</v>
      </c>
      <c r="AA1010" s="230" t="e">
        <f>IF((TEXT("Oct 28, 2024 00:00 AM","mmm dd, yyyy hh:mm") - TEXT(HelpMe[[#This Row],[Created Date]],"mmm dd, yyyy hh:mm"))&gt;0, "Yes","No")</f>
        <v>#VALUE!</v>
      </c>
      <c r="AB1010" s="230">
        <f ca="1">IF(HelpMe[[#This Row],[Resolved Time]]="-",NOW()-TEXT(HelpMe[[#This Row],[Created Date]],"mmm dd, yyyy hh:mm"),HelpMe[[#This Row],[Resolved Time]]-HelpMe[[#This Row],[Created Date]])</f>
        <v>0.24791666666715173</v>
      </c>
      <c r="AC1010" s="231" t="e">
        <f>YEAR(TEXT(HelpMe[[#This Row],[Created Date]],"mmm dd, yyyy hh:mm"))</f>
        <v>#VALUE!</v>
      </c>
      <c r="AD1010" s="228" t="e">
        <f>WEEKNUM(TEXT(HelpMe[[#This Row],[Created Date]],"mmm dd, yyyy hh:mm"),2)</f>
        <v>#VALUE!</v>
      </c>
      <c r="AE1010" s="228" t="e">
        <f>_xlfn.CONCAT(HelpMe[[#This Row],[Year]],"-W",HelpMe[[#This Row],[Week'#]])</f>
        <v>#VALUE!</v>
      </c>
      <c r="AF1010" s="228" t="str">
        <f>IFERROR(VLOOKUP(HelpMe[[#This Row],[ID]],CGTracker[#All],11,FALSE),"No CG Status Found")</f>
        <v>Closed</v>
      </c>
      <c r="AG1010" s="228" t="e">
        <f>MONTH(TEXT(HelpMe[[#This Row],[Created Date]],"mmm dd, yyyy hh:mm"))</f>
        <v>#VALUE!</v>
      </c>
      <c r="AH1010" s="228" t="e">
        <f>_xlfn.CONCAT(HelpMe[[#This Row],[Year]],"-M",HelpMe[[#This Row],[Month]])</f>
        <v>#VALUE!</v>
      </c>
      <c r="AI1010" s="228" t="str">
        <f ca="1">IF(HelpMe[[#This Row],[Age]]&lt;2,"Less than 2",IF(HelpMe[[#This Row],[Age]]&lt;5,"From 2 to 5",IF(HelpMe[[#This Row],[Age]]&lt;10,"From 5 to 10","More than 10")))</f>
        <v>Less than 2</v>
      </c>
      <c r="AJ1010" s="233" t="e">
        <f>DATEVALUE(TEXT(HelpMe[[#This Row],[Created Date]],"mm/dd/yyyy hh:mm"))</f>
        <v>#VALUE!</v>
      </c>
      <c r="AK1010" s="233" t="e">
        <f>IF(HelpMe[[#This Row],[Resolved Time]]="-","",DATEVALUE(TEXT(HelpMe[[#This Row],[Created Date]],"mm/dd/yyyy hh:mm")))</f>
        <v>#VALUE!</v>
      </c>
    </row>
    <row r="1011" spans="1:37" ht="13.5" customHeight="1">
      <c r="A1011" s="257">
        <v>4000005508</v>
      </c>
      <c r="B1011" s="257" t="s">
        <v>117</v>
      </c>
      <c r="C1011" s="257" t="s">
        <v>795</v>
      </c>
      <c r="D1011" s="254" t="s">
        <v>571</v>
      </c>
      <c r="E1011" s="257" t="s">
        <v>1472</v>
      </c>
      <c r="F1011" s="257" t="s">
        <v>1273</v>
      </c>
      <c r="G1011" s="257" t="s">
        <v>516</v>
      </c>
      <c r="H1011" s="257" t="s">
        <v>1521</v>
      </c>
      <c r="I1011" s="259">
        <v>45625.69027777778</v>
      </c>
      <c r="J1011" s="259">
        <v>45628.69027777778</v>
      </c>
      <c r="K1011" s="257" t="s">
        <v>845</v>
      </c>
      <c r="L1011" s="258" t="s">
        <v>849</v>
      </c>
      <c r="M1011" s="257" t="s">
        <v>846</v>
      </c>
      <c r="N1011" s="257" t="s">
        <v>1071</v>
      </c>
      <c r="O1011" s="257" t="s">
        <v>848</v>
      </c>
      <c r="P1011" s="259">
        <v>45637.501388888886</v>
      </c>
      <c r="Q1011" s="257" t="s">
        <v>795</v>
      </c>
      <c r="R1011" s="258" t="s">
        <v>849</v>
      </c>
      <c r="S1011" s="259">
        <v>45632.445833333331</v>
      </c>
      <c r="T1011" s="259">
        <v>45625.773611111108</v>
      </c>
      <c r="U1011" s="257" t="s">
        <v>845</v>
      </c>
      <c r="V1011" s="258" t="s">
        <v>849</v>
      </c>
      <c r="W1011" s="257" t="s">
        <v>850</v>
      </c>
      <c r="X1011" s="257" t="s">
        <v>903</v>
      </c>
      <c r="Y1011" s="228" t="str">
        <f>VLOOKUP(HelpMe[[#This Row],[Technician]],Technicians[#All],3,FALSE)</f>
        <v>Unkown</v>
      </c>
      <c r="Z1011" s="228" t="str">
        <f>VLOOKUP(HelpMe[[#This Row],[Technician]],Technicians[#All],2,FALSE)</f>
        <v>Unkown</v>
      </c>
      <c r="AA1011" s="230" t="e">
        <f>IF((TEXT("Oct 28, 2024 00:00 AM","mmm dd, yyyy hh:mm") - TEXT(HelpMe[[#This Row],[Created Date]],"mmm dd, yyyy hh:mm"))&gt;0, "Yes","No")</f>
        <v>#VALUE!</v>
      </c>
      <c r="AB1011" s="230" t="e">
        <f ca="1">IF(HelpMe[[#This Row],[Resolved Time]]="-",NOW()-TEXT(HelpMe[[#This Row],[Created Date]],"mmm dd, yyyy hh:mm"),HelpMe[[#This Row],[Resolved Time]]-HelpMe[[#This Row],[Created Date]])</f>
        <v>#VALUE!</v>
      </c>
      <c r="AC1011" s="231" t="e">
        <f>YEAR(TEXT(HelpMe[[#This Row],[Created Date]],"mmm dd, yyyy hh:mm"))</f>
        <v>#VALUE!</v>
      </c>
      <c r="AD1011" s="228" t="e">
        <f>WEEKNUM(TEXT(HelpMe[[#This Row],[Created Date]],"mmm dd, yyyy hh:mm"),2)</f>
        <v>#VALUE!</v>
      </c>
      <c r="AE1011" s="228" t="e">
        <f>_xlfn.CONCAT(HelpMe[[#This Row],[Year]],"-W",HelpMe[[#This Row],[Week'#]])</f>
        <v>#VALUE!</v>
      </c>
      <c r="AF1011" s="228" t="str">
        <f>IFERROR(VLOOKUP(HelpMe[[#This Row],[ID]],CGTracker[#All],11,FALSE),"No CG Status Found")</f>
        <v>New</v>
      </c>
      <c r="AG1011" s="228" t="e">
        <f>MONTH(TEXT(HelpMe[[#This Row],[Created Date]],"mmm dd, yyyy hh:mm"))</f>
        <v>#VALUE!</v>
      </c>
      <c r="AH1011" s="228" t="e">
        <f>_xlfn.CONCAT(HelpMe[[#This Row],[Year]],"-M",HelpMe[[#This Row],[Month]])</f>
        <v>#VALUE!</v>
      </c>
      <c r="AI1011" s="228" t="e">
        <f ca="1">IF(HelpMe[[#This Row],[Age]]&lt;2,"Less than 2",IF(HelpMe[[#This Row],[Age]]&lt;5,"From 2 to 5",IF(HelpMe[[#This Row],[Age]]&lt;10,"From 5 to 10","More than 10")))</f>
        <v>#VALUE!</v>
      </c>
      <c r="AJ1011" s="233" t="e">
        <f>DATEVALUE(TEXT(HelpMe[[#This Row],[Created Date]],"mm/dd/yyyy hh:mm"))</f>
        <v>#VALUE!</v>
      </c>
      <c r="AK1011" s="233" t="str">
        <f>IF(HelpMe[[#This Row],[Resolved Time]]="-","",DATEVALUE(TEXT(HelpMe[[#This Row],[Created Date]],"mm/dd/yyyy hh:mm")))</f>
        <v/>
      </c>
    </row>
    <row r="1012" spans="1:37" ht="13.5" customHeight="1">
      <c r="A1012" s="252">
        <v>4000001815</v>
      </c>
      <c r="B1012" s="252" t="s">
        <v>156</v>
      </c>
      <c r="C1012" s="252" t="s">
        <v>906</v>
      </c>
      <c r="D1012" s="254" t="s">
        <v>2385</v>
      </c>
      <c r="E1012" s="252" t="s">
        <v>1102</v>
      </c>
      <c r="F1012" s="252" t="s">
        <v>884</v>
      </c>
      <c r="G1012" s="252" t="s">
        <v>844</v>
      </c>
      <c r="H1012" s="252" t="s">
        <v>403</v>
      </c>
      <c r="I1012" s="255">
        <v>45512.693749999999</v>
      </c>
      <c r="J1012" s="255">
        <v>45513.652083333334</v>
      </c>
      <c r="K1012" s="252" t="s">
        <v>885</v>
      </c>
      <c r="L1012" s="255">
        <v>45516.545138888891</v>
      </c>
      <c r="M1012" s="252" t="s">
        <v>1102</v>
      </c>
      <c r="N1012" s="252" t="s">
        <v>971</v>
      </c>
      <c r="O1012" s="252" t="s">
        <v>848</v>
      </c>
      <c r="P1012" s="255">
        <v>45516.545138888891</v>
      </c>
      <c r="Q1012" s="252" t="s">
        <v>861</v>
      </c>
      <c r="R1012" s="255">
        <v>45513.504861111112</v>
      </c>
      <c r="S1012" s="255">
        <v>45512.875</v>
      </c>
      <c r="T1012" s="255">
        <v>45512.73541666667</v>
      </c>
      <c r="U1012" s="253" t="s">
        <v>849</v>
      </c>
      <c r="V1012" s="253" t="s">
        <v>849</v>
      </c>
      <c r="W1012" s="252" t="s">
        <v>888</v>
      </c>
      <c r="X1012" s="252" t="s">
        <v>793</v>
      </c>
      <c r="Y1012" s="228" t="str">
        <f>VLOOKUP(HelpMe[[#This Row],[Technician]],Technicians[#All],3,FALSE)</f>
        <v>RAK Ceramics</v>
      </c>
      <c r="Z1012" s="228" t="str">
        <f>VLOOKUP(HelpMe[[#This Row],[Technician]],Technicians[#All],2,FALSE)</f>
        <v>SAP Basis</v>
      </c>
      <c r="AA1012" s="230" t="e">
        <f>IF((TEXT("Oct 28, 2024 00:00 AM","mmm dd, yyyy hh:mm") - TEXT(HelpMe[[#This Row],[Created Date]],"mmm dd, yyyy hh:mm"))&gt;0, "Yes","No")</f>
        <v>#VALUE!</v>
      </c>
      <c r="AB1012" s="230">
        <f ca="1">IF(HelpMe[[#This Row],[Resolved Time]]="-",NOW()-TEXT(HelpMe[[#This Row],[Created Date]],"mmm dd, yyyy hh:mm"),HelpMe[[#This Row],[Resolved Time]]-HelpMe[[#This Row],[Created Date]])</f>
        <v>0.81111111111385981</v>
      </c>
      <c r="AC1012" s="231" t="e">
        <f>YEAR(TEXT(HelpMe[[#This Row],[Created Date]],"mmm dd, yyyy hh:mm"))</f>
        <v>#VALUE!</v>
      </c>
      <c r="AD1012" s="228" t="e">
        <f>WEEKNUM(TEXT(HelpMe[[#This Row],[Created Date]],"mmm dd, yyyy hh:mm"),2)</f>
        <v>#VALUE!</v>
      </c>
      <c r="AE1012" s="228" t="e">
        <f>_xlfn.CONCAT(HelpMe[[#This Row],[Year]],"-W",HelpMe[[#This Row],[Week'#]])</f>
        <v>#VALUE!</v>
      </c>
      <c r="AF1012" s="228" t="str">
        <f>IFERROR(VLOOKUP(HelpMe[[#This Row],[ID]],CGTracker[#All],11,FALSE),"No CG Status Found")</f>
        <v>No CG Status Found</v>
      </c>
      <c r="AG1012" s="228" t="e">
        <f>MONTH(TEXT(HelpMe[[#This Row],[Created Date]],"mmm dd, yyyy hh:mm"))</f>
        <v>#VALUE!</v>
      </c>
      <c r="AH1012" s="228" t="e">
        <f>_xlfn.CONCAT(HelpMe[[#This Row],[Year]],"-M",HelpMe[[#This Row],[Month]])</f>
        <v>#VALUE!</v>
      </c>
      <c r="AI1012" s="228" t="str">
        <f ca="1">IF(HelpMe[[#This Row],[Age]]&lt;2,"Less than 2",IF(HelpMe[[#This Row],[Age]]&lt;5,"From 2 to 5",IF(HelpMe[[#This Row],[Age]]&lt;10,"From 5 to 10","More than 10")))</f>
        <v>Less than 2</v>
      </c>
      <c r="AJ1012" s="233">
        <f>DATEVALUE(TEXT(HelpMe[[#This Row],[Created Date]],"mm/dd/yyyy hh:mm"))</f>
        <v>45512</v>
      </c>
      <c r="AK1012" s="233">
        <f>IF(HelpMe[[#This Row],[Resolved Time]]="-","",DATEVALUE(TEXT(HelpMe[[#This Row],[Created Date]],"mm/dd/yyyy hh:mm")))</f>
        <v>45512</v>
      </c>
    </row>
    <row r="1013" spans="1:37" ht="13.5" customHeight="1">
      <c r="A1013" s="252">
        <v>4000003454</v>
      </c>
      <c r="B1013" s="252" t="s">
        <v>156</v>
      </c>
      <c r="C1013" s="252" t="s">
        <v>861</v>
      </c>
      <c r="D1013" s="254" t="s">
        <v>2386</v>
      </c>
      <c r="E1013" s="252" t="s">
        <v>2387</v>
      </c>
      <c r="F1013" s="252" t="s">
        <v>963</v>
      </c>
      <c r="G1013" s="252" t="s">
        <v>516</v>
      </c>
      <c r="H1013" s="252" t="s">
        <v>403</v>
      </c>
      <c r="I1013" s="255">
        <v>45562.51666666667</v>
      </c>
      <c r="J1013" s="255">
        <v>45563.495833333334</v>
      </c>
      <c r="K1013" s="252" t="s">
        <v>845</v>
      </c>
      <c r="L1013" s="255">
        <v>45562.53402777778</v>
      </c>
      <c r="M1013" s="252" t="s">
        <v>846</v>
      </c>
      <c r="N1013" s="252" t="s">
        <v>1014</v>
      </c>
      <c r="O1013" s="252" t="s">
        <v>920</v>
      </c>
      <c r="P1013" s="255">
        <v>45566.554166666669</v>
      </c>
      <c r="Q1013" s="252" t="s">
        <v>861</v>
      </c>
      <c r="R1013" s="255">
        <v>45562.529166666667</v>
      </c>
      <c r="S1013" s="255">
        <v>45562.529166666667</v>
      </c>
      <c r="T1013" s="255">
        <v>45562.558333333334</v>
      </c>
      <c r="U1013" s="253" t="s">
        <v>849</v>
      </c>
      <c r="V1013" s="253" t="s">
        <v>849</v>
      </c>
      <c r="W1013" s="252" t="s">
        <v>850</v>
      </c>
      <c r="X1013" s="252" t="s">
        <v>903</v>
      </c>
      <c r="Y1013" s="228" t="str">
        <f>VLOOKUP(HelpMe[[#This Row],[Technician]],Technicians[#All],3,FALSE)</f>
        <v>RAK Ceramics</v>
      </c>
      <c r="Z1013" s="228" t="str">
        <f>VLOOKUP(HelpMe[[#This Row],[Technician]],Technicians[#All],2,FALSE)</f>
        <v>Business Head India</v>
      </c>
      <c r="AA1013" s="230" t="e">
        <f>IF((TEXT("Oct 28, 2024 00:00 AM","mmm dd, yyyy hh:mm") - TEXT(HelpMe[[#This Row],[Created Date]],"mmm dd, yyyy hh:mm"))&gt;0, "Yes","No")</f>
        <v>#VALUE!</v>
      </c>
      <c r="AB1013" s="230">
        <f ca="1">IF(HelpMe[[#This Row],[Resolved Time]]="-",NOW()-TEXT(HelpMe[[#This Row],[Created Date]],"mmm dd, yyyy hh:mm"),HelpMe[[#This Row],[Resolved Time]]-HelpMe[[#This Row],[Created Date]])</f>
        <v>1.2499999997089617E-2</v>
      </c>
      <c r="AC1013" s="231" t="e">
        <f>YEAR(TEXT(HelpMe[[#This Row],[Created Date]],"mmm dd, yyyy hh:mm"))</f>
        <v>#VALUE!</v>
      </c>
      <c r="AD1013" s="228" t="e">
        <f>WEEKNUM(TEXT(HelpMe[[#This Row],[Created Date]],"mmm dd, yyyy hh:mm"),2)</f>
        <v>#VALUE!</v>
      </c>
      <c r="AE1013" s="228" t="e">
        <f>_xlfn.CONCAT(HelpMe[[#This Row],[Year]],"-W",HelpMe[[#This Row],[Week'#]])</f>
        <v>#VALUE!</v>
      </c>
      <c r="AF1013" s="228" t="str">
        <f>IFERROR(VLOOKUP(HelpMe[[#This Row],[ID]],CGTracker[#All],11,FALSE),"No CG Status Found")</f>
        <v>No CG Status Found</v>
      </c>
      <c r="AG1013" s="228" t="e">
        <f>MONTH(TEXT(HelpMe[[#This Row],[Created Date]],"mmm dd, yyyy hh:mm"))</f>
        <v>#VALUE!</v>
      </c>
      <c r="AH1013" s="228" t="e">
        <f>_xlfn.CONCAT(HelpMe[[#This Row],[Year]],"-M",HelpMe[[#This Row],[Month]])</f>
        <v>#VALUE!</v>
      </c>
      <c r="AI1013" s="228" t="str">
        <f ca="1">IF(HelpMe[[#This Row],[Age]]&lt;2,"Less than 2",IF(HelpMe[[#This Row],[Age]]&lt;5,"From 2 to 5",IF(HelpMe[[#This Row],[Age]]&lt;10,"From 5 to 10","More than 10")))</f>
        <v>Less than 2</v>
      </c>
      <c r="AJ1013" s="233" t="e">
        <f>DATEVALUE(TEXT(HelpMe[[#This Row],[Created Date]],"mm/dd/yyyy hh:mm"))</f>
        <v>#VALUE!</v>
      </c>
      <c r="AK1013" s="233" t="e">
        <f>IF(HelpMe[[#This Row],[Resolved Time]]="-","",DATEVALUE(TEXT(HelpMe[[#This Row],[Created Date]],"mm/dd/yyyy hh:mm")))</f>
        <v>#VALUE!</v>
      </c>
    </row>
    <row r="1014" spans="1:37" ht="13.5" customHeight="1">
      <c r="A1014" s="252">
        <v>4000003154</v>
      </c>
      <c r="B1014" s="252" t="s">
        <v>156</v>
      </c>
      <c r="C1014" s="252" t="s">
        <v>906</v>
      </c>
      <c r="D1014" s="254" t="s">
        <v>2388</v>
      </c>
      <c r="E1014" s="252" t="s">
        <v>1089</v>
      </c>
      <c r="F1014" s="252" t="s">
        <v>742</v>
      </c>
      <c r="G1014" s="252" t="s">
        <v>864</v>
      </c>
      <c r="H1014" s="252" t="s">
        <v>403</v>
      </c>
      <c r="I1014" s="255">
        <v>45552.72152777778</v>
      </c>
      <c r="J1014" s="255">
        <v>45553.679861111108</v>
      </c>
      <c r="K1014" s="252" t="s">
        <v>845</v>
      </c>
      <c r="L1014" s="255">
        <v>45556.600694444445</v>
      </c>
      <c r="M1014" s="252" t="s">
        <v>1089</v>
      </c>
      <c r="N1014" s="252" t="s">
        <v>1090</v>
      </c>
      <c r="O1014" s="252" t="s">
        <v>920</v>
      </c>
      <c r="P1014" s="255">
        <v>45556.600694444445</v>
      </c>
      <c r="Q1014" s="252" t="s">
        <v>861</v>
      </c>
      <c r="R1014" s="255">
        <v>45553.583333333336</v>
      </c>
      <c r="S1014" s="255">
        <v>45552.745833333334</v>
      </c>
      <c r="T1014" s="255">
        <v>45552.763194444444</v>
      </c>
      <c r="U1014" s="253" t="s">
        <v>849</v>
      </c>
      <c r="V1014" s="253" t="s">
        <v>849</v>
      </c>
      <c r="W1014" s="252" t="s">
        <v>850</v>
      </c>
      <c r="X1014" s="252" t="s">
        <v>793</v>
      </c>
      <c r="Y1014" s="228" t="str">
        <f>VLOOKUP(HelpMe[[#This Row],[Technician]],Technicians[#All],3,FALSE)</f>
        <v>RAK Ceramics</v>
      </c>
      <c r="Z1014" s="228" t="str">
        <f>VLOOKUP(HelpMe[[#This Row],[Technician]],Technicians[#All],2,FALSE)</f>
        <v>SAP SD</v>
      </c>
      <c r="AA1014" s="230" t="e">
        <f>IF((TEXT("Oct 28, 2024 00:00 AM","mmm dd, yyyy hh:mm") - TEXT(HelpMe[[#This Row],[Created Date]],"mmm dd, yyyy hh:mm"))&gt;0, "Yes","No")</f>
        <v>#VALUE!</v>
      </c>
      <c r="AB1014" s="230">
        <f ca="1">IF(HelpMe[[#This Row],[Resolved Time]]="-",NOW()-TEXT(HelpMe[[#This Row],[Created Date]],"mmm dd, yyyy hh:mm"),HelpMe[[#This Row],[Resolved Time]]-HelpMe[[#This Row],[Created Date]])</f>
        <v>0.86180555555620231</v>
      </c>
      <c r="AC1014" s="231" t="e">
        <f>YEAR(TEXT(HelpMe[[#This Row],[Created Date]],"mmm dd, yyyy hh:mm"))</f>
        <v>#VALUE!</v>
      </c>
      <c r="AD1014" s="228" t="e">
        <f>WEEKNUM(TEXT(HelpMe[[#This Row],[Created Date]],"mmm dd, yyyy hh:mm"),2)</f>
        <v>#VALUE!</v>
      </c>
      <c r="AE1014" s="228" t="e">
        <f>_xlfn.CONCAT(HelpMe[[#This Row],[Year]],"-W",HelpMe[[#This Row],[Week'#]])</f>
        <v>#VALUE!</v>
      </c>
      <c r="AF1014" s="228" t="str">
        <f>IFERROR(VLOOKUP(HelpMe[[#This Row],[ID]],CGTracker[#All],11,FALSE),"No CG Status Found")</f>
        <v>No CG Status Found</v>
      </c>
      <c r="AG1014" s="228" t="e">
        <f>MONTH(TEXT(HelpMe[[#This Row],[Created Date]],"mmm dd, yyyy hh:mm"))</f>
        <v>#VALUE!</v>
      </c>
      <c r="AH1014" s="228" t="e">
        <f>_xlfn.CONCAT(HelpMe[[#This Row],[Year]],"-M",HelpMe[[#This Row],[Month]])</f>
        <v>#VALUE!</v>
      </c>
      <c r="AI1014" s="228" t="str">
        <f ca="1">IF(HelpMe[[#This Row],[Age]]&lt;2,"Less than 2",IF(HelpMe[[#This Row],[Age]]&lt;5,"From 2 to 5",IF(HelpMe[[#This Row],[Age]]&lt;10,"From 5 to 10","More than 10")))</f>
        <v>Less than 2</v>
      </c>
      <c r="AJ1014" s="233" t="e">
        <f>DATEVALUE(TEXT(HelpMe[[#This Row],[Created Date]],"mm/dd/yyyy hh:mm"))</f>
        <v>#VALUE!</v>
      </c>
      <c r="AK1014" s="233" t="e">
        <f>IF(HelpMe[[#This Row],[Resolved Time]]="-","",DATEVALUE(TEXT(HelpMe[[#This Row],[Created Date]],"mm/dd/yyyy hh:mm")))</f>
        <v>#VALUE!</v>
      </c>
    </row>
    <row r="1015" spans="1:37" ht="13.5" customHeight="1">
      <c r="A1015" s="252">
        <v>4000001560</v>
      </c>
      <c r="B1015" s="252" t="s">
        <v>156</v>
      </c>
      <c r="C1015" s="252" t="s">
        <v>795</v>
      </c>
      <c r="D1015" s="254" t="s">
        <v>2389</v>
      </c>
      <c r="E1015" s="252" t="s">
        <v>963</v>
      </c>
      <c r="F1015" s="252" t="s">
        <v>843</v>
      </c>
      <c r="G1015" s="252" t="s">
        <v>844</v>
      </c>
      <c r="H1015" s="252" t="s">
        <v>403</v>
      </c>
      <c r="I1015" s="255">
        <v>45505.532638888886</v>
      </c>
      <c r="J1015" s="255">
        <v>45507.532638888886</v>
      </c>
      <c r="K1015" s="252" t="s">
        <v>845</v>
      </c>
      <c r="L1015" s="255">
        <v>45506.288888888892</v>
      </c>
      <c r="M1015" s="252" t="s">
        <v>846</v>
      </c>
      <c r="N1015" s="252" t="s">
        <v>1167</v>
      </c>
      <c r="O1015" s="252" t="s">
        <v>848</v>
      </c>
      <c r="P1015" s="255">
        <v>45506.288888888892</v>
      </c>
      <c r="Q1015" s="252" t="s">
        <v>795</v>
      </c>
      <c r="R1015" s="255">
        <v>45505.711805555555</v>
      </c>
      <c r="S1015" s="255">
        <v>45505.711805555555</v>
      </c>
      <c r="T1015" s="255">
        <v>45505.615972222222</v>
      </c>
      <c r="U1015" s="253" t="s">
        <v>849</v>
      </c>
      <c r="V1015" s="253" t="s">
        <v>849</v>
      </c>
      <c r="W1015" s="252" t="s">
        <v>850</v>
      </c>
      <c r="X1015" s="252" t="s">
        <v>903</v>
      </c>
      <c r="Y1015" s="228" t="str">
        <f>VLOOKUP(HelpMe[[#This Row],[Technician]],Technicians[#All],3,FALSE)</f>
        <v>RAK Ceramics</v>
      </c>
      <c r="Z1015" s="228" t="str">
        <f>VLOOKUP(HelpMe[[#This Row],[Technician]],Technicians[#All],2,FALSE)</f>
        <v>SAP Basis</v>
      </c>
      <c r="AA1015" s="230" t="e">
        <f>IF((TEXT("Oct 28, 2024 00:00 AM","mmm dd, yyyy hh:mm") - TEXT(HelpMe[[#This Row],[Created Date]],"mmm dd, yyyy hh:mm"))&gt;0, "Yes","No")</f>
        <v>#VALUE!</v>
      </c>
      <c r="AB1015" s="230">
        <f ca="1">IF(HelpMe[[#This Row],[Resolved Time]]="-",NOW()-TEXT(HelpMe[[#This Row],[Created Date]],"mmm dd, yyyy hh:mm"),HelpMe[[#This Row],[Resolved Time]]-HelpMe[[#This Row],[Created Date]])</f>
        <v>0.17916666666860692</v>
      </c>
      <c r="AC1015" s="231" t="e">
        <f>YEAR(TEXT(HelpMe[[#This Row],[Created Date]],"mmm dd, yyyy hh:mm"))</f>
        <v>#VALUE!</v>
      </c>
      <c r="AD1015" s="228" t="e">
        <f>WEEKNUM(TEXT(HelpMe[[#This Row],[Created Date]],"mmm dd, yyyy hh:mm"),2)</f>
        <v>#VALUE!</v>
      </c>
      <c r="AE1015" s="228" t="e">
        <f>_xlfn.CONCAT(HelpMe[[#This Row],[Year]],"-W",HelpMe[[#This Row],[Week'#]])</f>
        <v>#VALUE!</v>
      </c>
      <c r="AF1015" s="228" t="str">
        <f>IFERROR(VLOOKUP(HelpMe[[#This Row],[ID]],CGTracker[#All],11,FALSE),"No CG Status Found")</f>
        <v>No CG Status Found</v>
      </c>
      <c r="AG1015" s="228" t="e">
        <f>MONTH(TEXT(HelpMe[[#This Row],[Created Date]],"mmm dd, yyyy hh:mm"))</f>
        <v>#VALUE!</v>
      </c>
      <c r="AH1015" s="228" t="e">
        <f>_xlfn.CONCAT(HelpMe[[#This Row],[Year]],"-M",HelpMe[[#This Row],[Month]])</f>
        <v>#VALUE!</v>
      </c>
      <c r="AI1015" s="228" t="str">
        <f ca="1">IF(HelpMe[[#This Row],[Age]]&lt;2,"Less than 2",IF(HelpMe[[#This Row],[Age]]&lt;5,"From 2 to 5",IF(HelpMe[[#This Row],[Age]]&lt;10,"From 5 to 10","More than 10")))</f>
        <v>Less than 2</v>
      </c>
      <c r="AJ1015" s="233">
        <f>DATEVALUE(TEXT(HelpMe[[#This Row],[Created Date]],"mm/dd/yyyy hh:mm"))</f>
        <v>45299</v>
      </c>
      <c r="AK1015" s="233">
        <f>IF(HelpMe[[#This Row],[Resolved Time]]="-","",DATEVALUE(TEXT(HelpMe[[#This Row],[Created Date]],"mm/dd/yyyy hh:mm")))</f>
        <v>45299</v>
      </c>
    </row>
    <row r="1016" spans="1:37" ht="13.5" customHeight="1">
      <c r="A1016" s="252">
        <v>4000003620</v>
      </c>
      <c r="B1016" s="252" t="s">
        <v>156</v>
      </c>
      <c r="C1016" s="252" t="s">
        <v>795</v>
      </c>
      <c r="D1016" s="254" t="s">
        <v>2390</v>
      </c>
      <c r="E1016" s="252" t="s">
        <v>1642</v>
      </c>
      <c r="F1016" s="252" t="s">
        <v>742</v>
      </c>
      <c r="G1016" s="252" t="s">
        <v>864</v>
      </c>
      <c r="H1016" s="252" t="s">
        <v>403</v>
      </c>
      <c r="I1016" s="255">
        <v>45567.493055555555</v>
      </c>
      <c r="J1016" s="255">
        <v>45569.493055555555</v>
      </c>
      <c r="K1016" s="252" t="s">
        <v>845</v>
      </c>
      <c r="L1016" s="255">
        <v>45579.568749999999</v>
      </c>
      <c r="M1016" s="252" t="s">
        <v>846</v>
      </c>
      <c r="N1016" s="252" t="s">
        <v>983</v>
      </c>
      <c r="O1016" s="252" t="s">
        <v>848</v>
      </c>
      <c r="P1016" s="255">
        <v>45579.568749999999</v>
      </c>
      <c r="Q1016" s="252" t="s">
        <v>795</v>
      </c>
      <c r="R1016" s="255">
        <v>45576.556250000001</v>
      </c>
      <c r="S1016" s="255">
        <v>45573.670138888891</v>
      </c>
      <c r="T1016" s="255">
        <v>45567.576388888891</v>
      </c>
      <c r="U1016" s="253" t="s">
        <v>849</v>
      </c>
      <c r="V1016" s="253" t="s">
        <v>849</v>
      </c>
      <c r="W1016" s="252" t="s">
        <v>850</v>
      </c>
      <c r="X1016" s="252" t="s">
        <v>793</v>
      </c>
      <c r="Y1016" s="228" t="str">
        <f>VLOOKUP(HelpMe[[#This Row],[Technician]],Technicians[#All],3,FALSE)</f>
        <v>RAK Ceramics</v>
      </c>
      <c r="Z1016" s="228" t="str">
        <f>VLOOKUP(HelpMe[[#This Row],[Technician]],Technicians[#All],2,FALSE)</f>
        <v>SAP SD</v>
      </c>
      <c r="AA1016" s="230" t="e">
        <f>IF((TEXT("Oct 28, 2024 00:00 AM","mmm dd, yyyy hh:mm") - TEXT(HelpMe[[#This Row],[Created Date]],"mmm dd, yyyy hh:mm"))&gt;0, "Yes","No")</f>
        <v>#VALUE!</v>
      </c>
      <c r="AB1016" s="230">
        <f ca="1">IF(HelpMe[[#This Row],[Resolved Time]]="-",NOW()-TEXT(HelpMe[[#This Row],[Created Date]],"mmm dd, yyyy hh:mm"),HelpMe[[#This Row],[Resolved Time]]-HelpMe[[#This Row],[Created Date]])</f>
        <v>9.0631944444467081</v>
      </c>
      <c r="AC1016" s="231" t="e">
        <f>YEAR(TEXT(HelpMe[[#This Row],[Created Date]],"mmm dd, yyyy hh:mm"))</f>
        <v>#VALUE!</v>
      </c>
      <c r="AD1016" s="228" t="e">
        <f>WEEKNUM(TEXT(HelpMe[[#This Row],[Created Date]],"mmm dd, yyyy hh:mm"),2)</f>
        <v>#VALUE!</v>
      </c>
      <c r="AE1016" s="228" t="e">
        <f>_xlfn.CONCAT(HelpMe[[#This Row],[Year]],"-W",HelpMe[[#This Row],[Week'#]])</f>
        <v>#VALUE!</v>
      </c>
      <c r="AF1016" s="228" t="str">
        <f>IFERROR(VLOOKUP(HelpMe[[#This Row],[ID]],CGTracker[#All],11,FALSE),"No CG Status Found")</f>
        <v>No CG Status Found</v>
      </c>
      <c r="AG1016" s="228" t="e">
        <f>MONTH(TEXT(HelpMe[[#This Row],[Created Date]],"mmm dd, yyyy hh:mm"))</f>
        <v>#VALUE!</v>
      </c>
      <c r="AH1016" s="228" t="e">
        <f>_xlfn.CONCAT(HelpMe[[#This Row],[Year]],"-M",HelpMe[[#This Row],[Month]])</f>
        <v>#VALUE!</v>
      </c>
      <c r="AI1016" s="228" t="str">
        <f ca="1">IF(HelpMe[[#This Row],[Age]]&lt;2,"Less than 2",IF(HelpMe[[#This Row],[Age]]&lt;5,"From 2 to 5",IF(HelpMe[[#This Row],[Age]]&lt;10,"From 5 to 10","More than 10")))</f>
        <v>From 5 to 10</v>
      </c>
      <c r="AJ1016" s="233">
        <f>DATEVALUE(TEXT(HelpMe[[#This Row],[Created Date]],"mm/dd/yyyy hh:mm"))</f>
        <v>45332</v>
      </c>
      <c r="AK1016" s="233">
        <f>IF(HelpMe[[#This Row],[Resolved Time]]="-","",DATEVALUE(TEXT(HelpMe[[#This Row],[Created Date]],"mm/dd/yyyy hh:mm")))</f>
        <v>45332</v>
      </c>
    </row>
    <row r="1017" spans="1:37" ht="13.5" customHeight="1">
      <c r="A1017" s="252">
        <v>4000001990</v>
      </c>
      <c r="B1017" s="252" t="s">
        <v>156</v>
      </c>
      <c r="C1017" s="252" t="s">
        <v>795</v>
      </c>
      <c r="D1017" s="254" t="s">
        <v>2391</v>
      </c>
      <c r="E1017" s="252" t="s">
        <v>2392</v>
      </c>
      <c r="F1017" s="252" t="s">
        <v>884</v>
      </c>
      <c r="G1017" s="252" t="s">
        <v>844</v>
      </c>
      <c r="H1017" s="252" t="s">
        <v>403</v>
      </c>
      <c r="I1017" s="255">
        <v>45518.713194444441</v>
      </c>
      <c r="J1017" s="255">
        <v>45522.713194444441</v>
      </c>
      <c r="K1017" s="252" t="s">
        <v>845</v>
      </c>
      <c r="L1017" s="255">
        <v>45529.758333333331</v>
      </c>
      <c r="M1017" s="252" t="s">
        <v>2392</v>
      </c>
      <c r="N1017" s="252" t="s">
        <v>860</v>
      </c>
      <c r="O1017" s="252" t="s">
        <v>848</v>
      </c>
      <c r="P1017" s="255">
        <v>45529.758333333331</v>
      </c>
      <c r="Q1017" s="252" t="s">
        <v>795</v>
      </c>
      <c r="R1017" s="255">
        <v>45526.754166666666</v>
      </c>
      <c r="S1017" s="255">
        <v>45520.690972222219</v>
      </c>
      <c r="T1017" s="255">
        <v>45519.421527777777</v>
      </c>
      <c r="U1017" s="253" t="s">
        <v>849</v>
      </c>
      <c r="V1017" s="253" t="s">
        <v>849</v>
      </c>
      <c r="W1017" s="252" t="s">
        <v>850</v>
      </c>
      <c r="X1017" s="252" t="s">
        <v>851</v>
      </c>
      <c r="Y1017" s="228" t="str">
        <f>VLOOKUP(HelpMe[[#This Row],[Technician]],Technicians[#All],3,FALSE)</f>
        <v>RAK Ceramics</v>
      </c>
      <c r="Z1017" s="228" t="str">
        <f>VLOOKUP(HelpMe[[#This Row],[Technician]],Technicians[#All],2,FALSE)</f>
        <v>SAP Basis</v>
      </c>
      <c r="AA1017" s="230" t="e">
        <f>IF((TEXT("Oct 28, 2024 00:00 AM","mmm dd, yyyy hh:mm") - TEXT(HelpMe[[#This Row],[Created Date]],"mmm dd, yyyy hh:mm"))&gt;0, "Yes","No")</f>
        <v>#VALUE!</v>
      </c>
      <c r="AB1017" s="230">
        <f ca="1">IF(HelpMe[[#This Row],[Resolved Time]]="-",NOW()-TEXT(HelpMe[[#This Row],[Created Date]],"mmm dd, yyyy hh:mm"),HelpMe[[#This Row],[Resolved Time]]-HelpMe[[#This Row],[Created Date]])</f>
        <v>8.0409722222248092</v>
      </c>
      <c r="AC1017" s="231" t="e">
        <f>YEAR(TEXT(HelpMe[[#This Row],[Created Date]],"mmm dd, yyyy hh:mm"))</f>
        <v>#VALUE!</v>
      </c>
      <c r="AD1017" s="228" t="e">
        <f>WEEKNUM(TEXT(HelpMe[[#This Row],[Created Date]],"mmm dd, yyyy hh:mm"),2)</f>
        <v>#VALUE!</v>
      </c>
      <c r="AE1017" s="228" t="e">
        <f>_xlfn.CONCAT(HelpMe[[#This Row],[Year]],"-W",HelpMe[[#This Row],[Week'#]])</f>
        <v>#VALUE!</v>
      </c>
      <c r="AF1017" s="228" t="str">
        <f>IFERROR(VLOOKUP(HelpMe[[#This Row],[ID]],CGTracker[#All],11,FALSE),"No CG Status Found")</f>
        <v>No CG Status Found</v>
      </c>
      <c r="AG1017" s="228" t="e">
        <f>MONTH(TEXT(HelpMe[[#This Row],[Created Date]],"mmm dd, yyyy hh:mm"))</f>
        <v>#VALUE!</v>
      </c>
      <c r="AH1017" s="228" t="e">
        <f>_xlfn.CONCAT(HelpMe[[#This Row],[Year]],"-M",HelpMe[[#This Row],[Month]])</f>
        <v>#VALUE!</v>
      </c>
      <c r="AI1017" s="228" t="str">
        <f ca="1">IF(HelpMe[[#This Row],[Age]]&lt;2,"Less than 2",IF(HelpMe[[#This Row],[Age]]&lt;5,"From 2 to 5",IF(HelpMe[[#This Row],[Age]]&lt;10,"From 5 to 10","More than 10")))</f>
        <v>From 5 to 10</v>
      </c>
      <c r="AJ1017" s="233" t="e">
        <f>DATEVALUE(TEXT(HelpMe[[#This Row],[Created Date]],"mm/dd/yyyy hh:mm"))</f>
        <v>#VALUE!</v>
      </c>
      <c r="AK1017" s="233" t="e">
        <f>IF(HelpMe[[#This Row],[Resolved Time]]="-","",DATEVALUE(TEXT(HelpMe[[#This Row],[Created Date]],"mm/dd/yyyy hh:mm")))</f>
        <v>#VALUE!</v>
      </c>
    </row>
    <row r="1018" spans="1:37" ht="13.5" customHeight="1">
      <c r="A1018" s="252">
        <v>4000002211</v>
      </c>
      <c r="B1018" s="252" t="s">
        <v>156</v>
      </c>
      <c r="C1018" s="252" t="s">
        <v>861</v>
      </c>
      <c r="D1018" s="254" t="s">
        <v>2393</v>
      </c>
      <c r="E1018" s="252" t="s">
        <v>1126</v>
      </c>
      <c r="F1018" s="252" t="s">
        <v>1059</v>
      </c>
      <c r="G1018" s="252" t="s">
        <v>855</v>
      </c>
      <c r="H1018" s="252" t="s">
        <v>403</v>
      </c>
      <c r="I1018" s="255">
        <v>45525.718055555553</v>
      </c>
      <c r="J1018" s="255">
        <v>45527.718055555553</v>
      </c>
      <c r="K1018" s="252" t="s">
        <v>845</v>
      </c>
      <c r="L1018" s="255">
        <v>45600.701388888891</v>
      </c>
      <c r="M1018" s="252" t="s">
        <v>1126</v>
      </c>
      <c r="N1018" s="252" t="s">
        <v>1127</v>
      </c>
      <c r="O1018" s="252" t="s">
        <v>848</v>
      </c>
      <c r="P1018" s="255">
        <v>45600.701388888891</v>
      </c>
      <c r="Q1018" s="252" t="s">
        <v>795</v>
      </c>
      <c r="R1018" s="255">
        <v>45597.695138888892</v>
      </c>
      <c r="S1018" s="255">
        <v>45544.580555555556</v>
      </c>
      <c r="T1018" s="255">
        <v>45525.801388888889</v>
      </c>
      <c r="U1018" s="253" t="s">
        <v>849</v>
      </c>
      <c r="V1018" s="256">
        <v>2000000000</v>
      </c>
      <c r="W1018" s="252" t="s">
        <v>850</v>
      </c>
      <c r="X1018" s="252" t="s">
        <v>793</v>
      </c>
      <c r="Y1018" s="228" t="str">
        <f>VLOOKUP(HelpMe[[#This Row],[Technician]],Technicians[#All],3,FALSE)</f>
        <v>RAK Ceramics</v>
      </c>
      <c r="Z1018" s="228" t="str">
        <f>VLOOKUP(HelpMe[[#This Row],[Technician]],Technicians[#All],2,FALSE)</f>
        <v>SAP Kludi</v>
      </c>
      <c r="AA1018" s="230" t="e">
        <f>IF((TEXT("Oct 28, 2024 00:00 AM","mmm dd, yyyy hh:mm") - TEXT(HelpMe[[#This Row],[Created Date]],"mmm dd, yyyy hh:mm"))&gt;0, "Yes","No")</f>
        <v>#VALUE!</v>
      </c>
      <c r="AB1018" s="230">
        <f ca="1">IF(HelpMe[[#This Row],[Resolved Time]]="-",NOW()-TEXT(HelpMe[[#This Row],[Created Date]],"mmm dd, yyyy hh:mm"),HelpMe[[#This Row],[Resolved Time]]-HelpMe[[#This Row],[Created Date]])</f>
        <v>71.977083333338669</v>
      </c>
      <c r="AC1018" s="231" t="e">
        <f>YEAR(TEXT(HelpMe[[#This Row],[Created Date]],"mmm dd, yyyy hh:mm"))</f>
        <v>#VALUE!</v>
      </c>
      <c r="AD1018" s="228" t="e">
        <f>WEEKNUM(TEXT(HelpMe[[#This Row],[Created Date]],"mmm dd, yyyy hh:mm"),2)</f>
        <v>#VALUE!</v>
      </c>
      <c r="AE1018" s="228" t="e">
        <f>_xlfn.CONCAT(HelpMe[[#This Row],[Year]],"-W",HelpMe[[#This Row],[Week'#]])</f>
        <v>#VALUE!</v>
      </c>
      <c r="AF1018" s="228" t="str">
        <f>IFERROR(VLOOKUP(HelpMe[[#This Row],[ID]],CGTracker[#All],11,FALSE),"No CG Status Found")</f>
        <v>No CG Status Found</v>
      </c>
      <c r="AG1018" s="228" t="e">
        <f>MONTH(TEXT(HelpMe[[#This Row],[Created Date]],"mmm dd, yyyy hh:mm"))</f>
        <v>#VALUE!</v>
      </c>
      <c r="AH1018" s="228" t="e">
        <f>_xlfn.CONCAT(HelpMe[[#This Row],[Year]],"-M",HelpMe[[#This Row],[Month]])</f>
        <v>#VALUE!</v>
      </c>
      <c r="AI1018" s="228" t="str">
        <f ca="1">IF(HelpMe[[#This Row],[Age]]&lt;2,"Less than 2",IF(HelpMe[[#This Row],[Age]]&lt;5,"From 2 to 5",IF(HelpMe[[#This Row],[Age]]&lt;10,"From 5 to 10","More than 10")))</f>
        <v>More than 10</v>
      </c>
      <c r="AJ1018" s="233" t="e">
        <f>DATEVALUE(TEXT(HelpMe[[#This Row],[Created Date]],"mm/dd/yyyy hh:mm"))</f>
        <v>#VALUE!</v>
      </c>
      <c r="AK1018" s="233" t="e">
        <f>IF(HelpMe[[#This Row],[Resolved Time]]="-","",DATEVALUE(TEXT(HelpMe[[#This Row],[Created Date]],"mm/dd/yyyy hh:mm")))</f>
        <v>#VALUE!</v>
      </c>
    </row>
    <row r="1019" spans="1:37" ht="13.5" customHeight="1">
      <c r="A1019" s="252">
        <v>4000001631</v>
      </c>
      <c r="B1019" s="252" t="s">
        <v>156</v>
      </c>
      <c r="C1019" s="252" t="s">
        <v>881</v>
      </c>
      <c r="D1019" s="254" t="s">
        <v>2394</v>
      </c>
      <c r="E1019" s="252" t="s">
        <v>1645</v>
      </c>
      <c r="F1019" s="252" t="s">
        <v>854</v>
      </c>
      <c r="G1019" s="252" t="s">
        <v>855</v>
      </c>
      <c r="H1019" s="252" t="s">
        <v>403</v>
      </c>
      <c r="I1019" s="255">
        <v>45506.649305555555</v>
      </c>
      <c r="J1019" s="255">
        <v>45513.649305555555</v>
      </c>
      <c r="K1019" s="252" t="s">
        <v>845</v>
      </c>
      <c r="L1019" s="255">
        <v>45520.546527777777</v>
      </c>
      <c r="M1019" s="252" t="s">
        <v>1645</v>
      </c>
      <c r="N1019" s="252" t="s">
        <v>860</v>
      </c>
      <c r="O1019" s="252" t="s">
        <v>848</v>
      </c>
      <c r="P1019" s="255">
        <v>45520.546527777777</v>
      </c>
      <c r="Q1019" s="252" t="s">
        <v>881</v>
      </c>
      <c r="R1019" s="255">
        <v>45517.529166666667</v>
      </c>
      <c r="S1019" s="255">
        <v>45517.529166666667</v>
      </c>
      <c r="T1019" s="255">
        <v>45509.440972222219</v>
      </c>
      <c r="U1019" s="253" t="s">
        <v>849</v>
      </c>
      <c r="V1019" s="256">
        <v>2000000000</v>
      </c>
      <c r="W1019" s="252" t="s">
        <v>850</v>
      </c>
      <c r="X1019" s="252" t="s">
        <v>793</v>
      </c>
      <c r="Y1019" s="228" t="str">
        <f>VLOOKUP(HelpMe[[#This Row],[Technician]],Technicians[#All],3,FALSE)</f>
        <v>RAK Ceramics</v>
      </c>
      <c r="Z1019" s="228" t="str">
        <f>VLOOKUP(HelpMe[[#This Row],[Technician]],Technicians[#All],2,FALSE)</f>
        <v>SAP PP</v>
      </c>
      <c r="AA1019" s="230" t="e">
        <f>IF((TEXT("Oct 28, 2024 00:00 AM","mmm dd, yyyy hh:mm") - TEXT(HelpMe[[#This Row],[Created Date]],"mmm dd, yyyy hh:mm"))&gt;0, "Yes","No")</f>
        <v>#VALUE!</v>
      </c>
      <c r="AB1019" s="230">
        <f ca="1">IF(HelpMe[[#This Row],[Resolved Time]]="-",NOW()-TEXT(HelpMe[[#This Row],[Created Date]],"mmm dd, yyyy hh:mm"),HelpMe[[#This Row],[Resolved Time]]-HelpMe[[#This Row],[Created Date]])</f>
        <v>10.879861111112405</v>
      </c>
      <c r="AC1019" s="231" t="e">
        <f>YEAR(TEXT(HelpMe[[#This Row],[Created Date]],"mmm dd, yyyy hh:mm"))</f>
        <v>#VALUE!</v>
      </c>
      <c r="AD1019" s="228" t="e">
        <f>WEEKNUM(TEXT(HelpMe[[#This Row],[Created Date]],"mmm dd, yyyy hh:mm"),2)</f>
        <v>#VALUE!</v>
      </c>
      <c r="AE1019" s="228" t="e">
        <f>_xlfn.CONCAT(HelpMe[[#This Row],[Year]],"-W",HelpMe[[#This Row],[Week'#]])</f>
        <v>#VALUE!</v>
      </c>
      <c r="AF1019" s="228" t="str">
        <f>IFERROR(VLOOKUP(HelpMe[[#This Row],[ID]],CGTracker[#All],11,FALSE),"No CG Status Found")</f>
        <v>No CG Status Found</v>
      </c>
      <c r="AG1019" s="228" t="e">
        <f>MONTH(TEXT(HelpMe[[#This Row],[Created Date]],"mmm dd, yyyy hh:mm"))</f>
        <v>#VALUE!</v>
      </c>
      <c r="AH1019" s="228" t="e">
        <f>_xlfn.CONCAT(HelpMe[[#This Row],[Year]],"-M",HelpMe[[#This Row],[Month]])</f>
        <v>#VALUE!</v>
      </c>
      <c r="AI1019" s="228" t="str">
        <f ca="1">IF(HelpMe[[#This Row],[Age]]&lt;2,"Less than 2",IF(HelpMe[[#This Row],[Age]]&lt;5,"From 2 to 5",IF(HelpMe[[#This Row],[Age]]&lt;10,"From 5 to 10","More than 10")))</f>
        <v>More than 10</v>
      </c>
      <c r="AJ1019" s="233">
        <f>DATEVALUE(TEXT(HelpMe[[#This Row],[Created Date]],"mm/dd/yyyy hh:mm"))</f>
        <v>45330</v>
      </c>
      <c r="AK1019" s="233">
        <f>IF(HelpMe[[#This Row],[Resolved Time]]="-","",DATEVALUE(TEXT(HelpMe[[#This Row],[Created Date]],"mm/dd/yyyy hh:mm")))</f>
        <v>45330</v>
      </c>
    </row>
    <row r="1020" spans="1:37" ht="13.5" customHeight="1">
      <c r="A1020" s="252">
        <v>4000001953</v>
      </c>
      <c r="B1020" s="252" t="s">
        <v>156</v>
      </c>
      <c r="C1020" s="252" t="s">
        <v>795</v>
      </c>
      <c r="D1020" s="254" t="s">
        <v>2395</v>
      </c>
      <c r="E1020" s="252" t="s">
        <v>1479</v>
      </c>
      <c r="F1020" s="252" t="s">
        <v>742</v>
      </c>
      <c r="G1020" s="252" t="s">
        <v>864</v>
      </c>
      <c r="H1020" s="252" t="s">
        <v>403</v>
      </c>
      <c r="I1020" s="255">
        <v>45517.731944444444</v>
      </c>
      <c r="J1020" s="255">
        <v>45519.731944444444</v>
      </c>
      <c r="K1020" s="252" t="s">
        <v>845</v>
      </c>
      <c r="L1020" s="255">
        <v>45520.796527777777</v>
      </c>
      <c r="M1020" s="252" t="s">
        <v>948</v>
      </c>
      <c r="N1020" s="252" t="s">
        <v>912</v>
      </c>
      <c r="O1020" s="252" t="s">
        <v>848</v>
      </c>
      <c r="P1020" s="255">
        <v>45520.796527777777</v>
      </c>
      <c r="Q1020" s="252" t="s">
        <v>795</v>
      </c>
      <c r="R1020" s="255">
        <v>45517.788194444445</v>
      </c>
      <c r="S1020" s="255">
        <v>45517.788194444445</v>
      </c>
      <c r="T1020" s="255">
        <v>45518.44027777778</v>
      </c>
      <c r="U1020" s="253" t="s">
        <v>849</v>
      </c>
      <c r="V1020" s="253" t="s">
        <v>849</v>
      </c>
      <c r="W1020" s="252" t="s">
        <v>850</v>
      </c>
      <c r="X1020" s="252" t="s">
        <v>793</v>
      </c>
      <c r="Y1020" s="228" t="str">
        <f>VLOOKUP(HelpMe[[#This Row],[Technician]],Technicians[#All],3,FALSE)</f>
        <v>RAK Ceramics</v>
      </c>
      <c r="Z1020" s="228" t="str">
        <f>VLOOKUP(HelpMe[[#This Row],[Technician]],Technicians[#All],2,FALSE)</f>
        <v>SAP SD</v>
      </c>
      <c r="AA1020" s="230" t="e">
        <f>IF((TEXT("Oct 28, 2024 00:00 AM","mmm dd, yyyy hh:mm") - TEXT(HelpMe[[#This Row],[Created Date]],"mmm dd, yyyy hh:mm"))&gt;0, "Yes","No")</f>
        <v>#VALUE!</v>
      </c>
      <c r="AB1020" s="230">
        <f ca="1">IF(HelpMe[[#This Row],[Resolved Time]]="-",NOW()-TEXT(HelpMe[[#This Row],[Created Date]],"mmm dd, yyyy hh:mm"),HelpMe[[#This Row],[Resolved Time]]-HelpMe[[#This Row],[Created Date]])</f>
        <v>5.6250000001455192E-2</v>
      </c>
      <c r="AC1020" s="231" t="e">
        <f>YEAR(TEXT(HelpMe[[#This Row],[Created Date]],"mmm dd, yyyy hh:mm"))</f>
        <v>#VALUE!</v>
      </c>
      <c r="AD1020" s="228" t="e">
        <f>WEEKNUM(TEXT(HelpMe[[#This Row],[Created Date]],"mmm dd, yyyy hh:mm"),2)</f>
        <v>#VALUE!</v>
      </c>
      <c r="AE1020" s="228" t="e">
        <f>_xlfn.CONCAT(HelpMe[[#This Row],[Year]],"-W",HelpMe[[#This Row],[Week'#]])</f>
        <v>#VALUE!</v>
      </c>
      <c r="AF1020" s="228" t="str">
        <f>IFERROR(VLOOKUP(HelpMe[[#This Row],[ID]],CGTracker[#All],11,FALSE),"No CG Status Found")</f>
        <v>No CG Status Found</v>
      </c>
      <c r="AG1020" s="228" t="e">
        <f>MONTH(TEXT(HelpMe[[#This Row],[Created Date]],"mmm dd, yyyy hh:mm"))</f>
        <v>#VALUE!</v>
      </c>
      <c r="AH1020" s="228" t="e">
        <f>_xlfn.CONCAT(HelpMe[[#This Row],[Year]],"-M",HelpMe[[#This Row],[Month]])</f>
        <v>#VALUE!</v>
      </c>
      <c r="AI1020" s="228" t="str">
        <f ca="1">IF(HelpMe[[#This Row],[Age]]&lt;2,"Less than 2",IF(HelpMe[[#This Row],[Age]]&lt;5,"From 2 to 5",IF(HelpMe[[#This Row],[Age]]&lt;10,"From 5 to 10","More than 10")))</f>
        <v>Less than 2</v>
      </c>
      <c r="AJ1020" s="233" t="e">
        <f>DATEVALUE(TEXT(HelpMe[[#This Row],[Created Date]],"mm/dd/yyyy hh:mm"))</f>
        <v>#VALUE!</v>
      </c>
      <c r="AK1020" s="233" t="e">
        <f>IF(HelpMe[[#This Row],[Resolved Time]]="-","",DATEVALUE(TEXT(HelpMe[[#This Row],[Created Date]],"mm/dd/yyyy hh:mm")))</f>
        <v>#VALUE!</v>
      </c>
    </row>
    <row r="1021" spans="1:37" ht="13.5" customHeight="1">
      <c r="A1021" s="252">
        <v>4000003855</v>
      </c>
      <c r="B1021" s="252" t="s">
        <v>156</v>
      </c>
      <c r="C1021" s="252" t="s">
        <v>861</v>
      </c>
      <c r="D1021" s="254" t="s">
        <v>2396</v>
      </c>
      <c r="E1021" s="252" t="s">
        <v>2397</v>
      </c>
      <c r="F1021" s="252" t="s">
        <v>518</v>
      </c>
      <c r="G1021" s="252" t="s">
        <v>516</v>
      </c>
      <c r="H1021" s="252" t="s">
        <v>403</v>
      </c>
      <c r="I1021" s="255">
        <v>45573.575694444444</v>
      </c>
      <c r="J1021" s="255">
        <v>45575.575694444444</v>
      </c>
      <c r="K1021" s="252" t="s">
        <v>845</v>
      </c>
      <c r="L1021" s="255">
        <v>45620.750694444447</v>
      </c>
      <c r="M1021" s="252" t="s">
        <v>2397</v>
      </c>
      <c r="N1021" s="252" t="s">
        <v>1139</v>
      </c>
      <c r="O1021" s="252" t="s">
        <v>848</v>
      </c>
      <c r="P1021" s="255">
        <v>45620.750694444447</v>
      </c>
      <c r="Q1021" s="252" t="s">
        <v>795</v>
      </c>
      <c r="R1021" s="255">
        <v>45617.746527777781</v>
      </c>
      <c r="S1021" s="255">
        <v>45579.567361111112</v>
      </c>
      <c r="T1021" s="255">
        <v>45573.65902777778</v>
      </c>
      <c r="U1021" s="253" t="s">
        <v>849</v>
      </c>
      <c r="V1021" s="253" t="s">
        <v>849</v>
      </c>
      <c r="W1021" s="252" t="s">
        <v>850</v>
      </c>
      <c r="X1021" s="252" t="s">
        <v>857</v>
      </c>
      <c r="Y1021" s="228" t="str">
        <f>VLOOKUP(HelpMe[[#This Row],[Technician]],Technicians[#All],3,FALSE)</f>
        <v>Capgemini</v>
      </c>
      <c r="Z1021" s="228" t="str">
        <f>VLOOKUP(HelpMe[[#This Row],[Technician]],Technicians[#All],2,FALSE)</f>
        <v>SAP SD</v>
      </c>
      <c r="AA1021" s="230" t="e">
        <f>IF((TEXT("Oct 28, 2024 00:00 AM","mmm dd, yyyy hh:mm") - TEXT(HelpMe[[#This Row],[Created Date]],"mmm dd, yyyy hh:mm"))&gt;0, "Yes","No")</f>
        <v>#VALUE!</v>
      </c>
      <c r="AB1021" s="230">
        <f ca="1">IF(HelpMe[[#This Row],[Resolved Time]]="-",NOW()-TEXT(HelpMe[[#This Row],[Created Date]],"mmm dd, yyyy hh:mm"),HelpMe[[#This Row],[Resolved Time]]-HelpMe[[#This Row],[Created Date]])</f>
        <v>44.170833333337214</v>
      </c>
      <c r="AC1021" s="231" t="e">
        <f>YEAR(TEXT(HelpMe[[#This Row],[Created Date]],"mmm dd, yyyy hh:mm"))</f>
        <v>#VALUE!</v>
      </c>
      <c r="AD1021" s="228" t="e">
        <f>WEEKNUM(TEXT(HelpMe[[#This Row],[Created Date]],"mmm dd, yyyy hh:mm"),2)</f>
        <v>#VALUE!</v>
      </c>
      <c r="AE1021" s="228" t="e">
        <f>_xlfn.CONCAT(HelpMe[[#This Row],[Year]],"-W",HelpMe[[#This Row],[Week'#]])</f>
        <v>#VALUE!</v>
      </c>
      <c r="AF1021" s="228" t="str">
        <f>IFERROR(VLOOKUP(HelpMe[[#This Row],[ID]],CGTracker[#All],11,FALSE),"No CG Status Found")</f>
        <v>Closed</v>
      </c>
      <c r="AG1021" s="228" t="e">
        <f>MONTH(TEXT(HelpMe[[#This Row],[Created Date]],"mmm dd, yyyy hh:mm"))</f>
        <v>#VALUE!</v>
      </c>
      <c r="AH1021" s="228" t="e">
        <f>_xlfn.CONCAT(HelpMe[[#This Row],[Year]],"-M",HelpMe[[#This Row],[Month]])</f>
        <v>#VALUE!</v>
      </c>
      <c r="AI1021" s="228" t="str">
        <f ca="1">IF(HelpMe[[#This Row],[Age]]&lt;2,"Less than 2",IF(HelpMe[[#This Row],[Age]]&lt;5,"From 2 to 5",IF(HelpMe[[#This Row],[Age]]&lt;10,"From 5 to 10","More than 10")))</f>
        <v>More than 10</v>
      </c>
      <c r="AJ1021" s="233">
        <f>DATEVALUE(TEXT(HelpMe[[#This Row],[Created Date]],"mm/dd/yyyy hh:mm"))</f>
        <v>45514</v>
      </c>
      <c r="AK1021" s="233">
        <f>IF(HelpMe[[#This Row],[Resolved Time]]="-","",DATEVALUE(TEXT(HelpMe[[#This Row],[Created Date]],"mm/dd/yyyy hh:mm")))</f>
        <v>45514</v>
      </c>
    </row>
    <row r="1022" spans="1:37" ht="13.5" customHeight="1">
      <c r="A1022" s="252">
        <v>4000003806</v>
      </c>
      <c r="B1022" s="252" t="s">
        <v>156</v>
      </c>
      <c r="C1022" s="252" t="s">
        <v>906</v>
      </c>
      <c r="D1022" s="254" t="s">
        <v>2398</v>
      </c>
      <c r="E1022" s="252" t="s">
        <v>1018</v>
      </c>
      <c r="F1022" s="252" t="s">
        <v>2399</v>
      </c>
      <c r="G1022" s="252" t="s">
        <v>980</v>
      </c>
      <c r="H1022" s="252" t="s">
        <v>403</v>
      </c>
      <c r="I1022" s="255">
        <v>45572.652083333334</v>
      </c>
      <c r="J1022" s="255">
        <v>45573.61041666667</v>
      </c>
      <c r="K1022" s="252" t="s">
        <v>845</v>
      </c>
      <c r="L1022" s="255">
        <v>45583.820138888892</v>
      </c>
      <c r="M1022" s="252" t="s">
        <v>1018</v>
      </c>
      <c r="N1022" s="252" t="s">
        <v>860</v>
      </c>
      <c r="O1022" s="252" t="s">
        <v>848</v>
      </c>
      <c r="P1022" s="255">
        <v>45583.820138888892</v>
      </c>
      <c r="Q1022" s="252" t="s">
        <v>861</v>
      </c>
      <c r="R1022" s="255">
        <v>45580.779166666667</v>
      </c>
      <c r="S1022" s="255">
        <v>45580.779166666667</v>
      </c>
      <c r="T1022" s="255">
        <v>45572.693749999999</v>
      </c>
      <c r="U1022" s="253" t="s">
        <v>849</v>
      </c>
      <c r="V1022" s="253" t="s">
        <v>849</v>
      </c>
      <c r="W1022" s="252" t="s">
        <v>850</v>
      </c>
      <c r="X1022" s="252" t="s">
        <v>793</v>
      </c>
      <c r="Y1022" s="228" t="str">
        <f>VLOOKUP(HelpMe[[#This Row],[Technician]],Technicians[#All],3,FALSE)</f>
        <v>RAK Ceramics</v>
      </c>
      <c r="Z1022" s="228" t="str">
        <f>VLOOKUP(HelpMe[[#This Row],[Technician]],Technicians[#All],2,FALSE)</f>
        <v>SAP FICO</v>
      </c>
      <c r="AA1022" s="230" t="e">
        <f>IF((TEXT("Oct 28, 2024 00:00 AM","mmm dd, yyyy hh:mm") - TEXT(HelpMe[[#This Row],[Created Date]],"mmm dd, yyyy hh:mm"))&gt;0, "Yes","No")</f>
        <v>#VALUE!</v>
      </c>
      <c r="AB1022" s="230">
        <f ca="1">IF(HelpMe[[#This Row],[Resolved Time]]="-",NOW()-TEXT(HelpMe[[#This Row],[Created Date]],"mmm dd, yyyy hh:mm"),HelpMe[[#This Row],[Resolved Time]]-HelpMe[[#This Row],[Created Date]])</f>
        <v>8.1270833333328483</v>
      </c>
      <c r="AC1022" s="231" t="e">
        <f>YEAR(TEXT(HelpMe[[#This Row],[Created Date]],"mmm dd, yyyy hh:mm"))</f>
        <v>#VALUE!</v>
      </c>
      <c r="AD1022" s="228" t="e">
        <f>WEEKNUM(TEXT(HelpMe[[#This Row],[Created Date]],"mmm dd, yyyy hh:mm"),2)</f>
        <v>#VALUE!</v>
      </c>
      <c r="AE1022" s="228" t="e">
        <f>_xlfn.CONCAT(HelpMe[[#This Row],[Year]],"-W",HelpMe[[#This Row],[Week'#]])</f>
        <v>#VALUE!</v>
      </c>
      <c r="AF1022" s="228" t="str">
        <f>IFERROR(VLOOKUP(HelpMe[[#This Row],[ID]],CGTracker[#All],11,FALSE),"No CG Status Found")</f>
        <v>No CG Status Found</v>
      </c>
      <c r="AG1022" s="228" t="e">
        <f>MONTH(TEXT(HelpMe[[#This Row],[Created Date]],"mmm dd, yyyy hh:mm"))</f>
        <v>#VALUE!</v>
      </c>
      <c r="AH1022" s="228" t="e">
        <f>_xlfn.CONCAT(HelpMe[[#This Row],[Year]],"-M",HelpMe[[#This Row],[Month]])</f>
        <v>#VALUE!</v>
      </c>
      <c r="AI1022" s="228" t="str">
        <f ca="1">IF(HelpMe[[#This Row],[Age]]&lt;2,"Less than 2",IF(HelpMe[[#This Row],[Age]]&lt;5,"From 2 to 5",IF(HelpMe[[#This Row],[Age]]&lt;10,"From 5 to 10","More than 10")))</f>
        <v>From 5 to 10</v>
      </c>
      <c r="AJ1022" s="233">
        <f>DATEVALUE(TEXT(HelpMe[[#This Row],[Created Date]],"mm/dd/yyyy hh:mm"))</f>
        <v>45483</v>
      </c>
      <c r="AK1022" s="233">
        <f>IF(HelpMe[[#This Row],[Resolved Time]]="-","",DATEVALUE(TEXT(HelpMe[[#This Row],[Created Date]],"mm/dd/yyyy hh:mm")))</f>
        <v>45483</v>
      </c>
    </row>
    <row r="1023" spans="1:37" ht="13.5" customHeight="1">
      <c r="A1023" s="252">
        <v>4000002837</v>
      </c>
      <c r="B1023" s="252" t="s">
        <v>156</v>
      </c>
      <c r="C1023" s="252" t="s">
        <v>861</v>
      </c>
      <c r="D1023" s="254" t="s">
        <v>2400</v>
      </c>
      <c r="E1023" s="252" t="s">
        <v>2401</v>
      </c>
      <c r="F1023" s="252" t="s">
        <v>742</v>
      </c>
      <c r="G1023" s="252" t="s">
        <v>864</v>
      </c>
      <c r="H1023" s="252" t="s">
        <v>131</v>
      </c>
      <c r="I1023" s="255">
        <v>45544.654166666667</v>
      </c>
      <c r="J1023" s="255">
        <v>45546.654166666667</v>
      </c>
      <c r="K1023" s="252" t="s">
        <v>845</v>
      </c>
      <c r="L1023" s="253" t="s">
        <v>849</v>
      </c>
      <c r="M1023" s="252" t="s">
        <v>2401</v>
      </c>
      <c r="N1023" s="252" t="s">
        <v>968</v>
      </c>
      <c r="O1023" s="252" t="s">
        <v>848</v>
      </c>
      <c r="P1023" s="255">
        <v>45600.591666666667</v>
      </c>
      <c r="Q1023" s="252" t="s">
        <v>795</v>
      </c>
      <c r="R1023" s="253" t="s">
        <v>849</v>
      </c>
      <c r="S1023" s="255">
        <v>45558.797222222223</v>
      </c>
      <c r="T1023" s="255">
        <v>45544.737500000003</v>
      </c>
      <c r="U1023" s="253" t="s">
        <v>849</v>
      </c>
      <c r="V1023" s="256">
        <v>2000000000</v>
      </c>
      <c r="W1023" s="252" t="s">
        <v>850</v>
      </c>
      <c r="X1023" s="252" t="s">
        <v>903</v>
      </c>
      <c r="Y1023" s="228" t="str">
        <f>VLOOKUP(HelpMe[[#This Row],[Technician]],Technicians[#All],3,FALSE)</f>
        <v>RAK Ceramics</v>
      </c>
      <c r="Z1023" s="228" t="str">
        <f>VLOOKUP(HelpMe[[#This Row],[Technician]],Technicians[#All],2,FALSE)</f>
        <v>SAP SD</v>
      </c>
      <c r="AA1023" s="230" t="e">
        <f>IF((TEXT("Oct 28, 2024 00:00 AM","mmm dd, yyyy hh:mm") - TEXT(HelpMe[[#This Row],[Created Date]],"mmm dd, yyyy hh:mm"))&gt;0, "Yes","No")</f>
        <v>#VALUE!</v>
      </c>
      <c r="AB1023" s="230" t="e">
        <f ca="1">IF(HelpMe[[#This Row],[Resolved Time]]="-",NOW()-TEXT(HelpMe[[#This Row],[Created Date]],"mmm dd, yyyy hh:mm"),HelpMe[[#This Row],[Resolved Time]]-HelpMe[[#This Row],[Created Date]])</f>
        <v>#VALUE!</v>
      </c>
      <c r="AC1023" s="231" t="e">
        <f>YEAR(TEXT(HelpMe[[#This Row],[Created Date]],"mmm dd, yyyy hh:mm"))</f>
        <v>#VALUE!</v>
      </c>
      <c r="AD1023" s="228" t="e">
        <f>WEEKNUM(TEXT(HelpMe[[#This Row],[Created Date]],"mmm dd, yyyy hh:mm"),2)</f>
        <v>#VALUE!</v>
      </c>
      <c r="AE1023" s="228" t="e">
        <f>_xlfn.CONCAT(HelpMe[[#This Row],[Year]],"-W",HelpMe[[#This Row],[Week'#]])</f>
        <v>#VALUE!</v>
      </c>
      <c r="AF1023" s="228" t="str">
        <f>IFERROR(VLOOKUP(HelpMe[[#This Row],[ID]],CGTracker[#All],11,FALSE),"No CG Status Found")</f>
        <v>No CG Status Found</v>
      </c>
      <c r="AG1023" s="228" t="e">
        <f>MONTH(TEXT(HelpMe[[#This Row],[Created Date]],"mmm dd, yyyy hh:mm"))</f>
        <v>#VALUE!</v>
      </c>
      <c r="AH1023" s="228" t="e">
        <f>_xlfn.CONCAT(HelpMe[[#This Row],[Year]],"-M",HelpMe[[#This Row],[Month]])</f>
        <v>#VALUE!</v>
      </c>
      <c r="AI1023" s="228" t="e">
        <f ca="1">IF(HelpMe[[#This Row],[Age]]&lt;2,"Less than 2",IF(HelpMe[[#This Row],[Age]]&lt;5,"From 2 to 5",IF(HelpMe[[#This Row],[Age]]&lt;10,"From 5 to 10","More than 10")))</f>
        <v>#VALUE!</v>
      </c>
      <c r="AJ1023" s="233">
        <f>DATEVALUE(TEXT(HelpMe[[#This Row],[Created Date]],"mm/dd/yyyy hh:mm"))</f>
        <v>45544</v>
      </c>
      <c r="AK1023" s="233" t="str">
        <f>IF(HelpMe[[#This Row],[Resolved Time]]="-","",DATEVALUE(TEXT(HelpMe[[#This Row],[Created Date]],"mm/dd/yyyy hh:mm")))</f>
        <v/>
      </c>
    </row>
    <row r="1024" spans="1:37" ht="13.5" customHeight="1">
      <c r="A1024" s="252">
        <v>4000003358</v>
      </c>
      <c r="B1024" s="252" t="s">
        <v>156</v>
      </c>
      <c r="C1024" s="252" t="s">
        <v>861</v>
      </c>
      <c r="D1024" s="254" t="s">
        <v>2402</v>
      </c>
      <c r="E1024" s="252" t="s">
        <v>962</v>
      </c>
      <c r="F1024" s="252" t="s">
        <v>742</v>
      </c>
      <c r="G1024" s="252" t="s">
        <v>864</v>
      </c>
      <c r="H1024" s="252" t="s">
        <v>403</v>
      </c>
      <c r="I1024" s="255">
        <v>45560.416666666664</v>
      </c>
      <c r="J1024" s="255">
        <v>45560.770833333336</v>
      </c>
      <c r="K1024" s="252" t="s">
        <v>845</v>
      </c>
      <c r="L1024" s="255">
        <v>45576.692361111112</v>
      </c>
      <c r="M1024" s="252" t="s">
        <v>962</v>
      </c>
      <c r="N1024" s="252" t="s">
        <v>860</v>
      </c>
      <c r="O1024" s="252" t="s">
        <v>920</v>
      </c>
      <c r="P1024" s="255">
        <v>45576.692361111112</v>
      </c>
      <c r="Q1024" s="252" t="s">
        <v>861</v>
      </c>
      <c r="R1024" s="255">
        <v>45573.652083333334</v>
      </c>
      <c r="S1024" s="255">
        <v>45560.466666666667</v>
      </c>
      <c r="T1024" s="255">
        <v>45560.479166666664</v>
      </c>
      <c r="U1024" s="253" t="s">
        <v>849</v>
      </c>
      <c r="V1024" s="253" t="s">
        <v>849</v>
      </c>
      <c r="W1024" s="252" t="s">
        <v>850</v>
      </c>
      <c r="X1024" s="252" t="s">
        <v>903</v>
      </c>
      <c r="Y1024" s="228" t="str">
        <f>VLOOKUP(HelpMe[[#This Row],[Technician]],Technicians[#All],3,FALSE)</f>
        <v>RAK Ceramics</v>
      </c>
      <c r="Z1024" s="228" t="str">
        <f>VLOOKUP(HelpMe[[#This Row],[Technician]],Technicians[#All],2,FALSE)</f>
        <v>SAP SD</v>
      </c>
      <c r="AA1024" s="230" t="e">
        <f>IF((TEXT("Oct 28, 2024 00:00 AM","mmm dd, yyyy hh:mm") - TEXT(HelpMe[[#This Row],[Created Date]],"mmm dd, yyyy hh:mm"))&gt;0, "Yes","No")</f>
        <v>#VALUE!</v>
      </c>
      <c r="AB1024" s="230">
        <f ca="1">IF(HelpMe[[#This Row],[Resolved Time]]="-",NOW()-TEXT(HelpMe[[#This Row],[Created Date]],"mmm dd, yyyy hh:mm"),HelpMe[[#This Row],[Resolved Time]]-HelpMe[[#This Row],[Created Date]])</f>
        <v>13.235416666670062</v>
      </c>
      <c r="AC1024" s="231" t="e">
        <f>YEAR(TEXT(HelpMe[[#This Row],[Created Date]],"mmm dd, yyyy hh:mm"))</f>
        <v>#VALUE!</v>
      </c>
      <c r="AD1024" s="228" t="e">
        <f>WEEKNUM(TEXT(HelpMe[[#This Row],[Created Date]],"mmm dd, yyyy hh:mm"),2)</f>
        <v>#VALUE!</v>
      </c>
      <c r="AE1024" s="228" t="e">
        <f>_xlfn.CONCAT(HelpMe[[#This Row],[Year]],"-W",HelpMe[[#This Row],[Week'#]])</f>
        <v>#VALUE!</v>
      </c>
      <c r="AF1024" s="228" t="str">
        <f>IFERROR(VLOOKUP(HelpMe[[#This Row],[ID]],CGTracker[#All],11,FALSE),"No CG Status Found")</f>
        <v>No CG Status Found</v>
      </c>
      <c r="AG1024" s="228" t="e">
        <f>MONTH(TEXT(HelpMe[[#This Row],[Created Date]],"mmm dd, yyyy hh:mm"))</f>
        <v>#VALUE!</v>
      </c>
      <c r="AH1024" s="228" t="e">
        <f>_xlfn.CONCAT(HelpMe[[#This Row],[Year]],"-M",HelpMe[[#This Row],[Month]])</f>
        <v>#VALUE!</v>
      </c>
      <c r="AI1024" s="228" t="str">
        <f ca="1">IF(HelpMe[[#This Row],[Age]]&lt;2,"Less than 2",IF(HelpMe[[#This Row],[Age]]&lt;5,"From 2 to 5",IF(HelpMe[[#This Row],[Age]]&lt;10,"From 5 to 10","More than 10")))</f>
        <v>More than 10</v>
      </c>
      <c r="AJ1024" s="233" t="e">
        <f>DATEVALUE(TEXT(HelpMe[[#This Row],[Created Date]],"mm/dd/yyyy hh:mm"))</f>
        <v>#VALUE!</v>
      </c>
      <c r="AK1024" s="233" t="e">
        <f>IF(HelpMe[[#This Row],[Resolved Time]]="-","",DATEVALUE(TEXT(HelpMe[[#This Row],[Created Date]],"mm/dd/yyyy hh:mm")))</f>
        <v>#VALUE!</v>
      </c>
    </row>
    <row r="1025" spans="1:37" ht="13.5" customHeight="1">
      <c r="A1025" s="252">
        <v>4000001683</v>
      </c>
      <c r="B1025" s="252" t="s">
        <v>156</v>
      </c>
      <c r="C1025" s="252" t="s">
        <v>795</v>
      </c>
      <c r="D1025" s="254" t="s">
        <v>2403</v>
      </c>
      <c r="E1025" s="252" t="s">
        <v>2302</v>
      </c>
      <c r="F1025" s="252" t="s">
        <v>742</v>
      </c>
      <c r="G1025" s="252" t="s">
        <v>942</v>
      </c>
      <c r="H1025" s="252" t="s">
        <v>403</v>
      </c>
      <c r="I1025" s="255">
        <v>45509.544444444444</v>
      </c>
      <c r="J1025" s="255">
        <v>45511.544444444444</v>
      </c>
      <c r="K1025" s="252" t="s">
        <v>845</v>
      </c>
      <c r="L1025" s="255">
        <v>45513.50277777778</v>
      </c>
      <c r="M1025" s="252" t="s">
        <v>846</v>
      </c>
      <c r="N1025" s="252" t="s">
        <v>860</v>
      </c>
      <c r="O1025" s="252" t="s">
        <v>848</v>
      </c>
      <c r="P1025" s="255">
        <v>45513.50277777778</v>
      </c>
      <c r="Q1025" s="252" t="s">
        <v>795</v>
      </c>
      <c r="R1025" s="255">
        <v>45510.47152777778</v>
      </c>
      <c r="S1025" s="255">
        <v>45510.47152777778</v>
      </c>
      <c r="T1025" s="255">
        <v>45509.62777777778</v>
      </c>
      <c r="U1025" s="253" t="s">
        <v>849</v>
      </c>
      <c r="V1025" s="256">
        <v>2000000000</v>
      </c>
      <c r="W1025" s="252" t="s">
        <v>850</v>
      </c>
      <c r="X1025" s="252" t="s">
        <v>793</v>
      </c>
      <c r="Y1025" s="228" t="str">
        <f>VLOOKUP(HelpMe[[#This Row],[Technician]],Technicians[#All],3,FALSE)</f>
        <v>RAK Ceramics</v>
      </c>
      <c r="Z1025" s="228" t="str">
        <f>VLOOKUP(HelpMe[[#This Row],[Technician]],Technicians[#All],2,FALSE)</f>
        <v>SAP SD</v>
      </c>
      <c r="AA1025" s="230" t="e">
        <f>IF((TEXT("Oct 28, 2024 00:00 AM","mmm dd, yyyy hh:mm") - TEXT(HelpMe[[#This Row],[Created Date]],"mmm dd, yyyy hh:mm"))&gt;0, "Yes","No")</f>
        <v>#VALUE!</v>
      </c>
      <c r="AB1025" s="230">
        <f ca="1">IF(HelpMe[[#This Row],[Resolved Time]]="-",NOW()-TEXT(HelpMe[[#This Row],[Created Date]],"mmm dd, yyyy hh:mm"),HelpMe[[#This Row],[Resolved Time]]-HelpMe[[#This Row],[Created Date]])</f>
        <v>0.92708333333575865</v>
      </c>
      <c r="AC1025" s="231" t="e">
        <f>YEAR(TEXT(HelpMe[[#This Row],[Created Date]],"mmm dd, yyyy hh:mm"))</f>
        <v>#VALUE!</v>
      </c>
      <c r="AD1025" s="228" t="e">
        <f>WEEKNUM(TEXT(HelpMe[[#This Row],[Created Date]],"mmm dd, yyyy hh:mm"),2)</f>
        <v>#VALUE!</v>
      </c>
      <c r="AE1025" s="228" t="e">
        <f>_xlfn.CONCAT(HelpMe[[#This Row],[Year]],"-W",HelpMe[[#This Row],[Week'#]])</f>
        <v>#VALUE!</v>
      </c>
      <c r="AF1025" s="228" t="str">
        <f>IFERROR(VLOOKUP(HelpMe[[#This Row],[ID]],CGTracker[#All],11,FALSE),"No CG Status Found")</f>
        <v>No CG Status Found</v>
      </c>
      <c r="AG1025" s="228" t="e">
        <f>MONTH(TEXT(HelpMe[[#This Row],[Created Date]],"mmm dd, yyyy hh:mm"))</f>
        <v>#VALUE!</v>
      </c>
      <c r="AH1025" s="228" t="e">
        <f>_xlfn.CONCAT(HelpMe[[#This Row],[Year]],"-M",HelpMe[[#This Row],[Month]])</f>
        <v>#VALUE!</v>
      </c>
      <c r="AI1025" s="228" t="str">
        <f ca="1">IF(HelpMe[[#This Row],[Age]]&lt;2,"Less than 2",IF(HelpMe[[#This Row],[Age]]&lt;5,"From 2 to 5",IF(HelpMe[[#This Row],[Age]]&lt;10,"From 5 to 10","More than 10")))</f>
        <v>Less than 2</v>
      </c>
      <c r="AJ1025" s="233">
        <f>DATEVALUE(TEXT(HelpMe[[#This Row],[Created Date]],"mm/dd/yyyy hh:mm"))</f>
        <v>45420</v>
      </c>
      <c r="AK1025" s="233">
        <f>IF(HelpMe[[#This Row],[Resolved Time]]="-","",DATEVALUE(TEXT(HelpMe[[#This Row],[Created Date]],"mm/dd/yyyy hh:mm")))</f>
        <v>45420</v>
      </c>
    </row>
    <row r="1026" spans="1:37" ht="13.5" customHeight="1">
      <c r="A1026" s="252">
        <v>4000003840</v>
      </c>
      <c r="B1026" s="252" t="s">
        <v>156</v>
      </c>
      <c r="C1026" s="252" t="s">
        <v>795</v>
      </c>
      <c r="D1026" s="254" t="s">
        <v>2404</v>
      </c>
      <c r="E1026" s="252" t="s">
        <v>1429</v>
      </c>
      <c r="F1026" s="252" t="s">
        <v>1197</v>
      </c>
      <c r="G1026" s="252" t="s">
        <v>874</v>
      </c>
      <c r="H1026" s="252" t="s">
        <v>403</v>
      </c>
      <c r="I1026" s="255">
        <v>45573.479861111111</v>
      </c>
      <c r="J1026" s="255">
        <v>45575.479861111111</v>
      </c>
      <c r="K1026" s="252" t="s">
        <v>845</v>
      </c>
      <c r="L1026" s="255">
        <v>45582.486111111109</v>
      </c>
      <c r="M1026" s="252" t="s">
        <v>846</v>
      </c>
      <c r="N1026" s="252" t="s">
        <v>1786</v>
      </c>
      <c r="O1026" s="252" t="s">
        <v>920</v>
      </c>
      <c r="P1026" s="255">
        <v>45582.486111111109</v>
      </c>
      <c r="Q1026" s="252" t="s">
        <v>795</v>
      </c>
      <c r="R1026" s="255">
        <v>45579.463194444441</v>
      </c>
      <c r="S1026" s="255">
        <v>45576.780555555553</v>
      </c>
      <c r="T1026" s="255">
        <v>45573.563194444447</v>
      </c>
      <c r="U1026" s="253" t="s">
        <v>849</v>
      </c>
      <c r="V1026" s="253" t="s">
        <v>849</v>
      </c>
      <c r="W1026" s="252" t="s">
        <v>850</v>
      </c>
      <c r="X1026" s="252" t="s">
        <v>857</v>
      </c>
      <c r="Y1026" s="228" t="str">
        <f>VLOOKUP(HelpMe[[#This Row],[Technician]],Technicians[#All],3,FALSE)</f>
        <v>RAK Ceramics</v>
      </c>
      <c r="Z1026" s="228" t="str">
        <f>VLOOKUP(HelpMe[[#This Row],[Technician]],Technicians[#All],2,FALSE)</f>
        <v>Business Head Bangladesh</v>
      </c>
      <c r="AA1026" s="230" t="e">
        <f>IF((TEXT("Oct 28, 2024 00:00 AM","mmm dd, yyyy hh:mm") - TEXT(HelpMe[[#This Row],[Created Date]],"mmm dd, yyyy hh:mm"))&gt;0, "Yes","No")</f>
        <v>#VALUE!</v>
      </c>
      <c r="AB1026" s="230">
        <f ca="1">IF(HelpMe[[#This Row],[Resolved Time]]="-",NOW()-TEXT(HelpMe[[#This Row],[Created Date]],"mmm dd, yyyy hh:mm"),HelpMe[[#This Row],[Resolved Time]]-HelpMe[[#This Row],[Created Date]])</f>
        <v>5.9833333333299379</v>
      </c>
      <c r="AC1026" s="231" t="e">
        <f>YEAR(TEXT(HelpMe[[#This Row],[Created Date]],"mmm dd, yyyy hh:mm"))</f>
        <v>#VALUE!</v>
      </c>
      <c r="AD1026" s="228" t="e">
        <f>WEEKNUM(TEXT(HelpMe[[#This Row],[Created Date]],"mmm dd, yyyy hh:mm"),2)</f>
        <v>#VALUE!</v>
      </c>
      <c r="AE1026" s="228" t="e">
        <f>_xlfn.CONCAT(HelpMe[[#This Row],[Year]],"-W",HelpMe[[#This Row],[Week'#]])</f>
        <v>#VALUE!</v>
      </c>
      <c r="AF1026" s="228" t="str">
        <f>IFERROR(VLOOKUP(HelpMe[[#This Row],[ID]],CGTracker[#All],11,FALSE),"No CG Status Found")</f>
        <v>No CG Status Found</v>
      </c>
      <c r="AG1026" s="228" t="e">
        <f>MONTH(TEXT(HelpMe[[#This Row],[Created Date]],"mmm dd, yyyy hh:mm"))</f>
        <v>#VALUE!</v>
      </c>
      <c r="AH1026" s="228" t="e">
        <f>_xlfn.CONCAT(HelpMe[[#This Row],[Year]],"-M",HelpMe[[#This Row],[Month]])</f>
        <v>#VALUE!</v>
      </c>
      <c r="AI1026" s="228" t="str">
        <f ca="1">IF(HelpMe[[#This Row],[Age]]&lt;2,"Less than 2",IF(HelpMe[[#This Row],[Age]]&lt;5,"From 2 to 5",IF(HelpMe[[#This Row],[Age]]&lt;10,"From 5 to 10","More than 10")))</f>
        <v>From 5 to 10</v>
      </c>
      <c r="AJ1026" s="233">
        <f>DATEVALUE(TEXT(HelpMe[[#This Row],[Created Date]],"mm/dd/yyyy hh:mm"))</f>
        <v>45514</v>
      </c>
      <c r="AK1026" s="233">
        <f>IF(HelpMe[[#This Row],[Resolved Time]]="-","",DATEVALUE(TEXT(HelpMe[[#This Row],[Created Date]],"mm/dd/yyyy hh:mm")))</f>
        <v>45514</v>
      </c>
    </row>
    <row r="1027" spans="1:37" ht="13.5" customHeight="1">
      <c r="A1027" s="252">
        <v>4000003344</v>
      </c>
      <c r="B1027" s="252" t="s">
        <v>156</v>
      </c>
      <c r="C1027" s="252" t="s">
        <v>861</v>
      </c>
      <c r="D1027" s="254" t="s">
        <v>2405</v>
      </c>
      <c r="E1027" s="252" t="s">
        <v>1024</v>
      </c>
      <c r="F1027" s="252" t="s">
        <v>742</v>
      </c>
      <c r="G1027" s="252" t="s">
        <v>516</v>
      </c>
      <c r="H1027" s="252" t="s">
        <v>403</v>
      </c>
      <c r="I1027" s="255">
        <v>45559.676388888889</v>
      </c>
      <c r="J1027" s="255">
        <v>45560.655555555553</v>
      </c>
      <c r="K1027" s="252" t="s">
        <v>845</v>
      </c>
      <c r="L1027" s="255">
        <v>45578.818749999999</v>
      </c>
      <c r="M1027" s="252" t="s">
        <v>1024</v>
      </c>
      <c r="N1027" s="252" t="s">
        <v>860</v>
      </c>
      <c r="O1027" s="252" t="s">
        <v>920</v>
      </c>
      <c r="P1027" s="255">
        <v>45578.818749999999</v>
      </c>
      <c r="Q1027" s="252" t="s">
        <v>861</v>
      </c>
      <c r="R1027" s="255">
        <v>45575.801388888889</v>
      </c>
      <c r="S1027" s="255">
        <v>45559.734027777777</v>
      </c>
      <c r="T1027" s="255">
        <v>45559.718055555553</v>
      </c>
      <c r="U1027" s="253" t="s">
        <v>849</v>
      </c>
      <c r="V1027" s="253" t="s">
        <v>849</v>
      </c>
      <c r="W1027" s="252" t="s">
        <v>850</v>
      </c>
      <c r="X1027" s="252" t="s">
        <v>903</v>
      </c>
      <c r="Y1027" s="228" t="str">
        <f>VLOOKUP(HelpMe[[#This Row],[Technician]],Technicians[#All],3,FALSE)</f>
        <v>RAK Ceramics</v>
      </c>
      <c r="Z1027" s="228" t="str">
        <f>VLOOKUP(HelpMe[[#This Row],[Technician]],Technicians[#All],2,FALSE)</f>
        <v>SAP SD</v>
      </c>
      <c r="AA1027" s="230" t="e">
        <f>IF((TEXT("Oct 28, 2024 00:00 AM","mmm dd, yyyy hh:mm") - TEXT(HelpMe[[#This Row],[Created Date]],"mmm dd, yyyy hh:mm"))&gt;0, "Yes","No")</f>
        <v>#VALUE!</v>
      </c>
      <c r="AB1027" s="230">
        <f ca="1">IF(HelpMe[[#This Row],[Resolved Time]]="-",NOW()-TEXT(HelpMe[[#This Row],[Created Date]],"mmm dd, yyyy hh:mm"),HelpMe[[#This Row],[Resolved Time]]-HelpMe[[#This Row],[Created Date]])</f>
        <v>16.125</v>
      </c>
      <c r="AC1027" s="231" t="e">
        <f>YEAR(TEXT(HelpMe[[#This Row],[Created Date]],"mmm dd, yyyy hh:mm"))</f>
        <v>#VALUE!</v>
      </c>
      <c r="AD1027" s="228" t="e">
        <f>WEEKNUM(TEXT(HelpMe[[#This Row],[Created Date]],"mmm dd, yyyy hh:mm"),2)</f>
        <v>#VALUE!</v>
      </c>
      <c r="AE1027" s="228" t="e">
        <f>_xlfn.CONCAT(HelpMe[[#This Row],[Year]],"-W",HelpMe[[#This Row],[Week'#]])</f>
        <v>#VALUE!</v>
      </c>
      <c r="AF1027" s="228" t="str">
        <f>IFERROR(VLOOKUP(HelpMe[[#This Row],[ID]],CGTracker[#All],11,FALSE),"No CG Status Found")</f>
        <v>No CG Status Found</v>
      </c>
      <c r="AG1027" s="228" t="e">
        <f>MONTH(TEXT(HelpMe[[#This Row],[Created Date]],"mmm dd, yyyy hh:mm"))</f>
        <v>#VALUE!</v>
      </c>
      <c r="AH1027" s="228" t="e">
        <f>_xlfn.CONCAT(HelpMe[[#This Row],[Year]],"-M",HelpMe[[#This Row],[Month]])</f>
        <v>#VALUE!</v>
      </c>
      <c r="AI1027" s="228" t="str">
        <f ca="1">IF(HelpMe[[#This Row],[Age]]&lt;2,"Less than 2",IF(HelpMe[[#This Row],[Age]]&lt;5,"From 2 to 5",IF(HelpMe[[#This Row],[Age]]&lt;10,"From 5 to 10","More than 10")))</f>
        <v>More than 10</v>
      </c>
      <c r="AJ1027" s="233" t="e">
        <f>DATEVALUE(TEXT(HelpMe[[#This Row],[Created Date]],"mm/dd/yyyy hh:mm"))</f>
        <v>#VALUE!</v>
      </c>
      <c r="AK1027" s="233" t="e">
        <f>IF(HelpMe[[#This Row],[Resolved Time]]="-","",DATEVALUE(TEXT(HelpMe[[#This Row],[Created Date]],"mm/dd/yyyy hh:mm")))</f>
        <v>#VALUE!</v>
      </c>
    </row>
    <row r="1028" spans="1:37" ht="13.5" customHeight="1">
      <c r="A1028" s="252">
        <v>4000002305</v>
      </c>
      <c r="B1028" s="252" t="s">
        <v>156</v>
      </c>
      <c r="C1028" s="252" t="s">
        <v>795</v>
      </c>
      <c r="D1028" s="254" t="s">
        <v>2406</v>
      </c>
      <c r="E1028" s="252" t="s">
        <v>1174</v>
      </c>
      <c r="F1028" s="252" t="s">
        <v>742</v>
      </c>
      <c r="G1028" s="252" t="s">
        <v>516</v>
      </c>
      <c r="H1028" s="252" t="s">
        <v>403</v>
      </c>
      <c r="I1028" s="255">
        <v>45527.736805555556</v>
      </c>
      <c r="J1028" s="255">
        <v>45531.736805555556</v>
      </c>
      <c r="K1028" s="252" t="s">
        <v>845</v>
      </c>
      <c r="L1028" s="255">
        <v>45530.8</v>
      </c>
      <c r="M1028" s="252" t="s">
        <v>948</v>
      </c>
      <c r="N1028" s="252" t="s">
        <v>878</v>
      </c>
      <c r="O1028" s="252" t="s">
        <v>848</v>
      </c>
      <c r="P1028" s="255">
        <v>45539.474305555559</v>
      </c>
      <c r="Q1028" s="252" t="s">
        <v>795</v>
      </c>
      <c r="R1028" s="255">
        <v>45527.790972222225</v>
      </c>
      <c r="S1028" s="255">
        <v>45527.790972222225</v>
      </c>
      <c r="T1028" s="255">
        <v>45530.445138888892</v>
      </c>
      <c r="U1028" s="253" t="s">
        <v>849</v>
      </c>
      <c r="V1028" s="256">
        <v>2000000000</v>
      </c>
      <c r="W1028" s="252" t="s">
        <v>850</v>
      </c>
      <c r="X1028" s="252" t="s">
        <v>793</v>
      </c>
      <c r="Y1028" s="228" t="str">
        <f>VLOOKUP(HelpMe[[#This Row],[Technician]],Technicians[#All],3,FALSE)</f>
        <v>RAK Ceramics</v>
      </c>
      <c r="Z1028" s="228" t="str">
        <f>VLOOKUP(HelpMe[[#This Row],[Technician]],Technicians[#All],2,FALSE)</f>
        <v>SAP SD</v>
      </c>
      <c r="AA1028" s="230" t="e">
        <f>IF((TEXT("Oct 28, 2024 00:00 AM","mmm dd, yyyy hh:mm") - TEXT(HelpMe[[#This Row],[Created Date]],"mmm dd, yyyy hh:mm"))&gt;0, "Yes","No")</f>
        <v>#VALUE!</v>
      </c>
      <c r="AB1028" s="230">
        <f ca="1">IF(HelpMe[[#This Row],[Resolved Time]]="-",NOW()-TEXT(HelpMe[[#This Row],[Created Date]],"mmm dd, yyyy hh:mm"),HelpMe[[#This Row],[Resolved Time]]-HelpMe[[#This Row],[Created Date]])</f>
        <v>5.4166666668606922E-2</v>
      </c>
      <c r="AC1028" s="231" t="e">
        <f>YEAR(TEXT(HelpMe[[#This Row],[Created Date]],"mmm dd, yyyy hh:mm"))</f>
        <v>#VALUE!</v>
      </c>
      <c r="AD1028" s="228" t="e">
        <f>WEEKNUM(TEXT(HelpMe[[#This Row],[Created Date]],"mmm dd, yyyy hh:mm"),2)</f>
        <v>#VALUE!</v>
      </c>
      <c r="AE1028" s="228" t="e">
        <f>_xlfn.CONCAT(HelpMe[[#This Row],[Year]],"-W",HelpMe[[#This Row],[Week'#]])</f>
        <v>#VALUE!</v>
      </c>
      <c r="AF1028" s="228" t="str">
        <f>IFERROR(VLOOKUP(HelpMe[[#This Row],[ID]],CGTracker[#All],11,FALSE),"No CG Status Found")</f>
        <v>No CG Status Found</v>
      </c>
      <c r="AG1028" s="228" t="e">
        <f>MONTH(TEXT(HelpMe[[#This Row],[Created Date]],"mmm dd, yyyy hh:mm"))</f>
        <v>#VALUE!</v>
      </c>
      <c r="AH1028" s="228" t="e">
        <f>_xlfn.CONCAT(HelpMe[[#This Row],[Year]],"-M",HelpMe[[#This Row],[Month]])</f>
        <v>#VALUE!</v>
      </c>
      <c r="AI1028" s="228" t="str">
        <f ca="1">IF(HelpMe[[#This Row],[Age]]&lt;2,"Less than 2",IF(HelpMe[[#This Row],[Age]]&lt;5,"From 2 to 5",IF(HelpMe[[#This Row],[Age]]&lt;10,"From 5 to 10","More than 10")))</f>
        <v>Less than 2</v>
      </c>
      <c r="AJ1028" s="233" t="e">
        <f>DATEVALUE(TEXT(HelpMe[[#This Row],[Created Date]],"mm/dd/yyyy hh:mm"))</f>
        <v>#VALUE!</v>
      </c>
      <c r="AK1028" s="233" t="e">
        <f>IF(HelpMe[[#This Row],[Resolved Time]]="-","",DATEVALUE(TEXT(HelpMe[[#This Row],[Created Date]],"mm/dd/yyyy hh:mm")))</f>
        <v>#VALUE!</v>
      </c>
    </row>
    <row r="1029" spans="1:37" ht="13.5" customHeight="1">
      <c r="A1029" s="252">
        <v>4000002265</v>
      </c>
      <c r="B1029" s="252" t="s">
        <v>156</v>
      </c>
      <c r="C1029" s="252" t="s">
        <v>861</v>
      </c>
      <c r="D1029" s="254" t="s">
        <v>2407</v>
      </c>
      <c r="E1029" s="252" t="s">
        <v>2295</v>
      </c>
      <c r="F1029" s="252" t="s">
        <v>742</v>
      </c>
      <c r="G1029" s="252" t="s">
        <v>516</v>
      </c>
      <c r="H1029" s="252" t="s">
        <v>403</v>
      </c>
      <c r="I1029" s="255">
        <v>45527.354166666664</v>
      </c>
      <c r="J1029" s="255">
        <v>45527.770833333336</v>
      </c>
      <c r="K1029" s="252" t="s">
        <v>845</v>
      </c>
      <c r="L1029" s="255">
        <v>45530.841666666667</v>
      </c>
      <c r="M1029" s="252" t="s">
        <v>846</v>
      </c>
      <c r="N1029" s="252" t="s">
        <v>1177</v>
      </c>
      <c r="O1029" s="252" t="s">
        <v>964</v>
      </c>
      <c r="P1029" s="255">
        <v>45530.841666666667</v>
      </c>
      <c r="Q1029" s="252" t="s">
        <v>861</v>
      </c>
      <c r="R1029" s="255">
        <v>45527.80972222222</v>
      </c>
      <c r="S1029" s="255">
        <v>45527.80972222222</v>
      </c>
      <c r="T1029" s="255">
        <v>45527.479166666664</v>
      </c>
      <c r="U1029" s="253" t="s">
        <v>849</v>
      </c>
      <c r="V1029" s="256">
        <v>2000000000</v>
      </c>
      <c r="W1029" s="252" t="s">
        <v>850</v>
      </c>
      <c r="X1029" s="252" t="s">
        <v>793</v>
      </c>
      <c r="Y1029" s="228" t="str">
        <f>VLOOKUP(HelpMe[[#This Row],[Technician]],Technicians[#All],3,FALSE)</f>
        <v>RAK Ceramics</v>
      </c>
      <c r="Z1029" s="228" t="str">
        <f>VLOOKUP(HelpMe[[#This Row],[Technician]],Technicians[#All],2,FALSE)</f>
        <v>SAP SD</v>
      </c>
      <c r="AA1029" s="230" t="e">
        <f>IF((TEXT("Oct 28, 2024 00:00 AM","mmm dd, yyyy hh:mm") - TEXT(HelpMe[[#This Row],[Created Date]],"mmm dd, yyyy hh:mm"))&gt;0, "Yes","No")</f>
        <v>#VALUE!</v>
      </c>
      <c r="AB1029" s="230">
        <f ca="1">IF(HelpMe[[#This Row],[Resolved Time]]="-",NOW()-TEXT(HelpMe[[#This Row],[Created Date]],"mmm dd, yyyy hh:mm"),HelpMe[[#This Row],[Resolved Time]]-HelpMe[[#This Row],[Created Date]])</f>
        <v>0.45555555555620231</v>
      </c>
      <c r="AC1029" s="231" t="e">
        <f>YEAR(TEXT(HelpMe[[#This Row],[Created Date]],"mmm dd, yyyy hh:mm"))</f>
        <v>#VALUE!</v>
      </c>
      <c r="AD1029" s="228" t="e">
        <f>WEEKNUM(TEXT(HelpMe[[#This Row],[Created Date]],"mmm dd, yyyy hh:mm"),2)</f>
        <v>#VALUE!</v>
      </c>
      <c r="AE1029" s="228" t="e">
        <f>_xlfn.CONCAT(HelpMe[[#This Row],[Year]],"-W",HelpMe[[#This Row],[Week'#]])</f>
        <v>#VALUE!</v>
      </c>
      <c r="AF1029" s="228" t="str">
        <f>IFERROR(VLOOKUP(HelpMe[[#This Row],[ID]],CGTracker[#All],11,FALSE),"No CG Status Found")</f>
        <v>No CG Status Found</v>
      </c>
      <c r="AG1029" s="228" t="e">
        <f>MONTH(TEXT(HelpMe[[#This Row],[Created Date]],"mmm dd, yyyy hh:mm"))</f>
        <v>#VALUE!</v>
      </c>
      <c r="AH1029" s="228" t="e">
        <f>_xlfn.CONCAT(HelpMe[[#This Row],[Year]],"-M",HelpMe[[#This Row],[Month]])</f>
        <v>#VALUE!</v>
      </c>
      <c r="AI1029" s="228" t="str">
        <f ca="1">IF(HelpMe[[#This Row],[Age]]&lt;2,"Less than 2",IF(HelpMe[[#This Row],[Age]]&lt;5,"From 2 to 5",IF(HelpMe[[#This Row],[Age]]&lt;10,"From 5 to 10","More than 10")))</f>
        <v>Less than 2</v>
      </c>
      <c r="AJ1029" s="233" t="e">
        <f>DATEVALUE(TEXT(HelpMe[[#This Row],[Created Date]],"mm/dd/yyyy hh:mm"))</f>
        <v>#VALUE!</v>
      </c>
      <c r="AK1029" s="233" t="e">
        <f>IF(HelpMe[[#This Row],[Resolved Time]]="-","",DATEVALUE(TEXT(HelpMe[[#This Row],[Created Date]],"mm/dd/yyyy hh:mm")))</f>
        <v>#VALUE!</v>
      </c>
    </row>
    <row r="1030" spans="1:37" ht="13.5" customHeight="1">
      <c r="A1030" s="252">
        <v>4000004770</v>
      </c>
      <c r="B1030" s="252" t="s">
        <v>156</v>
      </c>
      <c r="C1030" s="252" t="s">
        <v>861</v>
      </c>
      <c r="D1030" s="254" t="s">
        <v>317</v>
      </c>
      <c r="E1030" s="252" t="s">
        <v>1285</v>
      </c>
      <c r="F1030" s="252" t="s">
        <v>870</v>
      </c>
      <c r="G1030" s="252" t="s">
        <v>864</v>
      </c>
      <c r="H1030" s="252" t="s">
        <v>403</v>
      </c>
      <c r="I1030" s="255">
        <v>45603.592361111114</v>
      </c>
      <c r="J1030" s="255">
        <v>45605.592361111114</v>
      </c>
      <c r="K1030" s="252" t="s">
        <v>845</v>
      </c>
      <c r="L1030" s="255">
        <v>45610.496527777781</v>
      </c>
      <c r="M1030" s="252" t="s">
        <v>1285</v>
      </c>
      <c r="N1030" s="252" t="s">
        <v>860</v>
      </c>
      <c r="O1030" s="252" t="s">
        <v>848</v>
      </c>
      <c r="P1030" s="255">
        <v>45610.496527777781</v>
      </c>
      <c r="Q1030" s="252" t="s">
        <v>795</v>
      </c>
      <c r="R1030" s="255">
        <v>45607.488194444442</v>
      </c>
      <c r="S1030" s="255">
        <v>45607.488194444442</v>
      </c>
      <c r="T1030" s="255">
        <v>45603.675694444442</v>
      </c>
      <c r="U1030" s="253" t="s">
        <v>849</v>
      </c>
      <c r="V1030" s="253" t="s">
        <v>849</v>
      </c>
      <c r="W1030" s="252" t="s">
        <v>850</v>
      </c>
      <c r="X1030" s="252" t="s">
        <v>903</v>
      </c>
      <c r="Y1030" s="228" t="str">
        <f>VLOOKUP(HelpMe[[#This Row],[Technician]],Technicians[#All],3,FALSE)</f>
        <v>Capgemini</v>
      </c>
      <c r="Z1030" s="228" t="str">
        <f>VLOOKUP(HelpMe[[#This Row],[Technician]],Technicians[#All],2,FALSE)</f>
        <v>SAP MM</v>
      </c>
      <c r="AA1030" s="230" t="e">
        <f>IF((TEXT("Oct 28, 2024 00:00 AM","mmm dd, yyyy hh:mm") - TEXT(HelpMe[[#This Row],[Created Date]],"mmm dd, yyyy hh:mm"))&gt;0, "Yes","No")</f>
        <v>#VALUE!</v>
      </c>
      <c r="AB1030" s="230">
        <f ca="1">IF(HelpMe[[#This Row],[Resolved Time]]="-",NOW()-TEXT(HelpMe[[#This Row],[Created Date]],"mmm dd, yyyy hh:mm"),HelpMe[[#This Row],[Resolved Time]]-HelpMe[[#This Row],[Created Date]])</f>
        <v>3.8958333333284827</v>
      </c>
      <c r="AC1030" s="231" t="e">
        <f>YEAR(TEXT(HelpMe[[#This Row],[Created Date]],"mmm dd, yyyy hh:mm"))</f>
        <v>#VALUE!</v>
      </c>
      <c r="AD1030" s="228" t="e">
        <f>WEEKNUM(TEXT(HelpMe[[#This Row],[Created Date]],"mmm dd, yyyy hh:mm"),2)</f>
        <v>#VALUE!</v>
      </c>
      <c r="AE1030" s="228" t="e">
        <f>_xlfn.CONCAT(HelpMe[[#This Row],[Year]],"-W",HelpMe[[#This Row],[Week'#]])</f>
        <v>#VALUE!</v>
      </c>
      <c r="AF1030" s="228" t="str">
        <f>IFERROR(VLOOKUP(HelpMe[[#This Row],[ID]],CGTracker[#All],11,FALSE),"No CG Status Found")</f>
        <v>Closed</v>
      </c>
      <c r="AG1030" s="228" t="e">
        <f>MONTH(TEXT(HelpMe[[#This Row],[Created Date]],"mmm dd, yyyy hh:mm"))</f>
        <v>#VALUE!</v>
      </c>
      <c r="AH1030" s="228" t="e">
        <f>_xlfn.CONCAT(HelpMe[[#This Row],[Year]],"-M",HelpMe[[#This Row],[Month]])</f>
        <v>#VALUE!</v>
      </c>
      <c r="AI1030" s="228" t="str">
        <f ca="1">IF(HelpMe[[#This Row],[Age]]&lt;2,"Less than 2",IF(HelpMe[[#This Row],[Age]]&lt;5,"From 2 to 5",IF(HelpMe[[#This Row],[Age]]&lt;10,"From 5 to 10","More than 10")))</f>
        <v>From 2 to 5</v>
      </c>
      <c r="AJ1030" s="233">
        <f>DATEVALUE(TEXT(HelpMe[[#This Row],[Created Date]],"mm/dd/yyyy hh:mm"))</f>
        <v>45484</v>
      </c>
      <c r="AK1030" s="233">
        <f>IF(HelpMe[[#This Row],[Resolved Time]]="-","",DATEVALUE(TEXT(HelpMe[[#This Row],[Created Date]],"mm/dd/yyyy hh:mm")))</f>
        <v>45484</v>
      </c>
    </row>
    <row r="1031" spans="1:37" ht="13.5" customHeight="1">
      <c r="A1031" s="252">
        <v>4000001984</v>
      </c>
      <c r="B1031" s="252" t="s">
        <v>117</v>
      </c>
      <c r="C1031" s="252" t="s">
        <v>795</v>
      </c>
      <c r="D1031" s="254" t="s">
        <v>2408</v>
      </c>
      <c r="E1031" s="252" t="s">
        <v>1573</v>
      </c>
      <c r="F1031" s="252" t="s">
        <v>742</v>
      </c>
      <c r="G1031" s="252" t="s">
        <v>864</v>
      </c>
      <c r="H1031" s="252" t="s">
        <v>403</v>
      </c>
      <c r="I1031" s="255">
        <v>45518.581944444442</v>
      </c>
      <c r="J1031" s="255">
        <v>45520.581944444442</v>
      </c>
      <c r="K1031" s="252" t="s">
        <v>845</v>
      </c>
      <c r="L1031" s="255">
        <v>45562.811805555553</v>
      </c>
      <c r="M1031" s="252" t="s">
        <v>846</v>
      </c>
      <c r="N1031" s="252" t="s">
        <v>895</v>
      </c>
      <c r="O1031" s="252" t="s">
        <v>848</v>
      </c>
      <c r="P1031" s="255">
        <v>45562.811805555553</v>
      </c>
      <c r="Q1031" s="252" t="s">
        <v>795</v>
      </c>
      <c r="R1031" s="255">
        <v>45559.785416666666</v>
      </c>
      <c r="S1031" s="255">
        <v>45559.785416666666</v>
      </c>
      <c r="T1031" s="255">
        <v>45518.665277777778</v>
      </c>
      <c r="U1031" s="252" t="s">
        <v>845</v>
      </c>
      <c r="V1031" s="256">
        <v>3000000000</v>
      </c>
      <c r="W1031" s="252" t="s">
        <v>850</v>
      </c>
      <c r="X1031" s="252" t="s">
        <v>793</v>
      </c>
      <c r="Y1031" s="228" t="str">
        <f>VLOOKUP(HelpMe[[#This Row],[Technician]],Technicians[#All],3,FALSE)</f>
        <v>RAK Ceramics</v>
      </c>
      <c r="Z1031" s="228" t="str">
        <f>VLOOKUP(HelpMe[[#This Row],[Technician]],Technicians[#All],2,FALSE)</f>
        <v>SAP SD</v>
      </c>
      <c r="AA1031" s="230" t="e">
        <f>IF((TEXT("Oct 28, 2024 00:00 AM","mmm dd, yyyy hh:mm") - TEXT(HelpMe[[#This Row],[Created Date]],"mmm dd, yyyy hh:mm"))&gt;0, "Yes","No")</f>
        <v>#VALUE!</v>
      </c>
      <c r="AB1031" s="230">
        <f ca="1">IF(HelpMe[[#This Row],[Resolved Time]]="-",NOW()-TEXT(HelpMe[[#This Row],[Created Date]],"mmm dd, yyyy hh:mm"),HelpMe[[#This Row],[Resolved Time]]-HelpMe[[#This Row],[Created Date]])</f>
        <v>41.203472222223354</v>
      </c>
      <c r="AC1031" s="231" t="e">
        <f>YEAR(TEXT(HelpMe[[#This Row],[Created Date]],"mmm dd, yyyy hh:mm"))</f>
        <v>#VALUE!</v>
      </c>
      <c r="AD1031" s="228" t="e">
        <f>WEEKNUM(TEXT(HelpMe[[#This Row],[Created Date]],"mmm dd, yyyy hh:mm"),2)</f>
        <v>#VALUE!</v>
      </c>
      <c r="AE1031" s="228" t="e">
        <f>_xlfn.CONCAT(HelpMe[[#This Row],[Year]],"-W",HelpMe[[#This Row],[Week'#]])</f>
        <v>#VALUE!</v>
      </c>
      <c r="AF1031" s="228" t="str">
        <f>IFERROR(VLOOKUP(HelpMe[[#This Row],[ID]],CGTracker[#All],11,FALSE),"No CG Status Found")</f>
        <v>No CG Status Found</v>
      </c>
      <c r="AG1031" s="228" t="e">
        <f>MONTH(TEXT(HelpMe[[#This Row],[Created Date]],"mmm dd, yyyy hh:mm"))</f>
        <v>#VALUE!</v>
      </c>
      <c r="AH1031" s="228" t="e">
        <f>_xlfn.CONCAT(HelpMe[[#This Row],[Year]],"-M",HelpMe[[#This Row],[Month]])</f>
        <v>#VALUE!</v>
      </c>
      <c r="AI1031" s="228" t="str">
        <f ca="1">IF(HelpMe[[#This Row],[Age]]&lt;2,"Less than 2",IF(HelpMe[[#This Row],[Age]]&lt;5,"From 2 to 5",IF(HelpMe[[#This Row],[Age]]&lt;10,"From 5 to 10","More than 10")))</f>
        <v>More than 10</v>
      </c>
      <c r="AJ1031" s="233" t="e">
        <f>DATEVALUE(TEXT(HelpMe[[#This Row],[Created Date]],"mm/dd/yyyy hh:mm"))</f>
        <v>#VALUE!</v>
      </c>
      <c r="AK1031" s="233" t="e">
        <f>IF(HelpMe[[#This Row],[Resolved Time]]="-","",DATEVALUE(TEXT(HelpMe[[#This Row],[Created Date]],"mm/dd/yyyy hh:mm")))</f>
        <v>#VALUE!</v>
      </c>
    </row>
    <row r="1032" spans="1:37" ht="13.5" customHeight="1">
      <c r="A1032" s="252">
        <v>4000005260</v>
      </c>
      <c r="B1032" s="252" t="s">
        <v>156</v>
      </c>
      <c r="C1032" s="252" t="s">
        <v>795</v>
      </c>
      <c r="D1032" s="254" t="s">
        <v>2409</v>
      </c>
      <c r="E1032" s="252" t="s">
        <v>1074</v>
      </c>
      <c r="F1032" s="252" t="s">
        <v>1062</v>
      </c>
      <c r="G1032" s="252" t="s">
        <v>864</v>
      </c>
      <c r="H1032" s="252" t="s">
        <v>403</v>
      </c>
      <c r="I1032" s="255">
        <v>45618.520138888889</v>
      </c>
      <c r="J1032" s="255">
        <v>45622.520138888889</v>
      </c>
      <c r="K1032" s="252" t="s">
        <v>845</v>
      </c>
      <c r="L1032" s="255">
        <v>45624.835416666669</v>
      </c>
      <c r="M1032" s="252" t="s">
        <v>1075</v>
      </c>
      <c r="N1032" s="252" t="s">
        <v>968</v>
      </c>
      <c r="O1032" s="252" t="s">
        <v>848</v>
      </c>
      <c r="P1032" s="255">
        <v>45624.835416666669</v>
      </c>
      <c r="Q1032" s="252" t="s">
        <v>795</v>
      </c>
      <c r="R1032" s="255">
        <v>45621.805555555555</v>
      </c>
      <c r="S1032" s="255">
        <v>45618.524305555555</v>
      </c>
      <c r="T1032" s="255">
        <v>45618.603472222225</v>
      </c>
      <c r="U1032" s="253" t="s">
        <v>849</v>
      </c>
      <c r="V1032" s="253" t="s">
        <v>849</v>
      </c>
      <c r="W1032" s="252" t="s">
        <v>850</v>
      </c>
      <c r="X1032" s="252" t="s">
        <v>793</v>
      </c>
      <c r="Y1032" s="228" t="str">
        <f>VLOOKUP(HelpMe[[#This Row],[Technician]],Technicians[#All],3,FALSE)</f>
        <v>RAK Ceramics</v>
      </c>
      <c r="Z1032" s="228" t="str">
        <f>VLOOKUP(HelpMe[[#This Row],[Technician]],Technicians[#All],2,FALSE)</f>
        <v>SAP MM</v>
      </c>
      <c r="AA1032" s="230" t="e">
        <f>IF((TEXT("Oct 28, 2024 00:00 AM","mmm dd, yyyy hh:mm") - TEXT(HelpMe[[#This Row],[Created Date]],"mmm dd, yyyy hh:mm"))&gt;0, "Yes","No")</f>
        <v>#VALUE!</v>
      </c>
      <c r="AB1032" s="230">
        <f ca="1">IF(HelpMe[[#This Row],[Resolved Time]]="-",NOW()-TEXT(HelpMe[[#This Row],[Created Date]],"mmm dd, yyyy hh:mm"),HelpMe[[#This Row],[Resolved Time]]-HelpMe[[#This Row],[Created Date]])</f>
        <v>3.2854166666656965</v>
      </c>
      <c r="AC1032" s="231" t="e">
        <f>YEAR(TEXT(HelpMe[[#This Row],[Created Date]],"mmm dd, yyyy hh:mm"))</f>
        <v>#VALUE!</v>
      </c>
      <c r="AD1032" s="228" t="e">
        <f>WEEKNUM(TEXT(HelpMe[[#This Row],[Created Date]],"mmm dd, yyyy hh:mm"),2)</f>
        <v>#VALUE!</v>
      </c>
      <c r="AE1032" s="228" t="e">
        <f>_xlfn.CONCAT(HelpMe[[#This Row],[Year]],"-W",HelpMe[[#This Row],[Week'#]])</f>
        <v>#VALUE!</v>
      </c>
      <c r="AF1032" s="228" t="str">
        <f>IFERROR(VLOOKUP(HelpMe[[#This Row],[ID]],CGTracker[#All],11,FALSE),"No CG Status Found")</f>
        <v>No CG Status Found</v>
      </c>
      <c r="AG1032" s="228" t="e">
        <f>MONTH(TEXT(HelpMe[[#This Row],[Created Date]],"mmm dd, yyyy hh:mm"))</f>
        <v>#VALUE!</v>
      </c>
      <c r="AH1032" s="228" t="e">
        <f>_xlfn.CONCAT(HelpMe[[#This Row],[Year]],"-M",HelpMe[[#This Row],[Month]])</f>
        <v>#VALUE!</v>
      </c>
      <c r="AI1032" s="228" t="str">
        <f ca="1">IF(HelpMe[[#This Row],[Age]]&lt;2,"Less than 2",IF(HelpMe[[#This Row],[Age]]&lt;5,"From 2 to 5",IF(HelpMe[[#This Row],[Age]]&lt;10,"From 5 to 10","More than 10")))</f>
        <v>From 2 to 5</v>
      </c>
      <c r="AJ1032" s="233" t="e">
        <f>DATEVALUE(TEXT(HelpMe[[#This Row],[Created Date]],"mm/dd/yyyy hh:mm"))</f>
        <v>#VALUE!</v>
      </c>
      <c r="AK1032" s="233" t="e">
        <f>IF(HelpMe[[#This Row],[Resolved Time]]="-","",DATEVALUE(TEXT(HelpMe[[#This Row],[Created Date]],"mm/dd/yyyy hh:mm")))</f>
        <v>#VALUE!</v>
      </c>
    </row>
    <row r="1033" spans="1:37" ht="13.5" customHeight="1">
      <c r="A1033" s="252">
        <v>4000005362</v>
      </c>
      <c r="B1033" s="252" t="s">
        <v>117</v>
      </c>
      <c r="C1033" s="252" t="s">
        <v>861</v>
      </c>
      <c r="D1033" s="254" t="s">
        <v>517</v>
      </c>
      <c r="E1033" s="252" t="s">
        <v>2181</v>
      </c>
      <c r="F1033" s="252" t="s">
        <v>518</v>
      </c>
      <c r="G1033" s="252" t="s">
        <v>516</v>
      </c>
      <c r="H1033" s="252" t="s">
        <v>268</v>
      </c>
      <c r="I1033" s="255">
        <v>45621.73333333333</v>
      </c>
      <c r="J1033" s="253" t="s">
        <v>849</v>
      </c>
      <c r="K1033" s="252" t="s">
        <v>845</v>
      </c>
      <c r="L1033" s="253" t="s">
        <v>849</v>
      </c>
      <c r="M1033" s="252" t="s">
        <v>2181</v>
      </c>
      <c r="N1033" s="252" t="s">
        <v>1005</v>
      </c>
      <c r="O1033" s="253" t="s">
        <v>849</v>
      </c>
      <c r="P1033" s="255">
        <v>45646.494444444441</v>
      </c>
      <c r="Q1033" s="253" t="s">
        <v>849</v>
      </c>
      <c r="R1033" s="253" t="s">
        <v>849</v>
      </c>
      <c r="S1033" s="253" t="s">
        <v>849</v>
      </c>
      <c r="T1033" s="253" t="s">
        <v>849</v>
      </c>
      <c r="U1033" s="252" t="s">
        <v>845</v>
      </c>
      <c r="V1033" s="253" t="s">
        <v>849</v>
      </c>
      <c r="W1033" s="252" t="s">
        <v>850</v>
      </c>
      <c r="X1033" s="252" t="s">
        <v>793</v>
      </c>
      <c r="Y1033" s="228" t="str">
        <f>VLOOKUP(HelpMe[[#This Row],[Technician]],Technicians[#All],3,FALSE)</f>
        <v>Capgemini</v>
      </c>
      <c r="Z1033" s="228" t="str">
        <f>VLOOKUP(HelpMe[[#This Row],[Technician]],Technicians[#All],2,FALSE)</f>
        <v>SAP SD</v>
      </c>
      <c r="AA1033" s="230" t="e">
        <f>IF((TEXT("Oct 28, 2024 00:00 AM","mmm dd, yyyy hh:mm") - TEXT(HelpMe[[#This Row],[Created Date]],"mmm dd, yyyy hh:mm"))&gt;0, "Yes","No")</f>
        <v>#VALUE!</v>
      </c>
      <c r="AB1033" s="230" t="e">
        <f ca="1">IF(HelpMe[[#This Row],[Resolved Time]]="-",NOW()-TEXT(HelpMe[[#This Row],[Created Date]],"mmm dd, yyyy hh:mm"),HelpMe[[#This Row],[Resolved Time]]-HelpMe[[#This Row],[Created Date]])</f>
        <v>#VALUE!</v>
      </c>
      <c r="AC1033" s="231" t="e">
        <f>YEAR(TEXT(HelpMe[[#This Row],[Created Date]],"mmm dd, yyyy hh:mm"))</f>
        <v>#VALUE!</v>
      </c>
      <c r="AD1033" s="228" t="e">
        <f>WEEKNUM(TEXT(HelpMe[[#This Row],[Created Date]],"mmm dd, yyyy hh:mm"),2)</f>
        <v>#VALUE!</v>
      </c>
      <c r="AE1033" s="228" t="e">
        <f>_xlfn.CONCAT(HelpMe[[#This Row],[Year]],"-W",HelpMe[[#This Row],[Week'#]])</f>
        <v>#VALUE!</v>
      </c>
      <c r="AF1033" s="228" t="str">
        <f>IFERROR(VLOOKUP(HelpMe[[#This Row],[ID]],CGTracker[#All],11,FALSE),"No CG Status Found")</f>
        <v>In Progress</v>
      </c>
      <c r="AG1033" s="228" t="e">
        <f>MONTH(TEXT(HelpMe[[#This Row],[Created Date]],"mmm dd, yyyy hh:mm"))</f>
        <v>#VALUE!</v>
      </c>
      <c r="AH1033" s="228" t="e">
        <f>_xlfn.CONCAT(HelpMe[[#This Row],[Year]],"-M",HelpMe[[#This Row],[Month]])</f>
        <v>#VALUE!</v>
      </c>
      <c r="AI1033" s="228" t="e">
        <f ca="1">IF(HelpMe[[#This Row],[Age]]&lt;2,"Less than 2",IF(HelpMe[[#This Row],[Age]]&lt;5,"From 2 to 5",IF(HelpMe[[#This Row],[Age]]&lt;10,"From 5 to 10","More than 10")))</f>
        <v>#VALUE!</v>
      </c>
      <c r="AJ1033" s="233" t="e">
        <f>DATEVALUE(TEXT(HelpMe[[#This Row],[Created Date]],"mm/dd/yyyy hh:mm"))</f>
        <v>#VALUE!</v>
      </c>
      <c r="AK1033" s="233" t="str">
        <f>IF(HelpMe[[#This Row],[Resolved Time]]="-","",DATEVALUE(TEXT(HelpMe[[#This Row],[Created Date]],"mm/dd/yyyy hh:mm")))</f>
        <v/>
      </c>
    </row>
    <row r="1034" spans="1:37" ht="13.5" customHeight="1">
      <c r="A1034" s="252">
        <v>4000000812</v>
      </c>
      <c r="B1034" s="252" t="s">
        <v>117</v>
      </c>
      <c r="C1034" s="252" t="s">
        <v>906</v>
      </c>
      <c r="D1034" s="254" t="s">
        <v>2410</v>
      </c>
      <c r="E1034" s="252" t="s">
        <v>2411</v>
      </c>
      <c r="F1034" s="252" t="s">
        <v>1292</v>
      </c>
      <c r="G1034" s="252" t="s">
        <v>1294</v>
      </c>
      <c r="H1034" s="252" t="s">
        <v>403</v>
      </c>
      <c r="I1034" s="255">
        <v>45490.568749999999</v>
      </c>
      <c r="J1034" s="255">
        <v>45491.527083333334</v>
      </c>
      <c r="K1034" s="252" t="s">
        <v>845</v>
      </c>
      <c r="L1034" s="255">
        <v>45589.572222222225</v>
      </c>
      <c r="M1034" s="252" t="s">
        <v>2411</v>
      </c>
      <c r="N1034" s="252" t="s">
        <v>1240</v>
      </c>
      <c r="O1034" s="252" t="s">
        <v>848</v>
      </c>
      <c r="P1034" s="255">
        <v>45589.572222222225</v>
      </c>
      <c r="Q1034" s="252" t="s">
        <v>861</v>
      </c>
      <c r="R1034" s="255">
        <v>45586.568749999999</v>
      </c>
      <c r="S1034" s="255">
        <v>45490.714583333334</v>
      </c>
      <c r="T1034" s="255">
        <v>45490.61041666667</v>
      </c>
      <c r="U1034" s="252" t="s">
        <v>845</v>
      </c>
      <c r="V1034" s="253" t="s">
        <v>849</v>
      </c>
      <c r="W1034" s="252" t="s">
        <v>1295</v>
      </c>
      <c r="X1034" s="252" t="s">
        <v>793</v>
      </c>
      <c r="Y1034" s="228" t="str">
        <f>VLOOKUP(HelpMe[[#This Row],[Technician]],Technicians[#All],3,FALSE)</f>
        <v>RAK Ceramics</v>
      </c>
      <c r="Z1034" s="228" t="str">
        <f>VLOOKUP(HelpMe[[#This Row],[Technician]],Technicians[#All],2,FALSE)</f>
        <v>SharePoint</v>
      </c>
      <c r="AA1034" s="230" t="e">
        <f>IF((TEXT("Oct 28, 2024 00:00 AM","mmm dd, yyyy hh:mm") - TEXT(HelpMe[[#This Row],[Created Date]],"mmm dd, yyyy hh:mm"))&gt;0, "Yes","No")</f>
        <v>#VALUE!</v>
      </c>
      <c r="AB1034" s="230">
        <f ca="1">IF(HelpMe[[#This Row],[Resolved Time]]="-",NOW()-TEXT(HelpMe[[#This Row],[Created Date]],"mmm dd, yyyy hh:mm"),HelpMe[[#This Row],[Resolved Time]]-HelpMe[[#This Row],[Created Date]])</f>
        <v>96</v>
      </c>
      <c r="AC1034" s="231" t="e">
        <f>YEAR(TEXT(HelpMe[[#This Row],[Created Date]],"mmm dd, yyyy hh:mm"))</f>
        <v>#VALUE!</v>
      </c>
      <c r="AD1034" s="228" t="e">
        <f>WEEKNUM(TEXT(HelpMe[[#This Row],[Created Date]],"mmm dd, yyyy hh:mm"),2)</f>
        <v>#VALUE!</v>
      </c>
      <c r="AE1034" s="228" t="e">
        <f>_xlfn.CONCAT(HelpMe[[#This Row],[Year]],"-W",HelpMe[[#This Row],[Week'#]])</f>
        <v>#VALUE!</v>
      </c>
      <c r="AF1034" s="228" t="str">
        <f>IFERROR(VLOOKUP(HelpMe[[#This Row],[ID]],CGTracker[#All],11,FALSE),"No CG Status Found")</f>
        <v>No CG Status Found</v>
      </c>
      <c r="AG1034" s="228" t="e">
        <f>MONTH(TEXT(HelpMe[[#This Row],[Created Date]],"mmm dd, yyyy hh:mm"))</f>
        <v>#VALUE!</v>
      </c>
      <c r="AH1034" s="228" t="e">
        <f>_xlfn.CONCAT(HelpMe[[#This Row],[Year]],"-M",HelpMe[[#This Row],[Month]])</f>
        <v>#VALUE!</v>
      </c>
      <c r="AI1034" s="228" t="str">
        <f ca="1">IF(HelpMe[[#This Row],[Age]]&lt;2,"Less than 2",IF(HelpMe[[#This Row],[Age]]&lt;5,"From 2 to 5",IF(HelpMe[[#This Row],[Age]]&lt;10,"From 5 to 10","More than 10")))</f>
        <v>More than 10</v>
      </c>
      <c r="AJ1034" s="233" t="e">
        <f>DATEVALUE(TEXT(HelpMe[[#This Row],[Created Date]],"mm/dd/yyyy hh:mm"))</f>
        <v>#VALUE!</v>
      </c>
      <c r="AK1034" s="233" t="e">
        <f>IF(HelpMe[[#This Row],[Resolved Time]]="-","",DATEVALUE(TEXT(HelpMe[[#This Row],[Created Date]],"mm/dd/yyyy hh:mm")))</f>
        <v>#VALUE!</v>
      </c>
    </row>
    <row r="1035" spans="1:37" ht="13.5" customHeight="1">
      <c r="A1035" s="252">
        <v>4000004262</v>
      </c>
      <c r="B1035" s="252" t="s">
        <v>156</v>
      </c>
      <c r="C1035" s="252" t="s">
        <v>906</v>
      </c>
      <c r="D1035" s="254" t="s">
        <v>2412</v>
      </c>
      <c r="E1035" s="252" t="s">
        <v>1789</v>
      </c>
      <c r="F1035" s="252" t="s">
        <v>603</v>
      </c>
      <c r="G1035" s="252" t="s">
        <v>899</v>
      </c>
      <c r="H1035" s="252" t="s">
        <v>403</v>
      </c>
      <c r="I1035" s="255">
        <v>45586.811111111114</v>
      </c>
      <c r="J1035" s="255">
        <v>45587.769444444442</v>
      </c>
      <c r="K1035" s="252" t="s">
        <v>845</v>
      </c>
      <c r="L1035" s="255">
        <v>45597.742361111108</v>
      </c>
      <c r="M1035" s="252" t="s">
        <v>1789</v>
      </c>
      <c r="N1035" s="252" t="s">
        <v>880</v>
      </c>
      <c r="O1035" s="252" t="s">
        <v>920</v>
      </c>
      <c r="P1035" s="255">
        <v>45597.742361111108</v>
      </c>
      <c r="Q1035" s="252" t="s">
        <v>861</v>
      </c>
      <c r="R1035" s="255">
        <v>45594.73333333333</v>
      </c>
      <c r="S1035" s="255">
        <v>45588.792361111111</v>
      </c>
      <c r="T1035" s="255">
        <v>45587.477777777778</v>
      </c>
      <c r="U1035" s="253" t="s">
        <v>849</v>
      </c>
      <c r="V1035" s="253" t="s">
        <v>849</v>
      </c>
      <c r="W1035" s="252" t="s">
        <v>945</v>
      </c>
      <c r="X1035" s="252" t="s">
        <v>793</v>
      </c>
      <c r="Y1035" s="228" t="str">
        <f>VLOOKUP(HelpMe[[#This Row],[Technician]],Technicians[#All],3,FALSE)</f>
        <v>RAK Ceramics</v>
      </c>
      <c r="Z1035" s="228" t="str">
        <f>VLOOKUP(HelpMe[[#This Row],[Technician]],Technicians[#All],2,FALSE)</f>
        <v>SAP ABAP</v>
      </c>
      <c r="AA1035" s="230" t="e">
        <f>IF((TEXT("Oct 28, 2024 00:00 AM","mmm dd, yyyy hh:mm") - TEXT(HelpMe[[#This Row],[Created Date]],"mmm dd, yyyy hh:mm"))&gt;0, "Yes","No")</f>
        <v>#VALUE!</v>
      </c>
      <c r="AB1035" s="230">
        <f ca="1">IF(HelpMe[[#This Row],[Resolved Time]]="-",NOW()-TEXT(HelpMe[[#This Row],[Created Date]],"mmm dd, yyyy hh:mm"),HelpMe[[#This Row],[Resolved Time]]-HelpMe[[#This Row],[Created Date]])</f>
        <v>7.9222222222160781</v>
      </c>
      <c r="AC1035" s="231" t="e">
        <f>YEAR(TEXT(HelpMe[[#This Row],[Created Date]],"mmm dd, yyyy hh:mm"))</f>
        <v>#VALUE!</v>
      </c>
      <c r="AD1035" s="228" t="e">
        <f>WEEKNUM(TEXT(HelpMe[[#This Row],[Created Date]],"mmm dd, yyyy hh:mm"),2)</f>
        <v>#VALUE!</v>
      </c>
      <c r="AE1035" s="228" t="e">
        <f>_xlfn.CONCAT(HelpMe[[#This Row],[Year]],"-W",HelpMe[[#This Row],[Week'#]])</f>
        <v>#VALUE!</v>
      </c>
      <c r="AF1035" s="228" t="str">
        <f>IFERROR(VLOOKUP(HelpMe[[#This Row],[ID]],CGTracker[#All],11,FALSE),"No CG Status Found")</f>
        <v>No CG Status Found</v>
      </c>
      <c r="AG1035" s="228" t="e">
        <f>MONTH(TEXT(HelpMe[[#This Row],[Created Date]],"mmm dd, yyyy hh:mm"))</f>
        <v>#VALUE!</v>
      </c>
      <c r="AH1035" s="228" t="e">
        <f>_xlfn.CONCAT(HelpMe[[#This Row],[Year]],"-M",HelpMe[[#This Row],[Month]])</f>
        <v>#VALUE!</v>
      </c>
      <c r="AI1035" s="228" t="str">
        <f ca="1">IF(HelpMe[[#This Row],[Age]]&lt;2,"Less than 2",IF(HelpMe[[#This Row],[Age]]&lt;5,"From 2 to 5",IF(HelpMe[[#This Row],[Age]]&lt;10,"From 5 to 10","More than 10")))</f>
        <v>From 5 to 10</v>
      </c>
      <c r="AJ1035" s="233" t="e">
        <f>DATEVALUE(TEXT(HelpMe[[#This Row],[Created Date]],"mm/dd/yyyy hh:mm"))</f>
        <v>#VALUE!</v>
      </c>
      <c r="AK1035" s="233" t="e">
        <f>IF(HelpMe[[#This Row],[Resolved Time]]="-","",DATEVALUE(TEXT(HelpMe[[#This Row],[Created Date]],"mm/dd/yyyy hh:mm")))</f>
        <v>#VALUE!</v>
      </c>
    </row>
    <row r="1036" spans="1:37" ht="13.5" customHeight="1">
      <c r="A1036" s="252">
        <v>4000004258</v>
      </c>
      <c r="B1036" s="252" t="s">
        <v>156</v>
      </c>
      <c r="C1036" s="252" t="s">
        <v>795</v>
      </c>
      <c r="D1036" s="254" t="s">
        <v>2413</v>
      </c>
      <c r="E1036" s="252" t="s">
        <v>1789</v>
      </c>
      <c r="F1036" s="252" t="s">
        <v>742</v>
      </c>
      <c r="G1036" s="252" t="s">
        <v>516</v>
      </c>
      <c r="H1036" s="252" t="s">
        <v>131</v>
      </c>
      <c r="I1036" s="255">
        <v>45586.750694444447</v>
      </c>
      <c r="J1036" s="255">
        <v>45588.752083333333</v>
      </c>
      <c r="K1036" s="252" t="s">
        <v>845</v>
      </c>
      <c r="L1036" s="253" t="s">
        <v>849</v>
      </c>
      <c r="M1036" s="252" t="s">
        <v>1789</v>
      </c>
      <c r="N1036" s="252" t="s">
        <v>880</v>
      </c>
      <c r="O1036" s="252" t="s">
        <v>848</v>
      </c>
      <c r="P1036" s="255">
        <v>45587.527083333334</v>
      </c>
      <c r="Q1036" s="252" t="s">
        <v>795</v>
      </c>
      <c r="R1036" s="253" t="s">
        <v>849</v>
      </c>
      <c r="S1036" s="255">
        <v>45586.806944444441</v>
      </c>
      <c r="T1036" s="255">
        <v>45587.460416666669</v>
      </c>
      <c r="U1036" s="253" t="s">
        <v>849</v>
      </c>
      <c r="V1036" s="253" t="s">
        <v>849</v>
      </c>
      <c r="W1036" s="252" t="s">
        <v>945</v>
      </c>
      <c r="X1036" s="252" t="s">
        <v>793</v>
      </c>
      <c r="Y1036" s="228" t="str">
        <f>VLOOKUP(HelpMe[[#This Row],[Technician]],Technicians[#All],3,FALSE)</f>
        <v>RAK Ceramics</v>
      </c>
      <c r="Z1036" s="228" t="str">
        <f>VLOOKUP(HelpMe[[#This Row],[Technician]],Technicians[#All],2,FALSE)</f>
        <v>SAP SD</v>
      </c>
      <c r="AA1036" s="230" t="e">
        <f>IF((TEXT("Oct 28, 2024 00:00 AM","mmm dd, yyyy hh:mm") - TEXT(HelpMe[[#This Row],[Created Date]],"mmm dd, yyyy hh:mm"))&gt;0, "Yes","No")</f>
        <v>#VALUE!</v>
      </c>
      <c r="AB1036" s="230" t="e">
        <f ca="1">IF(HelpMe[[#This Row],[Resolved Time]]="-",NOW()-TEXT(HelpMe[[#This Row],[Created Date]],"mmm dd, yyyy hh:mm"),HelpMe[[#This Row],[Resolved Time]]-HelpMe[[#This Row],[Created Date]])</f>
        <v>#VALUE!</v>
      </c>
      <c r="AC1036" s="231" t="e">
        <f>YEAR(TEXT(HelpMe[[#This Row],[Created Date]],"mmm dd, yyyy hh:mm"))</f>
        <v>#VALUE!</v>
      </c>
      <c r="AD1036" s="228" t="e">
        <f>WEEKNUM(TEXT(HelpMe[[#This Row],[Created Date]],"mmm dd, yyyy hh:mm"),2)</f>
        <v>#VALUE!</v>
      </c>
      <c r="AE1036" s="228" t="e">
        <f>_xlfn.CONCAT(HelpMe[[#This Row],[Year]],"-W",HelpMe[[#This Row],[Week'#]])</f>
        <v>#VALUE!</v>
      </c>
      <c r="AF1036" s="228" t="str">
        <f>IFERROR(VLOOKUP(HelpMe[[#This Row],[ID]],CGTracker[#All],11,FALSE),"No CG Status Found")</f>
        <v>No CG Status Found</v>
      </c>
      <c r="AG1036" s="228" t="e">
        <f>MONTH(TEXT(HelpMe[[#This Row],[Created Date]],"mmm dd, yyyy hh:mm"))</f>
        <v>#VALUE!</v>
      </c>
      <c r="AH1036" s="228" t="e">
        <f>_xlfn.CONCAT(HelpMe[[#This Row],[Year]],"-M",HelpMe[[#This Row],[Month]])</f>
        <v>#VALUE!</v>
      </c>
      <c r="AI1036" s="228" t="e">
        <f ca="1">IF(HelpMe[[#This Row],[Age]]&lt;2,"Less than 2",IF(HelpMe[[#This Row],[Age]]&lt;5,"From 2 to 5",IF(HelpMe[[#This Row],[Age]]&lt;10,"From 5 to 10","More than 10")))</f>
        <v>#VALUE!</v>
      </c>
      <c r="AJ1036" s="233" t="e">
        <f>DATEVALUE(TEXT(HelpMe[[#This Row],[Created Date]],"mm/dd/yyyy hh:mm"))</f>
        <v>#VALUE!</v>
      </c>
      <c r="AK1036" s="233" t="str">
        <f>IF(HelpMe[[#This Row],[Resolved Time]]="-","",DATEVALUE(TEXT(HelpMe[[#This Row],[Created Date]],"mm/dd/yyyy hh:mm")))</f>
        <v/>
      </c>
    </row>
    <row r="1037" spans="1:37" ht="13.5" customHeight="1">
      <c r="A1037" s="252">
        <v>4000005570</v>
      </c>
      <c r="B1037" s="252" t="s">
        <v>156</v>
      </c>
      <c r="C1037" s="252" t="s">
        <v>795</v>
      </c>
      <c r="D1037" s="254" t="s">
        <v>2414</v>
      </c>
      <c r="E1037" s="252" t="s">
        <v>1756</v>
      </c>
      <c r="F1037" s="252" t="s">
        <v>941</v>
      </c>
      <c r="G1037" s="252" t="s">
        <v>942</v>
      </c>
      <c r="H1037" s="252" t="s">
        <v>268</v>
      </c>
      <c r="I1037" s="255">
        <v>45629.487500000003</v>
      </c>
      <c r="J1037" s="255">
        <v>45631.487500000003</v>
      </c>
      <c r="K1037" s="252" t="s">
        <v>845</v>
      </c>
      <c r="L1037" s="253" t="s">
        <v>849</v>
      </c>
      <c r="M1037" s="252" t="s">
        <v>846</v>
      </c>
      <c r="N1037" s="252" t="s">
        <v>1610</v>
      </c>
      <c r="O1037" s="252" t="s">
        <v>848</v>
      </c>
      <c r="P1037" s="255">
        <v>45644.655555555553</v>
      </c>
      <c r="Q1037" s="252" t="s">
        <v>795</v>
      </c>
      <c r="R1037" s="253" t="s">
        <v>849</v>
      </c>
      <c r="S1037" s="255">
        <v>45636.661805555559</v>
      </c>
      <c r="T1037" s="255">
        <v>45629.570833333331</v>
      </c>
      <c r="U1037" s="253" t="s">
        <v>849</v>
      </c>
      <c r="V1037" s="256">
        <v>2000000000</v>
      </c>
      <c r="W1037" s="252" t="s">
        <v>850</v>
      </c>
      <c r="X1037" s="252" t="s">
        <v>903</v>
      </c>
      <c r="Y1037" s="228" t="str">
        <f>VLOOKUP(HelpMe[[#This Row],[Technician]],Technicians[#All],3,FALSE)</f>
        <v>Capgemini</v>
      </c>
      <c r="Z1037" s="228" t="str">
        <f>VLOOKUP(HelpMe[[#This Row],[Technician]],Technicians[#All],2,FALSE)</f>
        <v>SAP FICO</v>
      </c>
      <c r="AA1037" s="230" t="e">
        <f>IF((TEXT("Oct 28, 2024 00:00 AM","mmm dd, yyyy hh:mm") - TEXT(HelpMe[[#This Row],[Created Date]],"mmm dd, yyyy hh:mm"))&gt;0, "Yes","No")</f>
        <v>#VALUE!</v>
      </c>
      <c r="AB1037" s="230" t="e">
        <f ca="1">IF(HelpMe[[#This Row],[Resolved Time]]="-",NOW()-TEXT(HelpMe[[#This Row],[Created Date]],"mmm dd, yyyy hh:mm"),HelpMe[[#This Row],[Resolved Time]]-HelpMe[[#This Row],[Created Date]])</f>
        <v>#VALUE!</v>
      </c>
      <c r="AC1037" s="231" t="e">
        <f>YEAR(TEXT(HelpMe[[#This Row],[Created Date]],"mmm dd, yyyy hh:mm"))</f>
        <v>#VALUE!</v>
      </c>
      <c r="AD1037" s="228" t="e">
        <f>WEEKNUM(TEXT(HelpMe[[#This Row],[Created Date]],"mmm dd, yyyy hh:mm"),2)</f>
        <v>#VALUE!</v>
      </c>
      <c r="AE1037" s="228" t="e">
        <f>_xlfn.CONCAT(HelpMe[[#This Row],[Year]],"-W",HelpMe[[#This Row],[Week'#]])</f>
        <v>#VALUE!</v>
      </c>
      <c r="AF1037" s="228" t="str">
        <f>IFERROR(VLOOKUP(HelpMe[[#This Row],[ID]],CGTracker[#All],11,FALSE),"No CG Status Found")</f>
        <v>In Progress</v>
      </c>
      <c r="AG1037" s="228" t="e">
        <f>MONTH(TEXT(HelpMe[[#This Row],[Created Date]],"mmm dd, yyyy hh:mm"))</f>
        <v>#VALUE!</v>
      </c>
      <c r="AH1037" s="228" t="e">
        <f>_xlfn.CONCAT(HelpMe[[#This Row],[Year]],"-M",HelpMe[[#This Row],[Month]])</f>
        <v>#VALUE!</v>
      </c>
      <c r="AI1037" s="228" t="e">
        <f ca="1">IF(HelpMe[[#This Row],[Age]]&lt;2,"Less than 2",IF(HelpMe[[#This Row],[Age]]&lt;5,"From 2 to 5",IF(HelpMe[[#This Row],[Age]]&lt;10,"From 5 to 10","More than 10")))</f>
        <v>#VALUE!</v>
      </c>
      <c r="AJ1037" s="233">
        <f>DATEVALUE(TEXT(HelpMe[[#This Row],[Created Date]],"mm/dd/yyyy hh:mm"))</f>
        <v>45363</v>
      </c>
      <c r="AK1037" s="233" t="str">
        <f>IF(HelpMe[[#This Row],[Resolved Time]]="-","",DATEVALUE(TEXT(HelpMe[[#This Row],[Created Date]],"mm/dd/yyyy hh:mm")))</f>
        <v/>
      </c>
    </row>
    <row r="1038" spans="1:37" ht="13.5" customHeight="1">
      <c r="A1038" s="252">
        <v>4000001867</v>
      </c>
      <c r="B1038" s="252" t="s">
        <v>117</v>
      </c>
      <c r="C1038" s="252" t="s">
        <v>861</v>
      </c>
      <c r="D1038" s="254" t="s">
        <v>2415</v>
      </c>
      <c r="E1038" s="252" t="s">
        <v>1384</v>
      </c>
      <c r="F1038" s="252" t="s">
        <v>854</v>
      </c>
      <c r="G1038" s="252" t="s">
        <v>942</v>
      </c>
      <c r="H1038" s="252" t="s">
        <v>403</v>
      </c>
      <c r="I1038" s="255">
        <v>45516.533333333333</v>
      </c>
      <c r="J1038" s="255">
        <v>45518.533333333333</v>
      </c>
      <c r="K1038" s="252" t="s">
        <v>845</v>
      </c>
      <c r="L1038" s="255">
        <v>45621.667361111111</v>
      </c>
      <c r="M1038" s="252" t="s">
        <v>1384</v>
      </c>
      <c r="N1038" s="252" t="s">
        <v>997</v>
      </c>
      <c r="O1038" s="252" t="s">
        <v>848</v>
      </c>
      <c r="P1038" s="255">
        <v>45621.667361111111</v>
      </c>
      <c r="Q1038" s="252" t="s">
        <v>795</v>
      </c>
      <c r="R1038" s="255">
        <v>45618.636111111111</v>
      </c>
      <c r="S1038" s="255">
        <v>45530.717361111114</v>
      </c>
      <c r="T1038" s="255">
        <v>45516.616666666669</v>
      </c>
      <c r="U1038" s="252" t="s">
        <v>845</v>
      </c>
      <c r="V1038" s="256">
        <v>3000000000</v>
      </c>
      <c r="W1038" s="252" t="s">
        <v>850</v>
      </c>
      <c r="X1038" s="252" t="s">
        <v>793</v>
      </c>
      <c r="Y1038" s="228" t="str">
        <f>VLOOKUP(HelpMe[[#This Row],[Technician]],Technicians[#All],3,FALSE)</f>
        <v>RAK Ceramics</v>
      </c>
      <c r="Z1038" s="228" t="str">
        <f>VLOOKUP(HelpMe[[#This Row],[Technician]],Technicians[#All],2,FALSE)</f>
        <v>SAP PP</v>
      </c>
      <c r="AA1038" s="230" t="e">
        <f>IF((TEXT("Oct 28, 2024 00:00 AM","mmm dd, yyyy hh:mm") - TEXT(HelpMe[[#This Row],[Created Date]],"mmm dd, yyyy hh:mm"))&gt;0, "Yes","No")</f>
        <v>#VALUE!</v>
      </c>
      <c r="AB1038" s="230">
        <f ca="1">IF(HelpMe[[#This Row],[Resolved Time]]="-",NOW()-TEXT(HelpMe[[#This Row],[Created Date]],"mmm dd, yyyy hh:mm"),HelpMe[[#This Row],[Resolved Time]]-HelpMe[[#This Row],[Created Date]])</f>
        <v>102.1027777777781</v>
      </c>
      <c r="AC1038" s="231" t="e">
        <f>YEAR(TEXT(HelpMe[[#This Row],[Created Date]],"mmm dd, yyyy hh:mm"))</f>
        <v>#VALUE!</v>
      </c>
      <c r="AD1038" s="228" t="e">
        <f>WEEKNUM(TEXT(HelpMe[[#This Row],[Created Date]],"mmm dd, yyyy hh:mm"),2)</f>
        <v>#VALUE!</v>
      </c>
      <c r="AE1038" s="228" t="e">
        <f>_xlfn.CONCAT(HelpMe[[#This Row],[Year]],"-W",HelpMe[[#This Row],[Week'#]])</f>
        <v>#VALUE!</v>
      </c>
      <c r="AF1038" s="228" t="str">
        <f>IFERROR(VLOOKUP(HelpMe[[#This Row],[ID]],CGTracker[#All],11,FALSE),"No CG Status Found")</f>
        <v>No CG Status Found</v>
      </c>
      <c r="AG1038" s="228" t="e">
        <f>MONTH(TEXT(HelpMe[[#This Row],[Created Date]],"mmm dd, yyyy hh:mm"))</f>
        <v>#VALUE!</v>
      </c>
      <c r="AH1038" s="228" t="e">
        <f>_xlfn.CONCAT(HelpMe[[#This Row],[Year]],"-M",HelpMe[[#This Row],[Month]])</f>
        <v>#VALUE!</v>
      </c>
      <c r="AI1038" s="228" t="str">
        <f ca="1">IF(HelpMe[[#This Row],[Age]]&lt;2,"Less than 2",IF(HelpMe[[#This Row],[Age]]&lt;5,"From 2 to 5",IF(HelpMe[[#This Row],[Age]]&lt;10,"From 5 to 10","More than 10")))</f>
        <v>More than 10</v>
      </c>
      <c r="AJ1038" s="233">
        <f>DATEVALUE(TEXT(HelpMe[[#This Row],[Created Date]],"mm/dd/yyyy hh:mm"))</f>
        <v>45634</v>
      </c>
      <c r="AK1038" s="233">
        <f>IF(HelpMe[[#This Row],[Resolved Time]]="-","",DATEVALUE(TEXT(HelpMe[[#This Row],[Created Date]],"mm/dd/yyyy hh:mm")))</f>
        <v>45634</v>
      </c>
    </row>
    <row r="1039" spans="1:37" ht="13.5" customHeight="1">
      <c r="A1039" s="252">
        <v>4000004237</v>
      </c>
      <c r="B1039" s="252" t="s">
        <v>156</v>
      </c>
      <c r="C1039" s="252" t="s">
        <v>795</v>
      </c>
      <c r="D1039" s="254" t="s">
        <v>2416</v>
      </c>
      <c r="E1039" s="252" t="s">
        <v>993</v>
      </c>
      <c r="F1039" s="252" t="s">
        <v>742</v>
      </c>
      <c r="G1039" s="252" t="s">
        <v>864</v>
      </c>
      <c r="H1039" s="252" t="s">
        <v>403</v>
      </c>
      <c r="I1039" s="255">
        <v>45586.525000000001</v>
      </c>
      <c r="J1039" s="255">
        <v>45588.525000000001</v>
      </c>
      <c r="K1039" s="252" t="s">
        <v>845</v>
      </c>
      <c r="L1039" s="255">
        <v>45598.492361111108</v>
      </c>
      <c r="M1039" s="252" t="s">
        <v>846</v>
      </c>
      <c r="N1039" s="252" t="s">
        <v>1315</v>
      </c>
      <c r="O1039" s="252" t="s">
        <v>848</v>
      </c>
      <c r="P1039" s="255">
        <v>45598.492361111108</v>
      </c>
      <c r="Q1039" s="252" t="s">
        <v>795</v>
      </c>
      <c r="R1039" s="255">
        <v>45595.489583333336</v>
      </c>
      <c r="S1039" s="255">
        <v>45594.54791666667</v>
      </c>
      <c r="T1039" s="255">
        <v>45586.60833333333</v>
      </c>
      <c r="U1039" s="253" t="s">
        <v>849</v>
      </c>
      <c r="V1039" s="253" t="s">
        <v>849</v>
      </c>
      <c r="W1039" s="252" t="s">
        <v>850</v>
      </c>
      <c r="X1039" s="252" t="s">
        <v>793</v>
      </c>
      <c r="Y1039" s="228" t="str">
        <f>VLOOKUP(HelpMe[[#This Row],[Technician]],Technicians[#All],3,FALSE)</f>
        <v>RAK Ceramics</v>
      </c>
      <c r="Z1039" s="228" t="str">
        <f>VLOOKUP(HelpMe[[#This Row],[Technician]],Technicians[#All],2,FALSE)</f>
        <v>SAP SD</v>
      </c>
      <c r="AA1039" s="230" t="e">
        <f>IF((TEXT("Oct 28, 2024 00:00 AM","mmm dd, yyyy hh:mm") - TEXT(HelpMe[[#This Row],[Created Date]],"mmm dd, yyyy hh:mm"))&gt;0, "Yes","No")</f>
        <v>#VALUE!</v>
      </c>
      <c r="AB1039" s="230">
        <f ca="1">IF(HelpMe[[#This Row],[Resolved Time]]="-",NOW()-TEXT(HelpMe[[#This Row],[Created Date]],"mmm dd, yyyy hh:mm"),HelpMe[[#This Row],[Resolved Time]]-HelpMe[[#This Row],[Created Date]])</f>
        <v>8.9645833333343035</v>
      </c>
      <c r="AC1039" s="231" t="e">
        <f>YEAR(TEXT(HelpMe[[#This Row],[Created Date]],"mmm dd, yyyy hh:mm"))</f>
        <v>#VALUE!</v>
      </c>
      <c r="AD1039" s="228" t="e">
        <f>WEEKNUM(TEXT(HelpMe[[#This Row],[Created Date]],"mmm dd, yyyy hh:mm"),2)</f>
        <v>#VALUE!</v>
      </c>
      <c r="AE1039" s="228" t="e">
        <f>_xlfn.CONCAT(HelpMe[[#This Row],[Year]],"-W",HelpMe[[#This Row],[Week'#]])</f>
        <v>#VALUE!</v>
      </c>
      <c r="AF1039" s="228" t="str">
        <f>IFERROR(VLOOKUP(HelpMe[[#This Row],[ID]],CGTracker[#All],11,FALSE),"No CG Status Found")</f>
        <v>No CG Status Found</v>
      </c>
      <c r="AG1039" s="228" t="e">
        <f>MONTH(TEXT(HelpMe[[#This Row],[Created Date]],"mmm dd, yyyy hh:mm"))</f>
        <v>#VALUE!</v>
      </c>
      <c r="AH1039" s="228" t="e">
        <f>_xlfn.CONCAT(HelpMe[[#This Row],[Year]],"-M",HelpMe[[#This Row],[Month]])</f>
        <v>#VALUE!</v>
      </c>
      <c r="AI1039" s="228" t="str">
        <f ca="1">IF(HelpMe[[#This Row],[Age]]&lt;2,"Less than 2",IF(HelpMe[[#This Row],[Age]]&lt;5,"From 2 to 5",IF(HelpMe[[#This Row],[Age]]&lt;10,"From 5 to 10","More than 10")))</f>
        <v>From 5 to 10</v>
      </c>
      <c r="AJ1039" s="233" t="e">
        <f>DATEVALUE(TEXT(HelpMe[[#This Row],[Created Date]],"mm/dd/yyyy hh:mm"))</f>
        <v>#VALUE!</v>
      </c>
      <c r="AK1039" s="233" t="e">
        <f>IF(HelpMe[[#This Row],[Resolved Time]]="-","",DATEVALUE(TEXT(HelpMe[[#This Row],[Created Date]],"mm/dd/yyyy hh:mm")))</f>
        <v>#VALUE!</v>
      </c>
    </row>
    <row r="1040" spans="1:37" ht="13.5" customHeight="1">
      <c r="A1040" s="252">
        <v>4000005701</v>
      </c>
      <c r="B1040" s="252" t="s">
        <v>156</v>
      </c>
      <c r="C1040" s="252" t="s">
        <v>861</v>
      </c>
      <c r="D1040" s="254" t="s">
        <v>594</v>
      </c>
      <c r="E1040" s="252" t="s">
        <v>2417</v>
      </c>
      <c r="F1040" s="252" t="s">
        <v>518</v>
      </c>
      <c r="G1040" s="252" t="s">
        <v>516</v>
      </c>
      <c r="H1040" s="252" t="s">
        <v>40</v>
      </c>
      <c r="I1040" s="255">
        <v>45632.711111111108</v>
      </c>
      <c r="J1040" s="255">
        <v>45636.711111111108</v>
      </c>
      <c r="K1040" s="252" t="s">
        <v>845</v>
      </c>
      <c r="L1040" s="253" t="s">
        <v>849</v>
      </c>
      <c r="M1040" s="252" t="s">
        <v>846</v>
      </c>
      <c r="N1040" s="252" t="s">
        <v>934</v>
      </c>
      <c r="O1040" s="252" t="s">
        <v>848</v>
      </c>
      <c r="P1040" s="255">
        <v>45645.560416666667</v>
      </c>
      <c r="Q1040" s="252" t="s">
        <v>795</v>
      </c>
      <c r="R1040" s="255">
        <v>45645.560416666667</v>
      </c>
      <c r="S1040" s="255">
        <v>45637.779166666667</v>
      </c>
      <c r="T1040" s="255">
        <v>45632.794444444444</v>
      </c>
      <c r="U1040" s="253" t="s">
        <v>849</v>
      </c>
      <c r="V1040" s="253" t="s">
        <v>849</v>
      </c>
      <c r="W1040" s="252" t="s">
        <v>850</v>
      </c>
      <c r="X1040" s="252" t="s">
        <v>793</v>
      </c>
      <c r="Y1040" s="228" t="str">
        <f>VLOOKUP(HelpMe[[#This Row],[Technician]],Technicians[#All],3,FALSE)</f>
        <v>Capgemini</v>
      </c>
      <c r="Z1040" s="228" t="str">
        <f>VLOOKUP(HelpMe[[#This Row],[Technician]],Technicians[#All],2,FALSE)</f>
        <v>SAP SD</v>
      </c>
      <c r="AA1040" s="230" t="e">
        <f>IF((TEXT("Oct 28, 2024 00:00 AM","mmm dd, yyyy hh:mm") - TEXT(HelpMe[[#This Row],[Created Date]],"mmm dd, yyyy hh:mm"))&gt;0, "Yes","No")</f>
        <v>#VALUE!</v>
      </c>
      <c r="AB1040" s="230">
        <f ca="1">IF(HelpMe[[#This Row],[Resolved Time]]="-",NOW()-TEXT(HelpMe[[#This Row],[Created Date]],"mmm dd, yyyy hh:mm"),HelpMe[[#This Row],[Resolved Time]]-HelpMe[[#This Row],[Created Date]])</f>
        <v>12.849305555559113</v>
      </c>
      <c r="AC1040" s="231" t="e">
        <f>YEAR(TEXT(HelpMe[[#This Row],[Created Date]],"mmm dd, yyyy hh:mm"))</f>
        <v>#VALUE!</v>
      </c>
      <c r="AD1040" s="228" t="e">
        <f>WEEKNUM(TEXT(HelpMe[[#This Row],[Created Date]],"mmm dd, yyyy hh:mm"),2)</f>
        <v>#VALUE!</v>
      </c>
      <c r="AE1040" s="228" t="e">
        <f>_xlfn.CONCAT(HelpMe[[#This Row],[Year]],"-W",HelpMe[[#This Row],[Week'#]])</f>
        <v>#VALUE!</v>
      </c>
      <c r="AF1040" s="228" t="str">
        <f>IFERROR(VLOOKUP(HelpMe[[#This Row],[ID]],CGTracker[#All],11,FALSE),"No CG Status Found")</f>
        <v>Resolved</v>
      </c>
      <c r="AG1040" s="228" t="e">
        <f>MONTH(TEXT(HelpMe[[#This Row],[Created Date]],"mmm dd, yyyy hh:mm"))</f>
        <v>#VALUE!</v>
      </c>
      <c r="AH1040" s="228" t="e">
        <f>_xlfn.CONCAT(HelpMe[[#This Row],[Year]],"-M",HelpMe[[#This Row],[Month]])</f>
        <v>#VALUE!</v>
      </c>
      <c r="AI1040" s="228" t="str">
        <f ca="1">IF(HelpMe[[#This Row],[Age]]&lt;2,"Less than 2",IF(HelpMe[[#This Row],[Age]]&lt;5,"From 2 to 5",IF(HelpMe[[#This Row],[Age]]&lt;10,"From 5 to 10","More than 10")))</f>
        <v>More than 10</v>
      </c>
      <c r="AJ1040" s="233">
        <f>DATEVALUE(TEXT(HelpMe[[#This Row],[Created Date]],"mm/dd/yyyy hh:mm"))</f>
        <v>45455</v>
      </c>
      <c r="AK1040" s="233">
        <f>IF(HelpMe[[#This Row],[Resolved Time]]="-","",DATEVALUE(TEXT(HelpMe[[#This Row],[Created Date]],"mm/dd/yyyy hh:mm")))</f>
        <v>45455</v>
      </c>
    </row>
    <row r="1041" spans="1:37" ht="13.5" customHeight="1">
      <c r="A1041" s="252">
        <v>4000001950</v>
      </c>
      <c r="B1041" s="252" t="s">
        <v>156</v>
      </c>
      <c r="C1041" s="252" t="s">
        <v>795</v>
      </c>
      <c r="D1041" s="254" t="s">
        <v>2418</v>
      </c>
      <c r="E1041" s="252" t="s">
        <v>2259</v>
      </c>
      <c r="F1041" s="252" t="s">
        <v>742</v>
      </c>
      <c r="G1041" s="252" t="s">
        <v>516</v>
      </c>
      <c r="H1041" s="252" t="s">
        <v>403</v>
      </c>
      <c r="I1041" s="255">
        <v>45517.700694444444</v>
      </c>
      <c r="J1041" s="255">
        <v>45519.700694444444</v>
      </c>
      <c r="K1041" s="252" t="s">
        <v>845</v>
      </c>
      <c r="L1041" s="255">
        <v>45527.715277777781</v>
      </c>
      <c r="M1041" s="252" t="s">
        <v>846</v>
      </c>
      <c r="N1041" s="253" t="s">
        <v>849</v>
      </c>
      <c r="O1041" s="252" t="s">
        <v>848</v>
      </c>
      <c r="P1041" s="255">
        <v>45527.715277777781</v>
      </c>
      <c r="Q1041" s="252" t="s">
        <v>795</v>
      </c>
      <c r="R1041" s="255">
        <v>45524.709722222222</v>
      </c>
      <c r="S1041" s="255">
        <v>45524.709722222222</v>
      </c>
      <c r="T1041" s="255">
        <v>45517.78402777778</v>
      </c>
      <c r="U1041" s="253" t="s">
        <v>849</v>
      </c>
      <c r="V1041" s="256">
        <v>2000000000</v>
      </c>
      <c r="W1041" s="252" t="s">
        <v>850</v>
      </c>
      <c r="X1041" s="252" t="s">
        <v>793</v>
      </c>
      <c r="Y1041" s="228" t="str">
        <f>VLOOKUP(HelpMe[[#This Row],[Technician]],Technicians[#All],3,FALSE)</f>
        <v>RAK Ceramics</v>
      </c>
      <c r="Z1041" s="228" t="str">
        <f>VLOOKUP(HelpMe[[#This Row],[Technician]],Technicians[#All],2,FALSE)</f>
        <v>SAP SD</v>
      </c>
      <c r="AA1041" s="230" t="e">
        <f>IF((TEXT("Oct 28, 2024 00:00 AM","mmm dd, yyyy hh:mm") - TEXT(HelpMe[[#This Row],[Created Date]],"mmm dd, yyyy hh:mm"))&gt;0, "Yes","No")</f>
        <v>#VALUE!</v>
      </c>
      <c r="AB1041" s="230">
        <f ca="1">IF(HelpMe[[#This Row],[Resolved Time]]="-",NOW()-TEXT(HelpMe[[#This Row],[Created Date]],"mmm dd, yyyy hh:mm"),HelpMe[[#This Row],[Resolved Time]]-HelpMe[[#This Row],[Created Date]])</f>
        <v>7.0090277777781012</v>
      </c>
      <c r="AC1041" s="231" t="e">
        <f>YEAR(TEXT(HelpMe[[#This Row],[Created Date]],"mmm dd, yyyy hh:mm"))</f>
        <v>#VALUE!</v>
      </c>
      <c r="AD1041" s="228" t="e">
        <f>WEEKNUM(TEXT(HelpMe[[#This Row],[Created Date]],"mmm dd, yyyy hh:mm"),2)</f>
        <v>#VALUE!</v>
      </c>
      <c r="AE1041" s="228" t="e">
        <f>_xlfn.CONCAT(HelpMe[[#This Row],[Year]],"-W",HelpMe[[#This Row],[Week'#]])</f>
        <v>#VALUE!</v>
      </c>
      <c r="AF1041" s="228" t="str">
        <f>IFERROR(VLOOKUP(HelpMe[[#This Row],[ID]],CGTracker[#All],11,FALSE),"No CG Status Found")</f>
        <v>No CG Status Found</v>
      </c>
      <c r="AG1041" s="228" t="e">
        <f>MONTH(TEXT(HelpMe[[#This Row],[Created Date]],"mmm dd, yyyy hh:mm"))</f>
        <v>#VALUE!</v>
      </c>
      <c r="AH1041" s="228" t="e">
        <f>_xlfn.CONCAT(HelpMe[[#This Row],[Year]],"-M",HelpMe[[#This Row],[Month]])</f>
        <v>#VALUE!</v>
      </c>
      <c r="AI1041" s="228" t="str">
        <f ca="1">IF(HelpMe[[#This Row],[Age]]&lt;2,"Less than 2",IF(HelpMe[[#This Row],[Age]]&lt;5,"From 2 to 5",IF(HelpMe[[#This Row],[Age]]&lt;10,"From 5 to 10","More than 10")))</f>
        <v>From 5 to 10</v>
      </c>
      <c r="AJ1041" s="233" t="e">
        <f>DATEVALUE(TEXT(HelpMe[[#This Row],[Created Date]],"mm/dd/yyyy hh:mm"))</f>
        <v>#VALUE!</v>
      </c>
      <c r="AK1041" s="233" t="e">
        <f>IF(HelpMe[[#This Row],[Resolved Time]]="-","",DATEVALUE(TEXT(HelpMe[[#This Row],[Created Date]],"mm/dd/yyyy hh:mm")))</f>
        <v>#VALUE!</v>
      </c>
    </row>
    <row r="1042" spans="1:37" ht="13.5" customHeight="1">
      <c r="A1042" s="252">
        <v>4000005986</v>
      </c>
      <c r="B1042" s="252" t="s">
        <v>156</v>
      </c>
      <c r="C1042" s="252" t="s">
        <v>906</v>
      </c>
      <c r="D1042" s="254" t="s">
        <v>2419</v>
      </c>
      <c r="E1042" s="252" t="s">
        <v>1004</v>
      </c>
      <c r="F1042" s="252" t="s">
        <v>843</v>
      </c>
      <c r="G1042" s="252" t="s">
        <v>844</v>
      </c>
      <c r="H1042" s="252" t="s">
        <v>40</v>
      </c>
      <c r="I1042" s="255">
        <v>45642.719444444447</v>
      </c>
      <c r="J1042" s="255">
        <v>45643.698611111111</v>
      </c>
      <c r="K1042" s="252" t="s">
        <v>845</v>
      </c>
      <c r="L1042" s="253" t="s">
        <v>849</v>
      </c>
      <c r="M1042" s="252" t="s">
        <v>846</v>
      </c>
      <c r="N1042" s="252" t="s">
        <v>1005</v>
      </c>
      <c r="O1042" s="252" t="s">
        <v>920</v>
      </c>
      <c r="P1042" s="255">
        <v>45644.486805555556</v>
      </c>
      <c r="Q1042" s="252" t="s">
        <v>861</v>
      </c>
      <c r="R1042" s="255">
        <v>45644.486805555556</v>
      </c>
      <c r="S1042" s="255">
        <v>45644.486805555556</v>
      </c>
      <c r="T1042" s="255">
        <v>45642.761111111111</v>
      </c>
      <c r="U1042" s="253" t="s">
        <v>849</v>
      </c>
      <c r="V1042" s="253" t="s">
        <v>849</v>
      </c>
      <c r="W1042" s="252" t="s">
        <v>850</v>
      </c>
      <c r="X1042" s="252" t="s">
        <v>1006</v>
      </c>
      <c r="Y1042" s="228" t="str">
        <f>VLOOKUP(HelpMe[[#This Row],[Technician]],Technicians[#All],3,FALSE)</f>
        <v>RAK Ceramics</v>
      </c>
      <c r="Z1042" s="228" t="str">
        <f>VLOOKUP(HelpMe[[#This Row],[Technician]],Technicians[#All],2,FALSE)</f>
        <v>SAP Basis</v>
      </c>
      <c r="AA1042" s="230" t="e">
        <f>IF((TEXT("Oct 28, 2024 00:00 AM","mmm dd, yyyy hh:mm") - TEXT(HelpMe[[#This Row],[Created Date]],"mmm dd, yyyy hh:mm"))&gt;0, "Yes","No")</f>
        <v>#VALUE!</v>
      </c>
      <c r="AB1042" s="230">
        <f ca="1">IF(HelpMe[[#This Row],[Resolved Time]]="-",NOW()-TEXT(HelpMe[[#This Row],[Created Date]],"mmm dd, yyyy hh:mm"),HelpMe[[#This Row],[Resolved Time]]-HelpMe[[#This Row],[Created Date]])</f>
        <v>1.7673611111094942</v>
      </c>
      <c r="AC1042" s="231" t="e">
        <f>YEAR(TEXT(HelpMe[[#This Row],[Created Date]],"mmm dd, yyyy hh:mm"))</f>
        <v>#VALUE!</v>
      </c>
      <c r="AD1042" s="228" t="e">
        <f>WEEKNUM(TEXT(HelpMe[[#This Row],[Created Date]],"mmm dd, yyyy hh:mm"),2)</f>
        <v>#VALUE!</v>
      </c>
      <c r="AE1042" s="228" t="e">
        <f>_xlfn.CONCAT(HelpMe[[#This Row],[Year]],"-W",HelpMe[[#This Row],[Week'#]])</f>
        <v>#VALUE!</v>
      </c>
      <c r="AF1042" s="228" t="str">
        <f>IFERROR(VLOOKUP(HelpMe[[#This Row],[ID]],CGTracker[#All],11,FALSE),"No CG Status Found")</f>
        <v>No CG Status Found</v>
      </c>
      <c r="AG1042" s="228" t="e">
        <f>MONTH(TEXT(HelpMe[[#This Row],[Created Date]],"mmm dd, yyyy hh:mm"))</f>
        <v>#VALUE!</v>
      </c>
      <c r="AH1042" s="228" t="e">
        <f>_xlfn.CONCAT(HelpMe[[#This Row],[Year]],"-M",HelpMe[[#This Row],[Month]])</f>
        <v>#VALUE!</v>
      </c>
      <c r="AI1042" s="228" t="str">
        <f ca="1">IF(HelpMe[[#This Row],[Age]]&lt;2,"Less than 2",IF(HelpMe[[#This Row],[Age]]&lt;5,"From 2 to 5",IF(HelpMe[[#This Row],[Age]]&lt;10,"From 5 to 10","More than 10")))</f>
        <v>Less than 2</v>
      </c>
      <c r="AJ1042" s="233" t="e">
        <f>DATEVALUE(TEXT(HelpMe[[#This Row],[Created Date]],"mm/dd/yyyy hh:mm"))</f>
        <v>#VALUE!</v>
      </c>
      <c r="AK1042" s="233" t="e">
        <f>IF(HelpMe[[#This Row],[Resolved Time]]="-","",DATEVALUE(TEXT(HelpMe[[#This Row],[Created Date]],"mm/dd/yyyy hh:mm")))</f>
        <v>#VALUE!</v>
      </c>
    </row>
    <row r="1043" spans="1:37" ht="13.5" customHeight="1">
      <c r="A1043" s="252">
        <v>4000003694</v>
      </c>
      <c r="B1043" s="252" t="s">
        <v>156</v>
      </c>
      <c r="C1043" s="252" t="s">
        <v>861</v>
      </c>
      <c r="D1043" s="254" t="s">
        <v>2420</v>
      </c>
      <c r="E1043" s="252" t="s">
        <v>1075</v>
      </c>
      <c r="F1043" s="252" t="s">
        <v>742</v>
      </c>
      <c r="G1043" s="252" t="s">
        <v>864</v>
      </c>
      <c r="H1043" s="252" t="s">
        <v>403</v>
      </c>
      <c r="I1043" s="255">
        <v>45568.807638888888</v>
      </c>
      <c r="J1043" s="255">
        <v>45569.765972222223</v>
      </c>
      <c r="K1043" s="252" t="s">
        <v>845</v>
      </c>
      <c r="L1043" s="255">
        <v>45605.745138888888</v>
      </c>
      <c r="M1043" s="252" t="s">
        <v>846</v>
      </c>
      <c r="N1043" s="252" t="s">
        <v>968</v>
      </c>
      <c r="O1043" s="252" t="s">
        <v>964</v>
      </c>
      <c r="P1043" s="255">
        <v>45605.745138888888</v>
      </c>
      <c r="Q1043" s="252" t="s">
        <v>861</v>
      </c>
      <c r="R1043" s="255">
        <v>45602.709722222222</v>
      </c>
      <c r="S1043" s="255">
        <v>45576.520138888889</v>
      </c>
      <c r="T1043" s="255">
        <v>45569.474305555559</v>
      </c>
      <c r="U1043" s="253" t="s">
        <v>849</v>
      </c>
      <c r="V1043" s="253" t="s">
        <v>849</v>
      </c>
      <c r="W1043" s="252" t="s">
        <v>850</v>
      </c>
      <c r="X1043" s="252" t="s">
        <v>793</v>
      </c>
      <c r="Y1043" s="235" t="str">
        <f>VLOOKUP(HelpMe[[#This Row],[Technician]],Technicians[#All],3,FALSE)</f>
        <v>RAK Ceramics</v>
      </c>
      <c r="Z1043" s="228" t="str">
        <f>VLOOKUP(HelpMe[[#This Row],[Technician]],Technicians[#All],2,FALSE)</f>
        <v>SAP SD</v>
      </c>
      <c r="AA1043" s="233" t="e">
        <f>IF((TEXT("Oct 28, 2024 00:00 AM","mmm dd, yyyy hh:mm") - TEXT(HelpMe[[#This Row],[Created Date]],"mmm dd, yyyy hh:mm"))&gt;0, "Yes","No")</f>
        <v>#VALUE!</v>
      </c>
      <c r="AB1043" s="230">
        <f ca="1">IF(HelpMe[[#This Row],[Resolved Time]]="-",NOW()-TEXT(HelpMe[[#This Row],[Created Date]],"mmm dd, yyyy hh:mm"),HelpMe[[#This Row],[Resolved Time]]-HelpMe[[#This Row],[Created Date]])</f>
        <v>33.902083333334303</v>
      </c>
      <c r="AC1043" s="231" t="e">
        <f>YEAR(TEXT(HelpMe[[#This Row],[Created Date]],"mmm dd, yyyy hh:mm"))</f>
        <v>#VALUE!</v>
      </c>
      <c r="AD1043" s="228" t="e">
        <f>WEEKNUM(TEXT(HelpMe[[#This Row],[Created Date]],"mmm dd, yyyy hh:mm"),2)</f>
        <v>#VALUE!</v>
      </c>
      <c r="AE1043" s="228" t="e">
        <f>_xlfn.CONCAT(HelpMe[[#This Row],[Year]],"-W",HelpMe[[#This Row],[Week'#]])</f>
        <v>#VALUE!</v>
      </c>
      <c r="AF1043" s="228" t="str">
        <f>IFERROR(VLOOKUP(HelpMe[[#This Row],[ID]],CGTracker[#All],11,FALSE),"No CG Status Found")</f>
        <v>No CG Status Found</v>
      </c>
      <c r="AG1043" s="228" t="e">
        <f>MONTH(TEXT(HelpMe[[#This Row],[Created Date]],"mmm dd, yyyy hh:mm"))</f>
        <v>#VALUE!</v>
      </c>
      <c r="AH1043" s="228" t="e">
        <f>_xlfn.CONCAT(HelpMe[[#This Row],[Year]],"-M",HelpMe[[#This Row],[Month]])</f>
        <v>#VALUE!</v>
      </c>
      <c r="AI1043" s="228" t="str">
        <f ca="1">IF(HelpMe[[#This Row],[Age]]&lt;2,"Less than 2",IF(HelpMe[[#This Row],[Age]]&lt;5,"From 2 to 5",IF(HelpMe[[#This Row],[Age]]&lt;10,"From 5 to 10","More than 10")))</f>
        <v>More than 10</v>
      </c>
      <c r="AJ1043" s="233">
        <f>DATEVALUE(TEXT(HelpMe[[#This Row],[Created Date]],"mm/dd/yyyy hh:mm"))</f>
        <v>45361</v>
      </c>
      <c r="AK1043" s="233">
        <f>IF(HelpMe[[#This Row],[Resolved Time]]="-","",DATEVALUE(TEXT(HelpMe[[#This Row],[Created Date]],"mm/dd/yyyy hh:mm")))</f>
        <v>45361</v>
      </c>
    </row>
    <row r="1044" spans="1:37" ht="13.5" customHeight="1">
      <c r="A1044" s="252">
        <v>4000005863</v>
      </c>
      <c r="B1044" s="252" t="s">
        <v>117</v>
      </c>
      <c r="C1044" s="252" t="s">
        <v>795</v>
      </c>
      <c r="D1044" s="254" t="s">
        <v>2421</v>
      </c>
      <c r="E1044" s="252" t="s">
        <v>1004</v>
      </c>
      <c r="F1044" s="252" t="s">
        <v>843</v>
      </c>
      <c r="G1044" s="252" t="s">
        <v>844</v>
      </c>
      <c r="H1044" s="252" t="s">
        <v>403</v>
      </c>
      <c r="I1044" s="255">
        <v>45637.731249999997</v>
      </c>
      <c r="J1044" s="255">
        <v>45639.731249999997</v>
      </c>
      <c r="K1044" s="252" t="s">
        <v>845</v>
      </c>
      <c r="L1044" s="255">
        <v>45641.71597222222</v>
      </c>
      <c r="M1044" s="252" t="s">
        <v>846</v>
      </c>
      <c r="N1044" s="252" t="s">
        <v>1005</v>
      </c>
      <c r="O1044" s="252" t="s">
        <v>848</v>
      </c>
      <c r="P1044" s="255">
        <v>45641.71597222222</v>
      </c>
      <c r="Q1044" s="252" t="s">
        <v>795</v>
      </c>
      <c r="R1044" s="255">
        <v>45638.689583333333</v>
      </c>
      <c r="S1044" s="255">
        <v>45638.689583333333</v>
      </c>
      <c r="T1044" s="255">
        <v>45637.814583333333</v>
      </c>
      <c r="U1044" s="252" t="s">
        <v>885</v>
      </c>
      <c r="V1044" s="253" t="s">
        <v>849</v>
      </c>
      <c r="W1044" s="252" t="s">
        <v>850</v>
      </c>
      <c r="X1044" s="252" t="s">
        <v>1006</v>
      </c>
      <c r="Y1044" s="235" t="str">
        <f>VLOOKUP(HelpMe[[#This Row],[Technician]],Technicians[#All],3,FALSE)</f>
        <v>RAK Ceramics</v>
      </c>
      <c r="Z1044" s="228" t="str">
        <f>VLOOKUP(HelpMe[[#This Row],[Technician]],Technicians[#All],2,FALSE)</f>
        <v>SAP Basis</v>
      </c>
      <c r="AA1044" s="233" t="e">
        <f>IF((TEXT("Oct 28, 2024 00:00 AM","mmm dd, yyyy hh:mm") - TEXT(HelpMe[[#This Row],[Created Date]],"mmm dd, yyyy hh:mm"))&gt;0, "Yes","No")</f>
        <v>#VALUE!</v>
      </c>
      <c r="AB1044" s="230">
        <f ca="1">IF(HelpMe[[#This Row],[Resolved Time]]="-",NOW()-TEXT(HelpMe[[#This Row],[Created Date]],"mmm dd, yyyy hh:mm"),HelpMe[[#This Row],[Resolved Time]]-HelpMe[[#This Row],[Created Date]])</f>
        <v>0.95833333333575865</v>
      </c>
      <c r="AC1044" s="231" t="e">
        <f>YEAR(TEXT(HelpMe[[#This Row],[Created Date]],"mmm dd, yyyy hh:mm"))</f>
        <v>#VALUE!</v>
      </c>
      <c r="AD1044" s="228" t="e">
        <f>WEEKNUM(TEXT(HelpMe[[#This Row],[Created Date]],"mmm dd, yyyy hh:mm"),2)</f>
        <v>#VALUE!</v>
      </c>
      <c r="AE1044" s="228" t="e">
        <f>_xlfn.CONCAT(HelpMe[[#This Row],[Year]],"-W",HelpMe[[#This Row],[Week'#]])</f>
        <v>#VALUE!</v>
      </c>
      <c r="AF1044" s="228" t="str">
        <f>IFERROR(VLOOKUP(HelpMe[[#This Row],[ID]],CGTracker[#All],11,FALSE),"No CG Status Found")</f>
        <v>No CG Status Found</v>
      </c>
      <c r="AG1044" s="228" t="e">
        <f>MONTH(TEXT(HelpMe[[#This Row],[Created Date]],"mmm dd, yyyy hh:mm"))</f>
        <v>#VALUE!</v>
      </c>
      <c r="AH1044" s="228" t="e">
        <f>_xlfn.CONCAT(HelpMe[[#This Row],[Year]],"-M",HelpMe[[#This Row],[Month]])</f>
        <v>#VALUE!</v>
      </c>
      <c r="AI1044" s="228" t="str">
        <f ca="1">IF(HelpMe[[#This Row],[Age]]&lt;2,"Less than 2",IF(HelpMe[[#This Row],[Age]]&lt;5,"From 2 to 5",IF(HelpMe[[#This Row],[Age]]&lt;10,"From 5 to 10","More than 10")))</f>
        <v>Less than 2</v>
      </c>
      <c r="AJ1044" s="233">
        <f>DATEVALUE(TEXT(HelpMe[[#This Row],[Created Date]],"mm/dd/yyyy hh:mm"))</f>
        <v>45608</v>
      </c>
      <c r="AK1044" s="233">
        <f>IF(HelpMe[[#This Row],[Resolved Time]]="-","",DATEVALUE(TEXT(HelpMe[[#This Row],[Created Date]],"mm/dd/yyyy hh:mm")))</f>
        <v>45608</v>
      </c>
    </row>
    <row r="1045" spans="1:37" ht="13.5" customHeight="1">
      <c r="A1045" s="252">
        <v>4000005987</v>
      </c>
      <c r="B1045" s="252" t="s">
        <v>156</v>
      </c>
      <c r="C1045" s="252" t="s">
        <v>795</v>
      </c>
      <c r="D1045" s="254" t="s">
        <v>2422</v>
      </c>
      <c r="E1045" s="252" t="s">
        <v>1013</v>
      </c>
      <c r="F1045" s="252" t="s">
        <v>898</v>
      </c>
      <c r="G1045" s="252" t="s">
        <v>899</v>
      </c>
      <c r="H1045" s="252" t="s">
        <v>403</v>
      </c>
      <c r="I1045" s="255">
        <v>45642.723611111112</v>
      </c>
      <c r="J1045" s="255">
        <v>45644.723611111112</v>
      </c>
      <c r="K1045" s="252" t="s">
        <v>845</v>
      </c>
      <c r="L1045" s="255">
        <v>45645.842361111114</v>
      </c>
      <c r="M1045" s="252" t="s">
        <v>1013</v>
      </c>
      <c r="N1045" s="252" t="s">
        <v>1014</v>
      </c>
      <c r="O1045" s="252" t="s">
        <v>848</v>
      </c>
      <c r="P1045" s="255">
        <v>45645.842361111114</v>
      </c>
      <c r="Q1045" s="252" t="s">
        <v>795</v>
      </c>
      <c r="R1045" s="255">
        <v>45642.824999999997</v>
      </c>
      <c r="S1045" s="255">
        <v>45642.824999999997</v>
      </c>
      <c r="T1045" s="255">
        <v>45643.452777777777</v>
      </c>
      <c r="U1045" s="253" t="s">
        <v>849</v>
      </c>
      <c r="V1045" s="253" t="s">
        <v>849</v>
      </c>
      <c r="W1045" s="252" t="s">
        <v>850</v>
      </c>
      <c r="X1045" s="252" t="s">
        <v>903</v>
      </c>
      <c r="Y1045" s="235" t="str">
        <f>VLOOKUP(HelpMe[[#This Row],[Technician]],Technicians[#All],3,FALSE)</f>
        <v>Capgemini</v>
      </c>
      <c r="Z1045" s="228" t="str">
        <f>VLOOKUP(HelpMe[[#This Row],[Technician]],Technicians[#All],2,FALSE)</f>
        <v>SAP ABAP</v>
      </c>
      <c r="AA1045" s="233" t="e">
        <f>IF((TEXT("Oct 28, 2024 00:00 AM","mmm dd, yyyy hh:mm") - TEXT(HelpMe[[#This Row],[Created Date]],"mmm dd, yyyy hh:mm"))&gt;0, "Yes","No")</f>
        <v>#VALUE!</v>
      </c>
      <c r="AB1045" s="230">
        <f ca="1">IF(HelpMe[[#This Row],[Resolved Time]]="-",NOW()-TEXT(HelpMe[[#This Row],[Created Date]],"mmm dd, yyyy hh:mm"),HelpMe[[#This Row],[Resolved Time]]-HelpMe[[#This Row],[Created Date]])</f>
        <v>0.101388888884685</v>
      </c>
      <c r="AC1045" s="231" t="e">
        <f>YEAR(TEXT(HelpMe[[#This Row],[Created Date]],"mmm dd, yyyy hh:mm"))</f>
        <v>#VALUE!</v>
      </c>
      <c r="AD1045" s="228" t="e">
        <f>WEEKNUM(TEXT(HelpMe[[#This Row],[Created Date]],"mmm dd, yyyy hh:mm"),2)</f>
        <v>#VALUE!</v>
      </c>
      <c r="AE1045" s="228" t="e">
        <f>_xlfn.CONCAT(HelpMe[[#This Row],[Year]],"-W",HelpMe[[#This Row],[Week'#]])</f>
        <v>#VALUE!</v>
      </c>
      <c r="AF1045" s="228" t="str">
        <f>IFERROR(VLOOKUP(HelpMe[[#This Row],[ID]],CGTracker[#All],11,FALSE),"No CG Status Found")</f>
        <v>Closed</v>
      </c>
      <c r="AG1045" s="228" t="e">
        <f>MONTH(TEXT(HelpMe[[#This Row],[Created Date]],"mmm dd, yyyy hh:mm"))</f>
        <v>#VALUE!</v>
      </c>
      <c r="AH1045" s="228" t="e">
        <f>_xlfn.CONCAT(HelpMe[[#This Row],[Year]],"-M",HelpMe[[#This Row],[Month]])</f>
        <v>#VALUE!</v>
      </c>
      <c r="AI1045" s="228" t="str">
        <f ca="1">IF(HelpMe[[#This Row],[Age]]&lt;2,"Less than 2",IF(HelpMe[[#This Row],[Age]]&lt;5,"From 2 to 5",IF(HelpMe[[#This Row],[Age]]&lt;10,"From 5 to 10","More than 10")))</f>
        <v>Less than 2</v>
      </c>
      <c r="AJ1045" s="233" t="e">
        <f>DATEVALUE(TEXT(HelpMe[[#This Row],[Created Date]],"mm/dd/yyyy hh:mm"))</f>
        <v>#VALUE!</v>
      </c>
      <c r="AK1045" s="233" t="e">
        <f>IF(HelpMe[[#This Row],[Resolved Time]]="-","",DATEVALUE(TEXT(HelpMe[[#This Row],[Created Date]],"mm/dd/yyyy hh:mm")))</f>
        <v>#VALUE!</v>
      </c>
    </row>
    <row r="1046" spans="1:37" ht="13.5" customHeight="1">
      <c r="A1046" s="252">
        <v>4000001528</v>
      </c>
      <c r="B1046" s="252" t="s">
        <v>156</v>
      </c>
      <c r="C1046" s="252" t="s">
        <v>795</v>
      </c>
      <c r="D1046" s="254" t="s">
        <v>2423</v>
      </c>
      <c r="E1046" s="252" t="s">
        <v>2424</v>
      </c>
      <c r="F1046" s="252" t="s">
        <v>843</v>
      </c>
      <c r="G1046" s="252" t="s">
        <v>844</v>
      </c>
      <c r="H1046" s="252" t="s">
        <v>403</v>
      </c>
      <c r="I1046" s="255">
        <v>45505.529861111114</v>
      </c>
      <c r="J1046" s="255">
        <v>45509.529861111114</v>
      </c>
      <c r="K1046" s="252" t="s">
        <v>845</v>
      </c>
      <c r="L1046" s="255">
        <v>45509.500694444447</v>
      </c>
      <c r="M1046" s="252" t="s">
        <v>846</v>
      </c>
      <c r="N1046" s="252" t="s">
        <v>847</v>
      </c>
      <c r="O1046" s="252" t="s">
        <v>848</v>
      </c>
      <c r="P1046" s="255">
        <v>45509.500694444447</v>
      </c>
      <c r="Q1046" s="252" t="s">
        <v>795</v>
      </c>
      <c r="R1046" s="255">
        <v>45506.46597222222</v>
      </c>
      <c r="S1046" s="255">
        <v>45506.46597222222</v>
      </c>
      <c r="T1046" s="255">
        <v>45505.613194444442</v>
      </c>
      <c r="U1046" s="253" t="s">
        <v>849</v>
      </c>
      <c r="V1046" s="253" t="s">
        <v>849</v>
      </c>
      <c r="W1046" s="252" t="s">
        <v>850</v>
      </c>
      <c r="X1046" s="252" t="s">
        <v>851</v>
      </c>
      <c r="Y1046" s="235" t="str">
        <f>VLOOKUP(HelpMe[[#This Row],[Technician]],Technicians[#All],3,FALSE)</f>
        <v>RAK Ceramics</v>
      </c>
      <c r="Z1046" s="228" t="str">
        <f>VLOOKUP(HelpMe[[#This Row],[Technician]],Technicians[#All],2,FALSE)</f>
        <v>SAP Basis</v>
      </c>
      <c r="AA1046" s="233" t="e">
        <f>IF((TEXT("Oct 28, 2024 00:00 AM","mmm dd, yyyy hh:mm") - TEXT(HelpMe[[#This Row],[Created Date]],"mmm dd, yyyy hh:mm"))&gt;0, "Yes","No")</f>
        <v>#VALUE!</v>
      </c>
      <c r="AB1046" s="230">
        <f ca="1">IF(HelpMe[[#This Row],[Resolved Time]]="-",NOW()-TEXT(HelpMe[[#This Row],[Created Date]],"mmm dd, yyyy hh:mm"),HelpMe[[#This Row],[Resolved Time]]-HelpMe[[#This Row],[Created Date]])</f>
        <v>0.93611111110658385</v>
      </c>
      <c r="AC1046" s="231" t="e">
        <f>YEAR(TEXT(HelpMe[[#This Row],[Created Date]],"mmm dd, yyyy hh:mm"))</f>
        <v>#VALUE!</v>
      </c>
      <c r="AD1046" s="228" t="e">
        <f>WEEKNUM(TEXT(HelpMe[[#This Row],[Created Date]],"mmm dd, yyyy hh:mm"),2)</f>
        <v>#VALUE!</v>
      </c>
      <c r="AE1046" s="228" t="e">
        <f>_xlfn.CONCAT(HelpMe[[#This Row],[Year]],"-W",HelpMe[[#This Row],[Week'#]])</f>
        <v>#VALUE!</v>
      </c>
      <c r="AF1046" s="228" t="str">
        <f>IFERROR(VLOOKUP(HelpMe[[#This Row],[ID]],CGTracker[#All],11,FALSE),"No CG Status Found")</f>
        <v>No CG Status Found</v>
      </c>
      <c r="AG1046" s="228" t="e">
        <f>MONTH(TEXT(HelpMe[[#This Row],[Created Date]],"mmm dd, yyyy hh:mm"))</f>
        <v>#VALUE!</v>
      </c>
      <c r="AH1046" s="228" t="e">
        <f>_xlfn.CONCAT(HelpMe[[#This Row],[Year]],"-M",HelpMe[[#This Row],[Month]])</f>
        <v>#VALUE!</v>
      </c>
      <c r="AI1046" s="228" t="str">
        <f ca="1">IF(HelpMe[[#This Row],[Age]]&lt;2,"Less than 2",IF(HelpMe[[#This Row],[Age]]&lt;5,"From 2 to 5",IF(HelpMe[[#This Row],[Age]]&lt;10,"From 5 to 10","More than 10")))</f>
        <v>Less than 2</v>
      </c>
      <c r="AJ1046" s="233">
        <f>DATEVALUE(TEXT(HelpMe[[#This Row],[Created Date]],"mm/dd/yyyy hh:mm"))</f>
        <v>45299</v>
      </c>
      <c r="AK1046" s="233">
        <f>IF(HelpMe[[#This Row],[Resolved Time]]="-","",DATEVALUE(TEXT(HelpMe[[#This Row],[Created Date]],"mm/dd/yyyy hh:mm")))</f>
        <v>45299</v>
      </c>
    </row>
    <row r="1047" spans="1:37" ht="13.5" customHeight="1">
      <c r="A1047" s="252">
        <v>4000003795</v>
      </c>
      <c r="B1047" s="252" t="s">
        <v>156</v>
      </c>
      <c r="C1047" s="252" t="s">
        <v>795</v>
      </c>
      <c r="D1047" s="254" t="s">
        <v>2425</v>
      </c>
      <c r="E1047" s="252" t="s">
        <v>2426</v>
      </c>
      <c r="F1047" s="252" t="s">
        <v>843</v>
      </c>
      <c r="G1047" s="252" t="s">
        <v>844</v>
      </c>
      <c r="H1047" s="252" t="s">
        <v>403</v>
      </c>
      <c r="I1047" s="255">
        <v>45572.535416666666</v>
      </c>
      <c r="J1047" s="255">
        <v>45574.535416666666</v>
      </c>
      <c r="K1047" s="252" t="s">
        <v>845</v>
      </c>
      <c r="L1047" s="255">
        <v>45575.609027777777</v>
      </c>
      <c r="M1047" s="252" t="s">
        <v>846</v>
      </c>
      <c r="N1047" s="252" t="s">
        <v>871</v>
      </c>
      <c r="O1047" s="252" t="s">
        <v>848</v>
      </c>
      <c r="P1047" s="255">
        <v>45575.609027777777</v>
      </c>
      <c r="Q1047" s="252" t="s">
        <v>795</v>
      </c>
      <c r="R1047" s="255">
        <v>45572.569444444445</v>
      </c>
      <c r="S1047" s="255">
        <v>45572.569444444445</v>
      </c>
      <c r="T1047" s="255">
        <v>45572.618750000001</v>
      </c>
      <c r="U1047" s="253" t="s">
        <v>849</v>
      </c>
      <c r="V1047" s="253" t="s">
        <v>849</v>
      </c>
      <c r="W1047" s="252" t="s">
        <v>850</v>
      </c>
      <c r="X1047" s="252" t="s">
        <v>793</v>
      </c>
      <c r="Y1047" s="235" t="str">
        <f>VLOOKUP(HelpMe[[#This Row],[Technician]],Technicians[#All],3,FALSE)</f>
        <v>RAK Ceramics</v>
      </c>
      <c r="Z1047" s="228" t="str">
        <f>VLOOKUP(HelpMe[[#This Row],[Technician]],Technicians[#All],2,FALSE)</f>
        <v>SAP Basis</v>
      </c>
      <c r="AA1047" s="233" t="e">
        <f>IF((TEXT("Oct 28, 2024 00:00 AM","mmm dd, yyyy hh:mm") - TEXT(HelpMe[[#This Row],[Created Date]],"mmm dd, yyyy hh:mm"))&gt;0, "Yes","No")</f>
        <v>#VALUE!</v>
      </c>
      <c r="AB1047" s="230">
        <f ca="1">IF(HelpMe[[#This Row],[Resolved Time]]="-",NOW()-TEXT(HelpMe[[#This Row],[Created Date]],"mmm dd, yyyy hh:mm"),HelpMe[[#This Row],[Resolved Time]]-HelpMe[[#This Row],[Created Date]])</f>
        <v>3.4027777779556345E-2</v>
      </c>
      <c r="AC1047" s="231" t="e">
        <f>YEAR(TEXT(HelpMe[[#This Row],[Created Date]],"mmm dd, yyyy hh:mm"))</f>
        <v>#VALUE!</v>
      </c>
      <c r="AD1047" s="228" t="e">
        <f>WEEKNUM(TEXT(HelpMe[[#This Row],[Created Date]],"mmm dd, yyyy hh:mm"),2)</f>
        <v>#VALUE!</v>
      </c>
      <c r="AE1047" s="228" t="e">
        <f>_xlfn.CONCAT(HelpMe[[#This Row],[Year]],"-W",HelpMe[[#This Row],[Week'#]])</f>
        <v>#VALUE!</v>
      </c>
      <c r="AF1047" s="228" t="str">
        <f>IFERROR(VLOOKUP(HelpMe[[#This Row],[ID]],CGTracker[#All],11,FALSE),"No CG Status Found")</f>
        <v>No CG Status Found</v>
      </c>
      <c r="AG1047" s="228" t="e">
        <f>MONTH(TEXT(HelpMe[[#This Row],[Created Date]],"mmm dd, yyyy hh:mm"))</f>
        <v>#VALUE!</v>
      </c>
      <c r="AH1047" s="228" t="e">
        <f>_xlfn.CONCAT(HelpMe[[#This Row],[Year]],"-M",HelpMe[[#This Row],[Month]])</f>
        <v>#VALUE!</v>
      </c>
      <c r="AI1047" s="228" t="str">
        <f ca="1">IF(HelpMe[[#This Row],[Age]]&lt;2,"Less than 2",IF(HelpMe[[#This Row],[Age]]&lt;5,"From 2 to 5",IF(HelpMe[[#This Row],[Age]]&lt;10,"From 5 to 10","More than 10")))</f>
        <v>Less than 2</v>
      </c>
      <c r="AJ1047" s="233">
        <f>DATEVALUE(TEXT(HelpMe[[#This Row],[Created Date]],"mm/dd/yyyy hh:mm"))</f>
        <v>45483</v>
      </c>
      <c r="AK1047" s="233">
        <f>IF(HelpMe[[#This Row],[Resolved Time]]="-","",DATEVALUE(TEXT(HelpMe[[#This Row],[Created Date]],"mm/dd/yyyy hh:mm")))</f>
        <v>45483</v>
      </c>
    </row>
    <row r="1048" spans="1:37" ht="13.5" customHeight="1">
      <c r="A1048" s="252">
        <v>4000004879</v>
      </c>
      <c r="B1048" s="252" t="s">
        <v>156</v>
      </c>
      <c r="C1048" s="252" t="s">
        <v>906</v>
      </c>
      <c r="D1048" s="254" t="s">
        <v>2427</v>
      </c>
      <c r="E1048" s="252" t="s">
        <v>1768</v>
      </c>
      <c r="F1048" s="252" t="s">
        <v>843</v>
      </c>
      <c r="G1048" s="252" t="s">
        <v>844</v>
      </c>
      <c r="H1048" s="252" t="s">
        <v>403</v>
      </c>
      <c r="I1048" s="255">
        <v>45607.534722222219</v>
      </c>
      <c r="J1048" s="255">
        <v>45608.493055555555</v>
      </c>
      <c r="K1048" s="252" t="s">
        <v>845</v>
      </c>
      <c r="L1048" s="255">
        <v>45610.579861111109</v>
      </c>
      <c r="M1048" s="252" t="s">
        <v>970</v>
      </c>
      <c r="N1048" s="252" t="s">
        <v>971</v>
      </c>
      <c r="O1048" s="252" t="s">
        <v>920</v>
      </c>
      <c r="P1048" s="255">
        <v>45610.579861111109</v>
      </c>
      <c r="Q1048" s="252" t="s">
        <v>861</v>
      </c>
      <c r="R1048" s="255">
        <v>45607.5625</v>
      </c>
      <c r="S1048" s="255">
        <v>45607.561111111114</v>
      </c>
      <c r="T1048" s="255">
        <v>45607.576388888891</v>
      </c>
      <c r="U1048" s="253" t="s">
        <v>849</v>
      </c>
      <c r="V1048" s="253" t="s">
        <v>849</v>
      </c>
      <c r="W1048" s="252" t="s">
        <v>850</v>
      </c>
      <c r="X1048" s="252" t="s">
        <v>793</v>
      </c>
      <c r="Y1048" s="235" t="str">
        <f>VLOOKUP(HelpMe[[#This Row],[Technician]],Technicians[#All],3,FALSE)</f>
        <v>RAK Ceramics</v>
      </c>
      <c r="Z1048" s="228" t="str">
        <f>VLOOKUP(HelpMe[[#This Row],[Technician]],Technicians[#All],2,FALSE)</f>
        <v>SAP Basis</v>
      </c>
      <c r="AA1048" s="233" t="e">
        <f>IF((TEXT("Oct 28, 2024 00:00 AM","mmm dd, yyyy hh:mm") - TEXT(HelpMe[[#This Row],[Created Date]],"mmm dd, yyyy hh:mm"))&gt;0, "Yes","No")</f>
        <v>#VALUE!</v>
      </c>
      <c r="AB1048" s="230">
        <f ca="1">IF(HelpMe[[#This Row],[Resolved Time]]="-",NOW()-TEXT(HelpMe[[#This Row],[Created Date]],"mmm dd, yyyy hh:mm"),HelpMe[[#This Row],[Resolved Time]]-HelpMe[[#This Row],[Created Date]])</f>
        <v>2.7777777781011537E-2</v>
      </c>
      <c r="AC1048" s="231" t="e">
        <f>YEAR(TEXT(HelpMe[[#This Row],[Created Date]],"mmm dd, yyyy hh:mm"))</f>
        <v>#VALUE!</v>
      </c>
      <c r="AD1048" s="228" t="e">
        <f>WEEKNUM(TEXT(HelpMe[[#This Row],[Created Date]],"mmm dd, yyyy hh:mm"),2)</f>
        <v>#VALUE!</v>
      </c>
      <c r="AE1048" s="228" t="e">
        <f>_xlfn.CONCAT(HelpMe[[#This Row],[Year]],"-W",HelpMe[[#This Row],[Week'#]])</f>
        <v>#VALUE!</v>
      </c>
      <c r="AF1048" s="228" t="str">
        <f>IFERROR(VLOOKUP(HelpMe[[#This Row],[ID]],CGTracker[#All],11,FALSE),"No CG Status Found")</f>
        <v>No CG Status Found</v>
      </c>
      <c r="AG1048" s="228" t="e">
        <f>MONTH(TEXT(HelpMe[[#This Row],[Created Date]],"mmm dd, yyyy hh:mm"))</f>
        <v>#VALUE!</v>
      </c>
      <c r="AH1048" s="228" t="e">
        <f>_xlfn.CONCAT(HelpMe[[#This Row],[Year]],"-M",HelpMe[[#This Row],[Month]])</f>
        <v>#VALUE!</v>
      </c>
      <c r="AI1048" s="228" t="str">
        <f ca="1">IF(HelpMe[[#This Row],[Age]]&lt;2,"Less than 2",IF(HelpMe[[#This Row],[Age]]&lt;5,"From 2 to 5",IF(HelpMe[[#This Row],[Age]]&lt;10,"From 5 to 10","More than 10")))</f>
        <v>Less than 2</v>
      </c>
      <c r="AJ1048" s="233">
        <f>DATEVALUE(TEXT(HelpMe[[#This Row],[Created Date]],"mm/dd/yyyy hh:mm"))</f>
        <v>45607</v>
      </c>
      <c r="AK1048" s="233">
        <f>IF(HelpMe[[#This Row],[Resolved Time]]="-","",DATEVALUE(TEXT(HelpMe[[#This Row],[Created Date]],"mm/dd/yyyy hh:mm")))</f>
        <v>45607</v>
      </c>
    </row>
    <row r="1049" spans="1:37" ht="13.5" customHeight="1">
      <c r="A1049" s="252">
        <v>4000003078</v>
      </c>
      <c r="B1049" s="252" t="s">
        <v>117</v>
      </c>
      <c r="C1049" s="252" t="s">
        <v>795</v>
      </c>
      <c r="D1049" s="254" t="s">
        <v>260</v>
      </c>
      <c r="E1049" s="252" t="s">
        <v>742</v>
      </c>
      <c r="F1049" s="252" t="s">
        <v>742</v>
      </c>
      <c r="G1049" s="252" t="s">
        <v>864</v>
      </c>
      <c r="H1049" s="252" t="s">
        <v>268</v>
      </c>
      <c r="I1049" s="255">
        <v>45551.583333333336</v>
      </c>
      <c r="J1049" s="255">
        <v>45553.583333333336</v>
      </c>
      <c r="K1049" s="252" t="s">
        <v>845</v>
      </c>
      <c r="L1049" s="253" t="s">
        <v>849</v>
      </c>
      <c r="M1049" s="252" t="s">
        <v>846</v>
      </c>
      <c r="N1049" s="252" t="s">
        <v>912</v>
      </c>
      <c r="O1049" s="252" t="s">
        <v>848</v>
      </c>
      <c r="P1049" s="255">
        <v>45590.745138888888</v>
      </c>
      <c r="Q1049" s="252" t="s">
        <v>795</v>
      </c>
      <c r="R1049" s="253" t="s">
        <v>849</v>
      </c>
      <c r="S1049" s="255">
        <v>45551.707638888889</v>
      </c>
      <c r="T1049" s="255">
        <v>45551.666666666664</v>
      </c>
      <c r="U1049" s="252" t="s">
        <v>845</v>
      </c>
      <c r="V1049" s="256">
        <v>3000000000</v>
      </c>
      <c r="W1049" s="252" t="s">
        <v>850</v>
      </c>
      <c r="X1049" s="252" t="s">
        <v>793</v>
      </c>
      <c r="Y1049" s="235" t="str">
        <f>VLOOKUP(HelpMe[[#This Row],[Technician]],Technicians[#All],3,FALSE)</f>
        <v>RAK Ceramics</v>
      </c>
      <c r="Z1049" s="228" t="str">
        <f>VLOOKUP(HelpMe[[#This Row],[Technician]],Technicians[#All],2,FALSE)</f>
        <v>SAP SD</v>
      </c>
      <c r="AA1049" s="233" t="e">
        <f>IF((TEXT("Oct 28, 2024 00:00 AM","mmm dd, yyyy hh:mm") - TEXT(HelpMe[[#This Row],[Created Date]],"mmm dd, yyyy hh:mm"))&gt;0, "Yes","No")</f>
        <v>#VALUE!</v>
      </c>
      <c r="AB1049" s="230" t="e">
        <f ca="1">IF(HelpMe[[#This Row],[Resolved Time]]="-",NOW()-TEXT(HelpMe[[#This Row],[Created Date]],"mmm dd, yyyy hh:mm"),HelpMe[[#This Row],[Resolved Time]]-HelpMe[[#This Row],[Created Date]])</f>
        <v>#VALUE!</v>
      </c>
      <c r="AC1049" s="231" t="e">
        <f>YEAR(TEXT(HelpMe[[#This Row],[Created Date]],"mmm dd, yyyy hh:mm"))</f>
        <v>#VALUE!</v>
      </c>
      <c r="AD1049" s="228" t="e">
        <f>WEEKNUM(TEXT(HelpMe[[#This Row],[Created Date]],"mmm dd, yyyy hh:mm"),2)</f>
        <v>#VALUE!</v>
      </c>
      <c r="AE1049" s="228" t="e">
        <f>_xlfn.CONCAT(HelpMe[[#This Row],[Year]],"-W",HelpMe[[#This Row],[Week'#]])</f>
        <v>#VALUE!</v>
      </c>
      <c r="AF1049" s="228" t="str">
        <f>IFERROR(VLOOKUP(HelpMe[[#This Row],[ID]],CGTracker[#All],11,FALSE),"No CG Status Found")</f>
        <v>In Progress</v>
      </c>
      <c r="AG1049" s="228" t="e">
        <f>MONTH(TEXT(HelpMe[[#This Row],[Created Date]],"mmm dd, yyyy hh:mm"))</f>
        <v>#VALUE!</v>
      </c>
      <c r="AH1049" s="228" t="e">
        <f>_xlfn.CONCAT(HelpMe[[#This Row],[Year]],"-M",HelpMe[[#This Row],[Month]])</f>
        <v>#VALUE!</v>
      </c>
      <c r="AI1049" s="228" t="e">
        <f ca="1">IF(HelpMe[[#This Row],[Age]]&lt;2,"Less than 2",IF(HelpMe[[#This Row],[Age]]&lt;5,"From 2 to 5",IF(HelpMe[[#This Row],[Age]]&lt;10,"From 5 to 10","More than 10")))</f>
        <v>#VALUE!</v>
      </c>
      <c r="AJ1049" s="233" t="e">
        <f>DATEVALUE(TEXT(HelpMe[[#This Row],[Created Date]],"mm/dd/yyyy hh:mm"))</f>
        <v>#VALUE!</v>
      </c>
      <c r="AK1049" s="233" t="str">
        <f>IF(HelpMe[[#This Row],[Resolved Time]]="-","",DATEVALUE(TEXT(HelpMe[[#This Row],[Created Date]],"mm/dd/yyyy hh:mm")))</f>
        <v/>
      </c>
    </row>
    <row r="1050" spans="1:37" ht="13.5" customHeight="1">
      <c r="A1050" s="252">
        <v>4000004057</v>
      </c>
      <c r="B1050" s="252" t="s">
        <v>156</v>
      </c>
      <c r="C1050" s="252" t="s">
        <v>795</v>
      </c>
      <c r="D1050" s="254" t="s">
        <v>184</v>
      </c>
      <c r="E1050" s="252" t="s">
        <v>905</v>
      </c>
      <c r="F1050" s="252" t="s">
        <v>941</v>
      </c>
      <c r="G1050" s="252" t="s">
        <v>980</v>
      </c>
      <c r="H1050" s="252" t="s">
        <v>403</v>
      </c>
      <c r="I1050" s="255">
        <v>45579.785416666666</v>
      </c>
      <c r="J1050" s="255">
        <v>45581.785416666666</v>
      </c>
      <c r="K1050" s="252" t="s">
        <v>845</v>
      </c>
      <c r="L1050" s="255">
        <v>45633.588194444441</v>
      </c>
      <c r="M1050" s="252" t="s">
        <v>846</v>
      </c>
      <c r="N1050" s="252" t="s">
        <v>860</v>
      </c>
      <c r="O1050" s="252" t="s">
        <v>920</v>
      </c>
      <c r="P1050" s="255">
        <v>45633.588194444441</v>
      </c>
      <c r="Q1050" s="252" t="s">
        <v>795</v>
      </c>
      <c r="R1050" s="255">
        <v>45630.55</v>
      </c>
      <c r="S1050" s="255">
        <v>45579.807638888888</v>
      </c>
      <c r="T1050" s="255">
        <v>45580.493750000001</v>
      </c>
      <c r="U1050" s="253" t="s">
        <v>849</v>
      </c>
      <c r="V1050" s="253" t="s">
        <v>849</v>
      </c>
      <c r="W1050" s="252" t="s">
        <v>850</v>
      </c>
      <c r="X1050" s="252" t="s">
        <v>793</v>
      </c>
      <c r="Y1050" s="235" t="str">
        <f>VLOOKUP(HelpMe[[#This Row],[Technician]],Technicians[#All],3,FALSE)</f>
        <v>Capgemini</v>
      </c>
      <c r="Z1050" s="228" t="str">
        <f>VLOOKUP(HelpMe[[#This Row],[Technician]],Technicians[#All],2,FALSE)</f>
        <v>SAP FICO</v>
      </c>
      <c r="AA1050" s="233" t="e">
        <f>IF((TEXT("Oct 28, 2024 00:00 AM","mmm dd, yyyy hh:mm") - TEXT(HelpMe[[#This Row],[Created Date]],"mmm dd, yyyy hh:mm"))&gt;0, "Yes","No")</f>
        <v>#VALUE!</v>
      </c>
      <c r="AB1050" s="230">
        <f ca="1">IF(HelpMe[[#This Row],[Resolved Time]]="-",NOW()-TEXT(HelpMe[[#This Row],[Created Date]],"mmm dd, yyyy hh:mm"),HelpMe[[#This Row],[Resolved Time]]-HelpMe[[#This Row],[Created Date]])</f>
        <v>50.764583333337214</v>
      </c>
      <c r="AC1050" s="231" t="e">
        <f>YEAR(TEXT(HelpMe[[#This Row],[Created Date]],"mmm dd, yyyy hh:mm"))</f>
        <v>#VALUE!</v>
      </c>
      <c r="AD1050" s="228" t="e">
        <f>WEEKNUM(TEXT(HelpMe[[#This Row],[Created Date]],"mmm dd, yyyy hh:mm"),2)</f>
        <v>#VALUE!</v>
      </c>
      <c r="AE1050" s="228" t="e">
        <f>_xlfn.CONCAT(HelpMe[[#This Row],[Year]],"-W",HelpMe[[#This Row],[Week'#]])</f>
        <v>#VALUE!</v>
      </c>
      <c r="AF1050" s="228" t="str">
        <f>IFERROR(VLOOKUP(HelpMe[[#This Row],[ID]],CGTracker[#All],11,FALSE),"No CG Status Found")</f>
        <v>Closed</v>
      </c>
      <c r="AG1050" s="228" t="e">
        <f>MONTH(TEXT(HelpMe[[#This Row],[Created Date]],"mmm dd, yyyy hh:mm"))</f>
        <v>#VALUE!</v>
      </c>
      <c r="AH1050" s="228" t="e">
        <f>_xlfn.CONCAT(HelpMe[[#This Row],[Year]],"-M",HelpMe[[#This Row],[Month]])</f>
        <v>#VALUE!</v>
      </c>
      <c r="AI1050" s="228" t="str">
        <f ca="1">IF(HelpMe[[#This Row],[Age]]&lt;2,"Less than 2",IF(HelpMe[[#This Row],[Age]]&lt;5,"From 2 to 5",IF(HelpMe[[#This Row],[Age]]&lt;10,"From 5 to 10","More than 10")))</f>
        <v>More than 10</v>
      </c>
      <c r="AJ1050" s="233" t="e">
        <f>DATEVALUE(TEXT(HelpMe[[#This Row],[Created Date]],"mm/dd/yyyy hh:mm"))</f>
        <v>#VALUE!</v>
      </c>
      <c r="AK1050" s="233" t="e">
        <f>IF(HelpMe[[#This Row],[Resolved Time]]="-","",DATEVALUE(TEXT(HelpMe[[#This Row],[Created Date]],"mm/dd/yyyy hh:mm")))</f>
        <v>#VALUE!</v>
      </c>
    </row>
    <row r="1051" spans="1:37" ht="13.5" customHeight="1">
      <c r="A1051" s="252">
        <v>4000002298</v>
      </c>
      <c r="B1051" s="252" t="s">
        <v>156</v>
      </c>
      <c r="C1051" s="252" t="s">
        <v>861</v>
      </c>
      <c r="D1051" s="254" t="s">
        <v>2428</v>
      </c>
      <c r="E1051" s="252" t="s">
        <v>1162</v>
      </c>
      <c r="F1051" s="252" t="s">
        <v>742</v>
      </c>
      <c r="G1051" s="252" t="s">
        <v>516</v>
      </c>
      <c r="H1051" s="252" t="s">
        <v>403</v>
      </c>
      <c r="I1051" s="255">
        <v>45527.659722222219</v>
      </c>
      <c r="J1051" s="255">
        <v>45531.659722222219</v>
      </c>
      <c r="K1051" s="252" t="s">
        <v>845</v>
      </c>
      <c r="L1051" s="255">
        <v>45533.509027777778</v>
      </c>
      <c r="M1051" s="252" t="s">
        <v>1162</v>
      </c>
      <c r="N1051" s="252" t="s">
        <v>847</v>
      </c>
      <c r="O1051" s="252" t="s">
        <v>848</v>
      </c>
      <c r="P1051" s="255">
        <v>45533.509027777778</v>
      </c>
      <c r="Q1051" s="252" t="s">
        <v>795</v>
      </c>
      <c r="R1051" s="255">
        <v>45530.49722222222</v>
      </c>
      <c r="S1051" s="255">
        <v>45530.49722222222</v>
      </c>
      <c r="T1051" s="255">
        <v>45527.743055555555</v>
      </c>
      <c r="U1051" s="253" t="s">
        <v>849</v>
      </c>
      <c r="V1051" s="256">
        <v>2000000000</v>
      </c>
      <c r="W1051" s="252" t="s">
        <v>850</v>
      </c>
      <c r="X1051" s="252" t="s">
        <v>793</v>
      </c>
      <c r="Y1051" s="235" t="str">
        <f>VLOOKUP(HelpMe[[#This Row],[Technician]],Technicians[#All],3,FALSE)</f>
        <v>RAK Ceramics</v>
      </c>
      <c r="Z1051" s="228" t="str">
        <f>VLOOKUP(HelpMe[[#This Row],[Technician]],Technicians[#All],2,FALSE)</f>
        <v>SAP SD</v>
      </c>
      <c r="AA1051" s="233" t="e">
        <f>IF((TEXT("Oct 28, 2024 00:00 AM","mmm dd, yyyy hh:mm") - TEXT(HelpMe[[#This Row],[Created Date]],"mmm dd, yyyy hh:mm"))&gt;0, "Yes","No")</f>
        <v>#VALUE!</v>
      </c>
      <c r="AB1051" s="230">
        <f ca="1">IF(HelpMe[[#This Row],[Resolved Time]]="-",NOW()-TEXT(HelpMe[[#This Row],[Created Date]],"mmm dd, yyyy hh:mm"),HelpMe[[#This Row],[Resolved Time]]-HelpMe[[#This Row],[Created Date]])</f>
        <v>2.8375000000014552</v>
      </c>
      <c r="AC1051" s="231" t="e">
        <f>YEAR(TEXT(HelpMe[[#This Row],[Created Date]],"mmm dd, yyyy hh:mm"))</f>
        <v>#VALUE!</v>
      </c>
      <c r="AD1051" s="228" t="e">
        <f>WEEKNUM(TEXT(HelpMe[[#This Row],[Created Date]],"mmm dd, yyyy hh:mm"),2)</f>
        <v>#VALUE!</v>
      </c>
      <c r="AE1051" s="228" t="e">
        <f>_xlfn.CONCAT(HelpMe[[#This Row],[Year]],"-W",HelpMe[[#This Row],[Week'#]])</f>
        <v>#VALUE!</v>
      </c>
      <c r="AF1051" s="228" t="str">
        <f>IFERROR(VLOOKUP(HelpMe[[#This Row],[ID]],CGTracker[#All],11,FALSE),"No CG Status Found")</f>
        <v>No CG Status Found</v>
      </c>
      <c r="AG1051" s="228" t="e">
        <f>MONTH(TEXT(HelpMe[[#This Row],[Created Date]],"mmm dd, yyyy hh:mm"))</f>
        <v>#VALUE!</v>
      </c>
      <c r="AH1051" s="228" t="e">
        <f>_xlfn.CONCAT(HelpMe[[#This Row],[Year]],"-M",HelpMe[[#This Row],[Month]])</f>
        <v>#VALUE!</v>
      </c>
      <c r="AI1051" s="228" t="str">
        <f ca="1">IF(HelpMe[[#This Row],[Age]]&lt;2,"Less than 2",IF(HelpMe[[#This Row],[Age]]&lt;5,"From 2 to 5",IF(HelpMe[[#This Row],[Age]]&lt;10,"From 5 to 10","More than 10")))</f>
        <v>From 2 to 5</v>
      </c>
      <c r="AJ1051" s="233" t="e">
        <f>DATEVALUE(TEXT(HelpMe[[#This Row],[Created Date]],"mm/dd/yyyy hh:mm"))</f>
        <v>#VALUE!</v>
      </c>
      <c r="AK1051" s="233" t="e">
        <f>IF(HelpMe[[#This Row],[Resolved Time]]="-","",DATEVALUE(TEXT(HelpMe[[#This Row],[Created Date]],"mm/dd/yyyy hh:mm")))</f>
        <v>#VALUE!</v>
      </c>
    </row>
    <row r="1052" spans="1:37" ht="13.5" customHeight="1">
      <c r="A1052" s="252">
        <v>4000000977</v>
      </c>
      <c r="B1052" s="252" t="s">
        <v>156</v>
      </c>
      <c r="C1052" s="252" t="s">
        <v>795</v>
      </c>
      <c r="D1052" s="254" t="s">
        <v>2429</v>
      </c>
      <c r="E1052" s="252" t="s">
        <v>2110</v>
      </c>
      <c r="F1052" s="252" t="s">
        <v>843</v>
      </c>
      <c r="G1052" s="252" t="s">
        <v>844</v>
      </c>
      <c r="H1052" s="252" t="s">
        <v>403</v>
      </c>
      <c r="I1052" s="255">
        <v>45495.805555555555</v>
      </c>
      <c r="J1052" s="255">
        <v>45498.395833333336</v>
      </c>
      <c r="K1052" s="252" t="s">
        <v>845</v>
      </c>
      <c r="L1052" s="255">
        <v>45505.540972222225</v>
      </c>
      <c r="M1052" s="252" t="s">
        <v>846</v>
      </c>
      <c r="N1052" s="252" t="s">
        <v>2111</v>
      </c>
      <c r="O1052" s="252" t="s">
        <v>848</v>
      </c>
      <c r="P1052" s="255">
        <v>45505.540972222225</v>
      </c>
      <c r="Q1052" s="252" t="s">
        <v>795</v>
      </c>
      <c r="R1052" s="255">
        <v>45502.539583333331</v>
      </c>
      <c r="S1052" s="255">
        <v>45502.539583333331</v>
      </c>
      <c r="T1052" s="255">
        <v>45496.479166666664</v>
      </c>
      <c r="U1052" s="253" t="s">
        <v>849</v>
      </c>
      <c r="V1052" s="256">
        <v>2000000000</v>
      </c>
      <c r="W1052" s="252" t="s">
        <v>850</v>
      </c>
      <c r="X1052" s="252" t="s">
        <v>851</v>
      </c>
      <c r="Y1052" s="235" t="str">
        <f>VLOOKUP(HelpMe[[#This Row],[Technician]],Technicians[#All],3,FALSE)</f>
        <v>RAK Ceramics</v>
      </c>
      <c r="Z1052" s="228" t="str">
        <f>VLOOKUP(HelpMe[[#This Row],[Technician]],Technicians[#All],2,FALSE)</f>
        <v>SAP Basis</v>
      </c>
      <c r="AA1052" s="233" t="e">
        <f>IF((TEXT("Oct 28, 2024 00:00 AM","mmm dd, yyyy hh:mm") - TEXT(HelpMe[[#This Row],[Created Date]],"mmm dd, yyyy hh:mm"))&gt;0, "Yes","No")</f>
        <v>#VALUE!</v>
      </c>
      <c r="AB1052" s="230">
        <f ca="1">IF(HelpMe[[#This Row],[Resolved Time]]="-",NOW()-TEXT(HelpMe[[#This Row],[Created Date]],"mmm dd, yyyy hh:mm"),HelpMe[[#This Row],[Resolved Time]]-HelpMe[[#This Row],[Created Date]])</f>
        <v>6.734027777776646</v>
      </c>
      <c r="AC1052" s="231" t="e">
        <f>YEAR(TEXT(HelpMe[[#This Row],[Created Date]],"mmm dd, yyyy hh:mm"))</f>
        <v>#VALUE!</v>
      </c>
      <c r="AD1052" s="228" t="e">
        <f>WEEKNUM(TEXT(HelpMe[[#This Row],[Created Date]],"mmm dd, yyyy hh:mm"),2)</f>
        <v>#VALUE!</v>
      </c>
      <c r="AE1052" s="228" t="e">
        <f>_xlfn.CONCAT(HelpMe[[#This Row],[Year]],"-W",HelpMe[[#This Row],[Week'#]])</f>
        <v>#VALUE!</v>
      </c>
      <c r="AF1052" s="228" t="str">
        <f>IFERROR(VLOOKUP(HelpMe[[#This Row],[ID]],CGTracker[#All],11,FALSE),"No CG Status Found")</f>
        <v>No CG Status Found</v>
      </c>
      <c r="AG1052" s="228" t="e">
        <f>MONTH(TEXT(HelpMe[[#This Row],[Created Date]],"mmm dd, yyyy hh:mm"))</f>
        <v>#VALUE!</v>
      </c>
      <c r="AH1052" s="228" t="e">
        <f>_xlfn.CONCAT(HelpMe[[#This Row],[Year]],"-M",HelpMe[[#This Row],[Month]])</f>
        <v>#VALUE!</v>
      </c>
      <c r="AI1052" s="228" t="str">
        <f ca="1">IF(HelpMe[[#This Row],[Age]]&lt;2,"Less than 2",IF(HelpMe[[#This Row],[Age]]&lt;5,"From 2 to 5",IF(HelpMe[[#This Row],[Age]]&lt;10,"From 5 to 10","More than 10")))</f>
        <v>From 5 to 10</v>
      </c>
      <c r="AJ1052" s="233" t="e">
        <f>DATEVALUE(TEXT(HelpMe[[#This Row],[Created Date]],"mm/dd/yyyy hh:mm"))</f>
        <v>#VALUE!</v>
      </c>
      <c r="AK1052" s="233" t="e">
        <f>IF(HelpMe[[#This Row],[Resolved Time]]="-","",DATEVALUE(TEXT(HelpMe[[#This Row],[Created Date]],"mm/dd/yyyy hh:mm")))</f>
        <v>#VALUE!</v>
      </c>
    </row>
    <row r="1053" spans="1:37" ht="13.5" customHeight="1">
      <c r="A1053" s="252">
        <v>4000002373</v>
      </c>
      <c r="B1053" s="252" t="s">
        <v>117</v>
      </c>
      <c r="C1053" s="252" t="s">
        <v>861</v>
      </c>
      <c r="D1053" s="254" t="s">
        <v>2430</v>
      </c>
      <c r="E1053" s="252" t="s">
        <v>966</v>
      </c>
      <c r="F1053" s="252" t="s">
        <v>941</v>
      </c>
      <c r="G1053" s="252" t="s">
        <v>980</v>
      </c>
      <c r="H1053" s="252" t="s">
        <v>403</v>
      </c>
      <c r="I1053" s="255">
        <v>45531.498611111114</v>
      </c>
      <c r="J1053" s="255">
        <v>45532.477777777778</v>
      </c>
      <c r="K1053" s="252" t="s">
        <v>845</v>
      </c>
      <c r="L1053" s="255">
        <v>45642.716666666667</v>
      </c>
      <c r="M1053" s="252" t="s">
        <v>966</v>
      </c>
      <c r="N1053" s="252" t="s">
        <v>968</v>
      </c>
      <c r="O1053" s="252" t="s">
        <v>920</v>
      </c>
      <c r="P1053" s="255">
        <v>45642.716666666667</v>
      </c>
      <c r="Q1053" s="252" t="s">
        <v>861</v>
      </c>
      <c r="R1053" s="255">
        <v>45639.677083333336</v>
      </c>
      <c r="S1053" s="255">
        <v>45614.536805555559</v>
      </c>
      <c r="T1053" s="255">
        <v>45531.540277777778</v>
      </c>
      <c r="U1053" s="252" t="s">
        <v>845</v>
      </c>
      <c r="V1053" s="256">
        <v>3000000000</v>
      </c>
      <c r="W1053" s="252" t="s">
        <v>850</v>
      </c>
      <c r="X1053" s="252" t="s">
        <v>903</v>
      </c>
      <c r="Y1053" s="235" t="str">
        <f>VLOOKUP(HelpMe[[#This Row],[Technician]],Technicians[#All],3,FALSE)</f>
        <v>Capgemini</v>
      </c>
      <c r="Z1053" s="228" t="str">
        <f>VLOOKUP(HelpMe[[#This Row],[Technician]],Technicians[#All],2,FALSE)</f>
        <v>SAP FICO</v>
      </c>
      <c r="AA1053" s="233" t="e">
        <f>IF((TEXT("Oct 28, 2024 00:00 AM","mmm dd, yyyy hh:mm") - TEXT(HelpMe[[#This Row],[Created Date]],"mmm dd, yyyy hh:mm"))&gt;0, "Yes","No")</f>
        <v>#VALUE!</v>
      </c>
      <c r="AB1053" s="230">
        <f ca="1">IF(HelpMe[[#This Row],[Resolved Time]]="-",NOW()-TEXT(HelpMe[[#This Row],[Created Date]],"mmm dd, yyyy hh:mm"),HelpMe[[#This Row],[Resolved Time]]-HelpMe[[#This Row],[Created Date]])</f>
        <v>108.1784722222219</v>
      </c>
      <c r="AC1053" s="231" t="e">
        <f>YEAR(TEXT(HelpMe[[#This Row],[Created Date]],"mmm dd, yyyy hh:mm"))</f>
        <v>#VALUE!</v>
      </c>
      <c r="AD1053" s="228" t="e">
        <f>WEEKNUM(TEXT(HelpMe[[#This Row],[Created Date]],"mmm dd, yyyy hh:mm"),2)</f>
        <v>#VALUE!</v>
      </c>
      <c r="AE1053" s="228" t="e">
        <f>_xlfn.CONCAT(HelpMe[[#This Row],[Year]],"-W",HelpMe[[#This Row],[Week'#]])</f>
        <v>#VALUE!</v>
      </c>
      <c r="AF1053" s="228" t="str">
        <f>IFERROR(VLOOKUP(HelpMe[[#This Row],[ID]],CGTracker[#All],11,FALSE),"No CG Status Found")</f>
        <v>Closed</v>
      </c>
      <c r="AG1053" s="228" t="e">
        <f>MONTH(TEXT(HelpMe[[#This Row],[Created Date]],"mmm dd, yyyy hh:mm"))</f>
        <v>#VALUE!</v>
      </c>
      <c r="AH1053" s="228" t="e">
        <f>_xlfn.CONCAT(HelpMe[[#This Row],[Year]],"-M",HelpMe[[#This Row],[Month]])</f>
        <v>#VALUE!</v>
      </c>
      <c r="AI1053" s="228" t="str">
        <f ca="1">IF(HelpMe[[#This Row],[Age]]&lt;2,"Less than 2",IF(HelpMe[[#This Row],[Age]]&lt;5,"From 2 to 5",IF(HelpMe[[#This Row],[Age]]&lt;10,"From 5 to 10","More than 10")))</f>
        <v>More than 10</v>
      </c>
      <c r="AJ1053" s="233" t="e">
        <f>DATEVALUE(TEXT(HelpMe[[#This Row],[Created Date]],"mm/dd/yyyy hh:mm"))</f>
        <v>#VALUE!</v>
      </c>
      <c r="AK1053" s="233" t="e">
        <f>IF(HelpMe[[#This Row],[Resolved Time]]="-","",DATEVALUE(TEXT(HelpMe[[#This Row],[Created Date]],"mm/dd/yyyy hh:mm")))</f>
        <v>#VALUE!</v>
      </c>
    </row>
    <row r="1054" spans="1:37" ht="13.5" customHeight="1">
      <c r="A1054" s="252">
        <v>4000000029</v>
      </c>
      <c r="B1054" s="252" t="s">
        <v>117</v>
      </c>
      <c r="C1054" s="252" t="s">
        <v>861</v>
      </c>
      <c r="D1054" s="254" t="s">
        <v>2431</v>
      </c>
      <c r="E1054" s="252" t="s">
        <v>1156</v>
      </c>
      <c r="F1054" s="252" t="s">
        <v>742</v>
      </c>
      <c r="G1054" s="252" t="s">
        <v>942</v>
      </c>
      <c r="H1054" s="252" t="s">
        <v>403</v>
      </c>
      <c r="I1054" s="255">
        <v>45474.55972222222</v>
      </c>
      <c r="J1054" s="255">
        <v>45476.55972222222</v>
      </c>
      <c r="K1054" s="252" t="s">
        <v>845</v>
      </c>
      <c r="L1054" s="255">
        <v>45542.720833333333</v>
      </c>
      <c r="M1054" s="252" t="s">
        <v>1156</v>
      </c>
      <c r="N1054" s="252" t="s">
        <v>959</v>
      </c>
      <c r="O1054" s="252" t="s">
        <v>848</v>
      </c>
      <c r="P1054" s="255">
        <v>45542.720833333333</v>
      </c>
      <c r="Q1054" s="252" t="s">
        <v>795</v>
      </c>
      <c r="R1054" s="255">
        <v>45539.715277777781</v>
      </c>
      <c r="S1054" s="255">
        <v>45483.706944444442</v>
      </c>
      <c r="T1054" s="255">
        <v>45474.643055555556</v>
      </c>
      <c r="U1054" s="252" t="s">
        <v>845</v>
      </c>
      <c r="V1054" s="253" t="s">
        <v>849</v>
      </c>
      <c r="W1054" s="252" t="s">
        <v>1117</v>
      </c>
      <c r="X1054" s="252" t="s">
        <v>857</v>
      </c>
      <c r="Y1054" s="235" t="str">
        <f>VLOOKUP(HelpMe[[#This Row],[Technician]],Technicians[#All],3,FALSE)</f>
        <v>RAK Ceramics</v>
      </c>
      <c r="Z1054" s="228" t="str">
        <f>VLOOKUP(HelpMe[[#This Row],[Technician]],Technicians[#All],2,FALSE)</f>
        <v>SAP SD</v>
      </c>
      <c r="AA1054" s="233" t="e">
        <f>IF((TEXT("Oct 28, 2024 00:00 AM","mmm dd, yyyy hh:mm") - TEXT(HelpMe[[#This Row],[Created Date]],"mmm dd, yyyy hh:mm"))&gt;0, "Yes","No")</f>
        <v>#VALUE!</v>
      </c>
      <c r="AB1054" s="230">
        <f ca="1">IF(HelpMe[[#This Row],[Resolved Time]]="-",NOW()-TEXT(HelpMe[[#This Row],[Created Date]],"mmm dd, yyyy hh:mm"),HelpMe[[#This Row],[Resolved Time]]-HelpMe[[#This Row],[Created Date]])</f>
        <v>65.155555555560568</v>
      </c>
      <c r="AC1054" s="231" t="e">
        <f>YEAR(TEXT(HelpMe[[#This Row],[Created Date]],"mmm dd, yyyy hh:mm"))</f>
        <v>#VALUE!</v>
      </c>
      <c r="AD1054" s="228" t="e">
        <f>WEEKNUM(TEXT(HelpMe[[#This Row],[Created Date]],"mmm dd, yyyy hh:mm"),2)</f>
        <v>#VALUE!</v>
      </c>
      <c r="AE1054" s="228" t="e">
        <f>_xlfn.CONCAT(HelpMe[[#This Row],[Year]],"-W",HelpMe[[#This Row],[Week'#]])</f>
        <v>#VALUE!</v>
      </c>
      <c r="AF1054" s="228" t="str">
        <f>IFERROR(VLOOKUP(HelpMe[[#This Row],[ID]],CGTracker[#All],11,FALSE),"No CG Status Found")</f>
        <v>No CG Status Found</v>
      </c>
      <c r="AG1054" s="228" t="e">
        <f>MONTH(TEXT(HelpMe[[#This Row],[Created Date]],"mmm dd, yyyy hh:mm"))</f>
        <v>#VALUE!</v>
      </c>
      <c r="AH1054" s="228" t="e">
        <f>_xlfn.CONCAT(HelpMe[[#This Row],[Year]],"-M",HelpMe[[#This Row],[Month]])</f>
        <v>#VALUE!</v>
      </c>
      <c r="AI1054" s="228" t="str">
        <f ca="1">IF(HelpMe[[#This Row],[Age]]&lt;2,"Less than 2",IF(HelpMe[[#This Row],[Age]]&lt;5,"From 2 to 5",IF(HelpMe[[#This Row],[Age]]&lt;10,"From 5 to 10","More than 10")))</f>
        <v>More than 10</v>
      </c>
      <c r="AJ1054" s="233">
        <f>DATEVALUE(TEXT(HelpMe[[#This Row],[Created Date]],"mm/dd/yyyy hh:mm"))</f>
        <v>45298</v>
      </c>
      <c r="AK1054" s="233">
        <f>IF(HelpMe[[#This Row],[Resolved Time]]="-","",DATEVALUE(TEXT(HelpMe[[#This Row],[Created Date]],"mm/dd/yyyy hh:mm")))</f>
        <v>45298</v>
      </c>
    </row>
    <row r="1055" spans="1:37" ht="13.5" customHeight="1">
      <c r="A1055" s="252">
        <v>4000001457</v>
      </c>
      <c r="B1055" s="252" t="s">
        <v>156</v>
      </c>
      <c r="C1055" s="252" t="s">
        <v>906</v>
      </c>
      <c r="D1055" s="254" t="s">
        <v>2432</v>
      </c>
      <c r="E1055" s="252" t="s">
        <v>2433</v>
      </c>
      <c r="F1055" s="252" t="s">
        <v>843</v>
      </c>
      <c r="G1055" s="252" t="s">
        <v>844</v>
      </c>
      <c r="H1055" s="252" t="s">
        <v>403</v>
      </c>
      <c r="I1055" s="255">
        <v>45504.736111111109</v>
      </c>
      <c r="J1055" s="255">
        <v>45505.694444444445</v>
      </c>
      <c r="K1055" s="252" t="s">
        <v>845</v>
      </c>
      <c r="L1055" s="255">
        <v>45509.584027777775</v>
      </c>
      <c r="M1055" s="252" t="s">
        <v>2433</v>
      </c>
      <c r="N1055" s="252" t="s">
        <v>968</v>
      </c>
      <c r="O1055" s="252" t="s">
        <v>848</v>
      </c>
      <c r="P1055" s="255">
        <v>45509.584027777775</v>
      </c>
      <c r="Q1055" s="252" t="s">
        <v>861</v>
      </c>
      <c r="R1055" s="255">
        <v>45506.55</v>
      </c>
      <c r="S1055" s="255">
        <v>45506.55</v>
      </c>
      <c r="T1055" s="255">
        <v>45504.777777777781</v>
      </c>
      <c r="U1055" s="253" t="s">
        <v>849</v>
      </c>
      <c r="V1055" s="253" t="s">
        <v>849</v>
      </c>
      <c r="W1055" s="252" t="s">
        <v>850</v>
      </c>
      <c r="X1055" s="252" t="s">
        <v>793</v>
      </c>
      <c r="Y1055" s="235" t="str">
        <f>VLOOKUP(HelpMe[[#This Row],[Technician]],Technicians[#All],3,FALSE)</f>
        <v>RAK Ceramics</v>
      </c>
      <c r="Z1055" s="228" t="str">
        <f>VLOOKUP(HelpMe[[#This Row],[Technician]],Technicians[#All],2,FALSE)</f>
        <v>SAP Basis</v>
      </c>
      <c r="AA1055" s="233" t="e">
        <f>IF((TEXT("Oct 28, 2024 00:00 AM","mmm dd, yyyy hh:mm") - TEXT(HelpMe[[#This Row],[Created Date]],"mmm dd, yyyy hh:mm"))&gt;0, "Yes","No")</f>
        <v>#VALUE!</v>
      </c>
      <c r="AB1055" s="230">
        <f ca="1">IF(HelpMe[[#This Row],[Resolved Time]]="-",NOW()-TEXT(HelpMe[[#This Row],[Created Date]],"mmm dd, yyyy hh:mm"),HelpMe[[#This Row],[Resolved Time]]-HelpMe[[#This Row],[Created Date]])</f>
        <v>1.8138888888934162</v>
      </c>
      <c r="AC1055" s="231" t="e">
        <f>YEAR(TEXT(HelpMe[[#This Row],[Created Date]],"mmm dd, yyyy hh:mm"))</f>
        <v>#VALUE!</v>
      </c>
      <c r="AD1055" s="228" t="e">
        <f>WEEKNUM(TEXT(HelpMe[[#This Row],[Created Date]],"mmm dd, yyyy hh:mm"),2)</f>
        <v>#VALUE!</v>
      </c>
      <c r="AE1055" s="228" t="e">
        <f>_xlfn.CONCAT(HelpMe[[#This Row],[Year]],"-W",HelpMe[[#This Row],[Week'#]])</f>
        <v>#VALUE!</v>
      </c>
      <c r="AF1055" s="228" t="str">
        <f>IFERROR(VLOOKUP(HelpMe[[#This Row],[ID]],CGTracker[#All],11,FALSE),"No CG Status Found")</f>
        <v>No CG Status Found</v>
      </c>
      <c r="AG1055" s="228" t="e">
        <f>MONTH(TEXT(HelpMe[[#This Row],[Created Date]],"mmm dd, yyyy hh:mm"))</f>
        <v>#VALUE!</v>
      </c>
      <c r="AH1055" s="228" t="e">
        <f>_xlfn.CONCAT(HelpMe[[#This Row],[Year]],"-M",HelpMe[[#This Row],[Month]])</f>
        <v>#VALUE!</v>
      </c>
      <c r="AI1055" s="228" t="str">
        <f ca="1">IF(HelpMe[[#This Row],[Age]]&lt;2,"Less than 2",IF(HelpMe[[#This Row],[Age]]&lt;5,"From 2 to 5",IF(HelpMe[[#This Row],[Age]]&lt;10,"From 5 to 10","More than 10")))</f>
        <v>Less than 2</v>
      </c>
      <c r="AJ1055" s="233" t="e">
        <f>DATEVALUE(TEXT(HelpMe[[#This Row],[Created Date]],"mm/dd/yyyy hh:mm"))</f>
        <v>#VALUE!</v>
      </c>
      <c r="AK1055" s="233" t="e">
        <f>IF(HelpMe[[#This Row],[Resolved Time]]="-","",DATEVALUE(TEXT(HelpMe[[#This Row],[Created Date]],"mm/dd/yyyy hh:mm")))</f>
        <v>#VALUE!</v>
      </c>
    </row>
    <row r="1056" spans="1:37" ht="13.5" customHeight="1">
      <c r="A1056" s="252">
        <v>4000004860</v>
      </c>
      <c r="B1056" s="252" t="s">
        <v>156</v>
      </c>
      <c r="C1056" s="252" t="s">
        <v>795</v>
      </c>
      <c r="D1056" s="254" t="s">
        <v>327</v>
      </c>
      <c r="E1056" s="252" t="s">
        <v>2434</v>
      </c>
      <c r="F1056" s="252" t="s">
        <v>518</v>
      </c>
      <c r="G1056" s="252" t="s">
        <v>516</v>
      </c>
      <c r="H1056" s="252" t="s">
        <v>403</v>
      </c>
      <c r="I1056" s="255">
        <v>45606.6</v>
      </c>
      <c r="J1056" s="255">
        <v>45608.6</v>
      </c>
      <c r="K1056" s="252" t="s">
        <v>845</v>
      </c>
      <c r="L1056" s="255">
        <v>45611.705555555556</v>
      </c>
      <c r="M1056" s="252" t="s">
        <v>846</v>
      </c>
      <c r="N1056" s="252" t="s">
        <v>1014</v>
      </c>
      <c r="O1056" s="252" t="s">
        <v>848</v>
      </c>
      <c r="P1056" s="255">
        <v>45611.705555555556</v>
      </c>
      <c r="Q1056" s="252" t="s">
        <v>795</v>
      </c>
      <c r="R1056" s="255">
        <v>45608.677777777775</v>
      </c>
      <c r="S1056" s="255">
        <v>45608.677777777775</v>
      </c>
      <c r="T1056" s="255">
        <v>45606.683333333334</v>
      </c>
      <c r="U1056" s="253" t="s">
        <v>849</v>
      </c>
      <c r="V1056" s="253" t="s">
        <v>849</v>
      </c>
      <c r="W1056" s="252" t="s">
        <v>850</v>
      </c>
      <c r="X1056" s="252" t="s">
        <v>857</v>
      </c>
      <c r="Y1056" s="235" t="str">
        <f>VLOOKUP(HelpMe[[#This Row],[Technician]],Technicians[#All],3,FALSE)</f>
        <v>Capgemini</v>
      </c>
      <c r="Z1056" s="228" t="str">
        <f>VLOOKUP(HelpMe[[#This Row],[Technician]],Technicians[#All],2,FALSE)</f>
        <v>SAP SD</v>
      </c>
      <c r="AA1056" s="233" t="e">
        <f>IF((TEXT("Oct 28, 2024 00:00 AM","mmm dd, yyyy hh:mm") - TEXT(HelpMe[[#This Row],[Created Date]],"mmm dd, yyyy hh:mm"))&gt;0, "Yes","No")</f>
        <v>#VALUE!</v>
      </c>
      <c r="AB1056" s="230">
        <f ca="1">IF(HelpMe[[#This Row],[Resolved Time]]="-",NOW()-TEXT(HelpMe[[#This Row],[Created Date]],"mmm dd, yyyy hh:mm"),HelpMe[[#This Row],[Resolved Time]]-HelpMe[[#This Row],[Created Date]])</f>
        <v>2.077777777776646</v>
      </c>
      <c r="AC1056" s="231" t="e">
        <f>YEAR(TEXT(HelpMe[[#This Row],[Created Date]],"mmm dd, yyyy hh:mm"))</f>
        <v>#VALUE!</v>
      </c>
      <c r="AD1056" s="228" t="e">
        <f>WEEKNUM(TEXT(HelpMe[[#This Row],[Created Date]],"mmm dd, yyyy hh:mm"),2)</f>
        <v>#VALUE!</v>
      </c>
      <c r="AE1056" s="228" t="e">
        <f>_xlfn.CONCAT(HelpMe[[#This Row],[Year]],"-W",HelpMe[[#This Row],[Week'#]])</f>
        <v>#VALUE!</v>
      </c>
      <c r="AF1056" s="228" t="str">
        <f>IFERROR(VLOOKUP(HelpMe[[#This Row],[ID]],CGTracker[#All],11,FALSE),"No CG Status Found")</f>
        <v>Closed</v>
      </c>
      <c r="AG1056" s="228" t="e">
        <f>MONTH(TEXT(HelpMe[[#This Row],[Created Date]],"mmm dd, yyyy hh:mm"))</f>
        <v>#VALUE!</v>
      </c>
      <c r="AH1056" s="228" t="e">
        <f>_xlfn.CONCAT(HelpMe[[#This Row],[Year]],"-M",HelpMe[[#This Row],[Month]])</f>
        <v>#VALUE!</v>
      </c>
      <c r="AI1056" s="228" t="str">
        <f ca="1">IF(HelpMe[[#This Row],[Age]]&lt;2,"Less than 2",IF(HelpMe[[#This Row],[Age]]&lt;5,"From 2 to 5",IF(HelpMe[[#This Row],[Age]]&lt;10,"From 5 to 10","More than 10")))</f>
        <v>From 2 to 5</v>
      </c>
      <c r="AJ1056" s="233">
        <f>DATEVALUE(TEXT(HelpMe[[#This Row],[Created Date]],"mm/dd/yyyy hh:mm"))</f>
        <v>45576</v>
      </c>
      <c r="AK1056" s="233">
        <f>IF(HelpMe[[#This Row],[Resolved Time]]="-","",DATEVALUE(TEXT(HelpMe[[#This Row],[Created Date]],"mm/dd/yyyy hh:mm")))</f>
        <v>45576</v>
      </c>
    </row>
    <row r="1057" spans="1:37" ht="13.5" customHeight="1">
      <c r="A1057" s="252">
        <v>4000003734</v>
      </c>
      <c r="B1057" s="252" t="s">
        <v>117</v>
      </c>
      <c r="C1057" s="252" t="s">
        <v>906</v>
      </c>
      <c r="D1057" s="254" t="s">
        <v>2435</v>
      </c>
      <c r="E1057" s="252" t="s">
        <v>1126</v>
      </c>
      <c r="F1057" s="252" t="s">
        <v>742</v>
      </c>
      <c r="G1057" s="252" t="s">
        <v>942</v>
      </c>
      <c r="H1057" s="252" t="s">
        <v>403</v>
      </c>
      <c r="I1057" s="255">
        <v>45569.620138888888</v>
      </c>
      <c r="J1057" s="255">
        <v>45572.578472222223</v>
      </c>
      <c r="K1057" s="252" t="s">
        <v>845</v>
      </c>
      <c r="L1057" s="255">
        <v>45586.779861111114</v>
      </c>
      <c r="M1057" s="252" t="s">
        <v>1126</v>
      </c>
      <c r="N1057" s="252" t="s">
        <v>1127</v>
      </c>
      <c r="O1057" s="252" t="s">
        <v>920</v>
      </c>
      <c r="P1057" s="255">
        <v>45586.779861111114</v>
      </c>
      <c r="Q1057" s="252" t="s">
        <v>861</v>
      </c>
      <c r="R1057" s="255">
        <v>45583.758333333331</v>
      </c>
      <c r="S1057" s="255">
        <v>45583.758333333331</v>
      </c>
      <c r="T1057" s="255">
        <v>45569.661805555559</v>
      </c>
      <c r="U1057" s="252" t="s">
        <v>845</v>
      </c>
      <c r="V1057" s="253" t="s">
        <v>849</v>
      </c>
      <c r="W1057" s="252" t="s">
        <v>850</v>
      </c>
      <c r="X1057" s="252" t="s">
        <v>793</v>
      </c>
      <c r="Y1057" s="235" t="str">
        <f>VLOOKUP(HelpMe[[#This Row],[Technician]],Technicians[#All],3,FALSE)</f>
        <v>RAK Ceramics</v>
      </c>
      <c r="Z1057" s="228" t="str">
        <f>VLOOKUP(HelpMe[[#This Row],[Technician]],Technicians[#All],2,FALSE)</f>
        <v>SAP SD</v>
      </c>
      <c r="AA1057" s="233" t="e">
        <f>IF((TEXT("Oct 28, 2024 00:00 AM","mmm dd, yyyy hh:mm") - TEXT(HelpMe[[#This Row],[Created Date]],"mmm dd, yyyy hh:mm"))&gt;0, "Yes","No")</f>
        <v>#VALUE!</v>
      </c>
      <c r="AB1057" s="230">
        <f ca="1">IF(HelpMe[[#This Row],[Resolved Time]]="-",NOW()-TEXT(HelpMe[[#This Row],[Created Date]],"mmm dd, yyyy hh:mm"),HelpMe[[#This Row],[Resolved Time]]-HelpMe[[#This Row],[Created Date]])</f>
        <v>14.138194444443798</v>
      </c>
      <c r="AC1057" s="231" t="e">
        <f>YEAR(TEXT(HelpMe[[#This Row],[Created Date]],"mmm dd, yyyy hh:mm"))</f>
        <v>#VALUE!</v>
      </c>
      <c r="AD1057" s="228" t="e">
        <f>WEEKNUM(TEXT(HelpMe[[#This Row],[Created Date]],"mmm dd, yyyy hh:mm"),2)</f>
        <v>#VALUE!</v>
      </c>
      <c r="AE1057" s="228" t="e">
        <f>_xlfn.CONCAT(HelpMe[[#This Row],[Year]],"-W",HelpMe[[#This Row],[Week'#]])</f>
        <v>#VALUE!</v>
      </c>
      <c r="AF1057" s="228" t="str">
        <f>IFERROR(VLOOKUP(HelpMe[[#This Row],[ID]],CGTracker[#All],11,FALSE),"No CG Status Found")</f>
        <v>No CG Status Found</v>
      </c>
      <c r="AG1057" s="228" t="e">
        <f>MONTH(TEXT(HelpMe[[#This Row],[Created Date]],"mmm dd, yyyy hh:mm"))</f>
        <v>#VALUE!</v>
      </c>
      <c r="AH1057" s="228" t="e">
        <f>_xlfn.CONCAT(HelpMe[[#This Row],[Year]],"-M",HelpMe[[#This Row],[Month]])</f>
        <v>#VALUE!</v>
      </c>
      <c r="AI1057" s="228" t="str">
        <f ca="1">IF(HelpMe[[#This Row],[Age]]&lt;2,"Less than 2",IF(HelpMe[[#This Row],[Age]]&lt;5,"From 2 to 5",IF(HelpMe[[#This Row],[Age]]&lt;10,"From 5 to 10","More than 10")))</f>
        <v>More than 10</v>
      </c>
      <c r="AJ1057" s="233">
        <f>DATEVALUE(TEXT(HelpMe[[#This Row],[Created Date]],"mm/dd/yyyy hh:mm"))</f>
        <v>45392</v>
      </c>
      <c r="AK1057" s="233">
        <f>IF(HelpMe[[#This Row],[Resolved Time]]="-","",DATEVALUE(TEXT(HelpMe[[#This Row],[Created Date]],"mm/dd/yyyy hh:mm")))</f>
        <v>45392</v>
      </c>
    </row>
    <row r="1058" spans="1:37" ht="13.5" customHeight="1">
      <c r="A1058" s="252">
        <v>4000005539</v>
      </c>
      <c r="B1058" s="252" t="s">
        <v>156</v>
      </c>
      <c r="C1058" s="252" t="s">
        <v>906</v>
      </c>
      <c r="D1058" s="254" t="s">
        <v>563</v>
      </c>
      <c r="E1058" s="252" t="s">
        <v>1024</v>
      </c>
      <c r="F1058" s="252" t="s">
        <v>518</v>
      </c>
      <c r="G1058" s="252" t="s">
        <v>942</v>
      </c>
      <c r="H1058" s="252" t="s">
        <v>746</v>
      </c>
      <c r="I1058" s="255">
        <v>45628.452777777777</v>
      </c>
      <c r="J1058" s="255">
        <v>45628.786111111112</v>
      </c>
      <c r="K1058" s="252" t="s">
        <v>845</v>
      </c>
      <c r="L1058" s="253" t="s">
        <v>849</v>
      </c>
      <c r="M1058" s="252" t="s">
        <v>1024</v>
      </c>
      <c r="N1058" s="252" t="s">
        <v>860</v>
      </c>
      <c r="O1058" s="252" t="s">
        <v>848</v>
      </c>
      <c r="P1058" s="255">
        <v>45644.827777777777</v>
      </c>
      <c r="Q1058" s="252" t="s">
        <v>861</v>
      </c>
      <c r="R1058" s="253" t="s">
        <v>849</v>
      </c>
      <c r="S1058" s="255">
        <v>45628.488194444442</v>
      </c>
      <c r="T1058" s="255">
        <v>45628.494444444441</v>
      </c>
      <c r="U1058" s="253" t="s">
        <v>849</v>
      </c>
      <c r="V1058" s="253" t="s">
        <v>849</v>
      </c>
      <c r="W1058" s="252" t="s">
        <v>850</v>
      </c>
      <c r="X1058" s="252" t="s">
        <v>903</v>
      </c>
      <c r="Y1058" s="235" t="str">
        <f>VLOOKUP(HelpMe[[#This Row],[Technician]],Technicians[#All],3,FALSE)</f>
        <v>Capgemini</v>
      </c>
      <c r="Z1058" s="228" t="str">
        <f>VLOOKUP(HelpMe[[#This Row],[Technician]],Technicians[#All],2,FALSE)</f>
        <v>SAP SD</v>
      </c>
      <c r="AA1058" s="233" t="e">
        <f>IF((TEXT("Oct 28, 2024 00:00 AM","mmm dd, yyyy hh:mm") - TEXT(HelpMe[[#This Row],[Created Date]],"mmm dd, yyyy hh:mm"))&gt;0, "Yes","No")</f>
        <v>#VALUE!</v>
      </c>
      <c r="AB1058" s="230" t="e">
        <f ca="1">IF(HelpMe[[#This Row],[Resolved Time]]="-",NOW()-TEXT(HelpMe[[#This Row],[Created Date]],"mmm dd, yyyy hh:mm"),HelpMe[[#This Row],[Resolved Time]]-HelpMe[[#This Row],[Created Date]])</f>
        <v>#VALUE!</v>
      </c>
      <c r="AC1058" s="231" t="e">
        <f>YEAR(TEXT(HelpMe[[#This Row],[Created Date]],"mmm dd, yyyy hh:mm"))</f>
        <v>#VALUE!</v>
      </c>
      <c r="AD1058" s="228" t="e">
        <f>WEEKNUM(TEXT(HelpMe[[#This Row],[Created Date]],"mmm dd, yyyy hh:mm"),2)</f>
        <v>#VALUE!</v>
      </c>
      <c r="AE1058" s="228" t="e">
        <f>_xlfn.CONCAT(HelpMe[[#This Row],[Year]],"-W",HelpMe[[#This Row],[Week'#]])</f>
        <v>#VALUE!</v>
      </c>
      <c r="AF1058" s="228" t="str">
        <f>IFERROR(VLOOKUP(HelpMe[[#This Row],[ID]],CGTracker[#All],11,FALSE),"No CG Status Found")</f>
        <v>User acceptance</v>
      </c>
      <c r="AG1058" s="228" t="e">
        <f>MONTH(TEXT(HelpMe[[#This Row],[Created Date]],"mmm dd, yyyy hh:mm"))</f>
        <v>#VALUE!</v>
      </c>
      <c r="AH1058" s="228" t="e">
        <f>_xlfn.CONCAT(HelpMe[[#This Row],[Year]],"-M",HelpMe[[#This Row],[Month]])</f>
        <v>#VALUE!</v>
      </c>
      <c r="AI1058" s="228" t="e">
        <f ca="1">IF(HelpMe[[#This Row],[Age]]&lt;2,"Less than 2",IF(HelpMe[[#This Row],[Age]]&lt;5,"From 2 to 5",IF(HelpMe[[#This Row],[Age]]&lt;10,"From 5 to 10","More than 10")))</f>
        <v>#VALUE!</v>
      </c>
      <c r="AJ1058" s="233">
        <f>DATEVALUE(TEXT(HelpMe[[#This Row],[Created Date]],"mm/dd/yyyy hh:mm"))</f>
        <v>45334</v>
      </c>
      <c r="AK1058" s="233" t="str">
        <f>IF(HelpMe[[#This Row],[Resolved Time]]="-","",DATEVALUE(TEXT(HelpMe[[#This Row],[Created Date]],"mm/dd/yyyy hh:mm")))</f>
        <v/>
      </c>
    </row>
    <row r="1059" spans="1:37" ht="13.5" customHeight="1">
      <c r="A1059" s="252">
        <v>4000003260</v>
      </c>
      <c r="B1059" s="252" t="s">
        <v>156</v>
      </c>
      <c r="C1059" s="252" t="s">
        <v>861</v>
      </c>
      <c r="D1059" s="254" t="s">
        <v>57</v>
      </c>
      <c r="E1059" s="252" t="s">
        <v>1094</v>
      </c>
      <c r="F1059" s="252" t="s">
        <v>867</v>
      </c>
      <c r="G1059" s="252" t="s">
        <v>855</v>
      </c>
      <c r="H1059" s="252" t="s">
        <v>746</v>
      </c>
      <c r="I1059" s="255">
        <v>45555.563194444447</v>
      </c>
      <c r="J1059" s="255">
        <v>45558.521527777775</v>
      </c>
      <c r="K1059" s="252" t="s">
        <v>845</v>
      </c>
      <c r="L1059" s="253" t="s">
        <v>849</v>
      </c>
      <c r="M1059" s="252" t="s">
        <v>1094</v>
      </c>
      <c r="N1059" s="252" t="s">
        <v>1214</v>
      </c>
      <c r="O1059" s="252" t="s">
        <v>920</v>
      </c>
      <c r="P1059" s="255">
        <v>45644.876388888886</v>
      </c>
      <c r="Q1059" s="252" t="s">
        <v>861</v>
      </c>
      <c r="R1059" s="253" t="s">
        <v>849</v>
      </c>
      <c r="S1059" s="255">
        <v>45560.768750000003</v>
      </c>
      <c r="T1059" s="255">
        <v>45555.604861111111</v>
      </c>
      <c r="U1059" s="253" t="s">
        <v>849</v>
      </c>
      <c r="V1059" s="253" t="s">
        <v>849</v>
      </c>
      <c r="W1059" s="252" t="s">
        <v>850</v>
      </c>
      <c r="X1059" s="252" t="s">
        <v>793</v>
      </c>
      <c r="Y1059" s="235" t="str">
        <f>VLOOKUP(HelpMe[[#This Row],[Technician]],Technicians[#All],3,FALSE)</f>
        <v>Capgemini</v>
      </c>
      <c r="Z1059" s="228" t="str">
        <f>VLOOKUP(HelpMe[[#This Row],[Technician]],Technicians[#All],2,FALSE)</f>
        <v>SAP PP</v>
      </c>
      <c r="AA1059" s="233" t="e">
        <f>IF((TEXT("Oct 28, 2024 00:00 AM","mmm dd, yyyy hh:mm") - TEXT(HelpMe[[#This Row],[Created Date]],"mmm dd, yyyy hh:mm"))&gt;0, "Yes","No")</f>
        <v>#VALUE!</v>
      </c>
      <c r="AB1059" s="230" t="e">
        <f ca="1">IF(HelpMe[[#This Row],[Resolved Time]]="-",NOW()-TEXT(HelpMe[[#This Row],[Created Date]],"mmm dd, yyyy hh:mm"),HelpMe[[#This Row],[Resolved Time]]-HelpMe[[#This Row],[Created Date]])</f>
        <v>#VALUE!</v>
      </c>
      <c r="AC1059" s="231" t="e">
        <f>YEAR(TEXT(HelpMe[[#This Row],[Created Date]],"mmm dd, yyyy hh:mm"))</f>
        <v>#VALUE!</v>
      </c>
      <c r="AD1059" s="228" t="e">
        <f>WEEKNUM(TEXT(HelpMe[[#This Row],[Created Date]],"mmm dd, yyyy hh:mm"),2)</f>
        <v>#VALUE!</v>
      </c>
      <c r="AE1059" s="228" t="e">
        <f>_xlfn.CONCAT(HelpMe[[#This Row],[Year]],"-W",HelpMe[[#This Row],[Week'#]])</f>
        <v>#VALUE!</v>
      </c>
      <c r="AF1059" s="228" t="str">
        <f>IFERROR(VLOOKUP(HelpMe[[#This Row],[ID]],CGTracker[#All],11,FALSE),"No CG Status Found")</f>
        <v>User acceptance</v>
      </c>
      <c r="AG1059" s="228" t="e">
        <f>MONTH(TEXT(HelpMe[[#This Row],[Created Date]],"mmm dd, yyyy hh:mm"))</f>
        <v>#VALUE!</v>
      </c>
      <c r="AH1059" s="228" t="e">
        <f>_xlfn.CONCAT(HelpMe[[#This Row],[Year]],"-M",HelpMe[[#This Row],[Month]])</f>
        <v>#VALUE!</v>
      </c>
      <c r="AI1059" s="228" t="e">
        <f ca="1">IF(HelpMe[[#This Row],[Age]]&lt;2,"Less than 2",IF(HelpMe[[#This Row],[Age]]&lt;5,"From 2 to 5",IF(HelpMe[[#This Row],[Age]]&lt;10,"From 5 to 10","More than 10")))</f>
        <v>#VALUE!</v>
      </c>
      <c r="AJ1059" s="233" t="e">
        <f>DATEVALUE(TEXT(HelpMe[[#This Row],[Created Date]],"mm/dd/yyyy hh:mm"))</f>
        <v>#VALUE!</v>
      </c>
      <c r="AK1059" s="233" t="str">
        <f>IF(HelpMe[[#This Row],[Resolved Time]]="-","",DATEVALUE(TEXT(HelpMe[[#This Row],[Created Date]],"mm/dd/yyyy hh:mm")))</f>
        <v/>
      </c>
    </row>
    <row r="1060" spans="1:37" ht="13.5" customHeight="1">
      <c r="A1060" s="252">
        <v>4000002936</v>
      </c>
      <c r="B1060" s="252" t="s">
        <v>156</v>
      </c>
      <c r="C1060" s="252" t="s">
        <v>795</v>
      </c>
      <c r="D1060" s="254" t="s">
        <v>2436</v>
      </c>
      <c r="E1060" s="252" t="s">
        <v>1281</v>
      </c>
      <c r="F1060" s="252" t="s">
        <v>742</v>
      </c>
      <c r="G1060" s="252" t="s">
        <v>516</v>
      </c>
      <c r="H1060" s="252" t="s">
        <v>403</v>
      </c>
      <c r="I1060" s="255">
        <v>45546.700694444444</v>
      </c>
      <c r="J1060" s="255">
        <v>45548.700694444444</v>
      </c>
      <c r="K1060" s="252" t="s">
        <v>845</v>
      </c>
      <c r="L1060" s="255">
        <v>45578.61041666667</v>
      </c>
      <c r="M1060" s="252" t="s">
        <v>846</v>
      </c>
      <c r="N1060" s="252" t="s">
        <v>939</v>
      </c>
      <c r="O1060" s="252" t="s">
        <v>848</v>
      </c>
      <c r="P1060" s="255">
        <v>45578.61041666667</v>
      </c>
      <c r="Q1060" s="252" t="s">
        <v>795</v>
      </c>
      <c r="R1060" s="255">
        <v>45575.592361111114</v>
      </c>
      <c r="S1060" s="255">
        <v>45547.465277777781</v>
      </c>
      <c r="T1060" s="255">
        <v>45546.78402777778</v>
      </c>
      <c r="U1060" s="253" t="s">
        <v>849</v>
      </c>
      <c r="V1060" s="253" t="s">
        <v>849</v>
      </c>
      <c r="W1060" s="252" t="s">
        <v>850</v>
      </c>
      <c r="X1060" s="252" t="s">
        <v>793</v>
      </c>
      <c r="Y1060" s="235" t="str">
        <f>VLOOKUP(HelpMe[[#This Row],[Technician]],Technicians[#All],3,FALSE)</f>
        <v>RAK Ceramics</v>
      </c>
      <c r="Z1060" s="228" t="str">
        <f>VLOOKUP(HelpMe[[#This Row],[Technician]],Technicians[#All],2,FALSE)</f>
        <v>SAP SD</v>
      </c>
      <c r="AA1060" s="233" t="e">
        <f>IF((TEXT("Oct 28, 2024 00:00 AM","mmm dd, yyyy hh:mm") - TEXT(HelpMe[[#This Row],[Created Date]],"mmm dd, yyyy hh:mm"))&gt;0, "Yes","No")</f>
        <v>#VALUE!</v>
      </c>
      <c r="AB1060" s="230">
        <f ca="1">IF(HelpMe[[#This Row],[Resolved Time]]="-",NOW()-TEXT(HelpMe[[#This Row],[Created Date]],"mmm dd, yyyy hh:mm"),HelpMe[[#This Row],[Resolved Time]]-HelpMe[[#This Row],[Created Date]])</f>
        <v>28.891666666670062</v>
      </c>
      <c r="AC1060" s="231" t="e">
        <f>YEAR(TEXT(HelpMe[[#This Row],[Created Date]],"mmm dd, yyyy hh:mm"))</f>
        <v>#VALUE!</v>
      </c>
      <c r="AD1060" s="228" t="e">
        <f>WEEKNUM(TEXT(HelpMe[[#This Row],[Created Date]],"mmm dd, yyyy hh:mm"),2)</f>
        <v>#VALUE!</v>
      </c>
      <c r="AE1060" s="228" t="e">
        <f>_xlfn.CONCAT(HelpMe[[#This Row],[Year]],"-W",HelpMe[[#This Row],[Week'#]])</f>
        <v>#VALUE!</v>
      </c>
      <c r="AF1060" s="228" t="str">
        <f>IFERROR(VLOOKUP(HelpMe[[#This Row],[ID]],CGTracker[#All],11,FALSE),"No CG Status Found")</f>
        <v>No CG Status Found</v>
      </c>
      <c r="AG1060" s="228" t="e">
        <f>MONTH(TEXT(HelpMe[[#This Row],[Created Date]],"mmm dd, yyyy hh:mm"))</f>
        <v>#VALUE!</v>
      </c>
      <c r="AH1060" s="228" t="e">
        <f>_xlfn.CONCAT(HelpMe[[#This Row],[Year]],"-M",HelpMe[[#This Row],[Month]])</f>
        <v>#VALUE!</v>
      </c>
      <c r="AI1060" s="228" t="str">
        <f ca="1">IF(HelpMe[[#This Row],[Age]]&lt;2,"Less than 2",IF(HelpMe[[#This Row],[Age]]&lt;5,"From 2 to 5",IF(HelpMe[[#This Row],[Age]]&lt;10,"From 5 to 10","More than 10")))</f>
        <v>More than 10</v>
      </c>
      <c r="AJ1060" s="233">
        <f>DATEVALUE(TEXT(HelpMe[[#This Row],[Created Date]],"mm/dd/yyyy hh:mm"))</f>
        <v>45605</v>
      </c>
      <c r="AK1060" s="233">
        <f>IF(HelpMe[[#This Row],[Resolved Time]]="-","",DATEVALUE(TEXT(HelpMe[[#This Row],[Created Date]],"mm/dd/yyyy hh:mm")))</f>
        <v>45605</v>
      </c>
    </row>
    <row r="1061" spans="1:37" ht="13.5" customHeight="1">
      <c r="A1061" s="252">
        <v>4000002538</v>
      </c>
      <c r="B1061" s="252" t="s">
        <v>156</v>
      </c>
      <c r="C1061" s="252" t="s">
        <v>795</v>
      </c>
      <c r="D1061" s="254" t="s">
        <v>2437</v>
      </c>
      <c r="E1061" s="252" t="s">
        <v>2438</v>
      </c>
      <c r="F1061" s="252" t="s">
        <v>742</v>
      </c>
      <c r="G1061" s="252" t="s">
        <v>516</v>
      </c>
      <c r="H1061" s="252" t="s">
        <v>403</v>
      </c>
      <c r="I1061" s="255">
        <v>45537.527777777781</v>
      </c>
      <c r="J1061" s="255">
        <v>45539.527777777781</v>
      </c>
      <c r="K1061" s="252" t="s">
        <v>845</v>
      </c>
      <c r="L1061" s="255">
        <v>45548.722916666666</v>
      </c>
      <c r="M1061" s="252" t="s">
        <v>846</v>
      </c>
      <c r="N1061" s="252" t="s">
        <v>983</v>
      </c>
      <c r="O1061" s="252" t="s">
        <v>920</v>
      </c>
      <c r="P1061" s="255">
        <v>45548.722916666666</v>
      </c>
      <c r="Q1061" s="252" t="s">
        <v>795</v>
      </c>
      <c r="R1061" s="255">
        <v>45545.688888888886</v>
      </c>
      <c r="S1061" s="255">
        <v>45544.586111111108</v>
      </c>
      <c r="T1061" s="255">
        <v>45537.611111111109</v>
      </c>
      <c r="U1061" s="253" t="s">
        <v>849</v>
      </c>
      <c r="V1061" s="253" t="s">
        <v>849</v>
      </c>
      <c r="W1061" s="253" t="s">
        <v>849</v>
      </c>
      <c r="X1061" s="253" t="s">
        <v>793</v>
      </c>
      <c r="Y1061" s="235" t="str">
        <f>VLOOKUP(HelpMe[[#This Row],[Technician]],Technicians[#All],3,FALSE)</f>
        <v>RAK Ceramics</v>
      </c>
      <c r="Z1061" s="228" t="str">
        <f>VLOOKUP(HelpMe[[#This Row],[Technician]],Technicians[#All],2,FALSE)</f>
        <v>SAP SD</v>
      </c>
      <c r="AA1061" s="233" t="e">
        <f>IF((TEXT("Oct 28, 2024 00:00 AM","mmm dd, yyyy hh:mm") - TEXT(HelpMe[[#This Row],[Created Date]],"mmm dd, yyyy hh:mm"))&gt;0, "Yes","No")</f>
        <v>#VALUE!</v>
      </c>
      <c r="AB1061" s="230">
        <f ca="1">IF(HelpMe[[#This Row],[Resolved Time]]="-",NOW()-TEXT(HelpMe[[#This Row],[Created Date]],"mmm dd, yyyy hh:mm"),HelpMe[[#This Row],[Resolved Time]]-HelpMe[[#This Row],[Created Date]])</f>
        <v>8.1611111111051287</v>
      </c>
      <c r="AC1061" s="231" t="e">
        <f>YEAR(TEXT(HelpMe[[#This Row],[Created Date]],"mmm dd, yyyy hh:mm"))</f>
        <v>#VALUE!</v>
      </c>
      <c r="AD1061" s="228" t="e">
        <f>WEEKNUM(TEXT(HelpMe[[#This Row],[Created Date]],"mmm dd, yyyy hh:mm"),2)</f>
        <v>#VALUE!</v>
      </c>
      <c r="AE1061" s="228" t="e">
        <f>_xlfn.CONCAT(HelpMe[[#This Row],[Year]],"-W",HelpMe[[#This Row],[Week'#]])</f>
        <v>#VALUE!</v>
      </c>
      <c r="AF1061" s="228" t="str">
        <f>IFERROR(VLOOKUP(HelpMe[[#This Row],[ID]],CGTracker[#All],11,FALSE),"No CG Status Found")</f>
        <v>No CG Status Found</v>
      </c>
      <c r="AG1061" s="228" t="e">
        <f>MONTH(TEXT(HelpMe[[#This Row],[Created Date]],"mmm dd, yyyy hh:mm"))</f>
        <v>#VALUE!</v>
      </c>
      <c r="AH1061" s="228" t="e">
        <f>_xlfn.CONCAT(HelpMe[[#This Row],[Year]],"-M",HelpMe[[#This Row],[Month]])</f>
        <v>#VALUE!</v>
      </c>
      <c r="AI1061" s="228" t="str">
        <f ca="1">IF(HelpMe[[#This Row],[Age]]&lt;2,"Less than 2",IF(HelpMe[[#This Row],[Age]]&lt;5,"From 2 to 5",IF(HelpMe[[#This Row],[Age]]&lt;10,"From 5 to 10","More than 10")))</f>
        <v>From 5 to 10</v>
      </c>
      <c r="AJ1061" s="233">
        <f>DATEVALUE(TEXT(HelpMe[[#This Row],[Created Date]],"mm/dd/yyyy hh:mm"))</f>
        <v>45331</v>
      </c>
      <c r="AK1061" s="233">
        <f>IF(HelpMe[[#This Row],[Resolved Time]]="-","",DATEVALUE(TEXT(HelpMe[[#This Row],[Created Date]],"mm/dd/yyyy hh:mm")))</f>
        <v>45331</v>
      </c>
    </row>
    <row r="1062" spans="1:37" ht="13.5" customHeight="1">
      <c r="A1062" s="252">
        <v>4000001076</v>
      </c>
      <c r="B1062" s="252" t="s">
        <v>156</v>
      </c>
      <c r="C1062" s="252" t="s">
        <v>906</v>
      </c>
      <c r="D1062" s="254" t="s">
        <v>2439</v>
      </c>
      <c r="E1062" s="252" t="s">
        <v>1202</v>
      </c>
      <c r="F1062" s="252" t="s">
        <v>742</v>
      </c>
      <c r="G1062" s="252" t="s">
        <v>516</v>
      </c>
      <c r="H1062" s="252" t="s">
        <v>403</v>
      </c>
      <c r="I1062" s="255">
        <v>45498.467361111114</v>
      </c>
      <c r="J1062" s="255">
        <v>45498.800694444442</v>
      </c>
      <c r="K1062" s="252" t="s">
        <v>845</v>
      </c>
      <c r="L1062" s="255">
        <v>45512.543749999997</v>
      </c>
      <c r="M1062" s="252" t="s">
        <v>1202</v>
      </c>
      <c r="N1062" s="252" t="s">
        <v>983</v>
      </c>
      <c r="O1062" s="252" t="s">
        <v>848</v>
      </c>
      <c r="P1062" s="255">
        <v>45512.543749999997</v>
      </c>
      <c r="Q1062" s="252" t="s">
        <v>861</v>
      </c>
      <c r="R1062" s="255">
        <v>45509.513888888891</v>
      </c>
      <c r="S1062" s="255">
        <v>45504.59375</v>
      </c>
      <c r="T1062" s="255">
        <v>45498.509027777778</v>
      </c>
      <c r="U1062" s="253" t="s">
        <v>849</v>
      </c>
      <c r="V1062" s="256">
        <v>2000000000</v>
      </c>
      <c r="W1062" s="252" t="s">
        <v>850</v>
      </c>
      <c r="X1062" s="252" t="s">
        <v>793</v>
      </c>
      <c r="Y1062" s="235" t="str">
        <f>VLOOKUP(HelpMe[[#This Row],[Technician]],Technicians[#All],3,FALSE)</f>
        <v>RAK Ceramics</v>
      </c>
      <c r="Z1062" s="228" t="str">
        <f>VLOOKUP(HelpMe[[#This Row],[Technician]],Technicians[#All],2,FALSE)</f>
        <v>SAP SD</v>
      </c>
      <c r="AA1062" s="233" t="e">
        <f>IF((TEXT("Oct 28, 2024 00:00 AM","mmm dd, yyyy hh:mm") - TEXT(HelpMe[[#This Row],[Created Date]],"mmm dd, yyyy hh:mm"))&gt;0, "Yes","No")</f>
        <v>#VALUE!</v>
      </c>
      <c r="AB1062" s="230">
        <f ca="1">IF(HelpMe[[#This Row],[Resolved Time]]="-",NOW()-TEXT(HelpMe[[#This Row],[Created Date]],"mmm dd, yyyy hh:mm"),HelpMe[[#This Row],[Resolved Time]]-HelpMe[[#This Row],[Created Date]])</f>
        <v>11.046527777776646</v>
      </c>
      <c r="AC1062" s="231" t="e">
        <f>YEAR(TEXT(HelpMe[[#This Row],[Created Date]],"mmm dd, yyyy hh:mm"))</f>
        <v>#VALUE!</v>
      </c>
      <c r="AD1062" s="228" t="e">
        <f>WEEKNUM(TEXT(HelpMe[[#This Row],[Created Date]],"mmm dd, yyyy hh:mm"),2)</f>
        <v>#VALUE!</v>
      </c>
      <c r="AE1062" s="228" t="e">
        <f>_xlfn.CONCAT(HelpMe[[#This Row],[Year]],"-W",HelpMe[[#This Row],[Week'#]])</f>
        <v>#VALUE!</v>
      </c>
      <c r="AF1062" s="228" t="str">
        <f>IFERROR(VLOOKUP(HelpMe[[#This Row],[ID]],CGTracker[#All],11,FALSE),"No CG Status Found")</f>
        <v>No CG Status Found</v>
      </c>
      <c r="AG1062" s="228" t="e">
        <f>MONTH(TEXT(HelpMe[[#This Row],[Created Date]],"mmm dd, yyyy hh:mm"))</f>
        <v>#VALUE!</v>
      </c>
      <c r="AH1062" s="228" t="e">
        <f>_xlfn.CONCAT(HelpMe[[#This Row],[Year]],"-M",HelpMe[[#This Row],[Month]])</f>
        <v>#VALUE!</v>
      </c>
      <c r="AI1062" s="228" t="str">
        <f ca="1">IF(HelpMe[[#This Row],[Age]]&lt;2,"Less than 2",IF(HelpMe[[#This Row],[Age]]&lt;5,"From 2 to 5",IF(HelpMe[[#This Row],[Age]]&lt;10,"From 5 to 10","More than 10")))</f>
        <v>More than 10</v>
      </c>
      <c r="AJ1062" s="233" t="e">
        <f>DATEVALUE(TEXT(HelpMe[[#This Row],[Created Date]],"mm/dd/yyyy hh:mm"))</f>
        <v>#VALUE!</v>
      </c>
      <c r="AK1062" s="233" t="e">
        <f>IF(HelpMe[[#This Row],[Resolved Time]]="-","",DATEVALUE(TEXT(HelpMe[[#This Row],[Created Date]],"mm/dd/yyyy hh:mm")))</f>
        <v>#VALUE!</v>
      </c>
    </row>
    <row r="1063" spans="1:37" ht="13.5" customHeight="1">
      <c r="A1063" s="252">
        <v>4000002194</v>
      </c>
      <c r="B1063" s="252" t="s">
        <v>156</v>
      </c>
      <c r="C1063" s="252" t="s">
        <v>795</v>
      </c>
      <c r="D1063" s="254" t="s">
        <v>2440</v>
      </c>
      <c r="E1063" s="252" t="s">
        <v>742</v>
      </c>
      <c r="F1063" s="252" t="s">
        <v>742</v>
      </c>
      <c r="G1063" s="252" t="s">
        <v>516</v>
      </c>
      <c r="H1063" s="252" t="s">
        <v>403</v>
      </c>
      <c r="I1063" s="255">
        <v>45524.818055555559</v>
      </c>
      <c r="J1063" s="255">
        <v>45527.4375</v>
      </c>
      <c r="K1063" s="252" t="s">
        <v>845</v>
      </c>
      <c r="L1063" s="255">
        <v>45534.468055555553</v>
      </c>
      <c r="M1063" s="252" t="s">
        <v>846</v>
      </c>
      <c r="N1063" s="252" t="s">
        <v>912</v>
      </c>
      <c r="O1063" s="252" t="s">
        <v>920</v>
      </c>
      <c r="P1063" s="255">
        <v>45534.468055555553</v>
      </c>
      <c r="Q1063" s="252" t="s">
        <v>795</v>
      </c>
      <c r="R1063" s="255">
        <v>45531.456250000003</v>
      </c>
      <c r="S1063" s="255">
        <v>45531.456250000003</v>
      </c>
      <c r="T1063" s="255">
        <v>45525.520833333336</v>
      </c>
      <c r="U1063" s="253" t="s">
        <v>849</v>
      </c>
      <c r="V1063" s="256">
        <v>2000000000</v>
      </c>
      <c r="W1063" s="252" t="s">
        <v>850</v>
      </c>
      <c r="X1063" s="252" t="s">
        <v>793</v>
      </c>
      <c r="Y1063" s="235" t="str">
        <f>VLOOKUP(HelpMe[[#This Row],[Technician]],Technicians[#All],3,FALSE)</f>
        <v>RAK Ceramics</v>
      </c>
      <c r="Z1063" s="228" t="str">
        <f>VLOOKUP(HelpMe[[#This Row],[Technician]],Technicians[#All],2,FALSE)</f>
        <v>SAP SD</v>
      </c>
      <c r="AA1063" s="233" t="e">
        <f>IF((TEXT("Oct 28, 2024 00:00 AM","mmm dd, yyyy hh:mm") - TEXT(HelpMe[[#This Row],[Created Date]],"mmm dd, yyyy hh:mm"))&gt;0, "Yes","No")</f>
        <v>#VALUE!</v>
      </c>
      <c r="AB1063" s="230">
        <f ca="1">IF(HelpMe[[#This Row],[Resolved Time]]="-",NOW()-TEXT(HelpMe[[#This Row],[Created Date]],"mmm dd, yyyy hh:mm"),HelpMe[[#This Row],[Resolved Time]]-HelpMe[[#This Row],[Created Date]])</f>
        <v>6.6381944444437977</v>
      </c>
      <c r="AC1063" s="231" t="e">
        <f>YEAR(TEXT(HelpMe[[#This Row],[Created Date]],"mmm dd, yyyy hh:mm"))</f>
        <v>#VALUE!</v>
      </c>
      <c r="AD1063" s="228" t="e">
        <f>WEEKNUM(TEXT(HelpMe[[#This Row],[Created Date]],"mmm dd, yyyy hh:mm"),2)</f>
        <v>#VALUE!</v>
      </c>
      <c r="AE1063" s="228" t="e">
        <f>_xlfn.CONCAT(HelpMe[[#This Row],[Year]],"-W",HelpMe[[#This Row],[Week'#]])</f>
        <v>#VALUE!</v>
      </c>
      <c r="AF1063" s="228" t="str">
        <f>IFERROR(VLOOKUP(HelpMe[[#This Row],[ID]],CGTracker[#All],11,FALSE),"No CG Status Found")</f>
        <v>No CG Status Found</v>
      </c>
      <c r="AG1063" s="228" t="e">
        <f>MONTH(TEXT(HelpMe[[#This Row],[Created Date]],"mmm dd, yyyy hh:mm"))</f>
        <v>#VALUE!</v>
      </c>
      <c r="AH1063" s="228" t="e">
        <f>_xlfn.CONCAT(HelpMe[[#This Row],[Year]],"-M",HelpMe[[#This Row],[Month]])</f>
        <v>#VALUE!</v>
      </c>
      <c r="AI1063" s="228" t="str">
        <f ca="1">IF(HelpMe[[#This Row],[Age]]&lt;2,"Less than 2",IF(HelpMe[[#This Row],[Age]]&lt;5,"From 2 to 5",IF(HelpMe[[#This Row],[Age]]&lt;10,"From 5 to 10","More than 10")))</f>
        <v>From 5 to 10</v>
      </c>
      <c r="AJ1063" s="233" t="e">
        <f>DATEVALUE(TEXT(HelpMe[[#This Row],[Created Date]],"mm/dd/yyyy hh:mm"))</f>
        <v>#VALUE!</v>
      </c>
      <c r="AK1063" s="233" t="e">
        <f>IF(HelpMe[[#This Row],[Resolved Time]]="-","",DATEVALUE(TEXT(HelpMe[[#This Row],[Created Date]],"mm/dd/yyyy hh:mm")))</f>
        <v>#VALUE!</v>
      </c>
    </row>
    <row r="1064" spans="1:37" ht="13.5" customHeight="1">
      <c r="A1064" s="252">
        <v>4000005483</v>
      </c>
      <c r="B1064" s="252" t="s">
        <v>156</v>
      </c>
      <c r="C1064" s="252" t="s">
        <v>795</v>
      </c>
      <c r="D1064" s="254" t="s">
        <v>583</v>
      </c>
      <c r="E1064" s="252" t="s">
        <v>1086</v>
      </c>
      <c r="F1064" s="252" t="s">
        <v>941</v>
      </c>
      <c r="G1064" s="252" t="s">
        <v>980</v>
      </c>
      <c r="H1064" s="252" t="s">
        <v>268</v>
      </c>
      <c r="I1064" s="255">
        <v>45624.81527777778</v>
      </c>
      <c r="J1064" s="255">
        <v>45629.4375</v>
      </c>
      <c r="K1064" s="252" t="s">
        <v>845</v>
      </c>
      <c r="L1064" s="253" t="s">
        <v>849</v>
      </c>
      <c r="M1064" s="252" t="s">
        <v>1086</v>
      </c>
      <c r="N1064" s="252" t="s">
        <v>860</v>
      </c>
      <c r="O1064" s="252" t="s">
        <v>848</v>
      </c>
      <c r="P1064" s="255">
        <v>45643.48541666667</v>
      </c>
      <c r="Q1064" s="252" t="s">
        <v>795</v>
      </c>
      <c r="R1064" s="253" t="s">
        <v>849</v>
      </c>
      <c r="S1064" s="253" t="s">
        <v>849</v>
      </c>
      <c r="T1064" s="255">
        <v>45625.520833333336</v>
      </c>
      <c r="U1064" s="253" t="s">
        <v>849</v>
      </c>
      <c r="V1064" s="253" t="s">
        <v>849</v>
      </c>
      <c r="W1064" s="252" t="s">
        <v>850</v>
      </c>
      <c r="X1064" s="252" t="s">
        <v>793</v>
      </c>
      <c r="Y1064" s="235" t="str">
        <f>VLOOKUP(HelpMe[[#This Row],[Technician]],Technicians[#All],3,FALSE)</f>
        <v>Capgemini</v>
      </c>
      <c r="Z1064" s="228" t="str">
        <f>VLOOKUP(HelpMe[[#This Row],[Technician]],Technicians[#All],2,FALSE)</f>
        <v>SAP FICO</v>
      </c>
      <c r="AA1064" s="233" t="e">
        <f>IF((TEXT("Oct 28, 2024 00:00 AM","mmm dd, yyyy hh:mm") - TEXT(HelpMe[[#This Row],[Created Date]],"mmm dd, yyyy hh:mm"))&gt;0, "Yes","No")</f>
        <v>#VALUE!</v>
      </c>
      <c r="AB1064" s="230" t="e">
        <f ca="1">IF(HelpMe[[#This Row],[Resolved Time]]="-",NOW()-TEXT(HelpMe[[#This Row],[Created Date]],"mmm dd, yyyy hh:mm"),HelpMe[[#This Row],[Resolved Time]]-HelpMe[[#This Row],[Created Date]])</f>
        <v>#VALUE!</v>
      </c>
      <c r="AC1064" s="231" t="e">
        <f>YEAR(TEXT(HelpMe[[#This Row],[Created Date]],"mmm dd, yyyy hh:mm"))</f>
        <v>#VALUE!</v>
      </c>
      <c r="AD1064" s="228" t="e">
        <f>WEEKNUM(TEXT(HelpMe[[#This Row],[Created Date]],"mmm dd, yyyy hh:mm"),2)</f>
        <v>#VALUE!</v>
      </c>
      <c r="AE1064" s="228" t="e">
        <f>_xlfn.CONCAT(HelpMe[[#This Row],[Year]],"-W",HelpMe[[#This Row],[Week'#]])</f>
        <v>#VALUE!</v>
      </c>
      <c r="AF1064" s="228" t="str">
        <f>IFERROR(VLOOKUP(HelpMe[[#This Row],[ID]],CGTracker[#All],11,FALSE),"No CG Status Found")</f>
        <v>In Progress</v>
      </c>
      <c r="AG1064" s="228" t="e">
        <f>MONTH(TEXT(HelpMe[[#This Row],[Created Date]],"mmm dd, yyyy hh:mm"))</f>
        <v>#VALUE!</v>
      </c>
      <c r="AH1064" s="228" t="e">
        <f>_xlfn.CONCAT(HelpMe[[#This Row],[Year]],"-M",HelpMe[[#This Row],[Month]])</f>
        <v>#VALUE!</v>
      </c>
      <c r="AI1064" s="228" t="e">
        <f ca="1">IF(HelpMe[[#This Row],[Age]]&lt;2,"Less than 2",IF(HelpMe[[#This Row],[Age]]&lt;5,"From 2 to 5",IF(HelpMe[[#This Row],[Age]]&lt;10,"From 5 to 10","More than 10")))</f>
        <v>#VALUE!</v>
      </c>
      <c r="AJ1064" s="233" t="e">
        <f>DATEVALUE(TEXT(HelpMe[[#This Row],[Created Date]],"mm/dd/yyyy hh:mm"))</f>
        <v>#VALUE!</v>
      </c>
      <c r="AK1064" s="233" t="str">
        <f>IF(HelpMe[[#This Row],[Resolved Time]]="-","",DATEVALUE(TEXT(HelpMe[[#This Row],[Created Date]],"mm/dd/yyyy hh:mm")))</f>
        <v/>
      </c>
    </row>
    <row r="1065" spans="1:37" ht="13.5" customHeight="1">
      <c r="A1065" s="252">
        <v>4000001018</v>
      </c>
      <c r="B1065" s="252" t="s">
        <v>117</v>
      </c>
      <c r="C1065" s="252" t="s">
        <v>881</v>
      </c>
      <c r="D1065" s="254" t="s">
        <v>2441</v>
      </c>
      <c r="E1065" s="252" t="s">
        <v>911</v>
      </c>
      <c r="F1065" s="252" t="s">
        <v>742</v>
      </c>
      <c r="G1065" s="252" t="s">
        <v>942</v>
      </c>
      <c r="H1065" s="252" t="s">
        <v>268</v>
      </c>
      <c r="I1065" s="255">
        <v>45496.556250000001</v>
      </c>
      <c r="J1065" s="255">
        <v>45503.556250000001</v>
      </c>
      <c r="K1065" s="252" t="s">
        <v>845</v>
      </c>
      <c r="L1065" s="253" t="s">
        <v>849</v>
      </c>
      <c r="M1065" s="252" t="s">
        <v>886</v>
      </c>
      <c r="N1065" s="252" t="s">
        <v>912</v>
      </c>
      <c r="O1065" s="252" t="s">
        <v>848</v>
      </c>
      <c r="P1065" s="255">
        <v>45568.461805555555</v>
      </c>
      <c r="Q1065" s="252" t="s">
        <v>881</v>
      </c>
      <c r="R1065" s="253" t="s">
        <v>849</v>
      </c>
      <c r="S1065" s="255">
        <v>45544.76666666667</v>
      </c>
      <c r="T1065" s="255">
        <v>45496.722916666666</v>
      </c>
      <c r="U1065" s="252" t="s">
        <v>845</v>
      </c>
      <c r="V1065" s="256">
        <v>3000000000</v>
      </c>
      <c r="W1065" s="252" t="s">
        <v>850</v>
      </c>
      <c r="X1065" s="252" t="s">
        <v>913</v>
      </c>
      <c r="Y1065" s="235" t="str">
        <f>VLOOKUP(HelpMe[[#This Row],[Technician]],Technicians[#All],3,FALSE)</f>
        <v>RAK Ceramics</v>
      </c>
      <c r="Z1065" s="228" t="str">
        <f>VLOOKUP(HelpMe[[#This Row],[Technician]],Technicians[#All],2,FALSE)</f>
        <v>SAP SD</v>
      </c>
      <c r="AA1065" s="233" t="e">
        <f>IF((TEXT("Oct 28, 2024 00:00 AM","mmm dd, yyyy hh:mm") - TEXT(HelpMe[[#This Row],[Created Date]],"mmm dd, yyyy hh:mm"))&gt;0, "Yes","No")</f>
        <v>#VALUE!</v>
      </c>
      <c r="AB1065" s="230" t="e">
        <f ca="1">IF(HelpMe[[#This Row],[Resolved Time]]="-",NOW()-TEXT(HelpMe[[#This Row],[Created Date]],"mmm dd, yyyy hh:mm"),HelpMe[[#This Row],[Resolved Time]]-HelpMe[[#This Row],[Created Date]])</f>
        <v>#VALUE!</v>
      </c>
      <c r="AC1065" s="231" t="e">
        <f>YEAR(TEXT(HelpMe[[#This Row],[Created Date]],"mmm dd, yyyy hh:mm"))</f>
        <v>#VALUE!</v>
      </c>
      <c r="AD1065" s="228" t="e">
        <f>WEEKNUM(TEXT(HelpMe[[#This Row],[Created Date]],"mmm dd, yyyy hh:mm"),2)</f>
        <v>#VALUE!</v>
      </c>
      <c r="AE1065" s="228" t="e">
        <f>_xlfn.CONCAT(HelpMe[[#This Row],[Year]],"-W",HelpMe[[#This Row],[Week'#]])</f>
        <v>#VALUE!</v>
      </c>
      <c r="AF1065" s="228" t="str">
        <f>IFERROR(VLOOKUP(HelpMe[[#This Row],[ID]],CGTracker[#All],11,FALSE),"No CG Status Found")</f>
        <v>No CG Status Found</v>
      </c>
      <c r="AG1065" s="228" t="e">
        <f>MONTH(TEXT(HelpMe[[#This Row],[Created Date]],"mmm dd, yyyy hh:mm"))</f>
        <v>#VALUE!</v>
      </c>
      <c r="AH1065" s="228" t="e">
        <f>_xlfn.CONCAT(HelpMe[[#This Row],[Year]],"-M",HelpMe[[#This Row],[Month]])</f>
        <v>#VALUE!</v>
      </c>
      <c r="AI1065" s="228" t="e">
        <f ca="1">IF(HelpMe[[#This Row],[Age]]&lt;2,"Less than 2",IF(HelpMe[[#This Row],[Age]]&lt;5,"From 2 to 5",IF(HelpMe[[#This Row],[Age]]&lt;10,"From 5 to 10","More than 10")))</f>
        <v>#VALUE!</v>
      </c>
      <c r="AJ1065" s="233" t="e">
        <f>DATEVALUE(TEXT(HelpMe[[#This Row],[Created Date]],"mm/dd/yyyy hh:mm"))</f>
        <v>#VALUE!</v>
      </c>
      <c r="AK1065" s="233" t="str">
        <f>IF(HelpMe[[#This Row],[Resolved Time]]="-","",DATEVALUE(TEXT(HelpMe[[#This Row],[Created Date]],"mm/dd/yyyy hh:mm")))</f>
        <v/>
      </c>
    </row>
    <row r="1066" spans="1:37" ht="13.5" customHeight="1">
      <c r="A1066" s="252">
        <v>4000005786</v>
      </c>
      <c r="B1066" s="252" t="s">
        <v>156</v>
      </c>
      <c r="C1066" s="252" t="s">
        <v>795</v>
      </c>
      <c r="D1066" s="254" t="s">
        <v>2442</v>
      </c>
      <c r="E1066" s="252" t="s">
        <v>2401</v>
      </c>
      <c r="F1066" s="252" t="s">
        <v>941</v>
      </c>
      <c r="G1066" s="252" t="s">
        <v>980</v>
      </c>
      <c r="H1066" s="252" t="s">
        <v>40</v>
      </c>
      <c r="I1066" s="255">
        <v>45636.477777777778</v>
      </c>
      <c r="J1066" s="255">
        <v>45638.477777777778</v>
      </c>
      <c r="K1066" s="252" t="s">
        <v>845</v>
      </c>
      <c r="L1066" s="253" t="s">
        <v>849</v>
      </c>
      <c r="M1066" s="252" t="s">
        <v>2401</v>
      </c>
      <c r="N1066" s="252" t="s">
        <v>968</v>
      </c>
      <c r="O1066" s="252" t="s">
        <v>848</v>
      </c>
      <c r="P1066" s="255">
        <v>45644.63958333333</v>
      </c>
      <c r="Q1066" s="252" t="s">
        <v>795</v>
      </c>
      <c r="R1066" s="255">
        <v>45644.63958333333</v>
      </c>
      <c r="S1066" s="255">
        <v>45644.63958333333</v>
      </c>
      <c r="T1066" s="255">
        <v>45636.561111111114</v>
      </c>
      <c r="U1066" s="253" t="s">
        <v>849</v>
      </c>
      <c r="V1066" s="256">
        <v>2000000000</v>
      </c>
      <c r="W1066" s="252" t="s">
        <v>850</v>
      </c>
      <c r="X1066" s="252" t="s">
        <v>903</v>
      </c>
      <c r="Y1066" s="235" t="str">
        <f>VLOOKUP(HelpMe[[#This Row],[Technician]],Technicians[#All],3,FALSE)</f>
        <v>Capgemini</v>
      </c>
      <c r="Z1066" s="228" t="str">
        <f>VLOOKUP(HelpMe[[#This Row],[Technician]],Technicians[#All],2,FALSE)</f>
        <v>SAP FICO</v>
      </c>
      <c r="AA1066" s="233" t="e">
        <f>IF((TEXT("Oct 28, 2024 00:00 AM","mmm dd, yyyy hh:mm") - TEXT(HelpMe[[#This Row],[Created Date]],"mmm dd, yyyy hh:mm"))&gt;0, "Yes","No")</f>
        <v>#VALUE!</v>
      </c>
      <c r="AB1066" s="230">
        <f ca="1">IF(HelpMe[[#This Row],[Resolved Time]]="-",NOW()-TEXT(HelpMe[[#This Row],[Created Date]],"mmm dd, yyyy hh:mm"),HelpMe[[#This Row],[Resolved Time]]-HelpMe[[#This Row],[Created Date]])</f>
        <v>8.1618055555518367</v>
      </c>
      <c r="AC1066" s="231" t="e">
        <f>YEAR(TEXT(HelpMe[[#This Row],[Created Date]],"mmm dd, yyyy hh:mm"))</f>
        <v>#VALUE!</v>
      </c>
      <c r="AD1066" s="228" t="e">
        <f>WEEKNUM(TEXT(HelpMe[[#This Row],[Created Date]],"mmm dd, yyyy hh:mm"),2)</f>
        <v>#VALUE!</v>
      </c>
      <c r="AE1066" s="228" t="e">
        <f>_xlfn.CONCAT(HelpMe[[#This Row],[Year]],"-W",HelpMe[[#This Row],[Week'#]])</f>
        <v>#VALUE!</v>
      </c>
      <c r="AF1066" s="228" t="str">
        <f>IFERROR(VLOOKUP(HelpMe[[#This Row],[ID]],CGTracker[#All],11,FALSE),"No CG Status Found")</f>
        <v>Resolved</v>
      </c>
      <c r="AG1066" s="228" t="e">
        <f>MONTH(TEXT(HelpMe[[#This Row],[Created Date]],"mmm dd, yyyy hh:mm"))</f>
        <v>#VALUE!</v>
      </c>
      <c r="AH1066" s="228" t="e">
        <f>_xlfn.CONCAT(HelpMe[[#This Row],[Year]],"-M",HelpMe[[#This Row],[Month]])</f>
        <v>#VALUE!</v>
      </c>
      <c r="AI1066" s="228" t="str">
        <f ca="1">IF(HelpMe[[#This Row],[Age]]&lt;2,"Less than 2",IF(HelpMe[[#This Row],[Age]]&lt;5,"From 2 to 5",IF(HelpMe[[#This Row],[Age]]&lt;10,"From 5 to 10","More than 10")))</f>
        <v>From 5 to 10</v>
      </c>
      <c r="AJ1066" s="233">
        <f>DATEVALUE(TEXT(HelpMe[[#This Row],[Created Date]],"mm/dd/yyyy hh:mm"))</f>
        <v>45577</v>
      </c>
      <c r="AK1066" s="233">
        <f>IF(HelpMe[[#This Row],[Resolved Time]]="-","",DATEVALUE(TEXT(HelpMe[[#This Row],[Created Date]],"mm/dd/yyyy hh:mm")))</f>
        <v>45577</v>
      </c>
    </row>
    <row r="1067" spans="1:37" ht="13.5" customHeight="1">
      <c r="A1067" s="252">
        <v>4000001920</v>
      </c>
      <c r="B1067" s="252" t="s">
        <v>156</v>
      </c>
      <c r="C1067" s="252" t="s">
        <v>861</v>
      </c>
      <c r="D1067" s="254" t="s">
        <v>2443</v>
      </c>
      <c r="E1067" s="252" t="s">
        <v>1013</v>
      </c>
      <c r="F1067" s="252" t="s">
        <v>963</v>
      </c>
      <c r="G1067" s="252" t="s">
        <v>516</v>
      </c>
      <c r="H1067" s="252" t="s">
        <v>403</v>
      </c>
      <c r="I1067" s="255">
        <v>45517.386805555558</v>
      </c>
      <c r="J1067" s="255">
        <v>45519.4375</v>
      </c>
      <c r="K1067" s="252" t="s">
        <v>845</v>
      </c>
      <c r="L1067" s="255">
        <v>45520.671527777777</v>
      </c>
      <c r="M1067" s="252" t="s">
        <v>1013</v>
      </c>
      <c r="N1067" s="252" t="s">
        <v>1014</v>
      </c>
      <c r="O1067" s="252" t="s">
        <v>848</v>
      </c>
      <c r="P1067" s="255">
        <v>45520.671527777777</v>
      </c>
      <c r="Q1067" s="252" t="s">
        <v>795</v>
      </c>
      <c r="R1067" s="255">
        <v>45517.64166666667</v>
      </c>
      <c r="S1067" s="255">
        <v>45517.640277777777</v>
      </c>
      <c r="T1067" s="255">
        <v>45517.520833333336</v>
      </c>
      <c r="U1067" s="253" t="s">
        <v>849</v>
      </c>
      <c r="V1067" s="256">
        <v>2000000000</v>
      </c>
      <c r="W1067" s="252" t="s">
        <v>850</v>
      </c>
      <c r="X1067" s="252" t="s">
        <v>903</v>
      </c>
      <c r="Y1067" s="235" t="str">
        <f>VLOOKUP(HelpMe[[#This Row],[Technician]],Technicians[#All],3,FALSE)</f>
        <v>RAK Ceramics</v>
      </c>
      <c r="Z1067" s="228" t="str">
        <f>VLOOKUP(HelpMe[[#This Row],[Technician]],Technicians[#All],2,FALSE)</f>
        <v>Business Head India</v>
      </c>
      <c r="AA1067" s="233" t="e">
        <f>IF((TEXT("Oct 28, 2024 00:00 AM","mmm dd, yyyy hh:mm") - TEXT(HelpMe[[#This Row],[Created Date]],"mmm dd, yyyy hh:mm"))&gt;0, "Yes","No")</f>
        <v>#VALUE!</v>
      </c>
      <c r="AB1067" s="230">
        <f ca="1">IF(HelpMe[[#This Row],[Resolved Time]]="-",NOW()-TEXT(HelpMe[[#This Row],[Created Date]],"mmm dd, yyyy hh:mm"),HelpMe[[#This Row],[Resolved Time]]-HelpMe[[#This Row],[Created Date]])</f>
        <v>0.25486111111240461</v>
      </c>
      <c r="AC1067" s="231" t="e">
        <f>YEAR(TEXT(HelpMe[[#This Row],[Created Date]],"mmm dd, yyyy hh:mm"))</f>
        <v>#VALUE!</v>
      </c>
      <c r="AD1067" s="228" t="e">
        <f>WEEKNUM(TEXT(HelpMe[[#This Row],[Created Date]],"mmm dd, yyyy hh:mm"),2)</f>
        <v>#VALUE!</v>
      </c>
      <c r="AE1067" s="228" t="e">
        <f>_xlfn.CONCAT(HelpMe[[#This Row],[Year]],"-W",HelpMe[[#This Row],[Week'#]])</f>
        <v>#VALUE!</v>
      </c>
      <c r="AF1067" s="228" t="str">
        <f>IFERROR(VLOOKUP(HelpMe[[#This Row],[ID]],CGTracker[#All],11,FALSE),"No CG Status Found")</f>
        <v>No CG Status Found</v>
      </c>
      <c r="AG1067" s="228" t="e">
        <f>MONTH(TEXT(HelpMe[[#This Row],[Created Date]],"mmm dd, yyyy hh:mm"))</f>
        <v>#VALUE!</v>
      </c>
      <c r="AH1067" s="228" t="e">
        <f>_xlfn.CONCAT(HelpMe[[#This Row],[Year]],"-M",HelpMe[[#This Row],[Month]])</f>
        <v>#VALUE!</v>
      </c>
      <c r="AI1067" s="228" t="str">
        <f ca="1">IF(HelpMe[[#This Row],[Age]]&lt;2,"Less than 2",IF(HelpMe[[#This Row],[Age]]&lt;5,"From 2 to 5",IF(HelpMe[[#This Row],[Age]]&lt;10,"From 5 to 10","More than 10")))</f>
        <v>Less than 2</v>
      </c>
      <c r="AJ1067" s="233" t="e">
        <f>DATEVALUE(TEXT(HelpMe[[#This Row],[Created Date]],"mm/dd/yyyy hh:mm"))</f>
        <v>#VALUE!</v>
      </c>
      <c r="AK1067" s="233" t="e">
        <f>IF(HelpMe[[#This Row],[Resolved Time]]="-","",DATEVALUE(TEXT(HelpMe[[#This Row],[Created Date]],"mm/dd/yyyy hh:mm")))</f>
        <v>#VALUE!</v>
      </c>
    </row>
    <row r="1068" spans="1:37" ht="13.5" customHeight="1">
      <c r="A1068" s="252">
        <v>4000005435</v>
      </c>
      <c r="B1068" s="252" t="s">
        <v>117</v>
      </c>
      <c r="C1068" s="252" t="s">
        <v>795</v>
      </c>
      <c r="D1068" s="254" t="s">
        <v>2444</v>
      </c>
      <c r="E1068" s="252" t="s">
        <v>2345</v>
      </c>
      <c r="F1068" s="252" t="s">
        <v>1273</v>
      </c>
      <c r="G1068" s="252" t="s">
        <v>899</v>
      </c>
      <c r="H1068" s="252" t="s">
        <v>131</v>
      </c>
      <c r="I1068" s="255">
        <v>45623.634722222225</v>
      </c>
      <c r="J1068" s="255">
        <v>45625.634722222225</v>
      </c>
      <c r="K1068" s="252" t="s">
        <v>845</v>
      </c>
      <c r="L1068" s="253" t="s">
        <v>849</v>
      </c>
      <c r="M1068" s="252" t="s">
        <v>846</v>
      </c>
      <c r="N1068" s="252" t="s">
        <v>912</v>
      </c>
      <c r="O1068" s="252" t="s">
        <v>848</v>
      </c>
      <c r="P1068" s="255">
        <v>45625.484722222223</v>
      </c>
      <c r="Q1068" s="252" t="s">
        <v>795</v>
      </c>
      <c r="R1068" s="253" t="s">
        <v>849</v>
      </c>
      <c r="S1068" s="253" t="s">
        <v>849</v>
      </c>
      <c r="T1068" s="255">
        <v>45623.718055555553</v>
      </c>
      <c r="U1068" s="252" t="s">
        <v>845</v>
      </c>
      <c r="V1068" s="253" t="s">
        <v>849</v>
      </c>
      <c r="W1068" s="252" t="s">
        <v>850</v>
      </c>
      <c r="X1068" s="252" t="s">
        <v>793</v>
      </c>
      <c r="Y1068" s="235" t="str">
        <f>VLOOKUP(HelpMe[[#This Row],[Technician]],Technicians[#All],3,FALSE)</f>
        <v>Unkown</v>
      </c>
      <c r="Z1068" s="228" t="str">
        <f>VLOOKUP(HelpMe[[#This Row],[Technician]],Technicians[#All],2,FALSE)</f>
        <v>Unkown</v>
      </c>
      <c r="AA1068" s="233" t="e">
        <f>IF((TEXT("Oct 28, 2024 00:00 AM","mmm dd, yyyy hh:mm") - TEXT(HelpMe[[#This Row],[Created Date]],"mmm dd, yyyy hh:mm"))&gt;0, "Yes","No")</f>
        <v>#VALUE!</v>
      </c>
      <c r="AB1068" s="230" t="e">
        <f ca="1">IF(HelpMe[[#This Row],[Resolved Time]]="-",NOW()-TEXT(HelpMe[[#This Row],[Created Date]],"mmm dd, yyyy hh:mm"),HelpMe[[#This Row],[Resolved Time]]-HelpMe[[#This Row],[Created Date]])</f>
        <v>#VALUE!</v>
      </c>
      <c r="AC1068" s="231" t="e">
        <f>YEAR(TEXT(HelpMe[[#This Row],[Created Date]],"mmm dd, yyyy hh:mm"))</f>
        <v>#VALUE!</v>
      </c>
      <c r="AD1068" s="228" t="e">
        <f>WEEKNUM(TEXT(HelpMe[[#This Row],[Created Date]],"mmm dd, yyyy hh:mm"),2)</f>
        <v>#VALUE!</v>
      </c>
      <c r="AE1068" s="228" t="e">
        <f>_xlfn.CONCAT(HelpMe[[#This Row],[Year]],"-W",HelpMe[[#This Row],[Week'#]])</f>
        <v>#VALUE!</v>
      </c>
      <c r="AF1068" s="228" t="str">
        <f>IFERROR(VLOOKUP(HelpMe[[#This Row],[ID]],CGTracker[#All],11,FALSE),"No CG Status Found")</f>
        <v>No CG Status Found</v>
      </c>
      <c r="AG1068" s="228" t="e">
        <f>MONTH(TEXT(HelpMe[[#This Row],[Created Date]],"mmm dd, yyyy hh:mm"))</f>
        <v>#VALUE!</v>
      </c>
      <c r="AH1068" s="228" t="e">
        <f>_xlfn.CONCAT(HelpMe[[#This Row],[Year]],"-M",HelpMe[[#This Row],[Month]])</f>
        <v>#VALUE!</v>
      </c>
      <c r="AI1068" s="228" t="e">
        <f ca="1">IF(HelpMe[[#This Row],[Age]]&lt;2,"Less than 2",IF(HelpMe[[#This Row],[Age]]&lt;5,"From 2 to 5",IF(HelpMe[[#This Row],[Age]]&lt;10,"From 5 to 10","More than 10")))</f>
        <v>#VALUE!</v>
      </c>
      <c r="AJ1068" s="233" t="e">
        <f>DATEVALUE(TEXT(HelpMe[[#This Row],[Created Date]],"mm/dd/yyyy hh:mm"))</f>
        <v>#VALUE!</v>
      </c>
      <c r="AK1068" s="233" t="str">
        <f>IF(HelpMe[[#This Row],[Resolved Time]]="-","",DATEVALUE(TEXT(HelpMe[[#This Row],[Created Date]],"mm/dd/yyyy hh:mm")))</f>
        <v/>
      </c>
    </row>
    <row r="1069" spans="1:37" ht="13.5" customHeight="1">
      <c r="A1069" s="252">
        <v>4000003013</v>
      </c>
      <c r="B1069" s="252" t="s">
        <v>156</v>
      </c>
      <c r="C1069" s="252" t="s">
        <v>861</v>
      </c>
      <c r="D1069" s="254" t="s">
        <v>2445</v>
      </c>
      <c r="E1069" s="252" t="s">
        <v>1285</v>
      </c>
      <c r="F1069" s="252" t="s">
        <v>963</v>
      </c>
      <c r="G1069" s="252" t="s">
        <v>864</v>
      </c>
      <c r="H1069" s="252" t="s">
        <v>403</v>
      </c>
      <c r="I1069" s="255">
        <v>45548.506249999999</v>
      </c>
      <c r="J1069" s="255">
        <v>45551.506249999999</v>
      </c>
      <c r="K1069" s="252" t="s">
        <v>845</v>
      </c>
      <c r="L1069" s="255">
        <v>45578.818749999999</v>
      </c>
      <c r="M1069" s="252" t="s">
        <v>1285</v>
      </c>
      <c r="N1069" s="252" t="s">
        <v>860</v>
      </c>
      <c r="O1069" s="252" t="s">
        <v>848</v>
      </c>
      <c r="P1069" s="255">
        <v>45588.679861111108</v>
      </c>
      <c r="Q1069" s="252" t="s">
        <v>795</v>
      </c>
      <c r="R1069" s="255">
        <v>45575.785416666666</v>
      </c>
      <c r="S1069" s="255">
        <v>45548.513194444444</v>
      </c>
      <c r="T1069" s="255">
        <v>45548.589583333334</v>
      </c>
      <c r="U1069" s="253" t="s">
        <v>849</v>
      </c>
      <c r="V1069" s="253" t="s">
        <v>849</v>
      </c>
      <c r="W1069" s="252" t="s">
        <v>850</v>
      </c>
      <c r="X1069" s="252" t="s">
        <v>903</v>
      </c>
      <c r="Y1069" s="235" t="str">
        <f>VLOOKUP(HelpMe[[#This Row],[Technician]],Technicians[#All],3,FALSE)</f>
        <v>RAK Ceramics</v>
      </c>
      <c r="Z1069" s="228" t="str">
        <f>VLOOKUP(HelpMe[[#This Row],[Technician]],Technicians[#All],2,FALSE)</f>
        <v>Business Head India</v>
      </c>
      <c r="AA1069" s="233" t="e">
        <f>IF((TEXT("Oct 28, 2024 00:00 AM","mmm dd, yyyy hh:mm") - TEXT(HelpMe[[#This Row],[Created Date]],"mmm dd, yyyy hh:mm"))&gt;0, "Yes","No")</f>
        <v>#VALUE!</v>
      </c>
      <c r="AB1069" s="230">
        <f ca="1">IF(HelpMe[[#This Row],[Resolved Time]]="-",NOW()-TEXT(HelpMe[[#This Row],[Created Date]],"mmm dd, yyyy hh:mm"),HelpMe[[#This Row],[Resolved Time]]-HelpMe[[#This Row],[Created Date]])</f>
        <v>27.279166666667152</v>
      </c>
      <c r="AC1069" s="231" t="e">
        <f>YEAR(TEXT(HelpMe[[#This Row],[Created Date]],"mmm dd, yyyy hh:mm"))</f>
        <v>#VALUE!</v>
      </c>
      <c r="AD1069" s="228" t="e">
        <f>WEEKNUM(TEXT(HelpMe[[#This Row],[Created Date]],"mmm dd, yyyy hh:mm"),2)</f>
        <v>#VALUE!</v>
      </c>
      <c r="AE1069" s="228" t="e">
        <f>_xlfn.CONCAT(HelpMe[[#This Row],[Year]],"-W",HelpMe[[#This Row],[Week'#]])</f>
        <v>#VALUE!</v>
      </c>
      <c r="AF1069" s="228" t="str">
        <f>IFERROR(VLOOKUP(HelpMe[[#This Row],[ID]],CGTracker[#All],11,FALSE),"No CG Status Found")</f>
        <v>No CG Status Found</v>
      </c>
      <c r="AG1069" s="228" t="e">
        <f>MONTH(TEXT(HelpMe[[#This Row],[Created Date]],"mmm dd, yyyy hh:mm"))</f>
        <v>#VALUE!</v>
      </c>
      <c r="AH1069" s="228" t="e">
        <f>_xlfn.CONCAT(HelpMe[[#This Row],[Year]],"-M",HelpMe[[#This Row],[Month]])</f>
        <v>#VALUE!</v>
      </c>
      <c r="AI1069" s="228" t="str">
        <f ca="1">IF(HelpMe[[#This Row],[Age]]&lt;2,"Less than 2",IF(HelpMe[[#This Row],[Age]]&lt;5,"From 2 to 5",IF(HelpMe[[#This Row],[Age]]&lt;10,"From 5 to 10","More than 10")))</f>
        <v>More than 10</v>
      </c>
      <c r="AJ1069" s="233" t="e">
        <f>DATEVALUE(TEXT(HelpMe[[#This Row],[Created Date]],"mm/dd/yyyy hh:mm"))</f>
        <v>#VALUE!</v>
      </c>
      <c r="AK1069" s="233" t="e">
        <f>IF(HelpMe[[#This Row],[Resolved Time]]="-","",DATEVALUE(TEXT(HelpMe[[#This Row],[Created Date]],"mm/dd/yyyy hh:mm")))</f>
        <v>#VALUE!</v>
      </c>
    </row>
    <row r="1070" spans="1:37" ht="13.5" customHeight="1">
      <c r="A1070" s="252">
        <v>4000005903</v>
      </c>
      <c r="B1070" s="252" t="s">
        <v>117</v>
      </c>
      <c r="C1070" s="252" t="s">
        <v>906</v>
      </c>
      <c r="D1070" s="254" t="s">
        <v>2446</v>
      </c>
      <c r="E1070" s="252" t="s">
        <v>1407</v>
      </c>
      <c r="F1070" s="252" t="s">
        <v>843</v>
      </c>
      <c r="G1070" s="252" t="s">
        <v>844</v>
      </c>
      <c r="H1070" s="252" t="s">
        <v>40</v>
      </c>
      <c r="I1070" s="255">
        <v>45638.788194444445</v>
      </c>
      <c r="J1070" s="255">
        <v>45639.746527777781</v>
      </c>
      <c r="K1070" s="252" t="s">
        <v>845</v>
      </c>
      <c r="L1070" s="253" t="s">
        <v>849</v>
      </c>
      <c r="M1070" s="252" t="s">
        <v>1407</v>
      </c>
      <c r="N1070" s="252" t="s">
        <v>860</v>
      </c>
      <c r="O1070" s="252" t="s">
        <v>920</v>
      </c>
      <c r="P1070" s="255">
        <v>45644.486111111109</v>
      </c>
      <c r="Q1070" s="252" t="s">
        <v>861</v>
      </c>
      <c r="R1070" s="255">
        <v>45644.486111111109</v>
      </c>
      <c r="S1070" s="255">
        <v>45644.486111111109</v>
      </c>
      <c r="T1070" s="255">
        <v>45639.454861111109</v>
      </c>
      <c r="U1070" s="252" t="s">
        <v>885</v>
      </c>
      <c r="V1070" s="253" t="s">
        <v>849</v>
      </c>
      <c r="W1070" s="252" t="s">
        <v>850</v>
      </c>
      <c r="X1070" s="252" t="s">
        <v>793</v>
      </c>
      <c r="Y1070" s="235" t="str">
        <f>VLOOKUP(HelpMe[[#This Row],[Technician]],Technicians[#All],3,FALSE)</f>
        <v>RAK Ceramics</v>
      </c>
      <c r="Z1070" s="228" t="str">
        <f>VLOOKUP(HelpMe[[#This Row],[Technician]],Technicians[#All],2,FALSE)</f>
        <v>SAP Basis</v>
      </c>
      <c r="AA1070" s="233" t="e">
        <f>IF((TEXT("Oct 28, 2024 00:00 AM","mmm dd, yyyy hh:mm") - TEXT(HelpMe[[#This Row],[Created Date]],"mmm dd, yyyy hh:mm"))&gt;0, "Yes","No")</f>
        <v>#VALUE!</v>
      </c>
      <c r="AB1070" s="230">
        <f ca="1">IF(HelpMe[[#This Row],[Resolved Time]]="-",NOW()-TEXT(HelpMe[[#This Row],[Created Date]],"mmm dd, yyyy hh:mm"),HelpMe[[#This Row],[Resolved Time]]-HelpMe[[#This Row],[Created Date]])</f>
        <v>5.6979166666642413</v>
      </c>
      <c r="AC1070" s="231" t="e">
        <f>YEAR(TEXT(HelpMe[[#This Row],[Created Date]],"mmm dd, yyyy hh:mm"))</f>
        <v>#VALUE!</v>
      </c>
      <c r="AD1070" s="228" t="e">
        <f>WEEKNUM(TEXT(HelpMe[[#This Row],[Created Date]],"mmm dd, yyyy hh:mm"),2)</f>
        <v>#VALUE!</v>
      </c>
      <c r="AE1070" s="228" t="e">
        <f>_xlfn.CONCAT(HelpMe[[#This Row],[Year]],"-W",HelpMe[[#This Row],[Week'#]])</f>
        <v>#VALUE!</v>
      </c>
      <c r="AF1070" s="228" t="str">
        <f>IFERROR(VLOOKUP(HelpMe[[#This Row],[ID]],CGTracker[#All],11,FALSE),"No CG Status Found")</f>
        <v>No CG Status Found</v>
      </c>
      <c r="AG1070" s="228" t="e">
        <f>MONTH(TEXT(HelpMe[[#This Row],[Created Date]],"mmm dd, yyyy hh:mm"))</f>
        <v>#VALUE!</v>
      </c>
      <c r="AH1070" s="228" t="e">
        <f>_xlfn.CONCAT(HelpMe[[#This Row],[Year]],"-M",HelpMe[[#This Row],[Month]])</f>
        <v>#VALUE!</v>
      </c>
      <c r="AI1070" s="228" t="str">
        <f ca="1">IF(HelpMe[[#This Row],[Age]]&lt;2,"Less than 2",IF(HelpMe[[#This Row],[Age]]&lt;5,"From 2 to 5",IF(HelpMe[[#This Row],[Age]]&lt;10,"From 5 to 10","More than 10")))</f>
        <v>From 5 to 10</v>
      </c>
      <c r="AJ1070" s="233">
        <f>DATEVALUE(TEXT(HelpMe[[#This Row],[Created Date]],"mm/dd/yyyy hh:mm"))</f>
        <v>45638</v>
      </c>
      <c r="AK1070" s="233">
        <f>IF(HelpMe[[#This Row],[Resolved Time]]="-","",DATEVALUE(TEXT(HelpMe[[#This Row],[Created Date]],"mm/dd/yyyy hh:mm")))</f>
        <v>45638</v>
      </c>
    </row>
    <row r="1071" spans="1:37" ht="13.5" customHeight="1">
      <c r="A1071" s="252">
        <v>4000001451</v>
      </c>
      <c r="B1071" s="252" t="s">
        <v>117</v>
      </c>
      <c r="C1071" s="252" t="s">
        <v>795</v>
      </c>
      <c r="D1071" s="254" t="s">
        <v>2447</v>
      </c>
      <c r="E1071" s="252" t="s">
        <v>877</v>
      </c>
      <c r="F1071" s="252" t="s">
        <v>742</v>
      </c>
      <c r="G1071" s="252" t="s">
        <v>516</v>
      </c>
      <c r="H1071" s="252" t="s">
        <v>403</v>
      </c>
      <c r="I1071" s="255">
        <v>45504.700694444444</v>
      </c>
      <c r="J1071" s="255">
        <v>45505.65902777778</v>
      </c>
      <c r="K1071" s="252" t="s">
        <v>845</v>
      </c>
      <c r="L1071" s="255">
        <v>45563.561805555553</v>
      </c>
      <c r="M1071" s="252" t="s">
        <v>877</v>
      </c>
      <c r="N1071" s="252" t="s">
        <v>878</v>
      </c>
      <c r="O1071" s="252" t="s">
        <v>972</v>
      </c>
      <c r="P1071" s="255">
        <v>45563.561805555553</v>
      </c>
      <c r="Q1071" s="252" t="s">
        <v>861</v>
      </c>
      <c r="R1071" s="255">
        <v>45560.523611111108</v>
      </c>
      <c r="S1071" s="255">
        <v>45560.523611111108</v>
      </c>
      <c r="T1071" s="255">
        <v>45504.742361111108</v>
      </c>
      <c r="U1071" s="252" t="s">
        <v>845</v>
      </c>
      <c r="V1071" s="256">
        <v>3000000000</v>
      </c>
      <c r="W1071" s="252" t="s">
        <v>850</v>
      </c>
      <c r="X1071" s="252" t="s">
        <v>793</v>
      </c>
      <c r="Y1071" s="235" t="str">
        <f>VLOOKUP(HelpMe[[#This Row],[Technician]],Technicians[#All],3,FALSE)</f>
        <v>RAK Ceramics</v>
      </c>
      <c r="Z1071" s="228" t="str">
        <f>VLOOKUP(HelpMe[[#This Row],[Technician]],Technicians[#All],2,FALSE)</f>
        <v>SAP SD</v>
      </c>
      <c r="AA1071" s="233" t="e">
        <f>IF((TEXT("Oct 28, 2024 00:00 AM","mmm dd, yyyy hh:mm") - TEXT(HelpMe[[#This Row],[Created Date]],"mmm dd, yyyy hh:mm"))&gt;0, "Yes","No")</f>
        <v>#VALUE!</v>
      </c>
      <c r="AB1071" s="230">
        <f ca="1">IF(HelpMe[[#This Row],[Resolved Time]]="-",NOW()-TEXT(HelpMe[[#This Row],[Created Date]],"mmm dd, yyyy hh:mm"),HelpMe[[#This Row],[Resolved Time]]-HelpMe[[#This Row],[Created Date]])</f>
        <v>55.822916666664241</v>
      </c>
      <c r="AC1071" s="231" t="e">
        <f>YEAR(TEXT(HelpMe[[#This Row],[Created Date]],"mmm dd, yyyy hh:mm"))</f>
        <v>#VALUE!</v>
      </c>
      <c r="AD1071" s="228" t="e">
        <f>WEEKNUM(TEXT(HelpMe[[#This Row],[Created Date]],"mmm dd, yyyy hh:mm"),2)</f>
        <v>#VALUE!</v>
      </c>
      <c r="AE1071" s="228" t="e">
        <f>_xlfn.CONCAT(HelpMe[[#This Row],[Year]],"-W",HelpMe[[#This Row],[Week'#]])</f>
        <v>#VALUE!</v>
      </c>
      <c r="AF1071" s="228" t="str">
        <f>IFERROR(VLOOKUP(HelpMe[[#This Row],[ID]],CGTracker[#All],11,FALSE),"No CG Status Found")</f>
        <v>No CG Status Found</v>
      </c>
      <c r="AG1071" s="228" t="e">
        <f>MONTH(TEXT(HelpMe[[#This Row],[Created Date]],"mmm dd, yyyy hh:mm"))</f>
        <v>#VALUE!</v>
      </c>
      <c r="AH1071" s="228" t="e">
        <f>_xlfn.CONCAT(HelpMe[[#This Row],[Year]],"-M",HelpMe[[#This Row],[Month]])</f>
        <v>#VALUE!</v>
      </c>
      <c r="AI1071" s="228" t="str">
        <f ca="1">IF(HelpMe[[#This Row],[Age]]&lt;2,"Less than 2",IF(HelpMe[[#This Row],[Age]]&lt;5,"From 2 to 5",IF(HelpMe[[#This Row],[Age]]&lt;10,"From 5 to 10","More than 10")))</f>
        <v>More than 10</v>
      </c>
      <c r="AJ1071" s="233" t="e">
        <f>DATEVALUE(TEXT(HelpMe[[#This Row],[Created Date]],"mm/dd/yyyy hh:mm"))</f>
        <v>#VALUE!</v>
      </c>
      <c r="AK1071" s="233" t="e">
        <f>IF(HelpMe[[#This Row],[Resolved Time]]="-","",DATEVALUE(TEXT(HelpMe[[#This Row],[Created Date]],"mm/dd/yyyy hh:mm")))</f>
        <v>#VALUE!</v>
      </c>
    </row>
    <row r="1072" spans="1:37" ht="13.5" customHeight="1">
      <c r="A1072" s="252">
        <v>4000002718</v>
      </c>
      <c r="B1072" s="252" t="s">
        <v>156</v>
      </c>
      <c r="C1072" s="252" t="s">
        <v>795</v>
      </c>
      <c r="D1072" s="254" t="s">
        <v>2448</v>
      </c>
      <c r="E1072" s="252" t="s">
        <v>1380</v>
      </c>
      <c r="F1072" s="252" t="s">
        <v>843</v>
      </c>
      <c r="G1072" s="252" t="s">
        <v>844</v>
      </c>
      <c r="H1072" s="252" t="s">
        <v>403</v>
      </c>
      <c r="I1072" s="255">
        <v>45540.682638888888</v>
      </c>
      <c r="J1072" s="255">
        <v>45547.71875</v>
      </c>
      <c r="K1072" s="252" t="s">
        <v>845</v>
      </c>
      <c r="L1072" s="255">
        <v>45549.765277777777</v>
      </c>
      <c r="M1072" s="252" t="s">
        <v>886</v>
      </c>
      <c r="N1072" s="252" t="s">
        <v>912</v>
      </c>
      <c r="O1072" s="252" t="s">
        <v>848</v>
      </c>
      <c r="P1072" s="255">
        <v>45549.765277777777</v>
      </c>
      <c r="Q1072" s="252" t="s">
        <v>795</v>
      </c>
      <c r="R1072" s="255">
        <v>45546.757638888892</v>
      </c>
      <c r="S1072" s="255">
        <v>45541.654166666667</v>
      </c>
      <c r="T1072" s="255">
        <v>45540.765972222223</v>
      </c>
      <c r="U1072" s="253" t="s">
        <v>849</v>
      </c>
      <c r="V1072" s="256">
        <v>2000000000</v>
      </c>
      <c r="W1072" s="252" t="s">
        <v>850</v>
      </c>
      <c r="X1072" s="252" t="s">
        <v>793</v>
      </c>
      <c r="Y1072" s="235" t="str">
        <f>VLOOKUP(HelpMe[[#This Row],[Technician]],Technicians[#All],3,FALSE)</f>
        <v>RAK Ceramics</v>
      </c>
      <c r="Z1072" s="228" t="str">
        <f>VLOOKUP(HelpMe[[#This Row],[Technician]],Technicians[#All],2,FALSE)</f>
        <v>SAP Basis</v>
      </c>
      <c r="AA1072" s="233" t="e">
        <f>IF((TEXT("Oct 28, 2024 00:00 AM","mmm dd, yyyy hh:mm") - TEXT(HelpMe[[#This Row],[Created Date]],"mmm dd, yyyy hh:mm"))&gt;0, "Yes","No")</f>
        <v>#VALUE!</v>
      </c>
      <c r="AB1072" s="230">
        <f ca="1">IF(HelpMe[[#This Row],[Resolved Time]]="-",NOW()-TEXT(HelpMe[[#This Row],[Created Date]],"mmm dd, yyyy hh:mm"),HelpMe[[#This Row],[Resolved Time]]-HelpMe[[#This Row],[Created Date]])</f>
        <v>6.0750000000043656</v>
      </c>
      <c r="AC1072" s="231" t="e">
        <f>YEAR(TEXT(HelpMe[[#This Row],[Created Date]],"mmm dd, yyyy hh:mm"))</f>
        <v>#VALUE!</v>
      </c>
      <c r="AD1072" s="228" t="e">
        <f>WEEKNUM(TEXT(HelpMe[[#This Row],[Created Date]],"mmm dd, yyyy hh:mm"),2)</f>
        <v>#VALUE!</v>
      </c>
      <c r="AE1072" s="228" t="e">
        <f>_xlfn.CONCAT(HelpMe[[#This Row],[Year]],"-W",HelpMe[[#This Row],[Week'#]])</f>
        <v>#VALUE!</v>
      </c>
      <c r="AF1072" s="228" t="str">
        <f>IFERROR(VLOOKUP(HelpMe[[#This Row],[ID]],CGTracker[#All],11,FALSE),"No CG Status Found")</f>
        <v>No CG Status Found</v>
      </c>
      <c r="AG1072" s="228" t="e">
        <f>MONTH(TEXT(HelpMe[[#This Row],[Created Date]],"mmm dd, yyyy hh:mm"))</f>
        <v>#VALUE!</v>
      </c>
      <c r="AH1072" s="228" t="e">
        <f>_xlfn.CONCAT(HelpMe[[#This Row],[Year]],"-M",HelpMe[[#This Row],[Month]])</f>
        <v>#VALUE!</v>
      </c>
      <c r="AI1072" s="228" t="str">
        <f ca="1">IF(HelpMe[[#This Row],[Age]]&lt;2,"Less than 2",IF(HelpMe[[#This Row],[Age]]&lt;5,"From 2 to 5",IF(HelpMe[[#This Row],[Age]]&lt;10,"From 5 to 10","More than 10")))</f>
        <v>From 5 to 10</v>
      </c>
      <c r="AJ1072" s="233">
        <f>DATEVALUE(TEXT(HelpMe[[#This Row],[Created Date]],"mm/dd/yyyy hh:mm"))</f>
        <v>45421</v>
      </c>
      <c r="AK1072" s="233">
        <f>IF(HelpMe[[#This Row],[Resolved Time]]="-","",DATEVALUE(TEXT(HelpMe[[#This Row],[Created Date]],"mm/dd/yyyy hh:mm")))</f>
        <v>45421</v>
      </c>
    </row>
    <row r="1073" spans="1:37" ht="13.5" customHeight="1">
      <c r="A1073" s="252">
        <v>4000004959</v>
      </c>
      <c r="B1073" s="252" t="s">
        <v>156</v>
      </c>
      <c r="C1073" s="252" t="s">
        <v>906</v>
      </c>
      <c r="D1073" s="254" t="s">
        <v>348</v>
      </c>
      <c r="E1073" s="252" t="s">
        <v>1768</v>
      </c>
      <c r="F1073" s="252" t="s">
        <v>870</v>
      </c>
      <c r="G1073" s="252" t="s">
        <v>864</v>
      </c>
      <c r="H1073" s="252" t="s">
        <v>403</v>
      </c>
      <c r="I1073" s="255">
        <v>45609.461111111108</v>
      </c>
      <c r="J1073" s="255">
        <v>45609.794444444444</v>
      </c>
      <c r="K1073" s="252" t="s">
        <v>845</v>
      </c>
      <c r="L1073" s="255">
        <v>45613.789583333331</v>
      </c>
      <c r="M1073" s="252" t="s">
        <v>970</v>
      </c>
      <c r="N1073" s="252" t="s">
        <v>971</v>
      </c>
      <c r="O1073" s="252" t="s">
        <v>848</v>
      </c>
      <c r="P1073" s="255">
        <v>45613.789583333331</v>
      </c>
      <c r="Q1073" s="252" t="s">
        <v>861</v>
      </c>
      <c r="R1073" s="255">
        <v>45610.77847222222</v>
      </c>
      <c r="S1073" s="255">
        <v>45609.478472222225</v>
      </c>
      <c r="T1073" s="255">
        <v>45609.50277777778</v>
      </c>
      <c r="U1073" s="253" t="s">
        <v>849</v>
      </c>
      <c r="V1073" s="256">
        <v>2000000000</v>
      </c>
      <c r="W1073" s="252" t="s">
        <v>850</v>
      </c>
      <c r="X1073" s="252" t="s">
        <v>793</v>
      </c>
      <c r="Y1073" s="235" t="str">
        <f>VLOOKUP(HelpMe[[#This Row],[Technician]],Technicians[#All],3,FALSE)</f>
        <v>Capgemini</v>
      </c>
      <c r="Z1073" s="228" t="str">
        <f>VLOOKUP(HelpMe[[#This Row],[Technician]],Technicians[#All],2,FALSE)</f>
        <v>SAP MM</v>
      </c>
      <c r="AA1073" s="233" t="e">
        <f>IF((TEXT("Oct 28, 2024 00:00 AM","mmm dd, yyyy hh:mm") - TEXT(HelpMe[[#This Row],[Created Date]],"mmm dd, yyyy hh:mm"))&gt;0, "Yes","No")</f>
        <v>#VALUE!</v>
      </c>
      <c r="AB1073" s="230">
        <f ca="1">IF(HelpMe[[#This Row],[Resolved Time]]="-",NOW()-TEXT(HelpMe[[#This Row],[Created Date]],"mmm dd, yyyy hh:mm"),HelpMe[[#This Row],[Resolved Time]]-HelpMe[[#This Row],[Created Date]])</f>
        <v>1.3173611111124046</v>
      </c>
      <c r="AC1073" s="231" t="e">
        <f>YEAR(TEXT(HelpMe[[#This Row],[Created Date]],"mmm dd, yyyy hh:mm"))</f>
        <v>#VALUE!</v>
      </c>
      <c r="AD1073" s="228" t="e">
        <f>WEEKNUM(TEXT(HelpMe[[#This Row],[Created Date]],"mmm dd, yyyy hh:mm"),2)</f>
        <v>#VALUE!</v>
      </c>
      <c r="AE1073" s="228" t="e">
        <f>_xlfn.CONCAT(HelpMe[[#This Row],[Year]],"-W",HelpMe[[#This Row],[Week'#]])</f>
        <v>#VALUE!</v>
      </c>
      <c r="AF1073" s="228" t="str">
        <f>IFERROR(VLOOKUP(HelpMe[[#This Row],[ID]],CGTracker[#All],11,FALSE),"No CG Status Found")</f>
        <v>Closed</v>
      </c>
      <c r="AG1073" s="228" t="e">
        <f>MONTH(TEXT(HelpMe[[#This Row],[Created Date]],"mmm dd, yyyy hh:mm"))</f>
        <v>#VALUE!</v>
      </c>
      <c r="AH1073" s="228" t="e">
        <f>_xlfn.CONCAT(HelpMe[[#This Row],[Year]],"-M",HelpMe[[#This Row],[Month]])</f>
        <v>#VALUE!</v>
      </c>
      <c r="AI1073" s="228" t="str">
        <f ca="1">IF(HelpMe[[#This Row],[Age]]&lt;2,"Less than 2",IF(HelpMe[[#This Row],[Age]]&lt;5,"From 2 to 5",IF(HelpMe[[#This Row],[Age]]&lt;10,"From 5 to 10","More than 10")))</f>
        <v>Less than 2</v>
      </c>
      <c r="AJ1073" s="233" t="e">
        <f>DATEVALUE(TEXT(HelpMe[[#This Row],[Created Date]],"mm/dd/yyyy hh:mm"))</f>
        <v>#VALUE!</v>
      </c>
      <c r="AK1073" s="233" t="e">
        <f>IF(HelpMe[[#This Row],[Resolved Time]]="-","",DATEVALUE(TEXT(HelpMe[[#This Row],[Created Date]],"mm/dd/yyyy hh:mm")))</f>
        <v>#VALUE!</v>
      </c>
    </row>
    <row r="1074" spans="1:37" ht="13.5" customHeight="1">
      <c r="A1074" s="252">
        <v>4000005350</v>
      </c>
      <c r="B1074" s="252" t="s">
        <v>156</v>
      </c>
      <c r="C1074" s="252" t="s">
        <v>861</v>
      </c>
      <c r="D1074" s="254" t="s">
        <v>2449</v>
      </c>
      <c r="E1074" s="252" t="s">
        <v>970</v>
      </c>
      <c r="F1074" s="252" t="s">
        <v>854</v>
      </c>
      <c r="G1074" s="252" t="s">
        <v>855</v>
      </c>
      <c r="H1074" s="252" t="s">
        <v>746</v>
      </c>
      <c r="I1074" s="255">
        <v>45621.686805555553</v>
      </c>
      <c r="J1074" s="255">
        <v>45622.645833333336</v>
      </c>
      <c r="K1074" s="252" t="s">
        <v>845</v>
      </c>
      <c r="L1074" s="253" t="s">
        <v>849</v>
      </c>
      <c r="M1074" s="252" t="s">
        <v>970</v>
      </c>
      <c r="N1074" s="252" t="s">
        <v>971</v>
      </c>
      <c r="O1074" s="252" t="s">
        <v>920</v>
      </c>
      <c r="P1074" s="255">
        <v>45638.670138888891</v>
      </c>
      <c r="Q1074" s="252" t="s">
        <v>861</v>
      </c>
      <c r="R1074" s="253" t="s">
        <v>849</v>
      </c>
      <c r="S1074" s="255">
        <v>45635.657638888886</v>
      </c>
      <c r="T1074" s="255">
        <v>45621.728472222225</v>
      </c>
      <c r="U1074" s="253" t="s">
        <v>849</v>
      </c>
      <c r="V1074" s="256">
        <v>2000000000</v>
      </c>
      <c r="W1074" s="252" t="s">
        <v>850</v>
      </c>
      <c r="X1074" s="252" t="s">
        <v>793</v>
      </c>
      <c r="Y1074" s="235" t="str">
        <f>VLOOKUP(HelpMe[[#This Row],[Technician]],Technicians[#All],3,FALSE)</f>
        <v>RAK Ceramics</v>
      </c>
      <c r="Z1074" s="228" t="str">
        <f>VLOOKUP(HelpMe[[#This Row],[Technician]],Technicians[#All],2,FALSE)</f>
        <v>SAP PP</v>
      </c>
      <c r="AA1074" s="233" t="e">
        <f>IF((TEXT("Oct 28, 2024 00:00 AM","mmm dd, yyyy hh:mm") - TEXT(HelpMe[[#This Row],[Created Date]],"mmm dd, yyyy hh:mm"))&gt;0, "Yes","No")</f>
        <v>#VALUE!</v>
      </c>
      <c r="AB1074" s="230" t="e">
        <f ca="1">IF(HelpMe[[#This Row],[Resolved Time]]="-",NOW()-TEXT(HelpMe[[#This Row],[Created Date]],"mmm dd, yyyy hh:mm"),HelpMe[[#This Row],[Resolved Time]]-HelpMe[[#This Row],[Created Date]])</f>
        <v>#VALUE!</v>
      </c>
      <c r="AC1074" s="231" t="e">
        <f>YEAR(TEXT(HelpMe[[#This Row],[Created Date]],"mmm dd, yyyy hh:mm"))</f>
        <v>#VALUE!</v>
      </c>
      <c r="AD1074" s="228" t="e">
        <f>WEEKNUM(TEXT(HelpMe[[#This Row],[Created Date]],"mmm dd, yyyy hh:mm"),2)</f>
        <v>#VALUE!</v>
      </c>
      <c r="AE1074" s="228" t="e">
        <f>_xlfn.CONCAT(HelpMe[[#This Row],[Year]],"-W",HelpMe[[#This Row],[Week'#]])</f>
        <v>#VALUE!</v>
      </c>
      <c r="AF1074" s="228" t="str">
        <f>IFERROR(VLOOKUP(HelpMe[[#This Row],[ID]],CGTracker[#All],11,FALSE),"No CG Status Found")</f>
        <v>User acceptance</v>
      </c>
      <c r="AG1074" s="228" t="e">
        <f>MONTH(TEXT(HelpMe[[#This Row],[Created Date]],"mmm dd, yyyy hh:mm"))</f>
        <v>#VALUE!</v>
      </c>
      <c r="AH1074" s="228" t="e">
        <f>_xlfn.CONCAT(HelpMe[[#This Row],[Year]],"-M",HelpMe[[#This Row],[Month]])</f>
        <v>#VALUE!</v>
      </c>
      <c r="AI1074" s="228" t="e">
        <f ca="1">IF(HelpMe[[#This Row],[Age]]&lt;2,"Less than 2",IF(HelpMe[[#This Row],[Age]]&lt;5,"From 2 to 5",IF(HelpMe[[#This Row],[Age]]&lt;10,"From 5 to 10","More than 10")))</f>
        <v>#VALUE!</v>
      </c>
      <c r="AJ1074" s="233" t="e">
        <f>DATEVALUE(TEXT(HelpMe[[#This Row],[Created Date]],"mm/dd/yyyy hh:mm"))</f>
        <v>#VALUE!</v>
      </c>
      <c r="AK1074" s="233" t="str">
        <f>IF(HelpMe[[#This Row],[Resolved Time]]="-","",DATEVALUE(TEXT(HelpMe[[#This Row],[Created Date]],"mm/dd/yyyy hh:mm")))</f>
        <v/>
      </c>
    </row>
    <row r="1075" spans="1:37" ht="13.5" customHeight="1">
      <c r="A1075" s="252">
        <v>4000004812</v>
      </c>
      <c r="B1075" s="252" t="s">
        <v>156</v>
      </c>
      <c r="C1075" s="252" t="s">
        <v>861</v>
      </c>
      <c r="D1075" s="254" t="s">
        <v>217</v>
      </c>
      <c r="E1075" s="252" t="s">
        <v>1018</v>
      </c>
      <c r="F1075" s="252" t="s">
        <v>867</v>
      </c>
      <c r="G1075" s="252" t="s">
        <v>855</v>
      </c>
      <c r="H1075" s="252" t="s">
        <v>403</v>
      </c>
      <c r="I1075" s="255">
        <v>45604.496527777781</v>
      </c>
      <c r="J1075" s="255">
        <v>45608.496527777781</v>
      </c>
      <c r="K1075" s="252" t="s">
        <v>845</v>
      </c>
      <c r="L1075" s="255">
        <v>45607.787499999999</v>
      </c>
      <c r="M1075" s="252" t="s">
        <v>1018</v>
      </c>
      <c r="N1075" s="252" t="s">
        <v>860</v>
      </c>
      <c r="O1075" s="252" t="s">
        <v>848</v>
      </c>
      <c r="P1075" s="255">
        <v>45607.787499999999</v>
      </c>
      <c r="Q1075" s="252" t="s">
        <v>795</v>
      </c>
      <c r="R1075" s="255">
        <v>45604.748611111114</v>
      </c>
      <c r="S1075" s="255">
        <v>45604.529166666667</v>
      </c>
      <c r="T1075" s="255">
        <v>45604.579861111109</v>
      </c>
      <c r="U1075" s="253" t="s">
        <v>849</v>
      </c>
      <c r="V1075" s="253" t="s">
        <v>849</v>
      </c>
      <c r="W1075" s="252" t="s">
        <v>850</v>
      </c>
      <c r="X1075" s="252" t="s">
        <v>793</v>
      </c>
      <c r="Y1075" s="235" t="str">
        <f>VLOOKUP(HelpMe[[#This Row],[Technician]],Technicians[#All],3,FALSE)</f>
        <v>Capgemini</v>
      </c>
      <c r="Z1075" s="228" t="str">
        <f>VLOOKUP(HelpMe[[#This Row],[Technician]],Technicians[#All],2,FALSE)</f>
        <v>SAP PP</v>
      </c>
      <c r="AA1075" s="233" t="e">
        <f>IF((TEXT("Oct 28, 2024 00:00 AM","mmm dd, yyyy hh:mm") - TEXT(HelpMe[[#This Row],[Created Date]],"mmm dd, yyyy hh:mm"))&gt;0, "Yes","No")</f>
        <v>#VALUE!</v>
      </c>
      <c r="AB1075" s="230">
        <f ca="1">IF(HelpMe[[#This Row],[Resolved Time]]="-",NOW()-TEXT(HelpMe[[#This Row],[Created Date]],"mmm dd, yyyy hh:mm"),HelpMe[[#This Row],[Resolved Time]]-HelpMe[[#This Row],[Created Date]])</f>
        <v>0.25208333333284827</v>
      </c>
      <c r="AC1075" s="231" t="e">
        <f>YEAR(TEXT(HelpMe[[#This Row],[Created Date]],"mmm dd, yyyy hh:mm"))</f>
        <v>#VALUE!</v>
      </c>
      <c r="AD1075" s="228" t="e">
        <f>WEEKNUM(TEXT(HelpMe[[#This Row],[Created Date]],"mmm dd, yyyy hh:mm"),2)</f>
        <v>#VALUE!</v>
      </c>
      <c r="AE1075" s="228" t="e">
        <f>_xlfn.CONCAT(HelpMe[[#This Row],[Year]],"-W",HelpMe[[#This Row],[Week'#]])</f>
        <v>#VALUE!</v>
      </c>
      <c r="AF1075" s="228" t="str">
        <f>IFERROR(VLOOKUP(HelpMe[[#This Row],[ID]],CGTracker[#All],11,FALSE),"No CG Status Found")</f>
        <v>Closed</v>
      </c>
      <c r="AG1075" s="228" t="e">
        <f>MONTH(TEXT(HelpMe[[#This Row],[Created Date]],"mmm dd, yyyy hh:mm"))</f>
        <v>#VALUE!</v>
      </c>
      <c r="AH1075" s="228" t="e">
        <f>_xlfn.CONCAT(HelpMe[[#This Row],[Year]],"-M",HelpMe[[#This Row],[Month]])</f>
        <v>#VALUE!</v>
      </c>
      <c r="AI1075" s="228" t="str">
        <f ca="1">IF(HelpMe[[#This Row],[Age]]&lt;2,"Less than 2",IF(HelpMe[[#This Row],[Age]]&lt;5,"From 2 to 5",IF(HelpMe[[#This Row],[Age]]&lt;10,"From 5 to 10","More than 10")))</f>
        <v>Less than 2</v>
      </c>
      <c r="AJ1075" s="233">
        <f>DATEVALUE(TEXT(HelpMe[[#This Row],[Created Date]],"mm/dd/yyyy hh:mm"))</f>
        <v>45515</v>
      </c>
      <c r="AK1075" s="233">
        <f>IF(HelpMe[[#This Row],[Resolved Time]]="-","",DATEVALUE(TEXT(HelpMe[[#This Row],[Created Date]],"mm/dd/yyyy hh:mm")))</f>
        <v>45515</v>
      </c>
    </row>
    <row r="1076" spans="1:37" ht="13.5" customHeight="1">
      <c r="A1076" s="252">
        <v>4000000555</v>
      </c>
      <c r="B1076" s="252" t="s">
        <v>156</v>
      </c>
      <c r="C1076" s="252" t="s">
        <v>861</v>
      </c>
      <c r="D1076" s="254" t="s">
        <v>2450</v>
      </c>
      <c r="E1076" s="252" t="s">
        <v>1979</v>
      </c>
      <c r="F1076" s="252" t="s">
        <v>742</v>
      </c>
      <c r="G1076" s="252" t="s">
        <v>516</v>
      </c>
      <c r="H1076" s="252" t="s">
        <v>403</v>
      </c>
      <c r="I1076" s="255">
        <v>45484.531944444447</v>
      </c>
      <c r="J1076" s="255">
        <v>45488.531944444447</v>
      </c>
      <c r="K1076" s="252" t="s">
        <v>845</v>
      </c>
      <c r="L1076" s="255">
        <v>45499.538888888892</v>
      </c>
      <c r="M1076" s="252" t="s">
        <v>1979</v>
      </c>
      <c r="N1076" s="252" t="s">
        <v>1177</v>
      </c>
      <c r="O1076" s="252" t="s">
        <v>848</v>
      </c>
      <c r="P1076" s="255">
        <v>45499.538888888892</v>
      </c>
      <c r="Q1076" s="252" t="s">
        <v>795</v>
      </c>
      <c r="R1076" s="255">
        <v>45496.507638888892</v>
      </c>
      <c r="S1076" s="255">
        <v>45492.581944444442</v>
      </c>
      <c r="T1076" s="255">
        <v>45484.615277777775</v>
      </c>
      <c r="U1076" s="253" t="s">
        <v>849</v>
      </c>
      <c r="V1076" s="256">
        <v>2000000000</v>
      </c>
      <c r="W1076" s="252" t="s">
        <v>850</v>
      </c>
      <c r="X1076" s="252" t="s">
        <v>793</v>
      </c>
      <c r="Y1076" s="235" t="str">
        <f>VLOOKUP(HelpMe[[#This Row],[Technician]],Technicians[#All],3,FALSE)</f>
        <v>RAK Ceramics</v>
      </c>
      <c r="Z1076" s="228" t="str">
        <f>VLOOKUP(HelpMe[[#This Row],[Technician]],Technicians[#All],2,FALSE)</f>
        <v>SAP SD</v>
      </c>
      <c r="AA1076" s="233" t="e">
        <f>IF((TEXT("Oct 28, 2024 00:00 AM","mmm dd, yyyy hh:mm") - TEXT(HelpMe[[#This Row],[Created Date]],"mmm dd, yyyy hh:mm"))&gt;0, "Yes","No")</f>
        <v>#VALUE!</v>
      </c>
      <c r="AB1076" s="230">
        <f ca="1">IF(HelpMe[[#This Row],[Resolved Time]]="-",NOW()-TEXT(HelpMe[[#This Row],[Created Date]],"mmm dd, yyyy hh:mm"),HelpMe[[#This Row],[Resolved Time]]-HelpMe[[#This Row],[Created Date]])</f>
        <v>11.975694444445253</v>
      </c>
      <c r="AC1076" s="231" t="e">
        <f>YEAR(TEXT(HelpMe[[#This Row],[Created Date]],"mmm dd, yyyy hh:mm"))</f>
        <v>#VALUE!</v>
      </c>
      <c r="AD1076" s="228" t="e">
        <f>WEEKNUM(TEXT(HelpMe[[#This Row],[Created Date]],"mmm dd, yyyy hh:mm"),2)</f>
        <v>#VALUE!</v>
      </c>
      <c r="AE1076" s="228" t="e">
        <f>_xlfn.CONCAT(HelpMe[[#This Row],[Year]],"-W",HelpMe[[#This Row],[Week'#]])</f>
        <v>#VALUE!</v>
      </c>
      <c r="AF1076" s="228" t="str">
        <f>IFERROR(VLOOKUP(HelpMe[[#This Row],[ID]],CGTracker[#All],11,FALSE),"No CG Status Found")</f>
        <v>No CG Status Found</v>
      </c>
      <c r="AG1076" s="228" t="e">
        <f>MONTH(TEXT(HelpMe[[#This Row],[Created Date]],"mmm dd, yyyy hh:mm"))</f>
        <v>#VALUE!</v>
      </c>
      <c r="AH1076" s="228" t="e">
        <f>_xlfn.CONCAT(HelpMe[[#This Row],[Year]],"-M",HelpMe[[#This Row],[Month]])</f>
        <v>#VALUE!</v>
      </c>
      <c r="AI1076" s="228" t="str">
        <f ca="1">IF(HelpMe[[#This Row],[Age]]&lt;2,"Less than 2",IF(HelpMe[[#This Row],[Age]]&lt;5,"From 2 to 5",IF(HelpMe[[#This Row],[Age]]&lt;10,"From 5 to 10","More than 10")))</f>
        <v>More than 10</v>
      </c>
      <c r="AJ1076" s="233">
        <f>DATEVALUE(TEXT(HelpMe[[#This Row],[Created Date]],"mm/dd/yyyy hh:mm"))</f>
        <v>45603</v>
      </c>
      <c r="AK1076" s="233">
        <f>IF(HelpMe[[#This Row],[Resolved Time]]="-","",DATEVALUE(TEXT(HelpMe[[#This Row],[Created Date]],"mm/dd/yyyy hh:mm")))</f>
        <v>45603</v>
      </c>
    </row>
    <row r="1077" spans="1:37" ht="13.5" customHeight="1">
      <c r="A1077" s="252">
        <v>4000000884</v>
      </c>
      <c r="B1077" s="252" t="s">
        <v>156</v>
      </c>
      <c r="C1077" s="252" t="s">
        <v>795</v>
      </c>
      <c r="D1077" s="254" t="s">
        <v>2451</v>
      </c>
      <c r="E1077" s="252" t="s">
        <v>911</v>
      </c>
      <c r="F1077" s="252" t="s">
        <v>742</v>
      </c>
      <c r="G1077" s="252" t="s">
        <v>516</v>
      </c>
      <c r="H1077" s="252" t="s">
        <v>403</v>
      </c>
      <c r="I1077" s="255">
        <v>45491.615277777775</v>
      </c>
      <c r="J1077" s="255">
        <v>45495.615277777775</v>
      </c>
      <c r="K1077" s="252" t="s">
        <v>845</v>
      </c>
      <c r="L1077" s="255">
        <v>45534.468055555553</v>
      </c>
      <c r="M1077" s="252" t="s">
        <v>911</v>
      </c>
      <c r="N1077" s="252" t="s">
        <v>912</v>
      </c>
      <c r="O1077" s="252" t="s">
        <v>848</v>
      </c>
      <c r="P1077" s="255">
        <v>45534.468055555553</v>
      </c>
      <c r="Q1077" s="252" t="s">
        <v>795</v>
      </c>
      <c r="R1077" s="255">
        <v>45531.447916666664</v>
      </c>
      <c r="S1077" s="255">
        <v>45499.677777777775</v>
      </c>
      <c r="T1077" s="255">
        <v>45491.698611111111</v>
      </c>
      <c r="U1077" s="253" t="s">
        <v>849</v>
      </c>
      <c r="V1077" s="256">
        <v>2000000000</v>
      </c>
      <c r="W1077" s="252" t="s">
        <v>850</v>
      </c>
      <c r="X1077" s="252" t="s">
        <v>913</v>
      </c>
      <c r="Y1077" s="235" t="str">
        <f>VLOOKUP(HelpMe[[#This Row],[Technician]],Technicians[#All],3,FALSE)</f>
        <v>RAK Ceramics</v>
      </c>
      <c r="Z1077" s="228" t="str">
        <f>VLOOKUP(HelpMe[[#This Row],[Technician]],Technicians[#All],2,FALSE)</f>
        <v>SAP SD</v>
      </c>
      <c r="AA1077" s="233" t="e">
        <f>IF((TEXT("Oct 28, 2024 00:00 AM","mmm dd, yyyy hh:mm") - TEXT(HelpMe[[#This Row],[Created Date]],"mmm dd, yyyy hh:mm"))&gt;0, "Yes","No")</f>
        <v>#VALUE!</v>
      </c>
      <c r="AB1077" s="230">
        <f ca="1">IF(HelpMe[[#This Row],[Resolved Time]]="-",NOW()-TEXT(HelpMe[[#This Row],[Created Date]],"mmm dd, yyyy hh:mm"),HelpMe[[#This Row],[Resolved Time]]-HelpMe[[#This Row],[Created Date]])</f>
        <v>39.832638888889051</v>
      </c>
      <c r="AC1077" s="231" t="e">
        <f>YEAR(TEXT(HelpMe[[#This Row],[Created Date]],"mmm dd, yyyy hh:mm"))</f>
        <v>#VALUE!</v>
      </c>
      <c r="AD1077" s="228" t="e">
        <f>WEEKNUM(TEXT(HelpMe[[#This Row],[Created Date]],"mmm dd, yyyy hh:mm"),2)</f>
        <v>#VALUE!</v>
      </c>
      <c r="AE1077" s="228" t="e">
        <f>_xlfn.CONCAT(HelpMe[[#This Row],[Year]],"-W",HelpMe[[#This Row],[Week'#]])</f>
        <v>#VALUE!</v>
      </c>
      <c r="AF1077" s="228" t="str">
        <f>IFERROR(VLOOKUP(HelpMe[[#This Row],[ID]],CGTracker[#All],11,FALSE),"No CG Status Found")</f>
        <v>No CG Status Found</v>
      </c>
      <c r="AG1077" s="228" t="e">
        <f>MONTH(TEXT(HelpMe[[#This Row],[Created Date]],"mmm dd, yyyy hh:mm"))</f>
        <v>#VALUE!</v>
      </c>
      <c r="AH1077" s="228" t="e">
        <f>_xlfn.CONCAT(HelpMe[[#This Row],[Year]],"-M",HelpMe[[#This Row],[Month]])</f>
        <v>#VALUE!</v>
      </c>
      <c r="AI1077" s="228" t="str">
        <f ca="1">IF(HelpMe[[#This Row],[Age]]&lt;2,"Less than 2",IF(HelpMe[[#This Row],[Age]]&lt;5,"From 2 to 5",IF(HelpMe[[#This Row],[Age]]&lt;10,"From 5 to 10","More than 10")))</f>
        <v>More than 10</v>
      </c>
      <c r="AJ1077" s="233" t="e">
        <f>DATEVALUE(TEXT(HelpMe[[#This Row],[Created Date]],"mm/dd/yyyy hh:mm"))</f>
        <v>#VALUE!</v>
      </c>
      <c r="AK1077" s="233" t="e">
        <f>IF(HelpMe[[#This Row],[Resolved Time]]="-","",DATEVALUE(TEXT(HelpMe[[#This Row],[Created Date]],"mm/dd/yyyy hh:mm")))</f>
        <v>#VALUE!</v>
      </c>
    </row>
    <row r="1078" spans="1:37" ht="13.5" customHeight="1">
      <c r="A1078" s="252">
        <v>4000004039</v>
      </c>
      <c r="B1078" s="252" t="s">
        <v>156</v>
      </c>
      <c r="C1078" s="252" t="s">
        <v>795</v>
      </c>
      <c r="D1078" s="254" t="s">
        <v>2452</v>
      </c>
      <c r="E1078" s="252" t="s">
        <v>1086</v>
      </c>
      <c r="F1078" s="252" t="s">
        <v>518</v>
      </c>
      <c r="G1078" s="252" t="s">
        <v>516</v>
      </c>
      <c r="H1078" s="252" t="s">
        <v>268</v>
      </c>
      <c r="I1078" s="255">
        <v>45579.647916666669</v>
      </c>
      <c r="J1078" s="255">
        <v>45581.647916666669</v>
      </c>
      <c r="K1078" s="252" t="s">
        <v>845</v>
      </c>
      <c r="L1078" s="253" t="s">
        <v>849</v>
      </c>
      <c r="M1078" s="252" t="s">
        <v>1086</v>
      </c>
      <c r="N1078" s="252" t="s">
        <v>860</v>
      </c>
      <c r="O1078" s="252" t="s">
        <v>848</v>
      </c>
      <c r="P1078" s="255">
        <v>45638.539583333331</v>
      </c>
      <c r="Q1078" s="252" t="s">
        <v>795</v>
      </c>
      <c r="R1078" s="253" t="s">
        <v>849</v>
      </c>
      <c r="S1078" s="255">
        <v>45594.55972222222</v>
      </c>
      <c r="T1078" s="255">
        <v>45579.731249999997</v>
      </c>
      <c r="U1078" s="253" t="s">
        <v>849</v>
      </c>
      <c r="V1078" s="253" t="s">
        <v>849</v>
      </c>
      <c r="W1078" s="252" t="s">
        <v>850</v>
      </c>
      <c r="X1078" s="252" t="s">
        <v>793</v>
      </c>
      <c r="Y1078" s="235" t="str">
        <f>VLOOKUP(HelpMe[[#This Row],[Technician]],Technicians[#All],3,FALSE)</f>
        <v>Capgemini</v>
      </c>
      <c r="Z1078" s="228" t="str">
        <f>VLOOKUP(HelpMe[[#This Row],[Technician]],Technicians[#All],2,FALSE)</f>
        <v>SAP SD</v>
      </c>
      <c r="AA1078" s="233" t="e">
        <f>IF((TEXT("Oct 28, 2024 00:00 AM","mmm dd, yyyy hh:mm") - TEXT(HelpMe[[#This Row],[Created Date]],"mmm dd, yyyy hh:mm"))&gt;0, "Yes","No")</f>
        <v>#VALUE!</v>
      </c>
      <c r="AB1078" s="230" t="e">
        <f ca="1">IF(HelpMe[[#This Row],[Resolved Time]]="-",NOW()-TEXT(HelpMe[[#This Row],[Created Date]],"mmm dd, yyyy hh:mm"),HelpMe[[#This Row],[Resolved Time]]-HelpMe[[#This Row],[Created Date]])</f>
        <v>#VALUE!</v>
      </c>
      <c r="AC1078" s="231" t="e">
        <f>YEAR(TEXT(HelpMe[[#This Row],[Created Date]],"mmm dd, yyyy hh:mm"))</f>
        <v>#VALUE!</v>
      </c>
      <c r="AD1078" s="228" t="e">
        <f>WEEKNUM(TEXT(HelpMe[[#This Row],[Created Date]],"mmm dd, yyyy hh:mm"),2)</f>
        <v>#VALUE!</v>
      </c>
      <c r="AE1078" s="228" t="e">
        <f>_xlfn.CONCAT(HelpMe[[#This Row],[Year]],"-W",HelpMe[[#This Row],[Week'#]])</f>
        <v>#VALUE!</v>
      </c>
      <c r="AF1078" s="228" t="str">
        <f>IFERROR(VLOOKUP(HelpMe[[#This Row],[ID]],CGTracker[#All],11,FALSE),"No CG Status Found")</f>
        <v>In Progress</v>
      </c>
      <c r="AG1078" s="228" t="e">
        <f>MONTH(TEXT(HelpMe[[#This Row],[Created Date]],"mmm dd, yyyy hh:mm"))</f>
        <v>#VALUE!</v>
      </c>
      <c r="AH1078" s="228" t="e">
        <f>_xlfn.CONCAT(HelpMe[[#This Row],[Year]],"-M",HelpMe[[#This Row],[Month]])</f>
        <v>#VALUE!</v>
      </c>
      <c r="AI1078" s="228" t="e">
        <f ca="1">IF(HelpMe[[#This Row],[Age]]&lt;2,"Less than 2",IF(HelpMe[[#This Row],[Age]]&lt;5,"From 2 to 5",IF(HelpMe[[#This Row],[Age]]&lt;10,"From 5 to 10","More than 10")))</f>
        <v>#VALUE!</v>
      </c>
      <c r="AJ1078" s="233" t="e">
        <f>DATEVALUE(TEXT(HelpMe[[#This Row],[Created Date]],"mm/dd/yyyy hh:mm"))</f>
        <v>#VALUE!</v>
      </c>
      <c r="AK1078" s="233" t="str">
        <f>IF(HelpMe[[#This Row],[Resolved Time]]="-","",DATEVALUE(TEXT(HelpMe[[#This Row],[Created Date]],"mm/dd/yyyy hh:mm")))</f>
        <v/>
      </c>
    </row>
    <row r="1079" spans="1:37" ht="13.5" customHeight="1">
      <c r="A1079" s="252">
        <v>4000006083</v>
      </c>
      <c r="B1079" s="252" t="s">
        <v>156</v>
      </c>
      <c r="C1079" s="252" t="s">
        <v>795</v>
      </c>
      <c r="D1079" s="254" t="s">
        <v>771</v>
      </c>
      <c r="E1079" s="252" t="s">
        <v>1795</v>
      </c>
      <c r="F1079" s="252" t="s">
        <v>941</v>
      </c>
      <c r="G1079" s="252" t="s">
        <v>980</v>
      </c>
      <c r="H1079" s="252" t="s">
        <v>268</v>
      </c>
      <c r="I1079" s="255">
        <v>45645.71597222222</v>
      </c>
      <c r="J1079" s="255">
        <v>45647.71597222222</v>
      </c>
      <c r="K1079" s="252" t="s">
        <v>845</v>
      </c>
      <c r="L1079" s="253" t="s">
        <v>849</v>
      </c>
      <c r="M1079" s="252" t="s">
        <v>1795</v>
      </c>
      <c r="N1079" s="252" t="s">
        <v>860</v>
      </c>
      <c r="O1079" s="252" t="s">
        <v>848</v>
      </c>
      <c r="P1079" s="255">
        <v>45646.55</v>
      </c>
      <c r="Q1079" s="252" t="s">
        <v>795</v>
      </c>
      <c r="R1079" s="253" t="s">
        <v>849</v>
      </c>
      <c r="S1079" s="253" t="s">
        <v>849</v>
      </c>
      <c r="T1079" s="255">
        <v>45646.445138888892</v>
      </c>
      <c r="U1079" s="253" t="s">
        <v>849</v>
      </c>
      <c r="V1079" s="253" t="s">
        <v>849</v>
      </c>
      <c r="W1079" s="252" t="s">
        <v>850</v>
      </c>
      <c r="X1079" s="252" t="s">
        <v>903</v>
      </c>
      <c r="Y1079" s="235" t="str">
        <f>VLOOKUP(HelpMe[[#This Row],[Technician]],Technicians[#All],3,FALSE)</f>
        <v>Capgemini</v>
      </c>
      <c r="Z1079" s="228" t="str">
        <f>VLOOKUP(HelpMe[[#This Row],[Technician]],Technicians[#All],2,FALSE)</f>
        <v>SAP FICO</v>
      </c>
      <c r="AA1079" s="233" t="e">
        <f>IF((TEXT("Oct 28, 2024 00:00 AM","mmm dd, yyyy hh:mm") - TEXT(HelpMe[[#This Row],[Created Date]],"mmm dd, yyyy hh:mm"))&gt;0, "Yes","No")</f>
        <v>#VALUE!</v>
      </c>
      <c r="AB1079" s="230" t="e">
        <f ca="1">IF(HelpMe[[#This Row],[Resolved Time]]="-",NOW()-TEXT(HelpMe[[#This Row],[Created Date]],"mmm dd, yyyy hh:mm"),HelpMe[[#This Row],[Resolved Time]]-HelpMe[[#This Row],[Created Date]])</f>
        <v>#VALUE!</v>
      </c>
      <c r="AC1079" s="231" t="e">
        <f>YEAR(TEXT(HelpMe[[#This Row],[Created Date]],"mmm dd, yyyy hh:mm"))</f>
        <v>#VALUE!</v>
      </c>
      <c r="AD1079" s="228" t="e">
        <f>WEEKNUM(TEXT(HelpMe[[#This Row],[Created Date]],"mmm dd, yyyy hh:mm"),2)</f>
        <v>#VALUE!</v>
      </c>
      <c r="AE1079" s="228" t="e">
        <f>_xlfn.CONCAT(HelpMe[[#This Row],[Year]],"-W",HelpMe[[#This Row],[Week'#]])</f>
        <v>#VALUE!</v>
      </c>
      <c r="AF1079" s="228" t="str">
        <f>IFERROR(VLOOKUP(HelpMe[[#This Row],[ID]],CGTracker[#All],11,FALSE),"No CG Status Found")</f>
        <v>In Progress</v>
      </c>
      <c r="AG1079" s="228" t="e">
        <f>MONTH(TEXT(HelpMe[[#This Row],[Created Date]],"mmm dd, yyyy hh:mm"))</f>
        <v>#VALUE!</v>
      </c>
      <c r="AH1079" s="228" t="e">
        <f>_xlfn.CONCAT(HelpMe[[#This Row],[Year]],"-M",HelpMe[[#This Row],[Month]])</f>
        <v>#VALUE!</v>
      </c>
      <c r="AI1079" s="228" t="e">
        <f ca="1">IF(HelpMe[[#This Row],[Age]]&lt;2,"Less than 2",IF(HelpMe[[#This Row],[Age]]&lt;5,"From 2 to 5",IF(HelpMe[[#This Row],[Age]]&lt;10,"From 5 to 10","More than 10")))</f>
        <v>#VALUE!</v>
      </c>
      <c r="AJ1079" s="233" t="e">
        <f>DATEVALUE(TEXT(HelpMe[[#This Row],[Created Date]],"mm/dd/yyyy hh:mm"))</f>
        <v>#VALUE!</v>
      </c>
      <c r="AK1079" s="233" t="str">
        <f>IF(HelpMe[[#This Row],[Resolved Time]]="-","",DATEVALUE(TEXT(HelpMe[[#This Row],[Created Date]],"mm/dd/yyyy hh:mm")))</f>
        <v/>
      </c>
    </row>
  </sheetData>
  <hyperlinks>
    <hyperlink ref="D2" r:id="rId1" xr:uid="{B25FCD8A-0729-4FD2-953F-022D4BD731A7}"/>
    <hyperlink ref="D3" r:id="rId2" xr:uid="{A424F610-7A94-4C74-9816-2DD0AF2DB819}"/>
    <hyperlink ref="D4" r:id="rId3" xr:uid="{EE4B272D-49D3-4D09-BEAA-23214A5B02E2}"/>
    <hyperlink ref="D5" r:id="rId4" xr:uid="{CF2BBD94-1149-48F4-A35F-95EC6E84E379}"/>
    <hyperlink ref="D6" r:id="rId5" xr:uid="{5A110D89-3FA9-4F79-9DA2-919C8389F120}"/>
    <hyperlink ref="D7" r:id="rId6" xr:uid="{09F215E1-BF59-45C6-BC3B-1F2017F29608}"/>
    <hyperlink ref="D8" r:id="rId7" xr:uid="{D3DE839A-3799-4C87-80BB-E9F91329478E}"/>
    <hyperlink ref="D9" r:id="rId8" xr:uid="{989BA1F5-BF0D-49A8-B8AD-1A1C4CF7FF88}"/>
    <hyperlink ref="D10" r:id="rId9" xr:uid="{43E7D8CC-D2AB-46E9-9761-CB1FE777EAA1}"/>
    <hyperlink ref="D11" r:id="rId10" xr:uid="{05065DC7-816A-4238-823A-5B49A6D2FBF6}"/>
    <hyperlink ref="D12" r:id="rId11" xr:uid="{232CC93B-97EB-4B8D-92A6-4A827257D4BD}"/>
    <hyperlink ref="D13" r:id="rId12" xr:uid="{35D8FCBE-DEED-4552-8E0F-DBEAA60EA043}"/>
    <hyperlink ref="D14" r:id="rId13" xr:uid="{A31CAB3B-DB76-4F4D-95BA-361235AD75D2}"/>
    <hyperlink ref="D15" r:id="rId14" xr:uid="{474ECF29-B10E-45B7-B18C-64DEA842DEE7}"/>
    <hyperlink ref="D16" r:id="rId15" xr:uid="{413E25E6-0876-42AE-9AD4-A649DF3939BA}"/>
    <hyperlink ref="D17" r:id="rId16" xr:uid="{DB4A6274-D174-4526-B4E5-114E69EC112C}"/>
    <hyperlink ref="D18" r:id="rId17" xr:uid="{9580BE12-5AA4-4B35-B778-8F1C856D0864}"/>
    <hyperlink ref="D19" r:id="rId18" xr:uid="{A7E38966-79D0-421B-80D2-5E1F4E0B4CBE}"/>
    <hyperlink ref="D20" r:id="rId19" xr:uid="{23F5B51F-CD12-42EF-91AD-B66A1D12EC01}"/>
    <hyperlink ref="D21" r:id="rId20" xr:uid="{7BDDAAB9-147E-45C6-BE4B-CDD89AE68273}"/>
    <hyperlink ref="D22" r:id="rId21" xr:uid="{AA50A7CB-0F12-4B82-9165-B199390200DD}"/>
    <hyperlink ref="D23" r:id="rId22" xr:uid="{A1D086C0-F75D-49F4-9324-DF133E71CB32}"/>
    <hyperlink ref="D24" r:id="rId23" xr:uid="{65A3C93D-8061-4C00-9F54-6D774D89692A}"/>
    <hyperlink ref="D25" r:id="rId24" xr:uid="{65BE4463-B503-4185-9FD8-DE325E0D9E91}"/>
    <hyperlink ref="D26" r:id="rId25" xr:uid="{08964904-A539-45CB-BAF2-DF85179B18D5}"/>
    <hyperlink ref="D27" r:id="rId26" xr:uid="{5D112444-9F15-47B4-BDD6-B9041D1A86E6}"/>
    <hyperlink ref="D28" r:id="rId27" xr:uid="{C5EA9ABA-F91F-404F-9493-F61ACDCC9CA8}"/>
    <hyperlink ref="D29" r:id="rId28" xr:uid="{4967A600-D07E-42DB-93AA-0E952F94B163}"/>
    <hyperlink ref="D30" r:id="rId29" xr:uid="{D0490FC8-F1E6-45BB-9734-7FACBC96D071}"/>
    <hyperlink ref="D31" r:id="rId30" xr:uid="{0C99C177-8EA8-45B9-A53F-26972E79A72D}"/>
    <hyperlink ref="D32" r:id="rId31" xr:uid="{903E9753-E037-4FB2-AAB9-CAD316AE92B3}"/>
    <hyperlink ref="D33" r:id="rId32" xr:uid="{70BE0F8A-2E39-4D0F-9C70-DCB411C1E299}"/>
    <hyperlink ref="D34" r:id="rId33" xr:uid="{038FD8CE-0DB8-4B7B-9BA6-291DA26C5E31}"/>
    <hyperlink ref="D35" r:id="rId34" xr:uid="{B6C2C21D-32CA-4A9F-9B2D-9799723423B6}"/>
    <hyperlink ref="D36" r:id="rId35" xr:uid="{CF5D1532-EC73-492A-BB64-0999E9874DBB}"/>
    <hyperlink ref="D37" r:id="rId36" xr:uid="{8498E828-DC4A-4044-A9C6-AEF7CEB91609}"/>
    <hyperlink ref="D38" r:id="rId37" xr:uid="{233E9C33-B2FA-40F8-B8EE-0D4AF5334A20}"/>
    <hyperlink ref="D39" r:id="rId38" xr:uid="{C05A9A6C-80F5-4016-9EFA-584E304EE52E}"/>
    <hyperlink ref="D40" r:id="rId39" xr:uid="{82048F55-11F4-4A22-BCFE-7856CBE5D839}"/>
    <hyperlink ref="D41" r:id="rId40" xr:uid="{426B4756-3CFD-4AE0-A294-420A6A6EAA8F}"/>
    <hyperlink ref="D42" r:id="rId41" xr:uid="{AF803BA3-F8BF-47E5-BB2B-FFABC09AFBF8}"/>
    <hyperlink ref="D43" r:id="rId42" xr:uid="{354EF4C4-2C02-40A0-8351-89DEEC7147CC}"/>
    <hyperlink ref="D44" r:id="rId43" xr:uid="{4B06D997-F66D-4487-8491-EF2347BF4677}"/>
    <hyperlink ref="D45" r:id="rId44" xr:uid="{2E0D52A7-F700-424F-9F97-34232B23ECB4}"/>
    <hyperlink ref="D46" r:id="rId45" xr:uid="{22F02D95-B6AC-4E80-9F64-4E295F7F262C}"/>
    <hyperlink ref="D47" r:id="rId46" xr:uid="{83307EFE-DB9C-4085-AD3B-CD6071D47A7A}"/>
    <hyperlink ref="D48" r:id="rId47" xr:uid="{FEED3F62-6AC4-4FFB-8046-CEDC28C872B8}"/>
    <hyperlink ref="D49" r:id="rId48" xr:uid="{FEE5282D-DB01-4FA2-9D67-C4AB3B06E1E7}"/>
    <hyperlink ref="D50" r:id="rId49" xr:uid="{BF36CE43-0066-4BFE-9913-45685FD9136A}"/>
    <hyperlink ref="D51" r:id="rId50" xr:uid="{0495D7B9-528F-4B70-BEDC-4FE2E929C21C}"/>
    <hyperlink ref="D52" r:id="rId51" xr:uid="{4A8ED9D7-96C5-4F3D-B493-7EAF7B5EAE46}"/>
    <hyperlink ref="D53" r:id="rId52" xr:uid="{1D94E488-0A70-48A6-987A-39E4A5749EA1}"/>
    <hyperlink ref="D54" r:id="rId53" xr:uid="{74851A5F-3DB3-4106-9D26-E7C16E0B86EC}"/>
    <hyperlink ref="D55" r:id="rId54" xr:uid="{412FB039-602B-45AC-ADB0-670B5AAA132C}"/>
    <hyperlink ref="D56" r:id="rId55" xr:uid="{2117A7DD-869D-45F7-A2A9-E1BBA8DEB704}"/>
    <hyperlink ref="D57" r:id="rId56" xr:uid="{BBF78244-1318-4B60-95DF-A6ABD42AFA3E}"/>
    <hyperlink ref="D58" r:id="rId57" xr:uid="{67ABE316-8B58-4EC4-84FD-EEB492F8CA4C}"/>
    <hyperlink ref="D59" r:id="rId58" xr:uid="{670ABFFC-62C4-41EF-B76C-8935F1B000B9}"/>
    <hyperlink ref="D60" r:id="rId59" xr:uid="{CBF3E5CF-B881-4C41-B2A9-4CF2B1FD26D3}"/>
    <hyperlink ref="D61" r:id="rId60" xr:uid="{32F2B732-34BD-488B-81BC-C0949509BA36}"/>
    <hyperlink ref="D62" r:id="rId61" xr:uid="{D4525927-796F-443D-9AFA-83608698E461}"/>
    <hyperlink ref="D63" r:id="rId62" xr:uid="{CEFD01C3-4593-48E1-9EA6-A8952FDE0B4E}"/>
    <hyperlink ref="D64" r:id="rId63" xr:uid="{4893C363-F5C0-48E4-BCC7-9674EB6C180C}"/>
    <hyperlink ref="D65" r:id="rId64" xr:uid="{8AF09919-37B4-4104-8CD6-92E66061AECC}"/>
    <hyperlink ref="D66" r:id="rId65" xr:uid="{77AF297C-8B2B-4FF9-9DD8-767DF91DA971}"/>
    <hyperlink ref="D67" r:id="rId66" xr:uid="{6C9F43C3-DAF9-4C43-8F40-638A079B63E4}"/>
    <hyperlink ref="D68" r:id="rId67" xr:uid="{9B24924E-0699-48C1-AEB8-7944C57D5BDD}"/>
    <hyperlink ref="D69" r:id="rId68" xr:uid="{8BBE1EB5-E76E-4A3B-B015-1C5461BF6898}"/>
    <hyperlink ref="D70" r:id="rId69" xr:uid="{60C4B61C-63EE-40A6-994A-44B2210B8A25}"/>
    <hyperlink ref="D71" r:id="rId70" xr:uid="{3478F815-C47D-49AA-B8E1-5765EB15E0D1}"/>
    <hyperlink ref="D72" r:id="rId71" xr:uid="{6EAF2879-E463-4C91-8FF5-F578AD53B05B}"/>
    <hyperlink ref="D73" r:id="rId72" xr:uid="{B450FBD2-99A6-474A-A91C-750A4A5AA840}"/>
    <hyperlink ref="D74" r:id="rId73" xr:uid="{FCA3ABDF-9206-4E80-9F85-969F43FB9DF7}"/>
    <hyperlink ref="D75" r:id="rId74" xr:uid="{4EEC4BB0-FBDB-4A3B-9C04-448FE77A5DB8}"/>
    <hyperlink ref="D76" r:id="rId75" xr:uid="{96069677-EF64-4CD0-A5A6-58A7A149EBC4}"/>
    <hyperlink ref="D77" r:id="rId76" xr:uid="{A5959F5C-A2EF-4CCB-9726-7DF64B1B7785}"/>
    <hyperlink ref="D78" r:id="rId77" xr:uid="{B91A2057-1013-4D08-8F8D-007C28F4AE3B}"/>
    <hyperlink ref="D79" r:id="rId78" xr:uid="{C42838C1-398F-4017-B43B-001C2C41B830}"/>
    <hyperlink ref="D80" r:id="rId79" xr:uid="{AD33D49B-A9A3-4FF3-A1EA-6C5751DF5810}"/>
    <hyperlink ref="D81" r:id="rId80" xr:uid="{4C857BD9-D9FC-4D2A-AAC4-CF125E0D68F0}"/>
    <hyperlink ref="D82" r:id="rId81" xr:uid="{45F311FA-0D1D-461D-BC38-5BD943044C19}"/>
    <hyperlink ref="D83" r:id="rId82" xr:uid="{77F657B3-8E04-4F63-960E-6B337FD1DE95}"/>
    <hyperlink ref="D84" r:id="rId83" xr:uid="{6C432C89-217C-4015-AD29-08654D63BDF1}"/>
    <hyperlink ref="D85" r:id="rId84" xr:uid="{65F1D2B1-9DEE-4D0C-A771-6F4F119012AD}"/>
    <hyperlink ref="D86" r:id="rId85" xr:uid="{BE2225A3-7361-4829-B14C-F23D819FB71C}"/>
    <hyperlink ref="D87" r:id="rId86" xr:uid="{72180D71-D3B8-4291-BEB5-F1A271A2FA2F}"/>
    <hyperlink ref="D88" r:id="rId87" xr:uid="{3B5C95A7-BAF1-4B4E-B8D4-E7A9A10BD290}"/>
    <hyperlink ref="D89" r:id="rId88" xr:uid="{5E702ACA-48AC-4374-B344-E9C35126F040}"/>
    <hyperlink ref="D90" r:id="rId89" xr:uid="{200C3960-D8F1-432D-925A-F6416ACBAF32}"/>
    <hyperlink ref="D91" r:id="rId90" xr:uid="{E9DC6623-771A-4D13-9E48-4AC2885EC999}"/>
    <hyperlink ref="D92" r:id="rId91" xr:uid="{3BD5514F-3855-41ED-AF04-EE40E288938A}"/>
    <hyperlink ref="D93" r:id="rId92" xr:uid="{52B8C78C-DD49-4AEC-93C0-D3810F91E806}"/>
    <hyperlink ref="D94" r:id="rId93" xr:uid="{CE7D29D7-BE88-4D93-9B30-1B8467D36C82}"/>
    <hyperlink ref="D95" r:id="rId94" xr:uid="{2EE99CD0-164F-4CFA-86D6-410AEB9B12C0}"/>
    <hyperlink ref="D96" r:id="rId95" xr:uid="{A5BBFC04-CD6C-495D-926B-16755517AA82}"/>
    <hyperlink ref="D97" r:id="rId96" xr:uid="{9BE28C4C-D403-429E-BABF-28E5BD78FE79}"/>
    <hyperlink ref="D98" r:id="rId97" xr:uid="{0A9ABB4C-1D9C-4C1F-9713-5817F9A9578C}"/>
    <hyperlink ref="D99" r:id="rId98" xr:uid="{D9744A75-9C24-43F0-AF9A-179F890A38CF}"/>
    <hyperlink ref="D100" r:id="rId99" xr:uid="{56F9004B-45A9-4AFE-8550-C156AC3AC143}"/>
    <hyperlink ref="D101" r:id="rId100" xr:uid="{D8619247-14D9-4ECE-8113-ED541AAF5AD7}"/>
    <hyperlink ref="D102" r:id="rId101" xr:uid="{9B7F90EF-C9B7-414F-8809-72B0F86307F6}"/>
    <hyperlink ref="D103" r:id="rId102" xr:uid="{CDA76361-52F2-423B-9167-75993C5DEAA8}"/>
    <hyperlink ref="D104" r:id="rId103" xr:uid="{C6EE23F7-BF9C-47CF-8DE0-FB8B037A7391}"/>
    <hyperlink ref="D105" r:id="rId104" xr:uid="{7ADBE2EE-BE10-4955-9E10-F31A11C49B17}"/>
    <hyperlink ref="D106" r:id="rId105" xr:uid="{62FB3747-D606-4F94-8701-67E1A7EC5E9D}"/>
    <hyperlink ref="D107" r:id="rId106" xr:uid="{37E51BB1-A3D2-4BE0-9FFE-FEA59B65F2C0}"/>
    <hyperlink ref="D108" r:id="rId107" xr:uid="{5D1B8033-59C6-4C54-BAD5-9376279BBC68}"/>
    <hyperlink ref="D109" r:id="rId108" xr:uid="{01C6DD97-87F0-45C5-B6EF-2E3682E64D26}"/>
    <hyperlink ref="D110" r:id="rId109" xr:uid="{B2092425-38BC-4A94-BFDE-05A9D68A801E}"/>
    <hyperlink ref="D111" r:id="rId110" xr:uid="{FEF84D00-F112-4FE4-8A61-E952D0042B3D}"/>
    <hyperlink ref="D112" r:id="rId111" xr:uid="{22E53372-4DA2-459B-A5B4-C15FAD2E26CC}"/>
    <hyperlink ref="D113" r:id="rId112" xr:uid="{9F483FCA-85B2-4692-8FC4-7B0331DC4ACE}"/>
    <hyperlink ref="D114" r:id="rId113" xr:uid="{74D93083-7E49-456A-BED5-BD960C526D95}"/>
    <hyperlink ref="D115" r:id="rId114" xr:uid="{9F2E74BE-029F-4D4B-A836-27B25B83F3BB}"/>
    <hyperlink ref="D116" r:id="rId115" xr:uid="{DAF07528-DDDF-42E2-B343-40FCBCF79753}"/>
    <hyperlink ref="D117" r:id="rId116" xr:uid="{9E5658CA-0BD4-4BBF-840F-4714A7CBF312}"/>
    <hyperlink ref="D118" r:id="rId117" xr:uid="{48E827EE-B3FA-4DCE-BD0D-5BE667B3A958}"/>
    <hyperlink ref="D119" r:id="rId118" xr:uid="{39611DD6-0403-49B4-8932-ED784A2721EF}"/>
    <hyperlink ref="D120" r:id="rId119" xr:uid="{5A3AF893-0BA8-4D69-94D8-A522F747BD54}"/>
    <hyperlink ref="D121" r:id="rId120" xr:uid="{3588AF37-ED64-4133-B6AA-CF0422F4EEF8}"/>
    <hyperlink ref="D122" r:id="rId121" xr:uid="{8C03CBB6-E5CB-4929-A8DD-27A4CD68A43A}"/>
    <hyperlink ref="D123" r:id="rId122" xr:uid="{1D64B06E-B3D7-48FA-AE67-A5EDA1BDD588}"/>
    <hyperlink ref="D124" r:id="rId123" xr:uid="{0384AEAF-C2CD-43AA-8232-705A1C564074}"/>
    <hyperlink ref="D125" r:id="rId124" xr:uid="{AB106450-C3A4-4C2B-8CF8-A454301EBACB}"/>
    <hyperlink ref="D126" r:id="rId125" xr:uid="{38905A4F-20C8-4A65-9F29-81DD725AF354}"/>
    <hyperlink ref="D127" r:id="rId126" xr:uid="{A590B194-AF5D-456A-B1F3-05D9998B22AB}"/>
    <hyperlink ref="D128" r:id="rId127" xr:uid="{0EE5E32E-FB3C-4A28-AD9E-766CE304F538}"/>
    <hyperlink ref="D129" r:id="rId128" xr:uid="{39AB5802-E969-4CFF-8672-5C81B7E22D1A}"/>
    <hyperlink ref="D130" r:id="rId129" xr:uid="{138B4D2C-01A8-4F89-BDD1-A81136E8AD6D}"/>
    <hyperlink ref="D131" r:id="rId130" xr:uid="{515EE209-EBCD-4D34-B372-E7734276C6C9}"/>
    <hyperlink ref="D132" r:id="rId131" xr:uid="{8DAA88A5-BE2C-4CA6-8B63-0E101EE017A1}"/>
    <hyperlink ref="D133" r:id="rId132" xr:uid="{03D5D02E-6919-420C-AD07-ABD95C182D54}"/>
    <hyperlink ref="D134" r:id="rId133" xr:uid="{78411816-0F52-4053-BB3F-58B1F9C67ABD}"/>
    <hyperlink ref="D135" r:id="rId134" xr:uid="{30011242-61C3-4E2B-9984-912C17A84279}"/>
    <hyperlink ref="D136" r:id="rId135" xr:uid="{2192C5E8-8BE5-4B6E-BF0E-59B170E81BCF}"/>
    <hyperlink ref="D137" r:id="rId136" xr:uid="{5F0AFC22-BE3B-4EA2-97D9-E4B75FC57F32}"/>
    <hyperlink ref="D138" r:id="rId137" xr:uid="{B1642B57-7861-4164-8DA6-1342CB733F8C}"/>
    <hyperlink ref="D139" r:id="rId138" xr:uid="{52111A47-F213-47E6-9473-880FE08879AE}"/>
    <hyperlink ref="D140" r:id="rId139" xr:uid="{2618A16C-B7AB-4E0B-A5DA-AD8074CDDD89}"/>
    <hyperlink ref="D141" r:id="rId140" xr:uid="{88D00EBA-3B8A-4CB7-AE8C-B1741557486C}"/>
    <hyperlink ref="D142" r:id="rId141" xr:uid="{2A93FB41-C929-4D48-B0A2-A7363331879E}"/>
    <hyperlink ref="D143" r:id="rId142" xr:uid="{B743403A-26FC-4B1B-BDD8-A51752466043}"/>
    <hyperlink ref="D144" r:id="rId143" xr:uid="{F4D7A859-9FBA-4811-B3BA-976A537D5842}"/>
    <hyperlink ref="D145" r:id="rId144" xr:uid="{C23796D9-52CB-49F8-B027-2D4829EB4025}"/>
    <hyperlink ref="D146" r:id="rId145" xr:uid="{17FB6E5C-66BD-4C00-933E-EDD0F7FF870D}"/>
    <hyperlink ref="D147" r:id="rId146" xr:uid="{4AC6D8B9-BC73-4817-B2E6-D1998D8798A0}"/>
    <hyperlink ref="D148" r:id="rId147" xr:uid="{2687AE92-5322-4421-8922-AFC4843EF4D4}"/>
    <hyperlink ref="D149" r:id="rId148" xr:uid="{440C92DA-0943-4148-9397-CB41F40D462A}"/>
    <hyperlink ref="D150" r:id="rId149" xr:uid="{E8A91FEE-9ECC-4CC4-8F5D-0040E9462C5B}"/>
    <hyperlink ref="D151" r:id="rId150" xr:uid="{64B3B11C-F02C-46D4-83F8-5BE23D1D65F7}"/>
    <hyperlink ref="D152" r:id="rId151" xr:uid="{198A9D69-5EE6-46EE-B491-CD30A464CDF1}"/>
    <hyperlink ref="D153" r:id="rId152" xr:uid="{DBEB4111-679E-4298-80A2-5DFC2133C4C2}"/>
    <hyperlink ref="D154" r:id="rId153" xr:uid="{86900C4E-402E-4171-AA78-FFA1F233C551}"/>
    <hyperlink ref="D155" r:id="rId154" xr:uid="{5D94AF78-7CEA-4701-B00D-3F2A26F6FBC8}"/>
    <hyperlink ref="D156" r:id="rId155" xr:uid="{FD11AD26-C9E4-4DB2-B991-149CB9F3856A}"/>
    <hyperlink ref="D157" r:id="rId156" xr:uid="{9341B39A-9B47-4652-91CA-3723F91E161E}"/>
    <hyperlink ref="D158" r:id="rId157" xr:uid="{CDE206BA-65B7-40F0-B46D-06190102FC16}"/>
    <hyperlink ref="D159" r:id="rId158" xr:uid="{F3B6EE18-3C16-4DA9-9887-67E98AA68E0D}"/>
    <hyperlink ref="D160" r:id="rId159" xr:uid="{DC6BDC28-8811-4AF8-A700-890349D1D72D}"/>
    <hyperlink ref="D161" r:id="rId160" xr:uid="{71565A96-1130-40A8-AEE7-E84DFDF5A86B}"/>
    <hyperlink ref="D162" r:id="rId161" xr:uid="{1F0F138F-9CFF-4D0A-8559-FBAD108C9A2C}"/>
    <hyperlink ref="D163" r:id="rId162" xr:uid="{5218F9FC-0451-449B-A2BC-9892521E54A9}"/>
    <hyperlink ref="D164" r:id="rId163" xr:uid="{880C632E-F507-495A-B3F6-B659114D3EF7}"/>
    <hyperlink ref="D165" r:id="rId164" xr:uid="{63DD4DE8-CEED-458B-BEB2-BD8A06CA6C29}"/>
    <hyperlink ref="D166" r:id="rId165" xr:uid="{6DE5DEC3-ECEC-4DBE-9666-15F4A7101D22}"/>
    <hyperlink ref="D167" r:id="rId166" xr:uid="{224AE7A4-90E9-49B5-9364-128C3E9476DF}"/>
    <hyperlink ref="D168" r:id="rId167" xr:uid="{73344DCB-E696-460D-9042-80AFD31D633B}"/>
    <hyperlink ref="D169" r:id="rId168" xr:uid="{6339B3A6-8694-4EDE-88BB-2BE384A3BEDB}"/>
    <hyperlink ref="D170" r:id="rId169" xr:uid="{D084D416-7D71-4FA0-9510-E59217777D54}"/>
    <hyperlink ref="D171" r:id="rId170" xr:uid="{E24075DA-09E3-4640-AA11-36A11AE31DC0}"/>
    <hyperlink ref="D172" r:id="rId171" xr:uid="{B694AFCA-C583-49BC-A8B0-F0A5A6F5FFA9}"/>
    <hyperlink ref="D173" r:id="rId172" xr:uid="{30E9F56F-B410-42F7-A347-C50321BBB67F}"/>
    <hyperlink ref="D174" r:id="rId173" xr:uid="{E5127298-2CA5-4F9C-9140-20EE266A1857}"/>
    <hyperlink ref="D175" r:id="rId174" xr:uid="{15E43652-CBB0-4819-949F-0ACAC124E765}"/>
    <hyperlink ref="D176" r:id="rId175" xr:uid="{F84D0C96-CC67-41E4-BB5C-3C8592D3C1AB}"/>
    <hyperlink ref="D177" r:id="rId176" xr:uid="{D8A9B4A3-7A76-4F75-8B5E-460F8BCAA7AD}"/>
    <hyperlink ref="D178" r:id="rId177" xr:uid="{8C0000CF-AFB1-45E0-B2DF-EC9D489DCB0C}"/>
    <hyperlink ref="D179" r:id="rId178" xr:uid="{C7B2C228-894A-49C2-998D-62619D3F305A}"/>
    <hyperlink ref="D180" r:id="rId179" xr:uid="{D1B16C77-2DB7-44C3-B8B5-38EB6F9AAF48}"/>
    <hyperlink ref="D181" r:id="rId180" xr:uid="{D16F58F4-19B0-4DAD-B165-6827C1182B3A}"/>
    <hyperlink ref="D182" r:id="rId181" xr:uid="{503F1238-83C1-420A-8235-8D00953D0F7B}"/>
    <hyperlink ref="D183" r:id="rId182" xr:uid="{2F785D24-EDE8-4C86-A277-9F22D8283DB3}"/>
    <hyperlink ref="D184" r:id="rId183" xr:uid="{B3A8600C-4C04-467A-8BB6-0ED4172D13B7}"/>
    <hyperlink ref="D185" r:id="rId184" xr:uid="{BC1FEB25-7A33-495B-A927-97FABD4CA8B7}"/>
    <hyperlink ref="D186" r:id="rId185" xr:uid="{63B3815B-A006-4465-A3BE-5D821B2EFE32}"/>
    <hyperlink ref="D187" r:id="rId186" xr:uid="{0D61CFF5-59F4-44CF-B828-57DB4628F7A9}"/>
    <hyperlink ref="D188" r:id="rId187" xr:uid="{95C5600F-8D97-43AA-AAE2-C46BD42262B4}"/>
    <hyperlink ref="D189" r:id="rId188" xr:uid="{F47517C4-E86B-4A59-93BC-6882DF70D2A3}"/>
    <hyperlink ref="D190" r:id="rId189" xr:uid="{9F720DAE-CFDC-4741-9A8C-B0372AA7EE97}"/>
    <hyperlink ref="D191" r:id="rId190" xr:uid="{850ABBB6-5BE3-45B0-8150-49781B268191}"/>
    <hyperlink ref="D192" r:id="rId191" xr:uid="{FC604230-8264-498B-B655-0748D2B89FA2}"/>
    <hyperlink ref="D193" r:id="rId192" xr:uid="{A465D41A-AB64-4BE9-A22E-92A52EF6849A}"/>
    <hyperlink ref="D194" r:id="rId193" xr:uid="{41DA73DF-CA10-4039-9261-9C19AFD791B4}"/>
    <hyperlink ref="D195" r:id="rId194" xr:uid="{801F3275-90CA-4B8D-BC11-2A6BCF2DC56F}"/>
    <hyperlink ref="D196" r:id="rId195" xr:uid="{C7AD40BD-ABB3-412A-9848-65B060E6C455}"/>
    <hyperlink ref="D197" r:id="rId196" xr:uid="{460BF7F9-8003-48A1-B7CD-18F6AE810F76}"/>
    <hyperlink ref="D198" r:id="rId197" xr:uid="{E1A6AD1A-9EAD-4999-8A0D-B07794472A07}"/>
    <hyperlink ref="D199" r:id="rId198" xr:uid="{7214E92B-FF0F-4CEB-B75B-259265000689}"/>
    <hyperlink ref="D200" r:id="rId199" xr:uid="{2C81A6C6-0374-4C10-B6DB-76EC834FFCB8}"/>
    <hyperlink ref="D201" r:id="rId200" xr:uid="{9C88436D-07F6-4B44-9706-BA7A6D0FE93C}"/>
    <hyperlink ref="D202" r:id="rId201" xr:uid="{768BB73F-D9DB-44C5-9D1F-0B52EB4168A4}"/>
    <hyperlink ref="D203" r:id="rId202" xr:uid="{8914A80E-BAC1-45B5-9659-BC9118679EA8}"/>
    <hyperlink ref="D204" r:id="rId203" xr:uid="{C23CFC35-A21E-443F-AD09-02F3B377CD4B}"/>
    <hyperlink ref="D205" r:id="rId204" xr:uid="{A7A26844-BEA8-4703-AFFA-88E356E5996C}"/>
    <hyperlink ref="D206" r:id="rId205" xr:uid="{9A3FB050-3D3F-4EA9-BDC2-3CFB83611B44}"/>
    <hyperlink ref="D207" r:id="rId206" xr:uid="{648997F3-BC95-46B3-8F7C-CB20C960F4DE}"/>
    <hyperlink ref="D208" r:id="rId207" xr:uid="{E4305AD7-8C42-4809-88A3-A17ACD050458}"/>
    <hyperlink ref="D209" r:id="rId208" xr:uid="{2C9BF7D5-A790-4503-8F95-B477ABD540D0}"/>
    <hyperlink ref="D210" r:id="rId209" xr:uid="{FD199B8D-3681-49A4-B29F-CE0E40FBE76D}"/>
    <hyperlink ref="D211" r:id="rId210" xr:uid="{781E9CEE-ACB4-45BE-95ED-69C8281F8430}"/>
    <hyperlink ref="D212" r:id="rId211" xr:uid="{0BFBA2F6-7121-4D43-8101-1D41DD84469D}"/>
    <hyperlink ref="D213" r:id="rId212" xr:uid="{26E4A96A-CC65-427E-9EFD-A4F242ACC8B3}"/>
    <hyperlink ref="D214" r:id="rId213" xr:uid="{10268F32-E085-429E-AE5E-72D9E251EC11}"/>
    <hyperlink ref="D215" r:id="rId214" xr:uid="{1C4B5FCB-7E70-4E24-88C8-23ADD5DFDC0E}"/>
    <hyperlink ref="D216" r:id="rId215" xr:uid="{6F95E9E7-712E-4DAC-BA86-3A0B76091D3F}"/>
    <hyperlink ref="D217" r:id="rId216" xr:uid="{38065828-20EC-471C-B11F-8876869E55CC}"/>
    <hyperlink ref="D218" r:id="rId217" xr:uid="{CA452F64-28DD-4894-8E24-1E98E375885A}"/>
    <hyperlink ref="D219" r:id="rId218" xr:uid="{931D4040-4445-48CB-BE3B-2EE29A26AB76}"/>
    <hyperlink ref="D220" r:id="rId219" xr:uid="{7D2A25CF-AB70-4316-831E-E7F1DC7C4E7A}"/>
    <hyperlink ref="D221" r:id="rId220" xr:uid="{BCF323FD-A5AD-4387-9E01-DF2A1DEF5FD8}"/>
    <hyperlink ref="D222" r:id="rId221" xr:uid="{7E061664-EACB-42B5-B679-3BEDDD6C2EEF}"/>
    <hyperlink ref="D223" r:id="rId222" xr:uid="{1D2602CA-4230-4E28-B7F1-2CDCC12305F3}"/>
    <hyperlink ref="D224" r:id="rId223" xr:uid="{2BE63830-1EDD-4984-AD00-9CFA5D28B2E7}"/>
    <hyperlink ref="D225" r:id="rId224" xr:uid="{20800536-3880-4119-9280-30C705F5273C}"/>
    <hyperlink ref="D226" r:id="rId225" xr:uid="{395B98DF-AC38-4D86-B054-8F3705A1BBCE}"/>
    <hyperlink ref="D227" r:id="rId226" xr:uid="{94B9E963-6CE9-4128-8018-00200E36A8B2}"/>
    <hyperlink ref="D228" r:id="rId227" xr:uid="{5B2DAB98-52F3-4A25-B0B1-7A673444D61A}"/>
    <hyperlink ref="D229" r:id="rId228" xr:uid="{EFFCC4E8-DF51-4B0E-A748-670300F41114}"/>
    <hyperlink ref="D230" r:id="rId229" xr:uid="{414E0CF9-AE20-41F7-97C5-7E35FC0CBDEA}"/>
    <hyperlink ref="D231" r:id="rId230" xr:uid="{CE0132C4-2392-4217-AB7F-3E1DF40B9BE9}"/>
    <hyperlink ref="D232" r:id="rId231" xr:uid="{BD2A7154-52FC-4C4A-892E-C7670A9B0F5E}"/>
    <hyperlink ref="D233" r:id="rId232" xr:uid="{6EC93BD7-59C9-4FBF-A41A-9123683AA69A}"/>
    <hyperlink ref="D234" r:id="rId233" xr:uid="{AF512424-389C-4A13-9D68-EF1C02385294}"/>
    <hyperlink ref="D235" r:id="rId234" xr:uid="{752058A7-B03C-42C1-A97C-32C3BB82CA51}"/>
    <hyperlink ref="D236" r:id="rId235" xr:uid="{816F532A-A827-400B-9E1B-48DABBA9C36A}"/>
    <hyperlink ref="D237" r:id="rId236" xr:uid="{2FD23D44-D05B-4E6C-85EE-FC186BF8BAB8}"/>
    <hyperlink ref="D238" r:id="rId237" xr:uid="{82AA81B2-0B64-4C1D-9987-679AC05192E6}"/>
    <hyperlink ref="D239" r:id="rId238" xr:uid="{67036CC7-57FA-4186-8218-E06FF24959D8}"/>
    <hyperlink ref="D240" r:id="rId239" xr:uid="{3F9DE931-7F03-4D42-BB4F-33A19B3EEBD1}"/>
    <hyperlink ref="D241" r:id="rId240" xr:uid="{9FF076E0-6202-4EE9-8E90-939F589A349F}"/>
    <hyperlink ref="D242" r:id="rId241" xr:uid="{44B3038B-31E9-48B2-A0C2-9CBAA2E8F60B}"/>
    <hyperlink ref="D243" r:id="rId242" xr:uid="{2BD51DC9-DF5C-4A22-939B-4827920865DF}"/>
    <hyperlink ref="D244" r:id="rId243" xr:uid="{7BED39E6-F7A2-4FDA-850F-D73B38B00E47}"/>
    <hyperlink ref="D245" r:id="rId244" xr:uid="{1C75F3B7-CE13-47A1-ACF7-729170590288}"/>
    <hyperlink ref="D246" r:id="rId245" xr:uid="{EF1770EB-26C8-4420-A5D4-7F1355E805D4}"/>
    <hyperlink ref="D247" r:id="rId246" xr:uid="{277CDD9D-6A8E-4B89-AD0D-53103B067745}"/>
    <hyperlink ref="D248" r:id="rId247" xr:uid="{AD367D86-DF74-42D7-B255-E422B4F3FC7D}"/>
    <hyperlink ref="D249" r:id="rId248" xr:uid="{FBF02DA4-C065-428B-9B05-D512F715E29A}"/>
    <hyperlink ref="D250" r:id="rId249" xr:uid="{EC498B2F-55A4-449F-8B97-CC8356A2FCB5}"/>
    <hyperlink ref="D251" r:id="rId250" xr:uid="{BAA2E1DA-3FA1-4225-AA1F-F63D12861F3E}"/>
    <hyperlink ref="D252" r:id="rId251" xr:uid="{3BDC24C6-21EB-419B-A6F1-A99D2696FCF9}"/>
    <hyperlink ref="D253" r:id="rId252" xr:uid="{56F55FB3-D371-4524-B027-7F94C1F21F54}"/>
    <hyperlink ref="D254" r:id="rId253" xr:uid="{AC42E6A5-2C6C-417C-9D1E-CD1FB6CC6D00}"/>
    <hyperlink ref="D255" r:id="rId254" xr:uid="{D1019B26-7F19-47A2-988A-DC0E1346C7CB}"/>
    <hyperlink ref="D256" r:id="rId255" xr:uid="{717B7107-9106-4B56-B617-E13F98B9DB6A}"/>
    <hyperlink ref="D257" r:id="rId256" xr:uid="{2CBB6E11-EE0F-4AA7-B131-18D92F167C8F}"/>
    <hyperlink ref="D258" r:id="rId257" xr:uid="{33E19902-976B-410D-9D1C-2F0D53773B81}"/>
    <hyperlink ref="D259" r:id="rId258" xr:uid="{40D4F2DA-6473-4BF0-BC55-8951B564C815}"/>
    <hyperlink ref="D260" r:id="rId259" xr:uid="{59BF9544-6662-4CEC-8F75-899473E9D690}"/>
    <hyperlink ref="D261" r:id="rId260" xr:uid="{FCBC092F-F6B2-4FFD-919D-2503FD0F73AA}"/>
    <hyperlink ref="D262" r:id="rId261" xr:uid="{83B806F8-4C60-412B-9304-C1F87FFDCA1E}"/>
    <hyperlink ref="D263" r:id="rId262" xr:uid="{96424D68-2C0D-46C0-B612-2160AE51AF3B}"/>
    <hyperlink ref="D264" r:id="rId263" xr:uid="{95D24A47-B1A9-497F-A597-DBEAEB419382}"/>
    <hyperlink ref="D265" r:id="rId264" xr:uid="{80C9B05B-4B7D-4BF9-AFD4-1E83BDC82AF2}"/>
    <hyperlink ref="D266" r:id="rId265" xr:uid="{BFDD9105-A1A1-45CE-9A1F-2E3927B0D16E}"/>
    <hyperlink ref="D267" r:id="rId266" xr:uid="{14B2C7BD-DF48-430F-B088-A10A6894AEB6}"/>
    <hyperlink ref="D268" r:id="rId267" xr:uid="{50DF9E47-FD49-45B2-8DC1-D4FF1D448CB1}"/>
    <hyperlink ref="D269" r:id="rId268" xr:uid="{1710F373-995C-4ADF-AB47-3FC2D9B9B8F2}"/>
    <hyperlink ref="D270" r:id="rId269" xr:uid="{AB49F964-F4F9-48A5-BD7A-7DCDEC3DA010}"/>
    <hyperlink ref="D271" r:id="rId270" xr:uid="{C6AD9C09-DB17-4199-9B91-550A9258AE69}"/>
    <hyperlink ref="D272" r:id="rId271" xr:uid="{821A16C2-F007-4789-B109-2C0026CF3632}"/>
    <hyperlink ref="D273" r:id="rId272" xr:uid="{10E865EA-6E9A-406D-A327-6BCD4DE0D1EB}"/>
    <hyperlink ref="D274" r:id="rId273" xr:uid="{F4BFEC0D-F235-404C-80C4-CC0D558044A5}"/>
    <hyperlink ref="D275" r:id="rId274" xr:uid="{86968BCF-9DEE-4419-996D-B6FF5366B6DC}"/>
    <hyperlink ref="D276" r:id="rId275" xr:uid="{7337AB2E-8B79-4CF2-A7A5-F7CEF0AB8CD4}"/>
    <hyperlink ref="D277" r:id="rId276" xr:uid="{F08A8CAD-35FF-4755-9B2C-0C32A1159817}"/>
    <hyperlink ref="D278" r:id="rId277" xr:uid="{F970F3AB-6603-4ADB-98C0-8F8011368FA5}"/>
    <hyperlink ref="D279" r:id="rId278" xr:uid="{050FFDE9-696F-4020-960C-118D2C490981}"/>
    <hyperlink ref="D280" r:id="rId279" xr:uid="{82198BF8-25BC-4BDD-B0B2-A1B4FDA4BA87}"/>
    <hyperlink ref="D281" r:id="rId280" xr:uid="{54E7A38C-9BC5-49C6-8D79-672607FFA6C6}"/>
    <hyperlink ref="D282" r:id="rId281" xr:uid="{7BDBB750-5732-43EE-B7DA-E39F7D04E988}"/>
    <hyperlink ref="D283" r:id="rId282" xr:uid="{E7E97173-61F1-496F-92D2-26E4FAFFF0CE}"/>
    <hyperlink ref="D284" r:id="rId283" xr:uid="{0545FB56-F8A2-47DB-82B9-E9AFE6F9BC16}"/>
    <hyperlink ref="D285" r:id="rId284" xr:uid="{FF739D6E-5F96-4CFC-BE6D-3CEF26D4CB08}"/>
    <hyperlink ref="D286" r:id="rId285" xr:uid="{A83DDAEB-3EEE-46FA-A2A5-C82295BC5728}"/>
    <hyperlink ref="D287" r:id="rId286" xr:uid="{767CFD13-C443-484B-97E6-0E3E30E86EED}"/>
    <hyperlink ref="D288" r:id="rId287" xr:uid="{1B6B1131-9FFE-40ED-82B8-F44910D486AE}"/>
    <hyperlink ref="D289" r:id="rId288" xr:uid="{E1CDB631-F44F-48BC-AA7A-4791BC613173}"/>
    <hyperlink ref="D290" r:id="rId289" xr:uid="{99C264EF-5EFC-4480-A737-70FA3346D7B8}"/>
    <hyperlink ref="D291" r:id="rId290" xr:uid="{A1706E80-C5C0-4CE5-B941-326EA5C9D323}"/>
    <hyperlink ref="D292" r:id="rId291" xr:uid="{34B8B15B-8F7C-4958-B3BB-E29863D1D428}"/>
    <hyperlink ref="D293" r:id="rId292" xr:uid="{A37EB9E8-81DF-4414-B5D0-6BD5893810C1}"/>
    <hyperlink ref="D294" r:id="rId293" xr:uid="{75F0CBE4-2BE9-4399-9532-745D78F539E6}"/>
    <hyperlink ref="D295" r:id="rId294" xr:uid="{AEFE87BD-C8B4-424E-AE82-54E72B4B77B1}"/>
    <hyperlink ref="D296" r:id="rId295" xr:uid="{9BAC5CD1-E916-41CC-BF72-3A0EA51E3343}"/>
    <hyperlink ref="D297" r:id="rId296" xr:uid="{AA0DB223-EF95-4311-879A-9C1B3BB736E2}"/>
    <hyperlink ref="D298" r:id="rId297" xr:uid="{BC73D02E-CE1C-434C-BC3E-6FE3918F2F19}"/>
    <hyperlink ref="D299" r:id="rId298" xr:uid="{82A97AA6-E588-4F34-BF98-3493CF7BA1BD}"/>
    <hyperlink ref="D300" r:id="rId299" xr:uid="{80BB3A3B-5D70-4DBE-B82C-5A107D27CFB9}"/>
    <hyperlink ref="D301" r:id="rId300" xr:uid="{24C39493-099D-4206-9292-D62A31A784E5}"/>
    <hyperlink ref="D302" r:id="rId301" xr:uid="{75D5DC30-CB7A-475C-B636-17F73834E3E1}"/>
    <hyperlink ref="D303" r:id="rId302" xr:uid="{AAB55E01-4935-4DAE-BDEC-92A58153D168}"/>
    <hyperlink ref="D304" r:id="rId303" xr:uid="{843D9E8C-C614-4CCD-B6A7-6095193AF121}"/>
    <hyperlink ref="D305" r:id="rId304" xr:uid="{C20B80E5-32EA-4B06-A04D-181F90D115B1}"/>
    <hyperlink ref="D306" r:id="rId305" xr:uid="{35E4E026-E578-435A-9CE8-1CA01CC9BC34}"/>
    <hyperlink ref="D307" r:id="rId306" xr:uid="{DA4F3D58-E444-4F69-89A6-2EDFC9EFBDAF}"/>
    <hyperlink ref="D308" r:id="rId307" xr:uid="{E8CE5555-166E-44CE-8659-C2EA213F7E25}"/>
    <hyperlink ref="D309" r:id="rId308" xr:uid="{D589FEDA-DD33-46E4-BD44-527F5B085459}"/>
    <hyperlink ref="D310" r:id="rId309" xr:uid="{055407C5-D2D6-4CBB-A797-649DD803144D}"/>
    <hyperlink ref="D311" r:id="rId310" xr:uid="{92E14831-34D7-4167-B19C-1A5BF6D1233C}"/>
    <hyperlink ref="D312" r:id="rId311" xr:uid="{3628A790-44B7-4F49-85A9-655B208A77FB}"/>
    <hyperlink ref="D313" r:id="rId312" xr:uid="{9ED5A474-6414-4752-881D-2612AB0CF32A}"/>
    <hyperlink ref="D314" r:id="rId313" xr:uid="{2279A9E8-806A-4E62-BB00-30AB6AB337A2}"/>
    <hyperlink ref="D315" r:id="rId314" xr:uid="{3A62EC14-5FEF-418C-B640-3D02A168A655}"/>
    <hyperlink ref="D316" r:id="rId315" xr:uid="{EE94E552-B0FC-41C3-AE83-9038F8411AC3}"/>
    <hyperlink ref="D317" r:id="rId316" xr:uid="{0A6A4098-3FDF-4AEF-9969-C49AB4977C9B}"/>
    <hyperlink ref="D318" r:id="rId317" xr:uid="{A92592B1-74AD-4F87-8A39-B5729F8A5680}"/>
    <hyperlink ref="D319" r:id="rId318" xr:uid="{38064A1C-23D5-4533-98DF-D6BB9340856F}"/>
    <hyperlink ref="D320" r:id="rId319" xr:uid="{A46DA37B-C09D-45A2-9338-345F33ED1E83}"/>
    <hyperlink ref="D321" r:id="rId320" xr:uid="{11B6C18A-4C5C-408C-879F-C713BC520ACA}"/>
    <hyperlink ref="D322" r:id="rId321" xr:uid="{10F7FD84-E89A-4070-83C4-0C5FC5D33529}"/>
    <hyperlink ref="D323" r:id="rId322" xr:uid="{AF565DEA-B9E9-43E1-97CD-B2EF92AFF46B}"/>
    <hyperlink ref="D324" r:id="rId323" xr:uid="{BAE2F529-992B-467F-BF1D-53ED0C8AF68B}"/>
    <hyperlink ref="D325" r:id="rId324" xr:uid="{FDDC5F76-D228-4B8A-9FF7-EF0CD3B63E77}"/>
    <hyperlink ref="D326" r:id="rId325" xr:uid="{D32368F4-D77D-449C-9D46-9486CA2ECF36}"/>
    <hyperlink ref="D327" r:id="rId326" xr:uid="{95DB7FC3-146B-4712-9195-4058E6F38AA7}"/>
    <hyperlink ref="D328" r:id="rId327" xr:uid="{87DD91F6-3A4B-4896-AEFA-0CB7B9C5BF4C}"/>
    <hyperlink ref="D329" r:id="rId328" xr:uid="{94E2D145-FCCE-41FB-938F-52CFDF32181C}"/>
    <hyperlink ref="D330" r:id="rId329" xr:uid="{167EDDA8-1684-4EA5-9E11-DC130F3C7C05}"/>
    <hyperlink ref="D331" r:id="rId330" xr:uid="{B0906FEF-22C6-460C-837A-CBB42F408369}"/>
    <hyperlink ref="D332" r:id="rId331" xr:uid="{AA5214E2-C9DB-4BA7-A2AA-F636CF6B51E1}"/>
    <hyperlink ref="D333" r:id="rId332" xr:uid="{3DD9D0ED-A828-44F9-BAB6-0B20FD88BC9A}"/>
    <hyperlink ref="D334" r:id="rId333" xr:uid="{7048B121-B074-4E0F-BDBF-0B1EFEFC3EE1}"/>
    <hyperlink ref="D335" r:id="rId334" xr:uid="{F3271190-C0F3-449C-88C8-900108798B77}"/>
    <hyperlink ref="D336" r:id="rId335" xr:uid="{0AC5A0A4-9DCE-4304-851A-6CE7E77F0E15}"/>
    <hyperlink ref="D337" r:id="rId336" xr:uid="{AFCD9530-3268-43DC-866E-D85D1B20D24E}"/>
    <hyperlink ref="D338" r:id="rId337" xr:uid="{29D3E2E7-F46F-48A3-AA77-C23348A22F67}"/>
    <hyperlink ref="D339" r:id="rId338" xr:uid="{19C135CF-53A6-4E88-8F1C-D1F9D8451D61}"/>
    <hyperlink ref="D340" r:id="rId339" xr:uid="{E1777343-74BD-4071-8E47-7164B2CF0AD6}"/>
    <hyperlink ref="D341" r:id="rId340" xr:uid="{8E3E3D0B-4F8C-44A2-A7E7-0FEB17347DB8}"/>
    <hyperlink ref="D342" r:id="rId341" xr:uid="{8F9A2B45-8C9A-41BC-BF29-DC53E321DCAC}"/>
    <hyperlink ref="D343" r:id="rId342" xr:uid="{2BC753B6-C257-46D9-BA24-F071CA73D10F}"/>
    <hyperlink ref="D344" r:id="rId343" xr:uid="{1356CCF3-BDEA-47F3-B61C-D21B8270884B}"/>
    <hyperlink ref="D345" r:id="rId344" xr:uid="{74485EB8-A0B7-406B-8D55-94AB60E00AAB}"/>
    <hyperlink ref="D346" r:id="rId345" xr:uid="{5DD12249-4307-4D39-9323-4198477DDCCA}"/>
    <hyperlink ref="D347" r:id="rId346" xr:uid="{4396BFBC-EE10-47A0-846E-A90CDF1C7FAA}"/>
    <hyperlink ref="D348" r:id="rId347" xr:uid="{8D5AD354-9EDE-4566-8ED5-97B0735332FD}"/>
    <hyperlink ref="D349" r:id="rId348" xr:uid="{4BE12A43-C4DC-48DB-B165-E04324815021}"/>
    <hyperlink ref="D350" r:id="rId349" xr:uid="{1A14A935-1012-428B-A09B-9ECC439C5D62}"/>
    <hyperlink ref="D351" r:id="rId350" xr:uid="{45BE3843-CDB0-4556-9DB8-C6B2B4731F9F}"/>
    <hyperlink ref="D352" r:id="rId351" xr:uid="{017F43AB-862E-49BF-98C0-D7A99A8D0F2E}"/>
    <hyperlink ref="D353" r:id="rId352" xr:uid="{2F1EC097-E938-4BDC-9CB7-62767A8E8C3A}"/>
    <hyperlink ref="D354" r:id="rId353" xr:uid="{BCEC3E00-AA41-49E6-A451-89FCD36A0230}"/>
    <hyperlink ref="D355" r:id="rId354" xr:uid="{CC0F6EE0-9FF2-4C49-8195-682CE63FD111}"/>
    <hyperlink ref="D356" r:id="rId355" xr:uid="{9CB014C3-AE0F-44CE-A7EA-3E7FF24F5872}"/>
    <hyperlink ref="D357" r:id="rId356" xr:uid="{20B082B6-DA82-4B00-8B88-2F075A81CE49}"/>
    <hyperlink ref="D358" r:id="rId357" xr:uid="{2DD4A5FE-56A2-42B0-A8A9-E01D1004B287}"/>
    <hyperlink ref="D359" r:id="rId358" xr:uid="{22DB8B97-B5B7-4FCB-94CB-AA29E4918B19}"/>
    <hyperlink ref="D360" r:id="rId359" xr:uid="{7C74C91D-A323-443D-B004-DCDDDA110815}"/>
    <hyperlink ref="D361" r:id="rId360" xr:uid="{C3DB5C94-3EFB-4FDE-9650-6CC6292C96BD}"/>
    <hyperlink ref="D362" r:id="rId361" xr:uid="{199E963D-2CFE-46BE-922C-17F53117ECED}"/>
    <hyperlink ref="D363" r:id="rId362" xr:uid="{5A135448-808D-4ADE-88FF-266AE89468B1}"/>
    <hyperlink ref="D364" r:id="rId363" xr:uid="{E89B15E6-EC6C-419F-BBA0-F7E3DB8121F2}"/>
    <hyperlink ref="D365" r:id="rId364" xr:uid="{2149C4B2-F854-45E3-9EE4-E57D075A85A2}"/>
    <hyperlink ref="D366" r:id="rId365" xr:uid="{AC23324E-78DC-4BB5-90BE-BC5F67AAA6EA}"/>
    <hyperlink ref="D367" r:id="rId366" xr:uid="{71163D96-FB45-4945-81A8-C4D24AAEE9B8}"/>
    <hyperlink ref="D368" r:id="rId367" xr:uid="{AE4B1338-8781-410B-8025-148A873D7B55}"/>
    <hyperlink ref="D369" r:id="rId368" xr:uid="{D9B07D71-A4F8-43CB-A92A-CBAFB4B39A35}"/>
    <hyperlink ref="D370" r:id="rId369" xr:uid="{EED24C10-4773-4D53-925F-FCCF1F4BEF0F}"/>
    <hyperlink ref="D371" r:id="rId370" xr:uid="{B9205D5A-7B98-42D7-B2C6-F60D055336B2}"/>
    <hyperlink ref="D372" r:id="rId371" xr:uid="{E1D7C3D7-C903-4E71-9E52-FED28167EB9D}"/>
    <hyperlink ref="D373" r:id="rId372" xr:uid="{C6291CBA-5FCB-4981-8116-CF9133A0B8B1}"/>
    <hyperlink ref="D374" r:id="rId373" xr:uid="{F07E22D0-B67B-49CA-8863-A5D155D4C5D4}"/>
    <hyperlink ref="D375" r:id="rId374" xr:uid="{CBF17F9E-F1E0-4474-9FF8-557176F30905}"/>
    <hyperlink ref="D376" r:id="rId375" xr:uid="{F45FC4E1-AA68-454C-991B-939FA2BC01A7}"/>
    <hyperlink ref="D377" r:id="rId376" xr:uid="{92E4BD4B-3F24-471D-8861-E6358326C23B}"/>
    <hyperlink ref="D378" r:id="rId377" xr:uid="{FBBC0020-374C-4441-9872-741478387E64}"/>
    <hyperlink ref="D379" r:id="rId378" xr:uid="{A1F039D3-B516-49D8-8275-9CCF47E358F0}"/>
    <hyperlink ref="D380" r:id="rId379" xr:uid="{203A0734-70D6-44F6-A857-A510F85E9CA5}"/>
    <hyperlink ref="D381" r:id="rId380" xr:uid="{142A8E51-A2F7-4B8E-B9DC-D2AA8BCDF548}"/>
    <hyperlink ref="D382" r:id="rId381" xr:uid="{E9BE4288-34C9-49E8-9501-B0B3E9ADA4DF}"/>
    <hyperlink ref="D383" r:id="rId382" xr:uid="{41E5027D-CE36-44BF-B013-6FBD53231A33}"/>
    <hyperlink ref="D384" r:id="rId383" xr:uid="{3B3B5DEF-F3CF-4985-8891-5A1806B622DB}"/>
    <hyperlink ref="D385" r:id="rId384" xr:uid="{0C650ECA-5FFF-4A68-9BCF-7DF4EE3BEDAC}"/>
    <hyperlink ref="D386" r:id="rId385" xr:uid="{F62AC39D-C8AE-485C-BE12-5651C29C3F0F}"/>
    <hyperlink ref="D387" r:id="rId386" xr:uid="{146C4C18-B5F1-4651-AFBB-5D0C863DEC63}"/>
    <hyperlink ref="D388" r:id="rId387" xr:uid="{98A016C2-E740-407C-A2F5-43B00A7B55A9}"/>
    <hyperlink ref="D389" r:id="rId388" xr:uid="{50515AD8-77D4-4C99-B267-E8E99ED6A8DB}"/>
    <hyperlink ref="D390" r:id="rId389" xr:uid="{E43E33F9-A356-4CE6-B6C1-106C53D6328E}"/>
    <hyperlink ref="D391" r:id="rId390" xr:uid="{02DD665E-920B-4818-855B-9838D0E4774C}"/>
    <hyperlink ref="D392" r:id="rId391" xr:uid="{8969AB01-54CA-4224-ACB7-72076D7683E3}"/>
    <hyperlink ref="D393" r:id="rId392" xr:uid="{7FB67B89-F6C5-4977-B373-8A2AF7DD1FAA}"/>
    <hyperlink ref="D394" r:id="rId393" xr:uid="{75B1DDF5-D9FE-4B64-8C59-186002CB6004}"/>
    <hyperlink ref="D395" r:id="rId394" xr:uid="{37853585-0250-47FA-941B-6C3410DFF395}"/>
    <hyperlink ref="D396" r:id="rId395" xr:uid="{AEDCA6E0-5B9A-4AA1-ACBB-F434372AF4CE}"/>
    <hyperlink ref="D397" r:id="rId396" xr:uid="{BCD9AE09-D492-4FA9-82F8-1673745A02CC}"/>
    <hyperlink ref="D398" r:id="rId397" xr:uid="{47CFB59C-F56F-4E52-A82A-2C708EA4E8D8}"/>
    <hyperlink ref="D399" r:id="rId398" xr:uid="{78D4687C-C0C1-49E3-8029-958E29D3096A}"/>
    <hyperlink ref="D400" r:id="rId399" xr:uid="{222B5EAB-6BFC-4DE5-892F-E6A271F45645}"/>
    <hyperlink ref="D401" r:id="rId400" xr:uid="{C7523281-BBBE-474D-A22E-E2B0826B7460}"/>
    <hyperlink ref="D402" r:id="rId401" xr:uid="{2E15A634-F049-4F19-BD34-DEF9EC6970C2}"/>
    <hyperlink ref="D403" r:id="rId402" xr:uid="{6C04DBAB-57DE-4F64-97FF-C78B6F5EB390}"/>
    <hyperlink ref="D404" r:id="rId403" xr:uid="{45ABB041-835F-49B2-A2BA-52C2C3C7C505}"/>
    <hyperlink ref="D405" r:id="rId404" xr:uid="{22A2709B-8818-42F4-B881-D17B2BF4142D}"/>
    <hyperlink ref="D406" r:id="rId405" xr:uid="{3288E74B-2E61-4171-94D2-1BA4DBC23E9C}"/>
    <hyperlink ref="D407" r:id="rId406" xr:uid="{E297046E-D2B5-45A8-9D78-F566357F44C8}"/>
    <hyperlink ref="D408" r:id="rId407" xr:uid="{C461BA96-7E9C-4C87-854B-1547F4C599E9}"/>
    <hyperlink ref="D409" r:id="rId408" xr:uid="{77B7BC84-6C39-4ECD-BFDA-FE9DD50B4005}"/>
    <hyperlink ref="D410" r:id="rId409" xr:uid="{9FD7E81C-DFB6-4817-AD80-DED120AFF513}"/>
    <hyperlink ref="D411" r:id="rId410" xr:uid="{1646BD10-2A1A-478F-AD5E-F3430B248679}"/>
    <hyperlink ref="D412" r:id="rId411" xr:uid="{16D040E4-A507-48A8-ABFB-DB01B38C14BF}"/>
    <hyperlink ref="D413" r:id="rId412" xr:uid="{1B5A585B-1720-4EA6-9630-447C1ADA0F39}"/>
    <hyperlink ref="D414" r:id="rId413" xr:uid="{30A247AF-69AB-4D85-9B17-E1F7893B06DE}"/>
    <hyperlink ref="D415" r:id="rId414" xr:uid="{D4FAEEA3-43EE-4A3B-9421-0181109C04A1}"/>
    <hyperlink ref="D416" r:id="rId415" xr:uid="{ECE97166-FE64-45B2-84F3-17954FF8F638}"/>
    <hyperlink ref="D417" r:id="rId416" xr:uid="{78114E2A-24BE-484A-98C6-AFCD34C83D78}"/>
    <hyperlink ref="D418" r:id="rId417" xr:uid="{62CF5434-38C7-4C92-AD4F-855736169E7E}"/>
    <hyperlink ref="D419" r:id="rId418" xr:uid="{152A7CA3-B14A-4C06-8179-8B74DB943C16}"/>
    <hyperlink ref="D420" r:id="rId419" xr:uid="{CDB3DEAE-2EAE-4CCB-9B1F-383DD40621B5}"/>
    <hyperlink ref="D421" r:id="rId420" xr:uid="{E4F60874-CE78-45E7-A495-55A33CC6BA24}"/>
    <hyperlink ref="D422" r:id="rId421" xr:uid="{1893B883-CA0D-4B8F-B9DA-54B0DBAFE0CC}"/>
    <hyperlink ref="D423" r:id="rId422" xr:uid="{3C2E723F-7F32-43C2-80BC-B2149D613F71}"/>
    <hyperlink ref="D424" r:id="rId423" xr:uid="{574CB50E-7062-468C-A6D8-EAE6F15538F2}"/>
    <hyperlink ref="D425" r:id="rId424" xr:uid="{99FE7151-B705-48F6-91C7-0C032411357F}"/>
    <hyperlink ref="D426" r:id="rId425" xr:uid="{D19AF0CE-8437-4F3B-BEDD-DCC947603A0C}"/>
    <hyperlink ref="D427" r:id="rId426" xr:uid="{46C55690-3702-4C48-A5B2-6011DD3C70C0}"/>
    <hyperlink ref="D428" r:id="rId427" xr:uid="{6E98B44B-75FE-4C8E-A4D1-3A9DAB0B481A}"/>
    <hyperlink ref="D429" r:id="rId428" xr:uid="{6D2BF1E5-01D7-4058-90FC-727EA76A6EDB}"/>
    <hyperlink ref="D430" r:id="rId429" xr:uid="{38DB1879-7973-47F8-B57E-2A25CCE3FE7E}"/>
    <hyperlink ref="D431" r:id="rId430" xr:uid="{AB21CA00-02B0-4F7D-A583-E6910355FEE9}"/>
    <hyperlink ref="D432" r:id="rId431" xr:uid="{FA48152A-FC05-417D-85D8-5F080B7C61C9}"/>
    <hyperlink ref="D433" r:id="rId432" xr:uid="{A947C5E8-7627-4E2E-B8D1-CE35426F7813}"/>
    <hyperlink ref="D434" r:id="rId433" xr:uid="{96A25D9C-A407-4C77-81BE-5EF276D78CA8}"/>
    <hyperlink ref="D435" r:id="rId434" xr:uid="{9B147247-BC6E-475E-A16C-A31A5F001512}"/>
    <hyperlink ref="D436" r:id="rId435" xr:uid="{298268DE-F299-4D1B-8EC1-BD9BDA9C8211}"/>
    <hyperlink ref="D437" r:id="rId436" xr:uid="{C7498378-6893-41B0-9A11-3F25B2974255}"/>
    <hyperlink ref="D438" r:id="rId437" xr:uid="{93BE7F57-B863-424A-A038-034C79428EED}"/>
    <hyperlink ref="D439" r:id="rId438" xr:uid="{185D8A01-9ED1-4086-B59F-9CEA7A71786A}"/>
    <hyperlink ref="D440" r:id="rId439" xr:uid="{D03D1236-1F1F-4BF9-B953-39D5D8D14DCE}"/>
    <hyperlink ref="D441" r:id="rId440" xr:uid="{AF91A490-31EA-4479-92CF-37CE83FBF6DE}"/>
    <hyperlink ref="D442" r:id="rId441" xr:uid="{41B8DB2A-02DD-4B30-B37F-BA1CEBA594BD}"/>
    <hyperlink ref="D443" r:id="rId442" xr:uid="{3B26FEF4-1B99-4F2C-8C3C-0ADE7F150BCB}"/>
    <hyperlink ref="D444" r:id="rId443" xr:uid="{7D5EAFD8-B6A9-4F35-8671-6A8385EDBF40}"/>
    <hyperlink ref="D445" r:id="rId444" xr:uid="{EB157D7B-A91E-4494-BCD2-60F42D322E8A}"/>
    <hyperlink ref="D446" r:id="rId445" xr:uid="{01165C27-1025-4C4B-BC84-457F5911FDA6}"/>
    <hyperlink ref="D447" r:id="rId446" xr:uid="{F967A054-0C52-420D-A78A-84504B0C2736}"/>
    <hyperlink ref="D448" r:id="rId447" xr:uid="{D45020CE-6D51-4C59-9508-1246FD9148EE}"/>
    <hyperlink ref="D449" r:id="rId448" xr:uid="{1A8B3055-A7FE-4DBE-B0CC-3FC644A1A7CE}"/>
    <hyperlink ref="D450" r:id="rId449" xr:uid="{32F043BF-C4AC-4DB0-ADC4-BAFC70C2DB6F}"/>
    <hyperlink ref="D451" r:id="rId450" xr:uid="{A93AB3CF-2E87-4E99-9E00-417EC5206787}"/>
    <hyperlink ref="D452" r:id="rId451" xr:uid="{FEF71B99-9966-454C-B364-39328A32FBE2}"/>
    <hyperlink ref="D453" r:id="rId452" xr:uid="{62FABC07-24DC-4469-8F9F-5A18FC7710F9}"/>
    <hyperlink ref="D454" r:id="rId453" xr:uid="{EDA797AA-3877-42D9-9B87-DDA603055420}"/>
    <hyperlink ref="D455" r:id="rId454" xr:uid="{E74D163F-79F5-412D-82E7-F405211F71D1}"/>
    <hyperlink ref="D456" r:id="rId455" xr:uid="{EF3CF2A6-9B74-4DA0-8E94-2E6D0BFE285D}"/>
    <hyperlink ref="D457" r:id="rId456" xr:uid="{37FB6422-A06F-4A66-8342-FA8373CE893E}"/>
    <hyperlink ref="D458" r:id="rId457" xr:uid="{D221993E-846E-405C-9E61-EF70A0E05083}"/>
    <hyperlink ref="D459" r:id="rId458" xr:uid="{338E419F-FBD0-4EF2-AFD5-FFB01CDE3661}"/>
    <hyperlink ref="D460" r:id="rId459" xr:uid="{D2A930D5-584D-4BE6-BC27-23B477B25411}"/>
    <hyperlink ref="D461" r:id="rId460" xr:uid="{87E074D8-5344-4DA9-8293-A7D17BF9AED1}"/>
    <hyperlink ref="D462" r:id="rId461" xr:uid="{DD18D073-1FE5-4136-B854-DB0ADA1C5786}"/>
    <hyperlink ref="D463" r:id="rId462" xr:uid="{0764407B-23F6-46EA-A5F6-9449371141A3}"/>
    <hyperlink ref="D464" r:id="rId463" xr:uid="{CD457930-FF78-4F6B-A0ED-65CE6093636F}"/>
    <hyperlink ref="D465" r:id="rId464" xr:uid="{C8565F1A-2A2C-44AB-85BB-AD533F586E93}"/>
    <hyperlink ref="D466" r:id="rId465" xr:uid="{26C15F57-EF0D-4431-8EC7-F3D3191D5208}"/>
    <hyperlink ref="D467" r:id="rId466" xr:uid="{921AA0E0-4FCA-45D3-8690-D31B8EE1A7B5}"/>
    <hyperlink ref="D468" r:id="rId467" xr:uid="{FB6AE18E-F181-4D8C-B673-CA8DA021528F}"/>
    <hyperlink ref="D469" r:id="rId468" xr:uid="{441470A8-2B56-41A1-82E5-E78769FE1BBC}"/>
    <hyperlink ref="D470" r:id="rId469" xr:uid="{EDEB41B9-DD8C-4A72-8344-ED7A086A1341}"/>
    <hyperlink ref="D471" r:id="rId470" xr:uid="{07F84CB3-E7B2-4BAB-B6B0-58E490B74F48}"/>
    <hyperlink ref="D472" r:id="rId471" xr:uid="{BE5D5D4A-A93B-4E03-8E40-7A0621570BCA}"/>
    <hyperlink ref="D473" r:id="rId472" xr:uid="{DD2567FD-0D58-4777-A72E-9302CF9151DC}"/>
    <hyperlink ref="D474" r:id="rId473" xr:uid="{CDF489A2-BBE7-46C3-B6B3-19FF4299634D}"/>
    <hyperlink ref="D475" r:id="rId474" xr:uid="{4CD1FC8F-8C7D-471A-9950-DD31BEC2E976}"/>
    <hyperlink ref="D476" r:id="rId475" xr:uid="{A94A1B8F-2144-4AAC-BBC0-6251F80C3E4B}"/>
    <hyperlink ref="D477" r:id="rId476" xr:uid="{0DAB0734-6775-48EF-8F1A-BCC965504C28}"/>
    <hyperlink ref="D478" r:id="rId477" xr:uid="{EF5647C9-4C73-4C06-8F02-18D8B4A54125}"/>
    <hyperlink ref="D479" r:id="rId478" xr:uid="{D4177A4D-39A6-459A-8430-FB47968DC145}"/>
    <hyperlink ref="D480" r:id="rId479" xr:uid="{DA7C6E6C-07BC-4570-8832-857112ED62E7}"/>
    <hyperlink ref="D481" r:id="rId480" xr:uid="{9F27CD6A-2EA8-49FE-B6F0-502A69137181}"/>
    <hyperlink ref="D482" r:id="rId481" xr:uid="{F3C87BBB-44D8-4573-A607-6D63C2969B25}"/>
    <hyperlink ref="D483" r:id="rId482" xr:uid="{B6654195-9B09-449B-BC10-BDDA8143469D}"/>
    <hyperlink ref="D484" r:id="rId483" xr:uid="{476DB070-87F6-4A9B-8C0A-7B6803C31DE0}"/>
    <hyperlink ref="D485" r:id="rId484" xr:uid="{160D4A1B-8BF7-48A4-B61C-D1FEBC820531}"/>
    <hyperlink ref="D486" r:id="rId485" xr:uid="{1037A0EE-1225-4C87-8609-CE44677EB301}"/>
    <hyperlink ref="D487" r:id="rId486" xr:uid="{30E7D5CB-0402-4E96-B339-90D4EBAEABF2}"/>
    <hyperlink ref="D488" r:id="rId487" xr:uid="{82AF4FE8-EF7D-4A98-8D11-194163EB3976}"/>
    <hyperlink ref="D489" r:id="rId488" xr:uid="{D48969EA-9E2B-429A-94D3-C6DF97881138}"/>
    <hyperlink ref="D490" r:id="rId489" xr:uid="{E7E8A5EF-167E-477A-9E22-F7281FBAE1EA}"/>
    <hyperlink ref="D491" r:id="rId490" xr:uid="{21DB57D9-5664-444C-B858-C3AD3829F00C}"/>
    <hyperlink ref="D492" r:id="rId491" xr:uid="{4C171CCD-F9E9-466E-B65A-60CD6FCBDCB2}"/>
    <hyperlink ref="D493" r:id="rId492" xr:uid="{9E5A3315-8E28-46E8-8D0C-2EB54167D8F5}"/>
    <hyperlink ref="D494" r:id="rId493" xr:uid="{8C9279F3-08A6-4302-84AE-9A0798B8D385}"/>
    <hyperlink ref="D495" r:id="rId494" xr:uid="{59770915-6666-4C8A-97D5-9497B234A126}"/>
    <hyperlink ref="D496" r:id="rId495" xr:uid="{7956D351-6E74-45DE-9D5B-D9E2FE750B12}"/>
    <hyperlink ref="D497" r:id="rId496" xr:uid="{9C41EDCC-8809-43C8-9601-F6E5D2AF7A0E}"/>
    <hyperlink ref="D498" r:id="rId497" xr:uid="{57BC82B7-8976-4732-B9B9-E0A3E888D115}"/>
    <hyperlink ref="D499" r:id="rId498" xr:uid="{42D57AA4-D921-4F44-9CFC-B7BC70BDE542}"/>
    <hyperlink ref="D500" r:id="rId499" xr:uid="{BC3C8E21-3F66-43B9-9EE2-FC937243828D}"/>
    <hyperlink ref="D501" r:id="rId500" xr:uid="{EB48C46F-0A7E-441B-B3F2-F5E3FBFE4967}"/>
    <hyperlink ref="D502" r:id="rId501" xr:uid="{73BD1F9B-5E87-4BD7-9321-066C3C7A2FA9}"/>
    <hyperlink ref="D503" r:id="rId502" xr:uid="{541033F1-D836-45D1-9ADA-407883BC2E0F}"/>
    <hyperlink ref="D504" r:id="rId503" xr:uid="{00123250-DCDE-4542-9EE6-C8771DFC4584}"/>
    <hyperlink ref="D505" r:id="rId504" xr:uid="{758F884C-A353-421C-A080-5287A893D717}"/>
    <hyperlink ref="D506" r:id="rId505" xr:uid="{C002F1B5-18CA-4B51-B9C9-434DF66B97E0}"/>
    <hyperlink ref="D507" r:id="rId506" xr:uid="{3AD1B90F-A411-4BB7-9F7F-50DF8A2DE51C}"/>
    <hyperlink ref="D508" r:id="rId507" xr:uid="{790A211C-5EDE-4AA8-84CE-90E930098ACC}"/>
    <hyperlink ref="D509" r:id="rId508" xr:uid="{DB203A50-F672-46C2-9203-95E598EBC78B}"/>
    <hyperlink ref="D510" r:id="rId509" xr:uid="{D38E33A4-ADD2-4106-96B7-37F72B8DAF46}"/>
    <hyperlink ref="D511" r:id="rId510" xr:uid="{05665789-D99D-4C6A-8022-9303FE2018E2}"/>
    <hyperlink ref="D512" r:id="rId511" xr:uid="{56C428B2-A8BD-4D1C-927B-A0C14B85BBDC}"/>
    <hyperlink ref="D513" r:id="rId512" xr:uid="{00C327CB-1FCA-40C7-B0E0-59B1AEFBF0FE}"/>
    <hyperlink ref="D514" r:id="rId513" xr:uid="{30F1935D-617E-4868-B4E3-E7A5CF220C3C}"/>
    <hyperlink ref="D515" r:id="rId514" xr:uid="{EC330296-2E2E-4A4E-87A5-BFF76668EBE4}"/>
    <hyperlink ref="D516" r:id="rId515" xr:uid="{FF2E8E63-D56C-46D5-BB11-A2984D3DCDD5}"/>
    <hyperlink ref="D517" r:id="rId516" xr:uid="{9B09EE4D-8DC6-4EA5-AE18-AFB38BDA3D63}"/>
    <hyperlink ref="D518" r:id="rId517" xr:uid="{0686EA4D-F33A-49CE-90F6-F546A90A7DC8}"/>
    <hyperlink ref="D519" r:id="rId518" xr:uid="{09753518-8B53-4BE9-9243-86821D803B77}"/>
    <hyperlink ref="D520" r:id="rId519" xr:uid="{A0B327F7-38B7-4170-A8FC-EDB406641A32}"/>
    <hyperlink ref="D521" r:id="rId520" xr:uid="{D1D91904-0D77-47DD-A122-8B6B9CC52FCC}"/>
    <hyperlink ref="D522" r:id="rId521" xr:uid="{73904E49-C425-45AA-8B99-353E95307D4E}"/>
    <hyperlink ref="D523" r:id="rId522" xr:uid="{93B648A7-D3E2-426C-AC47-145AB57C11A1}"/>
    <hyperlink ref="D524" r:id="rId523" xr:uid="{4027C484-089E-4B86-A047-FF42DD1A9A37}"/>
    <hyperlink ref="D525" r:id="rId524" xr:uid="{17F5C683-7F14-411F-BF9F-A5AF51D44A39}"/>
    <hyperlink ref="D526" r:id="rId525" xr:uid="{89ED3FBB-58E9-4DA5-B4DB-287DB7486A2D}"/>
    <hyperlink ref="D527" r:id="rId526" xr:uid="{BB06C1AA-96F1-4E5B-8B17-BF0FB045EB75}"/>
    <hyperlink ref="D528" r:id="rId527" xr:uid="{155C6154-D320-4C1D-A3FE-7C41E056139B}"/>
    <hyperlink ref="D529" r:id="rId528" xr:uid="{C7AA6B3B-AA43-4CAA-BD75-7B34A31926B4}"/>
    <hyperlink ref="D530" r:id="rId529" xr:uid="{0E141C4E-079F-48C0-9B80-EF82EF4BD22A}"/>
    <hyperlink ref="D531" r:id="rId530" xr:uid="{E339BD4A-0435-4039-9CD9-76A37AA7D4FC}"/>
    <hyperlink ref="D532" r:id="rId531" xr:uid="{B2EA7042-0A7B-429D-85B9-8250B0EB4C50}"/>
    <hyperlink ref="D533" r:id="rId532" xr:uid="{FBCA48ED-1059-43AB-8B97-60FEC91A74B6}"/>
    <hyperlink ref="D534" r:id="rId533" xr:uid="{E39A1304-4A23-4825-A726-636B833E9132}"/>
    <hyperlink ref="D535" r:id="rId534" xr:uid="{6286BFAD-CB79-4941-9666-2CB46F9D2A3A}"/>
    <hyperlink ref="D536" r:id="rId535" xr:uid="{16625055-EDEF-4486-9FD4-23DDF5901EB5}"/>
    <hyperlink ref="D537" r:id="rId536" xr:uid="{36726738-82BB-40D4-9238-F4C903CADF17}"/>
    <hyperlink ref="D538" r:id="rId537" xr:uid="{4EB8B831-5777-4B1B-83C2-73EAD0A5F8B3}"/>
    <hyperlink ref="D539" r:id="rId538" xr:uid="{88E582AD-2548-459B-844C-4928C9C13F29}"/>
    <hyperlink ref="D540" r:id="rId539" xr:uid="{66D62075-563F-414F-A1FE-E4E1EBE1E13E}"/>
    <hyperlink ref="D541" r:id="rId540" xr:uid="{87A694C2-D614-481C-9392-5FFD4F8F5024}"/>
    <hyperlink ref="D542" r:id="rId541" xr:uid="{2604F2CB-2EC4-4AB0-AFD5-3AD1AE817CEC}"/>
    <hyperlink ref="D543" r:id="rId542" xr:uid="{9C7A1F95-8839-4C05-8073-FA363C522DD7}"/>
    <hyperlink ref="D544" r:id="rId543" xr:uid="{4D75E9F6-B434-4708-949C-0184A5A346A7}"/>
    <hyperlink ref="D545" r:id="rId544" xr:uid="{333D99DA-423F-4E9D-9301-5525ABA83D2A}"/>
    <hyperlink ref="D546" r:id="rId545" xr:uid="{E9CB9E27-ECFD-4F7D-AA3C-70A45E0EFA43}"/>
    <hyperlink ref="D547" r:id="rId546" xr:uid="{75E0082F-3EFC-4FFE-AF86-16C34D628FE2}"/>
    <hyperlink ref="D548" r:id="rId547" xr:uid="{22818829-18E0-4F94-8D4D-0427B08334F5}"/>
    <hyperlink ref="D549" r:id="rId548" xr:uid="{99900C9C-FC29-423B-8840-CBDCF1262A2F}"/>
    <hyperlink ref="D550" r:id="rId549" xr:uid="{62D4DAAA-EDE9-4C2C-957D-C091DC23C70F}"/>
    <hyperlink ref="D551" r:id="rId550" xr:uid="{B90D4320-49C4-49D3-ACBB-3E9997E21D8B}"/>
    <hyperlink ref="D552" r:id="rId551" xr:uid="{F3EDA800-49CD-43D0-A1E3-DF0FB16A0FB6}"/>
    <hyperlink ref="D553" r:id="rId552" xr:uid="{E1E9AE0B-E568-4BB3-8812-78846BCDEC72}"/>
    <hyperlink ref="D554" r:id="rId553" xr:uid="{10E4A079-4CB8-496E-945E-CBA0446B8D60}"/>
    <hyperlink ref="D555" r:id="rId554" xr:uid="{20D2C7B2-94AB-4344-A991-AA304A31C073}"/>
    <hyperlink ref="D556" r:id="rId555" xr:uid="{44A3A146-A109-49DD-832F-4328417349B7}"/>
    <hyperlink ref="D557" r:id="rId556" xr:uid="{C3D0AE85-F73D-48A5-96D0-FF7A373237E0}"/>
    <hyperlink ref="D558" r:id="rId557" xr:uid="{8D7FD0DA-B560-4DA8-83C6-D7D492DECC91}"/>
    <hyperlink ref="D559" r:id="rId558" xr:uid="{9A529B9E-852B-484D-92AF-34FF5F82E7AC}"/>
    <hyperlink ref="D560" r:id="rId559" xr:uid="{55DB159E-AD5B-4145-A919-657E5B12FD1C}"/>
    <hyperlink ref="D561" r:id="rId560" xr:uid="{9814BFB0-4B02-415A-9AAA-797475E16C3F}"/>
    <hyperlink ref="D562" r:id="rId561" xr:uid="{76BC29F9-F9E9-4824-A0B6-005356EF8AF1}"/>
    <hyperlink ref="D563" r:id="rId562" xr:uid="{DCBD4852-005C-4682-BBAC-FCFEEFA7CA5E}"/>
    <hyperlink ref="D564" r:id="rId563" xr:uid="{057A2486-33E0-47C6-8C65-75470C81FC53}"/>
    <hyperlink ref="D565" r:id="rId564" xr:uid="{BCBD1473-7D12-4306-83EC-95CE8A3FBEBC}"/>
    <hyperlink ref="D566" r:id="rId565" xr:uid="{14A76C7F-80D1-4FED-B6F1-502A794E32EC}"/>
    <hyperlink ref="D567" r:id="rId566" xr:uid="{C07B59CC-DA96-40BB-95C0-8D62B479314F}"/>
    <hyperlink ref="D568" r:id="rId567" xr:uid="{939B8127-2E76-4B39-88E2-BDFBFC4374F9}"/>
    <hyperlink ref="D569" r:id="rId568" xr:uid="{D246DDEC-FC96-4B07-B21C-DCE2096FD206}"/>
    <hyperlink ref="D570" r:id="rId569" xr:uid="{1E24A3E1-06E3-4892-8BB2-A7E4DB6A4DA5}"/>
    <hyperlink ref="D571" r:id="rId570" xr:uid="{2BC530A0-9DF1-4DAD-986F-94056560A751}"/>
    <hyperlink ref="D572" r:id="rId571" xr:uid="{A92A1D63-9666-4647-9947-C89B30E3CE94}"/>
    <hyperlink ref="D573" r:id="rId572" xr:uid="{3F3ECDB7-0F20-45DC-B2E9-4F538ADA0721}"/>
    <hyperlink ref="D574" r:id="rId573" xr:uid="{0CAF2363-EDBB-4805-9373-5E056C77E020}"/>
    <hyperlink ref="D575" r:id="rId574" xr:uid="{FE514556-4F2D-4ECE-BD51-A15480E065C8}"/>
    <hyperlink ref="D576" r:id="rId575" xr:uid="{3975FE3B-5132-4278-9354-2AF52E826ACD}"/>
    <hyperlink ref="D577" r:id="rId576" xr:uid="{EEF4D061-7975-436C-B9B6-B69D751C3DDD}"/>
    <hyperlink ref="D578" r:id="rId577" xr:uid="{2ABB2F44-4574-4ED5-9B19-6611EECB3BDC}"/>
    <hyperlink ref="D579" r:id="rId578" xr:uid="{E9F4C51E-EC51-4AE8-AFF2-0F32E77A5EE8}"/>
    <hyperlink ref="D580" r:id="rId579" xr:uid="{4A269D40-C1DD-46B6-A870-7FF67C95C4BE}"/>
    <hyperlink ref="D581" r:id="rId580" xr:uid="{715D2DA0-C350-4A41-9348-BBCE9EDD5B7D}"/>
    <hyperlink ref="D582" r:id="rId581" xr:uid="{1E46914D-5040-4090-B55F-69F2B4D75000}"/>
    <hyperlink ref="D583" r:id="rId582" xr:uid="{CA461A1A-FD3D-4AC2-8502-7E315ADF80C6}"/>
    <hyperlink ref="D584" r:id="rId583" xr:uid="{86904940-1AB2-4304-A273-2BB1E236D7DC}"/>
    <hyperlink ref="D585" r:id="rId584" xr:uid="{97912BB5-3C80-474D-997E-95B483DC791A}"/>
    <hyperlink ref="D586" r:id="rId585" xr:uid="{B8A418F7-C4D0-47E0-B552-47B73F95720D}"/>
    <hyperlink ref="D587" r:id="rId586" xr:uid="{A4057518-A4A4-40C1-B74F-0D9207919ACE}"/>
    <hyperlink ref="D588" r:id="rId587" xr:uid="{9114919E-AC01-41F8-B4E2-849EDC9E1C77}"/>
    <hyperlink ref="D589" r:id="rId588" xr:uid="{FF84FD0C-3DD5-4852-94B3-EC53F2E02D45}"/>
    <hyperlink ref="D590" r:id="rId589" xr:uid="{67C72B9A-D98A-4AC6-9EA4-2E13D30C4412}"/>
    <hyperlink ref="D591" r:id="rId590" xr:uid="{BDD7FAD5-D1AA-468D-A25C-6CDA2E35D274}"/>
    <hyperlink ref="D592" r:id="rId591" xr:uid="{7C6D4705-6DF6-4A57-BF29-281A8355397F}"/>
    <hyperlink ref="D593" r:id="rId592" xr:uid="{3F79E277-8A2C-4BED-874B-C7693ED515C2}"/>
    <hyperlink ref="D594" r:id="rId593" xr:uid="{1236D469-517E-411D-85A3-3654501EF208}"/>
    <hyperlink ref="D595" r:id="rId594" xr:uid="{7401F99F-9337-4630-BDB6-0C95CEE092F1}"/>
    <hyperlink ref="D596" r:id="rId595" xr:uid="{4F20E9C6-C0B2-4EF0-A068-2CA29B0973C5}"/>
    <hyperlink ref="D597" r:id="rId596" xr:uid="{B5FECD1D-62AD-4609-9AF3-AE5CB19A797C}"/>
    <hyperlink ref="D598" r:id="rId597" xr:uid="{DFA765AD-8DAB-4983-8609-E7D7F1AC5671}"/>
    <hyperlink ref="D599" r:id="rId598" xr:uid="{DD186279-FF89-45A7-9738-9F3DFDA17FCB}"/>
    <hyperlink ref="D600" r:id="rId599" xr:uid="{CCD432BF-768D-4713-ACD7-759A3BFC7F82}"/>
    <hyperlink ref="D601" r:id="rId600" xr:uid="{1988CC6A-7056-4D3B-B194-4C310BB48A2C}"/>
    <hyperlink ref="D602" r:id="rId601" xr:uid="{C10F080A-4BA4-4709-B731-89BE2BB9ADB6}"/>
    <hyperlink ref="D603" r:id="rId602" xr:uid="{3DFC8D03-09A3-4E7D-AFB8-11A4F7FED851}"/>
    <hyperlink ref="D604" r:id="rId603" xr:uid="{165692C6-779A-4E27-9710-8D469E53CAA9}"/>
    <hyperlink ref="D605" r:id="rId604" xr:uid="{DF936A3D-B5F0-4771-9533-6868C8A81817}"/>
    <hyperlink ref="D606" r:id="rId605" xr:uid="{082D7CEE-E27C-43CF-9A85-B5608EFF4EA3}"/>
    <hyperlink ref="D607" r:id="rId606" xr:uid="{5E196439-19F9-4709-B95E-DED367B081B4}"/>
    <hyperlink ref="D608" r:id="rId607" xr:uid="{3DBF18F2-04EA-494B-A09A-FF319E71E33B}"/>
    <hyperlink ref="D609" r:id="rId608" xr:uid="{A47313CE-2616-4D88-9B20-19F4FA79086D}"/>
    <hyperlink ref="D610" r:id="rId609" xr:uid="{1C35B98A-06DB-463C-8E96-775844004408}"/>
    <hyperlink ref="D611" r:id="rId610" xr:uid="{322293E1-E219-4B57-9788-02CDF39FE3B8}"/>
    <hyperlink ref="D612" r:id="rId611" xr:uid="{053721A9-37FA-4BA5-A8CD-A7E2F70D551C}"/>
    <hyperlink ref="D613" r:id="rId612" xr:uid="{ED686B3B-61F8-49DB-8798-A5967D6B39F2}"/>
    <hyperlink ref="D614" r:id="rId613" xr:uid="{D1C46354-DF06-4D13-81A6-D7B069594352}"/>
    <hyperlink ref="D615" r:id="rId614" xr:uid="{017DAC5E-DBEC-465B-A496-73CBE1CF9969}"/>
    <hyperlink ref="D616" r:id="rId615" xr:uid="{ED1E1FF8-9246-45A1-BB03-C9DAEAF6D60E}"/>
    <hyperlink ref="D617" r:id="rId616" xr:uid="{D5312EC4-95B8-4D6F-9BF0-3FDA9AFDE3A7}"/>
    <hyperlink ref="D618" r:id="rId617" xr:uid="{BA4AB171-7E4A-46E2-A91C-C762281B1AC6}"/>
    <hyperlink ref="D619" r:id="rId618" xr:uid="{E153C19C-8AFF-483C-BD4E-6949CE004A8E}"/>
    <hyperlink ref="D620" r:id="rId619" xr:uid="{42C3AB5B-27E3-4FF3-8031-1D9E8B8C1D11}"/>
    <hyperlink ref="D621" r:id="rId620" xr:uid="{A2783773-593B-4E87-8DE6-3F5E1C21A335}"/>
    <hyperlink ref="D622" r:id="rId621" xr:uid="{4244464E-6B44-40C7-B8D9-D2E6CC8370A0}"/>
    <hyperlink ref="D623" r:id="rId622" xr:uid="{67243F13-7985-4D07-80BC-4CB75F4205E2}"/>
    <hyperlink ref="D624" r:id="rId623" xr:uid="{6652BCFF-DAD2-46FD-8E59-E64793A275E1}"/>
    <hyperlink ref="D625" r:id="rId624" xr:uid="{006D3603-3728-48CD-B73D-116C8BB0E48D}"/>
    <hyperlink ref="D626" r:id="rId625" xr:uid="{63B66A3A-6363-47B1-83F6-B10AD944959A}"/>
    <hyperlink ref="D627" r:id="rId626" xr:uid="{D94A6FCC-89A3-4778-80CD-8D40AF6320F9}"/>
    <hyperlink ref="D628" r:id="rId627" xr:uid="{D630DDC5-6BDA-4AF9-B8D2-2E3A376DB96B}"/>
    <hyperlink ref="D629" r:id="rId628" xr:uid="{7A542564-8184-4062-824A-D8C49B0F50FF}"/>
    <hyperlink ref="D630" r:id="rId629" xr:uid="{E49EC866-7F47-4EF3-99AA-7BB3B41B00E8}"/>
    <hyperlink ref="D631" r:id="rId630" xr:uid="{5EAAB863-6F63-4658-BA64-5A17FEDE290F}"/>
    <hyperlink ref="D632" r:id="rId631" xr:uid="{0185BAA7-4EC0-4BB7-8532-71CB32B1ABF8}"/>
    <hyperlink ref="D633" r:id="rId632" xr:uid="{8423DEE6-FB3F-4781-A934-F4F34B8DA7B3}"/>
    <hyperlink ref="D634" r:id="rId633" xr:uid="{5CA43E89-ACFA-43AF-8E7D-4016C274FD56}"/>
    <hyperlink ref="D635" r:id="rId634" xr:uid="{2D9930BC-DBB9-4885-BCAD-FED8DF7C377D}"/>
    <hyperlink ref="D636" r:id="rId635" xr:uid="{3F6D7656-DDD3-4C56-AD20-4CBCC8A59A5A}"/>
    <hyperlink ref="D637" r:id="rId636" xr:uid="{7FDB615A-1637-403A-9C52-AF0BFAC2BEF7}"/>
    <hyperlink ref="D638" r:id="rId637" xr:uid="{F156F5C4-682B-4FDB-B5BB-E757BB747B5F}"/>
    <hyperlink ref="D639" r:id="rId638" xr:uid="{EACCC70A-FB07-4A45-B8CE-EE63A713092E}"/>
    <hyperlink ref="D640" r:id="rId639" xr:uid="{57EF4275-BD4E-4F64-B758-5732A28F0B4A}"/>
    <hyperlink ref="D641" r:id="rId640" xr:uid="{55ED44B6-1CDC-438D-85A4-76B33FA873FC}"/>
    <hyperlink ref="D642" r:id="rId641" xr:uid="{6D716E24-6FAE-4E57-A393-6061C436D3D0}"/>
    <hyperlink ref="D643" r:id="rId642" xr:uid="{7CF5A2FD-EB37-4AE9-8F12-292088ABB7ED}"/>
    <hyperlink ref="D644" r:id="rId643" xr:uid="{55984BAB-B6D8-4AE8-8BBD-E0CCE5CE78C0}"/>
    <hyperlink ref="D645" r:id="rId644" xr:uid="{82F7436B-A75A-4ED2-A1CF-404019920BAC}"/>
    <hyperlink ref="D646" r:id="rId645" xr:uid="{F6C7D21F-DDEF-479A-9AFF-AF247EC26F0B}"/>
    <hyperlink ref="D647" r:id="rId646" xr:uid="{95E8D1DF-36C9-4E8C-B02D-34898DD184DC}"/>
    <hyperlink ref="D648" r:id="rId647" xr:uid="{CD572632-9469-45E7-8372-1980D953C464}"/>
    <hyperlink ref="D649" r:id="rId648" xr:uid="{BB5B1120-6A5D-45FB-850E-74E0BB9E9757}"/>
    <hyperlink ref="D650" r:id="rId649" xr:uid="{7B25E138-6ECF-4078-80EA-18A5B6139142}"/>
    <hyperlink ref="D651" r:id="rId650" xr:uid="{9F31AA4D-A7CE-4EDB-A530-88628B19E231}"/>
    <hyperlink ref="D652" r:id="rId651" xr:uid="{131B3A71-79ED-47BE-8B47-FFA09D3B26FE}"/>
    <hyperlink ref="D653" r:id="rId652" xr:uid="{1EE0AA20-DDFD-4A5C-8ADD-18D8E8EE8257}"/>
    <hyperlink ref="D654" r:id="rId653" xr:uid="{B16734EF-6A2E-4E2B-9653-CBFA28654E97}"/>
    <hyperlink ref="D655" r:id="rId654" xr:uid="{62BAD98A-9BD1-483A-8319-7CCF68123110}"/>
    <hyperlink ref="D656" r:id="rId655" xr:uid="{B8F0B2E9-438D-4F17-B309-2EDE9775FF80}"/>
    <hyperlink ref="D657" r:id="rId656" xr:uid="{38BCCBB4-F328-49FD-8F4B-128B374C194A}"/>
    <hyperlink ref="D658" r:id="rId657" xr:uid="{CC51B7E3-E6BC-4F82-BCCA-4C04E58A2C94}"/>
    <hyperlink ref="D659" r:id="rId658" xr:uid="{F9511A43-3801-45CD-A93F-0BAA94B3E008}"/>
    <hyperlink ref="D660" r:id="rId659" xr:uid="{02770D03-4F69-4AB8-BABB-6F6C6E55BCB4}"/>
    <hyperlink ref="D661" r:id="rId660" xr:uid="{0405FA8C-A553-40C1-BB65-3EA6ABDA6DCD}"/>
    <hyperlink ref="D662" r:id="rId661" xr:uid="{E07EA0E7-6509-4BE3-9A89-C786ADAA0799}"/>
    <hyperlink ref="D663" r:id="rId662" xr:uid="{B1DBCDDF-2E75-4F0C-9CD6-2467D2A577C6}"/>
    <hyperlink ref="D664" r:id="rId663" xr:uid="{5DC6770E-4C44-420B-AAF8-EE01C4B4C73A}"/>
    <hyperlink ref="D665" r:id="rId664" xr:uid="{04DE17B5-2948-4253-8A3E-EE9C00DFF069}"/>
    <hyperlink ref="D666" r:id="rId665" xr:uid="{8F054F9C-07B4-432A-ADFF-5ACD56898B86}"/>
    <hyperlink ref="D667" r:id="rId666" xr:uid="{98C408CF-E94D-4920-9CB9-41E82CA5EC97}"/>
    <hyperlink ref="D668" r:id="rId667" xr:uid="{05A73658-DBC8-4D0A-A97A-954CD424DEA3}"/>
    <hyperlink ref="D669" r:id="rId668" xr:uid="{C347BF22-082F-4D49-9161-B63F1B852CC9}"/>
    <hyperlink ref="D670" r:id="rId669" xr:uid="{956E9091-8D48-4E45-AD4F-EFF46ECCADB7}"/>
    <hyperlink ref="D671" r:id="rId670" xr:uid="{1AA4A3C4-58FE-4554-A3CD-D8B615FD2543}"/>
    <hyperlink ref="D672" r:id="rId671" xr:uid="{4DF69579-B2D5-4F3B-9464-93286E40C452}"/>
    <hyperlink ref="D673" r:id="rId672" xr:uid="{8B95DDE4-AD13-42E0-B5E7-D482A105D868}"/>
    <hyperlink ref="D674" r:id="rId673" xr:uid="{EDB5474D-5741-473E-8289-43B7B339DCC6}"/>
    <hyperlink ref="D675" r:id="rId674" xr:uid="{FC1234A5-D695-4EE0-86AF-8236DD04B350}"/>
    <hyperlink ref="D676" r:id="rId675" xr:uid="{2B703B81-FB42-492E-A286-70527B69C694}"/>
    <hyperlink ref="D677" r:id="rId676" xr:uid="{6AE6B68D-4FD4-49ED-9810-4277953AAA16}"/>
    <hyperlink ref="D678" r:id="rId677" xr:uid="{F577FEC5-624F-4CA5-A091-6D37F9C9FB7C}"/>
    <hyperlink ref="D679" r:id="rId678" xr:uid="{09120154-4E31-4851-83A5-024B2BF6341F}"/>
    <hyperlink ref="D680" r:id="rId679" xr:uid="{C9F111AB-4D7E-4EF3-B96A-C0F2545F82CE}"/>
    <hyperlink ref="D681" r:id="rId680" xr:uid="{CD94C190-DC37-473F-9E67-778B9571B34D}"/>
    <hyperlink ref="D682" r:id="rId681" xr:uid="{CCA7B954-4143-4978-8104-895BA66548B2}"/>
    <hyperlink ref="D683" r:id="rId682" xr:uid="{AB9BBF3D-2085-474B-8BC3-E473B0721F40}"/>
    <hyperlink ref="D684" r:id="rId683" xr:uid="{9CCDFAF6-F051-4903-9660-51FB21CF75CF}"/>
    <hyperlink ref="D685" r:id="rId684" xr:uid="{44E860AD-6A95-4B12-A578-EE67A1F7502E}"/>
    <hyperlink ref="D686" r:id="rId685" xr:uid="{A8F5794C-38AD-481F-9D0A-446E2882C868}"/>
    <hyperlink ref="D687" r:id="rId686" xr:uid="{F78B5384-5793-4638-BC32-A91F1D5608A9}"/>
    <hyperlink ref="D688" r:id="rId687" xr:uid="{795FE258-E16F-4404-9E7C-0C265C88A63A}"/>
    <hyperlink ref="D689" r:id="rId688" xr:uid="{B6195F49-F7AE-4DE5-A4C5-CF5D59174A17}"/>
    <hyperlink ref="D690" r:id="rId689" xr:uid="{B9838F0E-4104-4552-B83E-4F8C9D6CD8F6}"/>
    <hyperlink ref="D691" r:id="rId690" xr:uid="{965EB465-3672-4181-BC0D-F34F4C3B7AD4}"/>
    <hyperlink ref="D692" r:id="rId691" xr:uid="{38B0E080-DCB0-4F8E-8AE6-0D752C81264E}"/>
    <hyperlink ref="D693" r:id="rId692" xr:uid="{6879CB09-5DD7-40DF-A1D9-C8C0CE12590F}"/>
    <hyperlink ref="D694" r:id="rId693" xr:uid="{76557FE4-4F4F-4534-8D3C-28B1EF0ED037}"/>
    <hyperlink ref="D695" r:id="rId694" xr:uid="{39A19F35-0627-4041-B26D-F87AB80FA068}"/>
    <hyperlink ref="D696" r:id="rId695" xr:uid="{9F3AA92C-8C6F-4A5A-9522-6AAB8B886CD5}"/>
    <hyperlink ref="D697" r:id="rId696" xr:uid="{BEC7967C-137E-4570-A9E0-BE0AF981BC60}"/>
    <hyperlink ref="D698" r:id="rId697" xr:uid="{6D0801EC-4F3E-4BBB-9DB9-23EC71C77592}"/>
    <hyperlink ref="D699" r:id="rId698" xr:uid="{C875A598-BE50-40B1-ADB9-0250A80DE0C2}"/>
    <hyperlink ref="D700" r:id="rId699" xr:uid="{A7040C5A-95CB-4C88-8986-13F507CB7A0B}"/>
    <hyperlink ref="D701" r:id="rId700" xr:uid="{A0E82BC2-8CFC-421F-99D0-F27943237724}"/>
    <hyperlink ref="D702" r:id="rId701" xr:uid="{F424710D-E350-4D4D-A771-1F13ABDA9930}"/>
    <hyperlink ref="D703" r:id="rId702" xr:uid="{7D0AB55C-ED3D-47E1-881C-D76658D506CF}"/>
    <hyperlink ref="D704" r:id="rId703" xr:uid="{88F4A406-58FB-47D6-8DB8-AABBE334CD99}"/>
    <hyperlink ref="D705" r:id="rId704" xr:uid="{A01C57BB-E757-4329-9AB5-6D736B0D4822}"/>
    <hyperlink ref="D706" r:id="rId705" xr:uid="{C40DBB17-8D3F-47EE-BEE4-60104347C416}"/>
    <hyperlink ref="D707" r:id="rId706" xr:uid="{0364EEAD-9C14-4119-A47F-BDF82BDF9395}"/>
    <hyperlink ref="D708" r:id="rId707" xr:uid="{4437C1C1-CBFE-46C9-B164-D9BB646EE3FA}"/>
    <hyperlink ref="D709" r:id="rId708" xr:uid="{DDAD53AA-8A4A-49F9-A54D-7E391BF34D19}"/>
    <hyperlink ref="D710" r:id="rId709" xr:uid="{FBF1151F-FA12-4C65-AAC9-F8EC39594264}"/>
    <hyperlink ref="D711" r:id="rId710" xr:uid="{14612775-1A29-4900-ADD8-3F8015CA7A37}"/>
    <hyperlink ref="D712" r:id="rId711" xr:uid="{62613CE2-614D-48A2-A715-CE493CB79891}"/>
    <hyperlink ref="D713" r:id="rId712" xr:uid="{F1A171D8-22DD-4F10-B97E-43E778C1C200}"/>
    <hyperlink ref="D714" r:id="rId713" xr:uid="{C1D0BD2C-0EDC-4F13-8F4B-E2D1F66010F6}"/>
    <hyperlink ref="D715" r:id="rId714" xr:uid="{B164E3F6-1D24-4FAE-AF15-7B2421424BAF}"/>
    <hyperlink ref="D716" r:id="rId715" xr:uid="{AEA2000E-7B46-4B77-B334-2CBE25D73C59}"/>
    <hyperlink ref="D717" r:id="rId716" xr:uid="{FF272481-0209-45E0-A1A9-B2C2BA262608}"/>
    <hyperlink ref="D718" r:id="rId717" xr:uid="{10376448-CD85-4F13-8EDD-8DEE7EB48CD0}"/>
    <hyperlink ref="D719" r:id="rId718" xr:uid="{8C5EEBEC-0A89-4BC8-BB76-219799FBAC20}"/>
    <hyperlink ref="D720" r:id="rId719" xr:uid="{8386BFFC-540C-4328-A8FD-222649170419}"/>
    <hyperlink ref="D721" r:id="rId720" xr:uid="{60948B21-63BD-4AF1-8339-DADA5D79509F}"/>
    <hyperlink ref="D722" r:id="rId721" xr:uid="{5BF6CB5F-78E6-498D-B00F-100117CFF8F0}"/>
    <hyperlink ref="D723" r:id="rId722" xr:uid="{32D7FA9D-DA65-4E4B-94EB-F245843476B4}"/>
    <hyperlink ref="D724" r:id="rId723" xr:uid="{390250D8-74F7-404B-BB2F-FEA15E0B5753}"/>
    <hyperlink ref="D725" r:id="rId724" xr:uid="{E36D24C0-2EF9-4AB5-A817-B230C9A76C67}"/>
    <hyperlink ref="D726" r:id="rId725" xr:uid="{0387FF62-70EE-4E58-B30E-D608F9F5F9B8}"/>
    <hyperlink ref="D727" r:id="rId726" xr:uid="{1D073D40-1AFC-4163-93E8-4629CBA8BAFC}"/>
    <hyperlink ref="D728" r:id="rId727" xr:uid="{44DFBFA5-EB2C-40C8-9E74-1E53954DDA44}"/>
    <hyperlink ref="D729" r:id="rId728" xr:uid="{6A70044F-DF1D-487C-B484-E3A8BFEC82A6}"/>
    <hyperlink ref="D730" r:id="rId729" xr:uid="{7B5BE307-1556-440E-A67F-CC2346257906}"/>
    <hyperlink ref="D731" r:id="rId730" xr:uid="{FA47796D-8EFD-440B-99D0-8A52DAA0F167}"/>
    <hyperlink ref="D732" r:id="rId731" xr:uid="{DE9D71C4-CC26-4DD0-8A69-DE0CE34F8A77}"/>
    <hyperlink ref="D733" r:id="rId732" xr:uid="{F78FE930-CD22-4AFB-8317-B4D7F626BA2E}"/>
    <hyperlink ref="D734" r:id="rId733" xr:uid="{F0320AA7-77F5-4AE3-8266-BA1309E01EBF}"/>
    <hyperlink ref="D735" r:id="rId734" xr:uid="{71265375-918B-4EC3-A54A-9F11F98B6421}"/>
    <hyperlink ref="D736" r:id="rId735" xr:uid="{D0019C97-27EB-46B5-AC89-05A1A743826D}"/>
    <hyperlink ref="D737" r:id="rId736" xr:uid="{F51CCDFE-4B9D-4AF1-960D-ABD50A145B4B}"/>
    <hyperlink ref="D738" r:id="rId737" xr:uid="{4BB962E6-A833-4EB2-8A55-1803A06B7DAD}"/>
    <hyperlink ref="D739" r:id="rId738" xr:uid="{DA7C888A-A500-4499-8130-0B1870410DAD}"/>
    <hyperlink ref="D740" r:id="rId739" xr:uid="{6298CE18-549C-42B4-8F21-1AB71951A99E}"/>
    <hyperlink ref="D741" r:id="rId740" xr:uid="{1EB2E212-57A4-4102-8CA4-F80358560DCE}"/>
    <hyperlink ref="D742" r:id="rId741" xr:uid="{5FEDB7B5-E498-4945-8130-E6914D0CF3D3}"/>
    <hyperlink ref="D743" r:id="rId742" xr:uid="{77C1A0A6-5363-4896-87ED-AB51631C6E5B}"/>
    <hyperlink ref="D744" r:id="rId743" xr:uid="{A6129BBE-11DE-4177-8EF2-271242F0A7AA}"/>
    <hyperlink ref="D745" r:id="rId744" xr:uid="{4703C5DB-872E-4F8E-ADA7-27C192ED4639}"/>
    <hyperlink ref="D746" r:id="rId745" xr:uid="{1331AFB4-8F32-4B97-BD26-D8201344759B}"/>
    <hyperlink ref="D747" r:id="rId746" xr:uid="{3CFC68F6-84F5-47A4-A841-D6BBEF29602A}"/>
    <hyperlink ref="D748" r:id="rId747" xr:uid="{7C806479-0FF8-45F2-BB14-412D783C580A}"/>
    <hyperlink ref="D749" r:id="rId748" xr:uid="{03A2624C-9FFC-4336-BFD9-DD453612B41C}"/>
    <hyperlink ref="D750" r:id="rId749" xr:uid="{BB761BC1-C280-4786-BA63-911C03CC6287}"/>
    <hyperlink ref="D751" r:id="rId750" xr:uid="{16E93E5C-7B6C-489E-996D-1DB8E22EF205}"/>
    <hyperlink ref="D752" r:id="rId751" xr:uid="{7C6498DF-8456-4869-BC96-739E6AEA1125}"/>
    <hyperlink ref="D753" r:id="rId752" xr:uid="{BDCAFDE0-3719-4BBE-B052-4D93DFA4E5F0}"/>
    <hyperlink ref="D754" r:id="rId753" xr:uid="{BF93CE05-9BEA-48F0-A6E0-B9177FB366BE}"/>
    <hyperlink ref="D755" r:id="rId754" xr:uid="{7CD124C4-7F16-49C1-B7F1-BFBEF3A6FA74}"/>
    <hyperlink ref="D756" r:id="rId755" xr:uid="{4203E07B-BF80-4250-9C0E-BAA18A5A2ED5}"/>
    <hyperlink ref="D757" r:id="rId756" xr:uid="{1FB13460-B10A-4A60-9CF2-8270E739D58F}"/>
    <hyperlink ref="D758" r:id="rId757" xr:uid="{7BFAE472-9689-4EAA-AB81-D640F257CABB}"/>
    <hyperlink ref="D759" r:id="rId758" xr:uid="{962DC936-7062-498D-BDE7-73D295139076}"/>
    <hyperlink ref="D760" r:id="rId759" xr:uid="{4C37E708-DBAB-4D12-B90F-7EAD86510D29}"/>
    <hyperlink ref="D761" r:id="rId760" xr:uid="{9D53BFFB-C269-4B9B-B190-158A6478E444}"/>
    <hyperlink ref="D762" r:id="rId761" xr:uid="{5F94DBC2-54C3-46EB-80E7-880FBEB070D5}"/>
    <hyperlink ref="D763" r:id="rId762" xr:uid="{D2654607-4F1A-45BA-A5ED-E8F6D0D86126}"/>
    <hyperlink ref="D764" r:id="rId763" xr:uid="{83BB4BBB-D520-4741-957A-64CC1495B83F}"/>
    <hyperlink ref="D765" r:id="rId764" xr:uid="{2C088BE0-748E-493D-8E19-776BFC62B4C6}"/>
    <hyperlink ref="D766" r:id="rId765" xr:uid="{42374BDB-C92B-4BB1-86ED-573EF155AD0F}"/>
    <hyperlink ref="D767" r:id="rId766" xr:uid="{CA058F80-5224-4461-9B67-D5C06EDA1DB3}"/>
    <hyperlink ref="D768" r:id="rId767" xr:uid="{9D6D2EE3-8485-4A82-B6AF-4591B6C79543}"/>
    <hyperlink ref="D769" r:id="rId768" xr:uid="{D4A1F441-562D-4883-9380-F1A14C1E6DEE}"/>
    <hyperlink ref="D770" r:id="rId769" xr:uid="{2BC3BFA2-9ECA-40E8-A73E-988CE91616F6}"/>
    <hyperlink ref="D771" r:id="rId770" xr:uid="{F221FB3A-898C-43DE-B52F-2D07192A60EE}"/>
    <hyperlink ref="D772" r:id="rId771" xr:uid="{29ABD987-D399-4175-9AEA-95AA911B46EF}"/>
    <hyperlink ref="D773" r:id="rId772" xr:uid="{CCEF1453-A7CE-4F84-9785-D31D3AA3380F}"/>
    <hyperlink ref="D774" r:id="rId773" xr:uid="{E4E17548-6BA6-473E-8974-B3D2378703AA}"/>
    <hyperlink ref="D775" r:id="rId774" xr:uid="{4E4214B9-8B56-43BD-85F9-581D2834F7D6}"/>
    <hyperlink ref="D776" r:id="rId775" xr:uid="{0969B450-EBF4-4967-8728-241998DFCAD0}"/>
    <hyperlink ref="D777" r:id="rId776" xr:uid="{3D785C79-8077-4379-B68D-E4C889F643C9}"/>
    <hyperlink ref="D778" r:id="rId777" xr:uid="{21C081FC-ABC3-448F-87B8-694E241A2D46}"/>
    <hyperlink ref="D779" r:id="rId778" xr:uid="{E8AE42AC-02EE-4001-B6F9-61152C359BD1}"/>
    <hyperlink ref="D780" r:id="rId779" xr:uid="{96F81699-F766-4916-8EE3-DE49E777B791}"/>
    <hyperlink ref="D781" r:id="rId780" xr:uid="{FDACD477-1ABD-4D41-A031-D04F42D8D040}"/>
    <hyperlink ref="D782" r:id="rId781" xr:uid="{ED9729FC-2974-4BA3-A8C5-7C285BCE80D9}"/>
    <hyperlink ref="D783" r:id="rId782" xr:uid="{A29B8679-4D4C-44A0-A343-333DDCE2463B}"/>
    <hyperlink ref="D784" r:id="rId783" xr:uid="{D36A0FBD-F813-46E9-9450-1C7304B014C8}"/>
    <hyperlink ref="D785" r:id="rId784" xr:uid="{2A2274A5-7AC8-492B-BF02-9A15C1B22BB4}"/>
    <hyperlink ref="D786" r:id="rId785" xr:uid="{B7566960-64DD-482C-8A78-AAECE6F0E074}"/>
    <hyperlink ref="D787" r:id="rId786" xr:uid="{12E7EBB1-2FB3-451D-AAB6-58E6424FDEE5}"/>
    <hyperlink ref="D788" r:id="rId787" xr:uid="{085C93B5-329A-452E-B92E-9E10378CEDD3}"/>
    <hyperlink ref="D789" r:id="rId788" xr:uid="{399E4AFB-9118-47EF-A1AD-212166B39883}"/>
    <hyperlink ref="D790" r:id="rId789" xr:uid="{A2763A06-6E9F-4A03-9F28-EE3224966EAE}"/>
    <hyperlink ref="D791" r:id="rId790" xr:uid="{3A70B08F-20B6-4460-A230-5D566621E8AD}"/>
    <hyperlink ref="D792" r:id="rId791" xr:uid="{8A96789E-1560-4E52-9D3D-E99278A06B46}"/>
    <hyperlink ref="D793" r:id="rId792" xr:uid="{A891EACC-CC02-4BA0-B674-C4A600BA60B3}"/>
    <hyperlink ref="D794" r:id="rId793" xr:uid="{3B6E56F1-3D7B-4460-B787-E3CC2A00E5D7}"/>
    <hyperlink ref="D795" r:id="rId794" xr:uid="{AF072414-FCB8-483A-9C4F-496BA50FCAA7}"/>
    <hyperlink ref="D796" r:id="rId795" xr:uid="{BA0EEC35-A343-4046-AD8E-BBBE300E573E}"/>
    <hyperlink ref="D797" r:id="rId796" xr:uid="{310BBEAB-D887-4349-B32C-BD5FBE77701E}"/>
    <hyperlink ref="D798" r:id="rId797" xr:uid="{0FCB64DB-D96D-462A-A043-154433DA9682}"/>
    <hyperlink ref="D799" r:id="rId798" xr:uid="{E2247140-D30A-4C69-959B-BDB0FDB24520}"/>
    <hyperlink ref="D800" r:id="rId799" xr:uid="{F057E530-59E0-4A58-B643-22B8924882FF}"/>
    <hyperlink ref="D801" r:id="rId800" xr:uid="{A8088979-5722-4CE2-8640-3017B1460502}"/>
    <hyperlink ref="D802" r:id="rId801" xr:uid="{2C298DFA-BAF5-4740-A767-6C9DC3456F8D}"/>
    <hyperlink ref="D803" r:id="rId802" xr:uid="{AE27012C-F8FA-4774-86C5-A1BEE93421B9}"/>
    <hyperlink ref="D804" r:id="rId803" xr:uid="{188836F8-A6DD-4CAD-B813-FE4A7945281F}"/>
    <hyperlink ref="D805" r:id="rId804" xr:uid="{6BE6392A-273B-4D6D-A072-D7F2E601345E}"/>
    <hyperlink ref="D806" r:id="rId805" xr:uid="{8D3015B2-4765-488E-A6DC-613094DC2EF2}"/>
    <hyperlink ref="D807" r:id="rId806" xr:uid="{AA6F25B3-0440-4ECF-AA0F-BF714EFBFB1F}"/>
    <hyperlink ref="D808" r:id="rId807" xr:uid="{D71FE26C-BD49-43BA-8C06-C93763A92B86}"/>
    <hyperlink ref="D809" r:id="rId808" xr:uid="{C5D52E61-C2AB-4E6C-8C56-3C508EA24380}"/>
    <hyperlink ref="D810" r:id="rId809" xr:uid="{EB81A3A9-93CF-4DAC-A31D-B40118120B3D}"/>
    <hyperlink ref="D811" r:id="rId810" xr:uid="{1EB382A6-3CC2-4014-9D81-9E4EDEDF248F}"/>
    <hyperlink ref="D812" r:id="rId811" xr:uid="{2B116375-639E-4668-ACBA-80C072F02FC6}"/>
    <hyperlink ref="D813" r:id="rId812" xr:uid="{AE4BAF65-C6C1-4A87-B455-CFAD4457600E}"/>
    <hyperlink ref="D814" r:id="rId813" xr:uid="{23B86965-B2C3-4779-919E-C94E7138E14B}"/>
    <hyperlink ref="D815" r:id="rId814" xr:uid="{6C431784-2DC0-47FB-9AB6-D0163BA28B8B}"/>
    <hyperlink ref="D816" r:id="rId815" xr:uid="{CD6D3464-41C4-444D-9AFA-E87323B5C478}"/>
    <hyperlink ref="D817" r:id="rId816" xr:uid="{6B45A3BC-D969-485D-AF6C-1891CDCBA484}"/>
    <hyperlink ref="D818" r:id="rId817" xr:uid="{AFCE858B-0EE3-47D1-83FD-41F4B8C22387}"/>
    <hyperlink ref="D819" r:id="rId818" xr:uid="{045A5004-69D2-4C44-9309-2631FC775DCF}"/>
    <hyperlink ref="D820" r:id="rId819" xr:uid="{5772619F-6048-4EDD-8416-37415F904F1B}"/>
    <hyperlink ref="D821" r:id="rId820" xr:uid="{EB108EBE-7C07-4B20-86FD-4D0376754489}"/>
    <hyperlink ref="D822" r:id="rId821" xr:uid="{D35B3CC7-2071-4DBB-8FAC-96E6A48DDC6A}"/>
    <hyperlink ref="D823" r:id="rId822" xr:uid="{9B8D09BB-FCF0-467F-999E-147FB1BF48CC}"/>
    <hyperlink ref="D824" r:id="rId823" xr:uid="{6B1E0FFD-9C5B-4144-A7FA-2EB4038AD173}"/>
    <hyperlink ref="D825" r:id="rId824" xr:uid="{3F4D95D5-420D-44AA-9B01-23E5DD0DC8E7}"/>
    <hyperlink ref="D826" r:id="rId825" xr:uid="{1D516CBB-F479-4363-9A16-BB58D4B5F165}"/>
    <hyperlink ref="D827" r:id="rId826" xr:uid="{72357ECC-3E90-4AF1-83E5-25221166B8B7}"/>
    <hyperlink ref="D828" r:id="rId827" xr:uid="{996F9CB5-9896-4F28-8733-0591D45281A7}"/>
    <hyperlink ref="D829" r:id="rId828" xr:uid="{4658B38C-A4B8-4F68-B523-60D4155F6902}"/>
    <hyperlink ref="D830" r:id="rId829" xr:uid="{7B379349-4B0A-4CBA-A107-52795312DACF}"/>
    <hyperlink ref="D831" r:id="rId830" xr:uid="{995C0681-A69F-4CAD-9242-02204EAE4CE3}"/>
    <hyperlink ref="D832" r:id="rId831" xr:uid="{B9D1AE4F-6792-44B5-B5E6-B2D5E83A214B}"/>
    <hyperlink ref="D833" r:id="rId832" xr:uid="{B9DBF296-A491-41EC-9252-838E5BC35ADE}"/>
    <hyperlink ref="D834" r:id="rId833" xr:uid="{FEC8DEC7-297A-4805-B91E-645620FA361D}"/>
    <hyperlink ref="D835" r:id="rId834" xr:uid="{5DFFD1A1-823F-4C13-8B91-F62ECAF82C3E}"/>
    <hyperlink ref="D836" r:id="rId835" xr:uid="{1389431F-5002-46AF-B4A9-3368EA890404}"/>
    <hyperlink ref="D837" r:id="rId836" xr:uid="{16BC5714-EA75-4239-B71F-E62F8A2DDB65}"/>
    <hyperlink ref="D838" r:id="rId837" xr:uid="{FCC4BCFD-B495-440E-8134-2755E1144E43}"/>
    <hyperlink ref="D839" r:id="rId838" xr:uid="{7381CFBF-C855-4783-B43E-2150041468B9}"/>
    <hyperlink ref="D840" r:id="rId839" xr:uid="{376E77D2-BE81-4BD9-830A-DD018C549F60}"/>
    <hyperlink ref="D841" r:id="rId840" xr:uid="{7BD1CB76-4426-409F-A364-AFF431ADE8A6}"/>
    <hyperlink ref="D842" r:id="rId841" xr:uid="{3B2FA909-173F-4B22-9DF5-7FFFF065086B}"/>
    <hyperlink ref="D843" r:id="rId842" xr:uid="{FF6379FC-89A0-4A83-A19E-750B5878D971}"/>
    <hyperlink ref="D844" r:id="rId843" xr:uid="{5E897B0F-9921-4081-ABF6-4A82C4B108F6}"/>
    <hyperlink ref="D845" r:id="rId844" xr:uid="{BA671535-792F-4A97-BCBC-FB25756A318C}"/>
    <hyperlink ref="D846" r:id="rId845" xr:uid="{E5E809AA-73A6-462F-B4D0-29EA00A55F13}"/>
    <hyperlink ref="D847" r:id="rId846" xr:uid="{3DBD1093-CBC8-4541-8293-769D3E231FA6}"/>
    <hyperlink ref="D848" r:id="rId847" xr:uid="{021251E7-250E-49E2-8934-1880E8E103DB}"/>
    <hyperlink ref="D849" r:id="rId848" xr:uid="{5568FBE2-8C24-49FE-A9F9-AA80D2CA7BD7}"/>
    <hyperlink ref="D850" r:id="rId849" xr:uid="{347D1D53-673B-44DF-A7F9-1E895A440CAF}"/>
    <hyperlink ref="D851" r:id="rId850" xr:uid="{1F9736F4-CE8F-4124-A653-4F2488283F06}"/>
    <hyperlink ref="D852" r:id="rId851" xr:uid="{D0745918-91E9-4AB9-8EED-B9EE3D8604DF}"/>
    <hyperlink ref="D853" r:id="rId852" xr:uid="{96D4E03C-153B-4AFE-816D-39D37D6ECE05}"/>
    <hyperlink ref="D854" r:id="rId853" xr:uid="{EF51BDD1-3CD2-4E81-866D-5DFD3A96605B}"/>
    <hyperlink ref="D855" r:id="rId854" xr:uid="{63AD9226-33B0-4DFA-A512-A984E150C5CB}"/>
    <hyperlink ref="D856" r:id="rId855" xr:uid="{18C080EE-B110-4399-858C-65E8DF9E9355}"/>
    <hyperlink ref="D857" r:id="rId856" xr:uid="{8E67066E-9CA0-4402-B169-1A829F8E2748}"/>
    <hyperlink ref="D858" r:id="rId857" xr:uid="{999AD289-BD19-440D-A0D9-B53A0F75CDBA}"/>
    <hyperlink ref="D859" r:id="rId858" xr:uid="{C674C802-9227-41C0-8B0A-81C51404BDD1}"/>
    <hyperlink ref="D860" r:id="rId859" xr:uid="{7408E52D-BD95-4EAA-A816-D1BAF88617FB}"/>
    <hyperlink ref="D861" r:id="rId860" xr:uid="{48202227-F137-4173-ACD2-8015BDC0FE4F}"/>
    <hyperlink ref="D862" r:id="rId861" xr:uid="{43C60514-AC35-43E5-86D1-E77C35BF768E}"/>
    <hyperlink ref="D863" r:id="rId862" xr:uid="{0F0C4F45-E86C-481D-A78D-4DDD7F47EFDF}"/>
    <hyperlink ref="D864" r:id="rId863" xr:uid="{21467CDD-FEEA-456D-B2A6-8A8DDC193AE7}"/>
    <hyperlink ref="D865" r:id="rId864" xr:uid="{7BABCE8A-AA0F-4D85-ACB4-A1EF7DDF4C2E}"/>
    <hyperlink ref="D866" r:id="rId865" xr:uid="{6813BDBE-2C57-4357-8856-219F825D929F}"/>
    <hyperlink ref="D867" r:id="rId866" xr:uid="{EF8E06C5-EA47-4AE4-A718-41B42040F8BD}"/>
    <hyperlink ref="D868" r:id="rId867" xr:uid="{D0086AC6-BCA4-4855-8684-C9C905511D13}"/>
    <hyperlink ref="D869" r:id="rId868" xr:uid="{593171E7-C259-4344-93F3-9C6A9C5613D5}"/>
    <hyperlink ref="D870" r:id="rId869" xr:uid="{70461227-F959-44D3-BAD2-BA4AB7AA3F99}"/>
    <hyperlink ref="D871" r:id="rId870" xr:uid="{DE5AB2F1-FDED-4203-BFC1-4F5C8E38C089}"/>
    <hyperlink ref="D872" r:id="rId871" xr:uid="{2F2ABF26-9AB3-4E66-88D1-F77D32F49EBA}"/>
    <hyperlink ref="D873" r:id="rId872" xr:uid="{36D2C75D-F124-4663-8FCE-8C0365233C6D}"/>
    <hyperlink ref="D874" r:id="rId873" xr:uid="{ADC01752-12A5-40BA-9187-E4F80E456E54}"/>
    <hyperlink ref="D875" r:id="rId874" xr:uid="{E6E418F6-33A6-4C7F-B58F-49ACDB2CEF72}"/>
    <hyperlink ref="D876" r:id="rId875" xr:uid="{EB435848-B825-4FE0-8592-BFF8E51A1000}"/>
    <hyperlink ref="D877" r:id="rId876" xr:uid="{76AD48F5-CD09-4731-AA3D-94751CD03B02}"/>
    <hyperlink ref="D878" r:id="rId877" xr:uid="{5F7D1702-477F-4A4B-940C-F954B1760265}"/>
    <hyperlink ref="D879" r:id="rId878" xr:uid="{67768972-93E8-476B-90F3-E1B72D8E2D0B}"/>
    <hyperlink ref="D880" r:id="rId879" xr:uid="{B422BEBC-80F9-45F2-9421-9AFF9D8DA987}"/>
    <hyperlink ref="D881" r:id="rId880" xr:uid="{BDDDE66A-4C5F-46EE-B74D-9568A094ADF0}"/>
    <hyperlink ref="D882" r:id="rId881" xr:uid="{AC22248B-B923-445C-8047-467915534FB1}"/>
    <hyperlink ref="D883" r:id="rId882" xr:uid="{CA36E39A-26AB-4B0D-B1CD-076FF40409A7}"/>
    <hyperlink ref="D884" r:id="rId883" xr:uid="{343FB28E-9BFA-4DC4-A166-2DA29A1390C9}"/>
    <hyperlink ref="D885" r:id="rId884" xr:uid="{08A39C91-2455-490B-9D5C-7CD74D6BC436}"/>
    <hyperlink ref="D886" r:id="rId885" xr:uid="{FB2CA9F0-5B59-4FFE-9353-9D630F60342C}"/>
    <hyperlink ref="D887" r:id="rId886" xr:uid="{CBF55255-CE84-460E-85DC-4854312B79F3}"/>
    <hyperlink ref="D888" r:id="rId887" xr:uid="{DA5A4607-E7DD-4880-A1EC-17A3D38B4257}"/>
    <hyperlink ref="D889" r:id="rId888" xr:uid="{21225A42-FC17-4873-87AD-F7557751B38A}"/>
    <hyperlink ref="D890" r:id="rId889" xr:uid="{48BE65DE-CF61-4CB0-9FFA-EE8719ADEB6A}"/>
    <hyperlink ref="D891" r:id="rId890" xr:uid="{42819B81-80D6-4522-AD59-A760A9E4DC30}"/>
    <hyperlink ref="D892" r:id="rId891" xr:uid="{9CC99300-D234-4D4D-ADA0-9960FAEE1C8E}"/>
    <hyperlink ref="D893" r:id="rId892" xr:uid="{DDD6BB13-05A1-40D3-8DDB-40C6E3897AD1}"/>
    <hyperlink ref="D894" r:id="rId893" xr:uid="{0A9572C8-94FF-4FE6-A00D-9B932A822D23}"/>
    <hyperlink ref="D895" r:id="rId894" xr:uid="{9EC119B3-B9FB-4070-AF84-A17DEA9E76B1}"/>
    <hyperlink ref="D896" r:id="rId895" xr:uid="{97B0AE35-913E-40D2-BFDB-534EFAFDEF06}"/>
    <hyperlink ref="D897" r:id="rId896" xr:uid="{79A4FEB1-BA0F-464E-9F89-CBF724ACC82B}"/>
    <hyperlink ref="D898" r:id="rId897" xr:uid="{56027433-CFBD-4069-99EB-4BB33089819D}"/>
    <hyperlink ref="D899" r:id="rId898" xr:uid="{A4E8A0B3-21CB-4E02-A6DC-A1BE926A63FE}"/>
    <hyperlink ref="D900" r:id="rId899" xr:uid="{F40F3C71-1BEF-478C-B183-4ED78D4A556E}"/>
    <hyperlink ref="D901" r:id="rId900" xr:uid="{C3008875-B9F4-49B9-82F5-53837CD2961D}"/>
    <hyperlink ref="D902" r:id="rId901" xr:uid="{998D87C9-AB4C-49F5-BA05-8FEE3F3158D6}"/>
    <hyperlink ref="D903" r:id="rId902" xr:uid="{07F8A7BE-0DDE-4DF5-A021-2439716BED40}"/>
    <hyperlink ref="D904" r:id="rId903" xr:uid="{C372E3DA-E63F-4B2D-9151-C635102BAA44}"/>
    <hyperlink ref="D905" r:id="rId904" xr:uid="{515DDED1-760F-4C06-8C3B-8C4FF19548A8}"/>
    <hyperlink ref="D906" r:id="rId905" xr:uid="{36A3D6C8-442B-4357-98FE-FC4A10FD087A}"/>
    <hyperlink ref="D907" r:id="rId906" xr:uid="{ECFCB3BD-23C0-44AF-99DA-83CF544D0F66}"/>
    <hyperlink ref="D908" r:id="rId907" xr:uid="{A898E6FA-4709-4F30-AED7-F7F417BF2254}"/>
    <hyperlink ref="D909" r:id="rId908" xr:uid="{F551F294-527D-4C40-8787-AB9E3FA5493E}"/>
    <hyperlink ref="D910" r:id="rId909" xr:uid="{1A45DD9B-AB16-4D90-A4A0-581075E014D6}"/>
    <hyperlink ref="D911" r:id="rId910" xr:uid="{6EB77E02-9D67-4E33-9BE2-AC3A8B8D293A}"/>
    <hyperlink ref="D912" r:id="rId911" xr:uid="{127F87E8-36ED-4CD2-A152-F3C745C5DA43}"/>
    <hyperlink ref="D913" r:id="rId912" xr:uid="{8A3B5FBA-A7A9-4B2E-B979-B66D9C103D21}"/>
    <hyperlink ref="D914" r:id="rId913" xr:uid="{55CCC06D-5F94-47F5-AAEA-CE56D1BDD4BE}"/>
    <hyperlink ref="D915" r:id="rId914" xr:uid="{3BCE7099-CD6C-4B29-8BB2-E1C86BFB65A9}"/>
    <hyperlink ref="D916" r:id="rId915" xr:uid="{5609B281-96F0-4443-835A-D1130408CA7D}"/>
    <hyperlink ref="D917" r:id="rId916" xr:uid="{C7DD6B36-2045-4EA2-BC44-D80E8C18103B}"/>
    <hyperlink ref="D918" r:id="rId917" xr:uid="{29ADA472-1A62-482F-8838-1BDA7176ECA3}"/>
    <hyperlink ref="D919" r:id="rId918" xr:uid="{AE0E1F6B-5C8C-4CE6-87F6-31A87A2D0655}"/>
    <hyperlink ref="D920" r:id="rId919" xr:uid="{D4BE2165-623C-4862-8631-3BC2979BBAF3}"/>
    <hyperlink ref="D921" r:id="rId920" xr:uid="{568F229A-185A-4E00-AD97-E3F3AA3B08B6}"/>
    <hyperlink ref="D922" r:id="rId921" xr:uid="{B4644F3C-D11F-4851-8360-76EB57A4859D}"/>
    <hyperlink ref="D923" r:id="rId922" xr:uid="{4288AB58-E312-4F83-8273-A871B2602E54}"/>
    <hyperlink ref="D924" r:id="rId923" xr:uid="{EF56CA38-7970-4E89-9ECE-5F3B15CB9EE9}"/>
    <hyperlink ref="D925" r:id="rId924" xr:uid="{E47DCA43-DFC1-45C6-8FD0-92870ECB0512}"/>
    <hyperlink ref="D926" r:id="rId925" xr:uid="{197352C8-D923-4AAD-8AA4-F7DD5371A4A6}"/>
    <hyperlink ref="D927" r:id="rId926" xr:uid="{F72680C9-78CF-41CC-A7B8-59BFE79C73CF}"/>
    <hyperlink ref="D928" r:id="rId927" xr:uid="{95E9173C-5D88-408D-A437-F0373871C8D4}"/>
    <hyperlink ref="D929" r:id="rId928" xr:uid="{E3F63BA7-5676-42B0-8FF1-39C4B938DDBD}"/>
    <hyperlink ref="D930" r:id="rId929" xr:uid="{8C0EEC01-CF82-4FCC-8C0A-3F1DABC33608}"/>
    <hyperlink ref="D931" r:id="rId930" xr:uid="{D4FE3C0D-9F12-49DB-B0CA-1102038AE567}"/>
    <hyperlink ref="D932" r:id="rId931" xr:uid="{035F0EA9-6AB8-4D0C-8166-F04E05CE9354}"/>
    <hyperlink ref="D933" r:id="rId932" xr:uid="{97D271D6-9AD4-4E71-B970-884E122A89B6}"/>
    <hyperlink ref="D934" r:id="rId933" xr:uid="{CFB8DC6B-67D4-4EEB-BB45-9148510930BA}"/>
    <hyperlink ref="D935" r:id="rId934" xr:uid="{67856B93-3BA3-447A-857E-10A26EB3A0C4}"/>
    <hyperlink ref="D936" r:id="rId935" xr:uid="{418041AD-5E6C-4E34-827E-CA8670DDCA57}"/>
    <hyperlink ref="D937" r:id="rId936" xr:uid="{D3AD3597-2669-4A6A-A47C-03C86B3797A6}"/>
    <hyperlink ref="D938" r:id="rId937" xr:uid="{EF7CC523-5E22-4032-9306-264C6A9D9728}"/>
    <hyperlink ref="D939" r:id="rId938" xr:uid="{6A413DF5-1BBE-4BDC-AC1F-B703390C5A86}"/>
    <hyperlink ref="D940" r:id="rId939" xr:uid="{F7D6F788-39B5-442E-953E-ED1A2FA7B245}"/>
    <hyperlink ref="D941" r:id="rId940" xr:uid="{E8509026-BD7D-40CB-A745-F82BB4C131D6}"/>
    <hyperlink ref="D942" r:id="rId941" xr:uid="{CCB9DB53-3770-4F79-918C-8CCFB9AAB69E}"/>
    <hyperlink ref="D943" r:id="rId942" xr:uid="{326946BC-C720-4478-B4BD-4C068FE90598}"/>
    <hyperlink ref="D944" r:id="rId943" xr:uid="{78BDD7FF-877F-44B5-965C-A65E4D1EE86C}"/>
    <hyperlink ref="D945" r:id="rId944" xr:uid="{185DD751-65D4-4E53-AC70-47165A969275}"/>
    <hyperlink ref="D946" r:id="rId945" xr:uid="{6BE630E3-153D-4AB7-8694-1B9B7242CF33}"/>
    <hyperlink ref="D947" r:id="rId946" xr:uid="{DCB54211-5B78-4578-ACDE-2BEF8D2F0FAE}"/>
    <hyperlink ref="D948" r:id="rId947" xr:uid="{ADDC9333-2328-4C82-9EC4-CDE33B8B0CFE}"/>
    <hyperlink ref="D949" r:id="rId948" xr:uid="{2D65FC66-AA45-42F4-9C3D-FA146E6D6189}"/>
    <hyperlink ref="D950" r:id="rId949" xr:uid="{2391AEC6-7DD3-4C50-820E-35D4A2D0D97F}"/>
    <hyperlink ref="D951" r:id="rId950" xr:uid="{20ABC777-1104-4530-B245-67709EB553D0}"/>
    <hyperlink ref="D952" r:id="rId951" xr:uid="{75349152-351B-49B0-A7EB-B49CEF28F4B2}"/>
    <hyperlink ref="D953" r:id="rId952" xr:uid="{71C74A0F-3A2F-43AA-978E-72A656211A2B}"/>
    <hyperlink ref="D954" r:id="rId953" xr:uid="{BE5F4450-0573-45CE-A238-980DC5A0328C}"/>
    <hyperlink ref="D955" r:id="rId954" xr:uid="{59D83FCB-5D20-4E51-B618-AE4978F1D142}"/>
    <hyperlink ref="D956" r:id="rId955" xr:uid="{CE78DC5F-77DA-4E54-AD50-3DC0FE9B315B}"/>
    <hyperlink ref="D957" r:id="rId956" xr:uid="{044AE70E-8403-4115-A4D9-1DA8390B588F}"/>
    <hyperlink ref="D958" r:id="rId957" xr:uid="{F15A3643-7E0D-4AD8-B693-840892CD58D0}"/>
    <hyperlink ref="D959" r:id="rId958" xr:uid="{34321ABB-B11F-4707-B08F-905C7085227B}"/>
    <hyperlink ref="D960" r:id="rId959" xr:uid="{8BB7C59D-E414-4502-AC83-34063C3D0F12}"/>
    <hyperlink ref="D961" r:id="rId960" xr:uid="{5683F89D-F0E3-4433-9BF3-E52674420179}"/>
    <hyperlink ref="D962" r:id="rId961" xr:uid="{8B35F15D-D55C-49AD-B88E-7B4BA13EE46D}"/>
    <hyperlink ref="D963" r:id="rId962" xr:uid="{EB509549-3376-4DEB-B2F7-0359B1110CBB}"/>
    <hyperlink ref="D964" r:id="rId963" xr:uid="{C6316708-CA82-470A-BAF8-7E00CC261418}"/>
    <hyperlink ref="D965" r:id="rId964" xr:uid="{AEEA6E00-FBA8-49A0-B2A0-B7436BFE0BF4}"/>
    <hyperlink ref="D966" r:id="rId965" xr:uid="{54E02C11-FE98-48DA-B71E-D6DAE6227E49}"/>
    <hyperlink ref="D967" r:id="rId966" xr:uid="{CF300DEF-0FF7-4DE2-B6E0-463513608D05}"/>
    <hyperlink ref="D968" r:id="rId967" xr:uid="{0FFD3B10-B879-4C0F-8E11-0202C568D7EA}"/>
    <hyperlink ref="D969" r:id="rId968" xr:uid="{E4E4094D-6A50-477F-80E6-0EA88F2BD575}"/>
    <hyperlink ref="D970" r:id="rId969" xr:uid="{8A7597E3-67E5-437C-BC98-4DC2F8D9B86B}"/>
    <hyperlink ref="D971" r:id="rId970" xr:uid="{C9C35E56-EF64-42F2-9BBB-C562A2518FE3}"/>
    <hyperlink ref="D972" r:id="rId971" xr:uid="{7534C98C-0973-47C9-A8BB-CDF77A048BCF}"/>
    <hyperlink ref="D973" r:id="rId972" xr:uid="{E7A8D8F1-1D49-4B4D-AD01-97EF711198D6}"/>
    <hyperlink ref="D974" r:id="rId973" xr:uid="{D47C83AD-95DC-4013-B4DC-8EA750C3758E}"/>
    <hyperlink ref="D975" r:id="rId974" xr:uid="{DEFAA924-F906-4E79-B312-C03C03848690}"/>
    <hyperlink ref="D976" r:id="rId975" xr:uid="{FF1CCE3F-BDD4-49CB-85C9-B94063E1D59E}"/>
    <hyperlink ref="D977" r:id="rId976" xr:uid="{0C9F594E-3741-4937-A282-08CEB842330D}"/>
    <hyperlink ref="D978" r:id="rId977" xr:uid="{A32E85D9-9C09-4A20-BD33-73A9A2577161}"/>
    <hyperlink ref="D979" r:id="rId978" xr:uid="{B3039DAC-866E-42D7-8A7B-AD711F36442B}"/>
    <hyperlink ref="D980" r:id="rId979" xr:uid="{F920F08F-5DCC-4F5B-9E77-FBCAF4B9823F}"/>
    <hyperlink ref="D981" r:id="rId980" xr:uid="{96C7C52C-A221-4D1B-9CF5-FA87734C78B0}"/>
    <hyperlink ref="D982" r:id="rId981" xr:uid="{E4E44871-CCBB-4CD1-98B6-97E2144BE6F8}"/>
    <hyperlink ref="D983" r:id="rId982" xr:uid="{6AD3D7E5-B485-47EE-9F24-CA75CC297FA2}"/>
    <hyperlink ref="D984" r:id="rId983" xr:uid="{82DE6EEF-BB4D-4C9C-A9F9-A42BF6B471CE}"/>
    <hyperlink ref="D985" r:id="rId984" xr:uid="{183F6DDA-D717-4069-8E1F-5526F0BACB8A}"/>
    <hyperlink ref="D986" r:id="rId985" xr:uid="{24F3C0AA-7FF5-42F2-BBA8-2734D8C934C3}"/>
    <hyperlink ref="D987" r:id="rId986" xr:uid="{2BD56669-C4FB-445D-8807-B0CA6DC9CD8A}"/>
    <hyperlink ref="D988" r:id="rId987" xr:uid="{0E49E711-B28A-4023-AA9C-435531A56196}"/>
    <hyperlink ref="D989" r:id="rId988" xr:uid="{6E69FB3F-196E-4D82-9486-50FD1AEFF769}"/>
    <hyperlink ref="D990" r:id="rId989" xr:uid="{1E6DDAD3-A560-4EC3-BA51-54A3CD72C004}"/>
    <hyperlink ref="D991" r:id="rId990" xr:uid="{D3B8A4D1-4AFE-465E-B378-C14DA3D7EBC9}"/>
    <hyperlink ref="D992" r:id="rId991" xr:uid="{7475D0B5-AA14-4D60-9FC8-0C23524DC8A1}"/>
    <hyperlink ref="D993" r:id="rId992" xr:uid="{A2AB6346-7ADD-445E-AE3E-E260F84DAFF6}"/>
    <hyperlink ref="D994" r:id="rId993" xr:uid="{F45D3479-9FEB-4C62-98A9-0EC32A5B6CBB}"/>
    <hyperlink ref="D995" r:id="rId994" xr:uid="{E93E1811-5771-4B22-98AC-4228ED8334C2}"/>
    <hyperlink ref="D996" r:id="rId995" xr:uid="{51794E01-5233-47B0-AE6A-678F730A746B}"/>
    <hyperlink ref="D997" r:id="rId996" xr:uid="{AD16BB74-DB90-4A26-8B39-D34A8DBAFFFE}"/>
    <hyperlink ref="D998" r:id="rId997" xr:uid="{5DF758E1-3F93-4BD0-98B5-8A3ABC369828}"/>
    <hyperlink ref="D999" r:id="rId998" xr:uid="{D852B6AF-43A3-4429-89C8-4C3E60504059}"/>
    <hyperlink ref="D1000" r:id="rId999" xr:uid="{80938EEE-28FB-43BE-8FA7-79CF65831B59}"/>
    <hyperlink ref="D1001" r:id="rId1000" xr:uid="{589E2506-9E6F-4C9D-BD26-C25E36125872}"/>
    <hyperlink ref="D1002" r:id="rId1001" xr:uid="{404D8D89-78CE-41D0-A4BD-A4CBCE70723A}"/>
    <hyperlink ref="D1003" r:id="rId1002" xr:uid="{C662FDA4-0740-4502-853F-43E6FF4B55FA}"/>
    <hyperlink ref="D1004" r:id="rId1003" xr:uid="{02C19077-2FD9-4535-9B22-B075D231B59D}"/>
    <hyperlink ref="D1005" r:id="rId1004" xr:uid="{B8ADA7C6-E0F3-4F95-AA05-27663201B684}"/>
    <hyperlink ref="D1006" r:id="rId1005" xr:uid="{B92DA143-2468-4846-87FF-47E9E43AC09A}"/>
    <hyperlink ref="D1007" r:id="rId1006" xr:uid="{A3AB99BC-1DAC-4358-B37C-939E72EC93C9}"/>
    <hyperlink ref="D1008" r:id="rId1007" xr:uid="{03C4E222-2DB6-4DC9-825F-15ED0208B48E}"/>
    <hyperlink ref="D1009" r:id="rId1008" xr:uid="{1EA470D2-5477-43CE-B45D-C982D074A070}"/>
    <hyperlink ref="D1010" r:id="rId1009" xr:uid="{DB4B42A8-121B-44F8-93FE-2B797F94EF0D}"/>
    <hyperlink ref="D1011" r:id="rId1010" xr:uid="{389030FB-1354-4E22-80FC-08C6176F5DAE}"/>
    <hyperlink ref="D1012" r:id="rId1011" xr:uid="{9B84535D-DE43-4891-9C44-F661082C7470}"/>
    <hyperlink ref="D1013" r:id="rId1012" xr:uid="{DDD288B3-16CD-4927-9305-49CD8CD2D80D}"/>
    <hyperlink ref="D1014" r:id="rId1013" xr:uid="{C06B7482-0C3E-4252-99F9-39E8A5BE85FF}"/>
    <hyperlink ref="D1015" r:id="rId1014" xr:uid="{B256F152-3C2A-4670-81D8-59EAFA4B351B}"/>
    <hyperlink ref="D1016" r:id="rId1015" xr:uid="{69EDB2ED-4E1A-4627-B39F-D27523EF8C9E}"/>
    <hyperlink ref="D1017" r:id="rId1016" xr:uid="{79D5FBBF-AC60-4454-8A6B-74D637C320D0}"/>
    <hyperlink ref="D1018" r:id="rId1017" xr:uid="{ADAA82AC-FC97-43E7-B59D-C6C5112A3F81}"/>
    <hyperlink ref="D1019" r:id="rId1018" xr:uid="{FF8C9196-2F78-4652-A2E9-129BFF255FFB}"/>
    <hyperlink ref="D1020" r:id="rId1019" xr:uid="{03BE89D4-D5AD-45F4-A46A-D7CED503302C}"/>
    <hyperlink ref="D1021" r:id="rId1020" xr:uid="{F6CF0E02-3614-4DC8-AD1F-FA3025EEB272}"/>
    <hyperlink ref="D1022" r:id="rId1021" xr:uid="{7D408DBE-345F-4995-B004-F5A8537B3705}"/>
    <hyperlink ref="D1023" r:id="rId1022" xr:uid="{EA2008F6-B16D-4136-9740-046D6D15E422}"/>
    <hyperlink ref="D1024" r:id="rId1023" xr:uid="{9F0E7F97-2FA4-4233-818D-EC36A72E2F9C}"/>
    <hyperlink ref="D1025" r:id="rId1024" xr:uid="{EBA8C5F9-1366-464B-BCA7-FE8F1D7F443D}"/>
    <hyperlink ref="D1026" r:id="rId1025" xr:uid="{798649AD-C2A1-41B1-A4AD-B868092C675C}"/>
    <hyperlink ref="D1027" r:id="rId1026" xr:uid="{F7A4E4DA-A70A-48C4-A00C-8AFFCAA5B21F}"/>
    <hyperlink ref="D1028" r:id="rId1027" xr:uid="{2B4E8C1E-359C-4609-9382-CABA2DE866BE}"/>
    <hyperlink ref="D1029" r:id="rId1028" xr:uid="{2E2ACC8A-3DB2-401B-8189-AB5975F54D9F}"/>
    <hyperlink ref="D1030" r:id="rId1029" xr:uid="{108A2A85-C2B8-4B6C-8BE8-3A1B203BDC11}"/>
    <hyperlink ref="D1031" r:id="rId1030" xr:uid="{0FB335FB-EF14-4806-9439-362ECAB66485}"/>
    <hyperlink ref="D1032" r:id="rId1031" xr:uid="{9F312323-AC66-4800-A8AC-CF1889BBC3C2}"/>
    <hyperlink ref="D1033" r:id="rId1032" xr:uid="{D79B662B-E488-4BA6-B04B-93981538259A}"/>
    <hyperlink ref="D1034" r:id="rId1033" xr:uid="{383B1314-F2A1-44FB-A3A0-3EAE7040C302}"/>
    <hyperlink ref="D1035" r:id="rId1034" xr:uid="{2D425E3F-5A95-492F-9A3E-C24AD0DB0A67}"/>
    <hyperlink ref="D1036" r:id="rId1035" xr:uid="{CF322A2F-3371-4399-8097-D78663227C6C}"/>
    <hyperlink ref="D1037" r:id="rId1036" xr:uid="{0F50A02B-50A8-4CAA-AB03-FC29E0D01C66}"/>
    <hyperlink ref="D1038" r:id="rId1037" xr:uid="{299A868B-F383-4754-987D-FE548E5A5855}"/>
    <hyperlink ref="D1039" r:id="rId1038" xr:uid="{ABC2AB1E-E4E4-4A4F-95B9-A0A52686F524}"/>
    <hyperlink ref="D1040" r:id="rId1039" xr:uid="{EB4E93C6-E564-4361-8F7D-385C8BBE5017}"/>
    <hyperlink ref="D1041" r:id="rId1040" xr:uid="{230550DB-1AF1-4F7A-B1D5-1F55F2A31CB6}"/>
    <hyperlink ref="D1042" r:id="rId1041" xr:uid="{EB969EDC-4E67-4C3E-8991-6DD13AFC77CD}"/>
    <hyperlink ref="D1043" r:id="rId1042" xr:uid="{9FB95BEF-44E8-426B-8A48-161D766D5580}"/>
    <hyperlink ref="D1044" r:id="rId1043" xr:uid="{4A8F766F-4246-456C-A442-874207EB4A9D}"/>
    <hyperlink ref="D1045" r:id="rId1044" xr:uid="{1913A5FB-71CD-4A77-A72E-CFE069EA28E2}"/>
    <hyperlink ref="D1046" r:id="rId1045" xr:uid="{96471834-1ECA-4FC5-AF9A-4140F171AE0C}"/>
    <hyperlink ref="D1047" r:id="rId1046" xr:uid="{1B2B7F21-F4B4-47A9-8AE6-2D6CE280DB56}"/>
    <hyperlink ref="D1048" r:id="rId1047" xr:uid="{4DE04E09-F55C-49F7-AF4E-1F476B76BDBB}"/>
    <hyperlink ref="D1049" r:id="rId1048" xr:uid="{5748B3FD-1889-40D6-A310-0B4B4C2F9D35}"/>
    <hyperlink ref="D1050" r:id="rId1049" xr:uid="{9B93AE80-C34C-4EAC-B605-287DC9F0DEFE}"/>
    <hyperlink ref="D1051" r:id="rId1050" xr:uid="{DA59F271-5968-4D18-A865-B5311AA7F010}"/>
    <hyperlink ref="D1052" r:id="rId1051" xr:uid="{0B20C2A9-1774-4AD1-A01B-6EEE404BD21F}"/>
    <hyperlink ref="D1053" r:id="rId1052" xr:uid="{9F47801C-0722-419B-9888-BC3869C4A751}"/>
    <hyperlink ref="D1054" r:id="rId1053" xr:uid="{36704DEE-A8E0-4F9A-8BBB-99B97129471B}"/>
    <hyperlink ref="D1055" r:id="rId1054" xr:uid="{4B2D9944-D352-43D8-805E-216A583704C9}"/>
    <hyperlink ref="D1056" r:id="rId1055" xr:uid="{77C63E4B-4C18-41C9-B90C-CDBA9FA16E8D}"/>
    <hyperlink ref="D1057" r:id="rId1056" xr:uid="{D5B9570E-C9E0-4FC3-8B74-433359887CF6}"/>
    <hyperlink ref="D1058" r:id="rId1057" xr:uid="{8DDBD7EC-3EEE-4AD2-B219-24DF5D176F64}"/>
    <hyperlink ref="D1059" r:id="rId1058" xr:uid="{D0A3DD45-6CB6-4CB3-B83D-48EF04DA209A}"/>
    <hyperlink ref="D1060" r:id="rId1059" xr:uid="{8942EBDC-7ED8-430A-9992-5B5B89E715AF}"/>
    <hyperlink ref="D1061" r:id="rId1060" xr:uid="{B7EADD25-5FE0-41C7-8FD3-F87DD18ED493}"/>
    <hyperlink ref="D1062" r:id="rId1061" xr:uid="{ABB59D8D-304A-4B76-BCA8-EB9381BDA52C}"/>
    <hyperlink ref="D1063" r:id="rId1062" xr:uid="{08AC1E5B-08A0-450A-909F-3E9FE834978F}"/>
    <hyperlink ref="D1064" r:id="rId1063" xr:uid="{779B73F9-5AB8-46A7-9181-A2DDA429D88B}"/>
    <hyperlink ref="D1065" r:id="rId1064" xr:uid="{C25A5607-DC97-41DB-8127-C459DC4D8082}"/>
    <hyperlink ref="D1066" r:id="rId1065" xr:uid="{35D1F196-A424-4C0D-B29D-463E25B8448C}"/>
    <hyperlink ref="D1067" r:id="rId1066" xr:uid="{335F1D92-A47D-4932-A786-5A0A8649A57A}"/>
    <hyperlink ref="D1068" r:id="rId1067" xr:uid="{804175E8-56A1-4F59-8B89-0DE257F0172D}"/>
    <hyperlink ref="D1069" r:id="rId1068" xr:uid="{DED4EAD5-798A-4B53-888F-59F520FF92DA}"/>
    <hyperlink ref="D1070" r:id="rId1069" xr:uid="{99EA6257-1B0F-49D8-8B67-05325A5CCC4A}"/>
    <hyperlink ref="D1071" r:id="rId1070" xr:uid="{B32E4BEA-5F83-4EB1-8AAB-6FDC25C4A1F4}"/>
    <hyperlink ref="D1072" r:id="rId1071" xr:uid="{5BFB1B17-1944-46E8-8EF4-3083556C3156}"/>
    <hyperlink ref="D1073" r:id="rId1072" xr:uid="{2FF15686-6E2A-4706-AB19-898297CF1EAC}"/>
    <hyperlink ref="D1074" r:id="rId1073" xr:uid="{FD428490-A0B5-4373-BBF3-33138ABD6D8C}"/>
    <hyperlink ref="D1075" r:id="rId1074" xr:uid="{28945582-DB74-48FA-A294-1739864E6C23}"/>
    <hyperlink ref="D1076" r:id="rId1075" xr:uid="{9562A500-4324-48BC-B7D0-216F6595FBFE}"/>
    <hyperlink ref="D1077" r:id="rId1076" xr:uid="{D62BAD2A-CAD8-440D-9FA6-44F1FC1F5014}"/>
    <hyperlink ref="D1078" r:id="rId1077" xr:uid="{482726CB-F7FB-4419-8242-EB7056BB0B9A}"/>
    <hyperlink ref="D1079" r:id="rId1078" xr:uid="{6BBDA516-B21F-4270-953E-DDB604478F33}"/>
  </hyperlinks>
  <pageMargins left="0.7" right="0.7" top="0.75" bottom="0.75" header="0.3" footer="0.3"/>
  <tableParts count="1">
    <tablePart r:id="rId107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97C6-FB3F-4CF5-B9EF-1E1E7A694680}">
  <sheetPr codeName="Sheet3"/>
  <dimension ref="A1:K36"/>
  <sheetViews>
    <sheetView zoomScale="90" zoomScaleNormal="90" workbookViewId="0">
      <selection activeCell="E3" sqref="E3:G7"/>
    </sheetView>
  </sheetViews>
  <sheetFormatPr defaultRowHeight="14.5"/>
  <cols>
    <col min="1" max="1" width="26.81640625" bestFit="1" customWidth="1"/>
    <col min="2" max="2" width="20.81640625" bestFit="1" customWidth="1"/>
    <col min="3" max="3" width="21.7265625" bestFit="1" customWidth="1"/>
    <col min="4" max="4" width="8.81640625" customWidth="1"/>
    <col min="5" max="5" width="12.1796875" customWidth="1"/>
    <col min="6" max="6" width="15.1796875" bestFit="1" customWidth="1"/>
    <col min="7" max="7" width="15.81640625" bestFit="1" customWidth="1"/>
    <col min="8" max="8" width="14.453125" customWidth="1"/>
    <col min="9" max="9" width="26.7265625" bestFit="1" customWidth="1"/>
    <col min="10" max="10" width="68.26953125" bestFit="1" customWidth="1"/>
    <col min="11" max="11" width="16.26953125" bestFit="1" customWidth="1"/>
  </cols>
  <sheetData>
    <row r="1" spans="1:11">
      <c r="A1" t="s">
        <v>2453</v>
      </c>
      <c r="I1" t="s">
        <v>2454</v>
      </c>
    </row>
    <row r="2" spans="1:11">
      <c r="A2" s="89" t="s">
        <v>2455</v>
      </c>
      <c r="B2" s="89" t="s">
        <v>829</v>
      </c>
      <c r="C2" s="89" t="s">
        <v>828</v>
      </c>
      <c r="I2" s="223" t="s">
        <v>2456</v>
      </c>
      <c r="J2" s="223" t="s">
        <v>7</v>
      </c>
      <c r="K2" s="223" t="s">
        <v>2457</v>
      </c>
    </row>
    <row r="3" spans="1:11">
      <c r="A3" s="90" t="s">
        <v>742</v>
      </c>
      <c r="B3" s="89" t="s">
        <v>2458</v>
      </c>
      <c r="C3" s="89" t="s">
        <v>2459</v>
      </c>
      <c r="E3" t="s">
        <v>820</v>
      </c>
      <c r="F3" t="s">
        <v>2460</v>
      </c>
      <c r="G3" t="s">
        <v>2461</v>
      </c>
      <c r="I3" s="61" t="s">
        <v>1521</v>
      </c>
      <c r="J3" s="61" t="s">
        <v>2462</v>
      </c>
      <c r="K3" s="61" t="s">
        <v>1521</v>
      </c>
    </row>
    <row r="4" spans="1:11">
      <c r="A4" s="90" t="s">
        <v>843</v>
      </c>
      <c r="B4" s="89" t="s">
        <v>2463</v>
      </c>
      <c r="C4" s="89" t="s">
        <v>2459</v>
      </c>
      <c r="E4" t="s">
        <v>2464</v>
      </c>
      <c r="F4" t="s">
        <v>2465</v>
      </c>
      <c r="G4" t="s">
        <v>2466</v>
      </c>
      <c r="I4" s="61" t="s">
        <v>268</v>
      </c>
      <c r="J4" s="61" t="s">
        <v>2467</v>
      </c>
      <c r="K4" s="61" t="s">
        <v>268</v>
      </c>
    </row>
    <row r="5" spans="1:11">
      <c r="A5" s="90" t="s">
        <v>854</v>
      </c>
      <c r="B5" s="89" t="s">
        <v>856</v>
      </c>
      <c r="C5" s="89" t="s">
        <v>2459</v>
      </c>
      <c r="E5" t="s">
        <v>2468</v>
      </c>
      <c r="F5" t="s">
        <v>2465</v>
      </c>
      <c r="G5" t="s">
        <v>2469</v>
      </c>
      <c r="I5" s="61" t="s">
        <v>2470</v>
      </c>
      <c r="J5" s="61" t="s">
        <v>2471</v>
      </c>
      <c r="K5" s="61" t="s">
        <v>2472</v>
      </c>
    </row>
    <row r="6" spans="1:11">
      <c r="A6" s="90" t="s">
        <v>1120</v>
      </c>
      <c r="B6" s="89" t="s">
        <v>2473</v>
      </c>
      <c r="C6" s="89" t="s">
        <v>2459</v>
      </c>
      <c r="E6" t="s">
        <v>2474</v>
      </c>
      <c r="F6" t="s">
        <v>2469</v>
      </c>
      <c r="G6" t="s">
        <v>2475</v>
      </c>
      <c r="I6" s="61" t="s">
        <v>131</v>
      </c>
      <c r="J6" s="61" t="s">
        <v>2476</v>
      </c>
      <c r="K6" s="61" t="s">
        <v>131</v>
      </c>
    </row>
    <row r="7" spans="1:11">
      <c r="A7" s="90" t="s">
        <v>603</v>
      </c>
      <c r="B7" s="89" t="s">
        <v>2477</v>
      </c>
      <c r="C7" s="89" t="s">
        <v>2459</v>
      </c>
      <c r="E7" t="s">
        <v>2478</v>
      </c>
      <c r="F7" t="s">
        <v>2469</v>
      </c>
      <c r="G7" t="s">
        <v>2479</v>
      </c>
      <c r="I7" s="61" t="s">
        <v>40</v>
      </c>
      <c r="J7" s="61" t="s">
        <v>2480</v>
      </c>
      <c r="K7" s="61" t="s">
        <v>40</v>
      </c>
    </row>
    <row r="8" spans="1:11">
      <c r="A8" s="90" t="s">
        <v>963</v>
      </c>
      <c r="B8" s="89" t="s">
        <v>2481</v>
      </c>
      <c r="C8" s="89" t="s">
        <v>2459</v>
      </c>
      <c r="I8" s="61" t="s">
        <v>736</v>
      </c>
      <c r="J8" s="61" t="s">
        <v>2482</v>
      </c>
      <c r="K8" s="61" t="s">
        <v>2472</v>
      </c>
    </row>
    <row r="9" spans="1:11">
      <c r="A9" s="90" t="s">
        <v>1292</v>
      </c>
      <c r="B9" s="89" t="s">
        <v>2483</v>
      </c>
      <c r="C9" s="89" t="s">
        <v>2459</v>
      </c>
      <c r="I9" s="61" t="s">
        <v>125</v>
      </c>
      <c r="J9" s="61" t="s">
        <v>2484</v>
      </c>
      <c r="K9" s="61" t="s">
        <v>2472</v>
      </c>
    </row>
    <row r="10" spans="1:11">
      <c r="A10" s="90" t="s">
        <v>518</v>
      </c>
      <c r="B10" s="89" t="s">
        <v>2458</v>
      </c>
      <c r="C10" s="89" t="s">
        <v>2485</v>
      </c>
      <c r="I10" s="61" t="s">
        <v>2486</v>
      </c>
      <c r="J10" s="61" t="s">
        <v>2487</v>
      </c>
      <c r="K10" s="61" t="s">
        <v>2472</v>
      </c>
    </row>
    <row r="11" spans="1:11">
      <c r="A11" s="90" t="s">
        <v>941</v>
      </c>
      <c r="B11" s="89" t="s">
        <v>2488</v>
      </c>
      <c r="C11" s="89" t="s">
        <v>2485</v>
      </c>
      <c r="I11" s="61" t="s">
        <v>522</v>
      </c>
      <c r="J11" s="61" t="s">
        <v>2489</v>
      </c>
      <c r="K11" s="61" t="s">
        <v>2472</v>
      </c>
    </row>
    <row r="12" spans="1:11">
      <c r="A12" s="90" t="s">
        <v>884</v>
      </c>
      <c r="B12" s="89" t="s">
        <v>2463</v>
      </c>
      <c r="C12" s="89" t="s">
        <v>2459</v>
      </c>
      <c r="I12" s="61" t="s">
        <v>31</v>
      </c>
      <c r="J12" s="61" t="s">
        <v>2490</v>
      </c>
      <c r="K12" s="61" t="s">
        <v>2491</v>
      </c>
    </row>
    <row r="13" spans="1:11">
      <c r="A13" s="90" t="s">
        <v>1059</v>
      </c>
      <c r="B13" s="89" t="s">
        <v>2492</v>
      </c>
      <c r="C13" s="89" t="s">
        <v>2459</v>
      </c>
      <c r="I13" s="61" t="s">
        <v>2493</v>
      </c>
      <c r="J13" s="61" t="s">
        <v>2494</v>
      </c>
      <c r="K13" s="61" t="s">
        <v>2472</v>
      </c>
    </row>
    <row r="14" spans="1:11">
      <c r="A14" s="90" t="s">
        <v>867</v>
      </c>
      <c r="B14" s="89" t="s">
        <v>856</v>
      </c>
      <c r="C14" s="89" t="s">
        <v>2485</v>
      </c>
      <c r="I14" s="61" t="s">
        <v>2495</v>
      </c>
      <c r="J14" s="61" t="s">
        <v>2496</v>
      </c>
      <c r="K14" s="61" t="s">
        <v>2472</v>
      </c>
    </row>
    <row r="15" spans="1:11">
      <c r="A15" s="90" t="s">
        <v>1273</v>
      </c>
      <c r="B15" s="89" t="s">
        <v>2497</v>
      </c>
      <c r="C15" s="89" t="s">
        <v>2497</v>
      </c>
      <c r="I15" s="61" t="s">
        <v>179</v>
      </c>
      <c r="J15" s="61" t="s">
        <v>2498</v>
      </c>
      <c r="K15" s="61" t="s">
        <v>2472</v>
      </c>
    </row>
    <row r="16" spans="1:11">
      <c r="A16" s="90" t="s">
        <v>898</v>
      </c>
      <c r="B16" s="89" t="s">
        <v>2477</v>
      </c>
      <c r="C16" s="89" t="s">
        <v>2485</v>
      </c>
      <c r="I16" s="61" t="s">
        <v>2499</v>
      </c>
      <c r="J16" s="61" t="s">
        <v>2500</v>
      </c>
      <c r="K16" s="61" t="s">
        <v>2472</v>
      </c>
    </row>
    <row r="17" spans="1:11">
      <c r="A17" s="90" t="s">
        <v>1062</v>
      </c>
      <c r="B17" s="89" t="s">
        <v>2501</v>
      </c>
      <c r="C17" s="89" t="s">
        <v>2459</v>
      </c>
      <c r="I17" s="61" t="s">
        <v>48</v>
      </c>
      <c r="J17" s="61" t="s">
        <v>2502</v>
      </c>
      <c r="K17" s="61" t="s">
        <v>2472</v>
      </c>
    </row>
    <row r="18" spans="1:11">
      <c r="A18" s="90" t="s">
        <v>870</v>
      </c>
      <c r="B18" s="89" t="s">
        <v>2501</v>
      </c>
      <c r="C18" s="89" t="s">
        <v>2485</v>
      </c>
    </row>
    <row r="19" spans="1:11">
      <c r="A19" s="90" t="s">
        <v>1924</v>
      </c>
      <c r="B19" s="89" t="s">
        <v>2503</v>
      </c>
      <c r="C19" s="89" t="s">
        <v>2485</v>
      </c>
    </row>
    <row r="20" spans="1:11">
      <c r="A20" s="90" t="s">
        <v>1293</v>
      </c>
      <c r="B20" s="89" t="s">
        <v>2504</v>
      </c>
      <c r="C20" s="89" t="s">
        <v>2485</v>
      </c>
      <c r="I20" t="s">
        <v>2505</v>
      </c>
    </row>
    <row r="21" spans="1:11">
      <c r="A21" s="90" t="s">
        <v>2399</v>
      </c>
      <c r="B21" s="89" t="s">
        <v>2488</v>
      </c>
      <c r="C21" s="89" t="s">
        <v>2459</v>
      </c>
      <c r="I21" s="223" t="s">
        <v>2456</v>
      </c>
      <c r="J21" s="223" t="s">
        <v>7</v>
      </c>
      <c r="K21" s="223" t="s">
        <v>2457</v>
      </c>
    </row>
    <row r="22" spans="1:11">
      <c r="A22" s="90" t="s">
        <v>1197</v>
      </c>
      <c r="B22" s="89" t="s">
        <v>2506</v>
      </c>
      <c r="C22" s="89" t="s">
        <v>2459</v>
      </c>
      <c r="I22" s="61" t="s">
        <v>1521</v>
      </c>
      <c r="J22" s="61" t="s">
        <v>2462</v>
      </c>
      <c r="K22" s="61" t="s">
        <v>1521</v>
      </c>
    </row>
    <row r="23" spans="1:11">
      <c r="A23" s="90" t="s">
        <v>223</v>
      </c>
      <c r="B23" s="89" t="s">
        <v>2507</v>
      </c>
      <c r="C23" s="89" t="s">
        <v>2485</v>
      </c>
      <c r="I23" s="61" t="s">
        <v>131</v>
      </c>
      <c r="J23" s="61" t="s">
        <v>2476</v>
      </c>
      <c r="K23" s="61" t="s">
        <v>131</v>
      </c>
    </row>
    <row r="24" spans="1:11">
      <c r="A24" s="90" t="s">
        <v>2275</v>
      </c>
      <c r="B24" s="89" t="s">
        <v>2503</v>
      </c>
      <c r="C24" s="89" t="s">
        <v>2485</v>
      </c>
      <c r="I24" s="61" t="s">
        <v>48</v>
      </c>
      <c r="J24" s="61" t="s">
        <v>2508</v>
      </c>
      <c r="K24" s="61" t="s">
        <v>2472</v>
      </c>
    </row>
    <row r="25" spans="1:11">
      <c r="A25" s="151" t="s">
        <v>2345</v>
      </c>
      <c r="B25" s="89" t="s">
        <v>2463</v>
      </c>
      <c r="C25" s="89" t="s">
        <v>2485</v>
      </c>
      <c r="I25" s="61" t="s">
        <v>238</v>
      </c>
      <c r="J25" s="61" t="s">
        <v>2509</v>
      </c>
      <c r="K25" s="61" t="s">
        <v>2472</v>
      </c>
    </row>
    <row r="26" spans="1:11">
      <c r="A26" s="151" t="s">
        <v>1260</v>
      </c>
      <c r="B26" s="89" t="s">
        <v>2497</v>
      </c>
      <c r="C26" s="89" t="s">
        <v>2497</v>
      </c>
      <c r="I26" s="61" t="s">
        <v>410</v>
      </c>
      <c r="J26" s="61" t="s">
        <v>2510</v>
      </c>
      <c r="K26" s="61" t="s">
        <v>268</v>
      </c>
    </row>
    <row r="27" spans="1:11">
      <c r="A27" s="151" t="s">
        <v>2349</v>
      </c>
      <c r="B27" s="151" t="s">
        <v>2349</v>
      </c>
      <c r="C27" s="89" t="s">
        <v>2459</v>
      </c>
      <c r="I27" s="61" t="s">
        <v>2511</v>
      </c>
      <c r="J27" s="61" t="s">
        <v>2512</v>
      </c>
      <c r="K27" s="61" t="s">
        <v>268</v>
      </c>
    </row>
    <row r="28" spans="1:11">
      <c r="A28" s="151" t="s">
        <v>1502</v>
      </c>
      <c r="B28" s="89" t="s">
        <v>2513</v>
      </c>
      <c r="C28" s="89" t="s">
        <v>2485</v>
      </c>
      <c r="I28" s="61" t="s">
        <v>301</v>
      </c>
      <c r="J28" s="61" t="s">
        <v>2514</v>
      </c>
      <c r="K28" s="61" t="s">
        <v>268</v>
      </c>
    </row>
    <row r="29" spans="1:11">
      <c r="A29" s="151" t="s">
        <v>2251</v>
      </c>
      <c r="B29" s="89" t="s">
        <v>2515</v>
      </c>
      <c r="C29" s="89" t="s">
        <v>2485</v>
      </c>
      <c r="I29" s="61" t="s">
        <v>254</v>
      </c>
      <c r="J29" s="61" t="s">
        <v>2516</v>
      </c>
      <c r="K29" s="61" t="s">
        <v>268</v>
      </c>
    </row>
    <row r="30" spans="1:11">
      <c r="I30" s="61" t="s">
        <v>2493</v>
      </c>
      <c r="J30" s="61" t="s">
        <v>2494</v>
      </c>
      <c r="K30" s="61" t="s">
        <v>2472</v>
      </c>
    </row>
    <row r="31" spans="1:11">
      <c r="I31" s="61" t="s">
        <v>2495</v>
      </c>
      <c r="J31" s="61" t="s">
        <v>2496</v>
      </c>
      <c r="K31" s="61" t="s">
        <v>2472</v>
      </c>
    </row>
    <row r="32" spans="1:11">
      <c r="I32" s="61" t="s">
        <v>269</v>
      </c>
      <c r="J32" s="61" t="s">
        <v>2517</v>
      </c>
      <c r="K32" s="61" t="s">
        <v>268</v>
      </c>
    </row>
    <row r="33" spans="9:11">
      <c r="I33" s="61" t="s">
        <v>2470</v>
      </c>
      <c r="J33" s="61" t="s">
        <v>2471</v>
      </c>
      <c r="K33" s="61" t="s">
        <v>2472</v>
      </c>
    </row>
    <row r="34" spans="9:11">
      <c r="I34" s="61" t="s">
        <v>2518</v>
      </c>
      <c r="J34" s="61" t="s">
        <v>2519</v>
      </c>
      <c r="K34" s="61" t="s">
        <v>2472</v>
      </c>
    </row>
    <row r="35" spans="9:11">
      <c r="I35" s="61" t="s">
        <v>221</v>
      </c>
      <c r="J35" s="61" t="s">
        <v>2520</v>
      </c>
      <c r="K35" s="61" t="s">
        <v>2521</v>
      </c>
    </row>
    <row r="36" spans="9:11">
      <c r="I36" s="61" t="s">
        <v>103</v>
      </c>
      <c r="J36" s="61" t="s">
        <v>2522</v>
      </c>
      <c r="K36" s="61" t="s">
        <v>40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2D5A5-5034-4C18-989B-A05E03991E3A}">
  <dimension ref="A1:J216"/>
  <sheetViews>
    <sheetView workbookViewId="0">
      <selection activeCell="B32" sqref="B32"/>
    </sheetView>
  </sheetViews>
  <sheetFormatPr defaultRowHeight="14.5"/>
  <cols>
    <col min="1" max="1" width="16.1796875" bestFit="1" customWidth="1"/>
    <col min="2" max="2" width="10.81640625" bestFit="1" customWidth="1"/>
    <col min="3" max="3" width="12.453125" customWidth="1"/>
    <col min="4" max="4" width="14.54296875" customWidth="1"/>
    <col min="5" max="5" width="22.54296875" customWidth="1"/>
    <col min="6" max="6" width="49.26953125" bestFit="1" customWidth="1"/>
    <col min="7" max="7" width="20.453125" bestFit="1" customWidth="1"/>
    <col min="8" max="8" width="61.26953125" bestFit="1" customWidth="1"/>
    <col min="9" max="9" width="16.1796875" bestFit="1" customWidth="1"/>
  </cols>
  <sheetData>
    <row r="1" spans="1:10">
      <c r="A1" s="89" t="s">
        <v>833</v>
      </c>
      <c r="B1" s="89" t="s">
        <v>2523</v>
      </c>
      <c r="C1" s="89" t="s">
        <v>2</v>
      </c>
      <c r="D1" s="89" t="s">
        <v>827</v>
      </c>
      <c r="E1" s="89" t="s">
        <v>817</v>
      </c>
      <c r="F1" s="89" t="s">
        <v>7</v>
      </c>
      <c r="G1" s="89" t="s">
        <v>2524</v>
      </c>
      <c r="H1" s="89" t="s">
        <v>2525</v>
      </c>
      <c r="I1" s="89" t="s">
        <v>2526</v>
      </c>
      <c r="J1" s="89" t="s">
        <v>2527</v>
      </c>
    </row>
    <row r="2" spans="1:10">
      <c r="A2" s="89" t="str">
        <f>'CG Internal Tracker'!V2</f>
        <v>Not Found in HelpMe</v>
      </c>
      <c r="B2" s="315">
        <f>'CG Internal Tracker'!A2</f>
        <v>4000002954</v>
      </c>
      <c r="C2" s="89" t="str">
        <f>'CG Internal Tracker'!T2</f>
        <v>CO</v>
      </c>
      <c r="D2" s="89" t="str">
        <f>'CG Internal Tracker'!D2</f>
        <v>UAE</v>
      </c>
      <c r="E2" s="89" t="str">
        <f>'CG Internal Tracker'!E2</f>
        <v>Accounts</v>
      </c>
      <c r="F2" s="89" t="str">
        <f>'CG Internal Tracker'!H2</f>
        <v>Error in Co88 Transaction in Monthly Closing Sol ref#: 2000064651</v>
      </c>
      <c r="G2" s="89" t="str">
        <f>'CG Internal Tracker'!L2</f>
        <v>Pending User Confirmation</v>
      </c>
      <c r="H2" s="89" t="str">
        <f>'CG Internal Tracker'!AC2</f>
        <v>Solution  provided to the user on 16/12, User is currently busy, 20.12 follow up sent</v>
      </c>
      <c r="I2" s="89" t="str">
        <f>'CG Internal Tracker'!K2</f>
        <v>User acceptance</v>
      </c>
      <c r="J2" s="89" t="str">
        <f>'CG Internal Tracker'!B2</f>
        <v>Incident</v>
      </c>
    </row>
    <row r="3" spans="1:10">
      <c r="A3" s="89" t="str">
        <f>'CG Internal Tracker'!V3</f>
        <v>Not Found in HelpMe</v>
      </c>
      <c r="B3" s="315">
        <f>'CG Internal Tracker'!A3</f>
        <v>4000004723</v>
      </c>
      <c r="C3" s="89" t="str">
        <f>'CG Internal Tracker'!T3</f>
        <v>CO</v>
      </c>
      <c r="D3" s="89" t="str">
        <f>'CG Internal Tracker'!D3</f>
        <v>BGD</v>
      </c>
      <c r="E3" s="89" t="str">
        <f>'CG Internal Tracker'!E3</f>
        <v>Information Technology</v>
      </c>
      <c r="F3" s="89" t="str">
        <f>'CG Internal Tracker'!H3</f>
        <v>BD Costing Run Material Error</v>
      </c>
      <c r="G3" s="89" t="str">
        <f>'CG Internal Tracker'!L3</f>
        <v>Resolved</v>
      </c>
      <c r="H3" s="89" t="str">
        <f>'CG Internal Tracker'!AC3</f>
        <v>20/12 - Reminder sent to user for updates.</v>
      </c>
      <c r="I3" s="89" t="str">
        <f>'CG Internal Tracker'!K3</f>
        <v>Closed</v>
      </c>
      <c r="J3" s="89" t="str">
        <f>'CG Internal Tracker'!B3</f>
        <v>Incident</v>
      </c>
    </row>
    <row r="4" spans="1:10">
      <c r="A4" s="89" t="str">
        <f>'CG Internal Tracker'!V4</f>
        <v>Not Found in HelpMe</v>
      </c>
      <c r="B4" s="315">
        <f>'CG Internal Tracker'!A4</f>
        <v>4000003035</v>
      </c>
      <c r="C4" s="89" t="str">
        <f>'CG Internal Tracker'!T4</f>
        <v>SD</v>
      </c>
      <c r="D4" s="89" t="str">
        <f>'CG Internal Tracker'!D4</f>
        <v>IND</v>
      </c>
      <c r="E4" s="89" t="str">
        <f>'CG Internal Tracker'!E4</f>
        <v>Finance &amp; Accounts</v>
      </c>
      <c r="F4" s="89" t="str">
        <f>'CG Internal Tracker'!H4</f>
        <v xml:space="preserve">Billing date is picking up from the PGI instead of the current date </v>
      </c>
      <c r="G4" s="89" t="str">
        <f>'CG Internal Tracker'!L4</f>
        <v>Pending RAK Ceramics Action</v>
      </c>
      <c r="H4" s="89" t="str">
        <f>'CG Internal Tracker'!AC4</f>
        <v>Waiting for intenral RAKC validations and confirmation</v>
      </c>
      <c r="I4" s="89" t="str">
        <f>'CG Internal Tracker'!K4</f>
        <v>User acceptance</v>
      </c>
      <c r="J4" s="89" t="str">
        <f>'CG Internal Tracker'!B4</f>
        <v>Service Request</v>
      </c>
    </row>
    <row r="5" spans="1:10">
      <c r="A5" s="89" t="str">
        <f>'CG Internal Tracker'!V5</f>
        <v>Not Found in HelpMe</v>
      </c>
      <c r="B5" s="315">
        <f>'CG Internal Tracker'!A5</f>
        <v>4000003260</v>
      </c>
      <c r="C5" s="89" t="str">
        <f>'CG Internal Tracker'!T5</f>
        <v>PP</v>
      </c>
      <c r="D5" s="89" t="str">
        <f>'CG Internal Tracker'!D5</f>
        <v>UAE</v>
      </c>
      <c r="E5" s="89" t="str">
        <f>'CG Internal Tracker'!E5</f>
        <v>MC9 - Tiles</v>
      </c>
      <c r="F5" s="89" t="str">
        <f>'CG Internal Tracker'!H5</f>
        <v>While entering Cumulative in Base Production, all scrap line items automatically go to zero</v>
      </c>
      <c r="G5" s="89" t="str">
        <f>'CG Internal Tracker'!L5</f>
        <v>in Progress</v>
      </c>
      <c r="H5" s="89" t="str">
        <f>'CG Internal Tracker'!AC5</f>
        <v>23/12: user got new observation need to check with ABAP team.</v>
      </c>
      <c r="I5" s="89" t="str">
        <f>'CG Internal Tracker'!K5</f>
        <v>User acceptance</v>
      </c>
      <c r="J5" s="89" t="str">
        <f>'CG Internal Tracker'!B5</f>
        <v>Incident</v>
      </c>
    </row>
    <row r="6" spans="1:10">
      <c r="A6" s="89" t="str">
        <f>'CG Internal Tracker'!V6</f>
        <v>Not Found in HelpMe</v>
      </c>
      <c r="B6" s="315">
        <f>'CG Internal Tracker'!A6</f>
        <v>4000003522</v>
      </c>
      <c r="C6" s="89" t="str">
        <f>'CG Internal Tracker'!T6</f>
        <v>C4C</v>
      </c>
      <c r="D6" s="89" t="str">
        <f>'CG Internal Tracker'!D6</f>
        <v>UAE</v>
      </c>
      <c r="E6" s="89" t="str">
        <f>'CG Internal Tracker'!E6</f>
        <v>Corporate Development</v>
      </c>
      <c r="F6" s="89" t="str">
        <f>'CG Internal Tracker'!H6</f>
        <v>Discount Applied in Quotation is 55% must go to Z0 but there is issue</v>
      </c>
      <c r="G6" s="89" t="str">
        <f>'CG Internal Tracker'!L6</f>
        <v>Pending RAK Ceramics Action</v>
      </c>
      <c r="H6" s="89" t="str">
        <f>'CG Internal Tracker'!AC6</f>
        <v>Approval on Change Request is awaited from RAKC IT</v>
      </c>
      <c r="I6" s="89" t="str">
        <f>'CG Internal Tracker'!K6</f>
        <v>User acceptance</v>
      </c>
      <c r="J6" s="89" t="str">
        <f>'CG Internal Tracker'!B6</f>
        <v>Incident</v>
      </c>
    </row>
    <row r="7" spans="1:10">
      <c r="A7" s="89" t="str">
        <f>'CG Internal Tracker'!V7</f>
        <v>Not Found in HelpMe</v>
      </c>
      <c r="B7" s="315">
        <f>'CG Internal Tracker'!A7</f>
        <v>4000004753</v>
      </c>
      <c r="C7" s="89" t="str">
        <f>'CG Internal Tracker'!T7</f>
        <v>CO</v>
      </c>
      <c r="D7" s="89" t="str">
        <f>'CG Internal Tracker'!D7</f>
        <v>BGD</v>
      </c>
      <c r="E7" s="89" t="str">
        <f>'CG Internal Tracker'!E7</f>
        <v>Accounts &amp; Finance</v>
      </c>
      <c r="F7" s="89" t="str">
        <f>'CG Internal Tracker'!H7</f>
        <v>Month closing activities October 2024</v>
      </c>
      <c r="G7" s="89" t="str">
        <f>'CG Internal Tracker'!L7</f>
        <v>Resolved</v>
      </c>
      <c r="H7" s="89">
        <f>'CG Internal Tracker'!AC7</f>
        <v>0</v>
      </c>
      <c r="I7" s="89" t="str">
        <f>'CG Internal Tracker'!K7</f>
        <v>Closed</v>
      </c>
      <c r="J7" s="89" t="str">
        <f>'CG Internal Tracker'!B7</f>
        <v>Incident</v>
      </c>
    </row>
    <row r="8" spans="1:10">
      <c r="A8" s="89" t="str">
        <f>'CG Internal Tracker'!V8</f>
        <v>Not Found in HelpMe</v>
      </c>
      <c r="B8" s="315">
        <f>'CG Internal Tracker'!A8</f>
        <v>4000003533</v>
      </c>
      <c r="C8" s="89" t="str">
        <f>'CG Internal Tracker'!T8</f>
        <v>PowerAutomate</v>
      </c>
      <c r="D8" s="89" t="str">
        <f>'CG Internal Tracker'!D8</f>
        <v>Not Found in HelpMe</v>
      </c>
      <c r="E8" s="89" t="str">
        <f>'CG Internal Tracker'!E8</f>
        <v>Not Found in HelpMe</v>
      </c>
      <c r="F8" s="89" t="str">
        <f>'CG Internal Tracker'!H8</f>
        <v xml:space="preserve">ShowRoom Checklist Implimentation </v>
      </c>
      <c r="G8" s="89" t="str">
        <f>'CG Internal Tracker'!L8</f>
        <v>Resolved</v>
      </c>
      <c r="H8" s="89">
        <f>'CG Internal Tracker'!AC8</f>
        <v>0</v>
      </c>
      <c r="I8" s="89" t="str">
        <f>'CG Internal Tracker'!K8</f>
        <v>Not Found in HelpMe</v>
      </c>
      <c r="J8" s="89" t="str">
        <f>'CG Internal Tracker'!B8</f>
        <v>Not Found In HelpMe</v>
      </c>
    </row>
    <row r="9" spans="1:10">
      <c r="A9" s="89" t="str">
        <f>'CG Internal Tracker'!V9</f>
        <v>Not Found in HelpMe</v>
      </c>
      <c r="B9" s="315">
        <f>'CG Internal Tracker'!A9</f>
        <v>4000003574</v>
      </c>
      <c r="C9" s="89" t="str">
        <f>'CG Internal Tracker'!T9</f>
        <v>Sharepoint</v>
      </c>
      <c r="D9" s="89" t="str">
        <f>'CG Internal Tracker'!D9</f>
        <v>UAE</v>
      </c>
      <c r="E9" s="89" t="str">
        <f>'CG Internal Tracker'!E9</f>
        <v>IT Department</v>
      </c>
      <c r="F9" s="89" t="str">
        <f>'CG Internal Tracker'!H9</f>
        <v>The SharePoint Intranet page is not loading in  Mobile layout.</v>
      </c>
      <c r="G9" s="89" t="str">
        <f>'CG Internal Tracker'!L9</f>
        <v>Resolved</v>
      </c>
      <c r="H9" s="89">
        <f>'CG Internal Tracker'!AC9</f>
        <v>0</v>
      </c>
      <c r="I9" s="89" t="str">
        <f>'CG Internal Tracker'!K9</f>
        <v>Closed</v>
      </c>
      <c r="J9" s="89" t="str">
        <f>'CG Internal Tracker'!B9</f>
        <v>Incident</v>
      </c>
    </row>
    <row r="10" spans="1:10">
      <c r="A10" s="89" t="str">
        <f>'CG Internal Tracker'!V10</f>
        <v>Not Found in HelpMe</v>
      </c>
      <c r="B10" s="315">
        <f>'CG Internal Tracker'!A10</f>
        <v>4000003605</v>
      </c>
      <c r="C10" s="89" t="str">
        <f>'CG Internal Tracker'!T10</f>
        <v>SD</v>
      </c>
      <c r="D10" s="89" t="str">
        <f>'CG Internal Tracker'!D10</f>
        <v>UAE</v>
      </c>
      <c r="E10" s="89" t="str">
        <f>'CG Internal Tracker'!E10</f>
        <v>Finance &amp; Accounts</v>
      </c>
      <c r="F10" s="89" t="str">
        <f>'CG Internal Tracker'!H10</f>
        <v>[Fwd: ##4000003605## : [SUSPICIOUS MESSAGE] Re: [Fwd: ##4000003605## : Issue of the order bookings in SAP]-2000064706]</v>
      </c>
      <c r="G10" s="89" t="str">
        <f>'CG Internal Tracker'!L10</f>
        <v>Resolved</v>
      </c>
      <c r="H10" s="89">
        <f>'CG Internal Tracker'!AC10</f>
        <v>0</v>
      </c>
      <c r="I10" s="89" t="str">
        <f>'CG Internal Tracker'!K10</f>
        <v>Closed</v>
      </c>
      <c r="J10" s="89" t="str">
        <f>'CG Internal Tracker'!B10</f>
        <v>Incident</v>
      </c>
    </row>
    <row r="11" spans="1:10">
      <c r="A11" s="89" t="str">
        <f>'CG Internal Tracker'!V11</f>
        <v>Not Found in HelpMe</v>
      </c>
      <c r="B11" s="315">
        <f>'CG Internal Tracker'!A11</f>
        <v>4000003530</v>
      </c>
      <c r="C11" s="89" t="str">
        <f>'CG Internal Tracker'!T11</f>
        <v>FI</v>
      </c>
      <c r="D11" s="89" t="str">
        <f>'CG Internal Tracker'!D11</f>
        <v>UAE</v>
      </c>
      <c r="E11" s="89" t="str">
        <f>'CG Internal Tracker'!E11</f>
        <v>Finance &amp; Accounts</v>
      </c>
      <c r="F11" s="89" t="str">
        <f>'CG Internal Tracker'!H11</f>
        <v>Incorrect Tax Code in Output VAT on Showroom Advance Entries</v>
      </c>
      <c r="G11" s="89" t="str">
        <f>'CG Internal Tracker'!L11</f>
        <v>Resolved</v>
      </c>
      <c r="H11" s="89">
        <f>'CG Internal Tracker'!AC11</f>
        <v>0</v>
      </c>
      <c r="I11" s="89" t="str">
        <f>'CG Internal Tracker'!K11</f>
        <v>Closed</v>
      </c>
      <c r="J11" s="89" t="str">
        <f>'CG Internal Tracker'!B11</f>
        <v>Incident</v>
      </c>
    </row>
    <row r="12" spans="1:10">
      <c r="A12" s="89" t="str">
        <f>'CG Internal Tracker'!V12</f>
        <v>Not Found in HelpMe</v>
      </c>
      <c r="B12" s="315">
        <f>'CG Internal Tracker'!A12</f>
        <v>4000005363</v>
      </c>
      <c r="C12" s="89" t="str">
        <f>'CG Internal Tracker'!T12</f>
        <v>C4C</v>
      </c>
      <c r="D12" s="89" t="str">
        <f>'CG Internal Tracker'!D12</f>
        <v>UAE</v>
      </c>
      <c r="E12" s="89" t="str">
        <f>'CG Internal Tracker'!E12</f>
        <v>SW Export Sales</v>
      </c>
      <c r="F12" s="89" t="str">
        <f>'CG Internal Tracker'!H12</f>
        <v>Quotation 281203 approval not reflecting to C4C</v>
      </c>
      <c r="G12" s="89" t="str">
        <f>'CG Internal Tracker'!L12</f>
        <v>Resolved</v>
      </c>
      <c r="H12" s="89">
        <f>'CG Internal Tracker'!AC12</f>
        <v>0</v>
      </c>
      <c r="I12" s="89" t="str">
        <f>'CG Internal Tracker'!K12</f>
        <v>Closed</v>
      </c>
      <c r="J12" s="89" t="str">
        <f>'CG Internal Tracker'!B12</f>
        <v>Incident</v>
      </c>
    </row>
    <row r="13" spans="1:10">
      <c r="A13" s="89" t="str">
        <f>'CG Internal Tracker'!V13</f>
        <v>Not Found in HelpMe</v>
      </c>
      <c r="B13" s="315">
        <f>'CG Internal Tracker'!A13</f>
        <v>4000003592</v>
      </c>
      <c r="C13" s="89" t="str">
        <f>'CG Internal Tracker'!T13</f>
        <v>FI</v>
      </c>
      <c r="D13" s="89" t="str">
        <f>'CG Internal Tracker'!D13</f>
        <v>UAE</v>
      </c>
      <c r="E13" s="89" t="str">
        <f>'CG Internal Tracker'!E13</f>
        <v>Accounts</v>
      </c>
      <c r="F13" s="89" t="str">
        <f>'CG Internal Tracker'!H13</f>
        <v>Request to amend L1 &amp; L2 approvers in mentioned workflow - Sol ref#: 3000052605</v>
      </c>
      <c r="G13" s="89" t="str">
        <f>'CG Internal Tracker'!L13</f>
        <v>Completed</v>
      </c>
      <c r="H13" s="89">
        <f>'CG Internal Tracker'!AC13</f>
        <v>0</v>
      </c>
      <c r="I13" s="89" t="str">
        <f>'CG Internal Tracker'!K13</f>
        <v>Closed</v>
      </c>
      <c r="J13" s="89" t="str">
        <f>'CG Internal Tracker'!B13</f>
        <v>Service Request</v>
      </c>
    </row>
    <row r="14" spans="1:10">
      <c r="A14" s="89" t="str">
        <f>'CG Internal Tracker'!V14</f>
        <v>Not Found in HelpMe</v>
      </c>
      <c r="B14" s="315">
        <f>'CG Internal Tracker'!A14</f>
        <v>4000003636</v>
      </c>
      <c r="C14" s="89" t="str">
        <f>'CG Internal Tracker'!T14</f>
        <v>FI</v>
      </c>
      <c r="D14" s="89" t="str">
        <f>'CG Internal Tracker'!D14</f>
        <v>BGD</v>
      </c>
      <c r="E14" s="89" t="str">
        <f>'CG Internal Tracker'!E14</f>
        <v>Accounts &amp; Finance</v>
      </c>
      <c r="F14" s="89" t="str">
        <f>'CG Internal Tracker'!H14</f>
        <v>Asset Under Construction Settlement posting error in ECP Ref Sol: 2000064707</v>
      </c>
      <c r="G14" s="89" t="str">
        <f>'CG Internal Tracker'!L14</f>
        <v>Resolved</v>
      </c>
      <c r="H14" s="89" t="str">
        <f>'CG Internal Tracker'!AC14</f>
        <v>23/12 - Connected with user, executed the solution with the user. Issue resolved and Closure received from user</v>
      </c>
      <c r="I14" s="89" t="str">
        <f>'CG Internal Tracker'!K14</f>
        <v>User acceptance</v>
      </c>
      <c r="J14" s="89" t="str">
        <f>'CG Internal Tracker'!B14</f>
        <v>Incident</v>
      </c>
    </row>
    <row r="15" spans="1:10">
      <c r="A15" s="89" t="str">
        <f>'CG Internal Tracker'!V15</f>
        <v>Not Found in HelpMe</v>
      </c>
      <c r="B15" s="315">
        <f>'CG Internal Tracker'!A15</f>
        <v>4000004263</v>
      </c>
      <c r="C15" s="89" t="str">
        <f>'CG Internal Tracker'!T15</f>
        <v>SD</v>
      </c>
      <c r="D15" s="89" t="str">
        <f>'CG Internal Tracker'!D15</f>
        <v>UAE</v>
      </c>
      <c r="E15" s="89" t="str">
        <f>'CG Internal Tracker'!E15</f>
        <v>Production Planning</v>
      </c>
      <c r="F15" s="89" t="str">
        <f>'CG Internal Tracker'!H15</f>
        <v>In PDF copy total amount and value showing wrong for all BOT SALES ORDERS Sol Ref: 2000064747</v>
      </c>
      <c r="G15" s="89" t="str">
        <f>'CG Internal Tracker'!L15</f>
        <v>Pending RAK Ceramics Action</v>
      </c>
      <c r="H15" s="89" t="str">
        <f>'CG Internal Tracker'!AC15</f>
        <v>Waiting for TR approval from Rahul.</v>
      </c>
      <c r="I15" s="89" t="str">
        <f>'CG Internal Tracker'!K15</f>
        <v>User acceptance</v>
      </c>
      <c r="J15" s="89" t="str">
        <f>'CG Internal Tracker'!B15</f>
        <v>Incident</v>
      </c>
    </row>
    <row r="16" spans="1:10">
      <c r="A16" s="89" t="str">
        <f>'CG Internal Tracker'!V16</f>
        <v>Not Found in HelpMe</v>
      </c>
      <c r="B16" s="315">
        <f>'CG Internal Tracker'!A16</f>
        <v>4000004310</v>
      </c>
      <c r="C16" s="89" t="str">
        <f>'CG Internal Tracker'!T16</f>
        <v>PP</v>
      </c>
      <c r="D16" s="89" t="str">
        <f>'CG Internal Tracker'!D16</f>
        <v>Not Found in HelpMe</v>
      </c>
      <c r="E16" s="89" t="str">
        <f>'CG Internal Tracker'!E16</f>
        <v>Not Found in HelpMe</v>
      </c>
      <c r="F16" s="89" t="str">
        <f>'CG Internal Tracker'!H16</f>
        <v>T-code 'MSC1N' not working</v>
      </c>
      <c r="G16" s="89" t="str">
        <f>'CG Internal Tracker'!L16</f>
        <v>Resolved</v>
      </c>
      <c r="H16" s="89">
        <f>'CG Internal Tracker'!AC16</f>
        <v>0</v>
      </c>
      <c r="I16" s="89" t="str">
        <f>'CG Internal Tracker'!K16</f>
        <v>Not Found in HelpMe</v>
      </c>
      <c r="J16" s="89" t="str">
        <f>'CG Internal Tracker'!B16</f>
        <v>Not Found In HelpMe</v>
      </c>
    </row>
    <row r="17" spans="1:10">
      <c r="A17" s="89" t="str">
        <f>'CG Internal Tracker'!V17</f>
        <v>Not Found in HelpMe</v>
      </c>
      <c r="B17" s="315">
        <f>'CG Internal Tracker'!A17</f>
        <v>4000004382</v>
      </c>
      <c r="C17" s="89" t="str">
        <f>'CG Internal Tracker'!T17</f>
        <v>SD</v>
      </c>
      <c r="D17" s="89" t="str">
        <f>'CG Internal Tracker'!D17</f>
        <v>UAE</v>
      </c>
      <c r="E17" s="89" t="str">
        <f>'CG Internal Tracker'!E17</f>
        <v>-</v>
      </c>
      <c r="F17" s="89" t="str">
        <f>'CG Internal Tracker'!H17</f>
        <v>Error while printing invoice - RETURN INVOICE FOR TW</v>
      </c>
      <c r="G17" s="89" t="str">
        <f>'CG Internal Tracker'!L17</f>
        <v>Pending Bug Fix</v>
      </c>
      <c r="H17" s="89" t="str">
        <f>'CG Internal Tracker'!AC17</f>
        <v>24/12 FUT testing completed from my end and sent a mail to user for UAT testing and sign off</v>
      </c>
      <c r="I17" s="89" t="str">
        <f>'CG Internal Tracker'!K17</f>
        <v>In Progress</v>
      </c>
      <c r="J17" s="89" t="str">
        <f>'CG Internal Tracker'!B17</f>
        <v>Incident</v>
      </c>
    </row>
    <row r="18" spans="1:10">
      <c r="A18" s="89" t="str">
        <f>'CG Internal Tracker'!V18</f>
        <v>Not Found in HelpMe</v>
      </c>
      <c r="B18" s="315">
        <f>'CG Internal Tracker'!A18</f>
        <v>4000004513</v>
      </c>
      <c r="C18" s="89" t="str">
        <f>'CG Internal Tracker'!T18</f>
        <v>SD</v>
      </c>
      <c r="D18" s="89" t="str">
        <f>'CG Internal Tracker'!D18</f>
        <v>UAE</v>
      </c>
      <c r="E18" s="89" t="str">
        <f>'CG Internal Tracker'!E18</f>
        <v>UAE Sales -Retail Operations</v>
      </c>
      <c r="F18" s="89" t="str">
        <f>'CG Internal Tracker'!H18</f>
        <v>RE: LATICRETE × RAK -  INVOICES ##4000004513##</v>
      </c>
      <c r="G18" s="89" t="str">
        <f>'CG Internal Tracker'!L18</f>
        <v>Cancelled</v>
      </c>
      <c r="H18" s="89">
        <f>'CG Internal Tracker'!AC18</f>
        <v>0</v>
      </c>
      <c r="I18" s="89" t="str">
        <f>'CG Internal Tracker'!K18</f>
        <v>Cancelled</v>
      </c>
      <c r="J18" s="89" t="str">
        <f>'CG Internal Tracker'!B18</f>
        <v>Incident</v>
      </c>
    </row>
    <row r="19" spans="1:10">
      <c r="A19" s="89" t="str">
        <f>'CG Internal Tracker'!V19</f>
        <v>Not Found in HelpMe</v>
      </c>
      <c r="B19" s="315">
        <f>'CG Internal Tracker'!A19</f>
        <v>4000004515</v>
      </c>
      <c r="C19" s="89" t="str">
        <f>'CG Internal Tracker'!T19</f>
        <v>SD</v>
      </c>
      <c r="D19" s="89" t="str">
        <f>'CG Internal Tracker'!D19</f>
        <v>UAE</v>
      </c>
      <c r="E19" s="89" t="str">
        <f>'CG Internal Tracker'!E19</f>
        <v>UAE Sales -Retail Operations</v>
      </c>
      <c r="F19" s="89" t="str">
        <f>'CG Internal Tracker'!H19</f>
        <v>[Fwd: ##4000004667## : PRICE DIFFERENT BETWEEN SO &amp; GRSO SO- 5906494 GRSO - 60064677/ 0060064751]</v>
      </c>
      <c r="G19" s="89" t="str">
        <f>'CG Internal Tracker'!L19</f>
        <v>Resolved</v>
      </c>
      <c r="H19" s="89">
        <f>'CG Internal Tracker'!AC19</f>
        <v>0</v>
      </c>
      <c r="I19" s="89" t="str">
        <f>'CG Internal Tracker'!K19</f>
        <v>Closed</v>
      </c>
      <c r="J19" s="89" t="str">
        <f>'CG Internal Tracker'!B19</f>
        <v>Incident</v>
      </c>
    </row>
    <row r="20" spans="1:10">
      <c r="A20" s="89" t="str">
        <f>'CG Internal Tracker'!V20</f>
        <v>Not Found in HelpMe</v>
      </c>
      <c r="B20" s="315">
        <f>'CG Internal Tracker'!A20</f>
        <v>4000004584</v>
      </c>
      <c r="C20" s="89" t="str">
        <f>'CG Internal Tracker'!T20</f>
        <v>SD</v>
      </c>
      <c r="D20" s="89" t="str">
        <f>'CG Internal Tracker'!D20</f>
        <v>UK</v>
      </c>
      <c r="E20" s="89" t="str">
        <f>'CG Internal Tracker'!E20</f>
        <v>Accounts</v>
      </c>
      <c r="F20" s="89" t="str">
        <f>'CG Internal Tracker'!H20</f>
        <v>BOM material and Components creation issue</v>
      </c>
      <c r="G20" s="89" t="str">
        <f>'CG Internal Tracker'!L20</f>
        <v>Resolved</v>
      </c>
      <c r="H20" s="89">
        <f>'CG Internal Tracker'!AC20</f>
        <v>0</v>
      </c>
      <c r="I20" s="89" t="str">
        <f>'CG Internal Tracker'!K20</f>
        <v>Resolved</v>
      </c>
      <c r="J20" s="89" t="str">
        <f>'CG Internal Tracker'!B20</f>
        <v>Incident</v>
      </c>
    </row>
    <row r="21" spans="1:10">
      <c r="A21" s="89" t="str">
        <f>'CG Internal Tracker'!V21</f>
        <v>Not Found in HelpMe</v>
      </c>
      <c r="B21" s="315">
        <f>'CG Internal Tracker'!A21</f>
        <v>4000004601</v>
      </c>
      <c r="C21" s="89" t="str">
        <f>'CG Internal Tracker'!T21</f>
        <v>PP</v>
      </c>
      <c r="D21" s="89" t="str">
        <f>'CG Internal Tracker'!D21</f>
        <v>BGD</v>
      </c>
      <c r="E21" s="89" t="str">
        <f>'CG Internal Tracker'!E21</f>
        <v>Tiles Production</v>
      </c>
      <c r="F21" s="89" t="str">
        <f>'CG Internal Tracker'!H21</f>
        <v>Controlling Goods Issued (COGI) report shows automatic goods movement errors]</v>
      </c>
      <c r="G21" s="89" t="str">
        <f>'CG Internal Tracker'!L21</f>
        <v>Resolved</v>
      </c>
      <c r="H21" s="89">
        <f>'CG Internal Tracker'!AC21</f>
        <v>0</v>
      </c>
      <c r="I21" s="89" t="str">
        <f>'CG Internal Tracker'!K21</f>
        <v>Closed</v>
      </c>
      <c r="J21" s="89" t="str">
        <f>'CG Internal Tracker'!B21</f>
        <v>Incident</v>
      </c>
    </row>
    <row r="22" spans="1:10">
      <c r="A22" s="89" t="str">
        <f>'CG Internal Tracker'!V22</f>
        <v>Not Found in HelpMe</v>
      </c>
      <c r="B22" s="315">
        <f>'CG Internal Tracker'!A22</f>
        <v>4000004647</v>
      </c>
      <c r="C22" s="89" t="str">
        <f>'CG Internal Tracker'!T22</f>
        <v>SD</v>
      </c>
      <c r="D22" s="89" t="str">
        <f>'CG Internal Tracker'!D22</f>
        <v>UAE</v>
      </c>
      <c r="E22" s="89" t="str">
        <f>'CG Internal Tracker'!E22</f>
        <v>Finance &amp; Accounts</v>
      </c>
      <c r="F22" s="89" t="str">
        <f>'CG Internal Tracker'!H22</f>
        <v>Re: [Fwd: ##4000004647## : Error in Customizing for the date segment - VL02N]</v>
      </c>
      <c r="G22" s="89" t="str">
        <f>'CG Internal Tracker'!L22</f>
        <v>Pending RAK Ceramics Action</v>
      </c>
      <c r="H22" s="89" t="str">
        <f>'CG Internal Tracker'!AC22</f>
        <v>RAKC internal team working on this ticket.</v>
      </c>
      <c r="I22" s="89" t="str">
        <f>'CG Internal Tracker'!K22</f>
        <v>User acceptance</v>
      </c>
      <c r="J22" s="89" t="str">
        <f>'CG Internal Tracker'!B22</f>
        <v>Incident</v>
      </c>
    </row>
    <row r="23" spans="1:10">
      <c r="A23" s="89" t="str">
        <f>'CG Internal Tracker'!V23</f>
        <v>Not Found in HelpMe</v>
      </c>
      <c r="B23" s="315">
        <f>'CG Internal Tracker'!A23</f>
        <v>4000004655</v>
      </c>
      <c r="C23" s="89" t="str">
        <f>'CG Internal Tracker'!T23</f>
        <v>MM</v>
      </c>
      <c r="D23" s="89" t="str">
        <f>'CG Internal Tracker'!D23</f>
        <v>UAE</v>
      </c>
      <c r="E23" s="89" t="str">
        <f>'CG Internal Tracker'!E23</f>
        <v>Purchase</v>
      </c>
      <c r="F23" s="89" t="str">
        <f>'CG Internal Tracker'!H23</f>
        <v xml:space="preserve"> 4900039967 release strategy error]</v>
      </c>
      <c r="G23" s="89" t="str">
        <f>'CG Internal Tracker'!L23</f>
        <v>Resolved</v>
      </c>
      <c r="H23" s="89">
        <f>'CG Internal Tracker'!AC23</f>
        <v>0</v>
      </c>
      <c r="I23" s="89" t="str">
        <f>'CG Internal Tracker'!K23</f>
        <v>Closed</v>
      </c>
      <c r="J23" s="89" t="str">
        <f>'CG Internal Tracker'!B23</f>
        <v>Incident</v>
      </c>
    </row>
    <row r="24" spans="1:10">
      <c r="A24" s="89" t="str">
        <f>'CG Internal Tracker'!V24</f>
        <v>Not Found in HelpMe</v>
      </c>
      <c r="B24" s="315">
        <f>'CG Internal Tracker'!A24</f>
        <v>4000004663</v>
      </c>
      <c r="C24" s="89" t="str">
        <f>'CG Internal Tracker'!T24</f>
        <v>SD</v>
      </c>
      <c r="D24" s="89" t="str">
        <f>'CG Internal Tracker'!D24</f>
        <v>UAE</v>
      </c>
      <c r="E24" s="89" t="str">
        <f>'CG Internal Tracker'!E24</f>
        <v>Customer Advocacy - Tiles</v>
      </c>
      <c r="F24" s="89" t="str">
        <f>'CG Internal Tracker'!H24</f>
        <v xml:space="preserve"> error while pulling</v>
      </c>
      <c r="G24" s="89" t="str">
        <f>'CG Internal Tracker'!L24</f>
        <v>Resolved</v>
      </c>
      <c r="H24" s="89">
        <f>'CG Internal Tracker'!AC24</f>
        <v>0</v>
      </c>
      <c r="I24" s="89" t="str">
        <f>'CG Internal Tracker'!K24</f>
        <v>Closed</v>
      </c>
      <c r="J24" s="89" t="str">
        <f>'CG Internal Tracker'!B24</f>
        <v>Incident</v>
      </c>
    </row>
    <row r="25" spans="1:10">
      <c r="A25" s="89" t="str">
        <f>'CG Internal Tracker'!V25</f>
        <v>Not Found in HelpMe</v>
      </c>
      <c r="B25" s="315">
        <f>'CG Internal Tracker'!A25</f>
        <v>4000004667</v>
      </c>
      <c r="C25" s="89" t="str">
        <f>'CG Internal Tracker'!T25</f>
        <v>SD</v>
      </c>
      <c r="D25" s="89" t="str">
        <f>'CG Internal Tracker'!D25</f>
        <v>Not Found in HelpMe</v>
      </c>
      <c r="E25" s="89" t="str">
        <f>'CG Internal Tracker'!E25</f>
        <v>Not Found in HelpMe</v>
      </c>
      <c r="F25" s="89" t="str">
        <f>'CG Internal Tracker'!H25</f>
        <v>PRICE DIFFERENT BETWEEN SO &amp; GRSO  SO- 5906494 GRSO - 60064677/ 0060064751]</v>
      </c>
      <c r="G25" s="89" t="str">
        <f>'CG Internal Tracker'!L25</f>
        <v>Resolved</v>
      </c>
      <c r="H25" s="89">
        <f>'CG Internal Tracker'!AC25</f>
        <v>0</v>
      </c>
      <c r="I25" s="89" t="str">
        <f>'CG Internal Tracker'!K25</f>
        <v>Resolved</v>
      </c>
      <c r="J25" s="89" t="str">
        <f>'CG Internal Tracker'!B25</f>
        <v>Incident</v>
      </c>
    </row>
    <row r="26" spans="1:10">
      <c r="A26" s="89" t="str">
        <f>'CG Internal Tracker'!V26</f>
        <v>Not Found in HelpMe</v>
      </c>
      <c r="B26" s="315">
        <f>'CG Internal Tracker'!A26</f>
        <v>4000004668</v>
      </c>
      <c r="C26" s="89" t="str">
        <f>'CG Internal Tracker'!T26</f>
        <v>MM</v>
      </c>
      <c r="D26" s="89" t="str">
        <f>'CG Internal Tracker'!D26</f>
        <v>UAE</v>
      </c>
      <c r="E26" s="89" t="str">
        <f>'CG Internal Tracker'!E26</f>
        <v>UAE Sales</v>
      </c>
      <c r="F26" s="89" t="str">
        <f>'CG Internal Tracker'!H26</f>
        <v>[Fwd: ##4000004668## : ERROR IN GOODS RECEIVE]</v>
      </c>
      <c r="G26" s="89" t="str">
        <f>'CG Internal Tracker'!L26</f>
        <v>Resolved</v>
      </c>
      <c r="H26" s="89">
        <f>'CG Internal Tracker'!AC26</f>
        <v>0</v>
      </c>
      <c r="I26" s="89" t="str">
        <f>'CG Internal Tracker'!K26</f>
        <v>Closed</v>
      </c>
      <c r="J26" s="89" t="str">
        <f>'CG Internal Tracker'!B26</f>
        <v>Incident</v>
      </c>
    </row>
    <row r="27" spans="1:10">
      <c r="A27" s="89" t="str">
        <f>'CG Internal Tracker'!V27</f>
        <v>Not Found in HelpMe</v>
      </c>
      <c r="B27" s="315">
        <f>'CG Internal Tracker'!A27</f>
        <v>4000004679</v>
      </c>
      <c r="C27" s="89" t="str">
        <f>'CG Internal Tracker'!T27</f>
        <v>SD</v>
      </c>
      <c r="D27" s="89" t="str">
        <f>'CG Internal Tracker'!D27</f>
        <v>UAE</v>
      </c>
      <c r="E27" s="89" t="str">
        <f>'CG Internal Tracker'!E27</f>
        <v>Sales</v>
      </c>
      <c r="F27" s="89" t="str">
        <f>'CG Internal Tracker'!H27</f>
        <v>[Fwd: ##4000004679## : Invoice 9020020023 unable to clear inVF05N]</v>
      </c>
      <c r="G27" s="89" t="str">
        <f>'CG Internal Tracker'!L27</f>
        <v>Resolved</v>
      </c>
      <c r="H27" s="89">
        <f>'CG Internal Tracker'!AC27</f>
        <v>0</v>
      </c>
      <c r="I27" s="89" t="str">
        <f>'CG Internal Tracker'!K27</f>
        <v>Closed</v>
      </c>
      <c r="J27" s="89" t="str">
        <f>'CG Internal Tracker'!B27</f>
        <v>Incident</v>
      </c>
    </row>
    <row r="28" spans="1:10">
      <c r="A28" s="89" t="str">
        <f>'CG Internal Tracker'!V28</f>
        <v>Not Found in HelpMe</v>
      </c>
      <c r="B28" s="315">
        <f>'CG Internal Tracker'!A28</f>
        <v>4000004685</v>
      </c>
      <c r="C28" s="89" t="str">
        <f>'CG Internal Tracker'!T28</f>
        <v>SD</v>
      </c>
      <c r="D28" s="89" t="str">
        <f>'CG Internal Tracker'!D28</f>
        <v>UAE</v>
      </c>
      <c r="E28" s="89" t="str">
        <f>'CG Internal Tracker'!E28</f>
        <v>IT Department</v>
      </c>
      <c r="F28" s="89" t="str">
        <f>'CG Internal Tracker'!H28</f>
        <v>error while pulling</v>
      </c>
      <c r="G28" s="89" t="str">
        <f>'CG Internal Tracker'!L28</f>
        <v>Resolved</v>
      </c>
      <c r="H28" s="89">
        <f>'CG Internal Tracker'!AC28</f>
        <v>0</v>
      </c>
      <c r="I28" s="89" t="str">
        <f>'CG Internal Tracker'!K28</f>
        <v>Closed</v>
      </c>
      <c r="J28" s="89" t="str">
        <f>'CG Internal Tracker'!B28</f>
        <v>Incident</v>
      </c>
    </row>
    <row r="29" spans="1:10">
      <c r="A29" s="89" t="str">
        <f>'CG Internal Tracker'!V29</f>
        <v>Not Found in HelpMe</v>
      </c>
      <c r="B29" s="315">
        <f>'CG Internal Tracker'!A29</f>
        <v>4000004725</v>
      </c>
      <c r="C29" s="89" t="str">
        <f>'CG Internal Tracker'!T29</f>
        <v>C4C</v>
      </c>
      <c r="D29" s="89" t="str">
        <f>'CG Internal Tracker'!D29</f>
        <v>UAE</v>
      </c>
      <c r="E29" s="89" t="str">
        <f>'CG Internal Tracker'!E29</f>
        <v>Customer Advocacy - Tiles</v>
      </c>
      <c r="F29" s="89" t="str">
        <f>'CG Internal Tracker'!H29</f>
        <v xml:space="preserve">CUSTOMER ACCOUNT REQUEST CONGO </v>
      </c>
      <c r="G29" s="89" t="str">
        <f>'CG Internal Tracker'!L29</f>
        <v>Resolved</v>
      </c>
      <c r="H29" s="89">
        <f>'CG Internal Tracker'!AC29</f>
        <v>0</v>
      </c>
      <c r="I29" s="89" t="str">
        <f>'CG Internal Tracker'!K29</f>
        <v>Closed</v>
      </c>
      <c r="J29" s="89" t="str">
        <f>'CG Internal Tracker'!B29</f>
        <v>Incident</v>
      </c>
    </row>
    <row r="30" spans="1:10">
      <c r="A30" s="89" t="str">
        <f>'CG Internal Tracker'!V30</f>
        <v>Not Found in HelpMe</v>
      </c>
      <c r="B30" s="315">
        <f>'CG Internal Tracker'!A30</f>
        <v>4000003970</v>
      </c>
      <c r="C30" s="89" t="str">
        <f>'CG Internal Tracker'!T30</f>
        <v>FI</v>
      </c>
      <c r="D30" s="89" t="str">
        <f>'CG Internal Tracker'!D30</f>
        <v>UAE</v>
      </c>
      <c r="E30" s="89" t="str">
        <f>'CG Internal Tracker'!E30</f>
        <v>Finance &amp; Accounts</v>
      </c>
      <c r="F30" s="89" t="str">
        <f>'CG Internal Tracker'!H30</f>
        <v>GL Account Configuration for BIlling in not set correctly for EC01</v>
      </c>
      <c r="G30" s="89" t="str">
        <f>'CG Internal Tracker'!L30</f>
        <v>Resolved</v>
      </c>
      <c r="H30" s="89">
        <f>'CG Internal Tracker'!AC30</f>
        <v>0</v>
      </c>
      <c r="I30" s="89" t="str">
        <f>'CG Internal Tracker'!K30</f>
        <v>Closed</v>
      </c>
      <c r="J30" s="89" t="str">
        <f>'CG Internal Tracker'!B30</f>
        <v>Incident</v>
      </c>
    </row>
    <row r="31" spans="1:10">
      <c r="A31" s="89" t="str">
        <f>'CG Internal Tracker'!V31</f>
        <v>Not Found in HelpMe</v>
      </c>
      <c r="B31" s="315">
        <f>'CG Internal Tracker'!A31</f>
        <v>4000004016</v>
      </c>
      <c r="C31" s="89" t="str">
        <f>'CG Internal Tracker'!T31</f>
        <v>FI</v>
      </c>
      <c r="D31" s="89" t="str">
        <f>'CG Internal Tracker'!D31</f>
        <v>UAE</v>
      </c>
      <c r="E31" s="89" t="str">
        <f>'CG Internal Tracker'!E31</f>
        <v>Finance &amp; Accounts</v>
      </c>
      <c r="F31" s="89" t="str">
        <f>'CG Internal Tracker'!H31</f>
        <v>Freight Expense is not loaded in total landed cost - Sol Ref : 2000064728</v>
      </c>
      <c r="G31" s="89" t="str">
        <f>'CG Internal Tracker'!L31</f>
        <v>Pending User Confirmation</v>
      </c>
      <c r="H31" s="89" t="str">
        <f>'CG Internal Tracker'!AC31</f>
        <v>20/12 -Raised request to helpme team (Asrianti) to check on concerned team for UAT status</v>
      </c>
      <c r="I31" s="89" t="str">
        <f>'CG Internal Tracker'!K31</f>
        <v>User acceptance</v>
      </c>
      <c r="J31" s="89" t="str">
        <f>'CG Internal Tracker'!B31</f>
        <v>Incident</v>
      </c>
    </row>
    <row r="32" spans="1:10">
      <c r="A32" s="89" t="str">
        <f>'CG Internal Tracker'!V32</f>
        <v>Not Found in HelpMe</v>
      </c>
      <c r="B32" s="315">
        <f>'CG Internal Tracker'!A32</f>
        <v>4000004039</v>
      </c>
      <c r="C32" s="89" t="str">
        <f>'CG Internal Tracker'!T32</f>
        <v>ABAP</v>
      </c>
      <c r="D32" s="89" t="str">
        <f>'CG Internal Tracker'!D32</f>
        <v>UAE</v>
      </c>
      <c r="E32" s="89" t="str">
        <f>'CG Internal Tracker'!E32</f>
        <v>Finance &amp; Accounts</v>
      </c>
      <c r="F32" s="89" t="str">
        <f>'CG Internal Tracker'!H32</f>
        <v> [Fwd: ##4000004039## : [Fwd: ##4000004039## : RE: 2000064729 [Fwd: ##4000004039## : ZVRPS Field is Missing in Invoice]]]</v>
      </c>
      <c r="G32" s="89" t="str">
        <f>'CG Internal Tracker'!L32</f>
        <v>Pending Vendor</v>
      </c>
      <c r="H32" s="89" t="str">
        <f>'CG Internal Tracker'!AC32</f>
        <v>23/12 SAP ticket is raised.</v>
      </c>
      <c r="I32" s="89" t="str">
        <f>'CG Internal Tracker'!K32</f>
        <v>In Progress</v>
      </c>
      <c r="J32" s="89" t="str">
        <f>'CG Internal Tracker'!B32</f>
        <v>Incident</v>
      </c>
    </row>
    <row r="33" spans="1:10">
      <c r="A33" s="89" t="str">
        <f>'CG Internal Tracker'!V33</f>
        <v>Not Found in HelpMe</v>
      </c>
      <c r="B33" s="315">
        <f>'CG Internal Tracker'!A33</f>
        <v>4000004057</v>
      </c>
      <c r="C33" s="89" t="str">
        <f>'CG Internal Tracker'!T33</f>
        <v>FI</v>
      </c>
      <c r="D33" s="89" t="str">
        <f>'CG Internal Tracker'!D33</f>
        <v>UAE</v>
      </c>
      <c r="E33" s="89" t="str">
        <f>'CG Internal Tracker'!E33</f>
        <v>Finance &amp; Accounts</v>
      </c>
      <c r="F33" s="89" t="str">
        <f>'CG Internal Tracker'!H33</f>
        <v>Validation check not working for invoice pulling</v>
      </c>
      <c r="G33" s="89" t="str">
        <f>'CG Internal Tracker'!L33</f>
        <v>Resolved</v>
      </c>
      <c r="H33" s="89">
        <f>'CG Internal Tracker'!AC33</f>
        <v>0</v>
      </c>
      <c r="I33" s="89" t="str">
        <f>'CG Internal Tracker'!K33</f>
        <v>Closed</v>
      </c>
      <c r="J33" s="89" t="str">
        <f>'CG Internal Tracker'!B33</f>
        <v>Incident</v>
      </c>
    </row>
    <row r="34" spans="1:10">
      <c r="A34" s="89" t="str">
        <f>'CG Internal Tracker'!V34</f>
        <v>Not Found in HelpMe</v>
      </c>
      <c r="B34" s="315">
        <f>'CG Internal Tracker'!A34</f>
        <v>4000004226</v>
      </c>
      <c r="C34" s="89" t="str">
        <f>'CG Internal Tracker'!T34</f>
        <v>C4C</v>
      </c>
      <c r="D34" s="89" t="str">
        <f>'CG Internal Tracker'!D34</f>
        <v>UAE</v>
      </c>
      <c r="E34" s="89" t="str">
        <f>'CG Internal Tracker'!E34</f>
        <v>Tableware</v>
      </c>
      <c r="F34" s="89" t="str">
        <f>'CG Internal Tracker'!H34</f>
        <v>2000064745 Request ID :4000004226: Quotation error - discount is not showing</v>
      </c>
      <c r="G34" s="89" t="str">
        <f>'CG Internal Tracker'!L34</f>
        <v>Pending RAK Ceramics Action</v>
      </c>
      <c r="H34" s="89" t="str">
        <f>'CG Internal Tracker'!AC34</f>
        <v>Test Scripts already provided and awaitng User confirmation</v>
      </c>
      <c r="I34" s="89" t="str">
        <f>'CG Internal Tracker'!K34</f>
        <v>User acceptance</v>
      </c>
      <c r="J34" s="89" t="str">
        <f>'CG Internal Tracker'!B34</f>
        <v>Incident</v>
      </c>
    </row>
    <row r="35" spans="1:10">
      <c r="A35" s="89" t="str">
        <f>'CG Internal Tracker'!V35</f>
        <v>Not Found in HelpMe</v>
      </c>
      <c r="B35" s="315">
        <f>'CG Internal Tracker'!A35</f>
        <v>4000004212</v>
      </c>
      <c r="C35" s="89" t="str">
        <f>'CG Internal Tracker'!T35</f>
        <v xml:space="preserve">PP </v>
      </c>
      <c r="D35" s="89" t="str">
        <f>'CG Internal Tracker'!D35</f>
        <v>BGD</v>
      </c>
      <c r="E35" s="89" t="str">
        <f>'CG Internal Tracker'!E35</f>
        <v>SAP PP</v>
      </c>
      <c r="F35" s="89" t="str">
        <f>'CG Internal Tracker'!H35</f>
        <v xml:space="preserve">Faulty Item 261 Movement Error Sol Ref:2000064743 - Md. Rahim (BG) </v>
      </c>
      <c r="G35" s="89" t="str">
        <f>'CG Internal Tracker'!L35</f>
        <v>Resolved</v>
      </c>
      <c r="H35" s="89">
        <f>'CG Internal Tracker'!AC35</f>
        <v>0</v>
      </c>
      <c r="I35" s="89" t="str">
        <f>'CG Internal Tracker'!K35</f>
        <v>Closed</v>
      </c>
      <c r="J35" s="89" t="str">
        <f>'CG Internal Tracker'!B35</f>
        <v>Incident</v>
      </c>
    </row>
    <row r="36" spans="1:10">
      <c r="A36" s="89" t="str">
        <f>'CG Internal Tracker'!V36</f>
        <v>Not Found in HelpMe</v>
      </c>
      <c r="B36" s="315">
        <f>'CG Internal Tracker'!A36</f>
        <v>4000004756</v>
      </c>
      <c r="C36" s="89" t="str">
        <f>'CG Internal Tracker'!T36</f>
        <v>SD</v>
      </c>
      <c r="D36" s="89" t="str">
        <f>'CG Internal Tracker'!D36</f>
        <v>UAE</v>
      </c>
      <c r="E36" s="89" t="str">
        <f>'CG Internal Tracker'!E36</f>
        <v>Order Management</v>
      </c>
      <c r="F36" s="89" t="str">
        <f>'CG Internal Tracker'!H36</f>
        <v>DISCREPANCY OF QUANTITY IN VA02]</v>
      </c>
      <c r="G36" s="89" t="str">
        <f>'CG Internal Tracker'!L36</f>
        <v>Pending RAK Ceramics Action</v>
      </c>
      <c r="H36" s="89" t="str">
        <f>'CG Internal Tracker'!AC36</f>
        <v>23/12 sent a mail to user and dinesh with our analsysis to check this production system issue</v>
      </c>
      <c r="I36" s="89" t="str">
        <f>'CG Internal Tracker'!K36</f>
        <v>User acceptance</v>
      </c>
      <c r="J36" s="89" t="str">
        <f>'CG Internal Tracker'!B36</f>
        <v>Incident</v>
      </c>
    </row>
    <row r="37" spans="1:10">
      <c r="A37" s="89" t="str">
        <f>'CG Internal Tracker'!V37</f>
        <v>Not Found in HelpMe</v>
      </c>
      <c r="B37" s="315">
        <f>'CG Internal Tracker'!A37</f>
        <v>4000004371</v>
      </c>
      <c r="C37" s="89" t="str">
        <f>'CG Internal Tracker'!T37</f>
        <v>SD</v>
      </c>
      <c r="D37" s="89" t="str">
        <f>'CG Internal Tracker'!D37</f>
        <v>GER</v>
      </c>
      <c r="E37" s="89" t="str">
        <f>'CG Internal Tracker'!E37</f>
        <v>Information Technology</v>
      </c>
      <c r="F37" s="89" t="str">
        <f>'CG Internal Tracker'!H37</f>
        <v>[Fwd: ##4000004371## : RE: 2000064755 [Fwd: ##4000004371## : program ZSD00101 will not work for customer 150237]]</v>
      </c>
      <c r="G37" s="89" t="str">
        <f>'CG Internal Tracker'!L37</f>
        <v>Resolved</v>
      </c>
      <c r="H37" s="89">
        <f>'CG Internal Tracker'!AC37</f>
        <v>0</v>
      </c>
      <c r="I37" s="89" t="str">
        <f>'CG Internal Tracker'!K37</f>
        <v>Closed</v>
      </c>
      <c r="J37" s="89" t="str">
        <f>'CG Internal Tracker'!B37</f>
        <v>Incident</v>
      </c>
    </row>
    <row r="38" spans="1:10">
      <c r="A38" s="89" t="str">
        <f>'CG Internal Tracker'!V38</f>
        <v>Not Found in HelpMe</v>
      </c>
      <c r="B38" s="315">
        <f>'CG Internal Tracker'!A38</f>
        <v>4000004427</v>
      </c>
      <c r="C38" s="89" t="str">
        <f>'CG Internal Tracker'!T38</f>
        <v>PP</v>
      </c>
      <c r="D38" s="89" t="str">
        <f>'CG Internal Tracker'!D38</f>
        <v>BGD</v>
      </c>
      <c r="E38" s="89" t="str">
        <f>'CG Internal Tracker'!E38</f>
        <v>SWD Production</v>
      </c>
      <c r="F38" s="89" t="str">
        <f>'CG Internal Tracker'!H38</f>
        <v xml:space="preserve">Data missing in Production Entry Report for Sanitary - BGD </v>
      </c>
      <c r="G38" s="89" t="str">
        <f>'CG Internal Tracker'!L38</f>
        <v>Pending RAK Ceramics Action</v>
      </c>
      <c r="H38" s="89" t="str">
        <f>'CG Internal Tracker'!AC38</f>
        <v>Waiting for approval from business</v>
      </c>
      <c r="I38" s="89" t="str">
        <f>'CG Internal Tracker'!K38</f>
        <v>In Progress</v>
      </c>
      <c r="J38" s="89" t="str">
        <f>'CG Internal Tracker'!B38</f>
        <v>Service Request</v>
      </c>
    </row>
    <row r="39" spans="1:10">
      <c r="A39" s="89" t="str">
        <f>'CG Internal Tracker'!V39</f>
        <v>Not Found in HelpMe</v>
      </c>
      <c r="B39" s="315">
        <f>'CG Internal Tracker'!A39</f>
        <v>4000004444</v>
      </c>
      <c r="C39" s="89" t="str">
        <f>'CG Internal Tracker'!T39</f>
        <v>MM</v>
      </c>
      <c r="D39" s="89" t="str">
        <f>'CG Internal Tracker'!D39</f>
        <v>UAE</v>
      </c>
      <c r="E39" s="89" t="str">
        <f>'CG Internal Tracker'!E39</f>
        <v>Purchase</v>
      </c>
      <c r="F39" s="89" t="str">
        <f>'CG Internal Tracker'!H39</f>
        <v>Error occurring while raising PO</v>
      </c>
      <c r="G39" s="89" t="str">
        <f>'CG Internal Tracker'!L39</f>
        <v>Resolved</v>
      </c>
      <c r="H39" s="89">
        <f>'CG Internal Tracker'!AC39</f>
        <v>0</v>
      </c>
      <c r="I39" s="89" t="str">
        <f>'CG Internal Tracker'!K39</f>
        <v>Closed</v>
      </c>
      <c r="J39" s="89" t="str">
        <f>'CG Internal Tracker'!B39</f>
        <v>Incident</v>
      </c>
    </row>
    <row r="40" spans="1:10">
      <c r="A40" s="89" t="str">
        <f>'CG Internal Tracker'!V40</f>
        <v>Not Found in HelpMe</v>
      </c>
      <c r="B40" s="315">
        <f>'CG Internal Tracker'!A40</f>
        <v>4000004812</v>
      </c>
      <c r="C40" s="89" t="str">
        <f>'CG Internal Tracker'!T40</f>
        <v>PP</v>
      </c>
      <c r="D40" s="89" t="str">
        <f>'CG Internal Tracker'!D40</f>
        <v>UAE</v>
      </c>
      <c r="E40" s="89" t="str">
        <f>'CG Internal Tracker'!E40</f>
        <v>Finance &amp; Accounts</v>
      </c>
      <c r="F40" s="89" t="str">
        <f>'CG Internal Tracker'!H40</f>
        <v>ZP_ODR - Production report not giving the production qty</v>
      </c>
      <c r="G40" s="89" t="str">
        <f>'CG Internal Tracker'!L40</f>
        <v>Resolved</v>
      </c>
      <c r="H40" s="89">
        <f>'CG Internal Tracker'!AC40</f>
        <v>0</v>
      </c>
      <c r="I40" s="89" t="str">
        <f>'CG Internal Tracker'!K40</f>
        <v>Closed</v>
      </c>
      <c r="J40" s="89" t="str">
        <f>'CG Internal Tracker'!B40</f>
        <v>Incident</v>
      </c>
    </row>
    <row r="41" spans="1:10">
      <c r="A41" s="89" t="str">
        <f>'CG Internal Tracker'!V41</f>
        <v>Not Found in HelpMe</v>
      </c>
      <c r="B41" s="315">
        <f>'CG Internal Tracker'!A41</f>
        <v>4000001231</v>
      </c>
      <c r="C41" s="89" t="str">
        <f>'CG Internal Tracker'!T41</f>
        <v>HCM</v>
      </c>
      <c r="D41" s="89" t="str">
        <f>'CG Internal Tracker'!D41</f>
        <v>BGD</v>
      </c>
      <c r="E41" s="89" t="str">
        <f>'CG Internal Tracker'!E41</f>
        <v>HR &amp; Admin</v>
      </c>
      <c r="F41" s="89" t="str">
        <f>'CG Internal Tracker'!H41</f>
        <v> SAP ESS &amp; MSS for BANGLADESH 3000051095</v>
      </c>
      <c r="G41" s="89" t="str">
        <f>'CG Internal Tracker'!L41</f>
        <v>Under UAT</v>
      </c>
      <c r="H41" s="89" t="str">
        <f>'CG Internal Tracker'!AC41</f>
        <v>[20-12-2024] Reminder sent to business to update on UAT</v>
      </c>
      <c r="I41" s="89" t="str">
        <f>'CG Internal Tracker'!K41</f>
        <v>User acceptance</v>
      </c>
      <c r="J41" s="89" t="str">
        <f>'CG Internal Tracker'!B41</f>
        <v>Service Request</v>
      </c>
    </row>
    <row r="42" spans="1:10">
      <c r="A42" s="89" t="str">
        <f>'CG Internal Tracker'!V42</f>
        <v>Not Found in HelpMe</v>
      </c>
      <c r="B42" s="315">
        <f>'CG Internal Tracker'!A42</f>
        <v>4000001070</v>
      </c>
      <c r="C42" s="89" t="str">
        <f>'CG Internal Tracker'!T42</f>
        <v>SD</v>
      </c>
      <c r="D42" s="89" t="str">
        <f>'CG Internal Tracker'!D42</f>
        <v>GER</v>
      </c>
      <c r="E42" s="89" t="str">
        <f>'CG Internal Tracker'!E42</f>
        <v>Information Technology</v>
      </c>
      <c r="F42" s="89" t="str">
        <f>'CG Internal Tracker'!H42</f>
        <v>New Price finding in Header - Raziye Sol ref#: 3000052547</v>
      </c>
      <c r="G42" s="89" t="str">
        <f>'CG Internal Tracker'!L42</f>
        <v>Under UAT</v>
      </c>
      <c r="H42" s="89" t="str">
        <f>'CG Internal Tracker'!AC42</f>
        <v xml:space="preserve"> still no update from the user end. we are doing regular follow ups </v>
      </c>
      <c r="I42" s="89" t="str">
        <f>'CG Internal Tracker'!K42</f>
        <v>User acceptance</v>
      </c>
      <c r="J42" s="89" t="str">
        <f>'CG Internal Tracker'!B42</f>
        <v>Service Request</v>
      </c>
    </row>
    <row r="43" spans="1:10">
      <c r="A43" s="89" t="str">
        <f>'CG Internal Tracker'!V43</f>
        <v>Not Found in HelpMe</v>
      </c>
      <c r="B43" s="315">
        <f>'CG Internal Tracker'!A43</f>
        <v>4000001212</v>
      </c>
      <c r="C43" s="89" t="str">
        <f>'CG Internal Tracker'!T43</f>
        <v>MM</v>
      </c>
      <c r="D43" s="89" t="str">
        <f>'CG Internal Tracker'!D43</f>
        <v>UAE</v>
      </c>
      <c r="E43" s="89" t="str">
        <f>'CG Internal Tracker'!E43</f>
        <v>Purchase</v>
      </c>
      <c r="F43" s="89" t="str">
        <f>'CG Internal Tracker'!H43</f>
        <v>AUTO RFQ on the basis of Source list Migrated SM#3000050357</v>
      </c>
      <c r="G43" s="89" t="str">
        <f>'CG Internal Tracker'!L43</f>
        <v>Completed</v>
      </c>
      <c r="H43" s="89">
        <f>'CG Internal Tracker'!AC43</f>
        <v>0</v>
      </c>
      <c r="I43" s="89" t="str">
        <f>'CG Internal Tracker'!K43</f>
        <v>Closed</v>
      </c>
      <c r="J43" s="89" t="str">
        <f>'CG Internal Tracker'!B43</f>
        <v>Service Request</v>
      </c>
    </row>
    <row r="44" spans="1:10">
      <c r="A44" s="89" t="str">
        <f>'CG Internal Tracker'!V44</f>
        <v>Not Found in HelpMe</v>
      </c>
      <c r="B44" s="315">
        <f>'CG Internal Tracker'!A44</f>
        <v>4000001236</v>
      </c>
      <c r="C44" s="89" t="str">
        <f>'CG Internal Tracker'!T44</f>
        <v>PM</v>
      </c>
      <c r="D44" s="89" t="str">
        <f>'CG Internal Tracker'!D44</f>
        <v>UAE</v>
      </c>
      <c r="E44" s="89" t="str">
        <f>'CG Internal Tracker'!E44</f>
        <v>Tiles Plant</v>
      </c>
      <c r="F44" s="89" t="str">
        <f>'CG Internal Tracker'!H44</f>
        <v xml:space="preserve"> All input and report data should be lock Migrated SM#3000051261</v>
      </c>
      <c r="G44" s="89" t="str">
        <f>'CG Internal Tracker'!L44</f>
        <v>Under Requirements Gathering</v>
      </c>
      <c r="H44" s="89" t="str">
        <f>'CG Internal Tracker'!AC44</f>
        <v>will connect with user and ask the details of the formulas they maintain</v>
      </c>
      <c r="I44" s="89" t="str">
        <f>'CG Internal Tracker'!K44</f>
        <v>In Progress</v>
      </c>
      <c r="J44" s="89" t="str">
        <f>'CG Internal Tracker'!B44</f>
        <v>Service Request</v>
      </c>
    </row>
    <row r="45" spans="1:10">
      <c r="A45" s="89" t="str">
        <f>'CG Internal Tracker'!V45</f>
        <v>Not Found in HelpMe</v>
      </c>
      <c r="B45" s="315">
        <f>'CG Internal Tracker'!A45</f>
        <v>4000001258</v>
      </c>
      <c r="C45" s="89" t="str">
        <f>'CG Internal Tracker'!T45</f>
        <v>SD</v>
      </c>
      <c r="D45" s="89" t="str">
        <f>'CG Internal Tracker'!D45</f>
        <v>UAE</v>
      </c>
      <c r="E45" s="89" t="str">
        <f>'CG Internal Tracker'!E45</f>
        <v>Corporate Development</v>
      </c>
      <c r="F45" s="89" t="str">
        <f>'CG Internal Tracker'!H45</f>
        <v>Accounts Masters Add details in Contact Migrated SM#3000051708</v>
      </c>
      <c r="G45" s="89" t="str">
        <f>'CG Internal Tracker'!L45</f>
        <v>Under UAT</v>
      </c>
      <c r="H45" s="89" t="str">
        <f>'CG Internal Tracker'!AC45</f>
        <v xml:space="preserve"> we already clarified the doubts and  current auto update functionality behaviour and manual behaviour to users. waiting their final UAT testing and sing off</v>
      </c>
      <c r="I45" s="89" t="str">
        <f>'CG Internal Tracker'!K45</f>
        <v>User acceptance</v>
      </c>
      <c r="J45" s="89" t="str">
        <f>'CG Internal Tracker'!B45</f>
        <v>Service Request</v>
      </c>
    </row>
    <row r="46" spans="1:10">
      <c r="A46" s="89" t="str">
        <f>'CG Internal Tracker'!V46</f>
        <v>Not Found in HelpMe</v>
      </c>
      <c r="B46" s="315">
        <f>'CG Internal Tracker'!A46</f>
        <v>4000001301</v>
      </c>
      <c r="C46" s="89" t="str">
        <f>'CG Internal Tracker'!T46</f>
        <v>MM</v>
      </c>
      <c r="D46" s="89" t="str">
        <f>'CG Internal Tracker'!D46</f>
        <v>UAE</v>
      </c>
      <c r="E46" s="89" t="str">
        <f>'CG Internal Tracker'!E46</f>
        <v>IT Department</v>
      </c>
      <c r="F46" s="89" t="str">
        <f>'CG Internal Tracker'!H46</f>
        <v>MDG Nested Classifi &amp; Stores Auto Code Migrated SM#3000052308</v>
      </c>
      <c r="G46" s="89" t="str">
        <f>'CG Internal Tracker'!L46</f>
        <v>Completed</v>
      </c>
      <c r="H46" s="89">
        <f>'CG Internal Tracker'!AC46</f>
        <v>0</v>
      </c>
      <c r="I46" s="89" t="str">
        <f>'CG Internal Tracker'!K46</f>
        <v>Closed</v>
      </c>
      <c r="J46" s="89" t="str">
        <f>'CG Internal Tracker'!B46</f>
        <v>Service Request</v>
      </c>
    </row>
    <row r="47" spans="1:10">
      <c r="A47" s="89" t="str">
        <f>'CG Internal Tracker'!V47</f>
        <v>Not Found in HelpMe</v>
      </c>
      <c r="B47" s="315">
        <f>'CG Internal Tracker'!A47</f>
        <v>4000001440</v>
      </c>
      <c r="C47" s="89" t="str">
        <f>'CG Internal Tracker'!T47</f>
        <v>SD</v>
      </c>
      <c r="D47" s="89" t="str">
        <f>'CG Internal Tracker'!D47</f>
        <v>UAE</v>
      </c>
      <c r="E47" s="89" t="str">
        <f>'CG Internal Tracker'!E47</f>
        <v>Supply Chain</v>
      </c>
      <c r="F47" s="89" t="str">
        <f>'CG Internal Tracker'!H47</f>
        <v>]</v>
      </c>
      <c r="G47" s="89" t="str">
        <f>'CG Internal Tracker'!L47</f>
        <v>Under Development</v>
      </c>
      <c r="H47" s="89" t="str">
        <f>'CG Internal Tracker'!AC47</f>
        <v>ABAP team working on this PDF form requirement.</v>
      </c>
      <c r="I47" s="89" t="str">
        <f>'CG Internal Tracker'!K47</f>
        <v>In Progress</v>
      </c>
      <c r="J47" s="89" t="str">
        <f>'CG Internal Tracker'!B47</f>
        <v>Service Request</v>
      </c>
    </row>
    <row r="48" spans="1:10">
      <c r="A48" s="89" t="str">
        <f>'CG Internal Tracker'!V48</f>
        <v>Not Found in HelpMe</v>
      </c>
      <c r="B48" s="315">
        <f>'CG Internal Tracker'!A48</f>
        <v>4000003078</v>
      </c>
      <c r="C48" s="89" t="str">
        <f>'CG Internal Tracker'!T48</f>
        <v>SD</v>
      </c>
      <c r="D48" s="89" t="str">
        <f>'CG Internal Tracker'!D48</f>
        <v>UAE</v>
      </c>
      <c r="E48" s="89" t="str">
        <f>'CG Internal Tracker'!E48</f>
        <v>Information Technology</v>
      </c>
      <c r="F48" s="89" t="str">
        <f>'CG Internal Tracker'!H48</f>
        <v>VA05 report with additional data for RAK Kludi - Sol Ref: 3000052561</v>
      </c>
      <c r="G48" s="89" t="str">
        <f>'CG Internal Tracker'!L48</f>
        <v>Pending RAK Ceramics Action</v>
      </c>
      <c r="H48" s="89">
        <f>'CG Internal Tracker'!AC48</f>
        <v>0</v>
      </c>
      <c r="I48" s="89" t="str">
        <f>'CG Internal Tracker'!K48</f>
        <v>In Progress</v>
      </c>
      <c r="J48" s="89" t="str">
        <f>'CG Internal Tracker'!B48</f>
        <v>Service Request</v>
      </c>
    </row>
    <row r="49" spans="1:10">
      <c r="A49" s="89" t="str">
        <f>'CG Internal Tracker'!V49</f>
        <v>Not Found in HelpMe</v>
      </c>
      <c r="B49" s="315">
        <f>'CG Internal Tracker'!A49</f>
        <v>4000003518</v>
      </c>
      <c r="C49" s="89" t="str">
        <f>'CG Internal Tracker'!T49</f>
        <v>PM</v>
      </c>
      <c r="D49" s="89" t="str">
        <f>'CG Internal Tracker'!D49</f>
        <v>UAE</v>
      </c>
      <c r="E49" s="89" t="str">
        <f>'CG Internal Tracker'!E49</f>
        <v>Tiles Plant</v>
      </c>
      <c r="F49" s="89" t="str">
        <f>'CG Internal Tracker'!H49</f>
        <v>Requesting additional radio button in ZPM_SPARES T-Code]</v>
      </c>
      <c r="G49" s="89" t="str">
        <f>'CG Internal Tracker'!L49</f>
        <v>Under UAT</v>
      </c>
      <c r="H49" s="89" t="str">
        <f>'CG Internal Tracker'!AC49</f>
        <v>Under UAT.</v>
      </c>
      <c r="I49" s="89" t="str">
        <f>'CG Internal Tracker'!K49</f>
        <v>User acceptance</v>
      </c>
      <c r="J49" s="89" t="str">
        <f>'CG Internal Tracker'!B49</f>
        <v>Service Request</v>
      </c>
    </row>
    <row r="50" spans="1:10">
      <c r="A50" s="89" t="str">
        <f>'CG Internal Tracker'!V50</f>
        <v>Not Found in HelpMe</v>
      </c>
      <c r="B50" s="315">
        <f>'CG Internal Tracker'!A50</f>
        <v>4000001169</v>
      </c>
      <c r="C50" s="89" t="str">
        <f>'CG Internal Tracker'!T50</f>
        <v>FI</v>
      </c>
      <c r="D50" s="89" t="str">
        <f>'CG Internal Tracker'!D50</f>
        <v>UAE</v>
      </c>
      <c r="E50" s="89" t="str">
        <f>'CG Internal Tracker'!E50</f>
        <v>Finance &amp; Accounts</v>
      </c>
      <c r="F50" s="89" t="str">
        <f>'CG Internal Tracker'!H50</f>
        <v xml:space="preserve">VAT REPORT IN FTA FORMAT Migrated SM#3000046286 </v>
      </c>
      <c r="G50" s="89" t="str">
        <f>'CG Internal Tracker'!L50</f>
        <v>In Progress</v>
      </c>
      <c r="H50" s="89" t="str">
        <f>'CG Internal Tracker'!AC50</f>
        <v>19/12 - FUT in progress</v>
      </c>
      <c r="I50" s="89" t="str">
        <f>'CG Internal Tracker'!K50</f>
        <v>In Progress</v>
      </c>
      <c r="J50" s="89" t="str">
        <f>'CG Internal Tracker'!B50</f>
        <v>Service Request</v>
      </c>
    </row>
    <row r="51" spans="1:10">
      <c r="A51" s="89" t="str">
        <f>'CG Internal Tracker'!V51</f>
        <v>Not Found in HelpMe</v>
      </c>
      <c r="B51" s="315">
        <f>'CG Internal Tracker'!A51</f>
        <v>4000004360</v>
      </c>
      <c r="C51" s="89" t="str">
        <f>'CG Internal Tracker'!T51</f>
        <v>HCM</v>
      </c>
      <c r="D51" s="89" t="str">
        <f>'CG Internal Tracker'!D51</f>
        <v>Not Found in HelpMe</v>
      </c>
      <c r="E51" s="89" t="str">
        <f>'CG Internal Tracker'!E51</f>
        <v>Not Found in HelpMe</v>
      </c>
      <c r="F51" s="89" t="str">
        <f>'CG Internal Tracker'!H51</f>
        <v> Employee Salary Certificate</v>
      </c>
      <c r="G51" s="89" t="str">
        <f>'CG Internal Tracker'!L51</f>
        <v>Cancelled</v>
      </c>
      <c r="H51" s="89" t="str">
        <f>'CG Internal Tracker'!AC51</f>
        <v>Ticket has been cancelled by user and Rahul's confirmation</v>
      </c>
      <c r="I51" s="89" t="str">
        <f>'CG Internal Tracker'!K51</f>
        <v>Not Found in HelpMe</v>
      </c>
      <c r="J51" s="89" t="str">
        <f>'CG Internal Tracker'!B51</f>
        <v>Not Found In HelpMe</v>
      </c>
    </row>
    <row r="52" spans="1:10">
      <c r="A52" s="89" t="str">
        <f>'CG Internal Tracker'!V52</f>
        <v>Not Found in HelpMe</v>
      </c>
      <c r="B52" s="315">
        <f>'CG Internal Tracker'!A52</f>
        <v>4000004530</v>
      </c>
      <c r="C52" s="89" t="str">
        <f>'CG Internal Tracker'!T52</f>
        <v>SD</v>
      </c>
      <c r="D52" s="89" t="str">
        <f>'CG Internal Tracker'!D52</f>
        <v>IND</v>
      </c>
      <c r="E52" s="89" t="str">
        <f>'CG Internal Tracker'!E52</f>
        <v>Finance &amp; Accounts</v>
      </c>
      <c r="F52" s="89" t="str">
        <f>'CG Internal Tracker'!H52</f>
        <v>[Fwd: ##4000004530## : Request to add new unit of measure in ZECONFIG (E-Invoice) - Sivaprasad (IND) Sol ref#: 3000052603]</v>
      </c>
      <c r="G52" s="89" t="str">
        <f>'CG Internal Tracker'!L52</f>
        <v>Completed</v>
      </c>
      <c r="H52" s="89">
        <f>'CG Internal Tracker'!AC52</f>
        <v>0</v>
      </c>
      <c r="I52" s="89" t="str">
        <f>'CG Internal Tracker'!K52</f>
        <v>Closed</v>
      </c>
      <c r="J52" s="89" t="str">
        <f>'CG Internal Tracker'!B52</f>
        <v>Service Request</v>
      </c>
    </row>
    <row r="53" spans="1:10">
      <c r="A53" s="89" t="str">
        <f>'CG Internal Tracker'!V53</f>
        <v>Not Found in HelpMe</v>
      </c>
      <c r="B53" s="315">
        <f>'CG Internal Tracker'!A53</f>
        <v>4000003883</v>
      </c>
      <c r="C53" s="89" t="str">
        <f>'CG Internal Tracker'!T53</f>
        <v>FI</v>
      </c>
      <c r="D53" s="89" t="str">
        <f>'CG Internal Tracker'!D53</f>
        <v>IND</v>
      </c>
      <c r="E53" s="89" t="str">
        <f>'CG Internal Tracker'!E53</f>
        <v>Finance &amp; Accounts</v>
      </c>
      <c r="F53" s="89" t="str">
        <f>'CG Internal Tracker'!H53</f>
        <v xml:space="preserve"> Creation of new plant codes in sap 3000052596</v>
      </c>
      <c r="G53" s="89" t="str">
        <f>'CG Internal Tracker'!L53</f>
        <v>Completed</v>
      </c>
      <c r="H53" s="89">
        <f>'CG Internal Tracker'!AC53</f>
        <v>0</v>
      </c>
      <c r="I53" s="89" t="str">
        <f>'CG Internal Tracker'!K53</f>
        <v>Resolved</v>
      </c>
      <c r="J53" s="89" t="str">
        <f>'CG Internal Tracker'!B53</f>
        <v>Service Request</v>
      </c>
    </row>
    <row r="54" spans="1:10">
      <c r="A54" s="89" t="str">
        <f>'CG Internal Tracker'!V54</f>
        <v>Not Found in HelpMe</v>
      </c>
      <c r="B54" s="315">
        <f>'CG Internal Tracker'!A54</f>
        <v>4000002303</v>
      </c>
      <c r="C54" s="89" t="str">
        <f>'CG Internal Tracker'!T54</f>
        <v>SD</v>
      </c>
      <c r="D54" s="89" t="str">
        <f>'CG Internal Tracker'!D54</f>
        <v>BGD</v>
      </c>
      <c r="E54" s="89" t="str">
        <f>'CG Internal Tracker'!E54</f>
        <v>Sales &amp; Marketing</v>
      </c>
      <c r="F54" s="89" t="str">
        <f>'CG Internal Tracker'!H54</f>
        <v xml:space="preserve"> [Fwd: ##4000002303## : RE: [Fwd: ##4000002303## : Distribution Channel Modification - Sol Ref:3000052551] Do IT-SAP Change Req: 3000052551, Need change in two order type 4-2303]</v>
      </c>
      <c r="G54" s="89" t="str">
        <f>'CG Internal Tracker'!L54</f>
        <v>Completed</v>
      </c>
      <c r="H54" s="89">
        <f>'CG Internal Tracker'!AC54</f>
        <v>0</v>
      </c>
      <c r="I54" s="89" t="str">
        <f>'CG Internal Tracker'!K54</f>
        <v>Closed</v>
      </c>
      <c r="J54" s="89" t="str">
        <f>'CG Internal Tracker'!B54</f>
        <v>Service Request</v>
      </c>
    </row>
    <row r="55" spans="1:10">
      <c r="A55" s="89" t="str">
        <f>'CG Internal Tracker'!V55</f>
        <v>Not Found in HelpMe</v>
      </c>
      <c r="B55" s="315">
        <f>'CG Internal Tracker'!A55</f>
        <v>4000001721</v>
      </c>
      <c r="C55" s="89" t="str">
        <f>'CG Internal Tracker'!T55</f>
        <v>SD</v>
      </c>
      <c r="D55" s="89" t="str">
        <f>'CG Internal Tracker'!D55</f>
        <v>IND</v>
      </c>
      <c r="E55" s="89" t="str">
        <f>'CG Internal Tracker'!E55</f>
        <v>Finance &amp; Accounts</v>
      </c>
      <c r="F55" s="89" t="str">
        <f>'CG Internal Tracker'!H55</f>
        <v>[Fwd: ##4000001721## : RE: Do IT-SAP Change Req: 3000052542, Add "Project Name"&amp;"Project site 4-1721 ##4000001721##]</v>
      </c>
      <c r="G55" s="89" t="str">
        <f>'CG Internal Tracker'!L55</f>
        <v>Under UAT</v>
      </c>
      <c r="H55" s="89" t="str">
        <f>'CG Internal Tracker'!AC55</f>
        <v>24/12 Sent a mail to dinesh and sundar for new GL accounts numbers along with our clear analysis.</v>
      </c>
      <c r="I55" s="89" t="str">
        <f>'CG Internal Tracker'!K55</f>
        <v>In Progress</v>
      </c>
      <c r="J55" s="89" t="str">
        <f>'CG Internal Tracker'!B55</f>
        <v>Service Request</v>
      </c>
    </row>
    <row r="56" spans="1:10">
      <c r="A56" s="89" t="str">
        <f>'CG Internal Tracker'!V56</f>
        <v>Not Found in HelpMe</v>
      </c>
      <c r="B56" s="315">
        <f>'CG Internal Tracker'!A56</f>
        <v>0</v>
      </c>
      <c r="C56" s="89" t="str">
        <f>'CG Internal Tracker'!T56</f>
        <v xml:space="preserve">PP </v>
      </c>
      <c r="D56" s="89" t="str">
        <f>'CG Internal Tracker'!D56</f>
        <v>Not Found in HelpMe</v>
      </c>
      <c r="E56" s="89" t="str">
        <f>'CG Internal Tracker'!E56</f>
        <v>Not Found in HelpMe</v>
      </c>
      <c r="F56" s="89" t="str">
        <f>'CG Internal Tracker'!H56</f>
        <v>Forecast to Produce SW 3000044112</v>
      </c>
      <c r="G56" s="89" t="str">
        <f>'CG Internal Tracker'!L56</f>
        <v>Resolved</v>
      </c>
      <c r="H56" s="89">
        <f>'CG Internal Tracker'!AC56</f>
        <v>0</v>
      </c>
      <c r="I56" s="89" t="str">
        <f>'CG Internal Tracker'!K56</f>
        <v>Not Found in HelpMe</v>
      </c>
      <c r="J56" s="89" t="str">
        <f>'CG Internal Tracker'!B56</f>
        <v>Not Found In HelpMe</v>
      </c>
    </row>
    <row r="57" spans="1:10">
      <c r="A57" s="89" t="str">
        <f>'CG Internal Tracker'!V57</f>
        <v>Not Found in HelpMe</v>
      </c>
      <c r="B57" s="315">
        <f>'CG Internal Tracker'!A57</f>
        <v>4000002384</v>
      </c>
      <c r="C57" s="89" t="str">
        <f>'CG Internal Tracker'!T57</f>
        <v>PP</v>
      </c>
      <c r="D57" s="89" t="str">
        <f>'CG Internal Tracker'!D57</f>
        <v>UAE</v>
      </c>
      <c r="E57" s="89" t="str">
        <f>'CG Internal Tracker'!E57</f>
        <v>Finance &amp; Accounts</v>
      </c>
      <c r="F57" s="89" t="str">
        <f>'CG Internal Tracker'!H57</f>
        <v xml:space="preserve">Creation of Custom Report Sol Ref: 3000052565. </v>
      </c>
      <c r="G57" s="89" t="str">
        <f>'CG Internal Tracker'!L57</f>
        <v>Under Design</v>
      </c>
      <c r="H57" s="89" t="str">
        <f>'CG Internal Tracker'!AC57</f>
        <v>Preparing logic for the requirement.</v>
      </c>
      <c r="I57" s="89" t="str">
        <f>'CG Internal Tracker'!K57</f>
        <v>In Progress</v>
      </c>
      <c r="J57" s="89" t="str">
        <f>'CG Internal Tracker'!B57</f>
        <v>Service Request</v>
      </c>
    </row>
    <row r="58" spans="1:10">
      <c r="A58" s="89" t="str">
        <f>'CG Internal Tracker'!V58</f>
        <v>Not Found in HelpMe</v>
      </c>
      <c r="B58" s="315">
        <f>'CG Internal Tracker'!A58</f>
        <v>4000004582</v>
      </c>
      <c r="C58" s="89" t="str">
        <f>'CG Internal Tracker'!T58</f>
        <v>MM</v>
      </c>
      <c r="D58" s="89" t="str">
        <f>'CG Internal Tracker'!D58</f>
        <v>UAE</v>
      </c>
      <c r="E58" s="89" t="str">
        <f>'CG Internal Tracker'!E58</f>
        <v>Finance &amp; Accounts</v>
      </c>
      <c r="F58" s="89" t="str">
        <f>'CG Internal Tracker'!H58</f>
        <v>MRP View1 Plant Specific Material Status Changes with Validity Date Sol ref#: 3000052602</v>
      </c>
      <c r="G58" s="89" t="str">
        <f>'CG Internal Tracker'!L58</f>
        <v>Pending RAK Ceramics Action</v>
      </c>
      <c r="H58" s="89" t="str">
        <f>'CG Internal Tracker'!AC58</f>
        <v>Waiting for Rahul's approval</v>
      </c>
      <c r="I58" s="89" t="str">
        <f>'CG Internal Tracker'!K58</f>
        <v>User acceptance</v>
      </c>
      <c r="J58" s="89" t="str">
        <f>'CG Internal Tracker'!B58</f>
        <v>Service Request</v>
      </c>
    </row>
    <row r="59" spans="1:10">
      <c r="A59" s="89" t="str">
        <f>'CG Internal Tracker'!V59</f>
        <v>Not Found in HelpMe</v>
      </c>
      <c r="B59" s="315">
        <f>'CG Internal Tracker'!A59</f>
        <v>4000000908</v>
      </c>
      <c r="C59" s="89" t="str">
        <f>'CG Internal Tracker'!T59</f>
        <v>SD</v>
      </c>
      <c r="D59" s="89" t="str">
        <f>'CG Internal Tracker'!D59</f>
        <v>UAE</v>
      </c>
      <c r="E59" s="89" t="str">
        <f>'CG Internal Tracker'!E59</f>
        <v>Accounts</v>
      </c>
      <c r="F59" s="89" t="str">
        <f>'CG Internal Tracker'!H59</f>
        <v>RE: DO-IT 3000052528-TAX INVOICE PRINT OUT-TO REMOVE THE WORD TAX FOR ALL RELATED COMPANIES-FUT DOCUMENT FOR RELATED CUSTOMERS &amp; VENDORS</v>
      </c>
      <c r="G59" s="89" t="str">
        <f>'CG Internal Tracker'!L59</f>
        <v>Pending RAK Ceramics Action</v>
      </c>
      <c r="H59" s="89">
        <f>'CG Internal Tracker'!AC59</f>
        <v>0</v>
      </c>
      <c r="I59" s="89" t="str">
        <f>'CG Internal Tracker'!K59</f>
        <v>In Progress</v>
      </c>
      <c r="J59" s="89" t="str">
        <f>'CG Internal Tracker'!B59</f>
        <v>Service Request</v>
      </c>
    </row>
    <row r="60" spans="1:10">
      <c r="A60" s="89" t="str">
        <f>'CG Internal Tracker'!V60</f>
        <v>Not Found in HelpMe</v>
      </c>
      <c r="B60" s="315">
        <f>'CG Internal Tracker'!A60</f>
        <v>4000003598</v>
      </c>
      <c r="C60" s="89" t="str">
        <f>'CG Internal Tracker'!T60</f>
        <v>ABAP</v>
      </c>
      <c r="D60" s="89" t="str">
        <f>'CG Internal Tracker'!D60</f>
        <v>UAE</v>
      </c>
      <c r="E60" s="89" t="str">
        <f>'CG Internal Tracker'!E60</f>
        <v>Customer Advocacy - Tiles</v>
      </c>
      <c r="F60" s="89" t="str">
        <f>'CG Internal Tracker'!H60</f>
        <v>[Fwd: ##4000003598## : Conversion from Box to M2 has to be changed - Sol ref#: 3000052604]</v>
      </c>
      <c r="G60" s="89" t="str">
        <f>'CG Internal Tracker'!L60</f>
        <v>Under UAT</v>
      </c>
      <c r="H60" s="89" t="str">
        <f>'CG Internal Tracker'!AC60</f>
        <v>Waiting for UAT confirmation</v>
      </c>
      <c r="I60" s="89" t="str">
        <f>'CG Internal Tracker'!K60</f>
        <v>User acceptance</v>
      </c>
      <c r="J60" s="89" t="str">
        <f>'CG Internal Tracker'!B60</f>
        <v>Service Request</v>
      </c>
    </row>
    <row r="61" spans="1:10">
      <c r="A61" s="89" t="str">
        <f>'CG Internal Tracker'!V61</f>
        <v>Not Found in HelpMe</v>
      </c>
      <c r="B61" s="315">
        <f>'CG Internal Tracker'!A61</f>
        <v>4000004770</v>
      </c>
      <c r="C61" s="89" t="str">
        <f>'CG Internal Tracker'!T61</f>
        <v>MM</v>
      </c>
      <c r="D61" s="89" t="str">
        <f>'CG Internal Tracker'!D61</f>
        <v>IND</v>
      </c>
      <c r="E61" s="89" t="str">
        <f>'CG Internal Tracker'!E61</f>
        <v>Finance &amp; Accounts</v>
      </c>
      <c r="F61" s="89" t="str">
        <f>'CG Internal Tracker'!H61</f>
        <v>Unable to update PAN duplicate option in BP</v>
      </c>
      <c r="G61" s="89" t="str">
        <f>'CG Internal Tracker'!L61</f>
        <v>Resolved</v>
      </c>
      <c r="H61" s="89">
        <f>'CG Internal Tracker'!AC61</f>
        <v>0</v>
      </c>
      <c r="I61" s="89" t="str">
        <f>'CG Internal Tracker'!K61</f>
        <v>Closed</v>
      </c>
      <c r="J61" s="89" t="str">
        <f>'CG Internal Tracker'!B61</f>
        <v>Incident</v>
      </c>
    </row>
    <row r="62" spans="1:10">
      <c r="A62" s="89" t="str">
        <f>'CG Internal Tracker'!V62</f>
        <v>Not Found in HelpMe</v>
      </c>
      <c r="B62" s="315">
        <f>'CG Internal Tracker'!A62</f>
        <v>4000004871</v>
      </c>
      <c r="C62" s="89" t="str">
        <f>'CG Internal Tracker'!T62</f>
        <v>MM</v>
      </c>
      <c r="D62" s="89" t="str">
        <f>'CG Internal Tracker'!D62</f>
        <v>UAE</v>
      </c>
      <c r="E62" s="89" t="str">
        <f>'CG Internal Tracker'!E62</f>
        <v>Purchase</v>
      </c>
      <c r="F62" s="89" t="str">
        <f>'CG Internal Tracker'!H62</f>
        <v>Error during removal of inbound. PO#9400005489</v>
      </c>
      <c r="G62" s="89" t="str">
        <f>'CG Internal Tracker'!L62</f>
        <v>Resolved</v>
      </c>
      <c r="H62" s="89">
        <f>'CG Internal Tracker'!AC62</f>
        <v>0</v>
      </c>
      <c r="I62" s="89" t="str">
        <f>'CG Internal Tracker'!K62</f>
        <v>Closed</v>
      </c>
      <c r="J62" s="89" t="str">
        <f>'CG Internal Tracker'!B62</f>
        <v>Incident</v>
      </c>
    </row>
    <row r="63" spans="1:10">
      <c r="A63" s="89" t="str">
        <f>'CG Internal Tracker'!V63</f>
        <v>Not Found in HelpMe</v>
      </c>
      <c r="B63" s="315">
        <f>'CG Internal Tracker'!A63</f>
        <v>4000004844</v>
      </c>
      <c r="C63" s="89" t="str">
        <f>'CG Internal Tracker'!T63</f>
        <v>HCM</v>
      </c>
      <c r="D63" s="89" t="str">
        <f>'CG Internal Tracker'!D63</f>
        <v>UAE</v>
      </c>
      <c r="E63" s="89" t="str">
        <f>'CG Internal Tracker'!E63</f>
        <v>Human Resources</v>
      </c>
      <c r="F63" s="89" t="str">
        <f>'CG Internal Tracker'!H63</f>
        <v>Sick Leave calculation Program</v>
      </c>
      <c r="G63" s="89" t="str">
        <f>'CG Internal Tracker'!L63</f>
        <v>Pending Bug Fix</v>
      </c>
      <c r="H63" s="89" t="str">
        <f>'CG Internal Tracker'!AC63</f>
        <v xml:space="preserve">[20-12-2024] FUT in process. </v>
      </c>
      <c r="I63" s="89" t="str">
        <f>'CG Internal Tracker'!K63</f>
        <v>In Progress</v>
      </c>
      <c r="J63" s="89" t="str">
        <f>'CG Internal Tracker'!B63</f>
        <v>Incident</v>
      </c>
    </row>
    <row r="64" spans="1:10">
      <c r="A64" s="89" t="str">
        <f>'CG Internal Tracker'!V64</f>
        <v>Not Found in HelpMe</v>
      </c>
      <c r="B64" s="315">
        <f>'CG Internal Tracker'!A64</f>
        <v>4000004860</v>
      </c>
      <c r="C64" s="89" t="str">
        <f>'CG Internal Tracker'!T64</f>
        <v>SD</v>
      </c>
      <c r="D64" s="89" t="str">
        <f>'CG Internal Tracker'!D64</f>
        <v>BGD</v>
      </c>
      <c r="E64" s="89" t="str">
        <f>'CG Internal Tracker'!E64</f>
        <v>Supply Chain Management</v>
      </c>
      <c r="F64" s="89" t="str">
        <f>'CG Internal Tracker'!H64</f>
        <v>VL01 is showing wrong quantity - Mahbub (BGD)</v>
      </c>
      <c r="G64" s="89" t="str">
        <f>'CG Internal Tracker'!L64</f>
        <v>Resolved</v>
      </c>
      <c r="H64" s="89">
        <f>'CG Internal Tracker'!AC64</f>
        <v>0</v>
      </c>
      <c r="I64" s="89" t="str">
        <f>'CG Internal Tracker'!K64</f>
        <v>Closed</v>
      </c>
      <c r="J64" s="89" t="str">
        <f>'CG Internal Tracker'!B64</f>
        <v>Incident</v>
      </c>
    </row>
    <row r="65" spans="1:10">
      <c r="A65" s="89" t="str">
        <f>'CG Internal Tracker'!V65</f>
        <v>Not Found in HelpMe</v>
      </c>
      <c r="B65" s="315">
        <f>'CG Internal Tracker'!A65</f>
        <v>4000004898</v>
      </c>
      <c r="C65" s="89" t="str">
        <f>'CG Internal Tracker'!T65</f>
        <v>MM</v>
      </c>
      <c r="D65" s="89" t="str">
        <f>'CG Internal Tracker'!D65</f>
        <v>UAE</v>
      </c>
      <c r="E65" s="89" t="str">
        <f>'CG Internal Tracker'!E65</f>
        <v>Purchase</v>
      </c>
      <c r="F65" s="89" t="str">
        <f>'CG Internal Tracker'!H65</f>
        <v>Correct the price in the migrated PO. P940005256</v>
      </c>
      <c r="G65" s="89" t="str">
        <f>'CG Internal Tracker'!L65</f>
        <v>Resolved</v>
      </c>
      <c r="H65" s="89">
        <f>'CG Internal Tracker'!AC65</f>
        <v>0</v>
      </c>
      <c r="I65" s="89" t="str">
        <f>'CG Internal Tracker'!K65</f>
        <v>Closed</v>
      </c>
      <c r="J65" s="89" t="str">
        <f>'CG Internal Tracker'!B65</f>
        <v>Incident</v>
      </c>
    </row>
    <row r="66" spans="1:10">
      <c r="A66" s="89" t="str">
        <f>'CG Internal Tracker'!V66</f>
        <v>Not Found in HelpMe</v>
      </c>
      <c r="B66" s="315">
        <f>'CG Internal Tracker'!A66</f>
        <v>4000003855</v>
      </c>
      <c r="C66" s="89" t="str">
        <f>'CG Internal Tracker'!T66</f>
        <v>SD</v>
      </c>
      <c r="D66" s="89" t="str">
        <f>'CG Internal Tracker'!D66</f>
        <v>BGD</v>
      </c>
      <c r="E66" s="89" t="str">
        <f>'CG Internal Tracker'!E66</f>
        <v>Sales &amp; Marketing</v>
      </c>
      <c r="F66" s="89" t="str">
        <f>'CG Internal Tracker'!H66</f>
        <v>Processor assigned for Ticket#: 2000064717 with Priority High -[Fwd: ##4000003855## : Unable to return order from direct customer(discount) with reference]
To :</v>
      </c>
      <c r="G66" s="89" t="str">
        <f>'CG Internal Tracker'!L66</f>
        <v>Resolved</v>
      </c>
      <c r="H66" s="89">
        <f>'CG Internal Tracker'!AC66</f>
        <v>0</v>
      </c>
      <c r="I66" s="89" t="str">
        <f>'CG Internal Tracker'!K66</f>
        <v>Closed</v>
      </c>
      <c r="J66" s="89" t="str">
        <f>'CG Internal Tracker'!B66</f>
        <v>Incident</v>
      </c>
    </row>
    <row r="67" spans="1:10">
      <c r="A67" s="89" t="str">
        <f>'CG Internal Tracker'!V67</f>
        <v>Not Found in HelpMe</v>
      </c>
      <c r="B67" s="315">
        <f>'CG Internal Tracker'!A67</f>
        <v>4000004329</v>
      </c>
      <c r="C67" s="89" t="str">
        <f>'CG Internal Tracker'!T67</f>
        <v>SD</v>
      </c>
      <c r="D67" s="89" t="str">
        <f>'CG Internal Tracker'!D67</f>
        <v>UAE</v>
      </c>
      <c r="E67" s="89" t="str">
        <f>'CG Internal Tracker'!E67</f>
        <v>Corporate Development Office</v>
      </c>
      <c r="F67" s="89" t="str">
        <f>'CG Internal Tracker'!H67</f>
        <v>External Sales Org Creation and Modification]</v>
      </c>
      <c r="G67" s="89" t="str">
        <f>'CG Internal Tracker'!L67</f>
        <v>Completed</v>
      </c>
      <c r="H67" s="89">
        <f>'CG Internal Tracker'!AC67</f>
        <v>0</v>
      </c>
      <c r="I67" s="89" t="str">
        <f>'CG Internal Tracker'!K67</f>
        <v>Closed</v>
      </c>
      <c r="J67" s="89" t="str">
        <f>'CG Internal Tracker'!B67</f>
        <v>Service Request</v>
      </c>
    </row>
    <row r="68" spans="1:10">
      <c r="A68" s="89" t="str">
        <f>'CG Internal Tracker'!V68</f>
        <v>Not Found in HelpMe</v>
      </c>
      <c r="B68" s="315">
        <f>'CG Internal Tracker'!A68</f>
        <v>4000004936</v>
      </c>
      <c r="C68" s="89" t="str">
        <f>'CG Internal Tracker'!T68</f>
        <v>SD</v>
      </c>
      <c r="D68" s="89" t="str">
        <f>'CG Internal Tracker'!D68</f>
        <v>UAE</v>
      </c>
      <c r="E68" s="89" t="str">
        <f>'CG Internal Tracker'!E68</f>
        <v>UAE Sales</v>
      </c>
      <c r="F68" s="89" t="str">
        <f>'CG Internal Tracker'!H68</f>
        <v>DISCOUNT AUTOMATION - NATIONAL DAY PROMOTION Sol ref#: 3000052610]</v>
      </c>
      <c r="G68" s="89" t="str">
        <f>'CG Internal Tracker'!L68</f>
        <v>Completed</v>
      </c>
      <c r="H68" s="89">
        <f>'CG Internal Tracker'!AC68</f>
        <v>0</v>
      </c>
      <c r="I68" s="89" t="str">
        <f>'CG Internal Tracker'!K68</f>
        <v>Closed</v>
      </c>
      <c r="J68" s="89" t="str">
        <f>'CG Internal Tracker'!B68</f>
        <v>Service Request</v>
      </c>
    </row>
    <row r="69" spans="1:10">
      <c r="A69" s="89" t="str">
        <f>'CG Internal Tracker'!V69</f>
        <v>Not Found in HelpMe</v>
      </c>
      <c r="B69" s="315">
        <f>'CG Internal Tracker'!A69</f>
        <v>4000004946</v>
      </c>
      <c r="C69" s="89" t="str">
        <f>'CG Internal Tracker'!T69</f>
        <v>SD</v>
      </c>
      <c r="D69" s="89" t="str">
        <f>'CG Internal Tracker'!D69</f>
        <v>GER</v>
      </c>
      <c r="E69" s="89" t="str">
        <f>'CG Internal Tracker'!E69</f>
        <v>Information Technology</v>
      </c>
      <c r="F69" s="89" t="str">
        <f>'CG Internal Tracker'!H69</f>
        <v>Request to set ZPO1 Discount in header instead of position details]</v>
      </c>
      <c r="G69" s="89" t="str">
        <f>'CG Internal Tracker'!L69</f>
        <v>Completed</v>
      </c>
      <c r="H69" s="89">
        <f>'CG Internal Tracker'!AC69</f>
        <v>0</v>
      </c>
      <c r="I69" s="89" t="str">
        <f>'CG Internal Tracker'!K69</f>
        <v>closed</v>
      </c>
      <c r="J69" s="89" t="str">
        <f>'CG Internal Tracker'!B69</f>
        <v>Service Request</v>
      </c>
    </row>
    <row r="70" spans="1:10">
      <c r="A70" s="89" t="str">
        <f>'CG Internal Tracker'!V70</f>
        <v>Not Found in HelpMe</v>
      </c>
      <c r="B70" s="315">
        <f>'CG Internal Tracker'!A70</f>
        <v>4000004959</v>
      </c>
      <c r="C70" s="89" t="str">
        <f>'CG Internal Tracker'!T70</f>
        <v>MM</v>
      </c>
      <c r="D70" s="89" t="str">
        <f>'CG Internal Tracker'!D70</f>
        <v>UAE</v>
      </c>
      <c r="E70" s="89" t="str">
        <f>'CG Internal Tracker'!E70</f>
        <v>Logistics and Warehouse</v>
      </c>
      <c r="F70" s="89" t="str">
        <f>'CG Internal Tracker'!H70</f>
        <v>ZMASS551 upload error Sol ref#: 2000064765</v>
      </c>
      <c r="G70" s="89" t="str">
        <f>'CG Internal Tracker'!L70</f>
        <v>Resolved</v>
      </c>
      <c r="H70" s="89">
        <f>'CG Internal Tracker'!AC70</f>
        <v>0</v>
      </c>
      <c r="I70" s="89" t="str">
        <f>'CG Internal Tracker'!K70</f>
        <v>Closed</v>
      </c>
      <c r="J70" s="89" t="str">
        <f>'CG Internal Tracker'!B70</f>
        <v>Incident</v>
      </c>
    </row>
    <row r="71" spans="1:10">
      <c r="A71" s="89" t="str">
        <f>'CG Internal Tracker'!V71</f>
        <v>Not Found in HelpMe</v>
      </c>
      <c r="B71" s="315">
        <f>'CG Internal Tracker'!A71</f>
        <v>4000004968</v>
      </c>
      <c r="C71" s="89" t="str">
        <f>'CG Internal Tracker'!T71</f>
        <v>FI</v>
      </c>
      <c r="D71" s="89" t="str">
        <f>'CG Internal Tracker'!D71</f>
        <v>UAE</v>
      </c>
      <c r="E71" s="89" t="str">
        <f>'CG Internal Tracker'!E71</f>
        <v>Procurement</v>
      </c>
      <c r="F71" s="89" t="str">
        <f>'CG Internal Tracker'!H71</f>
        <v>Error in movement type ZMO</v>
      </c>
      <c r="G71" s="89" t="str">
        <f>'CG Internal Tracker'!L71</f>
        <v>Resolved</v>
      </c>
      <c r="H71" s="89">
        <f>'CG Internal Tracker'!AC71</f>
        <v>0</v>
      </c>
      <c r="I71" s="89" t="str">
        <f>'CG Internal Tracker'!K71</f>
        <v>Closed</v>
      </c>
      <c r="J71" s="89" t="str">
        <f>'CG Internal Tracker'!B71</f>
        <v>Incident</v>
      </c>
    </row>
    <row r="72" spans="1:10">
      <c r="A72" s="89" t="str">
        <f>'CG Internal Tracker'!V72</f>
        <v>Not Found in HelpMe</v>
      </c>
      <c r="B72" s="315">
        <f>'CG Internal Tracker'!A72</f>
        <v>4000004563</v>
      </c>
      <c r="C72" s="89" t="str">
        <f>'CG Internal Tracker'!T72</f>
        <v>SD</v>
      </c>
      <c r="D72" s="89" t="str">
        <f>'CG Internal Tracker'!D72</f>
        <v>UAE</v>
      </c>
      <c r="E72" s="89" t="str">
        <f>'CG Internal Tracker'!E72</f>
        <v>UAE Sales -Retail Operations</v>
      </c>
      <c r="F72" s="89" t="str">
        <f>'CG Internal Tracker'!H72</f>
        <v>SW INVOICE PENDING DUE TO Account determination error</v>
      </c>
      <c r="G72" s="89" t="str">
        <f>'CG Internal Tracker'!L72</f>
        <v>Resolved</v>
      </c>
      <c r="H72" s="89">
        <f>'CG Internal Tracker'!AC72</f>
        <v>0</v>
      </c>
      <c r="I72" s="89" t="str">
        <f>'CG Internal Tracker'!K72</f>
        <v>Closed</v>
      </c>
      <c r="J72" s="89" t="str">
        <f>'CG Internal Tracker'!B72</f>
        <v>Incident</v>
      </c>
    </row>
    <row r="73" spans="1:10">
      <c r="A73" s="89" t="str">
        <f>'CG Internal Tracker'!V73</f>
        <v>Not Found in HelpMe</v>
      </c>
      <c r="B73" s="315">
        <f>'CG Internal Tracker'!A73</f>
        <v>4000004909</v>
      </c>
      <c r="C73" s="89" t="str">
        <f>'CG Internal Tracker'!T73</f>
        <v>MM</v>
      </c>
      <c r="D73" s="89" t="str">
        <f>'CG Internal Tracker'!D73</f>
        <v>UAE</v>
      </c>
      <c r="E73" s="89" t="str">
        <f>'CG Internal Tracker'!E73</f>
        <v>Internal Audit</v>
      </c>
      <c r="F73" s="89" t="str">
        <f>'CG Internal Tracker'!H73</f>
        <v>PO coming to me for approvals in SAP Sol Ref :2000064769</v>
      </c>
      <c r="G73" s="89" t="str">
        <f>'CG Internal Tracker'!L73</f>
        <v>Resolved</v>
      </c>
      <c r="H73" s="89">
        <f>'CG Internal Tracker'!AC73</f>
        <v>0</v>
      </c>
      <c r="I73" s="89" t="str">
        <f>'CG Internal Tracker'!K73</f>
        <v>Closed</v>
      </c>
      <c r="J73" s="89" t="str">
        <f>'CG Internal Tracker'!B73</f>
        <v>Incident</v>
      </c>
    </row>
    <row r="74" spans="1:10">
      <c r="A74" s="89" t="str">
        <f>'CG Internal Tracker'!V74</f>
        <v>Not Found in HelpMe</v>
      </c>
      <c r="B74" s="315">
        <f>'CG Internal Tracker'!A74</f>
        <v>4000004029</v>
      </c>
      <c r="C74" s="89" t="str">
        <f>'CG Internal Tracker'!T74</f>
        <v>ABAP</v>
      </c>
      <c r="D74" s="89" t="str">
        <f>'CG Internal Tracker'!D74</f>
        <v>UAE</v>
      </c>
      <c r="E74" s="89" t="str">
        <f>'CG Internal Tracker'!E74</f>
        <v>RAK Porcelain Retail</v>
      </c>
      <c r="F74" s="89" t="str">
        <f>'CG Internal Tracker'!H74</f>
        <v>Issue With Overlapping Text in Sales Quotation</v>
      </c>
      <c r="G74" s="89" t="str">
        <f>'CG Internal Tracker'!L74</f>
        <v>Resolved</v>
      </c>
      <c r="H74" s="89">
        <f>'CG Internal Tracker'!AC74</f>
        <v>0</v>
      </c>
      <c r="I74" s="89" t="str">
        <f>'CG Internal Tracker'!K74</f>
        <v>Closed</v>
      </c>
      <c r="J74" s="89" t="str">
        <f>'CG Internal Tracker'!B74</f>
        <v>Incident</v>
      </c>
    </row>
    <row r="75" spans="1:10">
      <c r="A75" s="89" t="str">
        <f>'CG Internal Tracker'!V75</f>
        <v>Not Found in HelpMe</v>
      </c>
      <c r="B75" s="315">
        <f>'CG Internal Tracker'!A75</f>
        <v>4000003693</v>
      </c>
      <c r="C75" s="89" t="str">
        <f>'CG Internal Tracker'!T75</f>
        <v>MM</v>
      </c>
      <c r="D75" s="89" t="str">
        <f>'CG Internal Tracker'!D75</f>
        <v>UAE</v>
      </c>
      <c r="E75" s="89" t="str">
        <f>'CG Internal Tracker'!E75</f>
        <v>Corporate Development</v>
      </c>
      <c r="F75" s="89" t="str">
        <f>'CG Internal Tracker'!H75</f>
        <v>Quantities are not shown if it's a BOM code - Marie</v>
      </c>
      <c r="G75" s="89" t="str">
        <f>'CG Internal Tracker'!L75</f>
        <v>Resolved</v>
      </c>
      <c r="H75" s="89">
        <f>'CG Internal Tracker'!AC75</f>
        <v>0</v>
      </c>
      <c r="I75" s="89" t="str">
        <f>'CG Internal Tracker'!K75</f>
        <v>Closed</v>
      </c>
      <c r="J75" s="89" t="str">
        <f>'CG Internal Tracker'!B75</f>
        <v>Incident</v>
      </c>
    </row>
    <row r="76" spans="1:10">
      <c r="A76" s="89" t="str">
        <f>'CG Internal Tracker'!V76</f>
        <v>Not Found in HelpMe</v>
      </c>
      <c r="B76" s="315">
        <f>'CG Internal Tracker'!A76</f>
        <v>4000003332</v>
      </c>
      <c r="C76" s="89" t="str">
        <f>'CG Internal Tracker'!T76</f>
        <v>MM</v>
      </c>
      <c r="D76" s="89" t="str">
        <f>'CG Internal Tracker'!D76</f>
        <v>UAE</v>
      </c>
      <c r="E76" s="89" t="str">
        <f>'CG Internal Tracker'!E76</f>
        <v>Purchase</v>
      </c>
      <c r="F76" s="89" t="str">
        <f>'CG Internal Tracker'!H76</f>
        <v>SAP ADDITIONAL VALUE ADDING PO#9400005530 - RAK PORCELAIN</v>
      </c>
      <c r="G76" s="89" t="str">
        <f>'CG Internal Tracker'!L76</f>
        <v>Resolved</v>
      </c>
      <c r="H76" s="89">
        <f>'CG Internal Tracker'!AC76</f>
        <v>0</v>
      </c>
      <c r="I76" s="89" t="str">
        <f>'CG Internal Tracker'!K76</f>
        <v>Closed</v>
      </c>
      <c r="J76" s="89" t="str">
        <f>'CG Internal Tracker'!B76</f>
        <v>Incident</v>
      </c>
    </row>
    <row r="77" spans="1:10">
      <c r="A77" s="89" t="str">
        <f>'CG Internal Tracker'!V77</f>
        <v>Not Found in HelpMe</v>
      </c>
      <c r="B77" s="315">
        <f>'CG Internal Tracker'!A77</f>
        <v>4000004978</v>
      </c>
      <c r="C77" s="89" t="str">
        <f>'CG Internal Tracker'!T77</f>
        <v>PP</v>
      </c>
      <c r="D77" s="89" t="str">
        <f>'CG Internal Tracker'!D77</f>
        <v>UAE</v>
      </c>
      <c r="E77" s="89" t="str">
        <f>'CG Internal Tracker'!E77</f>
        <v>Information Technology</v>
      </c>
      <c r="F77" s="89" t="str">
        <f>'CG Internal Tracker'!H77</f>
        <v>Make to Stock PIR process for Retail-Tiles]</v>
      </c>
      <c r="G77" s="89" t="str">
        <f>'CG Internal Tracker'!L77</f>
        <v>Pending RAK Ceramics Action</v>
      </c>
      <c r="H77" s="89">
        <f>'CG Internal Tracker'!AC77</f>
        <v>0</v>
      </c>
      <c r="I77" s="89" t="str">
        <f>'CG Internal Tracker'!K77</f>
        <v>In Progress</v>
      </c>
      <c r="J77" s="89" t="str">
        <f>'CG Internal Tracker'!B77</f>
        <v>Service Request</v>
      </c>
    </row>
    <row r="78" spans="1:10">
      <c r="A78" s="89" t="str">
        <f>'CG Internal Tracker'!V78</f>
        <v>Not Found in HelpMe</v>
      </c>
      <c r="B78" s="315">
        <f>'CG Internal Tracker'!A78</f>
        <v>4000005011</v>
      </c>
      <c r="C78" s="89" t="str">
        <f>'CG Internal Tracker'!T78</f>
        <v>SD</v>
      </c>
      <c r="D78" s="89" t="str">
        <f>'CG Internal Tracker'!D78</f>
        <v>UAE</v>
      </c>
      <c r="E78" s="89" t="str">
        <f>'CG Internal Tracker'!E78</f>
        <v>Sales</v>
      </c>
      <c r="F78" s="89" t="str">
        <f>'CG Internal Tracker'!H78</f>
        <v>Credit note printout error - Joy</v>
      </c>
      <c r="G78" s="89" t="str">
        <f>'CG Internal Tracker'!L78</f>
        <v>Resolved</v>
      </c>
      <c r="H78" s="89">
        <f>'CG Internal Tracker'!AC78</f>
        <v>0</v>
      </c>
      <c r="I78" s="89" t="str">
        <f>'CG Internal Tracker'!K78</f>
        <v>Closed</v>
      </c>
      <c r="J78" s="89" t="str">
        <f>'CG Internal Tracker'!B78</f>
        <v>Incident</v>
      </c>
    </row>
    <row r="79" spans="1:10">
      <c r="A79" s="89" t="str">
        <f>'CG Internal Tracker'!V79</f>
        <v>Not Found in HelpMe</v>
      </c>
      <c r="B79" s="315">
        <f>'CG Internal Tracker'!A79</f>
        <v>4000003493</v>
      </c>
      <c r="C79" s="89" t="str">
        <f>'CG Internal Tracker'!T79</f>
        <v>FI</v>
      </c>
      <c r="D79" s="89" t="str">
        <f>'CG Internal Tracker'!D79</f>
        <v>IND</v>
      </c>
      <c r="E79" s="89" t="str">
        <f>'CG Internal Tracker'!E79</f>
        <v>Finance &amp; Accounts</v>
      </c>
      <c r="F79" s="89" t="str">
        <f>'CG Internal Tracker'!H79</f>
        <v xml:space="preserve">Request to create new house bank accounts &amp; remove unwanted accounts Sol ref#: 3000052613
</v>
      </c>
      <c r="G79" s="89" t="str">
        <f>'CG Internal Tracker'!L79</f>
        <v>Completed</v>
      </c>
      <c r="H79" s="89">
        <f>'CG Internal Tracker'!AC79</f>
        <v>0</v>
      </c>
      <c r="I79" s="89" t="str">
        <f>'CG Internal Tracker'!K79</f>
        <v>Resolved</v>
      </c>
      <c r="J79" s="89" t="str">
        <f>'CG Internal Tracker'!B79</f>
        <v>Service Request</v>
      </c>
    </row>
    <row r="80" spans="1:10">
      <c r="A80" s="89" t="str">
        <f>'CG Internal Tracker'!V80</f>
        <v>Not Found in HelpMe</v>
      </c>
      <c r="B80" s="315">
        <f>'CG Internal Tracker'!A80</f>
        <v>4000005010</v>
      </c>
      <c r="C80" s="89" t="str">
        <f>'CG Internal Tracker'!T80</f>
        <v>FI</v>
      </c>
      <c r="D80" s="89" t="str">
        <f>'CG Internal Tracker'!D80</f>
        <v>Not Found in HelpMe</v>
      </c>
      <c r="E80" s="89" t="str">
        <f>'CG Internal Tracker'!E80</f>
        <v>Not Found in HelpMe</v>
      </c>
      <c r="F80" s="89" t="str">
        <f>'CG Internal Tracker'!H80</f>
        <v>NEGATIVE POSITING ERROR SHOWS IN MIRO - Meeragani</v>
      </c>
      <c r="G80" s="89" t="str">
        <f>'CG Internal Tracker'!L80</f>
        <v>Resolved</v>
      </c>
      <c r="H80" s="89">
        <f>'CG Internal Tracker'!AC80</f>
        <v>0</v>
      </c>
      <c r="I80" s="89" t="str">
        <f>'CG Internal Tracker'!K80</f>
        <v>Not Found in HelpMe</v>
      </c>
      <c r="J80" s="89" t="str">
        <f>'CG Internal Tracker'!B80</f>
        <v>Not Found In HelpMe</v>
      </c>
    </row>
    <row r="81" spans="1:10">
      <c r="A81" s="89" t="str">
        <f>'CG Internal Tracker'!V81</f>
        <v>Not Found in HelpMe</v>
      </c>
      <c r="B81" s="315">
        <f>'CG Internal Tracker'!A81</f>
        <v>4000002962</v>
      </c>
      <c r="C81" s="89" t="str">
        <f>'CG Internal Tracker'!T81</f>
        <v>HCM</v>
      </c>
      <c r="D81" s="89" t="str">
        <f>'CG Internal Tracker'!D81</f>
        <v>UAE</v>
      </c>
      <c r="E81" s="89" t="str">
        <f>'CG Internal Tracker'!E81</f>
        <v>Human Resources</v>
      </c>
      <c r="F81" s="89" t="str">
        <f>'CG Internal Tracker'!H81</f>
        <v>Master data Report and T code format modification in SAP (HCM)</v>
      </c>
      <c r="G81" s="89" t="str">
        <f>'CG Internal Tracker'!L81</f>
        <v>Under Requirements Gathering</v>
      </c>
      <c r="H81" s="89" t="str">
        <f>'CG Internal Tracker'!AC81</f>
        <v>Need to check with business for more info. as no documents available.</v>
      </c>
      <c r="I81" s="89" t="str">
        <f>'CG Internal Tracker'!K81</f>
        <v>In Progress</v>
      </c>
      <c r="J81" s="89" t="str">
        <f>'CG Internal Tracker'!B81</f>
        <v>Service Request</v>
      </c>
    </row>
    <row r="82" spans="1:10">
      <c r="A82" s="89" t="str">
        <f>'CG Internal Tracker'!V82</f>
        <v>Not Found in HelpMe</v>
      </c>
      <c r="B82" s="315">
        <f>'CG Internal Tracker'!A82</f>
        <v>4000005118</v>
      </c>
      <c r="C82" s="89" t="str">
        <f>'CG Internal Tracker'!T82</f>
        <v>WM</v>
      </c>
      <c r="D82" s="89" t="str">
        <f>'CG Internal Tracker'!D82</f>
        <v>UAE</v>
      </c>
      <c r="E82" s="89" t="str">
        <f>'CG Internal Tracker'!E82</f>
        <v>Production-Stock</v>
      </c>
      <c r="F82" s="89" t="str">
        <f>'CG Internal Tracker'!H82</f>
        <v>Materials showing on UML-Zone bin ( clear the UML-ZONE &amp; U-ZONE- Negative Qty’s )</v>
      </c>
      <c r="G82" s="89" t="str">
        <f>'CG Internal Tracker'!L82</f>
        <v>Pending User Confirmation</v>
      </c>
      <c r="H82" s="89" t="str">
        <f>'CG Internal Tracker'!AC82</f>
        <v>Soluition is already provided to user.Waiting for closure confirmation.</v>
      </c>
      <c r="I82" s="89" t="str">
        <f>'CG Internal Tracker'!K82</f>
        <v>User acceptance</v>
      </c>
      <c r="J82" s="89" t="str">
        <f>'CG Internal Tracker'!B82</f>
        <v>Incident</v>
      </c>
    </row>
    <row r="83" spans="1:10">
      <c r="A83" s="89" t="str">
        <f>'CG Internal Tracker'!V83</f>
        <v>Not Found in HelpMe</v>
      </c>
      <c r="B83" s="315">
        <f>'CG Internal Tracker'!A83</f>
        <v>4000005096</v>
      </c>
      <c r="C83" s="89" t="str">
        <f>'CG Internal Tracker'!T83</f>
        <v>PP</v>
      </c>
      <c r="D83" s="89" t="str">
        <f>'CG Internal Tracker'!D83</f>
        <v>BGD</v>
      </c>
      <c r="E83" s="89" t="str">
        <f>'CG Internal Tracker'!E83</f>
        <v>Tiles Production</v>
      </c>
      <c r="F83" s="89" t="str">
        <f>'CG Internal Tracker'!H83</f>
        <v>No default value maintained for operation order type TL04</v>
      </c>
      <c r="G83" s="89" t="str">
        <f>'CG Internal Tracker'!L83</f>
        <v>Resolved</v>
      </c>
      <c r="H83" s="89">
        <f>'CG Internal Tracker'!AC83</f>
        <v>0</v>
      </c>
      <c r="I83" s="89" t="str">
        <f>'CG Internal Tracker'!K83</f>
        <v>Closed</v>
      </c>
      <c r="J83" s="89" t="str">
        <f>'CG Internal Tracker'!B83</f>
        <v>Incident</v>
      </c>
    </row>
    <row r="84" spans="1:10">
      <c r="A84" s="89" t="str">
        <f>'CG Internal Tracker'!V84</f>
        <v>Not Found in HelpMe</v>
      </c>
      <c r="B84" s="315">
        <f>'CG Internal Tracker'!A84</f>
        <v>4000001281</v>
      </c>
      <c r="C84" s="89" t="str">
        <f>'CG Internal Tracker'!T84</f>
        <v>FI</v>
      </c>
      <c r="D84" s="89" t="str">
        <f>'CG Internal Tracker'!D84</f>
        <v>UAE</v>
      </c>
      <c r="E84" s="89" t="str">
        <f>'CG Internal Tracker'!E84</f>
        <v>Finance &amp; Accounts</v>
      </c>
      <c r="F84" s="89" t="str">
        <f>'CG Internal Tracker'!H84</f>
        <v>Migrated SM#3000052052 Changes- ZS_LONGTERM_FI &amp; ZS_SALES_FI</v>
      </c>
      <c r="G84" s="89" t="str">
        <f>'CG Internal Tracker'!L84</f>
        <v>Under UAT</v>
      </c>
      <c r="H84" s="89" t="str">
        <f>'CG Internal Tracker'!AC84</f>
        <v>12/12- delivered for UAT on 12/12 and also  followed up for UAT confirmation on 20/12</v>
      </c>
      <c r="I84" s="89" t="str">
        <f>'CG Internal Tracker'!K84</f>
        <v>User acceptance</v>
      </c>
      <c r="J84" s="89" t="str">
        <f>'CG Internal Tracker'!B84</f>
        <v>Service Request</v>
      </c>
    </row>
    <row r="85" spans="1:10">
      <c r="A85" s="89" t="str">
        <f>'CG Internal Tracker'!V85</f>
        <v>Not Found in HelpMe</v>
      </c>
      <c r="B85" s="315">
        <f>'CG Internal Tracker'!A85</f>
        <v>4000004887</v>
      </c>
      <c r="C85" s="89" t="str">
        <f>'CG Internal Tracker'!T85</f>
        <v>PP</v>
      </c>
      <c r="D85" s="89" t="str">
        <f>'CG Internal Tracker'!D85</f>
        <v>UAE</v>
      </c>
      <c r="E85" s="89" t="str">
        <f>'CG Internal Tracker'!E85</f>
        <v>Information Technology</v>
      </c>
      <c r="F85" s="89">
        <f>'CG Internal Tracker'!H85</f>
        <v>0</v>
      </c>
      <c r="G85" s="89" t="str">
        <f>'CG Internal Tracker'!L85</f>
        <v>Pending RAK Ceramics Action</v>
      </c>
      <c r="H85" s="89" t="str">
        <f>'CG Internal Tracker'!AC85</f>
        <v>18/12 - followed up for UAT confirmation</v>
      </c>
      <c r="I85" s="89" t="str">
        <f>'CG Internal Tracker'!K85</f>
        <v>In Progress</v>
      </c>
      <c r="J85" s="89" t="str">
        <f>'CG Internal Tracker'!B85</f>
        <v>Service Request</v>
      </c>
    </row>
    <row r="86" spans="1:10">
      <c r="A86" s="89" t="str">
        <f>'CG Internal Tracker'!V86</f>
        <v>Not Found in HelpMe</v>
      </c>
      <c r="B86" s="315">
        <f>'CG Internal Tracker'!A86</f>
        <v>4000003240</v>
      </c>
      <c r="C86" s="89" t="str">
        <f>'CG Internal Tracker'!T86</f>
        <v>PP</v>
      </c>
      <c r="D86" s="89" t="str">
        <f>'CG Internal Tracker'!D86</f>
        <v>IND</v>
      </c>
      <c r="E86" s="89" t="str">
        <f>'CG Internal Tracker'!E86</f>
        <v>Production Planning Tiles &amp; SW</v>
      </c>
      <c r="F86" s="89" t="str">
        <f>'CG Internal Tracker'!H86</f>
        <v>Production SOP Process</v>
      </c>
      <c r="G86" s="89" t="str">
        <f>'CG Internal Tracker'!L86</f>
        <v>Closed</v>
      </c>
      <c r="H86" s="89" t="str">
        <f>'CG Internal Tracker'!AC86</f>
        <v>Work done for Dec 2024. New ticket to be created for Jan 2025</v>
      </c>
      <c r="I86" s="89" t="str">
        <f>'CG Internal Tracker'!K86</f>
        <v>In Progress</v>
      </c>
      <c r="J86" s="89" t="str">
        <f>'CG Internal Tracker'!B86</f>
        <v>Service Request</v>
      </c>
    </row>
    <row r="87" spans="1:10">
      <c r="A87" s="89" t="str">
        <f>'CG Internal Tracker'!V87</f>
        <v>Not Found in HelpMe</v>
      </c>
      <c r="B87" s="315">
        <f>'CG Internal Tracker'!A87</f>
        <v>4000005008</v>
      </c>
      <c r="C87" s="89" t="str">
        <f>'CG Internal Tracker'!T87</f>
        <v>PP</v>
      </c>
      <c r="D87" s="89" t="str">
        <f>'CG Internal Tracker'!D87</f>
        <v>UAE</v>
      </c>
      <c r="E87" s="89" t="str">
        <f>'CG Internal Tracker'!E87</f>
        <v>Sanitaryware Plant</v>
      </c>
      <c r="F87" s="89" t="str">
        <f>'CG Internal Tracker'!H87</f>
        <v>New production order type for SW Decal Sol Ref : 3000052616 </v>
      </c>
      <c r="G87" s="89" t="str">
        <f>'CG Internal Tracker'!L87</f>
        <v>Under Analysis</v>
      </c>
      <c r="H87" s="89" t="str">
        <f>'CG Internal Tracker'!AC87</f>
        <v>[20-12-2024 ] SAP Response received and under our analysis</v>
      </c>
      <c r="I87" s="89" t="str">
        <f>'CG Internal Tracker'!K87</f>
        <v>In Progress</v>
      </c>
      <c r="J87" s="89" t="str">
        <f>'CG Internal Tracker'!B87</f>
        <v>Service Request</v>
      </c>
    </row>
    <row r="88" spans="1:10">
      <c r="A88" s="89" t="str">
        <f>'CG Internal Tracker'!V88</f>
        <v>Not Found in HelpMe</v>
      </c>
      <c r="B88" s="315">
        <f>'CG Internal Tracker'!A88</f>
        <v>4000005100</v>
      </c>
      <c r="C88" s="89" t="str">
        <f>'CG Internal Tracker'!T88</f>
        <v>PP</v>
      </c>
      <c r="D88" s="89" t="str">
        <f>'CG Internal Tracker'!D88</f>
        <v>UAE</v>
      </c>
      <c r="E88" s="89" t="str">
        <f>'CG Internal Tracker'!E88</f>
        <v>Tiles Plant</v>
      </c>
      <c r="F88" s="89" t="str">
        <f>'CG Internal Tracker'!H88</f>
        <v> SAP Incident - ZPM_SPARES Dump</v>
      </c>
      <c r="G88" s="89" t="str">
        <f>'CG Internal Tracker'!L88</f>
        <v>Resolved</v>
      </c>
      <c r="H88" s="89">
        <f>'CG Internal Tracker'!AC88</f>
        <v>0</v>
      </c>
      <c r="I88" s="89" t="str">
        <f>'CG Internal Tracker'!K88</f>
        <v>Closed</v>
      </c>
      <c r="J88" s="89" t="str">
        <f>'CG Internal Tracker'!B88</f>
        <v>Incident</v>
      </c>
    </row>
    <row r="89" spans="1:10">
      <c r="A89" s="89" t="str">
        <f>'CG Internal Tracker'!V89</f>
        <v>Not Found in HelpMe</v>
      </c>
      <c r="B89" s="315">
        <f>'CG Internal Tracker'!A89</f>
        <v>4000005137</v>
      </c>
      <c r="C89" s="89" t="str">
        <f>'CG Internal Tracker'!T89</f>
        <v>CO</v>
      </c>
      <c r="D89" s="89" t="str">
        <f>'CG Internal Tracker'!D89</f>
        <v>UAE</v>
      </c>
      <c r="E89" s="89" t="str">
        <f>'CG Internal Tracker'!E89</f>
        <v>Information Technology</v>
      </c>
      <c r="F89" s="89" t="str">
        <f>'CG Internal Tracker'!H89</f>
        <v>Change Planned Future Price </v>
      </c>
      <c r="G89" s="89" t="str">
        <f>'CG Internal Tracker'!L89</f>
        <v>Resolved</v>
      </c>
      <c r="H89" s="89">
        <f>'CG Internal Tracker'!AC89</f>
        <v>0</v>
      </c>
      <c r="I89" s="89" t="str">
        <f>'CG Internal Tracker'!K89</f>
        <v>Closed</v>
      </c>
      <c r="J89" s="89" t="str">
        <f>'CG Internal Tracker'!B89</f>
        <v>Incident</v>
      </c>
    </row>
    <row r="90" spans="1:10">
      <c r="A90" s="89" t="str">
        <f>'CG Internal Tracker'!V90</f>
        <v>Not Found in HelpMe</v>
      </c>
      <c r="B90" s="315">
        <f>'CG Internal Tracker'!A90</f>
        <v>4000001276</v>
      </c>
      <c r="C90" s="89" t="str">
        <f>'CG Internal Tracker'!T90</f>
        <v>FI</v>
      </c>
      <c r="D90" s="89" t="str">
        <f>'CG Internal Tracker'!D90</f>
        <v>UAE</v>
      </c>
      <c r="E90" s="89" t="str">
        <f>'CG Internal Tracker'!E90</f>
        <v>Finance &amp; Accounts</v>
      </c>
      <c r="F90" s="89" t="str">
        <f>'CG Internal Tracker'!H90</f>
        <v>3000052021, FAMS - Phase 2 - Physical Inventory</v>
      </c>
      <c r="G90" s="89" t="str">
        <f>'CG Internal Tracker'!L90</f>
        <v>Under UAT</v>
      </c>
      <c r="H90" s="89" t="str">
        <f>'CG Internal Tracker'!AC90</f>
        <v>12/12 -FUT completed, pending UAT. 20.12  Followed up sent</v>
      </c>
      <c r="I90" s="89" t="str">
        <f>'CG Internal Tracker'!K90</f>
        <v>User acceptance</v>
      </c>
      <c r="J90" s="89" t="str">
        <f>'CG Internal Tracker'!B90</f>
        <v>Service Request</v>
      </c>
    </row>
    <row r="91" spans="1:10">
      <c r="A91" s="89" t="str">
        <f>'CG Internal Tracker'!V91</f>
        <v>Not Found in HelpMe</v>
      </c>
      <c r="B91" s="315">
        <f>'CG Internal Tracker'!A91</f>
        <v>4000001167</v>
      </c>
      <c r="C91" s="89" t="str">
        <f>'CG Internal Tracker'!T91</f>
        <v>MM</v>
      </c>
      <c r="D91" s="89" t="str">
        <f>'CG Internal Tracker'!D91</f>
        <v>IND</v>
      </c>
      <c r="E91" s="89" t="str">
        <f>'CG Internal Tracker'!E91</f>
        <v>-</v>
      </c>
      <c r="F91" s="89" t="str">
        <f>'CG Internal Tracker'!H91</f>
        <v>Changes Withdrawn ME29N : 3000045997 - Need to activate DN Release for STO</v>
      </c>
      <c r="G91" s="89" t="str">
        <f>'CG Internal Tracker'!L91</f>
        <v>Pending Validation</v>
      </c>
      <c r="H91" s="89" t="str">
        <f>'CG Internal Tracker'!AC91</f>
        <v>20/12 - Followed up with the user through helpme portal on UAT status.</v>
      </c>
      <c r="I91" s="89" t="str">
        <f>'CG Internal Tracker'!K91</f>
        <v>In Progress</v>
      </c>
      <c r="J91" s="89" t="str">
        <f>'CG Internal Tracker'!B91</f>
        <v>Service Request</v>
      </c>
    </row>
    <row r="92" spans="1:10">
      <c r="A92" s="89" t="str">
        <f>'CG Internal Tracker'!V92</f>
        <v>Not Found in HelpMe</v>
      </c>
      <c r="B92" s="315">
        <f>'CG Internal Tracker'!A92</f>
        <v>4000005123</v>
      </c>
      <c r="C92" s="89" t="str">
        <f>'CG Internal Tracker'!T92</f>
        <v>C4C</v>
      </c>
      <c r="D92" s="89" t="str">
        <f>'CG Internal Tracker'!D92</f>
        <v>UAE</v>
      </c>
      <c r="E92" s="89" t="str">
        <f>'CG Internal Tracker'!E92</f>
        <v>Sales</v>
      </c>
      <c r="F92" s="89" t="str">
        <f>'CG Internal Tracker'!H92</f>
        <v>Error appears when trying to make a sales order - Asim</v>
      </c>
      <c r="G92" s="89" t="str">
        <f>'CG Internal Tracker'!L92</f>
        <v>Resolved</v>
      </c>
      <c r="H92" s="89">
        <f>'CG Internal Tracker'!AC92</f>
        <v>0</v>
      </c>
      <c r="I92" s="89" t="str">
        <f>'CG Internal Tracker'!K92</f>
        <v>Closed</v>
      </c>
      <c r="J92" s="89" t="str">
        <f>'CG Internal Tracker'!B92</f>
        <v>Incident</v>
      </c>
    </row>
    <row r="93" spans="1:10">
      <c r="A93" s="89" t="str">
        <f>'CG Internal Tracker'!V93</f>
        <v>Not Found in HelpMe</v>
      </c>
      <c r="B93" s="315">
        <f>'CG Internal Tracker'!A93</f>
        <v>4000005070</v>
      </c>
      <c r="C93" s="89" t="str">
        <f>'CG Internal Tracker'!T93</f>
        <v>SD</v>
      </c>
      <c r="D93" s="89" t="str">
        <f>'CG Internal Tracker'!D93</f>
        <v>IND</v>
      </c>
      <c r="E93" s="89" t="str">
        <f>'CG Internal Tracker'!E93</f>
        <v>Accounts</v>
      </c>
      <c r="F93" s="89" t="str">
        <f>'CG Internal Tracker'!H93</f>
        <v>ISSUE IN PGI POSTING</v>
      </c>
      <c r="G93" s="89" t="str">
        <f>'CG Internal Tracker'!L93</f>
        <v>Resolved</v>
      </c>
      <c r="H93" s="89">
        <f>'CG Internal Tracker'!AC93</f>
        <v>0</v>
      </c>
      <c r="I93" s="89" t="str">
        <f>'CG Internal Tracker'!K93</f>
        <v>Closed</v>
      </c>
      <c r="J93" s="89" t="str">
        <f>'CG Internal Tracker'!B93</f>
        <v>Incident</v>
      </c>
    </row>
    <row r="94" spans="1:10">
      <c r="A94" s="89" t="str">
        <f>'CG Internal Tracker'!V94</f>
        <v>Not Found in HelpMe</v>
      </c>
      <c r="B94" s="315">
        <f>'CG Internal Tracker'!A94</f>
        <v>4000005128</v>
      </c>
      <c r="C94" s="89" t="str">
        <f>'CG Internal Tracker'!T94</f>
        <v>MM</v>
      </c>
      <c r="D94" s="89" t="str">
        <f>'CG Internal Tracker'!D94</f>
        <v>UAE</v>
      </c>
      <c r="E94" s="89" t="str">
        <f>'CG Internal Tracker'!E94</f>
        <v>Purchase Department</v>
      </c>
      <c r="F94" s="89" t="str">
        <f>'CG Internal Tracker'!H94</f>
        <v>SAP error when creating PO from contract #5650003242</v>
      </c>
      <c r="G94" s="89" t="str">
        <f>'CG Internal Tracker'!L94</f>
        <v>Resolved</v>
      </c>
      <c r="H94" s="89">
        <f>'CG Internal Tracker'!AC94</f>
        <v>0</v>
      </c>
      <c r="I94" s="89" t="str">
        <f>'CG Internal Tracker'!K94</f>
        <v>Closed</v>
      </c>
      <c r="J94" s="89" t="str">
        <f>'CG Internal Tracker'!B94</f>
        <v>Incident</v>
      </c>
    </row>
    <row r="95" spans="1:10">
      <c r="A95" s="89" t="str">
        <f>'CG Internal Tracker'!V95</f>
        <v>Not Found in HelpMe</v>
      </c>
      <c r="B95" s="315">
        <f>'CG Internal Tracker'!A95</f>
        <v>4000001209</v>
      </c>
      <c r="C95" s="89" t="str">
        <f>'CG Internal Tracker'!T95</f>
        <v>SD</v>
      </c>
      <c r="D95" s="89" t="str">
        <f>'CG Internal Tracker'!D95</f>
        <v>UAE</v>
      </c>
      <c r="E95" s="89" t="str">
        <f>'CG Internal Tracker'!E95</f>
        <v>Finance &amp; Accounts</v>
      </c>
      <c r="F95" s="89" t="str">
        <f>'CG Internal Tracker'!H95</f>
        <v>Migrated SM#3000050311 BP Email Telephone Add Delete</v>
      </c>
      <c r="G95" s="89" t="str">
        <f>'CG Internal Tracker'!L95</f>
        <v>Pending User Confirmation</v>
      </c>
      <c r="H95" s="89" t="str">
        <f>'CG Internal Tracker'!AC95</f>
        <v>Chnages moved to PRD system on 12.12, waiting for user confirmation</v>
      </c>
      <c r="I95" s="89" t="str">
        <f>'CG Internal Tracker'!K95</f>
        <v>User acceptance</v>
      </c>
      <c r="J95" s="89" t="str">
        <f>'CG Internal Tracker'!B95</f>
        <v>Service Request</v>
      </c>
    </row>
    <row r="96" spans="1:10">
      <c r="A96" s="89" t="str">
        <f>'CG Internal Tracker'!V96</f>
        <v>Not Found in HelpMe</v>
      </c>
      <c r="B96" s="315">
        <f>'CG Internal Tracker'!A96</f>
        <v>4000005121</v>
      </c>
      <c r="C96" s="89" t="str">
        <f>'CG Internal Tracker'!T96</f>
        <v>CO</v>
      </c>
      <c r="D96" s="89" t="str">
        <f>'CG Internal Tracker'!D96</f>
        <v>UAE</v>
      </c>
      <c r="E96" s="89" t="str">
        <f>'CG Internal Tracker'!E96</f>
        <v>Tiles Plant</v>
      </c>
      <c r="F96" s="89" t="str">
        <f>'CG Internal Tracker'!H96</f>
        <v>Glaze compound code error </v>
      </c>
      <c r="G96" s="89" t="str">
        <f>'CG Internal Tracker'!L96</f>
        <v>Resolved</v>
      </c>
      <c r="H96" s="89">
        <f>'CG Internal Tracker'!AC96</f>
        <v>0</v>
      </c>
      <c r="I96" s="89" t="str">
        <f>'CG Internal Tracker'!K96</f>
        <v>Closed</v>
      </c>
      <c r="J96" s="89" t="str">
        <f>'CG Internal Tracker'!B96</f>
        <v>Incident</v>
      </c>
    </row>
    <row r="97" spans="1:10">
      <c r="A97" s="89" t="str">
        <f>'CG Internal Tracker'!V97</f>
        <v>Not Found in HelpMe</v>
      </c>
      <c r="B97" s="315">
        <f>'CG Internal Tracker'!A97</f>
        <v>4000001980</v>
      </c>
      <c r="C97" s="89" t="str">
        <f>'CG Internal Tracker'!T97</f>
        <v>CPI</v>
      </c>
      <c r="D97" s="89" t="str">
        <f>'CG Internal Tracker'!D97</f>
        <v>UAE</v>
      </c>
      <c r="E97" s="89" t="str">
        <f>'CG Internal Tracker'!E97</f>
        <v>E-Commerce Division</v>
      </c>
      <c r="F97" s="89" t="str">
        <f>'CG Internal Tracker'!H97</f>
        <v>SAP S/4_Magento Integration</v>
      </c>
      <c r="G97" s="89" t="str">
        <f>'CG Internal Tracker'!L97</f>
        <v>Pending RAK Ceramics Action</v>
      </c>
      <c r="H97" s="89" t="str">
        <f>'CG Internal Tracker'!AC97</f>
        <v>Proposal mention to RAKC and waiting for an approval.</v>
      </c>
      <c r="I97" s="89" t="str">
        <f>'CG Internal Tracker'!K97</f>
        <v>In Progress</v>
      </c>
      <c r="J97" s="89" t="str">
        <f>'CG Internal Tracker'!B97</f>
        <v>Service Request</v>
      </c>
    </row>
    <row r="98" spans="1:10">
      <c r="A98" s="89" t="str">
        <f>'CG Internal Tracker'!V98</f>
        <v>Not Found in HelpMe</v>
      </c>
      <c r="B98" s="315">
        <f>'CG Internal Tracker'!A98</f>
        <v>4000005105</v>
      </c>
      <c r="C98" s="89" t="str">
        <f>'CG Internal Tracker'!T98</f>
        <v>MM</v>
      </c>
      <c r="D98" s="89" t="str">
        <f>'CG Internal Tracker'!D98</f>
        <v>UAE</v>
      </c>
      <c r="E98" s="89" t="str">
        <f>'CG Internal Tracker'!E98</f>
        <v>Local Sales</v>
      </c>
      <c r="F98" s="89" t="str">
        <f>'CG Internal Tracker'!H98</f>
        <v>GRSO request - Mohamed</v>
      </c>
      <c r="G98" s="89" t="str">
        <f>'CG Internal Tracker'!L98</f>
        <v>Pending User Confirmation</v>
      </c>
      <c r="H98" s="89" t="str">
        <f>'CG Internal Tracker'!AC98</f>
        <v>24/12 - Assigned to MM team to check the issue. Status changed to In progress</v>
      </c>
      <c r="I98" s="89" t="str">
        <f>'CG Internal Tracker'!K98</f>
        <v>User acceptance</v>
      </c>
      <c r="J98" s="89" t="str">
        <f>'CG Internal Tracker'!B98</f>
        <v>Incident</v>
      </c>
    </row>
    <row r="99" spans="1:10">
      <c r="A99" s="89" t="str">
        <f>'CG Internal Tracker'!V99</f>
        <v>Not Found in HelpMe</v>
      </c>
      <c r="B99" s="315">
        <f>'CG Internal Tracker'!A99</f>
        <v>4000004609</v>
      </c>
      <c r="C99" s="89" t="str">
        <f>'CG Internal Tracker'!T99</f>
        <v>PP</v>
      </c>
      <c r="D99" s="89" t="str">
        <f>'CG Internal Tracker'!D99</f>
        <v>BGD</v>
      </c>
      <c r="E99" s="89" t="str">
        <f>'CG Internal Tracker'!E99</f>
        <v>Tiles Production</v>
      </c>
      <c r="F99" s="89" t="str">
        <f>'CG Internal Tracker'!H99</f>
        <v>BAD BD Connection Error in SAP - Rakibul(BGD)  </v>
      </c>
      <c r="G99" s="89" t="str">
        <f>'CG Internal Tracker'!L99</f>
        <v>Pending RAK Ceramics Action</v>
      </c>
      <c r="H99" s="89" t="str">
        <f>'CG Internal Tracker'!AC99</f>
        <v>Under Network team, due to connectivity issue analysed by S&amp;A team.</v>
      </c>
      <c r="I99" s="89" t="str">
        <f>'CG Internal Tracker'!K99</f>
        <v>In Progress</v>
      </c>
      <c r="J99" s="89" t="str">
        <f>'CG Internal Tracker'!B99</f>
        <v>Incident</v>
      </c>
    </row>
    <row r="100" spans="1:10">
      <c r="A100" s="89" t="str">
        <f>'CG Internal Tracker'!V100</f>
        <v>Not Found in HelpMe</v>
      </c>
      <c r="B100" s="315">
        <f>'CG Internal Tracker'!A100</f>
        <v>4000005213</v>
      </c>
      <c r="C100" s="89" t="str">
        <f>'CG Internal Tracker'!T100</f>
        <v>HCM</v>
      </c>
      <c r="D100" s="89" t="str">
        <f>'CG Internal Tracker'!D100</f>
        <v>Not Found in HelpMe</v>
      </c>
      <c r="E100" s="89" t="str">
        <f>'CG Internal Tracker'!E100</f>
        <v>Not Found in HelpMe</v>
      </c>
      <c r="F100" s="89" t="str">
        <f>'CG Internal Tracker'!H100</f>
        <v>PY requirement for regular PY run - to be configured</v>
      </c>
      <c r="G100" s="89" t="str">
        <f>'CG Internal Tracker'!L100</f>
        <v>Duplicate</v>
      </c>
      <c r="H100" s="89" t="str">
        <f>'CG Internal Tracker'!AC100</f>
        <v>Duplicate</v>
      </c>
      <c r="I100" s="89" t="str">
        <f>'CG Internal Tracker'!K100</f>
        <v>Not Found in HelpMe</v>
      </c>
      <c r="J100" s="89" t="str">
        <f>'CG Internal Tracker'!B100</f>
        <v>Not Found In HelpMe</v>
      </c>
    </row>
    <row r="101" spans="1:10">
      <c r="A101" s="89" t="str">
        <f>'CG Internal Tracker'!V101</f>
        <v>Not Found in HelpMe</v>
      </c>
      <c r="B101" s="315">
        <f>'CG Internal Tracker'!A101</f>
        <v>4000005216</v>
      </c>
      <c r="C101" s="89" t="str">
        <f>'CG Internal Tracker'!T101</f>
        <v>WM</v>
      </c>
      <c r="D101" s="89" t="str">
        <f>'CG Internal Tracker'!D101</f>
        <v>Not Found in HelpMe</v>
      </c>
      <c r="E101" s="89" t="str">
        <f>'CG Internal Tracker'!E101</f>
        <v>Not Found in HelpMe</v>
      </c>
      <c r="F101" s="89" t="str">
        <f>'CG Internal Tracker'!H101</f>
        <v>Unable to view or get the LECI report</v>
      </c>
      <c r="G101" s="89" t="str">
        <f>'CG Internal Tracker'!L101</f>
        <v>Duplicate</v>
      </c>
      <c r="H101" s="89">
        <f>'CG Internal Tracker'!AC101</f>
        <v>0</v>
      </c>
      <c r="I101" s="89" t="str">
        <f>'CG Internal Tracker'!K101</f>
        <v>Not Found in HelpMe</v>
      </c>
      <c r="J101" s="89" t="str">
        <f>'CG Internal Tracker'!B101</f>
        <v>Not Found In HelpMe</v>
      </c>
    </row>
    <row r="102" spans="1:10">
      <c r="A102" s="89" t="str">
        <f>'CG Internal Tracker'!V102</f>
        <v>Not Found in HelpMe</v>
      </c>
      <c r="B102" s="315">
        <f>'CG Internal Tracker'!A102</f>
        <v>4000005209</v>
      </c>
      <c r="C102" s="89" t="str">
        <f>'CG Internal Tracker'!T102</f>
        <v>PP</v>
      </c>
      <c r="D102" s="89" t="str">
        <f>'CG Internal Tracker'!D102</f>
        <v>UAE</v>
      </c>
      <c r="E102" s="89" t="str">
        <f>'CG Internal Tracker'!E102</f>
        <v>Sanitaryware Plant</v>
      </c>
      <c r="F102" s="89" t="str">
        <f>'CG Internal Tracker'!H102</f>
        <v>Recursive Bom Error </v>
      </c>
      <c r="G102" s="89" t="str">
        <f>'CG Internal Tracker'!L102</f>
        <v>Resolved</v>
      </c>
      <c r="H102" s="89">
        <f>'CG Internal Tracker'!AC102</f>
        <v>0</v>
      </c>
      <c r="I102" s="89" t="str">
        <f>'CG Internal Tracker'!K102</f>
        <v>Closed</v>
      </c>
      <c r="J102" s="89" t="str">
        <f>'CG Internal Tracker'!B102</f>
        <v>Incident</v>
      </c>
    </row>
    <row r="103" spans="1:10">
      <c r="A103" s="89" t="str">
        <f>'CG Internal Tracker'!V103</f>
        <v>Not Found in HelpMe</v>
      </c>
      <c r="B103" s="315">
        <f>'CG Internal Tracker'!A103</f>
        <v>4000004766</v>
      </c>
      <c r="C103" s="89" t="str">
        <f>'CG Internal Tracker'!T103</f>
        <v>MM</v>
      </c>
      <c r="D103" s="89" t="str">
        <f>'CG Internal Tracker'!D103</f>
        <v>UAE</v>
      </c>
      <c r="E103" s="89" t="str">
        <f>'CG Internal Tracker'!E103</f>
        <v>Sanitaryware Sales</v>
      </c>
      <c r="F103" s="89" t="str">
        <f>'CG Internal Tracker'!H103</f>
        <v xml:space="preserve"> Normal Change: 8000011860, WM Physical inventory count entry</v>
      </c>
      <c r="G103" s="89" t="str">
        <f>'CG Internal Tracker'!L103</f>
        <v>Completed</v>
      </c>
      <c r="H103" s="89" t="str">
        <f>'CG Internal Tracker'!AC103</f>
        <v>UAT successfully completed and ticket should be closed</v>
      </c>
      <c r="I103" s="89" t="str">
        <f>'CG Internal Tracker'!K103</f>
        <v>User acceptance</v>
      </c>
      <c r="J103" s="89" t="str">
        <f>'CG Internal Tracker'!B103</f>
        <v>Service Request</v>
      </c>
    </row>
    <row r="104" spans="1:10">
      <c r="A104" s="89" t="str">
        <f>'CG Internal Tracker'!V104</f>
        <v>Not Found in HelpMe</v>
      </c>
      <c r="B104" s="315">
        <f>'CG Internal Tracker'!A104</f>
        <v>4000001219</v>
      </c>
      <c r="C104" s="89" t="str">
        <f>'CG Internal Tracker'!T104</f>
        <v>PP</v>
      </c>
      <c r="D104" s="89" t="str">
        <f>'CG Internal Tracker'!D104</f>
        <v>UAE</v>
      </c>
      <c r="E104" s="89" t="str">
        <f>'CG Internal Tracker'!E104</f>
        <v>-</v>
      </c>
      <c r="F104" s="89" t="str">
        <f>'CG Internal Tracker'!H104</f>
        <v>Migrated SM#3000050664 Define a Power and Water cost in SAP</v>
      </c>
      <c r="G104" s="89" t="str">
        <f>'CG Internal Tracker'!L104</f>
        <v>Under Analysis</v>
      </c>
      <c r="H104" s="89" t="str">
        <f>'CG Internal Tracker'!AC104</f>
        <v>Gathering information on this.</v>
      </c>
      <c r="I104" s="89" t="str">
        <f>'CG Internal Tracker'!K104</f>
        <v>In Progress</v>
      </c>
      <c r="J104" s="89" t="str">
        <f>'CG Internal Tracker'!B104</f>
        <v>Service Request</v>
      </c>
    </row>
    <row r="105" spans="1:10">
      <c r="A105" s="89" t="str">
        <f>'CG Internal Tracker'!V105</f>
        <v>Not Found in HelpMe</v>
      </c>
      <c r="B105" s="315">
        <f>'CG Internal Tracker'!A105</f>
        <v>4000000777</v>
      </c>
      <c r="C105" s="89" t="str">
        <f>'CG Internal Tracker'!T105</f>
        <v>SD</v>
      </c>
      <c r="D105" s="89" t="str">
        <f>'CG Internal Tracker'!D105</f>
        <v>IND</v>
      </c>
      <c r="E105" s="89" t="str">
        <f>'CG Internal Tracker'!E105</f>
        <v>Commercial Accounts</v>
      </c>
      <c r="F105" s="89" t="str">
        <f>'CG Internal Tracker'!H105</f>
        <v>Changes required _ One Pager (zfcustsum) Sol#: 3000051092</v>
      </c>
      <c r="G105" s="89" t="str">
        <f>'CG Internal Tracker'!L105</f>
        <v>Under FUT</v>
      </c>
      <c r="H105" s="89" t="str">
        <f>'CG Internal Tracker'!AC105</f>
        <v>This ticket was Cancelled and Rejected by RAKC.</v>
      </c>
      <c r="I105" s="89" t="str">
        <f>'CG Internal Tracker'!K105</f>
        <v>Cancelled</v>
      </c>
      <c r="J105" s="89" t="str">
        <f>'CG Internal Tracker'!B105</f>
        <v>Service Request</v>
      </c>
    </row>
    <row r="106" spans="1:10">
      <c r="A106" s="89" t="str">
        <f>'CG Internal Tracker'!V106</f>
        <v>Not Found in HelpMe</v>
      </c>
      <c r="B106" s="315">
        <f>'CG Internal Tracker'!A106</f>
        <v>4000001241</v>
      </c>
      <c r="C106" s="89" t="str">
        <f>'CG Internal Tracker'!T106</f>
        <v>WM</v>
      </c>
      <c r="D106" s="89" t="str">
        <f>'CG Internal Tracker'!D106</f>
        <v>UAE</v>
      </c>
      <c r="E106" s="89" t="str">
        <f>'CG Internal Tracker'!E106</f>
        <v>Asset Management</v>
      </c>
      <c r="F106" s="89" t="str">
        <f>'CG Internal Tracker'!H106</f>
        <v>Migrated SM#3000051367 Requesting to modify Gate Pass printout</v>
      </c>
      <c r="G106" s="89" t="str">
        <f>'CG Internal Tracker'!L106</f>
        <v>Under UAT</v>
      </c>
      <c r="H106" s="89">
        <f>'CG Internal Tracker'!AC106</f>
        <v>0</v>
      </c>
      <c r="I106" s="89" t="str">
        <f>'CG Internal Tracker'!K106</f>
        <v>User acceptance</v>
      </c>
      <c r="J106" s="89" t="str">
        <f>'CG Internal Tracker'!B106</f>
        <v>Service Request</v>
      </c>
    </row>
    <row r="107" spans="1:10">
      <c r="A107" s="89" t="str">
        <f>'CG Internal Tracker'!V107</f>
        <v>Not Found in HelpMe</v>
      </c>
      <c r="B107" s="315">
        <f>'CG Internal Tracker'!A107</f>
        <v>4000005307</v>
      </c>
      <c r="C107" s="89" t="str">
        <f>'CG Internal Tracker'!T107</f>
        <v>SD</v>
      </c>
      <c r="D107" s="89" t="str">
        <f>'CG Internal Tracker'!D107</f>
        <v>UAE</v>
      </c>
      <c r="E107" s="89" t="str">
        <f>'CG Internal Tracker'!E107</f>
        <v>UAE Sales</v>
      </c>
      <c r="F107" s="89" t="str">
        <f>'CG Internal Tracker'!H107</f>
        <v>ERROR IN SHOWROOM STORAGE LOCATION </v>
      </c>
      <c r="G107" s="89" t="str">
        <f>'CG Internal Tracker'!L107</f>
        <v>Resolved</v>
      </c>
      <c r="H107" s="89">
        <f>'CG Internal Tracker'!AC107</f>
        <v>0</v>
      </c>
      <c r="I107" s="89" t="str">
        <f>'CG Internal Tracker'!K107</f>
        <v>Closed</v>
      </c>
      <c r="J107" s="89" t="str">
        <f>'CG Internal Tracker'!B107</f>
        <v>Incident</v>
      </c>
    </row>
    <row r="108" spans="1:10">
      <c r="A108" s="89" t="str">
        <f>'CG Internal Tracker'!V108</f>
        <v>Not Found in HelpMe</v>
      </c>
      <c r="B108" s="315">
        <f>'CG Internal Tracker'!A108</f>
        <v>4000004947</v>
      </c>
      <c r="C108" s="89" t="str">
        <f>'CG Internal Tracker'!T108</f>
        <v>FI</v>
      </c>
      <c r="D108" s="89" t="str">
        <f>'CG Internal Tracker'!D108</f>
        <v>IND</v>
      </c>
      <c r="E108" s="89" t="str">
        <f>'CG Internal Tracker'!E108</f>
        <v>Finance &amp; Accounts</v>
      </c>
      <c r="F108" s="89" t="str">
        <f>'CG Internal Tracker'!H108</f>
        <v>RCM invoice should have unique serial number</v>
      </c>
      <c r="G108" s="89" t="str">
        <f>'CG Internal Tracker'!L108</f>
        <v>Under Development</v>
      </c>
      <c r="H108" s="89" t="str">
        <f>'CG Internal Tracker'!AC108</f>
        <v>19/12 - Released FS for Abap development, Abap in progress</v>
      </c>
      <c r="I108" s="89" t="str">
        <f>'CG Internal Tracker'!K108</f>
        <v>In Progress</v>
      </c>
      <c r="J108" s="89" t="str">
        <f>'CG Internal Tracker'!B108</f>
        <v>Service Request</v>
      </c>
    </row>
    <row r="109" spans="1:10">
      <c r="A109" s="89" t="str">
        <f>'CG Internal Tracker'!V109</f>
        <v>Not Found in HelpMe</v>
      </c>
      <c r="B109" s="315">
        <f>'CG Internal Tracker'!A109</f>
        <v>4000004977</v>
      </c>
      <c r="C109" s="89" t="str">
        <f>'CG Internal Tracker'!T109</f>
        <v>FI</v>
      </c>
      <c r="D109" s="89" t="str">
        <f>'CG Internal Tracker'!D109</f>
        <v>UAE</v>
      </c>
      <c r="E109" s="89" t="str">
        <f>'CG Internal Tracker'!E109</f>
        <v>Finance &amp; Accounts</v>
      </c>
      <c r="F109" s="89" t="str">
        <f>'CG Internal Tracker'!H109</f>
        <v>Augmentation of file name for ADCB related BCM batches Sol Ref : 3000052617</v>
      </c>
      <c r="G109" s="89" t="str">
        <f>'CG Internal Tracker'!L109</f>
        <v>Completed</v>
      </c>
      <c r="H109" s="89">
        <f>'CG Internal Tracker'!AC109</f>
        <v>0</v>
      </c>
      <c r="I109" s="89" t="str">
        <f>'CG Internal Tracker'!K109</f>
        <v>Resolved</v>
      </c>
      <c r="J109" s="89" t="str">
        <f>'CG Internal Tracker'!B109</f>
        <v>Service Request</v>
      </c>
    </row>
    <row r="110" spans="1:10">
      <c r="A110" s="89" t="str">
        <f>'CG Internal Tracker'!V110</f>
        <v>Not Found in HelpMe</v>
      </c>
      <c r="B110" s="315">
        <f>'CG Internal Tracker'!A110</f>
        <v>4000005350</v>
      </c>
      <c r="C110" s="89" t="str">
        <f>'CG Internal Tracker'!T110</f>
        <v>PP</v>
      </c>
      <c r="D110" s="89" t="str">
        <f>'CG Internal Tracker'!D110</f>
        <v>UAE</v>
      </c>
      <c r="E110" s="89" t="str">
        <f>'CG Internal Tracker'!E110</f>
        <v>Logistics and Warehouse</v>
      </c>
      <c r="F110" s="89" t="str">
        <f>'CG Internal Tracker'!H110</f>
        <v>ZPP_BINTOBIN errors/issues </v>
      </c>
      <c r="G110" s="89" t="str">
        <f>'CG Internal Tracker'!L110</f>
        <v>Pending RAK Ceramics Action</v>
      </c>
      <c r="H110" s="89">
        <f>'CG Internal Tracker'!AC110</f>
        <v>0</v>
      </c>
      <c r="I110" s="89" t="str">
        <f>'CG Internal Tracker'!K110</f>
        <v>User acceptance</v>
      </c>
      <c r="J110" s="89" t="str">
        <f>'CG Internal Tracker'!B110</f>
        <v>Incident</v>
      </c>
    </row>
    <row r="111" spans="1:10">
      <c r="A111" s="89" t="str">
        <f>'CG Internal Tracker'!V111</f>
        <v>Not Found in HelpMe</v>
      </c>
      <c r="B111" s="315">
        <f>'CG Internal Tracker'!A111</f>
        <v>4000005335</v>
      </c>
      <c r="C111" s="89" t="str">
        <f>'CG Internal Tracker'!T111</f>
        <v>PP</v>
      </c>
      <c r="D111" s="89" t="str">
        <f>'CG Internal Tracker'!D111</f>
        <v>BGD</v>
      </c>
      <c r="E111" s="89" t="str">
        <f>'CG Internal Tracker'!E111</f>
        <v>SAP PP</v>
      </c>
      <c r="F111" s="89" t="str">
        <f>'CG Internal Tracker'!H111</f>
        <v>261 Movement error  </v>
      </c>
      <c r="G111" s="89" t="str">
        <f>'CG Internal Tracker'!L111</f>
        <v>Resolved</v>
      </c>
      <c r="H111" s="89">
        <f>'CG Internal Tracker'!AC111</f>
        <v>0</v>
      </c>
      <c r="I111" s="89" t="str">
        <f>'CG Internal Tracker'!K111</f>
        <v>Closed</v>
      </c>
      <c r="J111" s="89" t="str">
        <f>'CG Internal Tracker'!B111</f>
        <v>Incident</v>
      </c>
    </row>
    <row r="112" spans="1:10">
      <c r="A112" s="89" t="str">
        <f>'CG Internal Tracker'!V112</f>
        <v>Not Found in HelpMe</v>
      </c>
      <c r="B112" s="315">
        <f>'CG Internal Tracker'!A112</f>
        <v>4000003548</v>
      </c>
      <c r="C112" s="89" t="str">
        <f>'CG Internal Tracker'!T112</f>
        <v>MM</v>
      </c>
      <c r="D112" s="89" t="str">
        <f>'CG Internal Tracker'!D112</f>
        <v>UAE</v>
      </c>
      <c r="E112" s="89" t="str">
        <f>'CG Internal Tracker'!E112</f>
        <v>Corporate Development</v>
      </c>
      <c r="F112" s="89">
        <f>'CG Internal Tracker'!H112</f>
        <v>0</v>
      </c>
      <c r="G112" s="89" t="str">
        <f>'CG Internal Tracker'!L112</f>
        <v>Completed</v>
      </c>
      <c r="H112" s="89">
        <f>'CG Internal Tracker'!AC112</f>
        <v>0</v>
      </c>
      <c r="I112" s="89" t="str">
        <f>'CG Internal Tracker'!K112</f>
        <v>Closed</v>
      </c>
      <c r="J112" s="89" t="str">
        <f>'CG Internal Tracker'!B112</f>
        <v>Service Request</v>
      </c>
    </row>
    <row r="113" spans="1:10">
      <c r="A113" s="89" t="str">
        <f>'CG Internal Tracker'!V113</f>
        <v>Not Found in HelpMe</v>
      </c>
      <c r="B113" s="315">
        <f>'CG Internal Tracker'!A113</f>
        <v>4000004496</v>
      </c>
      <c r="C113" s="89" t="str">
        <f>'CG Internal Tracker'!T113</f>
        <v>HCM</v>
      </c>
      <c r="D113" s="89" t="str">
        <f>'CG Internal Tracker'!D113</f>
        <v>UAE</v>
      </c>
      <c r="E113" s="89" t="str">
        <f>'CG Internal Tracker'!E113</f>
        <v>Finance &amp; Accounts</v>
      </c>
      <c r="F113" s="89" t="str">
        <f>'CG Internal Tracker'!H113</f>
        <v>3000047761: Gratuity and Leave Provision / EOS Postingm- Normal Change: 8000010666 - DO IT regularization</v>
      </c>
      <c r="G113" s="89" t="str">
        <f>'CG Internal Tracker'!L113</f>
        <v>Under Requirements Gathering</v>
      </c>
      <c r="H113" s="89" t="str">
        <f>'CG Internal Tracker'!AC113</f>
        <v>[19-12-2024] Call done with Nitin to understand the complete scenario. Further analysis required.</v>
      </c>
      <c r="I113" s="89" t="str">
        <f>'CG Internal Tracker'!K113</f>
        <v>In Progress</v>
      </c>
      <c r="J113" s="89" t="str">
        <f>'CG Internal Tracker'!B113</f>
        <v>Service Request</v>
      </c>
    </row>
    <row r="114" spans="1:10">
      <c r="A114" s="89" t="str">
        <f>'CG Internal Tracker'!V114</f>
        <v>Not Found in HelpMe</v>
      </c>
      <c r="B114" s="315">
        <f>'CG Internal Tracker'!A114</f>
        <v>4000005362</v>
      </c>
      <c r="C114" s="89" t="str">
        <f>'CG Internal Tracker'!T114</f>
        <v>SD</v>
      </c>
      <c r="D114" s="89" t="str">
        <f>'CG Internal Tracker'!D114</f>
        <v>UAE</v>
      </c>
      <c r="E114" s="89" t="str">
        <f>'CG Internal Tracker'!E114</f>
        <v>Accounts</v>
      </c>
      <c r="F114" s="89" t="str">
        <f>'CG Internal Tracker'!H114</f>
        <v>Update invoice print outs (invoice, invoice cancellation, credit note)</v>
      </c>
      <c r="G114" s="89" t="str">
        <f>'CG Internal Tracker'!L114</f>
        <v>Under Requirements Gathering</v>
      </c>
      <c r="H114" s="89" t="str">
        <f>'CG Internal Tracker'!AC114</f>
        <v>Under requirement gathering from the user.</v>
      </c>
      <c r="I114" s="89" t="str">
        <f>'CG Internal Tracker'!K114</f>
        <v>In Progress</v>
      </c>
      <c r="J114" s="89" t="str">
        <f>'CG Internal Tracker'!B114</f>
        <v>Service Request</v>
      </c>
    </row>
    <row r="115" spans="1:10">
      <c r="A115" s="89" t="str">
        <f>'CG Internal Tracker'!V115</f>
        <v>Not Found in HelpMe</v>
      </c>
      <c r="B115" s="315">
        <f>'CG Internal Tracker'!A115</f>
        <v>4000003646</v>
      </c>
      <c r="C115" s="89" t="str">
        <f>'CG Internal Tracker'!T115</f>
        <v>SD</v>
      </c>
      <c r="D115" s="89" t="str">
        <f>'CG Internal Tracker'!D115</f>
        <v>UAE</v>
      </c>
      <c r="E115" s="89" t="str">
        <f>'CG Internal Tracker'!E115</f>
        <v>Tableware</v>
      </c>
      <c r="F115" s="89" t="str">
        <f>'CG Internal Tracker'!H115</f>
        <v>The quotation and sales ordering Arabic is wrong Ref Sol: 2000064716</v>
      </c>
      <c r="G115" s="89" t="str">
        <f>'CG Internal Tracker'!L115</f>
        <v>Pending User Information</v>
      </c>
      <c r="H115" s="89" t="str">
        <f>'CG Internal Tracker'!AC115</f>
        <v>The ticket is SR not Incidnet. Requested HelpMe to convert it to SR. User has to share the test data for this new requirment, sent reminder mail.</v>
      </c>
      <c r="I115" s="89" t="str">
        <f>'CG Internal Tracker'!K115</f>
        <v>User acceptance</v>
      </c>
      <c r="J115" s="89" t="str">
        <f>'CG Internal Tracker'!B115</f>
        <v>Incident</v>
      </c>
    </row>
    <row r="116" spans="1:10">
      <c r="A116" s="89" t="str">
        <f>'CG Internal Tracker'!V116</f>
        <v>Not Found in HelpMe</v>
      </c>
      <c r="B116" s="315">
        <f>'CG Internal Tracker'!A116</f>
        <v>4000005146</v>
      </c>
      <c r="C116" s="89" t="str">
        <f>'CG Internal Tracker'!T116</f>
        <v>ABAP</v>
      </c>
      <c r="D116" s="89" t="str">
        <f>'CG Internal Tracker'!D116</f>
        <v>UAE</v>
      </c>
      <c r="E116" s="89" t="str">
        <f>'CG Internal Tracker'!E116</f>
        <v>IT Department</v>
      </c>
      <c r="F116" s="89" t="str">
        <f>'CG Internal Tracker'!H116</f>
        <v>Solman not opening / working since 18.11.24</v>
      </c>
      <c r="G116" s="89" t="str">
        <f>'CG Internal Tracker'!L116</f>
        <v>Cancelled</v>
      </c>
      <c r="H116" s="89">
        <f>'CG Internal Tracker'!AC116</f>
        <v>0</v>
      </c>
      <c r="I116" s="89" t="str">
        <f>'CG Internal Tracker'!K116</f>
        <v>Cancelled</v>
      </c>
      <c r="J116" s="89" t="str">
        <f>'CG Internal Tracker'!B116</f>
        <v>Incident</v>
      </c>
    </row>
    <row r="117" spans="1:10">
      <c r="A117" s="89" t="str">
        <f>'CG Internal Tracker'!V117</f>
        <v>Not Found in HelpMe</v>
      </c>
      <c r="B117" s="315">
        <f>'CG Internal Tracker'!A117</f>
        <v>4000005332</v>
      </c>
      <c r="C117" s="89" t="str">
        <f>'CG Internal Tracker'!T117</f>
        <v>MM</v>
      </c>
      <c r="D117" s="89" t="str">
        <f>'CG Internal Tracker'!D117</f>
        <v>UAE</v>
      </c>
      <c r="E117" s="89" t="str">
        <f>'CG Internal Tracker'!E117</f>
        <v>Accounts</v>
      </c>
      <c r="F117" s="89" t="str">
        <f>'CG Internal Tracker'!H117</f>
        <v>ZMM_STRD_PRICE_UPD Access</v>
      </c>
      <c r="G117" s="89" t="str">
        <f>'CG Internal Tracker'!L117</f>
        <v>Pending User Confirmation</v>
      </c>
      <c r="H117" s="89" t="str">
        <f>'CG Internal Tracker'!AC117</f>
        <v>[20-12-2024] FUT completed and shared and pending for user to confirm</v>
      </c>
      <c r="I117" s="89" t="str">
        <f>'CG Internal Tracker'!K117</f>
        <v>User acceptance</v>
      </c>
      <c r="J117" s="89" t="str">
        <f>'CG Internal Tracker'!B117</f>
        <v>Incident</v>
      </c>
    </row>
    <row r="118" spans="1:10">
      <c r="A118" s="89" t="str">
        <f>'CG Internal Tracker'!V118</f>
        <v>Not Found in HelpMe</v>
      </c>
      <c r="B118" s="315">
        <f>'CG Internal Tracker'!A118</f>
        <v>4000005383</v>
      </c>
      <c r="C118" s="89" t="str">
        <f>'CG Internal Tracker'!T118</f>
        <v>FI</v>
      </c>
      <c r="D118" s="89" t="str">
        <f>'CG Internal Tracker'!D118</f>
        <v>IND</v>
      </c>
      <c r="E118" s="89" t="str">
        <f>'CG Internal Tracker'!E118</f>
        <v>Commercial Accounts</v>
      </c>
      <c r="F118" s="89" t="str">
        <f>'CG Internal Tracker'!H118</f>
        <v>Need to Updated Chq Details of all the Created Customer</v>
      </c>
      <c r="G118" s="89" t="str">
        <f>'CG Internal Tracker'!L118</f>
        <v>Under Development</v>
      </c>
      <c r="H118" s="89" t="str">
        <f>'CG Internal Tracker'!AC118</f>
        <v>19/12 - Released FS for Abap development, Abap in progress</v>
      </c>
      <c r="I118" s="89" t="str">
        <f>'CG Internal Tracker'!K118</f>
        <v>In Progress</v>
      </c>
      <c r="J118" s="89" t="str">
        <f>'CG Internal Tracker'!B118</f>
        <v>Service Request</v>
      </c>
    </row>
    <row r="119" spans="1:10">
      <c r="A119" s="89" t="str">
        <f>'CG Internal Tracker'!V119</f>
        <v>Not Found in HelpMe</v>
      </c>
      <c r="B119" s="315">
        <f>'CG Internal Tracker'!A119</f>
        <v>4000005445</v>
      </c>
      <c r="C119" s="89">
        <f>'CG Internal Tracker'!T119</f>
        <v>0</v>
      </c>
      <c r="D119" s="89" t="str">
        <f>'CG Internal Tracker'!D119</f>
        <v>Not Assigned</v>
      </c>
      <c r="E119" s="89" t="str">
        <f>'CG Internal Tracker'!E119</f>
        <v>Information Technology</v>
      </c>
      <c r="F119" s="89" t="str">
        <f>'CG Internal Tracker'!H119</f>
        <v>Payload extracts for the below interfaces from QAS &amp; PRD C4C systems.</v>
      </c>
      <c r="G119" s="89" t="str">
        <f>'CG Internal Tracker'!L119</f>
        <v>Resolved</v>
      </c>
      <c r="H119" s="89">
        <f>'CG Internal Tracker'!AC119</f>
        <v>0</v>
      </c>
      <c r="I119" s="89" t="str">
        <f>'CG Internal Tracker'!K119</f>
        <v>Closed</v>
      </c>
      <c r="J119" s="89" t="str">
        <f>'CG Internal Tracker'!B119</f>
        <v>Incident</v>
      </c>
    </row>
    <row r="120" spans="1:10">
      <c r="A120" s="89" t="str">
        <f>'CG Internal Tracker'!V120</f>
        <v>Not Found in HelpMe</v>
      </c>
      <c r="B120" s="315">
        <f>'CG Internal Tracker'!A120</f>
        <v>4000005431</v>
      </c>
      <c r="C120" s="89" t="str">
        <f>'CG Internal Tracker'!T120</f>
        <v>C4C</v>
      </c>
      <c r="D120" s="89" t="str">
        <f>'CG Internal Tracker'!D120</f>
        <v>UAE</v>
      </c>
      <c r="E120" s="89" t="str">
        <f>'CG Internal Tracker'!E120</f>
        <v>Corporate Development</v>
      </c>
      <c r="F120" s="89" t="str">
        <f>'CG Internal Tracker'!H120</f>
        <v> SAP Incident- C4C - Survey is not getting triggered </v>
      </c>
      <c r="G120" s="89" t="str">
        <f>'CG Internal Tracker'!L120</f>
        <v>Pending User Confirmation</v>
      </c>
      <c r="H120" s="89" t="str">
        <f>'CG Internal Tracker'!AC120</f>
        <v>Pending UAT ; RAKC IT requested assistance in UAT with Amit</v>
      </c>
      <c r="I120" s="89" t="str">
        <f>'CG Internal Tracker'!K120</f>
        <v>User acceptance</v>
      </c>
      <c r="J120" s="89" t="str">
        <f>'CG Internal Tracker'!B120</f>
        <v>Incident</v>
      </c>
    </row>
    <row r="121" spans="1:10">
      <c r="A121" s="89" t="str">
        <f>'CG Internal Tracker'!V121</f>
        <v>Not Found in HelpMe</v>
      </c>
      <c r="B121" s="315">
        <f>'CG Internal Tracker'!A121</f>
        <v>4000005421</v>
      </c>
      <c r="C121" s="89" t="str">
        <f>'CG Internal Tracker'!T121</f>
        <v>HCM</v>
      </c>
      <c r="D121" s="89" t="str">
        <f>'CG Internal Tracker'!D121</f>
        <v>UAE</v>
      </c>
      <c r="E121" s="89" t="str">
        <f>'CG Internal Tracker'!E121</f>
        <v>Human Resources</v>
      </c>
      <c r="F121" s="89" t="str">
        <f>'CG Internal Tracker'!H121</f>
        <v>Payroll Parameter change</v>
      </c>
      <c r="G121" s="89" t="str">
        <f>'CG Internal Tracker'!L121</f>
        <v>Under UAT</v>
      </c>
      <c r="H121" s="89" t="str">
        <f>'CG Internal Tracker'!AC121</f>
        <v>[19-12-2024] Business Team is advised to perform UAT and details provided.</v>
      </c>
      <c r="I121" s="89" t="str">
        <f>'CG Internal Tracker'!K121</f>
        <v>User acceptance</v>
      </c>
      <c r="J121" s="89" t="str">
        <f>'CG Internal Tracker'!B121</f>
        <v>Service Request</v>
      </c>
    </row>
    <row r="122" spans="1:10">
      <c r="A122" s="89" t="str">
        <f>'CG Internal Tracker'!V122</f>
        <v>Not Found in HelpMe</v>
      </c>
      <c r="B122" s="315">
        <f>'CG Internal Tracker'!A122</f>
        <v>4000005445</v>
      </c>
      <c r="C122" s="89" t="str">
        <f>'CG Internal Tracker'!T122</f>
        <v>C4C</v>
      </c>
      <c r="D122" s="89" t="str">
        <f>'CG Internal Tracker'!D122</f>
        <v>Not Assigned</v>
      </c>
      <c r="E122" s="89" t="str">
        <f>'CG Internal Tracker'!E122</f>
        <v>Information Technology</v>
      </c>
      <c r="F122" s="89" t="str">
        <f>'CG Internal Tracker'!H122</f>
        <v> FW: Payload from C4C QAS &amp; PRD </v>
      </c>
      <c r="G122" s="89" t="str">
        <f>'CG Internal Tracker'!L122</f>
        <v>Resolved</v>
      </c>
      <c r="H122" s="89">
        <f>'CG Internal Tracker'!AC122</f>
        <v>0</v>
      </c>
      <c r="I122" s="89" t="str">
        <f>'CG Internal Tracker'!K122</f>
        <v>Closed</v>
      </c>
      <c r="J122" s="89" t="str">
        <f>'CG Internal Tracker'!B122</f>
        <v>Incident</v>
      </c>
    </row>
    <row r="123" spans="1:10">
      <c r="A123" s="89" t="str">
        <f>'CG Internal Tracker'!V123</f>
        <v>Not Found in HelpMe</v>
      </c>
      <c r="B123" s="315">
        <f>'CG Internal Tracker'!A123</f>
        <v>4000005461</v>
      </c>
      <c r="C123" s="89" t="str">
        <f>'CG Internal Tracker'!T123</f>
        <v>SD/C4C</v>
      </c>
      <c r="D123" s="89" t="str">
        <f>'CG Internal Tracker'!D123</f>
        <v>UAE</v>
      </c>
      <c r="E123" s="89" t="str">
        <f>'CG Internal Tracker'!E123</f>
        <v>Sanitaryware Sales</v>
      </c>
      <c r="F123" s="89" t="str">
        <f>'CG Internal Tracker'!H123</f>
        <v>-SAP Incident_C4C EXTERNAL ID NOT GENERATING </v>
      </c>
      <c r="G123" s="89" t="str">
        <f>'CG Internal Tracker'!L123</f>
        <v>Pending RAK Ceramics Action</v>
      </c>
      <c r="H123" s="89">
        <f>'CG Internal Tracker'!AC123</f>
        <v>0</v>
      </c>
      <c r="I123" s="89" t="str">
        <f>'CG Internal Tracker'!K123</f>
        <v>User acceptance</v>
      </c>
      <c r="J123" s="89" t="str">
        <f>'CG Internal Tracker'!B123</f>
        <v>Incident</v>
      </c>
    </row>
    <row r="124" spans="1:10">
      <c r="A124" s="89" t="str">
        <f>'CG Internal Tracker'!V124</f>
        <v>Not Found in HelpMe</v>
      </c>
      <c r="B124" s="315">
        <f>'CG Internal Tracker'!A124</f>
        <v>4000005478</v>
      </c>
      <c r="C124" s="89" t="str">
        <f>'CG Internal Tracker'!T124</f>
        <v>SD/C4C</v>
      </c>
      <c r="D124" s="89" t="str">
        <f>'CG Internal Tracker'!D124</f>
        <v>UAE</v>
      </c>
      <c r="E124" s="89" t="str">
        <f>'CG Internal Tracker'!E124</f>
        <v>Sanitaryware Sales</v>
      </c>
      <c r="F124" s="89" t="str">
        <f>'CG Internal Tracker'!H124</f>
        <v xml:space="preserve">UKI SO error (involved parties) 
</v>
      </c>
      <c r="G124" s="89" t="str">
        <f>'CG Internal Tracker'!L124</f>
        <v>Pending RAK Ceramics Action</v>
      </c>
      <c r="H124" s="89">
        <f>'CG Internal Tracker'!AC124</f>
        <v>0</v>
      </c>
      <c r="I124" s="89" t="str">
        <f>'CG Internal Tracker'!K124</f>
        <v>User acceptance</v>
      </c>
      <c r="J124" s="89" t="str">
        <f>'CG Internal Tracker'!B124</f>
        <v>Incident</v>
      </c>
    </row>
    <row r="125" spans="1:10">
      <c r="A125" s="89" t="str">
        <f>'CG Internal Tracker'!V125</f>
        <v>Not Found in HelpMe</v>
      </c>
      <c r="B125" s="315">
        <f>'CG Internal Tracker'!A125</f>
        <v>4000005484</v>
      </c>
      <c r="C125" s="89" t="str">
        <f>'CG Internal Tracker'!T125</f>
        <v>SD</v>
      </c>
      <c r="D125" s="89" t="str">
        <f>'CG Internal Tracker'!D125</f>
        <v>GER</v>
      </c>
      <c r="E125" s="89" t="str">
        <f>'CG Internal Tracker'!E125</f>
        <v>Information Technology</v>
      </c>
      <c r="F125" s="89" t="str">
        <f>'CG Internal Tracker'!H125</f>
        <v>Report ZSDPL005 is not working properly</v>
      </c>
      <c r="G125" s="89" t="str">
        <f>'CG Internal Tracker'!L125</f>
        <v>Resolved</v>
      </c>
      <c r="H125" s="89">
        <f>'CG Internal Tracker'!AC125</f>
        <v>0</v>
      </c>
      <c r="I125" s="89" t="str">
        <f>'CG Internal Tracker'!K125</f>
        <v>Closed</v>
      </c>
      <c r="J125" s="89" t="str">
        <f>'CG Internal Tracker'!B125</f>
        <v>Incident</v>
      </c>
    </row>
    <row r="126" spans="1:10">
      <c r="A126" s="89" t="str">
        <f>'CG Internal Tracker'!V126</f>
        <v>Not Found in HelpMe</v>
      </c>
      <c r="B126" s="315">
        <f>'CG Internal Tracker'!A126</f>
        <v>4000005489</v>
      </c>
      <c r="C126" s="89" t="str">
        <f>'CG Internal Tracker'!T126</f>
        <v>MM</v>
      </c>
      <c r="D126" s="89" t="str">
        <f>'CG Internal Tracker'!D126</f>
        <v>UAE</v>
      </c>
      <c r="E126" s="89" t="str">
        <f>'CG Internal Tracker'!E126</f>
        <v>Tiles Plant</v>
      </c>
      <c r="F126" s="89" t="str">
        <f>'CG Internal Tracker'!H126</f>
        <v>PO/PR pending for release - not reflecting in SAP inbox</v>
      </c>
      <c r="G126" s="89" t="str">
        <f>'CG Internal Tracker'!L126</f>
        <v>Pending User Confirmation</v>
      </c>
      <c r="H126" s="89" t="str">
        <f>'CG Internal Tracker'!AC126</f>
        <v>Use has not observed this issue since 3 weeks .Hence we are waiting for closure confirmation.</v>
      </c>
      <c r="I126" s="89" t="str">
        <f>'CG Internal Tracker'!K126</f>
        <v>Pending User Info </v>
      </c>
      <c r="J126" s="89" t="str">
        <f>'CG Internal Tracker'!B126</f>
        <v>Incident</v>
      </c>
    </row>
    <row r="127" spans="1:10">
      <c r="A127" s="89" t="str">
        <f>'CG Internal Tracker'!V127</f>
        <v>Not Found in HelpMe</v>
      </c>
      <c r="B127" s="315">
        <f>'CG Internal Tracker'!A127</f>
        <v>4000005322</v>
      </c>
      <c r="C127" s="89" t="str">
        <f>'CG Internal Tracker'!T127</f>
        <v>PP</v>
      </c>
      <c r="D127" s="89" t="str">
        <f>'CG Internal Tracker'!D127</f>
        <v>IND</v>
      </c>
      <c r="E127" s="89" t="str">
        <f>'CG Internal Tracker'!E127</f>
        <v>Supply Chain Management</v>
      </c>
      <c r="F127" s="89" t="str">
        <f>'CG Internal Tracker'!H127</f>
        <v xml:space="preserve">Require a new field of Manufacturing Date of Batch in Free Stock report (ZSFS) 
</v>
      </c>
      <c r="G127" s="89" t="str">
        <f>'CG Internal Tracker'!L127</f>
        <v>Completed</v>
      </c>
      <c r="H127" s="89">
        <f>'CG Internal Tracker'!AC127</f>
        <v>0</v>
      </c>
      <c r="I127" s="89" t="str">
        <f>'CG Internal Tracker'!K127</f>
        <v>Closed</v>
      </c>
      <c r="J127" s="89" t="str">
        <f>'CG Internal Tracker'!B127</f>
        <v>Service Request</v>
      </c>
    </row>
    <row r="128" spans="1:10">
      <c r="A128" s="89" t="str">
        <f>'CG Internal Tracker'!V128</f>
        <v>Not Found in HelpMe</v>
      </c>
      <c r="B128" s="315">
        <f>'CG Internal Tracker'!A128</f>
        <v>4000005525</v>
      </c>
      <c r="C128" s="89" t="str">
        <f>'CG Internal Tracker'!T128</f>
        <v>HCM</v>
      </c>
      <c r="D128" s="89" t="str">
        <f>'CG Internal Tracker'!D128</f>
        <v>UAE</v>
      </c>
      <c r="E128" s="89" t="str">
        <f>'CG Internal Tracker'!E128</f>
        <v>Human Resources</v>
      </c>
      <c r="F128" s="89" t="str">
        <f>'CG Internal Tracker'!H128</f>
        <v>National Day Public Holiday</v>
      </c>
      <c r="G128" s="89" t="str">
        <f>'CG Internal Tracker'!L128</f>
        <v>Completed</v>
      </c>
      <c r="H128" s="89" t="str">
        <f>'CG Internal Tracker'!AC128</f>
        <v>Resolved, UAT successful and changes are moved to PROD.</v>
      </c>
      <c r="I128" s="89" t="str">
        <f>'CG Internal Tracker'!K128</f>
        <v>Closed</v>
      </c>
      <c r="J128" s="89" t="str">
        <f>'CG Internal Tracker'!B128</f>
        <v>Service Request</v>
      </c>
    </row>
    <row r="129" spans="1:10">
      <c r="A129" s="89" t="str">
        <f>'CG Internal Tracker'!V129</f>
        <v>Not Found in HelpMe</v>
      </c>
      <c r="B129" s="315">
        <f>'CG Internal Tracker'!A129</f>
        <v>4000005539</v>
      </c>
      <c r="C129" s="89" t="str">
        <f>'CG Internal Tracker'!T129</f>
        <v>SD</v>
      </c>
      <c r="D129" s="89" t="str">
        <f>'CG Internal Tracker'!D129</f>
        <v>IND</v>
      </c>
      <c r="E129" s="89" t="str">
        <f>'CG Internal Tracker'!E129</f>
        <v>Finance &amp; Accounts</v>
      </c>
      <c r="F129" s="89" t="str">
        <f>'CG Internal Tracker'!H129</f>
        <v>Waybill details in our ZEREGISTER are not updated accurately</v>
      </c>
      <c r="G129" s="89" t="str">
        <f>'CG Internal Tracker'!L129</f>
        <v>Pending RAK Ceramics Action</v>
      </c>
      <c r="H129" s="89" t="str">
        <f>'CG Internal Tracker'!AC129</f>
        <v>Analysis shared to Dinesh, waiting for confirmation.</v>
      </c>
      <c r="I129" s="89" t="str">
        <f>'CG Internal Tracker'!K129</f>
        <v>User acceptance</v>
      </c>
      <c r="J129" s="89" t="str">
        <f>'CG Internal Tracker'!B129</f>
        <v>Incident</v>
      </c>
    </row>
    <row r="130" spans="1:10">
      <c r="A130" s="89" t="str">
        <f>'CG Internal Tracker'!V130</f>
        <v>Not Found in HelpMe</v>
      </c>
      <c r="B130" s="315">
        <f>'CG Internal Tracker'!A130</f>
        <v>4000004906</v>
      </c>
      <c r="C130" s="89" t="str">
        <f>'CG Internal Tracker'!T130</f>
        <v>MM</v>
      </c>
      <c r="D130" s="89" t="str">
        <f>'CG Internal Tracker'!D130</f>
        <v>BGD</v>
      </c>
      <c r="E130" s="89" t="str">
        <f>'CG Internal Tracker'!E130</f>
        <v>Purchase</v>
      </c>
      <c r="F130" s="89" t="str">
        <f>'CG Internal Tracker'!H130</f>
        <v>Request to create purchase group code for 88202689</v>
      </c>
      <c r="G130" s="89" t="str">
        <f>'CG Internal Tracker'!L130</f>
        <v>Complted</v>
      </c>
      <c r="H130" s="89" t="str">
        <f>'CG Internal Tracker'!AC130</f>
        <v>Got user confirmation on 23.12.2024.Hence mark this ticket has resolved.</v>
      </c>
      <c r="I130" s="89" t="str">
        <f>'CG Internal Tracker'!K130</f>
        <v>Resolved</v>
      </c>
      <c r="J130" s="89" t="str">
        <f>'CG Internal Tracker'!B130</f>
        <v>Service Request</v>
      </c>
    </row>
    <row r="131" spans="1:10">
      <c r="A131" s="89" t="str">
        <f>'CG Internal Tracker'!V131</f>
        <v>Not Found in HelpMe</v>
      </c>
      <c r="B131" s="315">
        <f>'CG Internal Tracker'!A131</f>
        <v>4000005508</v>
      </c>
      <c r="C131" s="89" t="str">
        <f>'CG Internal Tracker'!T131</f>
        <v>SD</v>
      </c>
      <c r="D131" s="89" t="str">
        <f>'CG Internal Tracker'!D131</f>
        <v>IND</v>
      </c>
      <c r="E131" s="89" t="str">
        <f>'CG Internal Tracker'!E131</f>
        <v>Commercial Accounts</v>
      </c>
      <c r="F131" s="89" t="str">
        <f>'CG Internal Tracker'!H131</f>
        <v>Unable to Link Code in SAP (vdh1n)</v>
      </c>
      <c r="G131" s="89" t="str">
        <f>'CG Internal Tracker'!L131</f>
        <v>Pending RAK Ceramics Action</v>
      </c>
      <c r="H131" s="89" t="str">
        <f>'CG Internal Tracker'!AC131</f>
        <v>Unassigned ticket, waiting for RAKC internal approval.</v>
      </c>
      <c r="I131" s="89" t="str">
        <f>'CG Internal Tracker'!K131</f>
        <v>New</v>
      </c>
      <c r="J131" s="89" t="str">
        <f>'CG Internal Tracker'!B131</f>
        <v>Service Request</v>
      </c>
    </row>
    <row r="132" spans="1:10">
      <c r="A132" s="89" t="str">
        <f>'CG Internal Tracker'!V132</f>
        <v>Not Found in HelpMe</v>
      </c>
      <c r="B132" s="315">
        <f>'CG Internal Tracker'!A132</f>
        <v>4000005603</v>
      </c>
      <c r="C132" s="89" t="str">
        <f>'CG Internal Tracker'!T132</f>
        <v>SD</v>
      </c>
      <c r="D132" s="89" t="str">
        <f>'CG Internal Tracker'!D132</f>
        <v>UAE</v>
      </c>
      <c r="E132" s="89" t="str">
        <f>'CG Internal Tracker'!E132</f>
        <v>Showroom</v>
      </c>
      <c r="F132" s="89" t="str">
        <f>'CG Internal Tracker'!H132</f>
        <v>CUSTOMER CODE IN C4C - 5016046</v>
      </c>
      <c r="G132" s="89" t="str">
        <f>'CG Internal Tracker'!L132</f>
        <v>Resolved</v>
      </c>
      <c r="H132" s="89">
        <f>'CG Internal Tracker'!AC132</f>
        <v>0</v>
      </c>
      <c r="I132" s="89" t="str">
        <f>'CG Internal Tracker'!K132</f>
        <v>Closed</v>
      </c>
      <c r="J132" s="89" t="str">
        <f>'CG Internal Tracker'!B132</f>
        <v>Incident</v>
      </c>
    </row>
    <row r="133" spans="1:10">
      <c r="A133" s="89" t="str">
        <f>'CG Internal Tracker'!V133</f>
        <v>Not Found in HelpMe</v>
      </c>
      <c r="B133" s="315">
        <f>'CG Internal Tracker'!A133</f>
        <v>4000005365</v>
      </c>
      <c r="C133" s="89" t="str">
        <f>'CG Internal Tracker'!T133</f>
        <v>C4C</v>
      </c>
      <c r="D133" s="89" t="str">
        <f>'CG Internal Tracker'!D133</f>
        <v>UAE</v>
      </c>
      <c r="E133" s="89" t="str">
        <f>'CG Internal Tracker'!E133</f>
        <v>Corporate Development Office</v>
      </c>
      <c r="F133" s="89" t="str">
        <f>'CG Internal Tracker'!H133</f>
        <v>CRM - LEAD OWNER Assignment Rule</v>
      </c>
      <c r="G133" s="89" t="str">
        <f>'CG Internal Tracker'!L133</f>
        <v>Pending RAK Ceramics Action</v>
      </c>
      <c r="H133" s="89" t="str">
        <f>'CG Internal Tracker'!AC133</f>
        <v xml:space="preserve"> Master Data issue HelpMe re-routed the incident to RAKC IT</v>
      </c>
      <c r="I133" s="89" t="str">
        <f>'CG Internal Tracker'!K133</f>
        <v>In Progress</v>
      </c>
      <c r="J133" s="89" t="str">
        <f>'CG Internal Tracker'!B133</f>
        <v>Incident</v>
      </c>
    </row>
    <row r="134" spans="1:10">
      <c r="A134" s="89" t="str">
        <f>'CG Internal Tracker'!V134</f>
        <v>Not Found in HelpMe</v>
      </c>
      <c r="B134" s="315">
        <f>'CG Internal Tracker'!A134</f>
        <v>4000002430</v>
      </c>
      <c r="C134" s="89" t="str">
        <f>'CG Internal Tracker'!T134</f>
        <v>FI</v>
      </c>
      <c r="D134" s="89" t="str">
        <f>'CG Internal Tracker'!D134</f>
        <v>UAE</v>
      </c>
      <c r="E134" s="89" t="str">
        <f>'CG Internal Tracker'!E134</f>
        <v>Finance &amp; Accounts</v>
      </c>
      <c r="F134" s="89" t="str">
        <f>'CG Internal Tracker'!H134</f>
        <v>COST POSTING via ZFI_REV_REPOST_N - Revenue Posting is incorrect Sol ref#: 2000064622</v>
      </c>
      <c r="G134" s="89" t="str">
        <f>'CG Internal Tracker'!L134</f>
        <v>Under Requirements Gathering</v>
      </c>
      <c r="H134" s="89" t="str">
        <f>'CG Internal Tracker'!AC134</f>
        <v>19/12 - call was scheduled with user for 19/12, on his request it get postponed to Tuesday 24/12 to replicate the test scenario in quality.</v>
      </c>
      <c r="I134" s="89" t="str">
        <f>'CG Internal Tracker'!K134</f>
        <v>In Progress</v>
      </c>
      <c r="J134" s="89" t="str">
        <f>'CG Internal Tracker'!B134</f>
        <v>Service Request</v>
      </c>
    </row>
    <row r="135" spans="1:10">
      <c r="A135" s="89" t="str">
        <f>'CG Internal Tracker'!V135</f>
        <v>Not Found in HelpMe</v>
      </c>
      <c r="B135" s="315">
        <f>'CG Internal Tracker'!A135</f>
        <v>4000005483</v>
      </c>
      <c r="C135" s="89" t="str">
        <f>'CG Internal Tracker'!T135</f>
        <v>CO</v>
      </c>
      <c r="D135" s="89" t="str">
        <f>'CG Internal Tracker'!D135</f>
        <v>UAE</v>
      </c>
      <c r="E135" s="89" t="str">
        <f>'CG Internal Tracker'!E135</f>
        <v>Finance &amp; Accounts</v>
      </c>
      <c r="F135" s="89" t="str">
        <f>'CG Internal Tracker'!H135</f>
        <v>Wrong costing in SAP</v>
      </c>
      <c r="G135" s="89" t="str">
        <f>'CG Internal Tracker'!L135</f>
        <v>Pending Vendor</v>
      </c>
      <c r="H135" s="89" t="str">
        <f>'CG Internal Tracker'!AC135</f>
        <v>20/12 - Sent followed up reminder to SAP. SAP case no - 1385651/2024.</v>
      </c>
      <c r="I135" s="89" t="str">
        <f>'CG Internal Tracker'!K135</f>
        <v>In Progress</v>
      </c>
      <c r="J135" s="89" t="str">
        <f>'CG Internal Tracker'!B135</f>
        <v>Incident</v>
      </c>
    </row>
    <row r="136" spans="1:10">
      <c r="A136" s="89" t="str">
        <f>'CG Internal Tracker'!V136</f>
        <v>Not Found in HelpMe</v>
      </c>
      <c r="B136" s="315">
        <f>'CG Internal Tracker'!A136</f>
        <v>4000003197</v>
      </c>
      <c r="C136" s="89" t="str">
        <f>'CG Internal Tracker'!T136</f>
        <v>FI</v>
      </c>
      <c r="D136" s="89" t="str">
        <f>'CG Internal Tracker'!D136</f>
        <v>UK</v>
      </c>
      <c r="E136" s="89" t="str">
        <f>'CG Internal Tracker'!E136</f>
        <v>Accounts</v>
      </c>
      <c r="F136" s="89" t="str">
        <f>'CG Internal Tracker'!H136</f>
        <v>Exchange Rate Issue (FI) - RAKC UK- Sol Ref: 2000064722</v>
      </c>
      <c r="G136" s="89" t="str">
        <f>'CG Internal Tracker'!L136</f>
        <v>Completed</v>
      </c>
      <c r="H136" s="89">
        <f>'CG Internal Tracker'!AC136</f>
        <v>0</v>
      </c>
      <c r="I136" s="89" t="str">
        <f>'CG Internal Tracker'!K136</f>
        <v>Closed</v>
      </c>
      <c r="J136" s="89" t="str">
        <f>'CG Internal Tracker'!B136</f>
        <v>Service Request</v>
      </c>
    </row>
    <row r="137" spans="1:10">
      <c r="A137" s="89" t="str">
        <f>'CG Internal Tracker'!V137</f>
        <v>Not Found in HelpMe</v>
      </c>
      <c r="B137" s="315">
        <f>'CG Internal Tracker'!A137</f>
        <v>4000005599</v>
      </c>
      <c r="C137" s="89" t="str">
        <f>'CG Internal Tracker'!T137</f>
        <v>FI</v>
      </c>
      <c r="D137" s="89" t="str">
        <f>'CG Internal Tracker'!D137</f>
        <v>Not Found in HelpMe</v>
      </c>
      <c r="E137" s="89" t="str">
        <f>'CG Internal Tracker'!E137</f>
        <v>Not Found in HelpMe</v>
      </c>
      <c r="F137" s="89">
        <f>'CG Internal Tracker'!H137</f>
        <v>0</v>
      </c>
      <c r="G137" s="89" t="str">
        <f>'CG Internal Tracker'!L137</f>
        <v>Pending Approval</v>
      </c>
      <c r="H137" s="89">
        <f>'CG Internal Tracker'!AC137</f>
        <v>0</v>
      </c>
      <c r="I137" s="89" t="str">
        <f>'CG Internal Tracker'!K137</f>
        <v>Not Found in HelpMe</v>
      </c>
      <c r="J137" s="89" t="str">
        <f>'CG Internal Tracker'!B137</f>
        <v>Not Found In HelpMe</v>
      </c>
    </row>
    <row r="138" spans="1:10">
      <c r="A138" s="89" t="str">
        <f>'CG Internal Tracker'!V138</f>
        <v>Not Found in HelpMe</v>
      </c>
      <c r="B138" s="315">
        <f>'CG Internal Tracker'!A138</f>
        <v>4000005703</v>
      </c>
      <c r="C138" s="89" t="str">
        <f>'CG Internal Tracker'!T138</f>
        <v>SD</v>
      </c>
      <c r="D138" s="89" t="str">
        <f>'CG Internal Tracker'!D138</f>
        <v>UAE</v>
      </c>
      <c r="E138" s="89" t="str">
        <f>'CG Internal Tracker'!E138</f>
        <v>Sanitaryware Sales</v>
      </c>
      <c r="F138" s="89" t="str">
        <f>'CG Internal Tracker'!H138</f>
        <v>RAK Ceramics - Sink Promotion GOSINK10R</v>
      </c>
      <c r="G138" s="89" t="str">
        <f>'CG Internal Tracker'!L138</f>
        <v>Resolved</v>
      </c>
      <c r="H138" s="89">
        <f>'CG Internal Tracker'!AC138</f>
        <v>0</v>
      </c>
      <c r="I138" s="89" t="str">
        <f>'CG Internal Tracker'!K138</f>
        <v>Closed</v>
      </c>
      <c r="J138" s="89" t="str">
        <f>'CG Internal Tracker'!B138</f>
        <v>Incident</v>
      </c>
    </row>
    <row r="139" spans="1:10">
      <c r="A139" s="89" t="str">
        <f>'CG Internal Tracker'!V139</f>
        <v>Not Found in HelpMe</v>
      </c>
      <c r="B139" s="315">
        <f>'CG Internal Tracker'!A139</f>
        <v>4000005701</v>
      </c>
      <c r="C139" s="89" t="str">
        <f>'CG Internal Tracker'!T139</f>
        <v>SD</v>
      </c>
      <c r="D139" s="89" t="str">
        <f>'CG Internal Tracker'!D139</f>
        <v>UAE</v>
      </c>
      <c r="E139" s="89" t="str">
        <f>'CG Internal Tracker'!E139</f>
        <v>Local Sales</v>
      </c>
      <c r="F139" s="89" t="str">
        <f>'CG Internal Tracker'!H139</f>
        <v>URGENT assistance to fix incompletion log /// SO 1013297 --&gt;replaced by SO 1013305</v>
      </c>
      <c r="G139" s="89" t="str">
        <f>'CG Internal Tracker'!L139</f>
        <v>Resolved</v>
      </c>
      <c r="H139" s="89">
        <f>'CG Internal Tracker'!AC139</f>
        <v>0</v>
      </c>
      <c r="I139" s="89" t="str">
        <f>'CG Internal Tracker'!K139</f>
        <v>Resolved</v>
      </c>
      <c r="J139" s="89" t="str">
        <f>'CG Internal Tracker'!B139</f>
        <v>Incident</v>
      </c>
    </row>
    <row r="140" spans="1:10">
      <c r="A140" s="89" t="str">
        <f>'CG Internal Tracker'!V140</f>
        <v>Not Found in HelpMe</v>
      </c>
      <c r="B140" s="315">
        <f>'CG Internal Tracker'!A140</f>
        <v>4000005336</v>
      </c>
      <c r="C140" s="89" t="str">
        <f>'CG Internal Tracker'!T140</f>
        <v>SD</v>
      </c>
      <c r="D140" s="89" t="str">
        <f>'CG Internal Tracker'!D140</f>
        <v>UAE</v>
      </c>
      <c r="E140" s="89" t="str">
        <f>'CG Internal Tracker'!E140</f>
        <v>Sales</v>
      </c>
      <c r="F140" s="89" t="str">
        <f>'CG Internal Tracker'!H140</f>
        <v>DUO000444 - SHOWING SW06 LOCATION</v>
      </c>
      <c r="G140" s="89" t="str">
        <f>'CG Internal Tracker'!L140</f>
        <v>Resolved</v>
      </c>
      <c r="H140" s="89" t="str">
        <f>'CG Internal Tracker'!AC140</f>
        <v>Master data issue, RAKC internal team working.</v>
      </c>
      <c r="I140" s="89" t="str">
        <f>'CG Internal Tracker'!K140</f>
        <v>Resolved</v>
      </c>
      <c r="J140" s="89" t="str">
        <f>'CG Internal Tracker'!B140</f>
        <v>Incident</v>
      </c>
    </row>
    <row r="141" spans="1:10">
      <c r="A141" s="89" t="str">
        <f>'CG Internal Tracker'!V141</f>
        <v>Not Found in HelpMe</v>
      </c>
      <c r="B141" s="315">
        <f>'CG Internal Tracker'!A141</f>
        <v>4000005106</v>
      </c>
      <c r="C141" s="89" t="str">
        <f>'CG Internal Tracker'!T141</f>
        <v>SD</v>
      </c>
      <c r="D141" s="89" t="str">
        <f>'CG Internal Tracker'!D141</f>
        <v>UAE</v>
      </c>
      <c r="E141" s="89" t="str">
        <f>'CG Internal Tracker'!E141</f>
        <v>Logistics and Warehouse</v>
      </c>
      <c r="F141" s="89" t="str">
        <f>'CG Internal Tracker'!H141</f>
        <v> All delivery note needs to be printed with INCOTERMS and its description, for SW, Tiles &amp; Kludi </v>
      </c>
      <c r="G141" s="89" t="str">
        <f>'CG Internal Tracker'!L141</f>
        <v>Pending RAK Ceramics Action</v>
      </c>
      <c r="H141" s="89" t="str">
        <f>'CG Internal Tracker'!AC141</f>
        <v>Ticket assigned to Ajay RAKC team.</v>
      </c>
      <c r="I141" s="89" t="str">
        <f>'CG Internal Tracker'!K141</f>
        <v>User acceptance</v>
      </c>
      <c r="J141" s="89" t="str">
        <f>'CG Internal Tracker'!B141</f>
        <v>Service Request</v>
      </c>
    </row>
    <row r="142" spans="1:10">
      <c r="A142" s="89" t="str">
        <f>'CG Internal Tracker'!V142</f>
        <v>Not Found in HelpMe</v>
      </c>
      <c r="B142" s="315">
        <f>'CG Internal Tracker'!A142</f>
        <v>4000005727</v>
      </c>
      <c r="C142" s="89" t="str">
        <f>'CG Internal Tracker'!T142</f>
        <v>SD</v>
      </c>
      <c r="D142" s="89" t="str">
        <f>'CG Internal Tracker'!D142</f>
        <v>IND</v>
      </c>
      <c r="E142" s="89" t="str">
        <f>'CG Internal Tracker'!E142</f>
        <v>Purchase</v>
      </c>
      <c r="F142" s="89" t="str">
        <f>'CG Internal Tracker'!H142</f>
        <v>Customer contact number mismatch in SO and SI</v>
      </c>
      <c r="G142" s="89" t="str">
        <f>'CG Internal Tracker'!L142</f>
        <v>Resolved</v>
      </c>
      <c r="H142" s="89">
        <f>'CG Internal Tracker'!AC142</f>
        <v>0</v>
      </c>
      <c r="I142" s="89" t="str">
        <f>'CG Internal Tracker'!K142</f>
        <v>Resolved</v>
      </c>
      <c r="J142" s="89" t="str">
        <f>'CG Internal Tracker'!B142</f>
        <v>Incident</v>
      </c>
    </row>
    <row r="143" spans="1:10">
      <c r="A143" s="89" t="str">
        <f>'CG Internal Tracker'!V143</f>
        <v>Not Found in HelpMe</v>
      </c>
      <c r="B143" s="315">
        <f>'CG Internal Tracker'!A143</f>
        <v>4000005715</v>
      </c>
      <c r="C143" s="89" t="str">
        <f>'CG Internal Tracker'!T143</f>
        <v>SD</v>
      </c>
      <c r="D143" s="89" t="str">
        <f>'CG Internal Tracker'!D143</f>
        <v>UAE</v>
      </c>
      <c r="E143" s="89" t="str">
        <f>'CG Internal Tracker'!E143</f>
        <v>Sales</v>
      </c>
      <c r="F143" s="89" t="str">
        <f>'CG Internal Tracker'!H143</f>
        <v>EXTERNAL ID ISSUE</v>
      </c>
      <c r="G143" s="89" t="str">
        <f>'CG Internal Tracker'!L143</f>
        <v>Pending RAK Ceramics Action</v>
      </c>
      <c r="H143" s="89">
        <f>'CG Internal Tracker'!AC143</f>
        <v>0</v>
      </c>
      <c r="I143" s="89" t="str">
        <f>'CG Internal Tracker'!K143</f>
        <v>In Progress</v>
      </c>
      <c r="J143" s="89" t="str">
        <f>'CG Internal Tracker'!B143</f>
        <v>Incident</v>
      </c>
    </row>
    <row r="144" spans="1:10">
      <c r="A144" s="89" t="str">
        <f>'CG Internal Tracker'!V144</f>
        <v>Not Found in HelpMe</v>
      </c>
      <c r="B144" s="315">
        <f>'CG Internal Tracker'!A144</f>
        <v>4000005573</v>
      </c>
      <c r="C144" s="89" t="str">
        <f>'CG Internal Tracker'!T144</f>
        <v>CO</v>
      </c>
      <c r="D144" s="89" t="str">
        <f>'CG Internal Tracker'!D144</f>
        <v>IND</v>
      </c>
      <c r="E144" s="89" t="str">
        <f>'CG Internal Tracker'!E144</f>
        <v>Finance &amp; Accounts</v>
      </c>
      <c r="F144" s="89" t="str">
        <f>'CG Internal Tracker'!H144</f>
        <v>KKS1 run in the background, keeps getting cancelled automatically</v>
      </c>
      <c r="G144" s="89" t="str">
        <f>'CG Internal Tracker'!L144</f>
        <v>Resolved</v>
      </c>
      <c r="H144" s="89">
        <f>'CG Internal Tracker'!AC144</f>
        <v>0</v>
      </c>
      <c r="I144" s="89" t="str">
        <f>'CG Internal Tracker'!K144</f>
        <v>Closed</v>
      </c>
      <c r="J144" s="89" t="str">
        <f>'CG Internal Tracker'!B144</f>
        <v>Incident</v>
      </c>
    </row>
    <row r="145" spans="1:10">
      <c r="A145" s="89" t="str">
        <f>'CG Internal Tracker'!V145</f>
        <v>Not Found in HelpMe</v>
      </c>
      <c r="B145" s="315">
        <f>'CG Internal Tracker'!A145</f>
        <v>4000005739</v>
      </c>
      <c r="C145" s="89" t="str">
        <f>'CG Internal Tracker'!T145</f>
        <v>FI</v>
      </c>
      <c r="D145" s="89" t="str">
        <f>'CG Internal Tracker'!D145</f>
        <v>BGD</v>
      </c>
      <c r="E145" s="89" t="str">
        <f>'CG Internal Tracker'!E145</f>
        <v>Accounts &amp; Finance</v>
      </c>
      <c r="F145" s="89" t="str">
        <f>'CG Internal Tracker'!H145</f>
        <v>Posting Problem</v>
      </c>
      <c r="G145" s="89" t="str">
        <f>'CG Internal Tracker'!L145</f>
        <v>Resolved</v>
      </c>
      <c r="H145" s="89">
        <f>'CG Internal Tracker'!AC145</f>
        <v>0</v>
      </c>
      <c r="I145" s="89" t="str">
        <f>'CG Internal Tracker'!K145</f>
        <v>Closed</v>
      </c>
      <c r="J145" s="89" t="str">
        <f>'CG Internal Tracker'!B145</f>
        <v>Incident</v>
      </c>
    </row>
    <row r="146" spans="1:10">
      <c r="A146" s="89" t="str">
        <f>'CG Internal Tracker'!V146</f>
        <v>Not Found in HelpMe</v>
      </c>
      <c r="B146" s="315">
        <f>'CG Internal Tracker'!A146</f>
        <v>4000005673</v>
      </c>
      <c r="C146" s="89" t="str">
        <f>'CG Internal Tracker'!T146</f>
        <v>FI</v>
      </c>
      <c r="D146" s="89" t="str">
        <f>'CG Internal Tracker'!D146</f>
        <v>GER</v>
      </c>
      <c r="E146" s="89" t="str">
        <f>'CG Internal Tracker'!E146</f>
        <v>Central Controlling</v>
      </c>
      <c r="F146" s="89" t="str">
        <f>'CG Internal Tracker'!H146</f>
        <v>Report shows wrong value - ZCOFBGUV</v>
      </c>
      <c r="G146" s="89" t="str">
        <f>'CG Internal Tracker'!L146</f>
        <v>Pending for SME's inputs</v>
      </c>
      <c r="H146" s="89" t="str">
        <f>'CG Internal Tracker'!AC146</f>
        <v>11/12 - abap analyses shared with Rak-SME (Sundar). Pending with SME for the logic to be implemented.</v>
      </c>
      <c r="I146" s="89" t="str">
        <f>'CG Internal Tracker'!K146</f>
        <v>In Progress</v>
      </c>
      <c r="J146" s="89" t="str">
        <f>'CG Internal Tracker'!B146</f>
        <v>Incident</v>
      </c>
    </row>
    <row r="147" spans="1:10">
      <c r="A147" s="89" t="str">
        <f>'CG Internal Tracker'!V147</f>
        <v>Not Found in HelpMe</v>
      </c>
      <c r="B147" s="315">
        <f>'CG Internal Tracker'!A147</f>
        <v>4000005570</v>
      </c>
      <c r="C147" s="89" t="str">
        <f>'CG Internal Tracker'!T147</f>
        <v>FI</v>
      </c>
      <c r="D147" s="89" t="str">
        <f>'CG Internal Tracker'!D147</f>
        <v>IND</v>
      </c>
      <c r="E147" s="89" t="str">
        <f>'CG Internal Tracker'!E147</f>
        <v>Accounts - SSC</v>
      </c>
      <c r="F147" s="89" t="str">
        <f>'CG Internal Tracker'!H147</f>
        <v>UPLOAD Error while uploading data -(ZFI001 TCODE)</v>
      </c>
      <c r="G147" s="89" t="str">
        <f>'CG Internal Tracker'!L147</f>
        <v>In Progress</v>
      </c>
      <c r="H147" s="89" t="str">
        <f>'CG Internal Tracker'!AC147</f>
        <v xml:space="preserve">19/12 - received inputs from ABAP team, based on that functional team is re-analysing </v>
      </c>
      <c r="I147" s="89" t="str">
        <f>'CG Internal Tracker'!K147</f>
        <v>In Progress</v>
      </c>
      <c r="J147" s="89" t="str">
        <f>'CG Internal Tracker'!B147</f>
        <v>Incident</v>
      </c>
    </row>
    <row r="148" spans="1:10">
      <c r="A148" s="89" t="str">
        <f>'CG Internal Tracker'!V148</f>
        <v>Not Found in HelpMe</v>
      </c>
      <c r="B148" s="315">
        <f>'CG Internal Tracker'!A148</f>
        <v>4000005573</v>
      </c>
      <c r="C148" s="89" t="str">
        <f>'CG Internal Tracker'!T148</f>
        <v>FI</v>
      </c>
      <c r="D148" s="89" t="str">
        <f>'CG Internal Tracker'!D148</f>
        <v>IND</v>
      </c>
      <c r="E148" s="89" t="str">
        <f>'CG Internal Tracker'!E148</f>
        <v>Finance &amp; Accounts</v>
      </c>
      <c r="F148" s="89" t="str">
        <f>'CG Internal Tracker'!H148</f>
        <v>SAP FV50 entry Parking Issue</v>
      </c>
      <c r="G148" s="89" t="str">
        <f>'CG Internal Tracker'!L148</f>
        <v>Resolved</v>
      </c>
      <c r="H148" s="89">
        <f>'CG Internal Tracker'!AC148</f>
        <v>0</v>
      </c>
      <c r="I148" s="89" t="str">
        <f>'CG Internal Tracker'!K148</f>
        <v>Closed</v>
      </c>
      <c r="J148" s="89" t="str">
        <f>'CG Internal Tracker'!B148</f>
        <v>Incident</v>
      </c>
    </row>
    <row r="149" spans="1:10">
      <c r="A149" s="89" t="str">
        <f>'CG Internal Tracker'!V149</f>
        <v>Not Found in HelpMe</v>
      </c>
      <c r="B149" s="315">
        <f>'CG Internal Tracker'!A149</f>
        <v>4000002963</v>
      </c>
      <c r="C149" s="89" t="str">
        <f>'CG Internal Tracker'!T149</f>
        <v>FI</v>
      </c>
      <c r="D149" s="89" t="str">
        <f>'CG Internal Tracker'!D149</f>
        <v>UAE</v>
      </c>
      <c r="E149" s="89" t="str">
        <f>'CG Internal Tracker'!E149</f>
        <v>Accounts</v>
      </c>
      <c r="F149" s="89" t="str">
        <f>'CG Internal Tracker'!H149</f>
        <v>TO ADD GLS IN FSV IN F.01 (SAP FI) Sol Rf: 3000052558</v>
      </c>
      <c r="G149" s="89" t="str">
        <f>'CG Internal Tracker'!L149</f>
        <v>Completed</v>
      </c>
      <c r="H149" s="89">
        <f>'CG Internal Tracker'!AC149</f>
        <v>0</v>
      </c>
      <c r="I149" s="89" t="str">
        <f>'CG Internal Tracker'!K149</f>
        <v>Resolved</v>
      </c>
      <c r="J149" s="89" t="str">
        <f>'CG Internal Tracker'!B149</f>
        <v>Service Request</v>
      </c>
    </row>
    <row r="150" spans="1:10">
      <c r="A150" s="89" t="str">
        <f>'CG Internal Tracker'!V150</f>
        <v>Not Found in HelpMe</v>
      </c>
      <c r="B150" s="315">
        <f>'CG Internal Tracker'!A150</f>
        <v>4000002373</v>
      </c>
      <c r="C150" s="89" t="str">
        <f>'CG Internal Tracker'!T150</f>
        <v>FI</v>
      </c>
      <c r="D150" s="89" t="str">
        <f>'CG Internal Tracker'!D150</f>
        <v>IND</v>
      </c>
      <c r="E150" s="89" t="str">
        <f>'CG Internal Tracker'!E150</f>
        <v>Purchase</v>
      </c>
      <c r="F150" s="89">
        <f>'CG Internal Tracker'!H150</f>
        <v>0</v>
      </c>
      <c r="G150" s="89" t="str">
        <f>'CG Internal Tracker'!L150</f>
        <v>Completed</v>
      </c>
      <c r="H150" s="89">
        <f>'CG Internal Tracker'!AC150</f>
        <v>0</v>
      </c>
      <c r="I150" s="89" t="str">
        <f>'CG Internal Tracker'!K150</f>
        <v>Closed</v>
      </c>
      <c r="J150" s="89" t="str">
        <f>'CG Internal Tracker'!B150</f>
        <v>Service Request</v>
      </c>
    </row>
    <row r="151" spans="1:10">
      <c r="A151" s="89" t="str">
        <f>'CG Internal Tracker'!V151</f>
        <v>Not Found in HelpMe</v>
      </c>
      <c r="B151" s="315">
        <f>'CG Internal Tracker'!A151</f>
        <v>4000005614</v>
      </c>
      <c r="C151" s="89" t="str">
        <f>'CG Internal Tracker'!T151</f>
        <v>MM</v>
      </c>
      <c r="D151" s="89" t="str">
        <f>'CG Internal Tracker'!D151</f>
        <v>BGD</v>
      </c>
      <c r="E151" s="89" t="str">
        <f>'CG Internal Tracker'!E151</f>
        <v>Press</v>
      </c>
      <c r="F151" s="89" t="str">
        <f>'CG Internal Tracker'!H151</f>
        <v>Release strategy is not appearing</v>
      </c>
      <c r="G151" s="89" t="str">
        <f>'CG Internal Tracker'!L151</f>
        <v>Resolved</v>
      </c>
      <c r="H151" s="89">
        <f>'CG Internal Tracker'!AC151</f>
        <v>0</v>
      </c>
      <c r="I151" s="89" t="str">
        <f>'CG Internal Tracker'!K151</f>
        <v>Closed</v>
      </c>
      <c r="J151" s="89" t="str">
        <f>'CG Internal Tracker'!B151</f>
        <v>Incident</v>
      </c>
    </row>
    <row r="152" spans="1:10">
      <c r="A152" s="89" t="str">
        <f>'CG Internal Tracker'!V152</f>
        <v>Not Found in HelpMe</v>
      </c>
      <c r="B152" s="315">
        <f>'CG Internal Tracker'!A152</f>
        <v>4000005458</v>
      </c>
      <c r="C152" s="89" t="str">
        <f>'CG Internal Tracker'!T152</f>
        <v>MM</v>
      </c>
      <c r="D152" s="89" t="str">
        <f>'CG Internal Tracker'!D152</f>
        <v>IND</v>
      </c>
      <c r="E152" s="89" t="str">
        <f>'CG Internal Tracker'!E152</f>
        <v>Sanitaryware</v>
      </c>
      <c r="F152" s="89" t="str">
        <f>'CG Internal Tracker'!H152</f>
        <v>NEW PR request approval matrix</v>
      </c>
      <c r="G152" s="89" t="str">
        <f>'CG Internal Tracker'!L152</f>
        <v>Complted</v>
      </c>
      <c r="H152" s="89" t="str">
        <f>'CG Internal Tracker'!AC152</f>
        <v>Issue resolved on 20,12.2024</v>
      </c>
      <c r="I152" s="89" t="str">
        <f>'CG Internal Tracker'!K152</f>
        <v>Resolved</v>
      </c>
      <c r="J152" s="89" t="str">
        <f>'CG Internal Tracker'!B152</f>
        <v>Service Request</v>
      </c>
    </row>
    <row r="153" spans="1:10">
      <c r="A153" s="89" t="str">
        <f>'CG Internal Tracker'!V153</f>
        <v>Not Found in HelpMe</v>
      </c>
      <c r="B153" s="315">
        <f>'CG Internal Tracker'!A153</f>
        <v>4000005247</v>
      </c>
      <c r="C153" s="89" t="str">
        <f>'CG Internal Tracker'!T153</f>
        <v>MM</v>
      </c>
      <c r="D153" s="89" t="str">
        <f>'CG Internal Tracker'!D153</f>
        <v>GER</v>
      </c>
      <c r="E153" s="89" t="str">
        <f>'CG Internal Tracker'!E153</f>
        <v>Information Technology</v>
      </c>
      <c r="F153" s="89" t="str">
        <f>'CG Internal Tracker'!H153</f>
        <v>Change of address in PO for Austria</v>
      </c>
      <c r="G153" s="89" t="str">
        <f>'CG Internal Tracker'!L153</f>
        <v>Completed</v>
      </c>
      <c r="H153" s="89">
        <f>'CG Internal Tracker'!AC153</f>
        <v>0</v>
      </c>
      <c r="I153" s="89" t="str">
        <f>'CG Internal Tracker'!K153</f>
        <v>Closed</v>
      </c>
      <c r="J153" s="89" t="str">
        <f>'CG Internal Tracker'!B153</f>
        <v>Service Request</v>
      </c>
    </row>
    <row r="154" spans="1:10">
      <c r="A154" s="89" t="str">
        <f>'CG Internal Tracker'!V154</f>
        <v>Not Found in HelpMe</v>
      </c>
      <c r="B154" s="315">
        <f>'CG Internal Tracker'!A154</f>
        <v>4000004904</v>
      </c>
      <c r="C154" s="89" t="str">
        <f>'CG Internal Tracker'!T154</f>
        <v>MM</v>
      </c>
      <c r="D154" s="89" t="str">
        <f>'CG Internal Tracker'!D154</f>
        <v>IND</v>
      </c>
      <c r="E154" s="89" t="str">
        <f>'CG Internal Tracker'!E154</f>
        <v>Finance &amp; Accounts</v>
      </c>
      <c r="F154" s="89" t="str">
        <f>'CG Internal Tracker'!H154</f>
        <v>Inclusion of central purchasing block in ZMKVZ report</v>
      </c>
      <c r="G154" s="89" t="str">
        <f>'CG Internal Tracker'!L154</f>
        <v>Under UAT</v>
      </c>
      <c r="H154" s="89" t="str">
        <f>'CG Internal Tracker'!AC154</f>
        <v>Waiting for TR to move to Quality system.</v>
      </c>
      <c r="I154" s="89" t="str">
        <f>'CG Internal Tracker'!K154</f>
        <v>User acceptance</v>
      </c>
      <c r="J154" s="89" t="str">
        <f>'CG Internal Tracker'!B154</f>
        <v>Service Request</v>
      </c>
    </row>
    <row r="155" spans="1:10">
      <c r="A155" s="89" t="str">
        <f>'CG Internal Tracker'!V155</f>
        <v>Not Found in HelpMe</v>
      </c>
      <c r="B155" s="315">
        <f>'CG Internal Tracker'!A155</f>
        <v>4000005713</v>
      </c>
      <c r="C155" s="89" t="str">
        <f>'CG Internal Tracker'!T155</f>
        <v>pp</v>
      </c>
      <c r="D155" s="89" t="str">
        <f>'CG Internal Tracker'!D155</f>
        <v>UAE</v>
      </c>
      <c r="E155" s="89" t="str">
        <f>'CG Internal Tracker'!E155</f>
        <v>Production-Planing</v>
      </c>
      <c r="F155" s="89">
        <f>'CG Internal Tracker'!H155</f>
        <v>0</v>
      </c>
      <c r="G155" s="89" t="str">
        <f>'CG Internal Tracker'!L155</f>
        <v>Under Analysis</v>
      </c>
      <c r="H155" s="89">
        <f>'CG Internal Tracker'!AC155</f>
        <v>0</v>
      </c>
      <c r="I155" s="89" t="str">
        <f>'CG Internal Tracker'!K155</f>
        <v>Resolved</v>
      </c>
      <c r="J155" s="89" t="str">
        <f>'CG Internal Tracker'!B155</f>
        <v>Service Request</v>
      </c>
    </row>
    <row r="156" spans="1:10">
      <c r="A156" s="89" t="str">
        <f>'CG Internal Tracker'!V156</f>
        <v>Not Found in HelpMe</v>
      </c>
      <c r="B156" s="315">
        <f>'CG Internal Tracker'!A156</f>
        <v>4000005786</v>
      </c>
      <c r="C156" s="89" t="str">
        <f>'CG Internal Tracker'!T156</f>
        <v>FI</v>
      </c>
      <c r="D156" s="89" t="str">
        <f>'CG Internal Tracker'!D156</f>
        <v>IND</v>
      </c>
      <c r="E156" s="89" t="str">
        <f>'CG Internal Tracker'!E156</f>
        <v>Purchase</v>
      </c>
      <c r="F156" s="89" t="str">
        <f>'CG Internal Tracker'!H156</f>
        <v>GST NO typing mistake during plant code creation , Actual GST is 03AACCR6424N2Z9, but it shows 03AACCR6424N1ZA.</v>
      </c>
      <c r="G156" s="89" t="str">
        <f>'CG Internal Tracker'!L156</f>
        <v>Resolved</v>
      </c>
      <c r="H156" s="89">
        <f>'CG Internal Tracker'!AC156</f>
        <v>0</v>
      </c>
      <c r="I156" s="89" t="str">
        <f>'CG Internal Tracker'!K156</f>
        <v>Resolved</v>
      </c>
      <c r="J156" s="89" t="str">
        <f>'CG Internal Tracker'!B156</f>
        <v>Incident</v>
      </c>
    </row>
    <row r="157" spans="1:10">
      <c r="A157" s="89" t="str">
        <f>'CG Internal Tracker'!V157</f>
        <v>Not Found in HelpMe</v>
      </c>
      <c r="B157" s="315">
        <f>'CG Internal Tracker'!A157</f>
        <v>4000005788</v>
      </c>
      <c r="C157" s="89" t="str">
        <f>'CG Internal Tracker'!T157</f>
        <v>C4C</v>
      </c>
      <c r="D157" s="89" t="str">
        <f>'CG Internal Tracker'!D157</f>
        <v>UAE</v>
      </c>
      <c r="E157" s="89" t="str">
        <f>'CG Internal Tracker'!E157</f>
        <v>Showroom</v>
      </c>
      <c r="F157" s="89" t="str">
        <f>'CG Internal Tracker'!H157</f>
        <v>OLD SYSTEM // REPLACMENT FOC ORDER ERROR</v>
      </c>
      <c r="G157" s="89" t="str">
        <f>'CG Internal Tracker'!L157</f>
        <v>Resolved</v>
      </c>
      <c r="H157" s="89">
        <f>'CG Internal Tracker'!AC157</f>
        <v>0</v>
      </c>
      <c r="I157" s="89" t="str">
        <f>'CG Internal Tracker'!K157</f>
        <v>Closed</v>
      </c>
      <c r="J157" s="89" t="str">
        <f>'CG Internal Tracker'!B157</f>
        <v>Incident</v>
      </c>
    </row>
    <row r="158" spans="1:10">
      <c r="A158" s="89" t="str">
        <f>'CG Internal Tracker'!V158</f>
        <v>Not Found in HelpMe</v>
      </c>
      <c r="B158" s="315">
        <f>'CG Internal Tracker'!A158</f>
        <v>4000005792</v>
      </c>
      <c r="C158" s="89" t="str">
        <f>'CG Internal Tracker'!T158</f>
        <v>C4C</v>
      </c>
      <c r="D158" s="89" t="str">
        <f>'CG Internal Tracker'!D158</f>
        <v>UAE</v>
      </c>
      <c r="E158" s="89" t="str">
        <f>'CG Internal Tracker'!E158</f>
        <v>Sales</v>
      </c>
      <c r="F158" s="89" t="str">
        <f>'CG Internal Tracker'!H158</f>
        <v>Order Placement Issue in SAP.</v>
      </c>
      <c r="G158" s="89" t="str">
        <f>'CG Internal Tracker'!L158</f>
        <v>Resolved</v>
      </c>
      <c r="H158" s="89">
        <f>'CG Internal Tracker'!AC158</f>
        <v>0</v>
      </c>
      <c r="I158" s="89" t="str">
        <f>'CG Internal Tracker'!K158</f>
        <v>Closed</v>
      </c>
      <c r="J158" s="89" t="str">
        <f>'CG Internal Tracker'!B158</f>
        <v>Incident</v>
      </c>
    </row>
    <row r="159" spans="1:10">
      <c r="A159" s="89" t="str">
        <f>'CG Internal Tracker'!V159</f>
        <v>Not Found in HelpMe</v>
      </c>
      <c r="B159" s="315">
        <f>'CG Internal Tracker'!A159</f>
        <v>4000005802</v>
      </c>
      <c r="C159" s="89" t="str">
        <f>'CG Internal Tracker'!T159</f>
        <v>C4C</v>
      </c>
      <c r="D159" s="89" t="str">
        <f>'CG Internal Tracker'!D159</f>
        <v>UAE</v>
      </c>
      <c r="E159" s="89" t="str">
        <f>'CG Internal Tracker'!E159</f>
        <v>Showroom</v>
      </c>
      <c r="F159" s="89" t="str">
        <f>'CG Internal Tracker'!H159</f>
        <v>ERROR IN C4C</v>
      </c>
      <c r="G159" s="89" t="str">
        <f>'CG Internal Tracker'!L159</f>
        <v>Resolved</v>
      </c>
      <c r="H159" s="89">
        <f>'CG Internal Tracker'!AC159</f>
        <v>0</v>
      </c>
      <c r="I159" s="89" t="str">
        <f>'CG Internal Tracker'!K159</f>
        <v>Closed</v>
      </c>
      <c r="J159" s="89" t="str">
        <f>'CG Internal Tracker'!B159</f>
        <v>Incident</v>
      </c>
    </row>
    <row r="160" spans="1:10">
      <c r="A160" s="89" t="str">
        <f>'CG Internal Tracker'!V160</f>
        <v>Not Found in HelpMe</v>
      </c>
      <c r="B160" s="315">
        <f>'CG Internal Tracker'!A160</f>
        <v>4000005805</v>
      </c>
      <c r="C160" s="89" t="str">
        <f>'CG Internal Tracker'!T160</f>
        <v>C4C</v>
      </c>
      <c r="D160" s="89" t="str">
        <f>'CG Internal Tracker'!D160</f>
        <v>UAE</v>
      </c>
      <c r="E160" s="89" t="str">
        <f>'CG Internal Tracker'!E160</f>
        <v>Sales</v>
      </c>
      <c r="F160" s="89" t="str">
        <f>'CG Internal Tracker'!H160</f>
        <v>Quotation price error</v>
      </c>
      <c r="G160" s="89" t="str">
        <f>'CG Internal Tracker'!L160</f>
        <v>Resolved</v>
      </c>
      <c r="H160" s="89">
        <f>'CG Internal Tracker'!AC160</f>
        <v>0</v>
      </c>
      <c r="I160" s="89" t="str">
        <f>'CG Internal Tracker'!K160</f>
        <v>Closed</v>
      </c>
      <c r="J160" s="89" t="str">
        <f>'CG Internal Tracker'!B160</f>
        <v>Incident</v>
      </c>
    </row>
    <row r="161" spans="1:10">
      <c r="A161" s="89" t="str">
        <f>'CG Internal Tracker'!V161</f>
        <v>Not Found in HelpMe</v>
      </c>
      <c r="B161" s="315">
        <f>'CG Internal Tracker'!A161</f>
        <v>4000005808</v>
      </c>
      <c r="C161" s="89" t="str">
        <f>'CG Internal Tracker'!T161</f>
        <v>C4C</v>
      </c>
      <c r="D161" s="89" t="str">
        <f>'CG Internal Tracker'!D161</f>
        <v>UAE</v>
      </c>
      <c r="E161" s="89" t="str">
        <f>'CG Internal Tracker'!E161</f>
        <v>Sales</v>
      </c>
      <c r="F161" s="89" t="str">
        <f>'CG Internal Tracker'!H161</f>
        <v xml:space="preserve"> Frequent SAP Error Codes Blocking Order Placement.</v>
      </c>
      <c r="G161" s="89" t="str">
        <f>'CG Internal Tracker'!L161</f>
        <v>Resolved</v>
      </c>
      <c r="H161" s="89">
        <f>'CG Internal Tracker'!AC161</f>
        <v>0</v>
      </c>
      <c r="I161" s="89" t="str">
        <f>'CG Internal Tracker'!K161</f>
        <v>Closed</v>
      </c>
      <c r="J161" s="89" t="str">
        <f>'CG Internal Tracker'!B161</f>
        <v>Incident</v>
      </c>
    </row>
    <row r="162" spans="1:10">
      <c r="A162" s="89" t="str">
        <f>'CG Internal Tracker'!V162</f>
        <v>Not Found in HelpMe</v>
      </c>
      <c r="B162" s="315">
        <f>'CG Internal Tracker'!A162</f>
        <v>4000005799</v>
      </c>
      <c r="C162" s="89" t="str">
        <f>'CG Internal Tracker'!T162</f>
        <v>PP</v>
      </c>
      <c r="D162" s="89" t="str">
        <f>'CG Internal Tracker'!D162</f>
        <v>UAE</v>
      </c>
      <c r="E162" s="89" t="str">
        <f>'CG Internal Tracker'!E162</f>
        <v>Production</v>
      </c>
      <c r="F162" s="89" t="str">
        <f>'CG Internal Tracker'!H162</f>
        <v>We got error in posting in SAP and could not resolve it , So please do the needful to resolve the same ASAP.</v>
      </c>
      <c r="G162" s="89" t="str">
        <f>'CG Internal Tracker'!L162</f>
        <v>Resolved</v>
      </c>
      <c r="H162" s="89">
        <f>'CG Internal Tracker'!AC162</f>
        <v>0</v>
      </c>
      <c r="I162" s="89" t="str">
        <f>'CG Internal Tracker'!K162</f>
        <v>Closed</v>
      </c>
      <c r="J162" s="89" t="str">
        <f>'CG Internal Tracker'!B162</f>
        <v>Incident</v>
      </c>
    </row>
    <row r="163" spans="1:10">
      <c r="A163" s="89" t="str">
        <f>'CG Internal Tracker'!V163</f>
        <v>Not Found in HelpMe</v>
      </c>
      <c r="B163" s="315">
        <f>'CG Internal Tracker'!A163</f>
        <v>4000005713</v>
      </c>
      <c r="C163" s="89" t="str">
        <f>'CG Internal Tracker'!T163</f>
        <v>PP</v>
      </c>
      <c r="D163" s="89" t="str">
        <f>'CG Internal Tracker'!D163</f>
        <v>UAE</v>
      </c>
      <c r="E163" s="89" t="str">
        <f>'CG Internal Tracker'!E163</f>
        <v>Production-Planing</v>
      </c>
      <c r="F163" s="89" t="str">
        <f>'CG Internal Tracker'!H163</f>
        <v>Addition of Data for ZPP_BOM_UPLOAD Program </v>
      </c>
      <c r="G163" s="89" t="str">
        <f>'CG Internal Tracker'!L163</f>
        <v>Under UAT</v>
      </c>
      <c r="H163" s="89">
        <f>'CG Internal Tracker'!AC163</f>
        <v>0</v>
      </c>
      <c r="I163" s="89" t="str">
        <f>'CG Internal Tracker'!K163</f>
        <v>Resolved</v>
      </c>
      <c r="J163" s="89" t="str">
        <f>'CG Internal Tracker'!B163</f>
        <v>Service Request</v>
      </c>
    </row>
    <row r="164" spans="1:10">
      <c r="A164" s="89" t="str">
        <f>'CG Internal Tracker'!V164</f>
        <v>Not Found in HelpMe</v>
      </c>
      <c r="B164" s="315">
        <f>'CG Internal Tracker'!A164</f>
        <v>4000005652</v>
      </c>
      <c r="C164" s="89" t="str">
        <f>'CG Internal Tracker'!T164</f>
        <v>PP</v>
      </c>
      <c r="D164" s="89" t="str">
        <f>'CG Internal Tracker'!D164</f>
        <v>UAE</v>
      </c>
      <c r="E164" s="89" t="str">
        <f>'CG Internal Tracker'!E164</f>
        <v>Production-Planing</v>
      </c>
      <c r="F164" s="89" t="str">
        <f>'CG Internal Tracker'!H164</f>
        <v>Request for New Creation Program for KRT/KRP</v>
      </c>
      <c r="G164" s="89" t="str">
        <f>'CG Internal Tracker'!L164</f>
        <v>Under Development</v>
      </c>
      <c r="H164" s="89" t="str">
        <f>'CG Internal Tracker'!AC164</f>
        <v>Checking feasibility with ABAP on existing BAPI's.</v>
      </c>
      <c r="I164" s="89" t="str">
        <f>'CG Internal Tracker'!K164</f>
        <v>In Progress</v>
      </c>
      <c r="J164" s="89" t="str">
        <f>'CG Internal Tracker'!B164</f>
        <v>Service Request</v>
      </c>
    </row>
    <row r="165" spans="1:10">
      <c r="A165" s="89" t="str">
        <f>'CG Internal Tracker'!V165</f>
        <v>Not Found in HelpMe</v>
      </c>
      <c r="B165" s="315">
        <f>'CG Internal Tracker'!A165</f>
        <v>4000005838</v>
      </c>
      <c r="C165" s="89" t="str">
        <f>'CG Internal Tracker'!T165</f>
        <v>C4C</v>
      </c>
      <c r="D165" s="89" t="str">
        <f>'CG Internal Tracker'!D165</f>
        <v>UAE</v>
      </c>
      <c r="E165" s="89" t="str">
        <f>'CG Internal Tracker'!E165</f>
        <v>Sanitaryware Sales</v>
      </c>
      <c r="F165" s="89" t="str">
        <f>'CG Internal Tracker'!H165</f>
        <v>SAP Incident / C4C / External ID not showing</v>
      </c>
      <c r="G165" s="89" t="str">
        <f>'CG Internal Tracker'!L165</f>
        <v>Resolved</v>
      </c>
      <c r="H165" s="89">
        <f>'CG Internal Tracker'!AC165</f>
        <v>0</v>
      </c>
      <c r="I165" s="89" t="str">
        <f>'CG Internal Tracker'!K165</f>
        <v>Closed</v>
      </c>
      <c r="J165" s="89" t="str">
        <f>'CG Internal Tracker'!B165</f>
        <v>Incident</v>
      </c>
    </row>
    <row r="166" spans="1:10">
      <c r="A166" s="89" t="str">
        <f>'CG Internal Tracker'!V166</f>
        <v>Not Found in HelpMe</v>
      </c>
      <c r="B166" s="315">
        <f>'CG Internal Tracker'!A166</f>
        <v>4000005856</v>
      </c>
      <c r="C166" s="89" t="str">
        <f>'CG Internal Tracker'!T166</f>
        <v>SD</v>
      </c>
      <c r="D166" s="89" t="str">
        <f>'CG Internal Tracker'!D166</f>
        <v>UAE</v>
      </c>
      <c r="E166" s="89" t="str">
        <f>'CG Internal Tracker'!E166</f>
        <v>Customer Advocacy - Tiles</v>
      </c>
      <c r="F166" s="89" t="str">
        <f>'CG Internal Tracker'!H166</f>
        <v>SAP Incident-Without a balance order QTY in SAP, the System still allows entry to book the stock</v>
      </c>
      <c r="G166" s="89" t="str">
        <f>'CG Internal Tracker'!L166</f>
        <v>In Progress</v>
      </c>
      <c r="H166" s="89" t="str">
        <f>'CG Internal Tracker'!AC166</f>
        <v xml:space="preserve"> sent a mail to user for requested inputs and requirement clarification</v>
      </c>
      <c r="I166" s="89" t="str">
        <f>'CG Internal Tracker'!K166</f>
        <v>In Progress</v>
      </c>
      <c r="J166" s="89" t="str">
        <f>'CG Internal Tracker'!B166</f>
        <v>Incident</v>
      </c>
    </row>
    <row r="167" spans="1:10">
      <c r="A167" s="89" t="str">
        <f>'CG Internal Tracker'!V167</f>
        <v>Not Found in HelpMe</v>
      </c>
      <c r="B167" s="315">
        <f>'CG Internal Tracker'!A167</f>
        <v>4000005839</v>
      </c>
      <c r="C167" s="89" t="str">
        <f>'CG Internal Tracker'!T167</f>
        <v>QM</v>
      </c>
      <c r="D167" s="89" t="str">
        <f>'CG Internal Tracker'!D167</f>
        <v>UAE</v>
      </c>
      <c r="E167" s="89" t="str">
        <f>'CG Internal Tracker'!E167</f>
        <v>Production</v>
      </c>
      <c r="F167" s="89" t="str">
        <f>'CG Internal Tracker'!H167</f>
        <v>UNABLE TO PUT SCRAP in QA32 - QM</v>
      </c>
      <c r="G167" s="89" t="str">
        <f>'CG Internal Tracker'!L167</f>
        <v>In Progress</v>
      </c>
      <c r="H167" s="89" t="str">
        <f>'CG Internal Tracker'!AC167</f>
        <v>FI/CO team needs to look into this to assign cost element to required PA structure.</v>
      </c>
      <c r="I167" s="89" t="str">
        <f>'CG Internal Tracker'!K167</f>
        <v>In Progress</v>
      </c>
      <c r="J167" s="89" t="str">
        <f>'CG Internal Tracker'!B167</f>
        <v>Incident</v>
      </c>
    </row>
    <row r="168" spans="1:10">
      <c r="A168" s="89" t="str">
        <f>'CG Internal Tracker'!V168</f>
        <v>Not Found in HelpMe</v>
      </c>
      <c r="B168" s="315">
        <f>'CG Internal Tracker'!A168</f>
        <v>4000005860</v>
      </c>
      <c r="C168" s="89" t="str">
        <f>'CG Internal Tracker'!T168</f>
        <v>SD</v>
      </c>
      <c r="D168" s="89" t="str">
        <f>'CG Internal Tracker'!D168</f>
        <v>UAE</v>
      </c>
      <c r="E168" s="89" t="str">
        <f>'CG Internal Tracker'!E168</f>
        <v>Customer Advocacy - Tiles</v>
      </c>
      <c r="F168" s="89" t="str">
        <f>'CG Internal Tracker'!H168</f>
        <v>SO and Line for numerous stock storage locations-ended up with error while retrieving DNs</v>
      </c>
      <c r="G168" s="89" t="str">
        <f>'CG Internal Tracker'!L168</f>
        <v>Pending User Information</v>
      </c>
      <c r="H168" s="89" t="str">
        <f>'CG Internal Tracker'!AC168</f>
        <v>sent a mail to user for requested inputs and requirement clarification</v>
      </c>
      <c r="I168" s="89" t="str">
        <f>'CG Internal Tracker'!K168</f>
        <v>In Progress</v>
      </c>
      <c r="J168" s="89" t="str">
        <f>'CG Internal Tracker'!B168</f>
        <v>Incident</v>
      </c>
    </row>
    <row r="169" spans="1:10">
      <c r="A169" s="89" t="str">
        <f>'CG Internal Tracker'!V169</f>
        <v>Not Found in HelpMe</v>
      </c>
      <c r="B169" s="315">
        <f>'CG Internal Tracker'!A169</f>
        <v>4000005592</v>
      </c>
      <c r="C169" s="89" t="str">
        <f>'CG Internal Tracker'!T169</f>
        <v>PP</v>
      </c>
      <c r="D169" s="89" t="str">
        <f>'CG Internal Tracker'!D169</f>
        <v>BGD</v>
      </c>
      <c r="E169" s="89" t="str">
        <f>'CG Internal Tracker'!E169</f>
        <v>Tiles Production</v>
      </c>
      <c r="F169" s="89" t="str">
        <f>'CG Internal Tracker'!H169</f>
        <v>Previous month material showing in COGI </v>
      </c>
      <c r="G169" s="89" t="str">
        <f>'CG Internal Tracker'!L169</f>
        <v>Resolved</v>
      </c>
      <c r="H169" s="89">
        <f>'CG Internal Tracker'!AC169</f>
        <v>0</v>
      </c>
      <c r="I169" s="89" t="str">
        <f>'CG Internal Tracker'!K169</f>
        <v>Closed</v>
      </c>
      <c r="J169" s="89" t="str">
        <f>'CG Internal Tracker'!B169</f>
        <v>Incident</v>
      </c>
    </row>
    <row r="170" spans="1:10">
      <c r="A170" s="89" t="str">
        <f>'CG Internal Tracker'!V170</f>
        <v>Not Found in HelpMe</v>
      </c>
      <c r="B170" s="315">
        <f>'CG Internal Tracker'!A170</f>
        <v>4000000625</v>
      </c>
      <c r="C170" s="89" t="str">
        <f>'CG Internal Tracker'!T170</f>
        <v>SD</v>
      </c>
      <c r="D170" s="89" t="str">
        <f>'CG Internal Tracker'!D170</f>
        <v>IND</v>
      </c>
      <c r="E170" s="89" t="str">
        <f>'CG Internal Tracker'!E170</f>
        <v>Finance &amp; Accounts</v>
      </c>
      <c r="F170" s="89" t="str">
        <f>'CG Internal Tracker'!H170</f>
        <v>SHIPPING ADDRESS IN STO CHANGE - Moti - Sol Ref 3000052521</v>
      </c>
      <c r="G170" s="89" t="str">
        <f>'CG Internal Tracker'!L170</f>
        <v>Under UAT</v>
      </c>
      <c r="H170" s="89" t="str">
        <f>'CG Internal Tracker'!AC170</f>
        <v>Waiting for UAT confirmation.</v>
      </c>
      <c r="I170" s="89" t="str">
        <f>'CG Internal Tracker'!K170</f>
        <v>User acceptance</v>
      </c>
      <c r="J170" s="89" t="str">
        <f>'CG Internal Tracker'!B170</f>
        <v>Service Request</v>
      </c>
    </row>
    <row r="171" spans="1:10">
      <c r="A171" s="89" t="str">
        <f>'CG Internal Tracker'!V171</f>
        <v>Not Found in HelpMe</v>
      </c>
      <c r="B171" s="315">
        <f>'CG Internal Tracker'!A171</f>
        <v>4000004280</v>
      </c>
      <c r="C171" s="89" t="str">
        <f>'CG Internal Tracker'!T171</f>
        <v>C4C</v>
      </c>
      <c r="D171" s="89" t="str">
        <f>'CG Internal Tracker'!D171</f>
        <v>UAE</v>
      </c>
      <c r="E171" s="89" t="str">
        <f>'CG Internal Tracker'!E171</f>
        <v>Sanitaryware Plant</v>
      </c>
      <c r="F171" s="89" t="str">
        <f>'CG Internal Tracker'!H171</f>
        <v>C4C / SAP approving authority- segregation</v>
      </c>
      <c r="G171" s="89" t="str">
        <f>'CG Internal Tracker'!L171</f>
        <v>Pending RAK Ceramics Action</v>
      </c>
      <c r="H171" s="89" t="str">
        <f>'CG Internal Tracker'!AC171</f>
        <v xml:space="preserve"> Master Data issue HelpMe re-routed the incident to RAKC IT</v>
      </c>
      <c r="I171" s="89" t="str">
        <f>'CG Internal Tracker'!K171</f>
        <v>In Progress</v>
      </c>
      <c r="J171" s="89" t="str">
        <f>'CG Internal Tracker'!B171</f>
        <v>Service Request</v>
      </c>
    </row>
    <row r="172" spans="1:10">
      <c r="A172" s="89" t="str">
        <f>'CG Internal Tracker'!V172</f>
        <v>Not Found in HelpMe</v>
      </c>
      <c r="B172" s="315">
        <f>'CG Internal Tracker'!A172</f>
        <v>4000000772</v>
      </c>
      <c r="C172" s="89" t="str">
        <f>'CG Internal Tracker'!T172</f>
        <v>SD</v>
      </c>
      <c r="D172" s="89" t="str">
        <f>'CG Internal Tracker'!D172</f>
        <v>IND</v>
      </c>
      <c r="E172" s="89" t="str">
        <f>'CG Internal Tracker'!E172</f>
        <v>Commercial Accounts</v>
      </c>
      <c r="F172" s="89" t="str">
        <f>'CG Internal Tracker'!H172</f>
        <v>One time customer code for showroom cust Sol#: 3000052279</v>
      </c>
      <c r="G172" s="89" t="str">
        <f>'CG Internal Tracker'!L172</f>
        <v>Under UAT</v>
      </c>
      <c r="H172" s="89" t="str">
        <f>'CG Internal Tracker'!AC172</f>
        <v>Guided User with Procedure Document on 17.12.2024</v>
      </c>
      <c r="I172" s="89" t="str">
        <f>'CG Internal Tracker'!K172</f>
        <v>User acceptance</v>
      </c>
      <c r="J172" s="89" t="str">
        <f>'CG Internal Tracker'!B172</f>
        <v>Service Request</v>
      </c>
    </row>
    <row r="173" spans="1:10">
      <c r="A173" s="89" t="str">
        <f>'CG Internal Tracker'!V173</f>
        <v>Not Found in HelpMe</v>
      </c>
      <c r="B173" s="315">
        <f>'CG Internal Tracker'!A173</f>
        <v>4000000787</v>
      </c>
      <c r="C173" s="89" t="str">
        <f>'CG Internal Tracker'!T173</f>
        <v>SD</v>
      </c>
      <c r="D173" s="89" t="str">
        <f>'CG Internal Tracker'!D173</f>
        <v>IND</v>
      </c>
      <c r="E173" s="89" t="str">
        <f>'CG Internal Tracker'!E173</f>
        <v>Commercial Accounts</v>
      </c>
      <c r="F173" s="89" t="str">
        <f>'CG Internal Tracker'!H173</f>
        <v>New Sales Office Required Bhutan and Nepal (Mumbai) - Old Sol Ref 3000052046</v>
      </c>
      <c r="G173" s="89" t="str">
        <f>'CG Internal Tracker'!L173</f>
        <v>Completed</v>
      </c>
      <c r="H173" s="89">
        <f>'CG Internal Tracker'!AC173</f>
        <v>0</v>
      </c>
      <c r="I173" s="89" t="str">
        <f>'CG Internal Tracker'!K173</f>
        <v>Closed</v>
      </c>
      <c r="J173" s="89" t="str">
        <f>'CG Internal Tracker'!B173</f>
        <v>Service Request</v>
      </c>
    </row>
    <row r="174" spans="1:10">
      <c r="A174" s="89" t="str">
        <f>'CG Internal Tracker'!V174</f>
        <v>Not Found in HelpMe</v>
      </c>
      <c r="B174" s="315">
        <f>'CG Internal Tracker'!A174</f>
        <v>4000000107</v>
      </c>
      <c r="C174" s="89" t="str">
        <f>'CG Internal Tracker'!T174</f>
        <v>SD</v>
      </c>
      <c r="D174" s="89" t="str">
        <f>'CG Internal Tracker'!D174</f>
        <v>IND</v>
      </c>
      <c r="E174" s="89" t="str">
        <f>'CG Internal Tracker'!E174</f>
        <v>Commercial Accounts</v>
      </c>
      <c r="F174" s="89" t="str">
        <f>'CG Internal Tracker'!H174</f>
        <v>Need to bring the columns from material master to sales register &amp; to set the new Rule Sol#: 3000052515</v>
      </c>
      <c r="G174" s="89" t="str">
        <f>'CG Internal Tracker'!L174</f>
        <v>Completed</v>
      </c>
      <c r="H174" s="89">
        <f>'CG Internal Tracker'!AC174</f>
        <v>0</v>
      </c>
      <c r="I174" s="89" t="str">
        <f>'CG Internal Tracker'!K174</f>
        <v>Resolved</v>
      </c>
      <c r="J174" s="89" t="str">
        <f>'CG Internal Tracker'!B174</f>
        <v>Service Request</v>
      </c>
    </row>
    <row r="175" spans="1:10">
      <c r="A175" s="89" t="str">
        <f>'CG Internal Tracker'!V175</f>
        <v>Not Found in HelpMe</v>
      </c>
      <c r="B175" s="315">
        <f>'CG Internal Tracker'!A175</f>
        <v>4000005821</v>
      </c>
      <c r="C175" s="89" t="str">
        <f>'CG Internal Tracker'!T175</f>
        <v>SD</v>
      </c>
      <c r="D175" s="89" t="str">
        <f>'CG Internal Tracker'!D175</f>
        <v>UAE</v>
      </c>
      <c r="E175" s="89" t="str">
        <f>'CG Internal Tracker'!E175</f>
        <v>Showroom</v>
      </c>
      <c r="F175" s="89" t="str">
        <f>'CG Internal Tracker'!H175</f>
        <v>5932338 -Price Discrepancy Issue in Sales Order Submission.</v>
      </c>
      <c r="G175" s="89" t="str">
        <f>'CG Internal Tracker'!L175</f>
        <v>Resolved</v>
      </c>
      <c r="H175" s="89">
        <f>'CG Internal Tracker'!AC175</f>
        <v>0</v>
      </c>
      <c r="I175" s="89" t="str">
        <f>'CG Internal Tracker'!K175</f>
        <v>Closed</v>
      </c>
      <c r="J175" s="89" t="str">
        <f>'CG Internal Tracker'!B175</f>
        <v>Incident</v>
      </c>
    </row>
    <row r="176" spans="1:10">
      <c r="A176" s="89" t="str">
        <f>'CG Internal Tracker'!V176</f>
        <v>Not Found in HelpMe</v>
      </c>
      <c r="B176" s="315">
        <f>'CG Internal Tracker'!A176</f>
        <v>4000001781</v>
      </c>
      <c r="C176" s="89" t="str">
        <f>'CG Internal Tracker'!T176</f>
        <v>SD</v>
      </c>
      <c r="D176" s="89" t="str">
        <f>'CG Internal Tracker'!D176</f>
        <v>UAE</v>
      </c>
      <c r="E176" s="89" t="str">
        <f>'CG Internal Tracker'!E176</f>
        <v>Corporate Development</v>
      </c>
      <c r="F176" s="89" t="str">
        <f>'CG Internal Tracker'!H176</f>
        <v>In POS, add justification field for discount - Sol ref#: 3000052632</v>
      </c>
      <c r="G176" s="89" t="str">
        <f>'CG Internal Tracker'!L176</f>
        <v>Under Requirements Gathering</v>
      </c>
      <c r="H176" s="89" t="str">
        <f>'CG Internal Tracker'!AC176</f>
        <v>Awaiting a test case in Quality from User</v>
      </c>
      <c r="I176" s="89" t="str">
        <f>'CG Internal Tracker'!K176</f>
        <v>User acceptance</v>
      </c>
      <c r="J176" s="89" t="str">
        <f>'CG Internal Tracker'!B176</f>
        <v>Service Request</v>
      </c>
    </row>
    <row r="177" spans="1:10">
      <c r="A177" s="89" t="str">
        <f>'CG Internal Tracker'!V177</f>
        <v>Not Found in HelpMe</v>
      </c>
      <c r="B177" s="315">
        <f>'CG Internal Tracker'!A177</f>
        <v>4000005797</v>
      </c>
      <c r="C177" s="89" t="str">
        <f>'CG Internal Tracker'!T177</f>
        <v>MDG</v>
      </c>
      <c r="D177" s="89" t="str">
        <f>'CG Internal Tracker'!D177</f>
        <v>UAE</v>
      </c>
      <c r="E177" s="89" t="str">
        <f>'CG Internal Tracker'!E177</f>
        <v>Purchase</v>
      </c>
      <c r="F177" s="89" t="str">
        <f>'CG Internal Tracker'!H177</f>
        <v>MDG CLASSIFICATION WARNING MESSAGE CHANGES </v>
      </c>
      <c r="G177" s="89" t="str">
        <f>'CG Internal Tracker'!L177</f>
        <v>Under Development</v>
      </c>
      <c r="H177" s="89" t="str">
        <f>'CG Internal Tracker'!AC177</f>
        <v>ABAP team is doing some enhancement</v>
      </c>
      <c r="I177" s="89" t="str">
        <f>'CG Internal Tracker'!K177</f>
        <v>In Progress</v>
      </c>
      <c r="J177" s="89" t="str">
        <f>'CG Internal Tracker'!B177</f>
        <v>Service Request</v>
      </c>
    </row>
    <row r="178" spans="1:10">
      <c r="A178" s="89" t="str">
        <f>'CG Internal Tracker'!V178</f>
        <v>Not Found in HelpMe</v>
      </c>
      <c r="B178" s="315">
        <f>'CG Internal Tracker'!A178</f>
        <v>4000005966</v>
      </c>
      <c r="C178" s="89" t="str">
        <f>'CG Internal Tracker'!T178</f>
        <v>C4C</v>
      </c>
      <c r="D178" s="89" t="str">
        <f>'CG Internal Tracker'!D178</f>
        <v>UAE</v>
      </c>
      <c r="E178" s="89" t="str">
        <f>'CG Internal Tracker'!E178</f>
        <v>Sales</v>
      </c>
      <c r="F178" s="89" t="str">
        <f>'CG Internal Tracker'!H178</f>
        <v>FW: 70045148 - C,642 - 30205900 - RAJEEV</v>
      </c>
      <c r="G178" s="89" t="str">
        <f>'CG Internal Tracker'!L178</f>
        <v>Resolved</v>
      </c>
      <c r="H178" s="89">
        <f>'CG Internal Tracker'!AC178</f>
        <v>0</v>
      </c>
      <c r="I178" s="89" t="str">
        <f>'CG Internal Tracker'!K178</f>
        <v>Resolved</v>
      </c>
      <c r="J178" s="89" t="str">
        <f>'CG Internal Tracker'!B178</f>
        <v>Incident</v>
      </c>
    </row>
    <row r="179" spans="1:10">
      <c r="A179" s="89" t="str">
        <f>'CG Internal Tracker'!V179</f>
        <v>Not Found in HelpMe</v>
      </c>
      <c r="B179" s="315">
        <f>'CG Internal Tracker'!A179</f>
        <v>4000005969</v>
      </c>
      <c r="C179" s="89" t="str">
        <f>'CG Internal Tracker'!T179</f>
        <v>C4C</v>
      </c>
      <c r="D179" s="89" t="str">
        <f>'CG Internal Tracker'!D179</f>
        <v>UAE</v>
      </c>
      <c r="E179" s="89" t="str">
        <f>'CG Internal Tracker'!E179</f>
        <v>Local Sales</v>
      </c>
      <c r="F179" s="89" t="str">
        <f>'CG Internal Tracker'!H179</f>
        <v>C4C issue / unable to prepare quotation</v>
      </c>
      <c r="G179" s="89" t="str">
        <f>'CG Internal Tracker'!L179</f>
        <v>Resolved</v>
      </c>
      <c r="H179" s="89">
        <f>'CG Internal Tracker'!AC179</f>
        <v>0</v>
      </c>
      <c r="I179" s="89" t="str">
        <f>'CG Internal Tracker'!K179</f>
        <v>Resolved</v>
      </c>
      <c r="J179" s="89" t="str">
        <f>'CG Internal Tracker'!B179</f>
        <v>Incident</v>
      </c>
    </row>
    <row r="180" spans="1:10">
      <c r="A180" s="89" t="str">
        <f>'CG Internal Tracker'!V180</f>
        <v>Not Found in HelpMe</v>
      </c>
      <c r="B180" s="315">
        <f>'CG Internal Tracker'!A180</f>
        <v>4000002744</v>
      </c>
      <c r="C180" s="89" t="str">
        <f>'CG Internal Tracker'!T180</f>
        <v>CO</v>
      </c>
      <c r="D180" s="89" t="str">
        <f>'CG Internal Tracker'!D180</f>
        <v>UAE</v>
      </c>
      <c r="E180" s="89" t="str">
        <f>'CG Internal Tracker'!E180</f>
        <v>Accounts</v>
      </c>
      <c r="F180" s="89" t="str">
        <f>'CG Internal Tracker'!H180</f>
        <v xml:space="preserve">Creating of shurtdown orders and understanding of the impact of the same on the books of accounts and COPA </v>
      </c>
      <c r="G180" s="89" t="str">
        <f>'CG Internal Tracker'!L180</f>
        <v>Completed</v>
      </c>
      <c r="H180" s="89">
        <f>'CG Internal Tracker'!AC180</f>
        <v>0</v>
      </c>
      <c r="I180" s="89" t="str">
        <f>'CG Internal Tracker'!K180</f>
        <v>Resolved</v>
      </c>
      <c r="J180" s="89" t="str">
        <f>'CG Internal Tracker'!B180</f>
        <v>Service Request</v>
      </c>
    </row>
    <row r="181" spans="1:10">
      <c r="A181" s="89" t="str">
        <f>'CG Internal Tracker'!V181</f>
        <v>Not Found in HelpMe</v>
      </c>
      <c r="B181" s="315">
        <f>'CG Internal Tracker'!A181</f>
        <v>4000005979</v>
      </c>
      <c r="C181" s="89" t="str">
        <f>'CG Internal Tracker'!T181</f>
        <v>C4C</v>
      </c>
      <c r="D181" s="89" t="str">
        <f>'CG Internal Tracker'!D181</f>
        <v>UAE</v>
      </c>
      <c r="E181" s="89" t="str">
        <f>'CG Internal Tracker'!E181</f>
        <v>Sanitaryware Sales</v>
      </c>
      <c r="F181" s="89" t="str">
        <f>'CG Internal Tracker'!H181</f>
        <v>C4C ERROR - CAN'T CREATE S.O</v>
      </c>
      <c r="G181" s="89" t="str">
        <f>'CG Internal Tracker'!L181</f>
        <v>Resolved</v>
      </c>
      <c r="H181" s="89">
        <f>'CG Internal Tracker'!AC181</f>
        <v>0</v>
      </c>
      <c r="I181" s="89" t="str">
        <f>'CG Internal Tracker'!K181</f>
        <v>Resolved</v>
      </c>
      <c r="J181" s="89" t="str">
        <f>'CG Internal Tracker'!B181</f>
        <v>Incident</v>
      </c>
    </row>
    <row r="182" spans="1:10">
      <c r="A182" s="89" t="str">
        <f>'CG Internal Tracker'!V182</f>
        <v>Not Found in HelpMe</v>
      </c>
      <c r="B182" s="315">
        <f>'CG Internal Tracker'!A182</f>
        <v>4000001229</v>
      </c>
      <c r="C182" s="89" t="str">
        <f>'CG Internal Tracker'!T182</f>
        <v>SD</v>
      </c>
      <c r="D182" s="89" t="str">
        <f>'CG Internal Tracker'!D182</f>
        <v>UAE</v>
      </c>
      <c r="E182" s="89" t="str">
        <f>'CG Internal Tracker'!E182</f>
        <v>Finance &amp; Accounts</v>
      </c>
      <c r="F182" s="89" t="str">
        <f>'CG Internal Tracker'!H182</f>
        <v>Migrated SM#3000051067 Chg in Duty/Comm/Bonus impact final Pric</v>
      </c>
      <c r="G182" s="89" t="str">
        <f>'CG Internal Tracker'!L182</f>
        <v>Under Requirements Gathering</v>
      </c>
      <c r="H182" s="89" t="str">
        <f>'CG Internal Tracker'!AC182</f>
        <v xml:space="preserve"> we sent a mail to user to discuss on this requirement and start work from our end</v>
      </c>
      <c r="I182" s="89" t="str">
        <f>'CG Internal Tracker'!K182</f>
        <v>In Progress</v>
      </c>
      <c r="J182" s="89" t="str">
        <f>'CG Internal Tracker'!B182</f>
        <v>Service Request</v>
      </c>
    </row>
    <row r="183" spans="1:10">
      <c r="A183" s="89" t="str">
        <f>'CG Internal Tracker'!V183</f>
        <v>Not Found in HelpMe</v>
      </c>
      <c r="B183" s="315">
        <f>'CG Internal Tracker'!A183</f>
        <v>4000003886</v>
      </c>
      <c r="C183" s="89" t="str">
        <f>'CG Internal Tracker'!T183</f>
        <v>HCM</v>
      </c>
      <c r="D183" s="89" t="str">
        <f>'CG Internal Tracker'!D183</f>
        <v>UAE</v>
      </c>
      <c r="E183" s="89" t="str">
        <f>'CG Internal Tracker'!E183</f>
        <v>PR &amp; Administration</v>
      </c>
      <c r="F183" s="89" t="str">
        <f>'CG Internal Tracker'!H183</f>
        <v>Report creation and access for taking report from SAP data record</v>
      </c>
      <c r="G183" s="89" t="str">
        <f>'CG Internal Tracker'!L183</f>
        <v>Under UAT</v>
      </c>
      <c r="H183" s="89" t="str">
        <f>'CG Internal Tracker'!AC183</f>
        <v>[20-12-2024] Reminder sent to business to update on UAT</v>
      </c>
      <c r="I183" s="89" t="str">
        <f>'CG Internal Tracker'!K183</f>
        <v>User acceptance</v>
      </c>
      <c r="J183" s="89" t="str">
        <f>'CG Internal Tracker'!B183</f>
        <v>Service Request</v>
      </c>
    </row>
    <row r="184" spans="1:10">
      <c r="A184" s="89" t="str">
        <f>'CG Internal Tracker'!V184</f>
        <v>Not Found in HelpMe</v>
      </c>
      <c r="B184" s="315">
        <f>'CG Internal Tracker'!A184</f>
        <v>4000004782</v>
      </c>
      <c r="C184" s="89" t="str">
        <f>'CG Internal Tracker'!T184</f>
        <v>MM</v>
      </c>
      <c r="D184" s="89" t="str">
        <f>'CG Internal Tracker'!D184</f>
        <v>UAE</v>
      </c>
      <c r="E184" s="89" t="str">
        <f>'CG Internal Tracker'!E184</f>
        <v>Purchase</v>
      </c>
      <c r="F184" s="89" t="str">
        <f>'CG Internal Tracker'!H184</f>
        <v>Request changes in release strategy workflow - Purchase Department - Sol ref#: 3000052627</v>
      </c>
      <c r="G184" s="89" t="str">
        <f>'CG Internal Tracker'!L184</f>
        <v>Under UAT</v>
      </c>
      <c r="H184" s="89" t="str">
        <f>'CG Internal Tracker'!AC184</f>
        <v>UAT</v>
      </c>
      <c r="I184" s="89" t="str">
        <f>'CG Internal Tracker'!K184</f>
        <v>User acceptance</v>
      </c>
      <c r="J184" s="89" t="str">
        <f>'CG Internal Tracker'!B184</f>
        <v>Service Request</v>
      </c>
    </row>
    <row r="185" spans="1:10">
      <c r="A185" s="89" t="str">
        <f>'CG Internal Tracker'!V185</f>
        <v>Not Found in HelpMe</v>
      </c>
      <c r="B185" s="315">
        <f>'CG Internal Tracker'!A185</f>
        <v>4000004821</v>
      </c>
      <c r="C185" s="89" t="str">
        <f>'CG Internal Tracker'!T185</f>
        <v>MM</v>
      </c>
      <c r="D185" s="89" t="str">
        <f>'CG Internal Tracker'!D185</f>
        <v>IND</v>
      </c>
      <c r="E185" s="89" t="str">
        <f>'CG Internal Tracker'!E185</f>
        <v>Purchase</v>
      </c>
      <c r="F185" s="89" t="str">
        <f>'CG Internal Tracker'!H185</f>
        <v>All conditions cost in import orders need to be show in PO review</v>
      </c>
      <c r="G185" s="89" t="str">
        <f>'CG Internal Tracker'!L185</f>
        <v>Under Requirements Gathering</v>
      </c>
      <c r="H185" s="89" t="str">
        <f>'CG Internal Tracker'!AC185</f>
        <v>Call scheduled with user on 23.12.2034</v>
      </c>
      <c r="I185" s="89" t="str">
        <f>'CG Internal Tracker'!K185</f>
        <v>Pending User Info </v>
      </c>
      <c r="J185" s="89" t="str">
        <f>'CG Internal Tracker'!B185</f>
        <v>Service Request</v>
      </c>
    </row>
    <row r="186" spans="1:10">
      <c r="A186" s="89" t="str">
        <f>'CG Internal Tracker'!V186</f>
        <v>Not Found in HelpMe</v>
      </c>
      <c r="B186" s="315">
        <f>'CG Internal Tracker'!A186</f>
        <v>4000005823</v>
      </c>
      <c r="C186" s="89" t="str">
        <f>'CG Internal Tracker'!T186</f>
        <v>MM</v>
      </c>
      <c r="D186" s="89" t="str">
        <f>'CG Internal Tracker'!D186</f>
        <v>UAE</v>
      </c>
      <c r="E186" s="89" t="str">
        <f>'CG Internal Tracker'!E186</f>
        <v>Logistics and Warehouse</v>
      </c>
      <c r="F186" s="89" t="str">
        <f>'CG Internal Tracker'!H186</f>
        <v>Creation of new location in SAP-GF4</v>
      </c>
      <c r="G186" s="89" t="str">
        <f>'CG Internal Tracker'!L186</f>
        <v>Under UAT</v>
      </c>
      <c r="H186" s="89" t="str">
        <f>'CG Internal Tracker'!AC186</f>
        <v>UAT in production</v>
      </c>
      <c r="I186" s="89" t="str">
        <f>'CG Internal Tracker'!K186</f>
        <v>User acceptance</v>
      </c>
      <c r="J186" s="89" t="str">
        <f>'CG Internal Tracker'!B186</f>
        <v>Service Request</v>
      </c>
    </row>
    <row r="187" spans="1:10">
      <c r="A187" s="89" t="str">
        <f>'CG Internal Tracker'!V187</f>
        <v>Not Found in HelpMe</v>
      </c>
      <c r="B187" s="315">
        <f>'CG Internal Tracker'!A187</f>
        <v>4000005894</v>
      </c>
      <c r="C187" s="89" t="str">
        <f>'CG Internal Tracker'!T187</f>
        <v>MM</v>
      </c>
      <c r="D187" s="89" t="str">
        <f>'CG Internal Tracker'!D187</f>
        <v>UAE</v>
      </c>
      <c r="E187" s="89" t="str">
        <f>'CG Internal Tracker'!E187</f>
        <v>Purchase</v>
      </c>
      <c r="F187" s="89" t="str">
        <f>'CG Internal Tracker'!H187</f>
        <v>Release structure of contracts and PO change- Sol ref#: 3000052628</v>
      </c>
      <c r="G187" s="89" t="str">
        <f>'CG Internal Tracker'!L187</f>
        <v>Under Development</v>
      </c>
      <c r="H187" s="89" t="str">
        <f>'CG Internal Tracker'!AC187</f>
        <v>Working on test cases</v>
      </c>
      <c r="I187" s="89" t="str">
        <f>'CG Internal Tracker'!K187</f>
        <v>User acceptance</v>
      </c>
      <c r="J187" s="89" t="str">
        <f>'CG Internal Tracker'!B187</f>
        <v>Service Request</v>
      </c>
    </row>
    <row r="188" spans="1:10">
      <c r="A188" s="89" t="e">
        <f>'CG Internal Tracker'!#REF!</f>
        <v>#REF!</v>
      </c>
      <c r="B188" s="315" t="e">
        <f>'CG Internal Tracker'!#REF!</f>
        <v>#REF!</v>
      </c>
      <c r="C188" s="89" t="e">
        <f>'CG Internal Tracker'!#REF!</f>
        <v>#REF!</v>
      </c>
      <c r="D188" s="89" t="e">
        <f>'CG Internal Tracker'!#REF!</f>
        <v>#REF!</v>
      </c>
      <c r="E188" s="89" t="e">
        <f>'CG Internal Tracker'!#REF!</f>
        <v>#REF!</v>
      </c>
      <c r="F188" s="89" t="e">
        <f>'CG Internal Tracker'!#REF!</f>
        <v>#REF!</v>
      </c>
      <c r="G188" s="89" t="e">
        <f>'CG Internal Tracker'!#REF!</f>
        <v>#REF!</v>
      </c>
      <c r="H188" s="89" t="e">
        <f>'CG Internal Tracker'!#REF!</f>
        <v>#REF!</v>
      </c>
      <c r="I188" s="89" t="e">
        <f>'CG Internal Tracker'!#REF!</f>
        <v>#REF!</v>
      </c>
      <c r="J188" s="89" t="e">
        <f>'CG Internal Tracker'!#REF!</f>
        <v>#REF!</v>
      </c>
    </row>
    <row r="189" spans="1:10">
      <c r="A189" s="89" t="e">
        <f>'CG Internal Tracker'!#REF!</f>
        <v>#REF!</v>
      </c>
      <c r="B189" s="315" t="e">
        <f>'CG Internal Tracker'!#REF!</f>
        <v>#REF!</v>
      </c>
      <c r="C189" s="89" t="e">
        <f>'CG Internal Tracker'!#REF!</f>
        <v>#REF!</v>
      </c>
      <c r="D189" s="89" t="e">
        <f>'CG Internal Tracker'!#REF!</f>
        <v>#REF!</v>
      </c>
      <c r="E189" s="89" t="e">
        <f>'CG Internal Tracker'!#REF!</f>
        <v>#REF!</v>
      </c>
      <c r="F189" s="89" t="e">
        <f>'CG Internal Tracker'!#REF!</f>
        <v>#REF!</v>
      </c>
      <c r="G189" s="89" t="e">
        <f>'CG Internal Tracker'!#REF!</f>
        <v>#REF!</v>
      </c>
      <c r="H189" s="89" t="e">
        <f>'CG Internal Tracker'!#REF!</f>
        <v>#REF!</v>
      </c>
      <c r="I189" s="89" t="e">
        <f>'CG Internal Tracker'!#REF!</f>
        <v>#REF!</v>
      </c>
      <c r="J189" s="89" t="e">
        <f>'CG Internal Tracker'!#REF!</f>
        <v>#REF!</v>
      </c>
    </row>
    <row r="190" spans="1:10">
      <c r="A190" s="89" t="str">
        <f>'CG Internal Tracker'!V188</f>
        <v>Not Found in HelpMe</v>
      </c>
      <c r="B190" s="315">
        <f>'CG Internal Tracker'!A188</f>
        <v>4000004753</v>
      </c>
      <c r="C190" s="89" t="str">
        <f>'CG Internal Tracker'!T188</f>
        <v>FI</v>
      </c>
      <c r="D190" s="89" t="str">
        <f>'CG Internal Tracker'!D188</f>
        <v>BGD</v>
      </c>
      <c r="E190" s="89" t="str">
        <f>'CG Internal Tracker'!E188</f>
        <v>Accounts &amp; Finance</v>
      </c>
      <c r="F190" s="89" t="str">
        <f>'CG Internal Tracker'!H188</f>
        <v>Error messages in month-closing activities in October 2024.</v>
      </c>
      <c r="G190" s="89" t="str">
        <f>'CG Internal Tracker'!L188</f>
        <v>Resolved</v>
      </c>
      <c r="H190" s="89">
        <f>'CG Internal Tracker'!AC188</f>
        <v>0</v>
      </c>
      <c r="I190" s="89" t="str">
        <f>'CG Internal Tracker'!K188</f>
        <v>Closed</v>
      </c>
      <c r="J190" s="89" t="str">
        <f>'CG Internal Tracker'!B188</f>
        <v>Incident</v>
      </c>
    </row>
    <row r="191" spans="1:10">
      <c r="A191" s="89" t="str">
        <f>'CG Internal Tracker'!V189</f>
        <v>Not Found in HelpMe</v>
      </c>
      <c r="B191" s="315">
        <f>'CG Internal Tracker'!A189</f>
        <v>4000005621</v>
      </c>
      <c r="C191" s="89">
        <f>'CG Internal Tracker'!T189</f>
        <v>0</v>
      </c>
      <c r="D191" s="89" t="str">
        <f>'CG Internal Tracker'!D189</f>
        <v>IND</v>
      </c>
      <c r="E191" s="89" t="str">
        <f>'CG Internal Tracker'!E189</f>
        <v>Purchase</v>
      </c>
      <c r="F191" s="89" t="str">
        <f>'CG Internal Tracker'!H189</f>
        <v>Document number does not exist while creating PO</v>
      </c>
      <c r="G191" s="89" t="str">
        <f>'CG Internal Tracker'!L189</f>
        <v>Resolved</v>
      </c>
      <c r="H191" s="89">
        <f>'CG Internal Tracker'!AC189</f>
        <v>0</v>
      </c>
      <c r="I191" s="89" t="str">
        <f>'CG Internal Tracker'!K189</f>
        <v>Closed</v>
      </c>
      <c r="J191" s="89" t="str">
        <f>'CG Internal Tracker'!B189</f>
        <v>Incident</v>
      </c>
    </row>
    <row r="192" spans="1:10">
      <c r="A192" s="89" t="str">
        <f>'CG Internal Tracker'!V190</f>
        <v>Not Found in HelpMe</v>
      </c>
      <c r="B192" s="315">
        <f>'CG Internal Tracker'!A190</f>
        <v>4000005759</v>
      </c>
      <c r="C192" s="89" t="str">
        <f>'CG Internal Tracker'!T190</f>
        <v>C4C</v>
      </c>
      <c r="D192" s="89" t="str">
        <f>'CG Internal Tracker'!D190</f>
        <v>UAE</v>
      </c>
      <c r="E192" s="89" t="str">
        <f>'CG Internal Tracker'!E190</f>
        <v>IT Department</v>
      </c>
      <c r="F192" s="89" t="str">
        <f>'CG Internal Tracker'!H190</f>
        <v>ERROR IN C4C</v>
      </c>
      <c r="G192" s="89" t="str">
        <f>'CG Internal Tracker'!L190</f>
        <v>Resolved</v>
      </c>
      <c r="H192" s="89" t="str">
        <f>'CG Internal Tracker'!AC190</f>
        <v>Closed on 23/12</v>
      </c>
      <c r="I192" s="89" t="str">
        <f>'CG Internal Tracker'!K190</f>
        <v>In Progress</v>
      </c>
      <c r="J192" s="89" t="str">
        <f>'CG Internal Tracker'!B190</f>
        <v>Incident</v>
      </c>
    </row>
    <row r="193" spans="1:10">
      <c r="A193" s="89" t="str">
        <f>'CG Internal Tracker'!V191</f>
        <v>Not Found in HelpMe</v>
      </c>
      <c r="B193" s="315">
        <f>'CG Internal Tracker'!A191</f>
        <v>4000005763</v>
      </c>
      <c r="C193" s="89" t="str">
        <f>'CG Internal Tracker'!T191</f>
        <v>ABAP</v>
      </c>
      <c r="D193" s="89" t="str">
        <f>'CG Internal Tracker'!D191</f>
        <v>UAE</v>
      </c>
      <c r="E193" s="89" t="str">
        <f>'CG Internal Tracker'!E191</f>
        <v>Information Technology</v>
      </c>
      <c r="F193" s="89" t="str">
        <f>'CG Internal Tracker'!H191</f>
        <v>ERROR IN C4C</v>
      </c>
      <c r="G193" s="89" t="str">
        <f>'CG Internal Tracker'!L191</f>
        <v>Pending Vendor</v>
      </c>
      <c r="H193" s="89" t="str">
        <f>'CG Internal Tracker'!AC191</f>
        <v>Case 1305535/2024 raised to SAP</v>
      </c>
      <c r="I193" s="89" t="str">
        <f>'CG Internal Tracker'!K191</f>
        <v>In Progress</v>
      </c>
      <c r="J193" s="89" t="str">
        <f>'CG Internal Tracker'!B191</f>
        <v>Incident</v>
      </c>
    </row>
    <row r="194" spans="1:10">
      <c r="A194" s="89" t="str">
        <f>'CG Internal Tracker'!V192</f>
        <v>Not Found in HelpMe</v>
      </c>
      <c r="B194" s="315">
        <f>'CG Internal Tracker'!A192</f>
        <v>4000005810</v>
      </c>
      <c r="C194" s="89">
        <f>'CG Internal Tracker'!T192</f>
        <v>0</v>
      </c>
      <c r="D194" s="89" t="str">
        <f>'CG Internal Tracker'!D192</f>
        <v>UAE</v>
      </c>
      <c r="E194" s="89" t="str">
        <f>'CG Internal Tracker'!E192</f>
        <v>Purchase</v>
      </c>
      <c r="F194" s="89" t="str">
        <f>'CG Internal Tracker'!H192</f>
        <v>SAP Error: PR to Contract PO Issue (KEDA)</v>
      </c>
      <c r="G194" s="89" t="str">
        <f>'CG Internal Tracker'!L192</f>
        <v>Resolved</v>
      </c>
      <c r="H194" s="89">
        <f>'CG Internal Tracker'!AC192</f>
        <v>0</v>
      </c>
      <c r="I194" s="89" t="str">
        <f>'CG Internal Tracker'!K192</f>
        <v>Closed</v>
      </c>
      <c r="J194" s="89" t="str">
        <f>'CG Internal Tracker'!B192</f>
        <v>Incident</v>
      </c>
    </row>
    <row r="195" spans="1:10">
      <c r="A195" s="89" t="str">
        <f>'CG Internal Tracker'!V193</f>
        <v>Not Found in HelpMe</v>
      </c>
      <c r="B195" s="315">
        <f>'CG Internal Tracker'!A193</f>
        <v>4000005814</v>
      </c>
      <c r="C195" s="89" t="str">
        <f>'CG Internal Tracker'!T193</f>
        <v>C4C</v>
      </c>
      <c r="D195" s="89" t="str">
        <f>'CG Internal Tracker'!D193</f>
        <v>UAE</v>
      </c>
      <c r="E195" s="89" t="str">
        <f>'CG Internal Tracker'!E193</f>
        <v>Logistics and Warehouse</v>
      </c>
      <c r="F195" s="89" t="str">
        <f>'CG Internal Tracker'!H193</f>
        <v>DNs PGI Error due to PID inventory</v>
      </c>
      <c r="G195" s="89" t="str">
        <f>'CG Internal Tracker'!L193</f>
        <v>Resolved</v>
      </c>
      <c r="H195" s="89">
        <f>'CG Internal Tracker'!AC193</f>
        <v>0</v>
      </c>
      <c r="I195" s="89" t="str">
        <f>'CG Internal Tracker'!K193</f>
        <v>Closed</v>
      </c>
      <c r="J195" s="89" t="str">
        <f>'CG Internal Tracker'!B193</f>
        <v>Incident</v>
      </c>
    </row>
    <row r="196" spans="1:10">
      <c r="A196" s="89" t="str">
        <f>'CG Internal Tracker'!V194</f>
        <v>Not Found in HelpMe</v>
      </c>
      <c r="B196" s="315">
        <f>'CG Internal Tracker'!A194</f>
        <v>4000005844</v>
      </c>
      <c r="C196" s="89">
        <f>'CG Internal Tracker'!T194</f>
        <v>0</v>
      </c>
      <c r="D196" s="89" t="str">
        <f>'CG Internal Tracker'!D194</f>
        <v>UAE</v>
      </c>
      <c r="E196" s="89" t="str">
        <f>'CG Internal Tracker'!E194</f>
        <v>Information Technology</v>
      </c>
      <c r="F196" s="89" t="str">
        <f>'CG Internal Tracker'!H194</f>
        <v>C4C System - Mandatory Pricing Condition Error.</v>
      </c>
      <c r="G196" s="89" t="str">
        <f>'CG Internal Tracker'!L194</f>
        <v>Resolved</v>
      </c>
      <c r="H196" s="89">
        <f>'CG Internal Tracker'!AC194</f>
        <v>0</v>
      </c>
      <c r="I196" s="89" t="str">
        <f>'CG Internal Tracker'!K194</f>
        <v>Resolved</v>
      </c>
      <c r="J196" s="89" t="str">
        <f>'CG Internal Tracker'!B194</f>
        <v>Incident</v>
      </c>
    </row>
    <row r="197" spans="1:10">
      <c r="A197" s="89" t="str">
        <f>'CG Internal Tracker'!V195</f>
        <v>Not Found in HelpMe</v>
      </c>
      <c r="B197" s="315">
        <f>'CG Internal Tracker'!A195</f>
        <v>4000005911</v>
      </c>
      <c r="C197" s="89">
        <f>'CG Internal Tracker'!T195</f>
        <v>0</v>
      </c>
      <c r="D197" s="89" t="str">
        <f>'CG Internal Tracker'!D195</f>
        <v>UAE</v>
      </c>
      <c r="E197" s="89" t="str">
        <f>'CG Internal Tracker'!E195</f>
        <v>UAE Sales -Retail Operations</v>
      </c>
      <c r="F197" s="89" t="str">
        <f>'CG Internal Tracker'!H195</f>
        <v>Unable to find the following GL for RAK Porcelain Online Orders payment posting in T. CODE:  ZFI004 - Sol ref#: 2000064787</v>
      </c>
      <c r="G197" s="89" t="str">
        <f>'CG Internal Tracker'!L195</f>
        <v>Resolved</v>
      </c>
      <c r="H197" s="89">
        <f>'CG Internal Tracker'!AC195</f>
        <v>0</v>
      </c>
      <c r="I197" s="89" t="str">
        <f>'CG Internal Tracker'!K195</f>
        <v>Closed</v>
      </c>
      <c r="J197" s="89" t="str">
        <f>'CG Internal Tracker'!B195</f>
        <v>Incident</v>
      </c>
    </row>
    <row r="198" spans="1:10">
      <c r="A198" s="89" t="str">
        <f>'CG Internal Tracker'!V196</f>
        <v>Not Found in HelpMe</v>
      </c>
      <c r="B198" s="315">
        <f>'CG Internal Tracker'!A196</f>
        <v>4000005943</v>
      </c>
      <c r="C198" s="89" t="str">
        <f>'CG Internal Tracker'!T196</f>
        <v>HCM</v>
      </c>
      <c r="D198" s="89" t="str">
        <f>'CG Internal Tracker'!D196</f>
        <v>UAE</v>
      </c>
      <c r="E198" s="89" t="str">
        <f>'CG Internal Tracker'!E196</f>
        <v>IT Department</v>
      </c>
      <c r="F198" s="89" t="str">
        <f>'CG Internal Tracker'!H196</f>
        <v>Workflow Email Issues - Incorrect Notifications</v>
      </c>
      <c r="G198" s="89" t="str">
        <f>'CG Internal Tracker'!L196</f>
        <v>Pending Code Investigation</v>
      </c>
      <c r="H198" s="89" t="str">
        <f>'CG Internal Tracker'!AC196</f>
        <v>[20-12-2024] Under Investigation by ABAP</v>
      </c>
      <c r="I198" s="89" t="str">
        <f>'CG Internal Tracker'!K196</f>
        <v>User acceptance</v>
      </c>
      <c r="J198" s="89" t="str">
        <f>'CG Internal Tracker'!B196</f>
        <v>Incident</v>
      </c>
    </row>
    <row r="199" spans="1:10">
      <c r="A199" s="89" t="str">
        <f>'CG Internal Tracker'!V197</f>
        <v>Not Found in HelpMe</v>
      </c>
      <c r="B199" s="315">
        <f>'CG Internal Tracker'!A197</f>
        <v>4000005960</v>
      </c>
      <c r="C199" s="89" t="str">
        <f>'CG Internal Tracker'!T197</f>
        <v>MM</v>
      </c>
      <c r="D199" s="89" t="str">
        <f>'CG Internal Tracker'!D197</f>
        <v>UAE</v>
      </c>
      <c r="E199" s="89" t="str">
        <f>'CG Internal Tracker'!E197</f>
        <v>Purchase</v>
      </c>
      <c r="F199" s="89" t="str">
        <f>'CG Internal Tracker'!H197</f>
        <v>Issue with Released POs Showing as Draft and Unable to Generate PDF Copies.</v>
      </c>
      <c r="G199" s="89" t="str">
        <f>'CG Internal Tracker'!L197</f>
        <v>Pending User Confirmation</v>
      </c>
      <c r="H199" s="89" t="str">
        <f>'CG Internal Tracker'!AC197</f>
        <v>23/12 - need to connect with user to discuss further on the issue.</v>
      </c>
      <c r="I199" s="89" t="str">
        <f>'CG Internal Tracker'!K197</f>
        <v>User acceptance</v>
      </c>
      <c r="J199" s="89" t="str">
        <f>'CG Internal Tracker'!B197</f>
        <v>Incident</v>
      </c>
    </row>
    <row r="200" spans="1:10">
      <c r="A200" s="89" t="str">
        <f>'CG Internal Tracker'!V198</f>
        <v>Not Found in HelpMe</v>
      </c>
      <c r="B200" s="315">
        <f>'CG Internal Tracker'!A198</f>
        <v>4000006068</v>
      </c>
      <c r="C200" s="89" t="str">
        <f>'CG Internal Tracker'!T198</f>
        <v>SD</v>
      </c>
      <c r="D200" s="89" t="str">
        <f>'CG Internal Tracker'!D198</f>
        <v>Not Assigned</v>
      </c>
      <c r="E200" s="89" t="str">
        <f>'CG Internal Tracker'!E198</f>
        <v>Order Management</v>
      </c>
      <c r="F200" s="89" t="str">
        <f>'CG Internal Tracker'!H198</f>
        <v>Net Price Adjustment.</v>
      </c>
      <c r="G200" s="89" t="str">
        <f>'CG Internal Tracker'!L198</f>
        <v>Pending User Confirmation</v>
      </c>
      <c r="H200" s="89" t="str">
        <f>'CG Internal Tracker'!AC198</f>
        <v>Solution provided to the user, waiting for user confirmation.</v>
      </c>
      <c r="I200" s="89" t="str">
        <f>'CG Internal Tracker'!K198</f>
        <v>In Progress</v>
      </c>
      <c r="J200" s="89" t="str">
        <f>'CG Internal Tracker'!B198</f>
        <v>Incident</v>
      </c>
    </row>
    <row r="201" spans="1:10">
      <c r="A201" s="89" t="str">
        <f>'CG Internal Tracker'!V199</f>
        <v>Not Found in HelpMe</v>
      </c>
      <c r="B201" s="315">
        <f>'CG Internal Tracker'!A199</f>
        <v>4000005749</v>
      </c>
      <c r="C201" s="89">
        <f>'CG Internal Tracker'!T199</f>
        <v>0</v>
      </c>
      <c r="D201" s="89" t="str">
        <f>'CG Internal Tracker'!D199</f>
        <v>UAE</v>
      </c>
      <c r="E201" s="89" t="str">
        <f>'CG Internal Tracker'!E199</f>
        <v>Accounts</v>
      </c>
      <c r="F201" s="89">
        <f>'CG Internal Tracker'!H199</f>
        <v>0</v>
      </c>
      <c r="G201" s="89" t="str">
        <f>'CG Internal Tracker'!L199</f>
        <v>Resolved</v>
      </c>
      <c r="H201" s="89">
        <f>'CG Internal Tracker'!AC199</f>
        <v>0</v>
      </c>
      <c r="I201" s="89" t="str">
        <f>'CG Internal Tracker'!K199</f>
        <v>Closed</v>
      </c>
      <c r="J201" s="89" t="str">
        <f>'CG Internal Tracker'!B199</f>
        <v>Incident</v>
      </c>
    </row>
    <row r="202" spans="1:10">
      <c r="A202" s="89" t="str">
        <f>'CG Internal Tracker'!V200</f>
        <v>Not Found in HelpMe</v>
      </c>
      <c r="B202" s="315">
        <f>'CG Internal Tracker'!A200</f>
        <v>4000005984</v>
      </c>
      <c r="C202" s="89">
        <f>'CG Internal Tracker'!T200</f>
        <v>0</v>
      </c>
      <c r="D202" s="89" t="str">
        <f>'CG Internal Tracker'!D200</f>
        <v>UAE</v>
      </c>
      <c r="E202" s="89" t="str">
        <f>'CG Internal Tracker'!E200</f>
        <v>Finance &amp; Accounts</v>
      </c>
      <c r="F202" s="89">
        <f>'CG Internal Tracker'!H200</f>
        <v>0</v>
      </c>
      <c r="G202" s="89" t="str">
        <f>'CG Internal Tracker'!L200</f>
        <v>Resolved</v>
      </c>
      <c r="H202" s="89">
        <f>'CG Internal Tracker'!AC200</f>
        <v>0</v>
      </c>
      <c r="I202" s="89" t="str">
        <f>'CG Internal Tracker'!K200</f>
        <v>Closed</v>
      </c>
      <c r="J202" s="89" t="str">
        <f>'CG Internal Tracker'!B200</f>
        <v>Incident</v>
      </c>
    </row>
    <row r="203" spans="1:10">
      <c r="A203" s="89" t="str">
        <f>'CG Internal Tracker'!V201</f>
        <v>Not Found in HelpMe</v>
      </c>
      <c r="B203" s="315">
        <f>'CG Internal Tracker'!A201</f>
        <v>4000005985</v>
      </c>
      <c r="C203" s="89">
        <f>'CG Internal Tracker'!T201</f>
        <v>0</v>
      </c>
      <c r="D203" s="89" t="str">
        <f>'CG Internal Tracker'!D201</f>
        <v>IND</v>
      </c>
      <c r="E203" s="89" t="str">
        <f>'CG Internal Tracker'!E201</f>
        <v>Sanitaryware &amp; Faucet</v>
      </c>
      <c r="F203" s="89">
        <f>'CG Internal Tracker'!H201</f>
        <v>0</v>
      </c>
      <c r="G203" s="89" t="str">
        <f>'CG Internal Tracker'!L201</f>
        <v>Resolved</v>
      </c>
      <c r="H203" s="89">
        <f>'CG Internal Tracker'!AC201</f>
        <v>0</v>
      </c>
      <c r="I203" s="89" t="str">
        <f>'CG Internal Tracker'!K201</f>
        <v>Closed</v>
      </c>
      <c r="J203" s="89" t="str">
        <f>'CG Internal Tracker'!B201</f>
        <v>Incident</v>
      </c>
    </row>
    <row r="204" spans="1:10">
      <c r="A204" s="89" t="str">
        <f>'CG Internal Tracker'!V202</f>
        <v>Not Found in HelpMe</v>
      </c>
      <c r="B204" s="315">
        <f>'CG Internal Tracker'!A202</f>
        <v>4000005987</v>
      </c>
      <c r="C204" s="89">
        <f>'CG Internal Tracker'!T202</f>
        <v>0</v>
      </c>
      <c r="D204" s="89" t="str">
        <f>'CG Internal Tracker'!D202</f>
        <v>IND</v>
      </c>
      <c r="E204" s="89" t="str">
        <f>'CG Internal Tracker'!E202</f>
        <v>Supply Chain Management</v>
      </c>
      <c r="F204" s="89">
        <f>'CG Internal Tracker'!H202</f>
        <v>0</v>
      </c>
      <c r="G204" s="89" t="str">
        <f>'CG Internal Tracker'!L202</f>
        <v>Resolved</v>
      </c>
      <c r="H204" s="89">
        <f>'CG Internal Tracker'!AC202</f>
        <v>0</v>
      </c>
      <c r="I204" s="89" t="str">
        <f>'CG Internal Tracker'!K202</f>
        <v>Closed</v>
      </c>
      <c r="J204" s="89" t="str">
        <f>'CG Internal Tracker'!B202</f>
        <v>Incident</v>
      </c>
    </row>
    <row r="205" spans="1:10">
      <c r="A205" s="89" t="str">
        <f>'CG Internal Tracker'!V203</f>
        <v>Not Found in HelpMe</v>
      </c>
      <c r="B205" s="315">
        <f>'CG Internal Tracker'!A203</f>
        <v>4000005925</v>
      </c>
      <c r="C205" s="89" t="str">
        <f>'CG Internal Tracker'!T203</f>
        <v>SD</v>
      </c>
      <c r="D205" s="89" t="str">
        <f>'CG Internal Tracker'!D203</f>
        <v>GER</v>
      </c>
      <c r="E205" s="89" t="str">
        <f>'CG Internal Tracker'!E203</f>
        <v>Information Technology</v>
      </c>
      <c r="F205" s="89" t="str">
        <f>'CG Internal Tracker'!H203</f>
        <v>new selection field in report ZSDBON02 </v>
      </c>
      <c r="G205" s="89" t="str">
        <f>'CG Internal Tracker'!L203</f>
        <v>Under Requirements Gathering</v>
      </c>
      <c r="H205" s="89" t="str">
        <f>'CG Internal Tracker'!AC203</f>
        <v>20/12-Meeting needs to be scheduled with user. Waiting for user response.</v>
      </c>
      <c r="I205" s="89" t="str">
        <f>'CG Internal Tracker'!K203</f>
        <v>User acceptance</v>
      </c>
      <c r="J205" s="89" t="str">
        <f>'CG Internal Tracker'!B203</f>
        <v>Service Request</v>
      </c>
    </row>
    <row r="206" spans="1:10">
      <c r="A206" s="89" t="str">
        <f>'CG Internal Tracker'!V204</f>
        <v>Not Found in HelpMe</v>
      </c>
      <c r="B206" s="315">
        <f>'CG Internal Tracker'!A204</f>
        <v>4000006112</v>
      </c>
      <c r="C206" s="89" t="str">
        <f>'CG Internal Tracker'!T204</f>
        <v>SD</v>
      </c>
      <c r="D206" s="89" t="str">
        <f>'CG Internal Tracker'!D204</f>
        <v>Not Found in HelpMe</v>
      </c>
      <c r="E206" s="89" t="str">
        <f>'CG Internal Tracker'!E204</f>
        <v>Not Found in HelpMe</v>
      </c>
      <c r="F206" s="89" t="str">
        <f>'CG Internal Tracker'!H204</f>
        <v>DN under Invoicing</v>
      </c>
      <c r="G206" s="89" t="str">
        <f>'CG Internal Tracker'!L204</f>
        <v>In Progress</v>
      </c>
      <c r="H206" s="89" t="str">
        <f>'CG Internal Tracker'!AC204</f>
        <v>Email to send to the user Samer for more info</v>
      </c>
      <c r="I206" s="89" t="str">
        <f>'CG Internal Tracker'!K204</f>
        <v>In Progress</v>
      </c>
      <c r="J206" s="89" t="str">
        <f>'CG Internal Tracker'!B204</f>
        <v>Incident</v>
      </c>
    </row>
    <row r="207" spans="1:10">
      <c r="A207" s="89" t="str">
        <f>'CG Internal Tracker'!V205</f>
        <v>Not Found in HelpMe</v>
      </c>
      <c r="B207" s="315">
        <f>'CG Internal Tracker'!A205</f>
        <v>4000006055</v>
      </c>
      <c r="C207" s="89" t="str">
        <f>'CG Internal Tracker'!T205</f>
        <v>CO</v>
      </c>
      <c r="D207" s="89" t="str">
        <f>'CG Internal Tracker'!D205</f>
        <v>UAE</v>
      </c>
      <c r="E207" s="89" t="str">
        <f>'CG Internal Tracker'!E205</f>
        <v>Information Technology</v>
      </c>
      <c r="F207" s="89" t="str">
        <f>'CG Internal Tracker'!H205</f>
        <v>Actual Costing Run - Replication Require - CO Module - Audit Query</v>
      </c>
      <c r="G207" s="89" t="str">
        <f>'CG Internal Tracker'!L205</f>
        <v>In Progress</v>
      </c>
      <c r="H207" s="89" t="str">
        <f>'CG Internal Tracker'!AC205</f>
        <v>23/12 -  working on replicating the test sceario in Audit server shared by Rak SME - Sundar</v>
      </c>
      <c r="I207" s="89" t="str">
        <f>'CG Internal Tracker'!K205</f>
        <v>In Progress</v>
      </c>
      <c r="J207" s="89" t="str">
        <f>'CG Internal Tracker'!B205</f>
        <v>Incident</v>
      </c>
    </row>
    <row r="208" spans="1:10">
      <c r="A208" s="89" t="str">
        <f>'CG Internal Tracker'!V206</f>
        <v>Not Found in HelpMe</v>
      </c>
      <c r="B208" s="315">
        <f>'CG Internal Tracker'!A206</f>
        <v>4000002906</v>
      </c>
      <c r="C208" s="89">
        <f>'CG Internal Tracker'!T206</f>
        <v>0</v>
      </c>
      <c r="D208" s="89" t="str">
        <f>'CG Internal Tracker'!D206</f>
        <v/>
      </c>
      <c r="E208" s="89" t="str">
        <f>'CG Internal Tracker'!E206</f>
        <v>Information Technology</v>
      </c>
      <c r="F208" s="89" t="str">
        <f>'CG Internal Tracker'!H206</f>
        <v>Data transfer from SAP B1 to Oracle EPM platform for Financial Consolidation - EBM.</v>
      </c>
      <c r="G208" s="89" t="str">
        <f>'CG Internal Tracker'!L206</f>
        <v>Pending RAK Ceramics Action</v>
      </c>
      <c r="H208" s="89" t="str">
        <f>'CG Internal Tracker'!AC206</f>
        <v>Ticket does not belong to Capgemini SAP. Currently assigned to correct owner</v>
      </c>
      <c r="I208" s="89" t="str">
        <f>'CG Internal Tracker'!K206</f>
        <v>In Progress</v>
      </c>
      <c r="J208" s="89" t="str">
        <f>'CG Internal Tracker'!B206</f>
        <v>Service Request</v>
      </c>
    </row>
    <row r="209" spans="1:10">
      <c r="A209" s="89" t="str">
        <f>'CG Internal Tracker'!V207</f>
        <v>Not Found in HelpMe</v>
      </c>
      <c r="B209" s="315">
        <f>'CG Internal Tracker'!A207</f>
        <v>4000006012</v>
      </c>
      <c r="C209" s="89" t="str">
        <f>'CG Internal Tracker'!T207</f>
        <v>MM</v>
      </c>
      <c r="D209" s="89" t="str">
        <f>'CG Internal Tracker'!D207</f>
        <v>UAE</v>
      </c>
      <c r="E209" s="89" t="str">
        <f>'CG Internal Tracker'!E207</f>
        <v>IT Department</v>
      </c>
      <c r="F209" s="89" t="str">
        <f>'CG Internal Tracker'!H207</f>
        <v>MM Status Authority Change</v>
      </c>
      <c r="G209" s="89" t="str">
        <f>'CG Internal Tracker'!L207</f>
        <v>Ticket assigned to RAK Ceramics Team</v>
      </c>
      <c r="H209" s="89" t="str">
        <f>'CG Internal Tracker'!AC207</f>
        <v>Analysis done and Amit to take care of production access due to limited access</v>
      </c>
      <c r="I209" s="89" t="str">
        <f>'CG Internal Tracker'!K207</f>
        <v>In Progress</v>
      </c>
      <c r="J209" s="89" t="str">
        <f>'CG Internal Tracker'!B207</f>
        <v>Incident</v>
      </c>
    </row>
    <row r="210" spans="1:10">
      <c r="A210" s="89" t="str">
        <f>'CG Internal Tracker'!V208</f>
        <v>Not Found in HelpMe</v>
      </c>
      <c r="B210" s="315">
        <f>'CG Internal Tracker'!A208</f>
        <v>4000003208</v>
      </c>
      <c r="C210" s="89">
        <f>'CG Internal Tracker'!T208</f>
        <v>0</v>
      </c>
      <c r="D210" s="89" t="str">
        <f>'CG Internal Tracker'!D208</f>
        <v>UAE</v>
      </c>
      <c r="E210" s="89" t="str">
        <f>'CG Internal Tracker'!E208</f>
        <v>Design, Innovation &amp; Product Development</v>
      </c>
      <c r="F210" s="89" t="str">
        <f>'CG Internal Tracker'!H208</f>
        <v>New Attributes to add</v>
      </c>
      <c r="G210" s="89" t="str">
        <f>'CG Internal Tracker'!L208</f>
        <v>Under Requirements Gathering</v>
      </c>
      <c r="H210" s="89" t="str">
        <f>'CG Internal Tracker'!AC208</f>
        <v>User is out of office for requirements gathering</v>
      </c>
      <c r="I210" s="89" t="str">
        <f>'CG Internal Tracker'!K208</f>
        <v>In Progress</v>
      </c>
      <c r="J210" s="89" t="str">
        <f>'CG Internal Tracker'!B208</f>
        <v>Service Request</v>
      </c>
    </row>
    <row r="211" spans="1:10">
      <c r="A211" s="89" t="str">
        <f>'CG Internal Tracker'!V209</f>
        <v>Not Found in HelpMe</v>
      </c>
      <c r="B211" s="315">
        <f>'CG Internal Tracker'!A209</f>
        <v>4000006077</v>
      </c>
      <c r="C211" s="89" t="str">
        <f>'CG Internal Tracker'!T209</f>
        <v>PP</v>
      </c>
      <c r="D211" s="89" t="str">
        <f>'CG Internal Tracker'!D209</f>
        <v>BGD</v>
      </c>
      <c r="E211" s="89" t="str">
        <f>'CG Internal Tracker'!E209</f>
        <v>Information Technology</v>
      </c>
      <c r="F211" s="89" t="str">
        <f>'CG Internal Tracker'!H209</f>
        <v>NGAS Q'ty correction.</v>
      </c>
      <c r="G211" s="89" t="str">
        <f>'CG Internal Tracker'!L209</f>
        <v>Pending User confirmation</v>
      </c>
      <c r="H211" s="89" t="str">
        <f>'CG Internal Tracker'!AC209</f>
        <v xml:space="preserve">Meeting is scheduled with the user on 23.12.2024 for more info
provided solution step to the user
</v>
      </c>
      <c r="I211" s="89" t="str">
        <f>'CG Internal Tracker'!K209</f>
        <v>In Progress</v>
      </c>
      <c r="J211" s="89" t="str">
        <f>'CG Internal Tracker'!B209</f>
        <v>Incident</v>
      </c>
    </row>
    <row r="212" spans="1:10">
      <c r="A212" s="89" t="str">
        <f>'CG Internal Tracker'!V210</f>
        <v>Not Found in HelpMe</v>
      </c>
      <c r="B212" s="315">
        <f>'CG Internal Tracker'!A210</f>
        <v>4000006069</v>
      </c>
      <c r="C212" s="89">
        <f>'CG Internal Tracker'!T210</f>
        <v>0</v>
      </c>
      <c r="D212" s="89" t="str">
        <f>'CG Internal Tracker'!D210</f>
        <v>UAE</v>
      </c>
      <c r="E212" s="89" t="str">
        <f>'CG Internal Tracker'!E210</f>
        <v>Logistics and Warehouse</v>
      </c>
      <c r="F212" s="89" t="str">
        <f>'CG Internal Tracker'!H210</f>
        <v>SAP Incident // Goods return DN: 84012301 can't be able to reversal.</v>
      </c>
      <c r="G212" s="89" t="str">
        <f>'CG Internal Tracker'!L210</f>
        <v>Pending User Confirmation</v>
      </c>
      <c r="H212" s="89" t="str">
        <f>'CG Internal Tracker'!AC210</f>
        <v>20.12.2024 Instructions given to the user and wating for confirmation</v>
      </c>
      <c r="I212" s="89" t="str">
        <f>'CG Internal Tracker'!K210</f>
        <v>Pending User Info </v>
      </c>
      <c r="J212" s="89" t="str">
        <f>'CG Internal Tracker'!B210</f>
        <v>Incident</v>
      </c>
    </row>
    <row r="213" spans="1:10">
      <c r="A213" s="89" t="str">
        <f>'CG Internal Tracker'!V211</f>
        <v>Not Found in HelpMe</v>
      </c>
      <c r="B213" s="315">
        <f>'CG Internal Tracker'!A211</f>
        <v>4000006090</v>
      </c>
      <c r="C213" s="89">
        <f>'CG Internal Tracker'!T211</f>
        <v>0</v>
      </c>
      <c r="D213" s="89" t="str">
        <f>'CG Internal Tracker'!D211</f>
        <v>UAE</v>
      </c>
      <c r="E213" s="89" t="str">
        <f>'CG Internal Tracker'!E211</f>
        <v>Information Technology</v>
      </c>
      <c r="F213" s="89" t="str">
        <f>'CG Internal Tracker'!H211</f>
        <v>T01- SAP HCM patching SPAU</v>
      </c>
      <c r="G213" s="89">
        <f>'CG Internal Tracker'!L211</f>
        <v>0</v>
      </c>
      <c r="H213" s="89">
        <f>'CG Internal Tracker'!AC211</f>
        <v>0</v>
      </c>
      <c r="I213" s="89" t="str">
        <f>'CG Internal Tracker'!K211</f>
        <v>Resolved</v>
      </c>
      <c r="J213" s="89" t="str">
        <f>'CG Internal Tracker'!B211</f>
        <v>Incident</v>
      </c>
    </row>
    <row r="214" spans="1:10">
      <c r="A214" s="89" t="str">
        <f>'CG Internal Tracker'!V212</f>
        <v>Not Found in HelpMe</v>
      </c>
      <c r="B214" s="315">
        <f>'CG Internal Tracker'!A212</f>
        <v>4000006083</v>
      </c>
      <c r="C214" s="89" t="str">
        <f>'CG Internal Tracker'!T212</f>
        <v>FI</v>
      </c>
      <c r="D214" s="89" t="str">
        <f>'CG Internal Tracker'!D212</f>
        <v>IND</v>
      </c>
      <c r="E214" s="89" t="str">
        <f>'CG Internal Tracker'!E212</f>
        <v>Finance &amp; Accounts</v>
      </c>
      <c r="F214" s="89" t="str">
        <f>'CG Internal Tracker'!H212</f>
        <v>“ Ex.rate diff.accts are incomplete for account 0001144501 currency INR”</v>
      </c>
      <c r="G214" s="89" t="str">
        <f>'CG Internal Tracker'!L212</f>
        <v>Pending User Confirmation</v>
      </c>
      <c r="H214" s="89" t="str">
        <f>'CG Internal Tracker'!AC212</f>
        <v>23/12 - Requested the user for missing data to be maintained for OBA1 settings</v>
      </c>
      <c r="I214" s="89" t="str">
        <f>'CG Internal Tracker'!K212</f>
        <v>In Progress</v>
      </c>
      <c r="J214" s="89" t="str">
        <f>'CG Internal Tracker'!B212</f>
        <v>Incident</v>
      </c>
    </row>
    <row r="215" spans="1:10">
      <c r="A215" s="89" t="str">
        <f>'CG Internal Tracker'!V213</f>
        <v>2024-W51</v>
      </c>
      <c r="B215" s="315">
        <f>'CG Internal Tracker'!A213</f>
        <v>4000005870</v>
      </c>
      <c r="C215" s="89" t="str">
        <f>'CG Internal Tracker'!T213</f>
        <v>SD</v>
      </c>
      <c r="D215" s="89" t="str">
        <f>'CG Internal Tracker'!D213</f>
        <v>Not Found in HelpMe</v>
      </c>
      <c r="E215" s="89" t="str">
        <f>'CG Internal Tracker'!E213</f>
        <v>Not Found in HelpMe</v>
      </c>
      <c r="F215" s="89" t="str">
        <f>'CG Internal Tracker'!H213</f>
        <v>ZRSW TAX INVOICE WITH MULTI CURRENCY AND INCOTERMS.</v>
      </c>
      <c r="G215" s="89" t="str">
        <f>'CG Internal Tracker'!L213</f>
        <v>In Progress</v>
      </c>
      <c r="H215" s="89" t="str">
        <f>'CG Internal Tracker'!AC213</f>
        <v xml:space="preserve">24/12 Under ABAP development. </v>
      </c>
      <c r="I215" s="89" t="str">
        <f>'CG Internal Tracker'!K213</f>
        <v>In Progress</v>
      </c>
      <c r="J215" s="89" t="str">
        <f>'CG Internal Tracker'!B213</f>
        <v>Service request</v>
      </c>
    </row>
    <row r="216" spans="1:10">
      <c r="A216" s="89" t="str">
        <f>'CG Internal Tracker'!V214</f>
        <v>2024-W51</v>
      </c>
      <c r="B216" s="315">
        <f>'CG Internal Tracker'!A214</f>
        <v>4000006173</v>
      </c>
      <c r="C216" s="89" t="str">
        <f>'CG Internal Tracker'!T214</f>
        <v>SD</v>
      </c>
      <c r="D216" s="89" t="str">
        <f>'CG Internal Tracker'!D214</f>
        <v>Not Found in HelpMe</v>
      </c>
      <c r="E216" s="89" t="str">
        <f>'CG Internal Tracker'!E214</f>
        <v>Not Found in HelpMe</v>
      </c>
      <c r="F216" s="89" t="str">
        <f>'CG Internal Tracker'!H214</f>
        <v>SAP Error.</v>
      </c>
      <c r="G216" s="89" t="str">
        <f>'CG Internal Tracker'!L214</f>
        <v>Pending User Confirmation</v>
      </c>
      <c r="H216" s="89" t="str">
        <f>'CG Internal Tracker'!AC214</f>
        <v>24/12 Solution provided.RAKC Internal ABAP team updated the table KNVV.Waiting for user confirmation to close.</v>
      </c>
      <c r="I216" s="89" t="str">
        <f>'CG Internal Tracker'!K214</f>
        <v>User acceptance</v>
      </c>
      <c r="J216" s="89" t="str">
        <f>'CG Internal Tracker'!B214</f>
        <v>Incident</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E190F-51CC-4CC5-B0E5-650BF09E9685}">
  <sheetPr codeName="Sheet5"/>
  <dimension ref="A2:L352"/>
  <sheetViews>
    <sheetView workbookViewId="0">
      <selection activeCell="B13" sqref="B13"/>
    </sheetView>
  </sheetViews>
  <sheetFormatPr defaultRowHeight="14.5"/>
  <cols>
    <col min="1" max="1" width="20.453125" bestFit="1" customWidth="1"/>
    <col min="2" max="2" width="17.81640625" bestFit="1" customWidth="1"/>
    <col min="3" max="3" width="8.81640625" bestFit="1" customWidth="1"/>
    <col min="4" max="4" width="8.54296875" bestFit="1" customWidth="1"/>
    <col min="5" max="5" width="8.453125" bestFit="1" customWidth="1"/>
    <col min="6" max="6" width="7.453125" bestFit="1" customWidth="1"/>
    <col min="7" max="7" width="6.54296875" bestFit="1" customWidth="1"/>
    <col min="8" max="8" width="6.81640625" bestFit="1" customWidth="1"/>
    <col min="9" max="9" width="23.1796875" bestFit="1" customWidth="1"/>
    <col min="10" max="10" width="10.453125" bestFit="1" customWidth="1"/>
    <col min="11" max="11" width="14" bestFit="1" customWidth="1"/>
    <col min="12" max="13" width="10.453125" bestFit="1" customWidth="1"/>
    <col min="14" max="14" width="25.453125" bestFit="1" customWidth="1"/>
    <col min="15" max="15" width="10.453125" bestFit="1" customWidth="1"/>
  </cols>
  <sheetData>
    <row r="2" spans="1:5">
      <c r="A2" s="34" t="s">
        <v>830</v>
      </c>
      <c r="B2" t="s">
        <v>778</v>
      </c>
    </row>
    <row r="3" spans="1:5">
      <c r="A3" s="34" t="s">
        <v>805</v>
      </c>
      <c r="B3" t="s">
        <v>156</v>
      </c>
    </row>
    <row r="4" spans="1:5">
      <c r="A4" s="34" t="s">
        <v>828</v>
      </c>
      <c r="B4" t="s">
        <v>2485</v>
      </c>
    </row>
    <row r="6" spans="1:5">
      <c r="A6" s="34" t="s">
        <v>2528</v>
      </c>
      <c r="B6" s="37" t="s">
        <v>2529</v>
      </c>
      <c r="C6" s="36"/>
      <c r="D6" s="36"/>
      <c r="E6" s="36"/>
    </row>
    <row r="7" spans="1:5">
      <c r="A7" s="34" t="s">
        <v>833</v>
      </c>
      <c r="B7" s="36" t="s">
        <v>861</v>
      </c>
      <c r="C7" s="36" t="s">
        <v>795</v>
      </c>
      <c r="D7" s="36" t="s">
        <v>881</v>
      </c>
      <c r="E7" t="s">
        <v>2530</v>
      </c>
    </row>
    <row r="8" spans="1:5">
      <c r="A8" s="35" t="s">
        <v>2531</v>
      </c>
      <c r="B8">
        <v>1</v>
      </c>
      <c r="C8">
        <v>9</v>
      </c>
      <c r="E8">
        <v>10</v>
      </c>
    </row>
    <row r="9" spans="1:5">
      <c r="A9" s="35" t="s">
        <v>2532</v>
      </c>
      <c r="B9">
        <v>3</v>
      </c>
      <c r="C9">
        <v>7</v>
      </c>
      <c r="E9">
        <v>10</v>
      </c>
    </row>
    <row r="10" spans="1:5">
      <c r="A10" s="35" t="s">
        <v>2533</v>
      </c>
      <c r="B10">
        <v>3</v>
      </c>
      <c r="C10">
        <v>7</v>
      </c>
      <c r="D10">
        <v>2</v>
      </c>
      <c r="E10">
        <v>12</v>
      </c>
    </row>
    <row r="11" spans="1:5">
      <c r="A11" s="35" t="s">
        <v>2534</v>
      </c>
      <c r="B11">
        <v>1</v>
      </c>
      <c r="C11">
        <v>19</v>
      </c>
      <c r="E11">
        <v>20</v>
      </c>
    </row>
    <row r="12" spans="1:5">
      <c r="A12" s="35" t="s">
        <v>779</v>
      </c>
      <c r="B12">
        <v>1</v>
      </c>
      <c r="C12">
        <v>12</v>
      </c>
      <c r="D12">
        <v>1</v>
      </c>
      <c r="E12">
        <v>14</v>
      </c>
    </row>
    <row r="13" spans="1:5">
      <c r="A13" s="35" t="s">
        <v>2530</v>
      </c>
      <c r="B13">
        <v>9</v>
      </c>
      <c r="C13">
        <v>54</v>
      </c>
      <c r="D13">
        <v>3</v>
      </c>
      <c r="E13">
        <v>66</v>
      </c>
    </row>
    <row r="22" spans="1:4">
      <c r="A22" s="34" t="s">
        <v>830</v>
      </c>
      <c r="B22" t="s">
        <v>796</v>
      </c>
    </row>
    <row r="23" spans="1:4">
      <c r="A23" s="34" t="s">
        <v>805</v>
      </c>
      <c r="B23" t="s">
        <v>156</v>
      </c>
    </row>
    <row r="24" spans="1:4">
      <c r="A24" s="34" t="s">
        <v>828</v>
      </c>
      <c r="B24" t="s">
        <v>2485</v>
      </c>
    </row>
    <row r="26" spans="1:4">
      <c r="A26" s="34" t="s">
        <v>2528</v>
      </c>
      <c r="B26" s="37" t="s">
        <v>2529</v>
      </c>
      <c r="C26" s="36"/>
      <c r="D26" s="36"/>
    </row>
    <row r="27" spans="1:4">
      <c r="A27" s="34" t="s">
        <v>833</v>
      </c>
      <c r="B27" s="36" t="s">
        <v>861</v>
      </c>
      <c r="C27" s="36" t="s">
        <v>795</v>
      </c>
      <c r="D27" t="s">
        <v>2530</v>
      </c>
    </row>
    <row r="28" spans="1:4">
      <c r="A28" s="35" t="s">
        <v>2535</v>
      </c>
      <c r="C28">
        <v>1</v>
      </c>
      <c r="D28">
        <v>1</v>
      </c>
    </row>
    <row r="29" spans="1:4">
      <c r="A29" s="35" t="s">
        <v>2536</v>
      </c>
      <c r="B29">
        <v>1</v>
      </c>
      <c r="D29">
        <v>1</v>
      </c>
    </row>
    <row r="30" spans="1:4">
      <c r="A30" s="35" t="s">
        <v>2537</v>
      </c>
      <c r="B30">
        <v>1</v>
      </c>
      <c r="D30">
        <v>1</v>
      </c>
    </row>
    <row r="31" spans="1:4">
      <c r="A31" s="35" t="s">
        <v>2538</v>
      </c>
      <c r="B31">
        <v>1</v>
      </c>
      <c r="C31">
        <v>5</v>
      </c>
      <c r="D31">
        <v>6</v>
      </c>
    </row>
    <row r="32" spans="1:4">
      <c r="A32" s="35" t="s">
        <v>2539</v>
      </c>
      <c r="B32">
        <v>1</v>
      </c>
      <c r="C32">
        <v>1</v>
      </c>
      <c r="D32">
        <v>2</v>
      </c>
    </row>
    <row r="33" spans="1:4">
      <c r="A33" s="35" t="s">
        <v>2540</v>
      </c>
      <c r="B33">
        <v>1</v>
      </c>
      <c r="C33">
        <v>3</v>
      </c>
      <c r="D33">
        <v>4</v>
      </c>
    </row>
    <row r="34" spans="1:4">
      <c r="A34" s="35" t="s">
        <v>2541</v>
      </c>
      <c r="B34">
        <v>3</v>
      </c>
      <c r="C34">
        <v>1</v>
      </c>
      <c r="D34">
        <v>4</v>
      </c>
    </row>
    <row r="35" spans="1:4">
      <c r="A35" s="35" t="s">
        <v>2530</v>
      </c>
      <c r="B35">
        <v>8</v>
      </c>
      <c r="C35">
        <v>11</v>
      </c>
      <c r="D35">
        <v>19</v>
      </c>
    </row>
    <row r="49" spans="1:8">
      <c r="A49" s="34" t="s">
        <v>830</v>
      </c>
      <c r="B49" t="s">
        <v>778</v>
      </c>
    </row>
    <row r="50" spans="1:8">
      <c r="A50" s="34" t="s">
        <v>805</v>
      </c>
      <c r="B50" t="s">
        <v>156</v>
      </c>
    </row>
    <row r="51" spans="1:8">
      <c r="A51" s="34" t="s">
        <v>828</v>
      </c>
      <c r="B51" t="s">
        <v>2485</v>
      </c>
    </row>
    <row r="53" spans="1:8">
      <c r="A53" s="34" t="s">
        <v>2528</v>
      </c>
      <c r="B53" s="37" t="s">
        <v>2529</v>
      </c>
      <c r="C53" s="36"/>
      <c r="D53" s="36"/>
      <c r="E53" s="36"/>
      <c r="F53" s="36"/>
      <c r="G53" s="36"/>
      <c r="H53" s="36"/>
    </row>
    <row r="54" spans="1:8">
      <c r="A54" s="34" t="s">
        <v>833</v>
      </c>
      <c r="B54" s="36" t="s">
        <v>131</v>
      </c>
      <c r="C54" s="36" t="s">
        <v>403</v>
      </c>
      <c r="D54" s="36" t="s">
        <v>268</v>
      </c>
      <c r="E54" s="36" t="s">
        <v>40</v>
      </c>
      <c r="F54" s="36" t="s">
        <v>746</v>
      </c>
      <c r="G54" t="s">
        <v>967</v>
      </c>
      <c r="H54" t="s">
        <v>2530</v>
      </c>
    </row>
    <row r="55" spans="1:8">
      <c r="A55" s="35" t="s">
        <v>2531</v>
      </c>
      <c r="B55">
        <v>1</v>
      </c>
      <c r="C55">
        <v>7</v>
      </c>
      <c r="F55">
        <v>2</v>
      </c>
      <c r="H55">
        <v>10</v>
      </c>
    </row>
    <row r="56" spans="1:8">
      <c r="A56" s="35" t="s">
        <v>2532</v>
      </c>
      <c r="C56">
        <v>4</v>
      </c>
      <c r="D56">
        <v>2</v>
      </c>
      <c r="F56">
        <v>3</v>
      </c>
      <c r="G56">
        <v>1</v>
      </c>
      <c r="H56">
        <v>10</v>
      </c>
    </row>
    <row r="57" spans="1:8">
      <c r="A57" s="35" t="s">
        <v>2533</v>
      </c>
      <c r="C57">
        <v>7</v>
      </c>
      <c r="D57">
        <v>2</v>
      </c>
      <c r="E57">
        <v>2</v>
      </c>
      <c r="F57">
        <v>1</v>
      </c>
      <c r="H57">
        <v>12</v>
      </c>
    </row>
    <row r="58" spans="1:8">
      <c r="A58" s="35" t="s">
        <v>2534</v>
      </c>
      <c r="C58">
        <v>12</v>
      </c>
      <c r="D58">
        <v>5</v>
      </c>
      <c r="E58">
        <v>2</v>
      </c>
      <c r="F58">
        <v>1</v>
      </c>
      <c r="H58">
        <v>20</v>
      </c>
    </row>
    <row r="59" spans="1:8">
      <c r="A59" s="35" t="s">
        <v>779</v>
      </c>
      <c r="C59">
        <v>3</v>
      </c>
      <c r="D59">
        <v>4</v>
      </c>
      <c r="E59">
        <v>4</v>
      </c>
      <c r="F59">
        <v>2</v>
      </c>
      <c r="G59">
        <v>1</v>
      </c>
      <c r="H59">
        <v>14</v>
      </c>
    </row>
    <row r="60" spans="1:8">
      <c r="A60" s="35" t="s">
        <v>2530</v>
      </c>
      <c r="B60">
        <v>1</v>
      </c>
      <c r="C60">
        <v>33</v>
      </c>
      <c r="D60">
        <v>13</v>
      </c>
      <c r="E60">
        <v>8</v>
      </c>
      <c r="F60">
        <v>9</v>
      </c>
      <c r="G60">
        <v>2</v>
      </c>
      <c r="H60">
        <v>66</v>
      </c>
    </row>
    <row r="68" spans="1:5">
      <c r="A68" s="34" t="s">
        <v>830</v>
      </c>
      <c r="B68" t="s">
        <v>796</v>
      </c>
    </row>
    <row r="69" spans="1:5">
      <c r="A69" s="34" t="s">
        <v>805</v>
      </c>
      <c r="B69" t="s">
        <v>156</v>
      </c>
    </row>
    <row r="70" spans="1:5">
      <c r="A70" s="34" t="s">
        <v>828</v>
      </c>
      <c r="B70" t="s">
        <v>2485</v>
      </c>
    </row>
    <row r="72" spans="1:5">
      <c r="A72" s="34" t="s">
        <v>2528</v>
      </c>
      <c r="B72" s="37" t="s">
        <v>2529</v>
      </c>
      <c r="C72" s="36"/>
      <c r="D72" s="36"/>
      <c r="E72" s="36"/>
    </row>
    <row r="73" spans="1:5">
      <c r="A73" s="34" t="s">
        <v>833</v>
      </c>
      <c r="B73" s="36" t="s">
        <v>403</v>
      </c>
      <c r="C73" s="36" t="s">
        <v>268</v>
      </c>
      <c r="D73" s="36" t="s">
        <v>746</v>
      </c>
      <c r="E73" t="s">
        <v>2530</v>
      </c>
    </row>
    <row r="74" spans="1:5">
      <c r="A74" s="35" t="s">
        <v>2535</v>
      </c>
      <c r="D74">
        <v>1</v>
      </c>
      <c r="E74">
        <v>1</v>
      </c>
    </row>
    <row r="75" spans="1:5">
      <c r="A75" s="35" t="s">
        <v>2536</v>
      </c>
      <c r="D75">
        <v>1</v>
      </c>
      <c r="E75">
        <v>1</v>
      </c>
    </row>
    <row r="76" spans="1:5">
      <c r="A76" s="35" t="s">
        <v>2537</v>
      </c>
      <c r="B76">
        <v>1</v>
      </c>
      <c r="E76">
        <v>1</v>
      </c>
    </row>
    <row r="77" spans="1:5">
      <c r="A77" s="35" t="s">
        <v>2538</v>
      </c>
      <c r="B77">
        <v>3</v>
      </c>
      <c r="D77">
        <v>3</v>
      </c>
      <c r="E77">
        <v>6</v>
      </c>
    </row>
    <row r="78" spans="1:5">
      <c r="A78" s="35" t="s">
        <v>2539</v>
      </c>
      <c r="B78">
        <v>2</v>
      </c>
      <c r="E78">
        <v>2</v>
      </c>
    </row>
    <row r="79" spans="1:5">
      <c r="A79" s="35" t="s">
        <v>2540</v>
      </c>
      <c r="B79">
        <v>2</v>
      </c>
      <c r="C79">
        <v>1</v>
      </c>
      <c r="D79">
        <v>1</v>
      </c>
      <c r="E79">
        <v>4</v>
      </c>
    </row>
    <row r="80" spans="1:5">
      <c r="A80" s="35" t="s">
        <v>2541</v>
      </c>
      <c r="B80">
        <v>1</v>
      </c>
      <c r="C80">
        <v>1</v>
      </c>
      <c r="D80">
        <v>2</v>
      </c>
      <c r="E80">
        <v>4</v>
      </c>
    </row>
    <row r="81" spans="1:8">
      <c r="A81" s="35" t="s">
        <v>2530</v>
      </c>
      <c r="B81">
        <v>9</v>
      </c>
      <c r="C81">
        <v>2</v>
      </c>
      <c r="D81">
        <v>8</v>
      </c>
      <c r="E81">
        <v>19</v>
      </c>
    </row>
    <row r="90" spans="1:8">
      <c r="A90" s="34" t="s">
        <v>830</v>
      </c>
      <c r="B90" t="s">
        <v>778</v>
      </c>
    </row>
    <row r="91" spans="1:8">
      <c r="A91" s="34" t="s">
        <v>805</v>
      </c>
      <c r="B91" t="s">
        <v>156</v>
      </c>
    </row>
    <row r="92" spans="1:8">
      <c r="A92" s="34" t="s">
        <v>828</v>
      </c>
      <c r="B92" t="s">
        <v>2485</v>
      </c>
    </row>
    <row r="94" spans="1:8">
      <c r="A94" s="34" t="s">
        <v>2528</v>
      </c>
      <c r="B94" s="37" t="s">
        <v>2529</v>
      </c>
      <c r="C94" s="36"/>
      <c r="D94" s="36"/>
      <c r="E94" s="36"/>
      <c r="F94" s="36"/>
      <c r="G94" s="36"/>
      <c r="H94" s="36"/>
    </row>
    <row r="95" spans="1:8">
      <c r="A95" s="34" t="s">
        <v>820</v>
      </c>
      <c r="B95" t="s">
        <v>131</v>
      </c>
      <c r="C95" s="36" t="s">
        <v>403</v>
      </c>
      <c r="D95" s="36" t="s">
        <v>268</v>
      </c>
      <c r="E95" s="36" t="s">
        <v>40</v>
      </c>
      <c r="F95" s="36" t="s">
        <v>746</v>
      </c>
      <c r="G95" t="s">
        <v>967</v>
      </c>
      <c r="H95" t="s">
        <v>2530</v>
      </c>
    </row>
    <row r="96" spans="1:8">
      <c r="A96" s="35" t="s">
        <v>861</v>
      </c>
      <c r="C96">
        <v>10</v>
      </c>
      <c r="D96">
        <v>2</v>
      </c>
      <c r="E96">
        <v>1</v>
      </c>
      <c r="F96">
        <v>1</v>
      </c>
      <c r="H96">
        <v>14</v>
      </c>
    </row>
    <row r="97" spans="1:8">
      <c r="A97" s="35" t="s">
        <v>795</v>
      </c>
      <c r="B97">
        <v>1</v>
      </c>
      <c r="C97">
        <v>42</v>
      </c>
      <c r="D97">
        <v>12</v>
      </c>
      <c r="E97">
        <v>7</v>
      </c>
      <c r="F97">
        <v>9</v>
      </c>
      <c r="G97">
        <v>2</v>
      </c>
      <c r="H97">
        <v>73</v>
      </c>
    </row>
    <row r="98" spans="1:8">
      <c r="A98" s="35" t="s">
        <v>881</v>
      </c>
      <c r="C98">
        <v>2</v>
      </c>
      <c r="D98">
        <v>1</v>
      </c>
      <c r="E98">
        <v>1</v>
      </c>
      <c r="H98">
        <v>4</v>
      </c>
    </row>
    <row r="99" spans="1:8">
      <c r="A99" s="35" t="s">
        <v>2530</v>
      </c>
      <c r="B99">
        <v>1</v>
      </c>
      <c r="C99">
        <v>54</v>
      </c>
      <c r="D99">
        <v>15</v>
      </c>
      <c r="E99">
        <v>9</v>
      </c>
      <c r="F99">
        <v>10</v>
      </c>
      <c r="G99">
        <v>2</v>
      </c>
      <c r="H99">
        <v>91</v>
      </c>
    </row>
    <row r="111" spans="1:8">
      <c r="A111" s="34" t="s">
        <v>830</v>
      </c>
      <c r="B111" t="s">
        <v>796</v>
      </c>
    </row>
    <row r="112" spans="1:8">
      <c r="A112" s="34" t="s">
        <v>805</v>
      </c>
      <c r="B112" t="s">
        <v>156</v>
      </c>
    </row>
    <row r="113" spans="1:5">
      <c r="A113" s="34" t="s">
        <v>828</v>
      </c>
      <c r="B113" t="s">
        <v>2485</v>
      </c>
    </row>
    <row r="115" spans="1:5">
      <c r="A115" s="34" t="s">
        <v>2528</v>
      </c>
      <c r="B115" s="37" t="s">
        <v>2529</v>
      </c>
      <c r="C115" s="36"/>
      <c r="D115" s="36"/>
      <c r="E115" s="36"/>
    </row>
    <row r="116" spans="1:5">
      <c r="A116" s="34" t="s">
        <v>833</v>
      </c>
      <c r="B116" s="36" t="s">
        <v>403</v>
      </c>
      <c r="C116" s="36" t="s">
        <v>268</v>
      </c>
      <c r="D116" s="36" t="s">
        <v>746</v>
      </c>
      <c r="E116" t="s">
        <v>2530</v>
      </c>
    </row>
    <row r="117" spans="1:5">
      <c r="A117" s="35" t="s">
        <v>861</v>
      </c>
      <c r="B117">
        <v>3</v>
      </c>
      <c r="C117">
        <v>1</v>
      </c>
      <c r="D117">
        <v>4</v>
      </c>
      <c r="E117">
        <v>8</v>
      </c>
    </row>
    <row r="118" spans="1:5">
      <c r="A118" s="35" t="s">
        <v>795</v>
      </c>
      <c r="B118">
        <v>6</v>
      </c>
      <c r="C118">
        <v>1</v>
      </c>
      <c r="D118">
        <v>4</v>
      </c>
      <c r="E118">
        <v>11</v>
      </c>
    </row>
    <row r="119" spans="1:5">
      <c r="A119" s="35" t="s">
        <v>2530</v>
      </c>
      <c r="B119">
        <v>9</v>
      </c>
      <c r="C119">
        <v>2</v>
      </c>
      <c r="D119">
        <v>8</v>
      </c>
      <c r="E119">
        <v>19</v>
      </c>
    </row>
    <row r="128" spans="1:5">
      <c r="A128" s="34" t="s">
        <v>830</v>
      </c>
      <c r="B128" t="s">
        <v>778</v>
      </c>
    </row>
    <row r="129" spans="1:12">
      <c r="A129" s="34" t="s">
        <v>805</v>
      </c>
      <c r="B129" t="s">
        <v>156</v>
      </c>
    </row>
    <row r="130" spans="1:12">
      <c r="A130" s="34" t="s">
        <v>828</v>
      </c>
      <c r="B130" t="s">
        <v>2485</v>
      </c>
    </row>
    <row r="132" spans="1:12">
      <c r="A132" s="34" t="s">
        <v>2528</v>
      </c>
      <c r="B132" s="37" t="s">
        <v>2529</v>
      </c>
      <c r="C132" s="36"/>
      <c r="D132" s="36"/>
      <c r="E132" s="36"/>
      <c r="F132" s="36"/>
      <c r="G132" s="36"/>
      <c r="H132" s="36"/>
      <c r="I132" s="36"/>
      <c r="J132" s="36"/>
      <c r="K132" s="36"/>
      <c r="L132" s="36"/>
    </row>
    <row r="133" spans="1:12">
      <c r="A133" s="34" t="s">
        <v>833</v>
      </c>
      <c r="B133" s="36">
        <v>0</v>
      </c>
      <c r="C133" t="s">
        <v>31</v>
      </c>
      <c r="D133" t="s">
        <v>522</v>
      </c>
      <c r="E133" t="s">
        <v>40</v>
      </c>
      <c r="F133" t="s">
        <v>268</v>
      </c>
      <c r="G133" t="s">
        <v>48</v>
      </c>
      <c r="H133" t="s">
        <v>179</v>
      </c>
      <c r="I133" t="s">
        <v>736</v>
      </c>
      <c r="J133" t="s">
        <v>131</v>
      </c>
      <c r="K133" t="s">
        <v>125</v>
      </c>
      <c r="L133" t="s">
        <v>2530</v>
      </c>
    </row>
    <row r="134" spans="1:12">
      <c r="A134" s="35" t="s">
        <v>861</v>
      </c>
      <c r="E134">
        <v>11</v>
      </c>
      <c r="G134">
        <v>3</v>
      </c>
      <c r="L134">
        <v>14</v>
      </c>
    </row>
    <row r="135" spans="1:12">
      <c r="A135" s="35" t="s">
        <v>795</v>
      </c>
      <c r="B135">
        <v>1</v>
      </c>
      <c r="C135">
        <v>8</v>
      </c>
      <c r="D135">
        <v>3</v>
      </c>
      <c r="E135">
        <v>49</v>
      </c>
      <c r="F135">
        <v>3</v>
      </c>
      <c r="G135">
        <v>4</v>
      </c>
      <c r="H135">
        <v>2</v>
      </c>
      <c r="I135">
        <v>1</v>
      </c>
      <c r="J135">
        <v>1</v>
      </c>
      <c r="K135">
        <v>1</v>
      </c>
      <c r="L135">
        <v>73</v>
      </c>
    </row>
    <row r="136" spans="1:12">
      <c r="A136" s="35" t="s">
        <v>881</v>
      </c>
      <c r="E136">
        <v>3</v>
      </c>
      <c r="F136">
        <v>1</v>
      </c>
      <c r="L136">
        <v>4</v>
      </c>
    </row>
    <row r="137" spans="1:12">
      <c r="A137" s="35" t="s">
        <v>2530</v>
      </c>
      <c r="B137">
        <v>1</v>
      </c>
      <c r="C137">
        <v>8</v>
      </c>
      <c r="D137">
        <v>3</v>
      </c>
      <c r="E137">
        <v>63</v>
      </c>
      <c r="F137">
        <v>4</v>
      </c>
      <c r="G137">
        <v>7</v>
      </c>
      <c r="H137">
        <v>2</v>
      </c>
      <c r="I137">
        <v>1</v>
      </c>
      <c r="J137">
        <v>1</v>
      </c>
      <c r="K137">
        <v>1</v>
      </c>
      <c r="L137">
        <v>91</v>
      </c>
    </row>
    <row r="144" spans="1:12">
      <c r="A144" s="34" t="s">
        <v>830</v>
      </c>
      <c r="B144" t="s">
        <v>796</v>
      </c>
    </row>
    <row r="145" spans="1:10">
      <c r="A145" s="34" t="s">
        <v>805</v>
      </c>
      <c r="B145" t="s">
        <v>156</v>
      </c>
    </row>
    <row r="146" spans="1:10">
      <c r="A146" s="34" t="s">
        <v>828</v>
      </c>
      <c r="B146" t="s">
        <v>2485</v>
      </c>
    </row>
    <row r="148" spans="1:10">
      <c r="A148" s="34" t="s">
        <v>2528</v>
      </c>
      <c r="B148" s="37" t="s">
        <v>2529</v>
      </c>
      <c r="C148" s="36"/>
      <c r="D148" s="36"/>
      <c r="E148" s="36"/>
      <c r="F148" s="36"/>
      <c r="G148" s="36"/>
      <c r="H148" s="36"/>
      <c r="I148" s="36"/>
      <c r="J148" s="36"/>
    </row>
    <row r="149" spans="1:10">
      <c r="A149" s="34" t="s">
        <v>833</v>
      </c>
      <c r="B149" s="36">
        <v>0</v>
      </c>
      <c r="C149" t="s">
        <v>31</v>
      </c>
      <c r="D149" t="s">
        <v>522</v>
      </c>
      <c r="E149" t="s">
        <v>40</v>
      </c>
      <c r="F149" t="s">
        <v>268</v>
      </c>
      <c r="G149" t="s">
        <v>48</v>
      </c>
      <c r="H149" t="s">
        <v>179</v>
      </c>
      <c r="I149" t="s">
        <v>125</v>
      </c>
      <c r="J149" t="s">
        <v>2530</v>
      </c>
    </row>
    <row r="150" spans="1:10">
      <c r="A150" s="35" t="s">
        <v>861</v>
      </c>
      <c r="C150">
        <v>1</v>
      </c>
      <c r="D150">
        <v>1</v>
      </c>
      <c r="E150">
        <v>3</v>
      </c>
      <c r="F150">
        <v>1</v>
      </c>
      <c r="G150">
        <v>1</v>
      </c>
      <c r="I150">
        <v>1</v>
      </c>
      <c r="J150">
        <v>8</v>
      </c>
    </row>
    <row r="151" spans="1:10">
      <c r="A151" s="35" t="s">
        <v>795</v>
      </c>
      <c r="B151">
        <v>1</v>
      </c>
      <c r="C151">
        <v>1</v>
      </c>
      <c r="E151">
        <v>7</v>
      </c>
      <c r="G151">
        <v>1</v>
      </c>
      <c r="H151">
        <v>1</v>
      </c>
      <c r="J151">
        <v>11</v>
      </c>
    </row>
    <row r="152" spans="1:10">
      <c r="A152" s="35" t="s">
        <v>2530</v>
      </c>
      <c r="B152">
        <v>1</v>
      </c>
      <c r="C152">
        <v>2</v>
      </c>
      <c r="D152">
        <v>1</v>
      </c>
      <c r="E152">
        <v>10</v>
      </c>
      <c r="F152">
        <v>1</v>
      </c>
      <c r="G152">
        <v>2</v>
      </c>
      <c r="H152">
        <v>1</v>
      </c>
      <c r="I152">
        <v>1</v>
      </c>
      <c r="J152">
        <v>19</v>
      </c>
    </row>
    <row r="162" spans="1:10">
      <c r="A162" s="34" t="s">
        <v>830</v>
      </c>
      <c r="B162" t="s">
        <v>778</v>
      </c>
    </row>
    <row r="163" spans="1:10">
      <c r="A163" s="34" t="s">
        <v>805</v>
      </c>
      <c r="B163" t="s">
        <v>156</v>
      </c>
    </row>
    <row r="164" spans="1:10">
      <c r="A164" s="34" t="s">
        <v>828</v>
      </c>
      <c r="B164" t="s">
        <v>2485</v>
      </c>
    </row>
    <row r="166" spans="1:10">
      <c r="A166" s="34" t="s">
        <v>2528</v>
      </c>
      <c r="B166" s="37" t="s">
        <v>2529</v>
      </c>
      <c r="C166" s="36"/>
      <c r="D166" s="36"/>
      <c r="E166" s="36"/>
      <c r="F166" s="36"/>
      <c r="G166" s="36"/>
      <c r="H166" s="36"/>
      <c r="I166" s="36"/>
      <c r="J166" s="36"/>
    </row>
    <row r="167" spans="1:10">
      <c r="A167" s="34" t="s">
        <v>833</v>
      </c>
      <c r="B167" s="36" t="s">
        <v>2503</v>
      </c>
      <c r="C167" s="36" t="s">
        <v>2477</v>
      </c>
      <c r="D167" s="36" t="s">
        <v>2488</v>
      </c>
      <c r="E167" s="36" t="s">
        <v>2507</v>
      </c>
      <c r="F167" s="36" t="s">
        <v>2501</v>
      </c>
      <c r="G167" s="36" t="s">
        <v>856</v>
      </c>
      <c r="H167" s="36" t="s">
        <v>2458</v>
      </c>
      <c r="I167" t="s">
        <v>2513</v>
      </c>
      <c r="J167" t="s">
        <v>2530</v>
      </c>
    </row>
    <row r="168" spans="1:10">
      <c r="A168" s="35" t="s">
        <v>2531</v>
      </c>
      <c r="B168">
        <v>1</v>
      </c>
      <c r="D168">
        <v>2</v>
      </c>
      <c r="F168">
        <v>2</v>
      </c>
      <c r="G168">
        <v>2</v>
      </c>
      <c r="H168">
        <v>3</v>
      </c>
      <c r="J168">
        <v>10</v>
      </c>
    </row>
    <row r="169" spans="1:10">
      <c r="A169" s="35" t="s">
        <v>2532</v>
      </c>
      <c r="D169">
        <v>1</v>
      </c>
      <c r="F169">
        <v>2</v>
      </c>
      <c r="G169">
        <v>1</v>
      </c>
      <c r="H169">
        <v>6</v>
      </c>
      <c r="J169">
        <v>10</v>
      </c>
    </row>
    <row r="170" spans="1:10">
      <c r="A170" s="35" t="s">
        <v>2533</v>
      </c>
      <c r="D170">
        <v>4</v>
      </c>
      <c r="F170">
        <v>2</v>
      </c>
      <c r="G170">
        <v>1</v>
      </c>
      <c r="H170">
        <v>5</v>
      </c>
      <c r="J170">
        <v>12</v>
      </c>
    </row>
    <row r="171" spans="1:10">
      <c r="A171" s="35" t="s">
        <v>2534</v>
      </c>
      <c r="C171">
        <v>1</v>
      </c>
      <c r="D171">
        <v>4</v>
      </c>
      <c r="E171">
        <v>1</v>
      </c>
      <c r="F171">
        <v>1</v>
      </c>
      <c r="G171">
        <v>1</v>
      </c>
      <c r="H171">
        <v>12</v>
      </c>
      <c r="J171">
        <v>20</v>
      </c>
    </row>
    <row r="172" spans="1:10">
      <c r="A172" s="35" t="s">
        <v>779</v>
      </c>
      <c r="C172">
        <v>4</v>
      </c>
      <c r="D172">
        <v>2</v>
      </c>
      <c r="F172">
        <v>2</v>
      </c>
      <c r="G172">
        <v>1</v>
      </c>
      <c r="H172">
        <v>4</v>
      </c>
      <c r="I172">
        <v>1</v>
      </c>
      <c r="J172">
        <v>14</v>
      </c>
    </row>
    <row r="173" spans="1:10">
      <c r="A173" s="35" t="s">
        <v>2530</v>
      </c>
      <c r="B173">
        <v>1</v>
      </c>
      <c r="C173">
        <v>5</v>
      </c>
      <c r="D173">
        <v>13</v>
      </c>
      <c r="E173">
        <v>1</v>
      </c>
      <c r="F173">
        <v>9</v>
      </c>
      <c r="G173">
        <v>6</v>
      </c>
      <c r="H173">
        <v>30</v>
      </c>
      <c r="I173">
        <v>1</v>
      </c>
      <c r="J173">
        <v>66</v>
      </c>
    </row>
    <row r="187" spans="1:7">
      <c r="A187" s="34" t="s">
        <v>830</v>
      </c>
      <c r="B187" t="s">
        <v>796</v>
      </c>
    </row>
    <row r="188" spans="1:7">
      <c r="A188" s="34" t="s">
        <v>805</v>
      </c>
      <c r="B188" t="s">
        <v>156</v>
      </c>
    </row>
    <row r="189" spans="1:7">
      <c r="A189" s="34" t="s">
        <v>828</v>
      </c>
      <c r="B189" t="s">
        <v>2485</v>
      </c>
    </row>
    <row r="191" spans="1:7">
      <c r="A191" s="34" t="s">
        <v>2528</v>
      </c>
      <c r="B191" s="37" t="s">
        <v>2529</v>
      </c>
      <c r="C191" s="36"/>
      <c r="D191" s="36"/>
      <c r="E191" s="36"/>
      <c r="F191" s="36"/>
      <c r="G191" s="36"/>
    </row>
    <row r="192" spans="1:7">
      <c r="A192" s="34" t="s">
        <v>833</v>
      </c>
      <c r="B192" s="36" t="s">
        <v>2503</v>
      </c>
      <c r="C192" s="36" t="s">
        <v>2504</v>
      </c>
      <c r="D192" s="36" t="s">
        <v>2488</v>
      </c>
      <c r="E192" s="36" t="s">
        <v>856</v>
      </c>
      <c r="F192" s="36" t="s">
        <v>2458</v>
      </c>
      <c r="G192" t="s">
        <v>2530</v>
      </c>
    </row>
    <row r="193" spans="1:7">
      <c r="A193" s="35" t="s">
        <v>2535</v>
      </c>
      <c r="D193">
        <v>1</v>
      </c>
      <c r="G193">
        <v>1</v>
      </c>
    </row>
    <row r="194" spans="1:7">
      <c r="A194" s="35" t="s">
        <v>2536</v>
      </c>
      <c r="E194">
        <v>1</v>
      </c>
      <c r="G194">
        <v>1</v>
      </c>
    </row>
    <row r="195" spans="1:7">
      <c r="A195" s="35" t="s">
        <v>2537</v>
      </c>
      <c r="B195">
        <v>1</v>
      </c>
      <c r="G195">
        <v>1</v>
      </c>
    </row>
    <row r="196" spans="1:7">
      <c r="A196" s="35" t="s">
        <v>2538</v>
      </c>
      <c r="C196">
        <v>1</v>
      </c>
      <c r="D196">
        <v>2</v>
      </c>
      <c r="F196">
        <v>3</v>
      </c>
      <c r="G196">
        <v>6</v>
      </c>
    </row>
    <row r="197" spans="1:7">
      <c r="A197" s="35" t="s">
        <v>2539</v>
      </c>
      <c r="D197">
        <v>1</v>
      </c>
      <c r="F197">
        <v>1</v>
      </c>
      <c r="G197">
        <v>2</v>
      </c>
    </row>
    <row r="198" spans="1:7">
      <c r="A198" s="35" t="s">
        <v>2540</v>
      </c>
      <c r="D198">
        <v>2</v>
      </c>
      <c r="E198">
        <v>1</v>
      </c>
      <c r="F198">
        <v>1</v>
      </c>
      <c r="G198">
        <v>4</v>
      </c>
    </row>
    <row r="199" spans="1:7">
      <c r="A199" s="35" t="s">
        <v>2541</v>
      </c>
      <c r="F199">
        <v>4</v>
      </c>
      <c r="G199">
        <v>4</v>
      </c>
    </row>
    <row r="200" spans="1:7">
      <c r="A200" s="35" t="s">
        <v>2530</v>
      </c>
      <c r="B200">
        <v>1</v>
      </c>
      <c r="C200">
        <v>1</v>
      </c>
      <c r="D200">
        <v>6</v>
      </c>
      <c r="E200">
        <v>2</v>
      </c>
      <c r="F200">
        <v>9</v>
      </c>
      <c r="G200">
        <v>19</v>
      </c>
    </row>
    <row r="216" spans="1:8">
      <c r="A216" s="34" t="s">
        <v>830</v>
      </c>
      <c r="B216" t="s">
        <v>778</v>
      </c>
    </row>
    <row r="217" spans="1:8">
      <c r="A217" s="34" t="s">
        <v>805</v>
      </c>
      <c r="B217" t="s">
        <v>156</v>
      </c>
    </row>
    <row r="218" spans="1:8">
      <c r="A218" s="34" t="s">
        <v>828</v>
      </c>
      <c r="B218" t="s">
        <v>2485</v>
      </c>
    </row>
    <row r="220" spans="1:8">
      <c r="A220" s="34" t="s">
        <v>2528</v>
      </c>
      <c r="B220" s="37" t="s">
        <v>2529</v>
      </c>
      <c r="C220" s="36"/>
      <c r="D220" s="36"/>
      <c r="E220" s="36"/>
      <c r="F220" s="36"/>
      <c r="G220" s="36"/>
      <c r="H220" s="36"/>
    </row>
    <row r="221" spans="1:8">
      <c r="A221" s="34" t="s">
        <v>2542</v>
      </c>
      <c r="B221" s="36" t="s">
        <v>131</v>
      </c>
      <c r="C221" s="36" t="s">
        <v>403</v>
      </c>
      <c r="D221" s="36" t="s">
        <v>268</v>
      </c>
      <c r="E221" s="36" t="s">
        <v>40</v>
      </c>
      <c r="F221" s="36" t="s">
        <v>746</v>
      </c>
      <c r="G221" t="s">
        <v>967</v>
      </c>
      <c r="H221" t="s">
        <v>2530</v>
      </c>
    </row>
    <row r="222" spans="1:8">
      <c r="A222" s="35" t="s">
        <v>2503</v>
      </c>
      <c r="B222">
        <v>1</v>
      </c>
      <c r="C222">
        <v>1</v>
      </c>
      <c r="H222">
        <v>2</v>
      </c>
    </row>
    <row r="223" spans="1:8">
      <c r="A223" s="35" t="s">
        <v>2477</v>
      </c>
      <c r="C223">
        <v>3</v>
      </c>
      <c r="D223">
        <v>1</v>
      </c>
      <c r="E223">
        <v>1</v>
      </c>
      <c r="H223">
        <v>5</v>
      </c>
    </row>
    <row r="224" spans="1:8">
      <c r="A224" s="35" t="s">
        <v>2488</v>
      </c>
      <c r="C224">
        <v>9</v>
      </c>
      <c r="D224">
        <v>6</v>
      </c>
      <c r="E224">
        <v>1</v>
      </c>
      <c r="H224">
        <v>16</v>
      </c>
    </row>
    <row r="225" spans="1:8">
      <c r="A225" s="35" t="s">
        <v>2507</v>
      </c>
      <c r="D225">
        <v>1</v>
      </c>
      <c r="F225">
        <v>1</v>
      </c>
      <c r="H225">
        <v>2</v>
      </c>
    </row>
    <row r="226" spans="1:8">
      <c r="A226" s="35" t="s">
        <v>2501</v>
      </c>
      <c r="C226">
        <v>10</v>
      </c>
      <c r="F226">
        <v>3</v>
      </c>
      <c r="G226">
        <v>2</v>
      </c>
      <c r="H226">
        <v>15</v>
      </c>
    </row>
    <row r="227" spans="1:8">
      <c r="A227" s="35" t="s">
        <v>856</v>
      </c>
      <c r="C227">
        <v>8</v>
      </c>
      <c r="D227">
        <v>2</v>
      </c>
      <c r="H227">
        <v>10</v>
      </c>
    </row>
    <row r="228" spans="1:8">
      <c r="A228" s="35" t="s">
        <v>2458</v>
      </c>
      <c r="C228">
        <v>23</v>
      </c>
      <c r="D228">
        <v>4</v>
      </c>
      <c r="E228">
        <v>7</v>
      </c>
      <c r="F228">
        <v>6</v>
      </c>
      <c r="H228">
        <v>40</v>
      </c>
    </row>
    <row r="229" spans="1:8">
      <c r="A229" s="35" t="s">
        <v>2513</v>
      </c>
      <c r="D229">
        <v>1</v>
      </c>
      <c r="H229">
        <v>1</v>
      </c>
    </row>
    <row r="230" spans="1:8">
      <c r="A230" s="35" t="s">
        <v>2530</v>
      </c>
      <c r="B230">
        <v>1</v>
      </c>
      <c r="C230">
        <v>54</v>
      </c>
      <c r="D230">
        <v>15</v>
      </c>
      <c r="E230">
        <v>9</v>
      </c>
      <c r="F230">
        <v>10</v>
      </c>
      <c r="G230">
        <v>2</v>
      </c>
      <c r="H230">
        <v>91</v>
      </c>
    </row>
    <row r="232" spans="1:8">
      <c r="A232" s="34" t="s">
        <v>830</v>
      </c>
      <c r="B232" t="s">
        <v>796</v>
      </c>
    </row>
    <row r="233" spans="1:8">
      <c r="A233" s="34" t="s">
        <v>805</v>
      </c>
      <c r="B233" t="s">
        <v>156</v>
      </c>
    </row>
    <row r="234" spans="1:8">
      <c r="A234" s="34" t="s">
        <v>828</v>
      </c>
      <c r="B234" t="s">
        <v>2485</v>
      </c>
    </row>
    <row r="236" spans="1:8">
      <c r="A236" s="34" t="s">
        <v>2528</v>
      </c>
      <c r="B236" s="37" t="s">
        <v>2529</v>
      </c>
      <c r="C236" s="36"/>
      <c r="D236" s="36"/>
      <c r="E236" s="36"/>
    </row>
    <row r="237" spans="1:8">
      <c r="A237" s="34" t="s">
        <v>833</v>
      </c>
      <c r="B237" s="36" t="s">
        <v>403</v>
      </c>
      <c r="C237" s="36" t="s">
        <v>268</v>
      </c>
      <c r="D237" s="36" t="s">
        <v>746</v>
      </c>
      <c r="E237" t="s">
        <v>2530</v>
      </c>
    </row>
    <row r="238" spans="1:8">
      <c r="A238" s="35" t="s">
        <v>2503</v>
      </c>
      <c r="B238">
        <v>1</v>
      </c>
      <c r="E238">
        <v>1</v>
      </c>
    </row>
    <row r="239" spans="1:8">
      <c r="A239" s="35" t="s">
        <v>2504</v>
      </c>
      <c r="B239">
        <v>1</v>
      </c>
      <c r="E239">
        <v>1</v>
      </c>
    </row>
    <row r="240" spans="1:8">
      <c r="A240" s="35" t="s">
        <v>2488</v>
      </c>
      <c r="B240">
        <v>3</v>
      </c>
      <c r="D240">
        <v>3</v>
      </c>
      <c r="E240">
        <v>6</v>
      </c>
    </row>
    <row r="241" spans="1:5">
      <c r="A241" s="35" t="s">
        <v>856</v>
      </c>
      <c r="B241">
        <v>1</v>
      </c>
      <c r="D241">
        <v>1</v>
      </c>
      <c r="E241">
        <v>2</v>
      </c>
    </row>
    <row r="242" spans="1:5">
      <c r="A242" s="35" t="s">
        <v>2458</v>
      </c>
      <c r="B242">
        <v>3</v>
      </c>
      <c r="C242">
        <v>2</v>
      </c>
      <c r="D242">
        <v>4</v>
      </c>
      <c r="E242">
        <v>9</v>
      </c>
    </row>
    <row r="243" spans="1:5">
      <c r="A243" s="35" t="s">
        <v>2530</v>
      </c>
      <c r="B243">
        <v>9</v>
      </c>
      <c r="C243">
        <v>2</v>
      </c>
      <c r="D243">
        <v>8</v>
      </c>
      <c r="E243">
        <v>19</v>
      </c>
    </row>
    <row r="251" spans="1:5">
      <c r="A251" s="34" t="s">
        <v>830</v>
      </c>
      <c r="B251" t="s">
        <v>778</v>
      </c>
    </row>
    <row r="252" spans="1:5">
      <c r="A252" s="34" t="s">
        <v>811</v>
      </c>
      <c r="B252" t="s">
        <v>2543</v>
      </c>
    </row>
    <row r="253" spans="1:5">
      <c r="A253" s="34" t="s">
        <v>805</v>
      </c>
      <c r="B253" t="s">
        <v>156</v>
      </c>
    </row>
    <row r="254" spans="1:5">
      <c r="A254" s="34" t="s">
        <v>828</v>
      </c>
      <c r="B254" t="s">
        <v>2485</v>
      </c>
    </row>
    <row r="256" spans="1:5">
      <c r="A256" s="34" t="s">
        <v>2544</v>
      </c>
      <c r="B256" s="34" t="s">
        <v>2529</v>
      </c>
    </row>
    <row r="257" spans="1:5">
      <c r="A257" s="34" t="s">
        <v>833</v>
      </c>
      <c r="B257" t="s">
        <v>861</v>
      </c>
      <c r="C257" t="s">
        <v>795</v>
      </c>
      <c r="D257" t="s">
        <v>881</v>
      </c>
      <c r="E257" t="s">
        <v>2530</v>
      </c>
    </row>
    <row r="258" spans="1:5">
      <c r="A258" s="35" t="s">
        <v>2531</v>
      </c>
      <c r="B258" s="240">
        <v>3.0180555555489263</v>
      </c>
      <c r="C258" s="240">
        <v>18.928909297840114</v>
      </c>
      <c r="D258" s="240"/>
      <c r="E258" s="240">
        <v>17.337823923610994</v>
      </c>
    </row>
    <row r="259" spans="1:5">
      <c r="A259" s="35" t="s">
        <v>2532</v>
      </c>
      <c r="B259" s="240">
        <v>13.642643865741169</v>
      </c>
      <c r="C259" s="240">
        <v>22.316875744045579</v>
      </c>
      <c r="D259" s="240"/>
      <c r="E259" s="240">
        <v>19.714606180554256</v>
      </c>
    </row>
    <row r="260" spans="1:5">
      <c r="A260" s="35" t="s">
        <v>2533</v>
      </c>
      <c r="B260" s="240">
        <v>11.803060532406866</v>
      </c>
      <c r="C260" s="240">
        <v>11.342305853173977</v>
      </c>
      <c r="D260" s="240">
        <v>4.4958333333343035</v>
      </c>
      <c r="E260" s="240">
        <v>10.316415769675586</v>
      </c>
    </row>
    <row r="261" spans="1:5">
      <c r="A261" s="35" t="s">
        <v>2534</v>
      </c>
      <c r="B261" s="240">
        <v>1.2680555555562023</v>
      </c>
      <c r="C261" s="240">
        <v>6.3719052997058547</v>
      </c>
      <c r="D261" s="240"/>
      <c r="E261" s="240">
        <v>6.1167128124983723</v>
      </c>
    </row>
    <row r="262" spans="1:5">
      <c r="A262" s="35" t="s">
        <v>779</v>
      </c>
      <c r="B262" s="240">
        <v>2.9277777777751908</v>
      </c>
      <c r="C262" s="240">
        <v>2.8008292245358462</v>
      </c>
      <c r="D262" s="240">
        <v>4.862653819443949</v>
      </c>
      <c r="E262" s="240">
        <v>2.9571701636892351</v>
      </c>
    </row>
    <row r="263" spans="1:5">
      <c r="A263" s="35" t="s">
        <v>2530</v>
      </c>
      <c r="B263" s="240">
        <v>9.2834446759249349</v>
      </c>
      <c r="C263" s="240">
        <v>10.382418634258135</v>
      </c>
      <c r="D263" s="240">
        <v>4.6181068287041853</v>
      </c>
      <c r="E263" s="240">
        <v>9.970544376051155</v>
      </c>
    </row>
    <row r="267" spans="1:5">
      <c r="A267" s="35"/>
      <c r="B267" s="98"/>
      <c r="C267" s="98"/>
      <c r="D267" s="98"/>
      <c r="E267" s="98"/>
    </row>
    <row r="268" spans="1:5">
      <c r="A268" s="35"/>
      <c r="B268" s="98"/>
      <c r="C268" s="98"/>
      <c r="D268" s="98"/>
      <c r="E268" s="98"/>
    </row>
    <row r="269" spans="1:5">
      <c r="A269" s="34" t="s">
        <v>830</v>
      </c>
      <c r="B269" t="s">
        <v>796</v>
      </c>
    </row>
    <row r="270" spans="1:5">
      <c r="A270" s="34" t="s">
        <v>811</v>
      </c>
      <c r="B270" t="s">
        <v>2543</v>
      </c>
    </row>
    <row r="271" spans="1:5">
      <c r="A271" s="34" t="s">
        <v>805</v>
      </c>
      <c r="B271" t="s">
        <v>156</v>
      </c>
    </row>
    <row r="272" spans="1:5">
      <c r="A272" s="34" t="s">
        <v>828</v>
      </c>
      <c r="B272" t="s">
        <v>2485</v>
      </c>
    </row>
    <row r="274" spans="1:4">
      <c r="A274" s="34" t="s">
        <v>2544</v>
      </c>
      <c r="B274" s="34" t="s">
        <v>2529</v>
      </c>
    </row>
    <row r="275" spans="1:4">
      <c r="A275" s="34" t="s">
        <v>833</v>
      </c>
      <c r="B275" t="s">
        <v>861</v>
      </c>
      <c r="C275" t="s">
        <v>795</v>
      </c>
      <c r="D275" t="s">
        <v>2530</v>
      </c>
    </row>
    <row r="276" spans="1:4">
      <c r="A276" s="35" t="s">
        <v>2535</v>
      </c>
      <c r="B276" s="240"/>
      <c r="C276" s="240">
        <v>102.14668159721623</v>
      </c>
      <c r="D276" s="240">
        <v>102.14668159721623</v>
      </c>
    </row>
    <row r="277" spans="1:4">
      <c r="A277" s="35" t="s">
        <v>2536</v>
      </c>
      <c r="B277" s="240">
        <v>94.061959374994331</v>
      </c>
      <c r="C277" s="240"/>
      <c r="D277" s="240">
        <v>94.061959374994331</v>
      </c>
    </row>
    <row r="278" spans="1:4">
      <c r="A278" s="35" t="s">
        <v>2537</v>
      </c>
      <c r="B278" s="240">
        <v>41.261111111110949</v>
      </c>
      <c r="C278" s="240"/>
      <c r="D278" s="240">
        <v>41.261111111110949</v>
      </c>
    </row>
    <row r="279" spans="1:4">
      <c r="A279" s="35" t="s">
        <v>2538</v>
      </c>
      <c r="B279" s="240">
        <v>81.890431597217685</v>
      </c>
      <c r="C279" s="240">
        <v>56.388533749998899</v>
      </c>
      <c r="D279" s="240">
        <v>60.638850057868694</v>
      </c>
    </row>
    <row r="280" spans="1:4">
      <c r="A280" s="35" t="s">
        <v>2539</v>
      </c>
      <c r="B280" s="240">
        <v>63.280555555553292</v>
      </c>
      <c r="C280" s="240">
        <v>44.170833333337214</v>
      </c>
      <c r="D280" s="240">
        <v>53.725694444445253</v>
      </c>
    </row>
    <row r="281" spans="1:4">
      <c r="A281" s="35" t="s">
        <v>2540</v>
      </c>
      <c r="B281" s="240">
        <v>70.144598263883381</v>
      </c>
      <c r="C281" s="240">
        <v>55.662088310185936</v>
      </c>
      <c r="D281" s="240">
        <v>59.282715798610297</v>
      </c>
    </row>
    <row r="282" spans="1:4">
      <c r="A282" s="35" t="s">
        <v>2541</v>
      </c>
      <c r="B282" s="240">
        <v>47.72116736110911</v>
      </c>
      <c r="C282" s="240">
        <v>62.812653819441039</v>
      </c>
      <c r="D282" s="240">
        <v>51.494038975692092</v>
      </c>
    </row>
    <row r="283" spans="1:4">
      <c r="A283" s="35" t="s">
        <v>2530</v>
      </c>
      <c r="B283" s="240">
        <v>61.725269748260871</v>
      </c>
      <c r="C283" s="240">
        <v>59.823554766413345</v>
      </c>
      <c r="D283" s="240">
        <v>60.624276864033355</v>
      </c>
    </row>
    <row r="292" spans="1:5">
      <c r="A292" s="34" t="s">
        <v>830</v>
      </c>
      <c r="B292" t="s">
        <v>778</v>
      </c>
    </row>
    <row r="293" spans="1:5">
      <c r="A293" s="34" t="s">
        <v>811</v>
      </c>
      <c r="B293" t="s">
        <v>2543</v>
      </c>
    </row>
    <row r="294" spans="1:5">
      <c r="A294" s="34" t="s">
        <v>805</v>
      </c>
      <c r="B294" t="s">
        <v>156</v>
      </c>
    </row>
    <row r="295" spans="1:5">
      <c r="A295" s="34" t="s">
        <v>828</v>
      </c>
      <c r="B295" t="s">
        <v>2485</v>
      </c>
    </row>
    <row r="297" spans="1:5">
      <c r="A297" s="34" t="s">
        <v>2544</v>
      </c>
      <c r="B297" s="37" t="s">
        <v>2529</v>
      </c>
      <c r="C297" s="36"/>
      <c r="D297" s="36"/>
      <c r="E297" s="36"/>
    </row>
    <row r="298" spans="1:5">
      <c r="A298" s="34" t="s">
        <v>2</v>
      </c>
      <c r="B298" s="36" t="s">
        <v>861</v>
      </c>
      <c r="C298" s="36" t="s">
        <v>795</v>
      </c>
      <c r="D298" s="36" t="s">
        <v>881</v>
      </c>
      <c r="E298" t="s">
        <v>2530</v>
      </c>
    </row>
    <row r="299" spans="1:5">
      <c r="A299" s="35" t="s">
        <v>2503</v>
      </c>
      <c r="B299" s="98"/>
      <c r="C299" s="98">
        <v>18.645563020832924</v>
      </c>
      <c r="D299" s="98"/>
      <c r="E299" s="98">
        <v>18.645563020832924</v>
      </c>
    </row>
    <row r="300" spans="1:5">
      <c r="A300" s="35" t="s">
        <v>2477</v>
      </c>
      <c r="B300" s="98"/>
      <c r="C300" s="98">
        <v>2.863086319445574</v>
      </c>
      <c r="D300" s="98"/>
      <c r="E300" s="98">
        <v>2.863086319445574</v>
      </c>
    </row>
    <row r="301" spans="1:5">
      <c r="A301" s="35" t="s">
        <v>2488</v>
      </c>
      <c r="B301" s="98">
        <v>2.8189814814832062</v>
      </c>
      <c r="C301" s="98">
        <v>12.940284564392641</v>
      </c>
      <c r="D301" s="98">
        <v>4.0007713541672274</v>
      </c>
      <c r="E301" s="98">
        <v>9.9251010850689454</v>
      </c>
    </row>
    <row r="302" spans="1:5">
      <c r="A302" s="35" t="s">
        <v>2507</v>
      </c>
      <c r="B302" s="98"/>
      <c r="C302" s="98">
        <v>27.291473263885564</v>
      </c>
      <c r="D302" s="98"/>
      <c r="E302" s="98">
        <v>27.291473263885564</v>
      </c>
    </row>
    <row r="303" spans="1:5">
      <c r="A303" s="35" t="s">
        <v>2501</v>
      </c>
      <c r="B303" s="98">
        <v>1.3173611111124046</v>
      </c>
      <c r="C303" s="98">
        <v>15.121319845084285</v>
      </c>
      <c r="D303" s="98">
        <v>5.8527777777781012</v>
      </c>
      <c r="E303" s="98">
        <v>13.583153124999081</v>
      </c>
    </row>
    <row r="304" spans="1:5">
      <c r="A304" s="35" t="s">
        <v>856</v>
      </c>
      <c r="B304" s="98">
        <v>15.32694817708034</v>
      </c>
      <c r="C304" s="98">
        <v>3.237641377313897</v>
      </c>
      <c r="D304" s="98"/>
      <c r="E304" s="98">
        <v>8.0733640972204732</v>
      </c>
    </row>
    <row r="305" spans="1:5">
      <c r="A305" s="35" t="s">
        <v>2458</v>
      </c>
      <c r="B305" s="98">
        <v>10.89044479166599</v>
      </c>
      <c r="C305" s="98">
        <v>9.9110431818172042</v>
      </c>
      <c r="D305" s="98">
        <v>47.806944444448163</v>
      </c>
      <c r="E305" s="98">
        <v>11.005350954860296</v>
      </c>
    </row>
    <row r="306" spans="1:5">
      <c r="A306" s="35" t="s">
        <v>2513</v>
      </c>
      <c r="B306" s="98"/>
      <c r="C306" s="98">
        <v>5.9779315972191398</v>
      </c>
      <c r="D306" s="98"/>
      <c r="E306" s="98">
        <v>5.9779315972191398</v>
      </c>
    </row>
    <row r="307" spans="1:5">
      <c r="A307" s="35" t="s">
        <v>2530</v>
      </c>
      <c r="B307" s="98">
        <v>9.7446262152770942</v>
      </c>
      <c r="C307" s="98">
        <v>10.925725989344519</v>
      </c>
      <c r="D307" s="98">
        <v>15.41531623264018</v>
      </c>
      <c r="E307" s="98">
        <v>10.941362957874615</v>
      </c>
    </row>
    <row r="309" spans="1:5">
      <c r="A309" s="34" t="s">
        <v>830</v>
      </c>
      <c r="B309" t="s">
        <v>796</v>
      </c>
    </row>
    <row r="310" spans="1:5">
      <c r="A310" s="34" t="s">
        <v>811</v>
      </c>
      <c r="B310" t="s">
        <v>2543</v>
      </c>
    </row>
    <row r="311" spans="1:5">
      <c r="A311" s="34" t="s">
        <v>805</v>
      </c>
      <c r="B311" t="s">
        <v>156</v>
      </c>
    </row>
    <row r="312" spans="1:5">
      <c r="A312" s="34" t="s">
        <v>828</v>
      </c>
      <c r="B312" t="s">
        <v>2485</v>
      </c>
    </row>
    <row r="314" spans="1:5">
      <c r="A314" s="34" t="s">
        <v>2544</v>
      </c>
      <c r="B314" s="37" t="s">
        <v>2529</v>
      </c>
      <c r="C314" s="36"/>
      <c r="D314" s="36"/>
    </row>
    <row r="315" spans="1:5">
      <c r="A315" s="34" t="s">
        <v>2</v>
      </c>
      <c r="B315" s="36" t="s">
        <v>861</v>
      </c>
      <c r="C315" s="36" t="s">
        <v>795</v>
      </c>
      <c r="D315" t="s">
        <v>2530</v>
      </c>
    </row>
    <row r="316" spans="1:5">
      <c r="A316" s="35" t="s">
        <v>2503</v>
      </c>
      <c r="B316" s="98">
        <v>41.261111111110949</v>
      </c>
      <c r="C316" s="98"/>
      <c r="D316" s="98">
        <v>41.261111111110949</v>
      </c>
    </row>
    <row r="317" spans="1:5">
      <c r="A317" s="35" t="s">
        <v>2504</v>
      </c>
      <c r="B317" s="98"/>
      <c r="C317" s="98">
        <v>41.202777777776646</v>
      </c>
      <c r="D317" s="98">
        <v>41.202777777776646</v>
      </c>
    </row>
    <row r="318" spans="1:5">
      <c r="A318" s="35" t="s">
        <v>2488</v>
      </c>
      <c r="B318" s="98">
        <v>66.712576909718337</v>
      </c>
      <c r="C318" s="98">
        <v>68.23896579860957</v>
      </c>
      <c r="D318" s="98">
        <v>67.730169502312492</v>
      </c>
    </row>
    <row r="319" spans="1:5">
      <c r="A319" s="35" t="s">
        <v>856</v>
      </c>
      <c r="B319" s="98">
        <v>94.061959374994331</v>
      </c>
      <c r="C319" s="98">
        <v>46.244444444448163</v>
      </c>
      <c r="D319" s="98">
        <v>70.153201909721247</v>
      </c>
    </row>
    <row r="320" spans="1:5">
      <c r="A320" s="35" t="s">
        <v>2458</v>
      </c>
      <c r="B320" s="98">
        <v>56.263483420136254</v>
      </c>
      <c r="C320" s="98">
        <v>59.53120340277674</v>
      </c>
      <c r="D320" s="98">
        <v>58.078883410492075</v>
      </c>
    </row>
    <row r="321" spans="1:10">
      <c r="A321" s="35" t="s">
        <v>2530</v>
      </c>
      <c r="B321" s="98">
        <v>61.725269748260871</v>
      </c>
      <c r="C321" s="98">
        <v>59.823554766413345</v>
      </c>
      <c r="D321" s="98">
        <v>60.624276864033355</v>
      </c>
    </row>
    <row r="328" spans="1:10">
      <c r="A328" s="34" t="s">
        <v>830</v>
      </c>
      <c r="B328" t="s">
        <v>778</v>
      </c>
    </row>
    <row r="329" spans="1:10">
      <c r="A329" s="34" t="s">
        <v>811</v>
      </c>
      <c r="B329" t="s">
        <v>2543</v>
      </c>
    </row>
    <row r="330" spans="1:10">
      <c r="A330" s="34" t="s">
        <v>805</v>
      </c>
      <c r="B330" t="s">
        <v>156</v>
      </c>
    </row>
    <row r="331" spans="1:10">
      <c r="A331" s="34" t="s">
        <v>828</v>
      </c>
      <c r="B331" t="s">
        <v>2485</v>
      </c>
    </row>
    <row r="333" spans="1:10">
      <c r="A333" s="34" t="s">
        <v>2528</v>
      </c>
      <c r="B333" s="34" t="s">
        <v>2529</v>
      </c>
      <c r="C333" s="36"/>
      <c r="D333" s="36"/>
      <c r="E333" s="36"/>
      <c r="F333" s="36"/>
      <c r="G333" s="36"/>
      <c r="H333" s="36"/>
      <c r="I333" s="36"/>
      <c r="J333" s="36"/>
    </row>
    <row r="334" spans="1:10">
      <c r="A334" s="34" t="s">
        <v>838</v>
      </c>
      <c r="B334" t="s">
        <v>2503</v>
      </c>
      <c r="C334" t="s">
        <v>2477</v>
      </c>
      <c r="D334" t="s">
        <v>2488</v>
      </c>
      <c r="E334" t="s">
        <v>2507</v>
      </c>
      <c r="F334" t="s">
        <v>2501</v>
      </c>
      <c r="G334" t="s">
        <v>856</v>
      </c>
      <c r="H334" t="s">
        <v>2458</v>
      </c>
      <c r="I334" t="s">
        <v>2513</v>
      </c>
      <c r="J334" t="s">
        <v>2530</v>
      </c>
    </row>
    <row r="335" spans="1:10">
      <c r="A335" s="35" t="s">
        <v>2545</v>
      </c>
      <c r="C335">
        <v>4</v>
      </c>
      <c r="D335">
        <v>4</v>
      </c>
      <c r="F335">
        <v>1</v>
      </c>
      <c r="G335">
        <v>4</v>
      </c>
      <c r="H335">
        <v>5</v>
      </c>
      <c r="J335">
        <v>18</v>
      </c>
    </row>
    <row r="336" spans="1:10">
      <c r="A336" s="35" t="s">
        <v>2546</v>
      </c>
      <c r="B336">
        <v>1</v>
      </c>
      <c r="D336">
        <v>3</v>
      </c>
      <c r="F336">
        <v>4</v>
      </c>
      <c r="G336">
        <v>3</v>
      </c>
      <c r="H336">
        <v>13</v>
      </c>
      <c r="J336">
        <v>24</v>
      </c>
    </row>
    <row r="337" spans="1:10">
      <c r="A337" s="35" t="s">
        <v>2547</v>
      </c>
      <c r="D337">
        <v>2</v>
      </c>
      <c r="E337">
        <v>1</v>
      </c>
      <c r="F337">
        <v>4</v>
      </c>
      <c r="G337">
        <v>2</v>
      </c>
      <c r="H337">
        <v>5</v>
      </c>
      <c r="I337">
        <v>1</v>
      </c>
      <c r="J337">
        <v>15</v>
      </c>
    </row>
    <row r="338" spans="1:10">
      <c r="A338" s="35" t="s">
        <v>2548</v>
      </c>
      <c r="B338">
        <v>1</v>
      </c>
      <c r="C338">
        <v>1</v>
      </c>
      <c r="D338">
        <v>7</v>
      </c>
      <c r="E338">
        <v>1</v>
      </c>
      <c r="F338">
        <v>6</v>
      </c>
      <c r="G338">
        <v>1</v>
      </c>
      <c r="H338">
        <v>17</v>
      </c>
      <c r="J338">
        <v>34</v>
      </c>
    </row>
    <row r="339" spans="1:10">
      <c r="A339" s="35" t="s">
        <v>2530</v>
      </c>
      <c r="B339">
        <v>2</v>
      </c>
      <c r="C339">
        <v>5</v>
      </c>
      <c r="D339">
        <v>16</v>
      </c>
      <c r="E339">
        <v>2</v>
      </c>
      <c r="F339">
        <v>15</v>
      </c>
      <c r="G339">
        <v>10</v>
      </c>
      <c r="H339">
        <v>40</v>
      </c>
      <c r="I339">
        <v>1</v>
      </c>
      <c r="J339">
        <v>91</v>
      </c>
    </row>
    <row r="344" spans="1:10">
      <c r="A344" s="34" t="s">
        <v>830</v>
      </c>
      <c r="B344" t="s">
        <v>796</v>
      </c>
    </row>
    <row r="345" spans="1:10">
      <c r="A345" s="34" t="s">
        <v>811</v>
      </c>
      <c r="B345" t="s">
        <v>2543</v>
      </c>
    </row>
    <row r="346" spans="1:10">
      <c r="A346" s="34" t="s">
        <v>805</v>
      </c>
      <c r="B346" t="s">
        <v>156</v>
      </c>
    </row>
    <row r="347" spans="1:10">
      <c r="A347" s="34" t="s">
        <v>828</v>
      </c>
      <c r="B347" t="s">
        <v>2485</v>
      </c>
    </row>
    <row r="349" spans="1:10">
      <c r="A349" s="34" t="s">
        <v>2528</v>
      </c>
      <c r="B349" s="34" t="s">
        <v>2529</v>
      </c>
      <c r="C349" s="36"/>
      <c r="D349" s="36"/>
      <c r="E349" s="36"/>
      <c r="F349" s="36"/>
      <c r="G349" s="36"/>
    </row>
    <row r="350" spans="1:10">
      <c r="A350" s="34" t="s">
        <v>838</v>
      </c>
      <c r="B350" t="s">
        <v>2503</v>
      </c>
      <c r="C350" t="s">
        <v>2504</v>
      </c>
      <c r="D350" t="s">
        <v>2488</v>
      </c>
      <c r="E350" t="s">
        <v>856</v>
      </c>
      <c r="F350" t="s">
        <v>2458</v>
      </c>
      <c r="G350" t="s">
        <v>2530</v>
      </c>
    </row>
    <row r="351" spans="1:10">
      <c r="A351" s="35" t="s">
        <v>2548</v>
      </c>
      <c r="B351">
        <v>1</v>
      </c>
      <c r="C351">
        <v>1</v>
      </c>
      <c r="D351">
        <v>6</v>
      </c>
      <c r="E351">
        <v>2</v>
      </c>
      <c r="F351">
        <v>9</v>
      </c>
      <c r="G351">
        <v>19</v>
      </c>
    </row>
    <row r="352" spans="1:10">
      <c r="A352" s="35" t="s">
        <v>2530</v>
      </c>
      <c r="B352">
        <v>1</v>
      </c>
      <c r="C352">
        <v>1</v>
      </c>
      <c r="D352">
        <v>6</v>
      </c>
      <c r="E352">
        <v>2</v>
      </c>
      <c r="F352">
        <v>9</v>
      </c>
      <c r="G352">
        <v>19</v>
      </c>
    </row>
  </sheetData>
  <pageMargins left="0.7" right="0.7" top="0.75" bottom="0.75" header="0.3" footer="0.3"/>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592E-E7C0-4B01-9B1F-01EFD546156D}">
  <sheetPr codeName="Sheet4"/>
  <dimension ref="A1:I353"/>
  <sheetViews>
    <sheetView topLeftCell="A193" workbookViewId="0">
      <selection activeCell="A205" sqref="A205:XFD205"/>
    </sheetView>
  </sheetViews>
  <sheetFormatPr defaultRowHeight="14.5"/>
  <cols>
    <col min="1" max="1" width="20.453125" bestFit="1" customWidth="1"/>
    <col min="2" max="2" width="17.54296875" bestFit="1" customWidth="1"/>
    <col min="3" max="3" width="10.1796875" bestFit="1" customWidth="1"/>
    <col min="4" max="4" width="27" bestFit="1" customWidth="1"/>
    <col min="5" max="5" width="9.54296875" bestFit="1" customWidth="1"/>
    <col min="6" max="6" width="13.453125" bestFit="1" customWidth="1"/>
    <col min="7" max="7" width="17.54296875" bestFit="1" customWidth="1"/>
    <col min="8" max="8" width="25.81640625" bestFit="1" customWidth="1"/>
    <col min="9" max="9" width="10.453125" bestFit="1" customWidth="1"/>
    <col min="10" max="10" width="8.453125" bestFit="1" customWidth="1"/>
    <col min="11" max="11" width="25.453125" bestFit="1" customWidth="1"/>
    <col min="12" max="12" width="17.453125" bestFit="1" customWidth="1"/>
    <col min="13" max="13" width="10.453125" bestFit="1" customWidth="1"/>
    <col min="14" max="14" width="23.54296875" bestFit="1" customWidth="1"/>
    <col min="15" max="15" width="4.26953125" bestFit="1" customWidth="1"/>
    <col min="16" max="16" width="23.453125" bestFit="1" customWidth="1"/>
    <col min="17" max="17" width="10.453125" bestFit="1" customWidth="1"/>
  </cols>
  <sheetData>
    <row r="1" spans="1:5">
      <c r="A1" s="34" t="s">
        <v>830</v>
      </c>
      <c r="B1" t="s">
        <v>778</v>
      </c>
    </row>
    <row r="2" spans="1:5">
      <c r="A2" s="34" t="s">
        <v>805</v>
      </c>
      <c r="B2" t="s">
        <v>117</v>
      </c>
    </row>
    <row r="3" spans="1:5">
      <c r="A3" s="34" t="s">
        <v>828</v>
      </c>
      <c r="B3" t="s">
        <v>2485</v>
      </c>
    </row>
    <row r="5" spans="1:5">
      <c r="A5" s="34" t="s">
        <v>2528</v>
      </c>
      <c r="B5" s="34" t="s">
        <v>2529</v>
      </c>
    </row>
    <row r="6" spans="1:5">
      <c r="A6" s="34" t="s">
        <v>833</v>
      </c>
      <c r="B6" t="s">
        <v>849</v>
      </c>
      <c r="C6" t="s">
        <v>861</v>
      </c>
      <c r="D6" t="s">
        <v>795</v>
      </c>
      <c r="E6" t="s">
        <v>2530</v>
      </c>
    </row>
    <row r="7" spans="1:5">
      <c r="A7" s="35" t="s">
        <v>2549</v>
      </c>
      <c r="B7">
        <v>2</v>
      </c>
      <c r="C7">
        <v>1</v>
      </c>
      <c r="D7">
        <v>4</v>
      </c>
      <c r="E7">
        <v>7</v>
      </c>
    </row>
    <row r="8" spans="1:5">
      <c r="A8" s="35" t="s">
        <v>2531</v>
      </c>
      <c r="C8">
        <v>2</v>
      </c>
      <c r="E8">
        <v>2</v>
      </c>
    </row>
    <row r="9" spans="1:5">
      <c r="A9" s="35" t="s">
        <v>2532</v>
      </c>
      <c r="B9">
        <v>3</v>
      </c>
      <c r="D9">
        <v>4</v>
      </c>
      <c r="E9">
        <v>7</v>
      </c>
    </row>
    <row r="10" spans="1:5">
      <c r="A10" s="35" t="s">
        <v>2533</v>
      </c>
      <c r="C10">
        <v>2</v>
      </c>
      <c r="E10">
        <v>2</v>
      </c>
    </row>
    <row r="11" spans="1:5">
      <c r="A11" s="35" t="s">
        <v>2534</v>
      </c>
      <c r="C11">
        <v>3</v>
      </c>
      <c r="D11">
        <v>1</v>
      </c>
      <c r="E11">
        <v>4</v>
      </c>
    </row>
    <row r="12" spans="1:5">
      <c r="A12" s="35" t="s">
        <v>2530</v>
      </c>
      <c r="B12">
        <v>5</v>
      </c>
      <c r="C12">
        <v>8</v>
      </c>
      <c r="D12">
        <v>9</v>
      </c>
      <c r="E12">
        <v>22</v>
      </c>
    </row>
    <row r="18" spans="1:6">
      <c r="A18" s="34" t="s">
        <v>830</v>
      </c>
      <c r="B18" t="s">
        <v>796</v>
      </c>
    </row>
    <row r="19" spans="1:6">
      <c r="A19" s="34" t="s">
        <v>805</v>
      </c>
      <c r="B19" t="s">
        <v>117</v>
      </c>
    </row>
    <row r="20" spans="1:6">
      <c r="A20" s="34" t="s">
        <v>828</v>
      </c>
      <c r="B20" t="s">
        <v>2485</v>
      </c>
    </row>
    <row r="22" spans="1:6">
      <c r="A22" s="34" t="s">
        <v>2528</v>
      </c>
      <c r="B22" s="34" t="s">
        <v>2529</v>
      </c>
    </row>
    <row r="23" spans="1:6">
      <c r="A23" s="34" t="s">
        <v>833</v>
      </c>
      <c r="B23" t="s">
        <v>849</v>
      </c>
      <c r="C23" t="s">
        <v>861</v>
      </c>
      <c r="D23" t="s">
        <v>795</v>
      </c>
      <c r="E23" t="s">
        <v>881</v>
      </c>
      <c r="F23" t="s">
        <v>2530</v>
      </c>
    </row>
    <row r="24" spans="1:6">
      <c r="A24" s="35" t="s">
        <v>2550</v>
      </c>
      <c r="D24">
        <v>1</v>
      </c>
      <c r="F24">
        <v>1</v>
      </c>
    </row>
    <row r="25" spans="1:6">
      <c r="A25" s="35" t="s">
        <v>2551</v>
      </c>
      <c r="E25">
        <v>1</v>
      </c>
      <c r="F25">
        <v>1</v>
      </c>
    </row>
    <row r="26" spans="1:6">
      <c r="A26" s="35" t="s">
        <v>2552</v>
      </c>
      <c r="C26">
        <v>2</v>
      </c>
      <c r="F26">
        <v>2</v>
      </c>
    </row>
    <row r="27" spans="1:6">
      <c r="A27" s="35" t="s">
        <v>2553</v>
      </c>
      <c r="D27">
        <v>1</v>
      </c>
      <c r="F27">
        <v>1</v>
      </c>
    </row>
    <row r="28" spans="1:6">
      <c r="A28" s="35" t="s">
        <v>2554</v>
      </c>
      <c r="D28">
        <v>2</v>
      </c>
      <c r="E28">
        <v>5</v>
      </c>
      <c r="F28">
        <v>7</v>
      </c>
    </row>
    <row r="29" spans="1:6">
      <c r="A29" s="35" t="s">
        <v>2555</v>
      </c>
      <c r="C29">
        <v>2</v>
      </c>
      <c r="F29">
        <v>2</v>
      </c>
    </row>
    <row r="30" spans="1:6">
      <c r="A30" s="35" t="s">
        <v>2556</v>
      </c>
      <c r="E30">
        <v>1</v>
      </c>
      <c r="F30">
        <v>1</v>
      </c>
    </row>
    <row r="31" spans="1:6">
      <c r="A31" s="35" t="s">
        <v>2557</v>
      </c>
      <c r="C31">
        <v>3</v>
      </c>
      <c r="F31">
        <v>3</v>
      </c>
    </row>
    <row r="32" spans="1:6">
      <c r="A32" s="35" t="s">
        <v>2558</v>
      </c>
      <c r="C32">
        <v>1</v>
      </c>
      <c r="F32">
        <v>1</v>
      </c>
    </row>
    <row r="33" spans="1:7">
      <c r="A33" s="35" t="s">
        <v>2535</v>
      </c>
      <c r="B33">
        <v>1</v>
      </c>
      <c r="C33">
        <v>1</v>
      </c>
      <c r="D33">
        <v>1</v>
      </c>
      <c r="F33">
        <v>3</v>
      </c>
    </row>
    <row r="34" spans="1:7">
      <c r="A34" s="35" t="s">
        <v>2536</v>
      </c>
      <c r="B34">
        <v>1</v>
      </c>
      <c r="D34">
        <v>2</v>
      </c>
      <c r="F34">
        <v>3</v>
      </c>
    </row>
    <row r="35" spans="1:7">
      <c r="A35" s="35" t="s">
        <v>2537</v>
      </c>
      <c r="D35">
        <v>1</v>
      </c>
      <c r="F35">
        <v>1</v>
      </c>
    </row>
    <row r="36" spans="1:7">
      <c r="A36" s="35" t="s">
        <v>2538</v>
      </c>
      <c r="C36">
        <v>2</v>
      </c>
      <c r="D36">
        <v>2</v>
      </c>
      <c r="F36">
        <v>4</v>
      </c>
    </row>
    <row r="37" spans="1:7">
      <c r="A37" s="35" t="s">
        <v>2539</v>
      </c>
      <c r="D37">
        <v>2</v>
      </c>
      <c r="F37">
        <v>2</v>
      </c>
    </row>
    <row r="38" spans="1:7">
      <c r="A38" s="35" t="s">
        <v>2541</v>
      </c>
      <c r="C38">
        <v>1</v>
      </c>
      <c r="D38">
        <v>1</v>
      </c>
      <c r="F38">
        <v>2</v>
      </c>
    </row>
    <row r="39" spans="1:7">
      <c r="A39" s="35" t="s">
        <v>2530</v>
      </c>
      <c r="B39">
        <v>2</v>
      </c>
      <c r="C39">
        <v>12</v>
      </c>
      <c r="D39">
        <v>13</v>
      </c>
      <c r="E39">
        <v>7</v>
      </c>
      <c r="F39">
        <v>34</v>
      </c>
    </row>
    <row r="41" spans="1:7">
      <c r="A41" s="34" t="s">
        <v>830</v>
      </c>
      <c r="B41" t="s">
        <v>778</v>
      </c>
    </row>
    <row r="42" spans="1:7">
      <c r="A42" s="34" t="s">
        <v>805</v>
      </c>
      <c r="B42" t="s">
        <v>117</v>
      </c>
    </row>
    <row r="43" spans="1:7">
      <c r="A43" s="34" t="s">
        <v>828</v>
      </c>
      <c r="B43" t="s">
        <v>2485</v>
      </c>
    </row>
    <row r="45" spans="1:7">
      <c r="A45" s="34" t="s">
        <v>2528</v>
      </c>
      <c r="B45" s="34" t="s">
        <v>2529</v>
      </c>
    </row>
    <row r="46" spans="1:7">
      <c r="A46" s="34" t="s">
        <v>833</v>
      </c>
      <c r="B46" t="s">
        <v>403</v>
      </c>
      <c r="C46" t="s">
        <v>268</v>
      </c>
      <c r="D46" t="s">
        <v>40</v>
      </c>
      <c r="E46" t="s">
        <v>746</v>
      </c>
      <c r="F46" t="s">
        <v>967</v>
      </c>
      <c r="G46" t="s">
        <v>2530</v>
      </c>
    </row>
    <row r="47" spans="1:7">
      <c r="A47" s="35" t="s">
        <v>2549</v>
      </c>
      <c r="B47">
        <v>1</v>
      </c>
      <c r="C47">
        <v>2</v>
      </c>
      <c r="D47">
        <v>2</v>
      </c>
      <c r="E47">
        <v>2</v>
      </c>
      <c r="G47">
        <v>7</v>
      </c>
    </row>
    <row r="48" spans="1:7">
      <c r="A48" s="35" t="s">
        <v>2531</v>
      </c>
      <c r="B48">
        <v>1</v>
      </c>
      <c r="E48">
        <v>1</v>
      </c>
      <c r="G48">
        <v>2</v>
      </c>
    </row>
    <row r="49" spans="1:7">
      <c r="A49" s="35" t="s">
        <v>2532</v>
      </c>
      <c r="B49">
        <v>2</v>
      </c>
      <c r="C49">
        <v>3</v>
      </c>
      <c r="E49">
        <v>1</v>
      </c>
      <c r="F49">
        <v>1</v>
      </c>
      <c r="G49">
        <v>7</v>
      </c>
    </row>
    <row r="50" spans="1:7">
      <c r="A50" s="35" t="s">
        <v>2533</v>
      </c>
      <c r="C50">
        <v>1</v>
      </c>
      <c r="D50">
        <v>1</v>
      </c>
      <c r="G50">
        <v>2</v>
      </c>
    </row>
    <row r="51" spans="1:7">
      <c r="A51" s="35" t="s">
        <v>2534</v>
      </c>
      <c r="C51">
        <v>2</v>
      </c>
      <c r="E51">
        <v>2</v>
      </c>
      <c r="G51">
        <v>4</v>
      </c>
    </row>
    <row r="52" spans="1:7">
      <c r="A52" s="35" t="s">
        <v>2530</v>
      </c>
      <c r="B52">
        <v>4</v>
      </c>
      <c r="C52">
        <v>8</v>
      </c>
      <c r="D52">
        <v>3</v>
      </c>
      <c r="E52">
        <v>6</v>
      </c>
      <c r="F52">
        <v>1</v>
      </c>
      <c r="G52">
        <v>22</v>
      </c>
    </row>
    <row r="60" spans="1:7">
      <c r="A60" s="34" t="s">
        <v>830</v>
      </c>
      <c r="B60" t="s">
        <v>796</v>
      </c>
    </row>
    <row r="61" spans="1:7">
      <c r="A61" s="34" t="s">
        <v>805</v>
      </c>
      <c r="B61" t="s">
        <v>117</v>
      </c>
    </row>
    <row r="62" spans="1:7">
      <c r="A62" s="34" t="s">
        <v>828</v>
      </c>
      <c r="B62" t="s">
        <v>2485</v>
      </c>
    </row>
    <row r="64" spans="1:7">
      <c r="A64" s="34" t="s">
        <v>2528</v>
      </c>
      <c r="B64" s="34" t="s">
        <v>2529</v>
      </c>
    </row>
    <row r="65" spans="1:6">
      <c r="A65" s="34" t="s">
        <v>833</v>
      </c>
      <c r="B65" t="s">
        <v>403</v>
      </c>
      <c r="C65" t="s">
        <v>268</v>
      </c>
      <c r="D65" t="s">
        <v>40</v>
      </c>
      <c r="E65" t="s">
        <v>746</v>
      </c>
      <c r="F65" t="s">
        <v>2530</v>
      </c>
    </row>
    <row r="66" spans="1:6">
      <c r="A66" s="35" t="s">
        <v>2550</v>
      </c>
      <c r="D66">
        <v>1</v>
      </c>
      <c r="F66">
        <v>1</v>
      </c>
    </row>
    <row r="67" spans="1:6">
      <c r="A67" s="35" t="s">
        <v>2551</v>
      </c>
      <c r="E67">
        <v>1</v>
      </c>
      <c r="F67">
        <v>1</v>
      </c>
    </row>
    <row r="68" spans="1:6">
      <c r="A68" s="35" t="s">
        <v>2552</v>
      </c>
      <c r="B68">
        <v>1</v>
      </c>
      <c r="E68">
        <v>1</v>
      </c>
      <c r="F68">
        <v>2</v>
      </c>
    </row>
    <row r="69" spans="1:6">
      <c r="A69" s="35" t="s">
        <v>2553</v>
      </c>
      <c r="E69">
        <v>1</v>
      </c>
      <c r="F69">
        <v>1</v>
      </c>
    </row>
    <row r="70" spans="1:6">
      <c r="A70" s="35" t="s">
        <v>2554</v>
      </c>
      <c r="B70">
        <v>1</v>
      </c>
      <c r="C70">
        <v>2</v>
      </c>
      <c r="E70">
        <v>4</v>
      </c>
      <c r="F70">
        <v>7</v>
      </c>
    </row>
    <row r="71" spans="1:6">
      <c r="A71" s="35" t="s">
        <v>2555</v>
      </c>
      <c r="C71">
        <v>1</v>
      </c>
      <c r="E71">
        <v>1</v>
      </c>
      <c r="F71">
        <v>2</v>
      </c>
    </row>
    <row r="72" spans="1:6">
      <c r="A72" s="35" t="s">
        <v>2556</v>
      </c>
      <c r="B72">
        <v>1</v>
      </c>
      <c r="F72">
        <v>1</v>
      </c>
    </row>
    <row r="73" spans="1:6">
      <c r="A73" s="35" t="s">
        <v>2557</v>
      </c>
      <c r="B73">
        <v>1</v>
      </c>
      <c r="C73">
        <v>2</v>
      </c>
      <c r="F73">
        <v>3</v>
      </c>
    </row>
    <row r="74" spans="1:6">
      <c r="A74" s="35" t="s">
        <v>2558</v>
      </c>
      <c r="D74">
        <v>1</v>
      </c>
      <c r="F74">
        <v>1</v>
      </c>
    </row>
    <row r="75" spans="1:6">
      <c r="A75" s="35" t="s">
        <v>2535</v>
      </c>
      <c r="C75">
        <v>1</v>
      </c>
      <c r="D75">
        <v>1</v>
      </c>
      <c r="E75">
        <v>1</v>
      </c>
      <c r="F75">
        <v>3</v>
      </c>
    </row>
    <row r="76" spans="1:6">
      <c r="A76" s="35" t="s">
        <v>2536</v>
      </c>
      <c r="B76">
        <v>1</v>
      </c>
      <c r="C76">
        <v>2</v>
      </c>
      <c r="F76">
        <v>3</v>
      </c>
    </row>
    <row r="77" spans="1:6">
      <c r="A77" s="35" t="s">
        <v>2537</v>
      </c>
      <c r="D77">
        <v>1</v>
      </c>
      <c r="F77">
        <v>1</v>
      </c>
    </row>
    <row r="78" spans="1:6">
      <c r="A78" s="35" t="s">
        <v>2538</v>
      </c>
      <c r="B78">
        <v>2</v>
      </c>
      <c r="E78">
        <v>2</v>
      </c>
      <c r="F78">
        <v>4</v>
      </c>
    </row>
    <row r="79" spans="1:6">
      <c r="A79" s="35" t="s">
        <v>2539</v>
      </c>
      <c r="D79">
        <v>1</v>
      </c>
      <c r="E79">
        <v>1</v>
      </c>
      <c r="F79">
        <v>2</v>
      </c>
    </row>
    <row r="80" spans="1:6">
      <c r="A80" s="35" t="s">
        <v>2541</v>
      </c>
      <c r="B80">
        <v>1</v>
      </c>
      <c r="C80">
        <v>1</v>
      </c>
      <c r="F80">
        <v>2</v>
      </c>
    </row>
    <row r="81" spans="1:7">
      <c r="A81" s="35" t="s">
        <v>2530</v>
      </c>
      <c r="B81">
        <v>8</v>
      </c>
      <c r="C81">
        <v>9</v>
      </c>
      <c r="D81">
        <v>5</v>
      </c>
      <c r="E81">
        <v>12</v>
      </c>
      <c r="F81">
        <v>34</v>
      </c>
    </row>
    <row r="82" spans="1:7">
      <c r="A82" s="35"/>
    </row>
    <row r="83" spans="1:7">
      <c r="A83" s="35"/>
    </row>
    <row r="84" spans="1:7">
      <c r="A84" s="35"/>
    </row>
    <row r="85" spans="1:7">
      <c r="A85" s="34" t="s">
        <v>830</v>
      </c>
      <c r="B85" t="s">
        <v>778</v>
      </c>
    </row>
    <row r="86" spans="1:7">
      <c r="A86" s="34" t="s">
        <v>805</v>
      </c>
      <c r="B86" t="s">
        <v>117</v>
      </c>
    </row>
    <row r="87" spans="1:7">
      <c r="A87" s="34" t="s">
        <v>828</v>
      </c>
      <c r="B87" t="s">
        <v>2485</v>
      </c>
    </row>
    <row r="89" spans="1:7">
      <c r="A89" s="34" t="s">
        <v>2528</v>
      </c>
      <c r="B89" s="34" t="s">
        <v>2529</v>
      </c>
    </row>
    <row r="90" spans="1:7">
      <c r="A90" s="34" t="s">
        <v>833</v>
      </c>
      <c r="B90" t="s">
        <v>403</v>
      </c>
      <c r="C90" t="s">
        <v>268</v>
      </c>
      <c r="D90" t="s">
        <v>40</v>
      </c>
      <c r="E90" t="s">
        <v>746</v>
      </c>
      <c r="F90" t="s">
        <v>967</v>
      </c>
      <c r="G90" t="s">
        <v>2530</v>
      </c>
    </row>
    <row r="91" spans="1:7">
      <c r="A91" s="35" t="s">
        <v>849</v>
      </c>
      <c r="C91">
        <v>6</v>
      </c>
      <c r="G91">
        <v>6</v>
      </c>
    </row>
    <row r="92" spans="1:7">
      <c r="A92" s="35" t="s">
        <v>861</v>
      </c>
      <c r="B92">
        <v>3</v>
      </c>
      <c r="C92">
        <v>2</v>
      </c>
      <c r="D92">
        <v>1</v>
      </c>
      <c r="E92">
        <v>3</v>
      </c>
      <c r="G92">
        <v>9</v>
      </c>
    </row>
    <row r="93" spans="1:7">
      <c r="A93" s="35" t="s">
        <v>795</v>
      </c>
      <c r="B93">
        <v>2</v>
      </c>
      <c r="C93">
        <v>1</v>
      </c>
      <c r="D93">
        <v>2</v>
      </c>
      <c r="E93">
        <v>6</v>
      </c>
      <c r="F93">
        <v>2</v>
      </c>
      <c r="G93">
        <v>13</v>
      </c>
    </row>
    <row r="94" spans="1:7">
      <c r="A94" s="35" t="s">
        <v>2530</v>
      </c>
      <c r="B94">
        <v>5</v>
      </c>
      <c r="C94">
        <v>9</v>
      </c>
      <c r="D94">
        <v>3</v>
      </c>
      <c r="E94">
        <v>9</v>
      </c>
      <c r="F94">
        <v>2</v>
      </c>
      <c r="G94">
        <v>28</v>
      </c>
    </row>
    <row r="103" spans="1:6">
      <c r="A103" s="34" t="s">
        <v>830</v>
      </c>
      <c r="B103" t="s">
        <v>796</v>
      </c>
    </row>
    <row r="104" spans="1:6">
      <c r="A104" s="34" t="s">
        <v>805</v>
      </c>
      <c r="B104" t="s">
        <v>117</v>
      </c>
    </row>
    <row r="105" spans="1:6">
      <c r="A105" s="34" t="s">
        <v>828</v>
      </c>
      <c r="B105" t="s">
        <v>2485</v>
      </c>
    </row>
    <row r="107" spans="1:6">
      <c r="A107" s="34" t="s">
        <v>2528</v>
      </c>
      <c r="B107" s="34" t="s">
        <v>2529</v>
      </c>
    </row>
    <row r="108" spans="1:6">
      <c r="A108" s="34" t="s">
        <v>833</v>
      </c>
      <c r="B108" t="s">
        <v>403</v>
      </c>
      <c r="C108" t="s">
        <v>268</v>
      </c>
      <c r="D108" t="s">
        <v>40</v>
      </c>
      <c r="E108" t="s">
        <v>746</v>
      </c>
      <c r="F108" t="s">
        <v>2530</v>
      </c>
    </row>
    <row r="109" spans="1:6">
      <c r="A109" s="35" t="s">
        <v>849</v>
      </c>
      <c r="C109">
        <v>2</v>
      </c>
      <c r="F109">
        <v>2</v>
      </c>
    </row>
    <row r="110" spans="1:6">
      <c r="A110" s="35" t="s">
        <v>861</v>
      </c>
      <c r="B110">
        <v>4</v>
      </c>
      <c r="C110">
        <v>3</v>
      </c>
      <c r="D110">
        <v>2</v>
      </c>
      <c r="E110">
        <v>3</v>
      </c>
      <c r="F110">
        <v>12</v>
      </c>
    </row>
    <row r="111" spans="1:6">
      <c r="A111" s="35" t="s">
        <v>795</v>
      </c>
      <c r="B111">
        <v>3</v>
      </c>
      <c r="C111">
        <v>3</v>
      </c>
      <c r="D111">
        <v>3</v>
      </c>
      <c r="E111">
        <v>4</v>
      </c>
      <c r="F111">
        <v>13</v>
      </c>
    </row>
    <row r="112" spans="1:6">
      <c r="A112" s="35" t="s">
        <v>881</v>
      </c>
      <c r="B112">
        <v>1</v>
      </c>
      <c r="C112">
        <v>1</v>
      </c>
      <c r="E112">
        <v>5</v>
      </c>
      <c r="F112">
        <v>7</v>
      </c>
    </row>
    <row r="113" spans="1:9">
      <c r="A113" s="35" t="s">
        <v>2530</v>
      </c>
      <c r="B113">
        <v>8</v>
      </c>
      <c r="C113">
        <v>9</v>
      </c>
      <c r="D113">
        <v>5</v>
      </c>
      <c r="E113">
        <v>12</v>
      </c>
      <c r="F113">
        <v>34</v>
      </c>
    </row>
    <row r="120" spans="1:9">
      <c r="A120" s="34" t="s">
        <v>830</v>
      </c>
      <c r="B120" t="s">
        <v>778</v>
      </c>
    </row>
    <row r="121" spans="1:9">
      <c r="A121" s="34" t="s">
        <v>805</v>
      </c>
      <c r="B121" t="s">
        <v>117</v>
      </c>
    </row>
    <row r="122" spans="1:9">
      <c r="A122" s="34" t="s">
        <v>828</v>
      </c>
      <c r="B122" t="s">
        <v>2485</v>
      </c>
    </row>
    <row r="124" spans="1:9">
      <c r="A124" s="34" t="s">
        <v>2528</v>
      </c>
      <c r="B124" s="34" t="s">
        <v>2529</v>
      </c>
    </row>
    <row r="125" spans="1:9">
      <c r="A125" s="34" t="s">
        <v>833</v>
      </c>
      <c r="B125" t="s">
        <v>2559</v>
      </c>
      <c r="C125" t="s">
        <v>103</v>
      </c>
      <c r="D125" t="s">
        <v>238</v>
      </c>
      <c r="E125" t="s">
        <v>221</v>
      </c>
      <c r="F125" t="s">
        <v>410</v>
      </c>
      <c r="G125" t="s">
        <v>254</v>
      </c>
      <c r="H125" t="s">
        <v>48</v>
      </c>
      <c r="I125" t="s">
        <v>2530</v>
      </c>
    </row>
    <row r="126" spans="1:9">
      <c r="A126" s="35" t="s">
        <v>849</v>
      </c>
      <c r="B126">
        <v>1</v>
      </c>
      <c r="D126">
        <v>2</v>
      </c>
      <c r="F126">
        <v>1</v>
      </c>
      <c r="G126">
        <v>2</v>
      </c>
      <c r="I126">
        <v>6</v>
      </c>
    </row>
    <row r="127" spans="1:9">
      <c r="A127" s="35" t="s">
        <v>861</v>
      </c>
      <c r="C127">
        <v>3</v>
      </c>
      <c r="E127">
        <v>1</v>
      </c>
      <c r="F127">
        <v>1</v>
      </c>
      <c r="G127">
        <v>3</v>
      </c>
      <c r="H127">
        <v>1</v>
      </c>
      <c r="I127">
        <v>9</v>
      </c>
    </row>
    <row r="128" spans="1:9">
      <c r="A128" s="35" t="s">
        <v>795</v>
      </c>
      <c r="C128">
        <v>7</v>
      </c>
      <c r="D128">
        <v>2</v>
      </c>
      <c r="E128">
        <v>3</v>
      </c>
      <c r="H128">
        <v>1</v>
      </c>
      <c r="I128">
        <v>13</v>
      </c>
    </row>
    <row r="129" spans="1:9">
      <c r="A129" s="35" t="s">
        <v>2530</v>
      </c>
      <c r="B129">
        <v>1</v>
      </c>
      <c r="C129">
        <v>10</v>
      </c>
      <c r="D129">
        <v>4</v>
      </c>
      <c r="E129">
        <v>4</v>
      </c>
      <c r="F129">
        <v>2</v>
      </c>
      <c r="G129">
        <v>5</v>
      </c>
      <c r="H129">
        <v>2</v>
      </c>
      <c r="I129">
        <v>28</v>
      </c>
    </row>
    <row r="136" spans="1:9">
      <c r="A136" s="34" t="s">
        <v>830</v>
      </c>
      <c r="B136" t="s">
        <v>796</v>
      </c>
    </row>
    <row r="137" spans="1:9">
      <c r="A137" s="34" t="s">
        <v>805</v>
      </c>
      <c r="B137" t="s">
        <v>117</v>
      </c>
    </row>
    <row r="138" spans="1:9">
      <c r="A138" s="34" t="s">
        <v>828</v>
      </c>
      <c r="B138" t="s">
        <v>2485</v>
      </c>
    </row>
    <row r="140" spans="1:9">
      <c r="A140" s="34" t="s">
        <v>2528</v>
      </c>
      <c r="B140" s="34" t="s">
        <v>2529</v>
      </c>
    </row>
    <row r="141" spans="1:9">
      <c r="A141" s="34" t="s">
        <v>833</v>
      </c>
      <c r="B141" t="s">
        <v>103</v>
      </c>
      <c r="C141" t="s">
        <v>238</v>
      </c>
      <c r="D141" t="s">
        <v>221</v>
      </c>
      <c r="E141" t="s">
        <v>301</v>
      </c>
      <c r="F141" t="s">
        <v>254</v>
      </c>
      <c r="G141" t="s">
        <v>48</v>
      </c>
      <c r="H141" t="s">
        <v>2530</v>
      </c>
    </row>
    <row r="142" spans="1:9">
      <c r="A142" s="35" t="s">
        <v>849</v>
      </c>
      <c r="C142">
        <v>1</v>
      </c>
      <c r="G142">
        <v>1</v>
      </c>
      <c r="H142">
        <v>2</v>
      </c>
    </row>
    <row r="143" spans="1:9">
      <c r="A143" s="35" t="s">
        <v>861</v>
      </c>
      <c r="B143">
        <v>6</v>
      </c>
      <c r="C143">
        <v>2</v>
      </c>
      <c r="D143">
        <v>3</v>
      </c>
      <c r="E143">
        <v>1</v>
      </c>
      <c r="H143">
        <v>12</v>
      </c>
    </row>
    <row r="144" spans="1:9">
      <c r="A144" s="35" t="s">
        <v>795</v>
      </c>
      <c r="B144">
        <v>7</v>
      </c>
      <c r="D144">
        <v>3</v>
      </c>
      <c r="F144">
        <v>1</v>
      </c>
      <c r="G144">
        <v>2</v>
      </c>
      <c r="H144">
        <v>13</v>
      </c>
    </row>
    <row r="145" spans="1:8">
      <c r="A145" s="35" t="s">
        <v>881</v>
      </c>
      <c r="B145">
        <v>1</v>
      </c>
      <c r="C145">
        <v>1</v>
      </c>
      <c r="D145">
        <v>5</v>
      </c>
      <c r="H145">
        <v>7</v>
      </c>
    </row>
    <row r="146" spans="1:8">
      <c r="A146" s="35" t="s">
        <v>2530</v>
      </c>
      <c r="B146">
        <v>14</v>
      </c>
      <c r="C146">
        <v>4</v>
      </c>
      <c r="D146">
        <v>11</v>
      </c>
      <c r="E146">
        <v>1</v>
      </c>
      <c r="F146">
        <v>1</v>
      </c>
      <c r="G146">
        <v>3</v>
      </c>
      <c r="H146">
        <v>34</v>
      </c>
    </row>
    <row r="154" spans="1:8">
      <c r="A154" s="34" t="s">
        <v>830</v>
      </c>
      <c r="B154" t="s">
        <v>778</v>
      </c>
    </row>
    <row r="155" spans="1:8">
      <c r="A155" s="34" t="s">
        <v>805</v>
      </c>
      <c r="B155" t="s">
        <v>117</v>
      </c>
    </row>
    <row r="156" spans="1:8">
      <c r="A156" s="34" t="s">
        <v>828</v>
      </c>
      <c r="B156" t="s">
        <v>2485</v>
      </c>
    </row>
    <row r="158" spans="1:8">
      <c r="A158" s="34" t="s">
        <v>2528</v>
      </c>
      <c r="B158" s="34" t="s">
        <v>2529</v>
      </c>
    </row>
    <row r="159" spans="1:8">
      <c r="A159" s="34" t="s">
        <v>833</v>
      </c>
      <c r="B159" t="s">
        <v>2488</v>
      </c>
      <c r="C159" t="s">
        <v>2507</v>
      </c>
      <c r="D159" t="s">
        <v>2501</v>
      </c>
      <c r="E159" t="s">
        <v>856</v>
      </c>
      <c r="F159" t="s">
        <v>2458</v>
      </c>
      <c r="G159" t="s">
        <v>2515</v>
      </c>
      <c r="H159" t="s">
        <v>2530</v>
      </c>
    </row>
    <row r="160" spans="1:8">
      <c r="A160" s="35" t="s">
        <v>2549</v>
      </c>
      <c r="B160">
        <v>2</v>
      </c>
      <c r="D160">
        <v>2</v>
      </c>
      <c r="E160">
        <v>1</v>
      </c>
      <c r="F160">
        <v>2</v>
      </c>
      <c r="H160">
        <v>7</v>
      </c>
    </row>
    <row r="161" spans="1:8">
      <c r="A161" s="35" t="s">
        <v>2531</v>
      </c>
      <c r="D161">
        <v>1</v>
      </c>
      <c r="F161">
        <v>1</v>
      </c>
      <c r="H161">
        <v>2</v>
      </c>
    </row>
    <row r="162" spans="1:8">
      <c r="A162" s="35" t="s">
        <v>2532</v>
      </c>
      <c r="B162">
        <v>1</v>
      </c>
      <c r="C162">
        <v>2</v>
      </c>
      <c r="D162">
        <v>1</v>
      </c>
      <c r="E162">
        <v>1</v>
      </c>
      <c r="F162">
        <v>1</v>
      </c>
      <c r="G162">
        <v>1</v>
      </c>
      <c r="H162">
        <v>7</v>
      </c>
    </row>
    <row r="163" spans="1:8">
      <c r="A163" s="35" t="s">
        <v>2533</v>
      </c>
      <c r="E163">
        <v>2</v>
      </c>
      <c r="H163">
        <v>2</v>
      </c>
    </row>
    <row r="164" spans="1:8">
      <c r="A164" s="35" t="s">
        <v>2534</v>
      </c>
      <c r="D164">
        <v>2</v>
      </c>
      <c r="E164">
        <v>1</v>
      </c>
      <c r="F164">
        <v>1</v>
      </c>
      <c r="H164">
        <v>4</v>
      </c>
    </row>
    <row r="165" spans="1:8">
      <c r="A165" s="35" t="s">
        <v>2530</v>
      </c>
      <c r="B165">
        <v>3</v>
      </c>
      <c r="C165">
        <v>2</v>
      </c>
      <c r="D165">
        <v>6</v>
      </c>
      <c r="E165">
        <v>5</v>
      </c>
      <c r="F165">
        <v>5</v>
      </c>
      <c r="G165">
        <v>1</v>
      </c>
      <c r="H165">
        <v>22</v>
      </c>
    </row>
    <row r="173" spans="1:8">
      <c r="A173" s="34" t="s">
        <v>830</v>
      </c>
      <c r="B173" t="s">
        <v>796</v>
      </c>
    </row>
    <row r="174" spans="1:8">
      <c r="A174" s="34" t="s">
        <v>805</v>
      </c>
      <c r="B174" t="s">
        <v>117</v>
      </c>
    </row>
    <row r="175" spans="1:8">
      <c r="A175" s="34" t="s">
        <v>828</v>
      </c>
      <c r="B175" t="s">
        <v>2485</v>
      </c>
    </row>
    <row r="177" spans="1:7">
      <c r="A177" s="34" t="s">
        <v>2528</v>
      </c>
      <c r="B177" s="34" t="s">
        <v>2529</v>
      </c>
    </row>
    <row r="178" spans="1:7">
      <c r="A178" s="34" t="s">
        <v>833</v>
      </c>
      <c r="B178" t="s">
        <v>2488</v>
      </c>
      <c r="C178" t="s">
        <v>2507</v>
      </c>
      <c r="D178" t="s">
        <v>2501</v>
      </c>
      <c r="E178" t="s">
        <v>856</v>
      </c>
      <c r="F178" t="s">
        <v>2458</v>
      </c>
      <c r="G178" t="s">
        <v>2530</v>
      </c>
    </row>
    <row r="179" spans="1:7">
      <c r="A179" s="35" t="s">
        <v>2550</v>
      </c>
      <c r="F179">
        <v>1</v>
      </c>
      <c r="G179">
        <v>1</v>
      </c>
    </row>
    <row r="180" spans="1:7">
      <c r="A180" s="35" t="s">
        <v>2551</v>
      </c>
      <c r="F180">
        <v>1</v>
      </c>
      <c r="G180">
        <v>1</v>
      </c>
    </row>
    <row r="181" spans="1:7">
      <c r="A181" s="35" t="s">
        <v>2552</v>
      </c>
      <c r="F181">
        <v>2</v>
      </c>
      <c r="G181">
        <v>2</v>
      </c>
    </row>
    <row r="182" spans="1:7">
      <c r="A182" s="35" t="s">
        <v>2553</v>
      </c>
      <c r="F182">
        <v>1</v>
      </c>
      <c r="G182">
        <v>1</v>
      </c>
    </row>
    <row r="183" spans="1:7">
      <c r="A183" s="35" t="s">
        <v>2554</v>
      </c>
      <c r="B183">
        <v>2</v>
      </c>
      <c r="C183">
        <v>1</v>
      </c>
      <c r="D183">
        <v>1</v>
      </c>
      <c r="F183">
        <v>3</v>
      </c>
      <c r="G183">
        <v>7</v>
      </c>
    </row>
    <row r="184" spans="1:7">
      <c r="A184" s="35" t="s">
        <v>2555</v>
      </c>
      <c r="F184">
        <v>2</v>
      </c>
      <c r="G184">
        <v>2</v>
      </c>
    </row>
    <row r="185" spans="1:7">
      <c r="A185" s="35" t="s">
        <v>2556</v>
      </c>
      <c r="F185">
        <v>1</v>
      </c>
      <c r="G185">
        <v>1</v>
      </c>
    </row>
    <row r="186" spans="1:7">
      <c r="A186" s="35" t="s">
        <v>2557</v>
      </c>
      <c r="B186">
        <v>2</v>
      </c>
      <c r="E186">
        <v>1</v>
      </c>
      <c r="G186">
        <v>3</v>
      </c>
    </row>
    <row r="187" spans="1:7">
      <c r="A187" s="35" t="s">
        <v>2558</v>
      </c>
      <c r="B187">
        <v>1</v>
      </c>
      <c r="G187">
        <v>1</v>
      </c>
    </row>
    <row r="188" spans="1:7">
      <c r="A188" s="35" t="s">
        <v>2535</v>
      </c>
      <c r="B188">
        <v>2</v>
      </c>
      <c r="F188">
        <v>1</v>
      </c>
      <c r="G188">
        <v>3</v>
      </c>
    </row>
    <row r="189" spans="1:7">
      <c r="A189" s="35" t="s">
        <v>2536</v>
      </c>
      <c r="B189">
        <v>1</v>
      </c>
      <c r="D189">
        <v>1</v>
      </c>
      <c r="E189">
        <v>1</v>
      </c>
      <c r="G189">
        <v>3</v>
      </c>
    </row>
    <row r="190" spans="1:7">
      <c r="A190" s="35" t="s">
        <v>2537</v>
      </c>
      <c r="B190">
        <v>1</v>
      </c>
      <c r="G190">
        <v>1</v>
      </c>
    </row>
    <row r="191" spans="1:7">
      <c r="A191" s="35" t="s">
        <v>2538</v>
      </c>
      <c r="B191">
        <v>1</v>
      </c>
      <c r="D191">
        <v>1</v>
      </c>
      <c r="E191">
        <v>1</v>
      </c>
      <c r="F191">
        <v>1</v>
      </c>
      <c r="G191">
        <v>4</v>
      </c>
    </row>
    <row r="192" spans="1:7">
      <c r="A192" s="35" t="s">
        <v>2539</v>
      </c>
      <c r="B192">
        <v>1</v>
      </c>
      <c r="C192">
        <v>1</v>
      </c>
      <c r="G192">
        <v>2</v>
      </c>
    </row>
    <row r="193" spans="1:7">
      <c r="A193" s="35" t="s">
        <v>2541</v>
      </c>
      <c r="E193">
        <v>1</v>
      </c>
      <c r="F193">
        <v>1</v>
      </c>
      <c r="G193">
        <v>2</v>
      </c>
    </row>
    <row r="194" spans="1:7">
      <c r="A194" s="35" t="s">
        <v>2530</v>
      </c>
      <c r="B194">
        <v>11</v>
      </c>
      <c r="C194">
        <v>2</v>
      </c>
      <c r="D194">
        <v>3</v>
      </c>
      <c r="E194">
        <v>4</v>
      </c>
      <c r="F194">
        <v>14</v>
      </c>
      <c r="G194">
        <v>34</v>
      </c>
    </row>
    <row r="197" spans="1:7">
      <c r="A197" s="34" t="s">
        <v>830</v>
      </c>
      <c r="B197" t="s">
        <v>778</v>
      </c>
    </row>
    <row r="198" spans="1:7">
      <c r="A198" s="34" t="s">
        <v>805</v>
      </c>
      <c r="B198" t="s">
        <v>117</v>
      </c>
    </row>
    <row r="199" spans="1:7">
      <c r="A199" s="34" t="s">
        <v>828</v>
      </c>
      <c r="B199" t="s">
        <v>2485</v>
      </c>
    </row>
    <row r="201" spans="1:7">
      <c r="A201" s="34" t="s">
        <v>2528</v>
      </c>
      <c r="B201" s="34" t="s">
        <v>2529</v>
      </c>
    </row>
    <row r="202" spans="1:7">
      <c r="A202" s="34" t="s">
        <v>833</v>
      </c>
      <c r="B202" t="s">
        <v>403</v>
      </c>
      <c r="C202" t="s">
        <v>268</v>
      </c>
      <c r="D202" t="s">
        <v>40</v>
      </c>
      <c r="E202" t="s">
        <v>746</v>
      </c>
      <c r="F202" t="s">
        <v>967</v>
      </c>
      <c r="G202" t="s">
        <v>2530</v>
      </c>
    </row>
    <row r="203" spans="1:7">
      <c r="A203" s="35" t="s">
        <v>2488</v>
      </c>
      <c r="C203">
        <v>2</v>
      </c>
      <c r="D203">
        <v>1</v>
      </c>
      <c r="G203">
        <v>3</v>
      </c>
    </row>
    <row r="204" spans="1:7">
      <c r="A204" s="35" t="s">
        <v>2507</v>
      </c>
      <c r="B204">
        <v>1</v>
      </c>
      <c r="C204">
        <v>1</v>
      </c>
      <c r="E204">
        <v>1</v>
      </c>
      <c r="G204">
        <v>3</v>
      </c>
    </row>
    <row r="205" spans="1:7">
      <c r="A205" s="35" t="s">
        <v>2501</v>
      </c>
      <c r="B205">
        <v>1</v>
      </c>
      <c r="E205">
        <v>7</v>
      </c>
      <c r="F205">
        <v>2</v>
      </c>
      <c r="G205">
        <v>10</v>
      </c>
    </row>
    <row r="206" spans="1:7">
      <c r="A206" s="35" t="s">
        <v>856</v>
      </c>
      <c r="B206">
        <v>1</v>
      </c>
      <c r="C206">
        <v>3</v>
      </c>
      <c r="D206">
        <v>1</v>
      </c>
      <c r="G206">
        <v>5</v>
      </c>
    </row>
    <row r="207" spans="1:7">
      <c r="A207" s="35" t="s">
        <v>2458</v>
      </c>
      <c r="B207">
        <v>2</v>
      </c>
      <c r="C207">
        <v>2</v>
      </c>
      <c r="D207">
        <v>1</v>
      </c>
      <c r="E207">
        <v>1</v>
      </c>
      <c r="G207">
        <v>6</v>
      </c>
    </row>
    <row r="208" spans="1:7">
      <c r="A208" s="35" t="s">
        <v>2515</v>
      </c>
      <c r="C208">
        <v>1</v>
      </c>
      <c r="G208">
        <v>1</v>
      </c>
    </row>
    <row r="209" spans="1:7">
      <c r="A209" s="35" t="s">
        <v>2530</v>
      </c>
      <c r="B209">
        <v>5</v>
      </c>
      <c r="C209">
        <v>9</v>
      </c>
      <c r="D209">
        <v>3</v>
      </c>
      <c r="E209">
        <v>9</v>
      </c>
      <c r="F209">
        <v>2</v>
      </c>
      <c r="G209">
        <v>28</v>
      </c>
    </row>
    <row r="213" spans="1:7">
      <c r="A213" s="34" t="s">
        <v>830</v>
      </c>
      <c r="B213" t="s">
        <v>796</v>
      </c>
    </row>
    <row r="214" spans="1:7">
      <c r="A214" s="34" t="s">
        <v>805</v>
      </c>
      <c r="B214" t="s">
        <v>117</v>
      </c>
    </row>
    <row r="215" spans="1:7">
      <c r="A215" s="34" t="s">
        <v>828</v>
      </c>
      <c r="B215" t="s">
        <v>2485</v>
      </c>
    </row>
    <row r="217" spans="1:7">
      <c r="A217" s="34" t="s">
        <v>2528</v>
      </c>
      <c r="B217" s="34" t="s">
        <v>2529</v>
      </c>
    </row>
    <row r="218" spans="1:7">
      <c r="A218" s="34" t="s">
        <v>833</v>
      </c>
      <c r="B218" t="s">
        <v>403</v>
      </c>
      <c r="C218" t="s">
        <v>268</v>
      </c>
      <c r="D218" t="s">
        <v>40</v>
      </c>
      <c r="E218" t="s">
        <v>746</v>
      </c>
      <c r="F218" t="s">
        <v>2530</v>
      </c>
    </row>
    <row r="219" spans="1:7">
      <c r="A219" s="35" t="s">
        <v>2488</v>
      </c>
      <c r="B219">
        <v>3</v>
      </c>
      <c r="C219">
        <v>2</v>
      </c>
      <c r="D219">
        <v>4</v>
      </c>
      <c r="E219">
        <v>2</v>
      </c>
      <c r="F219">
        <v>11</v>
      </c>
    </row>
    <row r="220" spans="1:7">
      <c r="A220" s="35" t="s">
        <v>2507</v>
      </c>
      <c r="E220">
        <v>2</v>
      </c>
      <c r="F220">
        <v>2</v>
      </c>
    </row>
    <row r="221" spans="1:7">
      <c r="A221" s="35" t="s">
        <v>2501</v>
      </c>
      <c r="B221">
        <v>2</v>
      </c>
      <c r="C221">
        <v>1</v>
      </c>
      <c r="F221">
        <v>3</v>
      </c>
    </row>
    <row r="222" spans="1:7">
      <c r="A222" s="35" t="s">
        <v>856</v>
      </c>
      <c r="C222">
        <v>3</v>
      </c>
      <c r="E222">
        <v>1</v>
      </c>
      <c r="F222">
        <v>4</v>
      </c>
    </row>
    <row r="223" spans="1:7">
      <c r="A223" s="35" t="s">
        <v>2458</v>
      </c>
      <c r="B223">
        <v>3</v>
      </c>
      <c r="C223">
        <v>3</v>
      </c>
      <c r="D223">
        <v>1</v>
      </c>
      <c r="E223">
        <v>7</v>
      </c>
      <c r="F223">
        <v>14</v>
      </c>
    </row>
    <row r="224" spans="1:7">
      <c r="A224" s="35" t="s">
        <v>2530</v>
      </c>
      <c r="B224">
        <v>8</v>
      </c>
      <c r="C224">
        <v>9</v>
      </c>
      <c r="D224">
        <v>5</v>
      </c>
      <c r="E224">
        <v>12</v>
      </c>
      <c r="F224">
        <v>34</v>
      </c>
    </row>
    <row r="230" spans="1:5">
      <c r="A230" s="34" t="s">
        <v>830</v>
      </c>
      <c r="B230" t="s">
        <v>778</v>
      </c>
    </row>
    <row r="231" spans="1:5">
      <c r="A231" s="34" t="s">
        <v>811</v>
      </c>
      <c r="B231" t="s">
        <v>2543</v>
      </c>
    </row>
    <row r="232" spans="1:5">
      <c r="A232" s="34" t="s">
        <v>805</v>
      </c>
      <c r="B232" t="s">
        <v>117</v>
      </c>
    </row>
    <row r="233" spans="1:5">
      <c r="A233" s="34" t="s">
        <v>828</v>
      </c>
      <c r="B233" t="s">
        <v>2485</v>
      </c>
    </row>
    <row r="235" spans="1:5">
      <c r="A235" s="34" t="s">
        <v>2544</v>
      </c>
      <c r="B235" s="34" t="s">
        <v>2529</v>
      </c>
    </row>
    <row r="236" spans="1:5">
      <c r="A236" s="34" t="s">
        <v>833</v>
      </c>
      <c r="B236" t="s">
        <v>849</v>
      </c>
      <c r="C236" t="s">
        <v>861</v>
      </c>
      <c r="D236" t="s">
        <v>795</v>
      </c>
      <c r="E236" t="s">
        <v>2530</v>
      </c>
    </row>
    <row r="237" spans="1:5">
      <c r="A237" s="35" t="s">
        <v>2549</v>
      </c>
      <c r="B237" s="243">
        <v>39.918903819438128</v>
      </c>
      <c r="C237" s="243">
        <v>20.775000000001455</v>
      </c>
      <c r="D237" s="243">
        <v>38.227854687496801</v>
      </c>
      <c r="E237" s="243">
        <v>36.217746626980706</v>
      </c>
    </row>
    <row r="238" spans="1:5">
      <c r="A238" s="35" t="s">
        <v>2531</v>
      </c>
      <c r="B238" s="243"/>
      <c r="C238" s="243">
        <v>28.478201909721975</v>
      </c>
      <c r="D238" s="243"/>
      <c r="E238" s="243">
        <v>28.478201909721975</v>
      </c>
    </row>
    <row r="239" spans="1:5">
      <c r="A239" s="35" t="s">
        <v>2532</v>
      </c>
      <c r="B239" s="243">
        <v>26.709644560183126</v>
      </c>
      <c r="C239" s="243"/>
      <c r="D239" s="243">
        <v>19.841222743054459</v>
      </c>
      <c r="E239" s="243">
        <v>22.784832093252458</v>
      </c>
    </row>
    <row r="240" spans="1:5">
      <c r="A240" s="35" t="s">
        <v>2533</v>
      </c>
      <c r="B240" s="243"/>
      <c r="C240" s="243">
        <v>15.908063020830014</v>
      </c>
      <c r="D240" s="243"/>
      <c r="E240" s="243">
        <v>15.908063020830014</v>
      </c>
    </row>
    <row r="241" spans="1:6">
      <c r="A241" s="35" t="s">
        <v>2534</v>
      </c>
      <c r="B241" s="243"/>
      <c r="C241" s="243">
        <v>12.27816307870186</v>
      </c>
      <c r="D241" s="243">
        <v>9.9925149305490777</v>
      </c>
      <c r="E241" s="243">
        <v>11.706751041663665</v>
      </c>
    </row>
    <row r="242" spans="1:6">
      <c r="A242" s="35" t="s">
        <v>2530</v>
      </c>
      <c r="B242" s="243">
        <v>31.993348263885128</v>
      </c>
      <c r="C242" s="243">
        <v>18.297752387151377</v>
      </c>
      <c r="D242" s="243">
        <v>26.918758294750457</v>
      </c>
      <c r="E242" s="243">
        <v>24.937162957699581</v>
      </c>
    </row>
    <row r="247" spans="1:6">
      <c r="A247" s="34" t="s">
        <v>830</v>
      </c>
      <c r="B247" t="s">
        <v>796</v>
      </c>
    </row>
    <row r="248" spans="1:6">
      <c r="A248" s="34" t="s">
        <v>811</v>
      </c>
      <c r="B248" t="s">
        <v>2543</v>
      </c>
    </row>
    <row r="249" spans="1:6">
      <c r="A249" s="34" t="s">
        <v>805</v>
      </c>
      <c r="B249" t="s">
        <v>117</v>
      </c>
    </row>
    <row r="250" spans="1:6">
      <c r="A250" s="34" t="s">
        <v>828</v>
      </c>
      <c r="B250" t="s">
        <v>2485</v>
      </c>
    </row>
    <row r="252" spans="1:6">
      <c r="A252" s="34" t="s">
        <v>2544</v>
      </c>
      <c r="B252" s="34" t="s">
        <v>2529</v>
      </c>
    </row>
    <row r="253" spans="1:6">
      <c r="A253" s="34" t="s">
        <v>833</v>
      </c>
      <c r="B253" t="s">
        <v>849</v>
      </c>
      <c r="C253" t="s">
        <v>861</v>
      </c>
      <c r="D253" t="s">
        <v>795</v>
      </c>
      <c r="E253" t="s">
        <v>881</v>
      </c>
      <c r="F253" t="s">
        <v>2530</v>
      </c>
    </row>
    <row r="254" spans="1:6">
      <c r="A254" s="244" t="s">
        <v>2550</v>
      </c>
      <c r="B254" s="243"/>
      <c r="C254" s="243"/>
      <c r="D254" s="243">
        <v>169.03194444443943</v>
      </c>
      <c r="E254" s="243"/>
      <c r="F254" s="243">
        <v>169.03194444443943</v>
      </c>
    </row>
    <row r="255" spans="1:6">
      <c r="A255" s="244" t="s">
        <v>2551</v>
      </c>
      <c r="B255" s="243"/>
      <c r="C255" s="243"/>
      <c r="D255" s="243"/>
      <c r="E255" s="243">
        <v>164.0925149305549</v>
      </c>
      <c r="F255" s="243">
        <v>164.0925149305549</v>
      </c>
    </row>
    <row r="256" spans="1:6">
      <c r="A256" s="244" t="s">
        <v>2552</v>
      </c>
      <c r="B256" s="243"/>
      <c r="C256" s="243">
        <v>153.72438246527599</v>
      </c>
      <c r="D256" s="243"/>
      <c r="E256" s="243"/>
      <c r="F256" s="243">
        <v>153.72438246527599</v>
      </c>
    </row>
    <row r="257" spans="1:6">
      <c r="A257" s="244" t="s">
        <v>2553</v>
      </c>
      <c r="B257" s="243"/>
      <c r="C257" s="243"/>
      <c r="D257" s="243">
        <v>151.86265381944395</v>
      </c>
      <c r="E257" s="243"/>
      <c r="F257" s="243">
        <v>151.86265381944395</v>
      </c>
    </row>
    <row r="258" spans="1:6">
      <c r="A258" s="244" t="s">
        <v>2554</v>
      </c>
      <c r="B258" s="243"/>
      <c r="C258" s="243"/>
      <c r="D258" s="243">
        <v>140.55632690972197</v>
      </c>
      <c r="E258" s="243">
        <v>146.8869593749987</v>
      </c>
      <c r="F258" s="243">
        <v>145.07820724206249</v>
      </c>
    </row>
    <row r="259" spans="1:6">
      <c r="A259" s="244" t="s">
        <v>2555</v>
      </c>
      <c r="B259" s="243"/>
      <c r="C259" s="243">
        <v>138.49459826388556</v>
      </c>
      <c r="D259" s="243"/>
      <c r="E259" s="243"/>
      <c r="F259" s="243">
        <v>138.49459826388556</v>
      </c>
    </row>
    <row r="260" spans="1:6">
      <c r="A260" s="244" t="s">
        <v>2556</v>
      </c>
      <c r="B260" s="243"/>
      <c r="C260" s="243"/>
      <c r="D260" s="243"/>
      <c r="E260" s="243">
        <v>96.098611111105129</v>
      </c>
      <c r="F260" s="243">
        <v>96.098611111105129</v>
      </c>
    </row>
    <row r="261" spans="1:6">
      <c r="A261" s="244" t="s">
        <v>2557</v>
      </c>
      <c r="B261" s="243"/>
      <c r="C261" s="243">
        <v>114.37139884259038</v>
      </c>
      <c r="D261" s="243"/>
      <c r="E261" s="243"/>
      <c r="F261" s="243">
        <v>114.37139884259038</v>
      </c>
    </row>
    <row r="262" spans="1:6">
      <c r="A262" s="244" t="s">
        <v>2558</v>
      </c>
      <c r="B262" s="243"/>
      <c r="C262" s="243">
        <v>103.0048611111124</v>
      </c>
      <c r="D262" s="243"/>
      <c r="E262" s="243"/>
      <c r="F262" s="243">
        <v>103.0048611111124</v>
      </c>
    </row>
    <row r="263" spans="1:6">
      <c r="A263" s="244" t="s">
        <v>2535</v>
      </c>
      <c r="B263" s="243">
        <v>104.10848715277098</v>
      </c>
      <c r="C263" s="243">
        <v>97.922916666662786</v>
      </c>
      <c r="D263" s="243">
        <v>100.92515381944395</v>
      </c>
      <c r="E263" s="243"/>
      <c r="F263" s="243">
        <v>100.98551921295923</v>
      </c>
    </row>
    <row r="264" spans="1:6">
      <c r="A264" s="244" t="s">
        <v>2536</v>
      </c>
      <c r="B264" s="243">
        <v>95.81057048610819</v>
      </c>
      <c r="C264" s="243"/>
      <c r="D264" s="243">
        <v>85.679590798608842</v>
      </c>
      <c r="E264" s="243"/>
      <c r="F264" s="243">
        <v>89.056584027775287</v>
      </c>
    </row>
    <row r="265" spans="1:6">
      <c r="A265" s="244" t="s">
        <v>2537</v>
      </c>
      <c r="B265" s="243"/>
      <c r="C265" s="243"/>
      <c r="D265" s="243">
        <v>81.15486111111386</v>
      </c>
      <c r="E265" s="243"/>
      <c r="F265" s="243">
        <v>81.15486111111386</v>
      </c>
    </row>
    <row r="266" spans="1:6">
      <c r="A266" s="244" t="s">
        <v>2538</v>
      </c>
      <c r="B266" s="243"/>
      <c r="C266" s="243">
        <v>73.8945213541665</v>
      </c>
      <c r="D266" s="243">
        <v>70.094868576386943</v>
      </c>
      <c r="E266" s="243"/>
      <c r="F266" s="243">
        <v>71.994694965276722</v>
      </c>
    </row>
    <row r="267" spans="1:6">
      <c r="A267" s="244" t="s">
        <v>2539</v>
      </c>
      <c r="B267" s="243"/>
      <c r="C267" s="243"/>
      <c r="D267" s="243">
        <v>72.647299131942418</v>
      </c>
      <c r="E267" s="243"/>
      <c r="F267" s="243">
        <v>72.647299131942418</v>
      </c>
    </row>
    <row r="268" spans="1:6">
      <c r="A268" s="244" t="s">
        <v>2541</v>
      </c>
      <c r="B268" s="243"/>
      <c r="C268" s="243">
        <v>27.120833333334303</v>
      </c>
      <c r="D268" s="243">
        <v>57.075153819438128</v>
      </c>
      <c r="E268" s="243"/>
      <c r="F268" s="243">
        <v>42.097993576386216</v>
      </c>
    </row>
    <row r="269" spans="1:6">
      <c r="A269" s="244" t="s">
        <v>2530</v>
      </c>
      <c r="B269" s="243">
        <v>99.959528819439583</v>
      </c>
      <c r="C269" s="243">
        <v>108.61581765046139</v>
      </c>
      <c r="D269" s="243">
        <v>99.846610603630751</v>
      </c>
      <c r="E269" s="243">
        <v>142.08941755952193</v>
      </c>
      <c r="F269" s="243">
        <v>111.64531559436085</v>
      </c>
    </row>
    <row r="277" spans="1:5">
      <c r="A277" s="34" t="s">
        <v>830</v>
      </c>
      <c r="B277" t="s">
        <v>778</v>
      </c>
    </row>
    <row r="278" spans="1:5">
      <c r="A278" s="34" t="s">
        <v>811</v>
      </c>
      <c r="B278" t="s">
        <v>2543</v>
      </c>
    </row>
    <row r="279" spans="1:5">
      <c r="A279" s="34" t="s">
        <v>805</v>
      </c>
      <c r="B279" t="s">
        <v>117</v>
      </c>
    </row>
    <row r="280" spans="1:5">
      <c r="A280" s="34" t="s">
        <v>828</v>
      </c>
      <c r="B280" t="s">
        <v>2485</v>
      </c>
    </row>
    <row r="282" spans="1:5">
      <c r="A282" s="34" t="s">
        <v>2544</v>
      </c>
      <c r="B282" s="34" t="s">
        <v>2529</v>
      </c>
    </row>
    <row r="283" spans="1:5">
      <c r="A283" s="34" t="s">
        <v>2</v>
      </c>
      <c r="B283" t="s">
        <v>849</v>
      </c>
      <c r="C283" t="s">
        <v>861</v>
      </c>
      <c r="D283" t="s">
        <v>795</v>
      </c>
      <c r="E283" t="s">
        <v>2530</v>
      </c>
    </row>
    <row r="284" spans="1:5">
      <c r="A284" s="35" t="s">
        <v>2488</v>
      </c>
      <c r="B284" s="240">
        <v>33.95188993055126</v>
      </c>
      <c r="C284" s="240"/>
      <c r="D284" s="240">
        <v>34.968055555553292</v>
      </c>
      <c r="E284" s="240">
        <v>34.29061180555194</v>
      </c>
    </row>
    <row r="285" spans="1:5">
      <c r="A285" s="35" t="s">
        <v>2507</v>
      </c>
      <c r="B285" s="240">
        <v>54.874459374994331</v>
      </c>
      <c r="C285" s="240"/>
      <c r="D285" s="240">
        <v>19.057715798611753</v>
      </c>
      <c r="E285" s="240">
        <v>30.996630324072612</v>
      </c>
    </row>
    <row r="286" spans="1:5">
      <c r="A286" s="35" t="s">
        <v>2501</v>
      </c>
      <c r="B286" s="240"/>
      <c r="C286" s="240">
        <v>15.197556249998646</v>
      </c>
      <c r="D286" s="240">
        <v>42.345887946424355</v>
      </c>
      <c r="E286" s="240">
        <v>34.201388437496647</v>
      </c>
    </row>
    <row r="287" spans="1:5">
      <c r="A287" s="35" t="s">
        <v>856</v>
      </c>
      <c r="B287" s="240">
        <v>39.066126041660027</v>
      </c>
      <c r="C287" s="240">
        <v>14.962834027775292</v>
      </c>
      <c r="D287" s="240">
        <v>16.057638888887595</v>
      </c>
      <c r="E287" s="240">
        <v>20.002453402774698</v>
      </c>
    </row>
    <row r="288" spans="1:5">
      <c r="A288" s="35" t="s">
        <v>2458</v>
      </c>
      <c r="B288" s="240">
        <v>27.891820486111101</v>
      </c>
      <c r="C288" s="240">
        <v>27.172042013888131</v>
      </c>
      <c r="D288" s="240">
        <v>22.821951909718337</v>
      </c>
      <c r="E288" s="240">
        <v>25.841975057868694</v>
      </c>
    </row>
    <row r="289" spans="1:6">
      <c r="A289" s="35" t="s">
        <v>2515</v>
      </c>
      <c r="B289" s="240">
        <v>25.105014930551988</v>
      </c>
      <c r="C289" s="240"/>
      <c r="D289" s="240"/>
      <c r="E289" s="240">
        <v>25.105014930551988</v>
      </c>
    </row>
    <row r="290" spans="1:6">
      <c r="A290" s="35" t="s">
        <v>2530</v>
      </c>
      <c r="B290" s="240">
        <v>35.806866782403326</v>
      </c>
      <c r="C290" s="240">
        <v>19.110810763887358</v>
      </c>
      <c r="D290" s="240">
        <v>33.169711191236274</v>
      </c>
      <c r="E290" s="240">
        <v>29.215883680552775</v>
      </c>
    </row>
    <row r="296" spans="1:6">
      <c r="A296" s="34" t="s">
        <v>830</v>
      </c>
      <c r="B296" t="s">
        <v>796</v>
      </c>
    </row>
    <row r="297" spans="1:6">
      <c r="A297" s="34" t="s">
        <v>811</v>
      </c>
      <c r="B297" t="s">
        <v>2543</v>
      </c>
    </row>
    <row r="298" spans="1:6">
      <c r="A298" s="34" t="s">
        <v>805</v>
      </c>
      <c r="B298" t="s">
        <v>117</v>
      </c>
    </row>
    <row r="299" spans="1:6">
      <c r="A299" s="34" t="s">
        <v>828</v>
      </c>
      <c r="B299" t="s">
        <v>2485</v>
      </c>
    </row>
    <row r="301" spans="1:6">
      <c r="A301" s="34" t="s">
        <v>2544</v>
      </c>
      <c r="B301" s="34" t="s">
        <v>2529</v>
      </c>
    </row>
    <row r="302" spans="1:6">
      <c r="A302" s="34" t="s">
        <v>2</v>
      </c>
      <c r="B302" t="s">
        <v>849</v>
      </c>
      <c r="C302" t="s">
        <v>861</v>
      </c>
      <c r="D302" t="s">
        <v>795</v>
      </c>
      <c r="E302" t="s">
        <v>881</v>
      </c>
      <c r="F302" t="s">
        <v>2530</v>
      </c>
    </row>
    <row r="303" spans="1:6">
      <c r="A303" s="35" t="s">
        <v>2488</v>
      </c>
      <c r="B303" s="240">
        <v>104.10848715277098</v>
      </c>
      <c r="C303" s="240">
        <v>106.49083706597048</v>
      </c>
      <c r="D303" s="240">
        <v>71.102604166666424</v>
      </c>
      <c r="E303" s="240">
        <v>146.8869593749987</v>
      </c>
      <c r="F303" s="240">
        <v>100.75056098484691</v>
      </c>
    </row>
    <row r="304" spans="1:6">
      <c r="A304" s="35" t="s">
        <v>2507</v>
      </c>
      <c r="B304" s="240"/>
      <c r="C304" s="240"/>
      <c r="D304" s="240">
        <v>75.134876041665848</v>
      </c>
      <c r="E304" s="240">
        <v>146.8869593749987</v>
      </c>
      <c r="F304" s="240">
        <v>111.01091770833227</v>
      </c>
    </row>
    <row r="305" spans="1:6">
      <c r="A305" s="35" t="s">
        <v>2501</v>
      </c>
      <c r="B305" s="240">
        <v>95.81057048610819</v>
      </c>
      <c r="C305" s="240">
        <v>64.952777777783922</v>
      </c>
      <c r="D305" s="240">
        <v>136.0715277777781</v>
      </c>
      <c r="E305" s="240"/>
      <c r="F305" s="240">
        <v>98.944958680556738</v>
      </c>
    </row>
    <row r="306" spans="1:6">
      <c r="A306" s="35" t="s">
        <v>856</v>
      </c>
      <c r="B306" s="240"/>
      <c r="C306" s="240">
        <v>118.07862604166439</v>
      </c>
      <c r="D306" s="240">
        <v>78.509413078698955</v>
      </c>
      <c r="E306" s="240"/>
      <c r="F306" s="240">
        <v>88.401716319440311</v>
      </c>
    </row>
    <row r="307" spans="1:6">
      <c r="A307" s="35" t="s">
        <v>2458</v>
      </c>
      <c r="B307" s="240"/>
      <c r="C307" s="240">
        <v>115.73250995370108</v>
      </c>
      <c r="D307" s="240">
        <v>141.71521953124829</v>
      </c>
      <c r="E307" s="240">
        <v>138.49126119791435</v>
      </c>
      <c r="F307" s="240">
        <v>129.65864161706122</v>
      </c>
    </row>
    <row r="308" spans="1:6">
      <c r="A308" s="35" t="s">
        <v>2530</v>
      </c>
      <c r="B308" s="240">
        <v>99.959528819439583</v>
      </c>
      <c r="C308" s="240">
        <v>108.61581765046139</v>
      </c>
      <c r="D308" s="240">
        <v>99.846610603630751</v>
      </c>
      <c r="E308" s="240">
        <v>142.08941755952193</v>
      </c>
      <c r="F308" s="240">
        <v>111.64531559436085</v>
      </c>
    </row>
    <row r="316" spans="1:6">
      <c r="A316" s="34" t="s">
        <v>830</v>
      </c>
      <c r="B316" t="s">
        <v>778</v>
      </c>
    </row>
    <row r="317" spans="1:6">
      <c r="A317" s="34" t="s">
        <v>811</v>
      </c>
      <c r="B317" t="s">
        <v>2543</v>
      </c>
    </row>
    <row r="318" spans="1:6">
      <c r="A318" s="34" t="s">
        <v>805</v>
      </c>
      <c r="B318" t="s">
        <v>117</v>
      </c>
    </row>
    <row r="319" spans="1:6">
      <c r="A319" s="34" t="s">
        <v>828</v>
      </c>
      <c r="B319" t="s">
        <v>2485</v>
      </c>
    </row>
    <row r="321" spans="1:8">
      <c r="A321" s="34" t="s">
        <v>2528</v>
      </c>
      <c r="B321" s="34" t="s">
        <v>2529</v>
      </c>
      <c r="C321" s="36"/>
      <c r="D321" s="36"/>
      <c r="E321" s="36"/>
      <c r="F321" s="36"/>
      <c r="G321" s="36"/>
      <c r="H321" s="36"/>
    </row>
    <row r="322" spans="1:8">
      <c r="A322" s="34" t="s">
        <v>838</v>
      </c>
      <c r="B322" t="s">
        <v>2488</v>
      </c>
      <c r="C322" t="s">
        <v>2507</v>
      </c>
      <c r="D322" t="s">
        <v>2501</v>
      </c>
      <c r="E322" t="s">
        <v>856</v>
      </c>
      <c r="F322" t="s">
        <v>2458</v>
      </c>
      <c r="G322" t="s">
        <v>2515</v>
      </c>
      <c r="H322" t="s">
        <v>2530</v>
      </c>
    </row>
    <row r="323" spans="1:8">
      <c r="A323" s="35" t="s">
        <v>2547</v>
      </c>
      <c r="F323">
        <v>1</v>
      </c>
      <c r="H323">
        <v>1</v>
      </c>
    </row>
    <row r="324" spans="1:8">
      <c r="A324" s="35" t="s">
        <v>2548</v>
      </c>
      <c r="B324">
        <v>3</v>
      </c>
      <c r="C324">
        <v>3</v>
      </c>
      <c r="D324">
        <v>10</v>
      </c>
      <c r="E324">
        <v>5</v>
      </c>
      <c r="F324">
        <v>5</v>
      </c>
      <c r="G324">
        <v>1</v>
      </c>
      <c r="H324">
        <v>27</v>
      </c>
    </row>
    <row r="325" spans="1:8">
      <c r="A325" s="35" t="s">
        <v>2530</v>
      </c>
      <c r="B325">
        <v>3</v>
      </c>
      <c r="C325">
        <v>3</v>
      </c>
      <c r="D325">
        <v>10</v>
      </c>
      <c r="E325">
        <v>5</v>
      </c>
      <c r="F325">
        <v>6</v>
      </c>
      <c r="G325">
        <v>1</v>
      </c>
      <c r="H325">
        <v>28</v>
      </c>
    </row>
    <row r="345" spans="1:7">
      <c r="A345" s="34" t="s">
        <v>830</v>
      </c>
      <c r="B345" t="s">
        <v>796</v>
      </c>
    </row>
    <row r="346" spans="1:7">
      <c r="A346" s="34" t="s">
        <v>811</v>
      </c>
      <c r="B346" t="s">
        <v>2543</v>
      </c>
    </row>
    <row r="347" spans="1:7">
      <c r="A347" s="34" t="s">
        <v>805</v>
      </c>
      <c r="B347" t="s">
        <v>117</v>
      </c>
    </row>
    <row r="348" spans="1:7">
      <c r="A348" s="34" t="s">
        <v>828</v>
      </c>
      <c r="B348" t="s">
        <v>2485</v>
      </c>
    </row>
    <row r="350" spans="1:7">
      <c r="A350" s="34" t="s">
        <v>2528</v>
      </c>
      <c r="B350" s="34" t="s">
        <v>2529</v>
      </c>
      <c r="C350" s="36"/>
      <c r="D350" s="36"/>
      <c r="E350" s="36"/>
      <c r="F350" s="36"/>
      <c r="G350" s="36"/>
    </row>
    <row r="351" spans="1:7">
      <c r="A351" s="34" t="s">
        <v>838</v>
      </c>
      <c r="B351" t="s">
        <v>2488</v>
      </c>
      <c r="C351" t="s">
        <v>2507</v>
      </c>
      <c r="D351" t="s">
        <v>2501</v>
      </c>
      <c r="E351" t="s">
        <v>856</v>
      </c>
      <c r="F351" t="s">
        <v>2458</v>
      </c>
      <c r="G351" t="s">
        <v>2530</v>
      </c>
    </row>
    <row r="352" spans="1:7">
      <c r="A352" s="35" t="s">
        <v>2548</v>
      </c>
      <c r="B352">
        <v>11</v>
      </c>
      <c r="C352">
        <v>2</v>
      </c>
      <c r="D352">
        <v>3</v>
      </c>
      <c r="E352">
        <v>4</v>
      </c>
      <c r="F352">
        <v>14</v>
      </c>
      <c r="G352">
        <v>34</v>
      </c>
    </row>
    <row r="353" spans="1:7">
      <c r="A353" s="35" t="s">
        <v>2530</v>
      </c>
      <c r="B353">
        <v>11</v>
      </c>
      <c r="C353">
        <v>2</v>
      </c>
      <c r="D353">
        <v>3</v>
      </c>
      <c r="E353">
        <v>4</v>
      </c>
      <c r="F353">
        <v>14</v>
      </c>
      <c r="G353">
        <v>34</v>
      </c>
    </row>
  </sheetData>
  <pageMargins left="0.7" right="0.7" top="0.75" bottom="0.75" header="0.3" footer="0.3"/>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87B-7392-4BF8-AF58-0C29F96A045F}">
  <sheetPr codeName="Sheet9"/>
  <dimension ref="A2:L290"/>
  <sheetViews>
    <sheetView workbookViewId="0">
      <selection activeCell="E10" sqref="E10"/>
    </sheetView>
  </sheetViews>
  <sheetFormatPr defaultRowHeight="14.5"/>
  <cols>
    <col min="1" max="1" width="20.453125" bestFit="1" customWidth="1"/>
    <col min="2" max="2" width="17.81640625" bestFit="1" customWidth="1"/>
    <col min="3" max="3" width="8.81640625" bestFit="1" customWidth="1"/>
    <col min="4" max="4" width="6" bestFit="1" customWidth="1"/>
    <col min="5" max="5" width="10.453125" bestFit="1" customWidth="1"/>
    <col min="6" max="6" width="7.453125" bestFit="1" customWidth="1"/>
    <col min="7" max="7" width="6.54296875" bestFit="1" customWidth="1"/>
    <col min="8" max="8" width="6.81640625" bestFit="1" customWidth="1"/>
    <col min="9" max="9" width="23.1796875" bestFit="1" customWidth="1"/>
    <col min="10" max="10" width="10.453125" bestFit="1" customWidth="1"/>
    <col min="11" max="11" width="14" bestFit="1" customWidth="1"/>
    <col min="12" max="13" width="10.453125" bestFit="1" customWidth="1"/>
    <col min="14" max="14" width="25.453125" bestFit="1" customWidth="1"/>
    <col min="15" max="15" width="10.453125" bestFit="1" customWidth="1"/>
  </cols>
  <sheetData>
    <row r="2" spans="1:5">
      <c r="A2" s="34" t="s">
        <v>830</v>
      </c>
      <c r="B2" t="s">
        <v>778</v>
      </c>
    </row>
    <row r="3" spans="1:5">
      <c r="A3" s="34" t="s">
        <v>805</v>
      </c>
      <c r="B3" t="s">
        <v>156</v>
      </c>
    </row>
    <row r="4" spans="1:5">
      <c r="A4" s="34" t="s">
        <v>828</v>
      </c>
      <c r="B4" t="s">
        <v>2485</v>
      </c>
    </row>
    <row r="6" spans="1:5">
      <c r="A6" s="34" t="s">
        <v>2528</v>
      </c>
      <c r="B6" s="37" t="s">
        <v>2529</v>
      </c>
      <c r="C6" s="36"/>
      <c r="D6" s="36"/>
      <c r="E6" s="36"/>
    </row>
    <row r="7" spans="1:5">
      <c r="A7" s="34" t="s">
        <v>2560</v>
      </c>
      <c r="B7" s="36" t="s">
        <v>861</v>
      </c>
      <c r="C7" s="36" t="s">
        <v>795</v>
      </c>
      <c r="D7" s="36" t="s">
        <v>881</v>
      </c>
      <c r="E7" t="s">
        <v>2530</v>
      </c>
    </row>
    <row r="8" spans="1:5">
      <c r="A8" s="35" t="s">
        <v>2561</v>
      </c>
      <c r="C8">
        <v>2</v>
      </c>
      <c r="E8">
        <v>2</v>
      </c>
    </row>
    <row r="9" spans="1:5">
      <c r="A9" s="35" t="s">
        <v>2562</v>
      </c>
      <c r="B9">
        <v>9</v>
      </c>
      <c r="C9">
        <v>33</v>
      </c>
      <c r="D9">
        <v>1</v>
      </c>
      <c r="E9">
        <v>43</v>
      </c>
    </row>
    <row r="10" spans="1:5">
      <c r="A10" s="35" t="s">
        <v>2563</v>
      </c>
      <c r="B10">
        <v>5</v>
      </c>
      <c r="C10">
        <v>38</v>
      </c>
      <c r="D10">
        <v>3</v>
      </c>
      <c r="E10">
        <v>46</v>
      </c>
    </row>
    <row r="11" spans="1:5">
      <c r="A11" s="35" t="s">
        <v>2530</v>
      </c>
      <c r="B11">
        <v>14</v>
      </c>
      <c r="C11">
        <v>73</v>
      </c>
      <c r="D11">
        <v>4</v>
      </c>
      <c r="E11">
        <v>91</v>
      </c>
    </row>
    <row r="18" spans="1:4">
      <c r="A18" s="34" t="s">
        <v>830</v>
      </c>
      <c r="B18" t="s">
        <v>796</v>
      </c>
    </row>
    <row r="19" spans="1:4">
      <c r="A19" s="34" t="s">
        <v>805</v>
      </c>
      <c r="B19" t="s">
        <v>156</v>
      </c>
    </row>
    <row r="20" spans="1:4">
      <c r="A20" s="34" t="s">
        <v>828</v>
      </c>
      <c r="B20" t="s">
        <v>2485</v>
      </c>
    </row>
    <row r="22" spans="1:4">
      <c r="A22" s="34" t="s">
        <v>2528</v>
      </c>
      <c r="B22" s="37" t="s">
        <v>2529</v>
      </c>
      <c r="C22" s="36"/>
      <c r="D22" s="36"/>
    </row>
    <row r="23" spans="1:4">
      <c r="A23" s="34" t="s">
        <v>2564</v>
      </c>
      <c r="B23" s="36" t="s">
        <v>861</v>
      </c>
      <c r="C23" s="36" t="s">
        <v>795</v>
      </c>
      <c r="D23" t="s">
        <v>2530</v>
      </c>
    </row>
    <row r="24" spans="1:4">
      <c r="A24" s="35" t="s">
        <v>2561</v>
      </c>
      <c r="B24">
        <v>6</v>
      </c>
      <c r="C24">
        <v>8</v>
      </c>
      <c r="D24">
        <v>14</v>
      </c>
    </row>
    <row r="25" spans="1:4">
      <c r="A25" s="35" t="s">
        <v>2565</v>
      </c>
      <c r="B25">
        <v>2</v>
      </c>
      <c r="C25">
        <v>3</v>
      </c>
      <c r="D25">
        <v>5</v>
      </c>
    </row>
    <row r="26" spans="1:4">
      <c r="A26" s="35" t="s">
        <v>2530</v>
      </c>
      <c r="B26">
        <v>8</v>
      </c>
      <c r="C26">
        <v>11</v>
      </c>
      <c r="D26">
        <v>19</v>
      </c>
    </row>
    <row r="37" spans="1:8">
      <c r="A37" s="34" t="s">
        <v>830</v>
      </c>
      <c r="B37" t="s">
        <v>778</v>
      </c>
    </row>
    <row r="38" spans="1:8">
      <c r="A38" s="34" t="s">
        <v>805</v>
      </c>
      <c r="B38" t="s">
        <v>156</v>
      </c>
    </row>
    <row r="39" spans="1:8">
      <c r="A39" s="34" t="s">
        <v>828</v>
      </c>
      <c r="B39" t="s">
        <v>2485</v>
      </c>
    </row>
    <row r="41" spans="1:8">
      <c r="A41" s="34" t="s">
        <v>2528</v>
      </c>
      <c r="B41" s="37" t="s">
        <v>2529</v>
      </c>
      <c r="C41" s="36"/>
      <c r="D41" s="36"/>
      <c r="E41" s="36"/>
      <c r="F41" s="36"/>
      <c r="G41" s="36"/>
      <c r="H41" s="36"/>
    </row>
    <row r="42" spans="1:8">
      <c r="A42" s="34" t="s">
        <v>2564</v>
      </c>
      <c r="B42" s="36" t="s">
        <v>131</v>
      </c>
      <c r="C42" s="36" t="s">
        <v>403</v>
      </c>
      <c r="D42" s="36" t="s">
        <v>268</v>
      </c>
      <c r="E42" s="36" t="s">
        <v>40</v>
      </c>
      <c r="F42" s="36" t="s">
        <v>746</v>
      </c>
      <c r="G42" t="s">
        <v>967</v>
      </c>
      <c r="H42" t="s">
        <v>2530</v>
      </c>
    </row>
    <row r="43" spans="1:8">
      <c r="A43" s="35" t="s">
        <v>2561</v>
      </c>
      <c r="C43">
        <v>2</v>
      </c>
      <c r="H43">
        <v>2</v>
      </c>
    </row>
    <row r="44" spans="1:8">
      <c r="A44" s="35" t="s">
        <v>2562</v>
      </c>
      <c r="B44">
        <v>1</v>
      </c>
      <c r="C44">
        <v>30</v>
      </c>
      <c r="D44">
        <v>4</v>
      </c>
      <c r="E44">
        <v>1</v>
      </c>
      <c r="F44">
        <v>6</v>
      </c>
      <c r="G44">
        <v>1</v>
      </c>
      <c r="H44">
        <v>43</v>
      </c>
    </row>
    <row r="45" spans="1:8">
      <c r="A45" s="35" t="s">
        <v>2563</v>
      </c>
      <c r="C45">
        <v>22</v>
      </c>
      <c r="D45">
        <v>11</v>
      </c>
      <c r="E45">
        <v>8</v>
      </c>
      <c r="F45">
        <v>4</v>
      </c>
      <c r="G45">
        <v>1</v>
      </c>
      <c r="H45">
        <v>46</v>
      </c>
    </row>
    <row r="46" spans="1:8">
      <c r="A46" s="35" t="s">
        <v>2530</v>
      </c>
      <c r="B46">
        <v>1</v>
      </c>
      <c r="C46">
        <v>54</v>
      </c>
      <c r="D46">
        <v>15</v>
      </c>
      <c r="E46">
        <v>9</v>
      </c>
      <c r="F46">
        <v>10</v>
      </c>
      <c r="G46">
        <v>2</v>
      </c>
      <c r="H46">
        <v>91</v>
      </c>
    </row>
    <row r="54" spans="1:5">
      <c r="A54" s="34" t="s">
        <v>830</v>
      </c>
      <c r="B54" t="s">
        <v>796</v>
      </c>
    </row>
    <row r="55" spans="1:5">
      <c r="A55" s="34" t="s">
        <v>805</v>
      </c>
      <c r="B55" t="s">
        <v>156</v>
      </c>
    </row>
    <row r="56" spans="1:5">
      <c r="A56" s="34" t="s">
        <v>828</v>
      </c>
      <c r="B56" t="s">
        <v>2485</v>
      </c>
    </row>
    <row r="58" spans="1:5">
      <c r="A58" s="34" t="s">
        <v>2528</v>
      </c>
      <c r="B58" s="37" t="s">
        <v>2529</v>
      </c>
      <c r="C58" s="36"/>
      <c r="D58" s="36"/>
      <c r="E58" s="36"/>
    </row>
    <row r="59" spans="1:5">
      <c r="A59" s="34" t="s">
        <v>836</v>
      </c>
      <c r="B59" s="36" t="s">
        <v>403</v>
      </c>
      <c r="C59" s="36" t="s">
        <v>268</v>
      </c>
      <c r="D59" s="36" t="s">
        <v>746</v>
      </c>
      <c r="E59" t="s">
        <v>2530</v>
      </c>
    </row>
    <row r="60" spans="1:5">
      <c r="A60" s="35" t="s">
        <v>2561</v>
      </c>
      <c r="B60">
        <v>7</v>
      </c>
      <c r="C60">
        <v>2</v>
      </c>
      <c r="D60">
        <v>5</v>
      </c>
      <c r="E60">
        <v>14</v>
      </c>
    </row>
    <row r="61" spans="1:5">
      <c r="A61" s="35" t="s">
        <v>2565</v>
      </c>
      <c r="B61">
        <v>2</v>
      </c>
      <c r="D61">
        <v>3</v>
      </c>
      <c r="E61">
        <v>5</v>
      </c>
    </row>
    <row r="62" spans="1:5">
      <c r="A62" s="35" t="s">
        <v>2530</v>
      </c>
      <c r="B62">
        <v>9</v>
      </c>
      <c r="C62">
        <v>2</v>
      </c>
      <c r="D62">
        <v>8</v>
      </c>
      <c r="E62">
        <v>19</v>
      </c>
    </row>
    <row r="73" spans="1:8">
      <c r="A73" s="34" t="s">
        <v>837</v>
      </c>
      <c r="B73" t="s">
        <v>2543</v>
      </c>
    </row>
    <row r="74" spans="1:8">
      <c r="A74" s="34" t="s">
        <v>830</v>
      </c>
      <c r="B74" t="s">
        <v>778</v>
      </c>
    </row>
    <row r="75" spans="1:8">
      <c r="A75" s="34" t="s">
        <v>805</v>
      </c>
      <c r="B75" t="s">
        <v>156</v>
      </c>
    </row>
    <row r="76" spans="1:8">
      <c r="A76" s="34" t="s">
        <v>828</v>
      </c>
      <c r="B76" t="s">
        <v>2485</v>
      </c>
    </row>
    <row r="78" spans="1:8">
      <c r="A78" s="34" t="s">
        <v>2528</v>
      </c>
      <c r="B78" s="37" t="s">
        <v>2529</v>
      </c>
      <c r="C78" s="36"/>
      <c r="D78" s="36"/>
      <c r="E78" s="36"/>
      <c r="F78" s="36"/>
      <c r="G78" s="36"/>
      <c r="H78" s="36"/>
    </row>
    <row r="79" spans="1:8">
      <c r="A79" s="34" t="s">
        <v>833</v>
      </c>
      <c r="B79" s="36" t="s">
        <v>131</v>
      </c>
      <c r="C79" s="36" t="s">
        <v>403</v>
      </c>
      <c r="D79" s="36" t="s">
        <v>268</v>
      </c>
      <c r="E79" s="36" t="s">
        <v>40</v>
      </c>
      <c r="F79" s="36" t="s">
        <v>746</v>
      </c>
      <c r="G79" t="s">
        <v>967</v>
      </c>
      <c r="H79" t="s">
        <v>2530</v>
      </c>
    </row>
    <row r="80" spans="1:8">
      <c r="A80" s="35" t="s">
        <v>861</v>
      </c>
      <c r="C80">
        <v>10</v>
      </c>
      <c r="D80">
        <v>2</v>
      </c>
      <c r="E80">
        <v>1</v>
      </c>
      <c r="F80">
        <v>1</v>
      </c>
      <c r="H80">
        <v>14</v>
      </c>
    </row>
    <row r="81" spans="1:8">
      <c r="A81" s="35" t="s">
        <v>795</v>
      </c>
      <c r="B81">
        <v>1</v>
      </c>
      <c r="C81">
        <v>42</v>
      </c>
      <c r="D81">
        <v>12</v>
      </c>
      <c r="E81">
        <v>7</v>
      </c>
      <c r="F81">
        <v>9</v>
      </c>
      <c r="G81">
        <v>2</v>
      </c>
      <c r="H81">
        <v>73</v>
      </c>
    </row>
    <row r="82" spans="1:8">
      <c r="A82" s="35" t="s">
        <v>881</v>
      </c>
      <c r="C82">
        <v>2</v>
      </c>
      <c r="D82">
        <v>1</v>
      </c>
      <c r="E82">
        <v>1</v>
      </c>
      <c r="H82">
        <v>4</v>
      </c>
    </row>
    <row r="83" spans="1:8">
      <c r="A83" s="35" t="s">
        <v>2530</v>
      </c>
      <c r="B83">
        <v>1</v>
      </c>
      <c r="C83">
        <v>54</v>
      </c>
      <c r="D83">
        <v>15</v>
      </c>
      <c r="E83">
        <v>9</v>
      </c>
      <c r="F83">
        <v>10</v>
      </c>
      <c r="G83">
        <v>2</v>
      </c>
      <c r="H83">
        <v>91</v>
      </c>
    </row>
    <row r="88" spans="1:8">
      <c r="A88" s="34" t="s">
        <v>830</v>
      </c>
      <c r="B88" t="s">
        <v>796</v>
      </c>
    </row>
    <row r="89" spans="1:8">
      <c r="A89" s="34" t="s">
        <v>805</v>
      </c>
      <c r="B89" t="s">
        <v>156</v>
      </c>
    </row>
    <row r="90" spans="1:8">
      <c r="A90" s="34" t="s">
        <v>828</v>
      </c>
      <c r="B90" t="s">
        <v>2485</v>
      </c>
    </row>
    <row r="92" spans="1:8">
      <c r="A92" s="34" t="s">
        <v>2528</v>
      </c>
      <c r="B92" s="37" t="s">
        <v>2529</v>
      </c>
      <c r="C92" s="36"/>
      <c r="D92" s="36"/>
      <c r="E92" s="36"/>
    </row>
    <row r="93" spans="1:8">
      <c r="A93" s="34" t="s">
        <v>833</v>
      </c>
      <c r="B93" s="36" t="s">
        <v>403</v>
      </c>
      <c r="C93" s="36" t="s">
        <v>268</v>
      </c>
      <c r="D93" s="36" t="s">
        <v>746</v>
      </c>
      <c r="E93" t="s">
        <v>2530</v>
      </c>
    </row>
    <row r="94" spans="1:8">
      <c r="A94" s="35" t="s">
        <v>861</v>
      </c>
      <c r="B94">
        <v>3</v>
      </c>
      <c r="C94">
        <v>1</v>
      </c>
      <c r="D94">
        <v>4</v>
      </c>
      <c r="E94">
        <v>8</v>
      </c>
    </row>
    <row r="95" spans="1:8">
      <c r="A95" s="35" t="s">
        <v>795</v>
      </c>
      <c r="B95">
        <v>6</v>
      </c>
      <c r="C95">
        <v>1</v>
      </c>
      <c r="D95">
        <v>4</v>
      </c>
      <c r="E95">
        <v>11</v>
      </c>
    </row>
    <row r="96" spans="1:8">
      <c r="A96" s="35" t="s">
        <v>2530</v>
      </c>
      <c r="B96">
        <v>9</v>
      </c>
      <c r="C96">
        <v>2</v>
      </c>
      <c r="D96">
        <v>8</v>
      </c>
      <c r="E96">
        <v>19</v>
      </c>
    </row>
    <row r="104" spans="1:12">
      <c r="A104" s="34" t="s">
        <v>837</v>
      </c>
      <c r="B104" t="s">
        <v>2543</v>
      </c>
    </row>
    <row r="105" spans="1:12">
      <c r="A105" s="34" t="s">
        <v>830</v>
      </c>
      <c r="B105" t="s">
        <v>778</v>
      </c>
    </row>
    <row r="106" spans="1:12">
      <c r="A106" s="34" t="s">
        <v>805</v>
      </c>
      <c r="B106" t="s">
        <v>156</v>
      </c>
    </row>
    <row r="107" spans="1:12">
      <c r="A107" s="34" t="s">
        <v>828</v>
      </c>
      <c r="B107" t="s">
        <v>2485</v>
      </c>
    </row>
    <row r="109" spans="1:12">
      <c r="A109" s="34" t="s">
        <v>2528</v>
      </c>
      <c r="B109" s="37" t="s">
        <v>2529</v>
      </c>
      <c r="C109" s="36"/>
      <c r="D109" s="36"/>
      <c r="E109" s="36"/>
      <c r="F109" s="36"/>
      <c r="G109" s="36"/>
      <c r="H109" s="36"/>
      <c r="I109" s="36"/>
      <c r="J109" s="36"/>
      <c r="K109" s="36"/>
      <c r="L109" s="36"/>
    </row>
    <row r="110" spans="1:12">
      <c r="A110" s="34" t="s">
        <v>833</v>
      </c>
      <c r="B110" s="36">
        <v>0</v>
      </c>
      <c r="C110" t="s">
        <v>31</v>
      </c>
      <c r="D110" t="s">
        <v>522</v>
      </c>
      <c r="E110" t="s">
        <v>40</v>
      </c>
      <c r="F110" t="s">
        <v>268</v>
      </c>
      <c r="G110" t="s">
        <v>48</v>
      </c>
      <c r="H110" t="s">
        <v>179</v>
      </c>
      <c r="I110" t="s">
        <v>736</v>
      </c>
      <c r="J110" t="s">
        <v>131</v>
      </c>
      <c r="K110" t="s">
        <v>125</v>
      </c>
      <c r="L110" t="s">
        <v>2530</v>
      </c>
    </row>
    <row r="111" spans="1:12">
      <c r="A111" s="35" t="s">
        <v>861</v>
      </c>
      <c r="E111">
        <v>11</v>
      </c>
      <c r="G111">
        <v>3</v>
      </c>
      <c r="L111">
        <v>14</v>
      </c>
    </row>
    <row r="112" spans="1:12">
      <c r="A112" s="35" t="s">
        <v>795</v>
      </c>
      <c r="B112">
        <v>1</v>
      </c>
      <c r="C112">
        <v>8</v>
      </c>
      <c r="D112">
        <v>3</v>
      </c>
      <c r="E112">
        <v>49</v>
      </c>
      <c r="F112">
        <v>3</v>
      </c>
      <c r="G112">
        <v>4</v>
      </c>
      <c r="H112">
        <v>2</v>
      </c>
      <c r="I112">
        <v>1</v>
      </c>
      <c r="J112">
        <v>1</v>
      </c>
      <c r="K112">
        <v>1</v>
      </c>
      <c r="L112">
        <v>73</v>
      </c>
    </row>
    <row r="113" spans="1:12">
      <c r="A113" s="35" t="s">
        <v>881</v>
      </c>
      <c r="E113">
        <v>3</v>
      </c>
      <c r="F113">
        <v>1</v>
      </c>
      <c r="L113">
        <v>4</v>
      </c>
    </row>
    <row r="114" spans="1:12">
      <c r="A114" s="35" t="s">
        <v>2530</v>
      </c>
      <c r="B114">
        <v>1</v>
      </c>
      <c r="C114">
        <v>8</v>
      </c>
      <c r="D114">
        <v>3</v>
      </c>
      <c r="E114">
        <v>63</v>
      </c>
      <c r="F114">
        <v>4</v>
      </c>
      <c r="G114">
        <v>7</v>
      </c>
      <c r="H114">
        <v>2</v>
      </c>
      <c r="I114">
        <v>1</v>
      </c>
      <c r="J114">
        <v>1</v>
      </c>
      <c r="K114">
        <v>1</v>
      </c>
      <c r="L114">
        <v>91</v>
      </c>
    </row>
    <row r="120" spans="1:12">
      <c r="A120" s="34" t="s">
        <v>837</v>
      </c>
      <c r="B120" t="s">
        <v>2543</v>
      </c>
    </row>
    <row r="121" spans="1:12">
      <c r="A121" s="34" t="s">
        <v>830</v>
      </c>
      <c r="B121" t="s">
        <v>796</v>
      </c>
    </row>
    <row r="122" spans="1:12">
      <c r="A122" s="34" t="s">
        <v>805</v>
      </c>
      <c r="B122" t="s">
        <v>156</v>
      </c>
    </row>
    <row r="123" spans="1:12">
      <c r="A123" s="34" t="s">
        <v>828</v>
      </c>
      <c r="B123" t="s">
        <v>2485</v>
      </c>
    </row>
    <row r="125" spans="1:12">
      <c r="A125" s="34" t="s">
        <v>2528</v>
      </c>
      <c r="B125" s="37" t="s">
        <v>2529</v>
      </c>
      <c r="C125" s="36"/>
      <c r="D125" s="36"/>
      <c r="E125" s="36"/>
      <c r="F125" s="36"/>
      <c r="G125" s="36"/>
      <c r="H125" s="36"/>
      <c r="I125" s="36"/>
      <c r="J125" s="36"/>
    </row>
    <row r="126" spans="1:12">
      <c r="A126" s="34" t="s">
        <v>833</v>
      </c>
      <c r="B126" s="36">
        <v>0</v>
      </c>
      <c r="C126" t="s">
        <v>31</v>
      </c>
      <c r="D126" t="s">
        <v>522</v>
      </c>
      <c r="E126" t="s">
        <v>40</v>
      </c>
      <c r="F126" t="s">
        <v>268</v>
      </c>
      <c r="G126" t="s">
        <v>48</v>
      </c>
      <c r="H126" t="s">
        <v>179</v>
      </c>
      <c r="I126" t="s">
        <v>125</v>
      </c>
      <c r="J126" t="s">
        <v>2530</v>
      </c>
    </row>
    <row r="127" spans="1:12">
      <c r="A127" s="35" t="s">
        <v>861</v>
      </c>
      <c r="C127">
        <v>1</v>
      </c>
      <c r="D127">
        <v>1</v>
      </c>
      <c r="E127">
        <v>3</v>
      </c>
      <c r="F127">
        <v>1</v>
      </c>
      <c r="G127">
        <v>1</v>
      </c>
      <c r="I127">
        <v>1</v>
      </c>
      <c r="J127">
        <v>8</v>
      </c>
    </row>
    <row r="128" spans="1:12">
      <c r="A128" s="35" t="s">
        <v>795</v>
      </c>
      <c r="B128">
        <v>1</v>
      </c>
      <c r="C128">
        <v>1</v>
      </c>
      <c r="E128">
        <v>7</v>
      </c>
      <c r="G128">
        <v>1</v>
      </c>
      <c r="H128">
        <v>1</v>
      </c>
      <c r="J128">
        <v>11</v>
      </c>
    </row>
    <row r="129" spans="1:10">
      <c r="A129" s="35" t="s">
        <v>2530</v>
      </c>
      <c r="B129">
        <v>1</v>
      </c>
      <c r="C129">
        <v>2</v>
      </c>
      <c r="D129">
        <v>1</v>
      </c>
      <c r="E129">
        <v>10</v>
      </c>
      <c r="F129">
        <v>1</v>
      </c>
      <c r="G129">
        <v>2</v>
      </c>
      <c r="H129">
        <v>1</v>
      </c>
      <c r="I129">
        <v>1</v>
      </c>
      <c r="J129">
        <v>19</v>
      </c>
    </row>
    <row r="139" spans="1:10">
      <c r="A139" s="34" t="s">
        <v>830</v>
      </c>
      <c r="B139" t="s">
        <v>778</v>
      </c>
    </row>
    <row r="140" spans="1:10">
      <c r="A140" s="34" t="s">
        <v>805</v>
      </c>
      <c r="B140" t="s">
        <v>156</v>
      </c>
    </row>
    <row r="141" spans="1:10">
      <c r="A141" s="34" t="s">
        <v>828</v>
      </c>
      <c r="B141" t="s">
        <v>2485</v>
      </c>
    </row>
    <row r="143" spans="1:10">
      <c r="A143" s="34" t="s">
        <v>2528</v>
      </c>
      <c r="B143" s="37" t="s">
        <v>2529</v>
      </c>
      <c r="C143" s="36"/>
      <c r="D143" s="36"/>
      <c r="E143" s="36"/>
      <c r="F143" s="36"/>
      <c r="G143" s="36"/>
      <c r="H143" s="36"/>
      <c r="I143" s="36"/>
      <c r="J143" s="36"/>
    </row>
    <row r="144" spans="1:10">
      <c r="A144" s="34" t="s">
        <v>836</v>
      </c>
      <c r="B144" s="36" t="s">
        <v>2503</v>
      </c>
      <c r="C144" s="36" t="s">
        <v>2477</v>
      </c>
      <c r="D144" s="36" t="s">
        <v>2488</v>
      </c>
      <c r="E144" s="36" t="s">
        <v>2507</v>
      </c>
      <c r="F144" s="36" t="s">
        <v>2501</v>
      </c>
      <c r="G144" s="36" t="s">
        <v>856</v>
      </c>
      <c r="H144" s="36" t="s">
        <v>2458</v>
      </c>
      <c r="I144" t="s">
        <v>2513</v>
      </c>
      <c r="J144" t="s">
        <v>2530</v>
      </c>
    </row>
    <row r="145" spans="1:10">
      <c r="A145" s="35" t="s">
        <v>2561</v>
      </c>
      <c r="F145">
        <v>1</v>
      </c>
      <c r="H145">
        <v>1</v>
      </c>
      <c r="J145">
        <v>2</v>
      </c>
    </row>
    <row r="146" spans="1:10">
      <c r="A146" s="35" t="s">
        <v>2562</v>
      </c>
      <c r="B146">
        <v>2</v>
      </c>
      <c r="D146">
        <v>6</v>
      </c>
      <c r="E146">
        <v>1</v>
      </c>
      <c r="F146">
        <v>9</v>
      </c>
      <c r="G146">
        <v>7</v>
      </c>
      <c r="H146">
        <v>18</v>
      </c>
      <c r="J146">
        <v>43</v>
      </c>
    </row>
    <row r="147" spans="1:10">
      <c r="A147" s="35" t="s">
        <v>2563</v>
      </c>
      <c r="C147">
        <v>5</v>
      </c>
      <c r="D147">
        <v>10</v>
      </c>
      <c r="E147">
        <v>1</v>
      </c>
      <c r="F147">
        <v>5</v>
      </c>
      <c r="G147">
        <v>3</v>
      </c>
      <c r="H147">
        <v>21</v>
      </c>
      <c r="I147">
        <v>1</v>
      </c>
      <c r="J147">
        <v>46</v>
      </c>
    </row>
    <row r="148" spans="1:10">
      <c r="A148" s="35" t="s">
        <v>2530</v>
      </c>
      <c r="B148">
        <v>2</v>
      </c>
      <c r="C148">
        <v>5</v>
      </c>
      <c r="D148">
        <v>16</v>
      </c>
      <c r="E148">
        <v>2</v>
      </c>
      <c r="F148">
        <v>15</v>
      </c>
      <c r="G148">
        <v>10</v>
      </c>
      <c r="H148">
        <v>40</v>
      </c>
      <c r="I148">
        <v>1</v>
      </c>
      <c r="J148">
        <v>91</v>
      </c>
    </row>
    <row r="158" spans="1:10">
      <c r="A158" s="34" t="s">
        <v>830</v>
      </c>
      <c r="B158" t="s">
        <v>796</v>
      </c>
    </row>
    <row r="159" spans="1:10">
      <c r="A159" s="34" t="s">
        <v>805</v>
      </c>
      <c r="B159" t="s">
        <v>156</v>
      </c>
    </row>
    <row r="160" spans="1:10">
      <c r="A160" s="34" t="s">
        <v>828</v>
      </c>
      <c r="B160" t="s">
        <v>2485</v>
      </c>
    </row>
    <row r="162" spans="1:7">
      <c r="A162" s="34" t="s">
        <v>2528</v>
      </c>
      <c r="B162" s="37" t="s">
        <v>2529</v>
      </c>
      <c r="C162" s="36"/>
      <c r="D162" s="36"/>
      <c r="E162" s="36"/>
      <c r="F162" s="36"/>
      <c r="G162" s="36"/>
    </row>
    <row r="163" spans="1:7">
      <c r="A163" s="34" t="s">
        <v>833</v>
      </c>
      <c r="B163" s="36" t="s">
        <v>2503</v>
      </c>
      <c r="C163" s="36" t="s">
        <v>2504</v>
      </c>
      <c r="D163" s="36" t="s">
        <v>2488</v>
      </c>
      <c r="E163" s="36" t="s">
        <v>856</v>
      </c>
      <c r="F163" s="36" t="s">
        <v>2458</v>
      </c>
      <c r="G163" t="s">
        <v>2530</v>
      </c>
    </row>
    <row r="164" spans="1:7">
      <c r="A164" s="35" t="s">
        <v>2561</v>
      </c>
      <c r="C164">
        <v>1</v>
      </c>
      <c r="D164">
        <v>4</v>
      </c>
      <c r="E164">
        <v>1</v>
      </c>
      <c r="F164">
        <v>8</v>
      </c>
      <c r="G164">
        <v>14</v>
      </c>
    </row>
    <row r="165" spans="1:7">
      <c r="A165" s="35" t="s">
        <v>2565</v>
      </c>
      <c r="B165">
        <v>1</v>
      </c>
      <c r="D165">
        <v>2</v>
      </c>
      <c r="E165">
        <v>1</v>
      </c>
      <c r="F165">
        <v>1</v>
      </c>
      <c r="G165">
        <v>5</v>
      </c>
    </row>
    <row r="166" spans="1:7">
      <c r="A166" s="35" t="s">
        <v>2530</v>
      </c>
      <c r="B166">
        <v>1</v>
      </c>
      <c r="C166">
        <v>1</v>
      </c>
      <c r="D166">
        <v>6</v>
      </c>
      <c r="E166">
        <v>2</v>
      </c>
      <c r="F166">
        <v>9</v>
      </c>
      <c r="G166">
        <v>19</v>
      </c>
    </row>
    <row r="179" spans="1:8">
      <c r="A179" s="34" t="s">
        <v>837</v>
      </c>
      <c r="B179" t="s">
        <v>2562</v>
      </c>
    </row>
    <row r="180" spans="1:8">
      <c r="A180" s="34" t="s">
        <v>830</v>
      </c>
      <c r="B180" t="s">
        <v>778</v>
      </c>
    </row>
    <row r="181" spans="1:8">
      <c r="A181" s="34" t="s">
        <v>805</v>
      </c>
      <c r="B181" t="s">
        <v>156</v>
      </c>
    </row>
    <row r="182" spans="1:8">
      <c r="A182" s="34" t="s">
        <v>828</v>
      </c>
      <c r="B182" t="s">
        <v>2485</v>
      </c>
    </row>
    <row r="184" spans="1:8">
      <c r="A184" s="34" t="s">
        <v>2528</v>
      </c>
      <c r="B184" s="37" t="s">
        <v>2529</v>
      </c>
      <c r="C184" s="36"/>
      <c r="D184" s="36"/>
      <c r="E184" s="36"/>
      <c r="F184" s="36"/>
      <c r="G184" s="36"/>
      <c r="H184" s="36"/>
    </row>
    <row r="185" spans="1:8">
      <c r="A185" s="34" t="s">
        <v>833</v>
      </c>
      <c r="B185" s="36" t="s">
        <v>131</v>
      </c>
      <c r="C185" s="36" t="s">
        <v>403</v>
      </c>
      <c r="D185" s="36" t="s">
        <v>268</v>
      </c>
      <c r="E185" s="36" t="s">
        <v>40</v>
      </c>
      <c r="F185" s="36" t="s">
        <v>746</v>
      </c>
      <c r="G185" t="s">
        <v>967</v>
      </c>
      <c r="H185" t="s">
        <v>2530</v>
      </c>
    </row>
    <row r="186" spans="1:8">
      <c r="A186" s="35" t="s">
        <v>2503</v>
      </c>
      <c r="B186">
        <v>1</v>
      </c>
      <c r="C186">
        <v>1</v>
      </c>
      <c r="H186">
        <v>2</v>
      </c>
    </row>
    <row r="187" spans="1:8">
      <c r="A187" s="35" t="s">
        <v>2488</v>
      </c>
      <c r="C187">
        <v>5</v>
      </c>
      <c r="D187">
        <v>1</v>
      </c>
      <c r="H187">
        <v>6</v>
      </c>
    </row>
    <row r="188" spans="1:8">
      <c r="A188" s="35" t="s">
        <v>2507</v>
      </c>
      <c r="D188">
        <v>1</v>
      </c>
      <c r="H188">
        <v>1</v>
      </c>
    </row>
    <row r="189" spans="1:8">
      <c r="A189" s="35" t="s">
        <v>2501</v>
      </c>
      <c r="C189">
        <v>6</v>
      </c>
      <c r="F189">
        <v>2</v>
      </c>
      <c r="G189">
        <v>1</v>
      </c>
      <c r="H189">
        <v>9</v>
      </c>
    </row>
    <row r="190" spans="1:8">
      <c r="A190" s="35" t="s">
        <v>856</v>
      </c>
      <c r="C190">
        <v>6</v>
      </c>
      <c r="D190">
        <v>1</v>
      </c>
      <c r="H190">
        <v>7</v>
      </c>
    </row>
    <row r="191" spans="1:8">
      <c r="A191" s="35" t="s">
        <v>2458</v>
      </c>
      <c r="C191">
        <v>12</v>
      </c>
      <c r="D191">
        <v>1</v>
      </c>
      <c r="E191">
        <v>1</v>
      </c>
      <c r="F191">
        <v>4</v>
      </c>
      <c r="H191">
        <v>18</v>
      </c>
    </row>
    <row r="192" spans="1:8">
      <c r="A192" s="35" t="s">
        <v>2530</v>
      </c>
      <c r="B192">
        <v>1</v>
      </c>
      <c r="C192">
        <v>30</v>
      </c>
      <c r="D192">
        <v>4</v>
      </c>
      <c r="E192">
        <v>1</v>
      </c>
      <c r="F192">
        <v>6</v>
      </c>
      <c r="G192">
        <v>1</v>
      </c>
      <c r="H192">
        <v>43</v>
      </c>
    </row>
    <row r="196" spans="1:5">
      <c r="A196" s="34" t="s">
        <v>830</v>
      </c>
      <c r="B196" t="s">
        <v>796</v>
      </c>
    </row>
    <row r="197" spans="1:5">
      <c r="A197" s="34" t="s">
        <v>805</v>
      </c>
      <c r="B197" t="s">
        <v>156</v>
      </c>
    </row>
    <row r="198" spans="1:5">
      <c r="A198" s="34" t="s">
        <v>828</v>
      </c>
      <c r="B198" t="s">
        <v>2485</v>
      </c>
    </row>
    <row r="200" spans="1:5">
      <c r="A200" s="34" t="s">
        <v>2528</v>
      </c>
      <c r="B200" s="37" t="s">
        <v>2529</v>
      </c>
      <c r="C200" s="36"/>
      <c r="D200" s="36"/>
      <c r="E200" s="36"/>
    </row>
    <row r="201" spans="1:5">
      <c r="A201" s="34" t="s">
        <v>833</v>
      </c>
      <c r="B201" s="36" t="s">
        <v>403</v>
      </c>
      <c r="C201" s="36" t="s">
        <v>268</v>
      </c>
      <c r="D201" s="36" t="s">
        <v>746</v>
      </c>
      <c r="E201" t="s">
        <v>2530</v>
      </c>
    </row>
    <row r="202" spans="1:5">
      <c r="A202" s="35" t="s">
        <v>2503</v>
      </c>
      <c r="B202">
        <v>1</v>
      </c>
      <c r="E202">
        <v>1</v>
      </c>
    </row>
    <row r="203" spans="1:5">
      <c r="A203" s="35" t="s">
        <v>2504</v>
      </c>
      <c r="B203">
        <v>1</v>
      </c>
      <c r="E203">
        <v>1</v>
      </c>
    </row>
    <row r="204" spans="1:5">
      <c r="A204" s="35" t="s">
        <v>2488</v>
      </c>
      <c r="B204">
        <v>3</v>
      </c>
      <c r="D204">
        <v>3</v>
      </c>
      <c r="E204">
        <v>6</v>
      </c>
    </row>
    <row r="205" spans="1:5">
      <c r="A205" s="35" t="s">
        <v>856</v>
      </c>
      <c r="B205">
        <v>1</v>
      </c>
      <c r="D205">
        <v>1</v>
      </c>
      <c r="E205">
        <v>2</v>
      </c>
    </row>
    <row r="206" spans="1:5">
      <c r="A206" s="35" t="s">
        <v>2458</v>
      </c>
      <c r="B206">
        <v>3</v>
      </c>
      <c r="C206">
        <v>2</v>
      </c>
      <c r="D206">
        <v>4</v>
      </c>
      <c r="E206">
        <v>9</v>
      </c>
    </row>
    <row r="207" spans="1:5">
      <c r="A207" s="35" t="s">
        <v>2530</v>
      </c>
      <c r="B207">
        <v>9</v>
      </c>
      <c r="C207">
        <v>2</v>
      </c>
      <c r="D207">
        <v>8</v>
      </c>
      <c r="E207">
        <v>19</v>
      </c>
    </row>
    <row r="215" spans="1:5">
      <c r="A215" s="34" t="s">
        <v>830</v>
      </c>
      <c r="B215" t="s">
        <v>778</v>
      </c>
    </row>
    <row r="216" spans="1:5">
      <c r="A216" s="34" t="s">
        <v>811</v>
      </c>
      <c r="B216" t="s">
        <v>2543</v>
      </c>
    </row>
    <row r="217" spans="1:5">
      <c r="A217" s="34" t="s">
        <v>805</v>
      </c>
      <c r="B217" t="s">
        <v>156</v>
      </c>
    </row>
    <row r="218" spans="1:5">
      <c r="A218" s="34" t="s">
        <v>828</v>
      </c>
      <c r="B218" t="s">
        <v>2485</v>
      </c>
    </row>
    <row r="220" spans="1:5">
      <c r="A220" s="34" t="s">
        <v>2544</v>
      </c>
      <c r="B220" s="34" t="s">
        <v>2529</v>
      </c>
    </row>
    <row r="221" spans="1:5">
      <c r="A221" s="34" t="s">
        <v>836</v>
      </c>
      <c r="B221" t="s">
        <v>861</v>
      </c>
      <c r="C221" t="s">
        <v>795</v>
      </c>
      <c r="D221" t="s">
        <v>881</v>
      </c>
      <c r="E221" t="s">
        <v>2530</v>
      </c>
    </row>
    <row r="222" spans="1:5">
      <c r="A222" s="35" t="s">
        <v>2561</v>
      </c>
      <c r="B222" s="98"/>
      <c r="C222" s="98">
        <v>22.958333333335759</v>
      </c>
      <c r="D222" s="98"/>
      <c r="E222" s="98">
        <v>22.958333333335759</v>
      </c>
    </row>
    <row r="223" spans="1:5">
      <c r="A223" s="35" t="s">
        <v>2562</v>
      </c>
      <c r="B223" s="98">
        <v>10.757750231480815</v>
      </c>
      <c r="C223" s="98">
        <v>15.684516308921792</v>
      </c>
      <c r="D223" s="98">
        <v>47.806944444448163</v>
      </c>
      <c r="E223" s="98">
        <v>15.400365923771968</v>
      </c>
    </row>
    <row r="224" spans="1:5">
      <c r="A224" s="35" t="s">
        <v>2530</v>
      </c>
      <c r="B224" s="98">
        <v>10.757750231480815</v>
      </c>
      <c r="C224" s="98">
        <v>16.100162996031163</v>
      </c>
      <c r="D224" s="98">
        <v>47.806944444448163</v>
      </c>
      <c r="E224" s="98">
        <v>15.736275586419247</v>
      </c>
    </row>
    <row r="229" spans="1:4">
      <c r="A229" s="34" t="s">
        <v>830</v>
      </c>
      <c r="B229" t="s">
        <v>796</v>
      </c>
    </row>
    <row r="230" spans="1:4">
      <c r="A230" s="34" t="s">
        <v>811</v>
      </c>
      <c r="B230" t="s">
        <v>2543</v>
      </c>
    </row>
    <row r="231" spans="1:4">
      <c r="A231" s="34" t="s">
        <v>805</v>
      </c>
      <c r="B231" t="s">
        <v>156</v>
      </c>
    </row>
    <row r="232" spans="1:4">
      <c r="A232" s="34" t="s">
        <v>828</v>
      </c>
      <c r="B232" t="s">
        <v>2485</v>
      </c>
    </row>
    <row r="234" spans="1:4">
      <c r="A234" s="34" t="s">
        <v>2544</v>
      </c>
      <c r="B234" s="34" t="s">
        <v>2529</v>
      </c>
    </row>
    <row r="235" spans="1:4">
      <c r="A235" s="34" t="s">
        <v>836</v>
      </c>
      <c r="B235" t="s">
        <v>861</v>
      </c>
      <c r="C235" t="s">
        <v>795</v>
      </c>
      <c r="D235" t="s">
        <v>2530</v>
      </c>
    </row>
    <row r="236" spans="1:4">
      <c r="A236" s="35" t="s">
        <v>2561</v>
      </c>
      <c r="B236" s="98">
        <v>59.746514583330281</v>
      </c>
      <c r="C236" s="98">
        <v>54.218026432291481</v>
      </c>
      <c r="D236" s="98">
        <v>56.587378497022392</v>
      </c>
    </row>
    <row r="237" spans="1:4">
      <c r="A237" s="35" t="s">
        <v>2565</v>
      </c>
      <c r="B237" s="98">
        <v>67.66153524305264</v>
      </c>
      <c r="C237" s="98">
        <v>74.771630324071637</v>
      </c>
      <c r="D237" s="98">
        <v>71.927592291664041</v>
      </c>
    </row>
    <row r="238" spans="1:4">
      <c r="A238" s="35" t="s">
        <v>2530</v>
      </c>
      <c r="B238" s="98">
        <v>61.725269748260871</v>
      </c>
      <c r="C238" s="98">
        <v>59.823554766413345</v>
      </c>
      <c r="D238" s="98">
        <v>60.624276864033355</v>
      </c>
    </row>
    <row r="243" spans="1:5">
      <c r="A243" s="34" t="s">
        <v>837</v>
      </c>
      <c r="B243" t="s">
        <v>2562</v>
      </c>
    </row>
    <row r="244" spans="1:5">
      <c r="A244" s="34" t="s">
        <v>830</v>
      </c>
      <c r="B244" t="s">
        <v>778</v>
      </c>
    </row>
    <row r="245" spans="1:5">
      <c r="A245" s="34" t="s">
        <v>811</v>
      </c>
      <c r="B245" t="s">
        <v>2543</v>
      </c>
    </row>
    <row r="246" spans="1:5">
      <c r="A246" s="34" t="s">
        <v>805</v>
      </c>
      <c r="B246" t="s">
        <v>156</v>
      </c>
    </row>
    <row r="247" spans="1:5">
      <c r="A247" s="34" t="s">
        <v>828</v>
      </c>
      <c r="B247" t="s">
        <v>2485</v>
      </c>
    </row>
    <row r="249" spans="1:5">
      <c r="A249" s="34" t="s">
        <v>2544</v>
      </c>
      <c r="B249" s="37" t="s">
        <v>2529</v>
      </c>
      <c r="C249" s="36"/>
      <c r="D249" s="36"/>
      <c r="E249" s="36"/>
    </row>
    <row r="250" spans="1:5">
      <c r="A250" s="34" t="s">
        <v>2</v>
      </c>
      <c r="B250" s="36" t="s">
        <v>861</v>
      </c>
      <c r="C250" s="36" t="s">
        <v>795</v>
      </c>
      <c r="D250" s="36" t="s">
        <v>881</v>
      </c>
      <c r="E250" t="s">
        <v>2530</v>
      </c>
    </row>
    <row r="251" spans="1:5">
      <c r="A251" s="35" t="s">
        <v>2503</v>
      </c>
      <c r="B251" s="98"/>
      <c r="C251" s="98">
        <v>18.645563020832924</v>
      </c>
      <c r="D251" s="98"/>
      <c r="E251" s="98">
        <v>18.645563020832924</v>
      </c>
    </row>
    <row r="252" spans="1:5">
      <c r="A252" s="35" t="s">
        <v>2488</v>
      </c>
      <c r="B252" s="98">
        <v>0.22222222222626442</v>
      </c>
      <c r="C252" s="98">
        <v>16.015725208334334</v>
      </c>
      <c r="D252" s="98"/>
      <c r="E252" s="98">
        <v>13.383474710649656</v>
      </c>
    </row>
    <row r="253" spans="1:5">
      <c r="A253" s="35" t="s">
        <v>2507</v>
      </c>
      <c r="B253" s="98"/>
      <c r="C253" s="98">
        <v>44.780709374994331</v>
      </c>
      <c r="D253" s="98"/>
      <c r="E253" s="98">
        <v>44.780709374994331</v>
      </c>
    </row>
    <row r="254" spans="1:5">
      <c r="A254" s="35" t="s">
        <v>2501</v>
      </c>
      <c r="B254" s="98">
        <v>1.3173611111124046</v>
      </c>
      <c r="C254" s="98">
        <v>17.169241710068491</v>
      </c>
      <c r="D254" s="98"/>
      <c r="E254" s="98">
        <v>15.407921643517815</v>
      </c>
    </row>
    <row r="255" spans="1:5">
      <c r="A255" s="35" t="s">
        <v>856</v>
      </c>
      <c r="B255" s="98">
        <v>18.012551273144101</v>
      </c>
      <c r="C255" s="98">
        <v>3.6187499999996362</v>
      </c>
      <c r="D255" s="98"/>
      <c r="E255" s="98">
        <v>9.7875219742044077</v>
      </c>
    </row>
    <row r="256" spans="1:5">
      <c r="A256" s="35" t="s">
        <v>2458</v>
      </c>
      <c r="B256" s="98">
        <v>10.310628732639088</v>
      </c>
      <c r="C256" s="98">
        <v>15.662280235041599</v>
      </c>
      <c r="D256" s="98">
        <v>47.806944444448163</v>
      </c>
      <c r="E256" s="98">
        <v>16.258839023919183</v>
      </c>
    </row>
    <row r="257" spans="1:5">
      <c r="A257" s="35" t="s">
        <v>2530</v>
      </c>
      <c r="B257" s="98">
        <v>10.757750231480815</v>
      </c>
      <c r="C257" s="98">
        <v>15.684516308921792</v>
      </c>
      <c r="D257" s="98">
        <v>47.806944444448163</v>
      </c>
      <c r="E257" s="98">
        <v>15.400365923771968</v>
      </c>
    </row>
    <row r="261" spans="1:5">
      <c r="A261" s="34" t="s">
        <v>830</v>
      </c>
      <c r="B261" t="s">
        <v>796</v>
      </c>
    </row>
    <row r="262" spans="1:5">
      <c r="A262" s="34" t="s">
        <v>811</v>
      </c>
      <c r="B262" t="s">
        <v>2543</v>
      </c>
    </row>
    <row r="263" spans="1:5">
      <c r="A263" s="34" t="s">
        <v>805</v>
      </c>
      <c r="B263" t="s">
        <v>156</v>
      </c>
    </row>
    <row r="264" spans="1:5">
      <c r="A264" s="34" t="s">
        <v>828</v>
      </c>
      <c r="B264" t="s">
        <v>2485</v>
      </c>
    </row>
    <row r="266" spans="1:5">
      <c r="A266" s="34" t="s">
        <v>2544</v>
      </c>
      <c r="B266" s="37" t="s">
        <v>2529</v>
      </c>
      <c r="C266" s="36"/>
      <c r="D266" s="36"/>
    </row>
    <row r="267" spans="1:5">
      <c r="A267" s="34" t="s">
        <v>2</v>
      </c>
      <c r="B267" s="36" t="s">
        <v>861</v>
      </c>
      <c r="C267" s="36" t="s">
        <v>795</v>
      </c>
      <c r="D267" t="s">
        <v>2530</v>
      </c>
    </row>
    <row r="268" spans="1:5">
      <c r="A268" s="35" t="s">
        <v>2503</v>
      </c>
      <c r="B268" s="98">
        <v>41.261111111110949</v>
      </c>
      <c r="C268" s="98"/>
      <c r="D268" s="98">
        <v>41.261111111110949</v>
      </c>
    </row>
    <row r="269" spans="1:5">
      <c r="A269" s="35" t="s">
        <v>2504</v>
      </c>
      <c r="B269" s="98"/>
      <c r="C269" s="98">
        <v>41.202777777776646</v>
      </c>
      <c r="D269" s="98">
        <v>41.202777777776646</v>
      </c>
    </row>
    <row r="270" spans="1:5">
      <c r="A270" s="35" t="s">
        <v>2488</v>
      </c>
      <c r="B270" s="98">
        <v>66.712576909718337</v>
      </c>
      <c r="C270" s="98">
        <v>68.23896579860957</v>
      </c>
      <c r="D270" s="98">
        <v>67.730169502312492</v>
      </c>
    </row>
    <row r="271" spans="1:5">
      <c r="A271" s="35" t="s">
        <v>856</v>
      </c>
      <c r="B271" s="98">
        <v>94.061959374994331</v>
      </c>
      <c r="C271" s="98">
        <v>46.244444444448163</v>
      </c>
      <c r="D271" s="98">
        <v>70.153201909721247</v>
      </c>
    </row>
    <row r="272" spans="1:5">
      <c r="A272" s="35" t="s">
        <v>2458</v>
      </c>
      <c r="B272" s="98">
        <v>56.263483420136254</v>
      </c>
      <c r="C272" s="98">
        <v>59.53120340277674</v>
      </c>
      <c r="D272" s="98">
        <v>58.078883410492075</v>
      </c>
    </row>
    <row r="273" spans="1:10">
      <c r="A273" s="35" t="s">
        <v>2530</v>
      </c>
      <c r="B273" s="98">
        <v>61.725269748260871</v>
      </c>
      <c r="C273" s="98">
        <v>59.823554766413345</v>
      </c>
      <c r="D273" s="98">
        <v>60.624276864033355</v>
      </c>
    </row>
    <row r="279" spans="1:10">
      <c r="A279" s="34" t="s">
        <v>830</v>
      </c>
      <c r="B279" t="s">
        <v>778</v>
      </c>
    </row>
    <row r="280" spans="1:10">
      <c r="A280" s="34" t="s">
        <v>811</v>
      </c>
      <c r="B280" t="s">
        <v>2543</v>
      </c>
    </row>
    <row r="281" spans="1:10">
      <c r="A281" s="34" t="s">
        <v>805</v>
      </c>
      <c r="B281" t="s">
        <v>156</v>
      </c>
    </row>
    <row r="282" spans="1:10">
      <c r="A282" s="34" t="s">
        <v>828</v>
      </c>
      <c r="B282" t="s">
        <v>2485</v>
      </c>
    </row>
    <row r="284" spans="1:10">
      <c r="A284" s="34" t="s">
        <v>2528</v>
      </c>
      <c r="B284" s="34" t="s">
        <v>2529</v>
      </c>
      <c r="C284" s="36"/>
      <c r="D284" s="36"/>
      <c r="E284" s="36"/>
      <c r="F284" s="36"/>
      <c r="G284" s="36"/>
      <c r="H284" s="36"/>
      <c r="I284" s="36"/>
      <c r="J284" s="36"/>
    </row>
    <row r="285" spans="1:10">
      <c r="A285" s="34" t="s">
        <v>838</v>
      </c>
      <c r="B285" t="s">
        <v>2503</v>
      </c>
      <c r="C285" t="s">
        <v>2477</v>
      </c>
      <c r="D285" t="s">
        <v>2488</v>
      </c>
      <c r="E285" t="s">
        <v>2507</v>
      </c>
      <c r="F285" t="s">
        <v>2501</v>
      </c>
      <c r="G285" t="s">
        <v>856</v>
      </c>
      <c r="H285" t="s">
        <v>2458</v>
      </c>
      <c r="I285" t="s">
        <v>2513</v>
      </c>
      <c r="J285" t="s">
        <v>2530</v>
      </c>
    </row>
    <row r="286" spans="1:10">
      <c r="A286" s="35" t="s">
        <v>2545</v>
      </c>
      <c r="C286">
        <v>4</v>
      </c>
      <c r="D286">
        <v>4</v>
      </c>
      <c r="F286">
        <v>1</v>
      </c>
      <c r="G286">
        <v>4</v>
      </c>
      <c r="H286">
        <v>5</v>
      </c>
      <c r="J286">
        <v>18</v>
      </c>
    </row>
    <row r="287" spans="1:10">
      <c r="A287" s="35" t="s">
        <v>2546</v>
      </c>
      <c r="B287">
        <v>1</v>
      </c>
      <c r="D287">
        <v>3</v>
      </c>
      <c r="F287">
        <v>4</v>
      </c>
      <c r="G287">
        <v>3</v>
      </c>
      <c r="H287">
        <v>13</v>
      </c>
      <c r="J287">
        <v>24</v>
      </c>
    </row>
    <row r="288" spans="1:10">
      <c r="A288" s="35" t="s">
        <v>2547</v>
      </c>
      <c r="D288">
        <v>2</v>
      </c>
      <c r="E288">
        <v>1</v>
      </c>
      <c r="F288">
        <v>4</v>
      </c>
      <c r="G288">
        <v>2</v>
      </c>
      <c r="H288">
        <v>5</v>
      </c>
      <c r="I288">
        <v>1</v>
      </c>
      <c r="J288">
        <v>15</v>
      </c>
    </row>
    <row r="289" spans="1:10">
      <c r="A289" s="35" t="s">
        <v>2548</v>
      </c>
      <c r="B289">
        <v>1</v>
      </c>
      <c r="C289">
        <v>1</v>
      </c>
      <c r="D289">
        <v>7</v>
      </c>
      <c r="E289">
        <v>1</v>
      </c>
      <c r="F289">
        <v>6</v>
      </c>
      <c r="G289">
        <v>1</v>
      </c>
      <c r="H289">
        <v>17</v>
      </c>
      <c r="J289">
        <v>34</v>
      </c>
    </row>
    <row r="290" spans="1:10">
      <c r="A290" s="35" t="s">
        <v>2530</v>
      </c>
      <c r="B290">
        <v>2</v>
      </c>
      <c r="C290">
        <v>5</v>
      </c>
      <c r="D290">
        <v>16</v>
      </c>
      <c r="E290">
        <v>2</v>
      </c>
      <c r="F290">
        <v>15</v>
      </c>
      <c r="G290">
        <v>10</v>
      </c>
      <c r="H290">
        <v>40</v>
      </c>
      <c r="I290">
        <v>1</v>
      </c>
      <c r="J290">
        <v>91</v>
      </c>
    </row>
  </sheetData>
  <pageMargins left="0.7" right="0.7" top="0.75" bottom="0.75" header="0.3" footer="0.3"/>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441C-1060-4D05-9401-B8FBADD0BB4E}">
  <sheetPr codeName="Sheet10"/>
  <dimension ref="A2:I291"/>
  <sheetViews>
    <sheetView workbookViewId="0">
      <selection activeCell="A8" sqref="A8:E11"/>
    </sheetView>
  </sheetViews>
  <sheetFormatPr defaultRowHeight="14.5"/>
  <cols>
    <col min="1" max="1" width="20.453125" bestFit="1" customWidth="1"/>
    <col min="2" max="2" width="17.81640625" bestFit="1" customWidth="1"/>
    <col min="3" max="3" width="27" bestFit="1" customWidth="1"/>
    <col min="4" max="4" width="9.54296875" bestFit="1" customWidth="1"/>
    <col min="5" max="5" width="12" bestFit="1" customWidth="1"/>
    <col min="6" max="6" width="17.54296875" bestFit="1" customWidth="1"/>
    <col min="7" max="7" width="25.81640625" bestFit="1" customWidth="1"/>
    <col min="8" max="9" width="10.453125" bestFit="1" customWidth="1"/>
    <col min="10" max="10" width="8.453125" bestFit="1" customWidth="1"/>
    <col min="11" max="11" width="25.453125" bestFit="1" customWidth="1"/>
    <col min="12" max="12" width="17.453125" bestFit="1" customWidth="1"/>
    <col min="13" max="13" width="10.453125" bestFit="1" customWidth="1"/>
    <col min="14" max="14" width="23.453125" bestFit="1" customWidth="1"/>
    <col min="15" max="15" width="10.453125" bestFit="1" customWidth="1"/>
  </cols>
  <sheetData>
    <row r="2" spans="1:5">
      <c r="A2" s="34" t="s">
        <v>830</v>
      </c>
      <c r="B2" t="s">
        <v>778</v>
      </c>
    </row>
    <row r="3" spans="1:5">
      <c r="A3" s="34" t="s">
        <v>805</v>
      </c>
      <c r="B3" t="s">
        <v>117</v>
      </c>
    </row>
    <row r="4" spans="1:5">
      <c r="A4" s="34" t="s">
        <v>828</v>
      </c>
      <c r="B4" t="s">
        <v>2485</v>
      </c>
    </row>
    <row r="6" spans="1:5">
      <c r="A6" s="34" t="s">
        <v>2528</v>
      </c>
      <c r="B6" s="37" t="s">
        <v>2529</v>
      </c>
      <c r="C6" s="36"/>
      <c r="D6" s="36"/>
      <c r="E6" s="36"/>
    </row>
    <row r="7" spans="1:5">
      <c r="A7" s="34" t="s">
        <v>2560</v>
      </c>
      <c r="B7" t="s">
        <v>849</v>
      </c>
      <c r="C7" s="36" t="s">
        <v>861</v>
      </c>
      <c r="D7" s="36" t="s">
        <v>795</v>
      </c>
      <c r="E7" t="s">
        <v>2530</v>
      </c>
    </row>
    <row r="8" spans="1:5">
      <c r="A8" s="35" t="s">
        <v>2561</v>
      </c>
      <c r="B8">
        <v>1</v>
      </c>
      <c r="C8">
        <v>1</v>
      </c>
      <c r="E8">
        <v>2</v>
      </c>
    </row>
    <row r="9" spans="1:5">
      <c r="A9" s="35" t="s">
        <v>2562</v>
      </c>
      <c r="B9">
        <v>5</v>
      </c>
      <c r="C9">
        <v>3</v>
      </c>
      <c r="D9">
        <v>12</v>
      </c>
      <c r="E9">
        <v>20</v>
      </c>
    </row>
    <row r="10" spans="1:5">
      <c r="A10" s="35" t="s">
        <v>2563</v>
      </c>
      <c r="C10">
        <v>5</v>
      </c>
      <c r="D10">
        <v>1</v>
      </c>
      <c r="E10">
        <v>6</v>
      </c>
    </row>
    <row r="11" spans="1:5">
      <c r="A11" s="35" t="s">
        <v>2530</v>
      </c>
      <c r="B11">
        <v>6</v>
      </c>
      <c r="C11">
        <v>9</v>
      </c>
      <c r="D11">
        <v>13</v>
      </c>
      <c r="E11">
        <v>28</v>
      </c>
    </row>
    <row r="18" spans="1:6">
      <c r="A18" s="34" t="s">
        <v>830</v>
      </c>
      <c r="B18" t="s">
        <v>796</v>
      </c>
    </row>
    <row r="19" spans="1:6">
      <c r="A19" s="34" t="s">
        <v>805</v>
      </c>
      <c r="B19" t="s">
        <v>117</v>
      </c>
    </row>
    <row r="20" spans="1:6">
      <c r="A20" s="34" t="s">
        <v>828</v>
      </c>
      <c r="B20" t="s">
        <v>2485</v>
      </c>
    </row>
    <row r="22" spans="1:6">
      <c r="A22" s="34" t="s">
        <v>2528</v>
      </c>
      <c r="B22" s="37" t="s">
        <v>2529</v>
      </c>
      <c r="C22" s="36"/>
      <c r="D22" s="36"/>
      <c r="E22" s="36"/>
      <c r="F22" s="36"/>
    </row>
    <row r="23" spans="1:6">
      <c r="A23" s="34" t="s">
        <v>2564</v>
      </c>
      <c r="B23" t="s">
        <v>849</v>
      </c>
      <c r="C23" s="36" t="s">
        <v>861</v>
      </c>
      <c r="D23" s="36" t="s">
        <v>795</v>
      </c>
      <c r="E23" t="s">
        <v>881</v>
      </c>
      <c r="F23" t="s">
        <v>2530</v>
      </c>
    </row>
    <row r="24" spans="1:6">
      <c r="A24" s="35" t="s">
        <v>2561</v>
      </c>
      <c r="C24">
        <v>2</v>
      </c>
      <c r="D24">
        <v>4</v>
      </c>
      <c r="F24">
        <v>6</v>
      </c>
    </row>
    <row r="25" spans="1:6">
      <c r="A25" s="35" t="s">
        <v>2566</v>
      </c>
      <c r="C25">
        <v>2</v>
      </c>
      <c r="D25">
        <v>4</v>
      </c>
      <c r="E25">
        <v>6</v>
      </c>
      <c r="F25">
        <v>12</v>
      </c>
    </row>
    <row r="26" spans="1:6">
      <c r="A26" s="35" t="s">
        <v>2567</v>
      </c>
      <c r="C26">
        <v>5</v>
      </c>
      <c r="E26">
        <v>1</v>
      </c>
      <c r="F26">
        <v>6</v>
      </c>
    </row>
    <row r="27" spans="1:6">
      <c r="A27" s="35" t="s">
        <v>2565</v>
      </c>
      <c r="B27">
        <v>2</v>
      </c>
      <c r="C27">
        <v>3</v>
      </c>
      <c r="D27">
        <v>5</v>
      </c>
      <c r="F27">
        <v>10</v>
      </c>
    </row>
    <row r="28" spans="1:6">
      <c r="A28" s="35" t="s">
        <v>2530</v>
      </c>
      <c r="B28">
        <v>2</v>
      </c>
      <c r="C28">
        <v>12</v>
      </c>
      <c r="D28">
        <v>13</v>
      </c>
      <c r="E28">
        <v>7</v>
      </c>
      <c r="F28">
        <v>34</v>
      </c>
    </row>
    <row r="37" spans="1:7">
      <c r="A37" s="34" t="s">
        <v>830</v>
      </c>
      <c r="B37" t="s">
        <v>778</v>
      </c>
    </row>
    <row r="38" spans="1:7">
      <c r="A38" s="34" t="s">
        <v>805</v>
      </c>
      <c r="B38" t="s">
        <v>117</v>
      </c>
    </row>
    <row r="39" spans="1:7">
      <c r="A39" s="34" t="s">
        <v>828</v>
      </c>
      <c r="B39" t="s">
        <v>2485</v>
      </c>
    </row>
    <row r="41" spans="1:7">
      <c r="A41" s="34" t="s">
        <v>2528</v>
      </c>
      <c r="B41" s="37" t="s">
        <v>2529</v>
      </c>
      <c r="C41" s="36"/>
      <c r="D41" s="36"/>
      <c r="E41" s="36"/>
      <c r="F41" s="36"/>
      <c r="G41" s="36"/>
    </row>
    <row r="42" spans="1:7">
      <c r="A42" s="34" t="s">
        <v>2564</v>
      </c>
      <c r="B42" s="36" t="s">
        <v>403</v>
      </c>
      <c r="C42" s="36" t="s">
        <v>268</v>
      </c>
      <c r="D42" s="36" t="s">
        <v>40</v>
      </c>
      <c r="E42" s="36" t="s">
        <v>746</v>
      </c>
      <c r="F42" t="s">
        <v>967</v>
      </c>
      <c r="G42" t="s">
        <v>2530</v>
      </c>
    </row>
    <row r="43" spans="1:7">
      <c r="A43" s="35" t="s">
        <v>2561</v>
      </c>
      <c r="B43">
        <v>1</v>
      </c>
      <c r="C43">
        <v>1</v>
      </c>
      <c r="G43">
        <v>2</v>
      </c>
    </row>
    <row r="44" spans="1:7">
      <c r="A44" s="35" t="s">
        <v>2562</v>
      </c>
      <c r="B44">
        <v>4</v>
      </c>
      <c r="C44">
        <v>5</v>
      </c>
      <c r="D44">
        <v>2</v>
      </c>
      <c r="E44">
        <v>7</v>
      </c>
      <c r="F44">
        <v>2</v>
      </c>
      <c r="G44">
        <v>20</v>
      </c>
    </row>
    <row r="45" spans="1:7">
      <c r="A45" s="35" t="s">
        <v>2563</v>
      </c>
      <c r="C45">
        <v>3</v>
      </c>
      <c r="D45">
        <v>1</v>
      </c>
      <c r="E45">
        <v>2</v>
      </c>
      <c r="G45">
        <v>6</v>
      </c>
    </row>
    <row r="46" spans="1:7">
      <c r="A46" s="35" t="s">
        <v>2530</v>
      </c>
      <c r="B46">
        <v>5</v>
      </c>
      <c r="C46">
        <v>9</v>
      </c>
      <c r="D46">
        <v>3</v>
      </c>
      <c r="E46">
        <v>9</v>
      </c>
      <c r="F46">
        <v>2</v>
      </c>
      <c r="G46">
        <v>28</v>
      </c>
    </row>
    <row r="52" spans="1:6">
      <c r="A52" s="34" t="s">
        <v>830</v>
      </c>
      <c r="B52" t="s">
        <v>796</v>
      </c>
    </row>
    <row r="53" spans="1:6">
      <c r="A53" s="34" t="s">
        <v>805</v>
      </c>
      <c r="B53" t="s">
        <v>117</v>
      </c>
    </row>
    <row r="54" spans="1:6">
      <c r="A54" s="34" t="s">
        <v>828</v>
      </c>
      <c r="B54" t="s">
        <v>2485</v>
      </c>
    </row>
    <row r="56" spans="1:6">
      <c r="A56" s="34" t="s">
        <v>2528</v>
      </c>
      <c r="B56" s="37" t="s">
        <v>2529</v>
      </c>
      <c r="C56" s="36"/>
      <c r="D56" s="36"/>
      <c r="E56" s="36"/>
      <c r="F56" s="36"/>
    </row>
    <row r="57" spans="1:6">
      <c r="A57" s="34" t="s">
        <v>833</v>
      </c>
      <c r="B57" s="36" t="s">
        <v>403</v>
      </c>
      <c r="C57" s="36" t="s">
        <v>268</v>
      </c>
      <c r="D57" s="36" t="s">
        <v>40</v>
      </c>
      <c r="E57" s="36" t="s">
        <v>746</v>
      </c>
      <c r="F57" t="s">
        <v>2530</v>
      </c>
    </row>
    <row r="58" spans="1:6">
      <c r="A58" s="35" t="s">
        <v>2561</v>
      </c>
      <c r="B58">
        <v>2</v>
      </c>
      <c r="C58">
        <v>1</v>
      </c>
      <c r="D58">
        <v>1</v>
      </c>
      <c r="E58">
        <v>2</v>
      </c>
      <c r="F58">
        <v>6</v>
      </c>
    </row>
    <row r="59" spans="1:6">
      <c r="A59" s="35" t="s">
        <v>2566</v>
      </c>
      <c r="B59">
        <v>2</v>
      </c>
      <c r="C59">
        <v>2</v>
      </c>
      <c r="D59">
        <v>1</v>
      </c>
      <c r="E59">
        <v>7</v>
      </c>
      <c r="F59">
        <v>12</v>
      </c>
    </row>
    <row r="60" spans="1:6">
      <c r="A60" s="35" t="s">
        <v>2567</v>
      </c>
      <c r="B60">
        <v>2</v>
      </c>
      <c r="C60">
        <v>3</v>
      </c>
      <c r="E60">
        <v>1</v>
      </c>
      <c r="F60">
        <v>6</v>
      </c>
    </row>
    <row r="61" spans="1:6">
      <c r="A61" s="35" t="s">
        <v>2565</v>
      </c>
      <c r="B61">
        <v>2</v>
      </c>
      <c r="C61">
        <v>3</v>
      </c>
      <c r="D61">
        <v>3</v>
      </c>
      <c r="E61">
        <v>2</v>
      </c>
      <c r="F61">
        <v>10</v>
      </c>
    </row>
    <row r="62" spans="1:6">
      <c r="A62" s="35" t="s">
        <v>2530</v>
      </c>
      <c r="B62">
        <v>8</v>
      </c>
      <c r="C62">
        <v>9</v>
      </c>
      <c r="D62">
        <v>5</v>
      </c>
      <c r="E62">
        <v>12</v>
      </c>
      <c r="F62">
        <v>34</v>
      </c>
    </row>
    <row r="68" spans="1:7">
      <c r="A68" s="34" t="s">
        <v>837</v>
      </c>
      <c r="B68" t="s">
        <v>2543</v>
      </c>
    </row>
    <row r="69" spans="1:7">
      <c r="A69" s="34" t="s">
        <v>830</v>
      </c>
      <c r="B69" t="s">
        <v>778</v>
      </c>
    </row>
    <row r="70" spans="1:7">
      <c r="A70" s="34" t="s">
        <v>805</v>
      </c>
      <c r="B70" t="s">
        <v>117</v>
      </c>
    </row>
    <row r="71" spans="1:7">
      <c r="A71" s="34" t="s">
        <v>828</v>
      </c>
      <c r="B71" t="s">
        <v>2485</v>
      </c>
    </row>
    <row r="73" spans="1:7">
      <c r="A73" s="34" t="s">
        <v>2528</v>
      </c>
      <c r="B73" s="37" t="s">
        <v>2529</v>
      </c>
      <c r="C73" s="36"/>
      <c r="D73" s="36"/>
      <c r="E73" s="36"/>
      <c r="F73" s="36"/>
      <c r="G73" s="36"/>
    </row>
    <row r="74" spans="1:7">
      <c r="A74" s="34" t="s">
        <v>833</v>
      </c>
      <c r="B74" s="36" t="s">
        <v>403</v>
      </c>
      <c r="C74" s="36" t="s">
        <v>268</v>
      </c>
      <c r="D74" s="36" t="s">
        <v>40</v>
      </c>
      <c r="E74" s="36" t="s">
        <v>746</v>
      </c>
      <c r="F74" t="s">
        <v>967</v>
      </c>
      <c r="G74" t="s">
        <v>2530</v>
      </c>
    </row>
    <row r="75" spans="1:7">
      <c r="A75" s="35" t="s">
        <v>849</v>
      </c>
      <c r="C75">
        <v>6</v>
      </c>
      <c r="G75">
        <v>6</v>
      </c>
    </row>
    <row r="76" spans="1:7">
      <c r="A76" s="35" t="s">
        <v>861</v>
      </c>
      <c r="B76">
        <v>3</v>
      </c>
      <c r="C76">
        <v>2</v>
      </c>
      <c r="D76">
        <v>1</v>
      </c>
      <c r="E76">
        <v>3</v>
      </c>
      <c r="G76">
        <v>9</v>
      </c>
    </row>
    <row r="77" spans="1:7">
      <c r="A77" s="35" t="s">
        <v>795</v>
      </c>
      <c r="B77">
        <v>2</v>
      </c>
      <c r="C77">
        <v>1</v>
      </c>
      <c r="D77">
        <v>2</v>
      </c>
      <c r="E77">
        <v>6</v>
      </c>
      <c r="F77">
        <v>2</v>
      </c>
      <c r="G77">
        <v>13</v>
      </c>
    </row>
    <row r="78" spans="1:7">
      <c r="A78" s="35" t="s">
        <v>2530</v>
      </c>
      <c r="B78">
        <v>5</v>
      </c>
      <c r="C78">
        <v>9</v>
      </c>
      <c r="D78">
        <v>3</v>
      </c>
      <c r="E78">
        <v>9</v>
      </c>
      <c r="F78">
        <v>2</v>
      </c>
      <c r="G78">
        <v>28</v>
      </c>
    </row>
    <row r="83" spans="1:6">
      <c r="A83" s="34" t="s">
        <v>830</v>
      </c>
      <c r="B83" t="s">
        <v>796</v>
      </c>
    </row>
    <row r="84" spans="1:6">
      <c r="A84" s="34" t="s">
        <v>805</v>
      </c>
      <c r="B84" t="s">
        <v>117</v>
      </c>
    </row>
    <row r="85" spans="1:6">
      <c r="A85" s="34" t="s">
        <v>828</v>
      </c>
      <c r="B85" t="s">
        <v>2485</v>
      </c>
    </row>
    <row r="87" spans="1:6">
      <c r="A87" s="34" t="s">
        <v>2528</v>
      </c>
      <c r="B87" s="37" t="s">
        <v>2529</v>
      </c>
      <c r="C87" s="36"/>
      <c r="D87" s="36"/>
      <c r="E87" s="36"/>
      <c r="F87" s="36"/>
    </row>
    <row r="88" spans="1:6">
      <c r="A88" s="34" t="s">
        <v>833</v>
      </c>
      <c r="B88" s="36" t="s">
        <v>403</v>
      </c>
      <c r="C88" s="36" t="s">
        <v>268</v>
      </c>
      <c r="D88" s="36" t="s">
        <v>40</v>
      </c>
      <c r="E88" s="36" t="s">
        <v>746</v>
      </c>
      <c r="F88" t="s">
        <v>2530</v>
      </c>
    </row>
    <row r="89" spans="1:6">
      <c r="A89" s="35" t="s">
        <v>849</v>
      </c>
      <c r="C89">
        <v>2</v>
      </c>
      <c r="F89">
        <v>2</v>
      </c>
    </row>
    <row r="90" spans="1:6">
      <c r="A90" s="35" t="s">
        <v>861</v>
      </c>
      <c r="B90">
        <v>4</v>
      </c>
      <c r="C90">
        <v>3</v>
      </c>
      <c r="D90">
        <v>2</v>
      </c>
      <c r="E90">
        <v>3</v>
      </c>
      <c r="F90">
        <v>12</v>
      </c>
    </row>
    <row r="91" spans="1:6">
      <c r="A91" s="35" t="s">
        <v>795</v>
      </c>
      <c r="B91">
        <v>3</v>
      </c>
      <c r="C91">
        <v>3</v>
      </c>
      <c r="D91">
        <v>3</v>
      </c>
      <c r="E91">
        <v>4</v>
      </c>
      <c r="F91">
        <v>13</v>
      </c>
    </row>
    <row r="92" spans="1:6">
      <c r="A92" s="35" t="s">
        <v>881</v>
      </c>
      <c r="B92">
        <v>1</v>
      </c>
      <c r="C92">
        <v>1</v>
      </c>
      <c r="E92">
        <v>5</v>
      </c>
      <c r="F92">
        <v>7</v>
      </c>
    </row>
    <row r="93" spans="1:6">
      <c r="A93" s="35" t="s">
        <v>2530</v>
      </c>
      <c r="B93">
        <v>8</v>
      </c>
      <c r="C93">
        <v>9</v>
      </c>
      <c r="D93">
        <v>5</v>
      </c>
      <c r="E93">
        <v>12</v>
      </c>
      <c r="F93">
        <v>34</v>
      </c>
    </row>
    <row r="99" spans="1:9">
      <c r="A99" s="34" t="s">
        <v>837</v>
      </c>
      <c r="B99" t="s">
        <v>2543</v>
      </c>
    </row>
    <row r="100" spans="1:9">
      <c r="A100" s="34" t="s">
        <v>830</v>
      </c>
      <c r="B100" t="s">
        <v>778</v>
      </c>
    </row>
    <row r="101" spans="1:9">
      <c r="A101" s="34" t="s">
        <v>805</v>
      </c>
      <c r="B101" t="s">
        <v>117</v>
      </c>
    </row>
    <row r="102" spans="1:9">
      <c r="A102" s="34" t="s">
        <v>828</v>
      </c>
      <c r="B102" t="s">
        <v>2485</v>
      </c>
    </row>
    <row r="104" spans="1:9">
      <c r="A104" s="34" t="s">
        <v>2528</v>
      </c>
      <c r="B104" s="37" t="s">
        <v>2529</v>
      </c>
      <c r="C104" s="36"/>
      <c r="D104" s="36"/>
      <c r="E104" s="36"/>
      <c r="F104" s="36"/>
      <c r="G104" s="36"/>
      <c r="H104" s="36"/>
      <c r="I104" s="36"/>
    </row>
    <row r="105" spans="1:9">
      <c r="A105" s="34" t="s">
        <v>833</v>
      </c>
      <c r="B105" s="36" t="s">
        <v>2559</v>
      </c>
      <c r="C105" t="s">
        <v>103</v>
      </c>
      <c r="D105" t="s">
        <v>238</v>
      </c>
      <c r="E105" t="s">
        <v>221</v>
      </c>
      <c r="F105" t="s">
        <v>410</v>
      </c>
      <c r="G105" t="s">
        <v>254</v>
      </c>
      <c r="H105" t="s">
        <v>48</v>
      </c>
      <c r="I105" t="s">
        <v>2530</v>
      </c>
    </row>
    <row r="106" spans="1:9">
      <c r="A106" s="35" t="s">
        <v>849</v>
      </c>
      <c r="B106">
        <v>1</v>
      </c>
      <c r="D106">
        <v>2</v>
      </c>
      <c r="F106">
        <v>1</v>
      </c>
      <c r="G106">
        <v>2</v>
      </c>
      <c r="I106">
        <v>6</v>
      </c>
    </row>
    <row r="107" spans="1:9">
      <c r="A107" s="35" t="s">
        <v>861</v>
      </c>
      <c r="C107">
        <v>3</v>
      </c>
      <c r="E107">
        <v>1</v>
      </c>
      <c r="F107">
        <v>1</v>
      </c>
      <c r="G107">
        <v>3</v>
      </c>
      <c r="H107">
        <v>1</v>
      </c>
      <c r="I107">
        <v>9</v>
      </c>
    </row>
    <row r="108" spans="1:9">
      <c r="A108" s="35" t="s">
        <v>795</v>
      </c>
      <c r="C108">
        <v>7</v>
      </c>
      <c r="D108">
        <v>2</v>
      </c>
      <c r="E108">
        <v>3</v>
      </c>
      <c r="H108">
        <v>1</v>
      </c>
      <c r="I108">
        <v>13</v>
      </c>
    </row>
    <row r="109" spans="1:9">
      <c r="A109" s="35" t="s">
        <v>2530</v>
      </c>
      <c r="B109">
        <v>1</v>
      </c>
      <c r="C109">
        <v>10</v>
      </c>
      <c r="D109">
        <v>4</v>
      </c>
      <c r="E109">
        <v>4</v>
      </c>
      <c r="F109">
        <v>2</v>
      </c>
      <c r="G109">
        <v>5</v>
      </c>
      <c r="H109">
        <v>2</v>
      </c>
      <c r="I109">
        <v>28</v>
      </c>
    </row>
    <row r="115" spans="1:8">
      <c r="A115" s="34" t="s">
        <v>837</v>
      </c>
      <c r="B115" t="s">
        <v>2543</v>
      </c>
    </row>
    <row r="116" spans="1:8">
      <c r="A116" s="34" t="s">
        <v>830</v>
      </c>
      <c r="B116" t="s">
        <v>796</v>
      </c>
    </row>
    <row r="117" spans="1:8">
      <c r="A117" s="34" t="s">
        <v>805</v>
      </c>
      <c r="B117" t="s">
        <v>117</v>
      </c>
    </row>
    <row r="118" spans="1:8">
      <c r="A118" s="34" t="s">
        <v>828</v>
      </c>
      <c r="B118" t="s">
        <v>2485</v>
      </c>
    </row>
    <row r="120" spans="1:8">
      <c r="A120" s="34" t="s">
        <v>2528</v>
      </c>
      <c r="B120" s="37" t="s">
        <v>2529</v>
      </c>
      <c r="C120" s="36"/>
      <c r="D120" s="36"/>
      <c r="E120" s="36"/>
      <c r="F120" s="36"/>
      <c r="G120" s="36"/>
      <c r="H120" s="36"/>
    </row>
    <row r="121" spans="1:8">
      <c r="A121" s="34" t="s">
        <v>833</v>
      </c>
      <c r="B121" t="s">
        <v>103</v>
      </c>
      <c r="C121" t="s">
        <v>238</v>
      </c>
      <c r="D121" t="s">
        <v>221</v>
      </c>
      <c r="E121" t="s">
        <v>301</v>
      </c>
      <c r="F121" t="s">
        <v>254</v>
      </c>
      <c r="G121" t="s">
        <v>48</v>
      </c>
      <c r="H121" t="s">
        <v>2530</v>
      </c>
    </row>
    <row r="122" spans="1:8">
      <c r="A122" s="35" t="s">
        <v>849</v>
      </c>
      <c r="C122">
        <v>1</v>
      </c>
      <c r="G122">
        <v>1</v>
      </c>
      <c r="H122">
        <v>2</v>
      </c>
    </row>
    <row r="123" spans="1:8">
      <c r="A123" s="35" t="s">
        <v>861</v>
      </c>
      <c r="B123">
        <v>6</v>
      </c>
      <c r="C123">
        <v>2</v>
      </c>
      <c r="D123">
        <v>3</v>
      </c>
      <c r="E123">
        <v>1</v>
      </c>
      <c r="H123">
        <v>12</v>
      </c>
    </row>
    <row r="124" spans="1:8">
      <c r="A124" s="35" t="s">
        <v>795</v>
      </c>
      <c r="B124">
        <v>7</v>
      </c>
      <c r="D124">
        <v>3</v>
      </c>
      <c r="F124">
        <v>1</v>
      </c>
      <c r="G124">
        <v>2</v>
      </c>
      <c r="H124">
        <v>13</v>
      </c>
    </row>
    <row r="125" spans="1:8">
      <c r="A125" s="35" t="s">
        <v>881</v>
      </c>
      <c r="B125">
        <v>1</v>
      </c>
      <c r="C125">
        <v>1</v>
      </c>
      <c r="D125">
        <v>5</v>
      </c>
      <c r="H125">
        <v>7</v>
      </c>
    </row>
    <row r="126" spans="1:8">
      <c r="A126" s="35" t="s">
        <v>2530</v>
      </c>
      <c r="B126">
        <v>14</v>
      </c>
      <c r="C126">
        <v>4</v>
      </c>
      <c r="D126">
        <v>11</v>
      </c>
      <c r="E126">
        <v>1</v>
      </c>
      <c r="F126">
        <v>1</v>
      </c>
      <c r="G126">
        <v>3</v>
      </c>
      <c r="H126">
        <v>34</v>
      </c>
    </row>
    <row r="134" spans="1:8">
      <c r="A134" s="34" t="s">
        <v>830</v>
      </c>
      <c r="B134" t="s">
        <v>778</v>
      </c>
    </row>
    <row r="135" spans="1:8">
      <c r="A135" s="34" t="s">
        <v>805</v>
      </c>
      <c r="B135" t="s">
        <v>117</v>
      </c>
    </row>
    <row r="136" spans="1:8">
      <c r="A136" s="34" t="s">
        <v>828</v>
      </c>
      <c r="B136" t="s">
        <v>2485</v>
      </c>
    </row>
    <row r="138" spans="1:8">
      <c r="A138" s="34" t="s">
        <v>2528</v>
      </c>
      <c r="B138" s="37" t="s">
        <v>2529</v>
      </c>
      <c r="C138" s="36"/>
      <c r="D138" s="36"/>
      <c r="E138" s="36"/>
      <c r="F138" s="36"/>
      <c r="G138" s="36"/>
      <c r="H138" s="36"/>
    </row>
    <row r="139" spans="1:8">
      <c r="A139" s="34" t="s">
        <v>836</v>
      </c>
      <c r="B139" s="36" t="s">
        <v>2488</v>
      </c>
      <c r="C139" s="36" t="s">
        <v>2507</v>
      </c>
      <c r="D139" s="36" t="s">
        <v>2501</v>
      </c>
      <c r="E139" s="36" t="s">
        <v>856</v>
      </c>
      <c r="F139" s="36" t="s">
        <v>2458</v>
      </c>
      <c r="G139" t="s">
        <v>2515</v>
      </c>
      <c r="H139" t="s">
        <v>2530</v>
      </c>
    </row>
    <row r="140" spans="1:8">
      <c r="A140" s="35" t="s">
        <v>2561</v>
      </c>
      <c r="C140">
        <v>1</v>
      </c>
      <c r="F140">
        <v>1</v>
      </c>
      <c r="H140">
        <v>2</v>
      </c>
    </row>
    <row r="141" spans="1:8">
      <c r="A141" s="35" t="s">
        <v>2562</v>
      </c>
      <c r="B141">
        <v>3</v>
      </c>
      <c r="C141">
        <v>2</v>
      </c>
      <c r="D141">
        <v>8</v>
      </c>
      <c r="E141">
        <v>2</v>
      </c>
      <c r="F141">
        <v>4</v>
      </c>
      <c r="G141">
        <v>1</v>
      </c>
      <c r="H141">
        <v>20</v>
      </c>
    </row>
    <row r="142" spans="1:8">
      <c r="A142" s="35" t="s">
        <v>2563</v>
      </c>
      <c r="D142">
        <v>2</v>
      </c>
      <c r="E142">
        <v>3</v>
      </c>
      <c r="F142">
        <v>1</v>
      </c>
      <c r="H142">
        <v>6</v>
      </c>
    </row>
    <row r="143" spans="1:8">
      <c r="A143" s="35" t="s">
        <v>2530</v>
      </c>
      <c r="B143">
        <v>3</v>
      </c>
      <c r="C143">
        <v>3</v>
      </c>
      <c r="D143">
        <v>10</v>
      </c>
      <c r="E143">
        <v>5</v>
      </c>
      <c r="F143">
        <v>6</v>
      </c>
      <c r="G143">
        <v>1</v>
      </c>
      <c r="H143">
        <v>28</v>
      </c>
    </row>
    <row r="153" spans="1:7">
      <c r="A153" s="34" t="s">
        <v>830</v>
      </c>
      <c r="B153" t="s">
        <v>796</v>
      </c>
    </row>
    <row r="154" spans="1:7">
      <c r="A154" s="34" t="s">
        <v>805</v>
      </c>
      <c r="B154" t="s">
        <v>117</v>
      </c>
    </row>
    <row r="155" spans="1:7">
      <c r="A155" s="34" t="s">
        <v>828</v>
      </c>
      <c r="B155" t="s">
        <v>2485</v>
      </c>
    </row>
    <row r="157" spans="1:7">
      <c r="A157" s="34" t="s">
        <v>2528</v>
      </c>
      <c r="B157" s="37" t="s">
        <v>2529</v>
      </c>
      <c r="C157" s="36"/>
      <c r="D157" s="36"/>
      <c r="E157" s="36"/>
      <c r="F157" s="36"/>
      <c r="G157" s="36"/>
    </row>
    <row r="158" spans="1:7">
      <c r="A158" s="34" t="s">
        <v>833</v>
      </c>
      <c r="B158" s="36" t="s">
        <v>2488</v>
      </c>
      <c r="C158" t="s">
        <v>2507</v>
      </c>
      <c r="D158" t="s">
        <v>2501</v>
      </c>
      <c r="E158" s="36" t="s">
        <v>856</v>
      </c>
      <c r="F158" s="36" t="s">
        <v>2458</v>
      </c>
      <c r="G158" t="s">
        <v>2530</v>
      </c>
    </row>
    <row r="159" spans="1:7">
      <c r="A159" s="35" t="s">
        <v>2561</v>
      </c>
      <c r="B159">
        <v>2</v>
      </c>
      <c r="C159">
        <v>1</v>
      </c>
      <c r="E159">
        <v>1</v>
      </c>
      <c r="F159">
        <v>2</v>
      </c>
      <c r="G159">
        <v>6</v>
      </c>
    </row>
    <row r="160" spans="1:7">
      <c r="A160" s="35" t="s">
        <v>2566</v>
      </c>
      <c r="B160">
        <v>2</v>
      </c>
      <c r="C160">
        <v>1</v>
      </c>
      <c r="D160">
        <v>1</v>
      </c>
      <c r="F160">
        <v>8</v>
      </c>
      <c r="G160">
        <v>12</v>
      </c>
    </row>
    <row r="161" spans="1:7">
      <c r="A161" s="35" t="s">
        <v>2567</v>
      </c>
      <c r="B161">
        <v>2</v>
      </c>
      <c r="E161">
        <v>1</v>
      </c>
      <c r="F161">
        <v>3</v>
      </c>
      <c r="G161">
        <v>6</v>
      </c>
    </row>
    <row r="162" spans="1:7">
      <c r="A162" s="35" t="s">
        <v>2565</v>
      </c>
      <c r="B162">
        <v>5</v>
      </c>
      <c r="D162">
        <v>2</v>
      </c>
      <c r="E162">
        <v>2</v>
      </c>
      <c r="F162">
        <v>1</v>
      </c>
      <c r="G162">
        <v>10</v>
      </c>
    </row>
    <row r="163" spans="1:7">
      <c r="A163" s="35" t="s">
        <v>2530</v>
      </c>
      <c r="B163">
        <v>11</v>
      </c>
      <c r="C163">
        <v>2</v>
      </c>
      <c r="D163">
        <v>3</v>
      </c>
      <c r="E163">
        <v>4</v>
      </c>
      <c r="F163">
        <v>14</v>
      </c>
      <c r="G163">
        <v>34</v>
      </c>
    </row>
    <row r="174" spans="1:7">
      <c r="A174" s="34" t="s">
        <v>837</v>
      </c>
      <c r="B174" t="s">
        <v>2562</v>
      </c>
    </row>
    <row r="175" spans="1:7">
      <c r="A175" s="34" t="s">
        <v>830</v>
      </c>
      <c r="B175" t="s">
        <v>778</v>
      </c>
    </row>
    <row r="176" spans="1:7">
      <c r="A176" s="34" t="s">
        <v>805</v>
      </c>
      <c r="B176" t="s">
        <v>117</v>
      </c>
    </row>
    <row r="177" spans="1:7">
      <c r="A177" s="34" t="s">
        <v>828</v>
      </c>
      <c r="B177" t="s">
        <v>2485</v>
      </c>
    </row>
    <row r="179" spans="1:7">
      <c r="A179" s="34" t="s">
        <v>2528</v>
      </c>
      <c r="B179" s="37" t="s">
        <v>2529</v>
      </c>
      <c r="C179" s="36"/>
      <c r="D179" s="36"/>
      <c r="E179" s="36"/>
      <c r="F179" s="36"/>
      <c r="G179" s="36"/>
    </row>
    <row r="180" spans="1:7">
      <c r="A180" s="34" t="s">
        <v>833</v>
      </c>
      <c r="B180" s="36" t="s">
        <v>403</v>
      </c>
      <c r="C180" s="36" t="s">
        <v>268</v>
      </c>
      <c r="D180" s="36" t="s">
        <v>40</v>
      </c>
      <c r="E180" s="36" t="s">
        <v>746</v>
      </c>
      <c r="F180" t="s">
        <v>967</v>
      </c>
      <c r="G180" t="s">
        <v>2530</v>
      </c>
    </row>
    <row r="181" spans="1:7">
      <c r="A181" s="35" t="s">
        <v>2488</v>
      </c>
      <c r="C181">
        <v>2</v>
      </c>
      <c r="D181">
        <v>1</v>
      </c>
      <c r="G181">
        <v>3</v>
      </c>
    </row>
    <row r="182" spans="1:7">
      <c r="A182" s="35" t="s">
        <v>2507</v>
      </c>
      <c r="B182">
        <v>1</v>
      </c>
      <c r="E182">
        <v>1</v>
      </c>
      <c r="G182">
        <v>2</v>
      </c>
    </row>
    <row r="183" spans="1:7">
      <c r="A183" s="35" t="s">
        <v>2501</v>
      </c>
      <c r="B183">
        <v>1</v>
      </c>
      <c r="E183">
        <v>5</v>
      </c>
      <c r="F183">
        <v>2</v>
      </c>
      <c r="G183">
        <v>8</v>
      </c>
    </row>
    <row r="184" spans="1:7">
      <c r="A184" s="35" t="s">
        <v>856</v>
      </c>
      <c r="B184">
        <v>1</v>
      </c>
      <c r="C184">
        <v>1</v>
      </c>
      <c r="G184">
        <v>2</v>
      </c>
    </row>
    <row r="185" spans="1:7">
      <c r="A185" s="35" t="s">
        <v>2458</v>
      </c>
      <c r="B185">
        <v>1</v>
      </c>
      <c r="C185">
        <v>1</v>
      </c>
      <c r="D185">
        <v>1</v>
      </c>
      <c r="E185">
        <v>1</v>
      </c>
      <c r="G185">
        <v>4</v>
      </c>
    </row>
    <row r="186" spans="1:7">
      <c r="A186" s="35" t="s">
        <v>2515</v>
      </c>
      <c r="C186">
        <v>1</v>
      </c>
      <c r="G186">
        <v>1</v>
      </c>
    </row>
    <row r="187" spans="1:7">
      <c r="A187" s="35" t="s">
        <v>2530</v>
      </c>
      <c r="B187">
        <v>4</v>
      </c>
      <c r="C187">
        <v>5</v>
      </c>
      <c r="D187">
        <v>2</v>
      </c>
      <c r="E187">
        <v>7</v>
      </c>
      <c r="F187">
        <v>2</v>
      </c>
      <c r="G187">
        <v>20</v>
      </c>
    </row>
    <row r="191" spans="1:7">
      <c r="A191" s="34" t="s">
        <v>830</v>
      </c>
      <c r="B191" t="s">
        <v>796</v>
      </c>
    </row>
    <row r="192" spans="1:7">
      <c r="A192" s="34" t="s">
        <v>805</v>
      </c>
      <c r="B192" t="s">
        <v>117</v>
      </c>
    </row>
    <row r="193" spans="1:6">
      <c r="A193" s="34" t="s">
        <v>828</v>
      </c>
      <c r="B193" t="s">
        <v>2485</v>
      </c>
    </row>
    <row r="195" spans="1:6">
      <c r="A195" s="34" t="s">
        <v>2528</v>
      </c>
      <c r="B195" s="37" t="s">
        <v>2529</v>
      </c>
      <c r="C195" s="36"/>
      <c r="D195" s="36"/>
      <c r="E195" s="36"/>
      <c r="F195" s="36"/>
    </row>
    <row r="196" spans="1:6">
      <c r="A196" s="34" t="s">
        <v>833</v>
      </c>
      <c r="B196" s="36" t="s">
        <v>403</v>
      </c>
      <c r="C196" s="36" t="s">
        <v>268</v>
      </c>
      <c r="D196" s="36" t="s">
        <v>40</v>
      </c>
      <c r="E196" s="36" t="s">
        <v>746</v>
      </c>
      <c r="F196" t="s">
        <v>2530</v>
      </c>
    </row>
    <row r="197" spans="1:6">
      <c r="A197" s="35" t="s">
        <v>2488</v>
      </c>
      <c r="B197">
        <v>3</v>
      </c>
      <c r="C197">
        <v>2</v>
      </c>
      <c r="D197">
        <v>4</v>
      </c>
      <c r="E197">
        <v>2</v>
      </c>
      <c r="F197">
        <v>11</v>
      </c>
    </row>
    <row r="198" spans="1:6">
      <c r="A198" s="35" t="s">
        <v>2507</v>
      </c>
      <c r="E198">
        <v>2</v>
      </c>
      <c r="F198">
        <v>2</v>
      </c>
    </row>
    <row r="199" spans="1:6">
      <c r="A199" s="35" t="s">
        <v>2501</v>
      </c>
      <c r="B199">
        <v>2</v>
      </c>
      <c r="C199">
        <v>1</v>
      </c>
      <c r="F199">
        <v>3</v>
      </c>
    </row>
    <row r="200" spans="1:6">
      <c r="A200" s="35" t="s">
        <v>856</v>
      </c>
      <c r="C200">
        <v>3</v>
      </c>
      <c r="E200">
        <v>1</v>
      </c>
      <c r="F200">
        <v>4</v>
      </c>
    </row>
    <row r="201" spans="1:6">
      <c r="A201" s="35" t="s">
        <v>2458</v>
      </c>
      <c r="B201">
        <v>3</v>
      </c>
      <c r="C201">
        <v>3</v>
      </c>
      <c r="D201">
        <v>1</v>
      </c>
      <c r="E201">
        <v>7</v>
      </c>
      <c r="F201">
        <v>14</v>
      </c>
    </row>
    <row r="202" spans="1:6">
      <c r="A202" s="35" t="s">
        <v>2530</v>
      </c>
      <c r="B202">
        <v>8</v>
      </c>
      <c r="C202">
        <v>9</v>
      </c>
      <c r="D202">
        <v>5</v>
      </c>
      <c r="E202">
        <v>12</v>
      </c>
      <c r="F202">
        <v>34</v>
      </c>
    </row>
    <row r="209" spans="1:5">
      <c r="A209" s="34" t="s">
        <v>830</v>
      </c>
      <c r="B209" t="s">
        <v>778</v>
      </c>
    </row>
    <row r="210" spans="1:5">
      <c r="A210" s="34" t="s">
        <v>811</v>
      </c>
      <c r="B210" t="s">
        <v>2543</v>
      </c>
    </row>
    <row r="211" spans="1:5">
      <c r="A211" s="34" t="s">
        <v>805</v>
      </c>
      <c r="B211" t="s">
        <v>117</v>
      </c>
    </row>
    <row r="212" spans="1:5">
      <c r="A212" s="34" t="s">
        <v>828</v>
      </c>
      <c r="B212" t="s">
        <v>2485</v>
      </c>
    </row>
    <row r="214" spans="1:5">
      <c r="A214" s="34" t="s">
        <v>2544</v>
      </c>
      <c r="B214" s="34" t="s">
        <v>2529</v>
      </c>
    </row>
    <row r="215" spans="1:5">
      <c r="A215" s="34" t="s">
        <v>836</v>
      </c>
      <c r="B215" t="s">
        <v>849</v>
      </c>
      <c r="C215" t="s">
        <v>861</v>
      </c>
      <c r="D215" t="s">
        <v>795</v>
      </c>
      <c r="E215" t="s">
        <v>2530</v>
      </c>
    </row>
    <row r="216" spans="1:5">
      <c r="A216" s="35" t="s">
        <v>2561</v>
      </c>
      <c r="B216" s="98">
        <v>54.874459374994331</v>
      </c>
      <c r="C216" s="98">
        <v>25.615277777775191</v>
      </c>
      <c r="D216" s="98"/>
      <c r="E216" s="98">
        <v>40.244868576384761</v>
      </c>
    </row>
    <row r="217" spans="1:5">
      <c r="A217" s="35" t="s">
        <v>2562</v>
      </c>
      <c r="B217" s="98">
        <v>31.993348263885128</v>
      </c>
      <c r="C217" s="98">
        <v>25.910467939815135</v>
      </c>
      <c r="D217" s="98">
        <v>35.101144212960207</v>
      </c>
      <c r="E217" s="98">
        <v>32.945593784719676</v>
      </c>
    </row>
    <row r="218" spans="1:5">
      <c r="A218" s="35" t="s">
        <v>2530</v>
      </c>
      <c r="B218" s="98">
        <v>35.806866782403326</v>
      </c>
      <c r="C218" s="98">
        <v>25.836670399305149</v>
      </c>
      <c r="D218" s="98">
        <v>35.101144212960207</v>
      </c>
      <c r="E218" s="98">
        <v>33.609164220325596</v>
      </c>
    </row>
    <row r="228" spans="1:6">
      <c r="A228" s="34" t="s">
        <v>830</v>
      </c>
      <c r="B228" t="s">
        <v>796</v>
      </c>
    </row>
    <row r="229" spans="1:6" ht="10.5" customHeight="1">
      <c r="A229" s="34" t="s">
        <v>811</v>
      </c>
      <c r="B229" t="s">
        <v>2543</v>
      </c>
    </row>
    <row r="230" spans="1:6">
      <c r="A230" s="34" t="s">
        <v>805</v>
      </c>
      <c r="B230" t="s">
        <v>117</v>
      </c>
    </row>
    <row r="231" spans="1:6">
      <c r="A231" s="34" t="s">
        <v>828</v>
      </c>
      <c r="B231" t="s">
        <v>2485</v>
      </c>
    </row>
    <row r="233" spans="1:6" ht="10.5" customHeight="1">
      <c r="A233" s="34" t="s">
        <v>2544</v>
      </c>
      <c r="B233" s="34" t="s">
        <v>2529</v>
      </c>
    </row>
    <row r="234" spans="1:6">
      <c r="A234" s="34" t="s">
        <v>2564</v>
      </c>
      <c r="B234" t="s">
        <v>849</v>
      </c>
      <c r="C234" t="s">
        <v>861</v>
      </c>
      <c r="D234" t="s">
        <v>795</v>
      </c>
      <c r="E234" t="s">
        <v>881</v>
      </c>
      <c r="F234" t="s">
        <v>2530</v>
      </c>
    </row>
    <row r="235" spans="1:6">
      <c r="A235" s="35" t="s">
        <v>2561</v>
      </c>
      <c r="B235" s="98"/>
      <c r="C235" s="98">
        <v>54.978549131941691</v>
      </c>
      <c r="D235" s="98">
        <v>64.605285243053004</v>
      </c>
      <c r="E235" s="98"/>
      <c r="F235" s="98">
        <v>61.396373206015902</v>
      </c>
    </row>
    <row r="236" spans="1:6">
      <c r="A236" s="35" t="s">
        <v>2566</v>
      </c>
      <c r="B236" s="98"/>
      <c r="C236" s="98">
        <v>153.72438246527599</v>
      </c>
      <c r="D236" s="98">
        <v>150.50181302083183</v>
      </c>
      <c r="E236" s="98">
        <v>149.7545519675914</v>
      </c>
      <c r="F236" s="98">
        <v>150.66527740161897</v>
      </c>
    </row>
    <row r="237" spans="1:6">
      <c r="A237" s="35" t="s">
        <v>2567</v>
      </c>
      <c r="B237" s="98"/>
      <c r="C237" s="98">
        <v>124.02067861110845</v>
      </c>
      <c r="D237" s="98"/>
      <c r="E237" s="98">
        <v>96.098611111105129</v>
      </c>
      <c r="F237" s="98">
        <v>119.36700069444123</v>
      </c>
    </row>
    <row r="238" spans="1:6" ht="10.5" customHeight="1">
      <c r="A238" s="35" t="s">
        <v>2565</v>
      </c>
      <c r="B238" s="98">
        <v>99.959528819439583</v>
      </c>
      <c r="C238" s="98">
        <v>88.626851851853033</v>
      </c>
      <c r="D238" s="98">
        <v>87.515508958332063</v>
      </c>
      <c r="E238" s="98"/>
      <c r="F238" s="98">
        <v>90.337715798609864</v>
      </c>
    </row>
    <row r="239" spans="1:6">
      <c r="A239" s="35" t="s">
        <v>2530</v>
      </c>
      <c r="B239" s="98">
        <v>99.959528819439583</v>
      </c>
      <c r="C239" s="98">
        <v>108.61581765046139</v>
      </c>
      <c r="D239" s="98">
        <v>99.846610603630751</v>
      </c>
      <c r="E239" s="98">
        <v>142.08941755952193</v>
      </c>
      <c r="F239" s="98">
        <v>111.64531559436085</v>
      </c>
    </row>
    <row r="245" spans="1:5">
      <c r="A245" s="34" t="s">
        <v>837</v>
      </c>
      <c r="B245" t="s">
        <v>2562</v>
      </c>
    </row>
    <row r="246" spans="1:5">
      <c r="A246" s="34" t="s">
        <v>830</v>
      </c>
      <c r="B246" t="s">
        <v>778</v>
      </c>
    </row>
    <row r="247" spans="1:5">
      <c r="A247" s="34" t="s">
        <v>811</v>
      </c>
      <c r="B247" t="s">
        <v>2543</v>
      </c>
    </row>
    <row r="248" spans="1:5">
      <c r="A248" s="34" t="s">
        <v>805</v>
      </c>
      <c r="B248" t="s">
        <v>117</v>
      </c>
    </row>
    <row r="249" spans="1:5">
      <c r="A249" s="34" t="s">
        <v>828</v>
      </c>
      <c r="B249" t="s">
        <v>2485</v>
      </c>
    </row>
    <row r="251" spans="1:5">
      <c r="A251" s="34" t="s">
        <v>2544</v>
      </c>
      <c r="B251" s="37" t="s">
        <v>2529</v>
      </c>
      <c r="C251" s="36"/>
      <c r="D251" s="36"/>
      <c r="E251" s="36"/>
    </row>
    <row r="252" spans="1:5">
      <c r="A252" s="34" t="s">
        <v>2</v>
      </c>
      <c r="B252" t="s">
        <v>849</v>
      </c>
      <c r="C252" s="36" t="s">
        <v>861</v>
      </c>
      <c r="D252" s="36" t="s">
        <v>795</v>
      </c>
      <c r="E252" t="s">
        <v>2530</v>
      </c>
    </row>
    <row r="253" spans="1:5">
      <c r="A253" s="35" t="s">
        <v>2488</v>
      </c>
      <c r="B253" s="98">
        <v>33.95188993055126</v>
      </c>
      <c r="C253" s="98"/>
      <c r="D253" s="98">
        <v>34.968055555553292</v>
      </c>
      <c r="E253" s="98">
        <v>34.29061180555194</v>
      </c>
    </row>
    <row r="254" spans="1:5">
      <c r="A254" s="35" t="s">
        <v>2507</v>
      </c>
      <c r="B254" s="98"/>
      <c r="C254" s="98"/>
      <c r="D254" s="98">
        <v>19.057715798611753</v>
      </c>
      <c r="E254" s="98">
        <v>19.057715798611753</v>
      </c>
    </row>
    <row r="255" spans="1:5">
      <c r="A255" s="35" t="s">
        <v>2501</v>
      </c>
      <c r="B255" s="98"/>
      <c r="C255" s="98">
        <v>21.830555555556202</v>
      </c>
      <c r="D255" s="98">
        <v>42.345887946424355</v>
      </c>
      <c r="E255" s="98">
        <v>39.781471397565838</v>
      </c>
    </row>
    <row r="256" spans="1:5">
      <c r="A256" s="35" t="s">
        <v>856</v>
      </c>
      <c r="B256" s="98">
        <v>39.066126041660027</v>
      </c>
      <c r="C256" s="98"/>
      <c r="D256" s="98">
        <v>16.057638888887595</v>
      </c>
      <c r="E256" s="98">
        <v>27.561882465273811</v>
      </c>
    </row>
    <row r="257" spans="1:6">
      <c r="A257" s="35" t="s">
        <v>2458</v>
      </c>
      <c r="B257" s="98">
        <v>27.891820486111101</v>
      </c>
      <c r="C257" s="98">
        <v>27.950424131944601</v>
      </c>
      <c r="D257" s="98">
        <v>35.651388888887595</v>
      </c>
      <c r="E257" s="98">
        <v>29.861014409721975</v>
      </c>
    </row>
    <row r="258" spans="1:6">
      <c r="A258" s="35" t="s">
        <v>2515</v>
      </c>
      <c r="B258" s="98">
        <v>25.105014930551988</v>
      </c>
      <c r="C258" s="98"/>
      <c r="D258" s="98"/>
      <c r="E258" s="98">
        <v>25.105014930551988</v>
      </c>
    </row>
    <row r="259" spans="1:6">
      <c r="A259" s="35" t="s">
        <v>2530</v>
      </c>
      <c r="B259" s="98">
        <v>31.993348263885128</v>
      </c>
      <c r="C259" s="98">
        <v>25.910467939815135</v>
      </c>
      <c r="D259" s="98">
        <v>35.101144212960207</v>
      </c>
      <c r="E259" s="98">
        <v>32.945593784719676</v>
      </c>
    </row>
    <row r="263" spans="1:6">
      <c r="A263" s="34" t="s">
        <v>830</v>
      </c>
      <c r="B263" t="s">
        <v>796</v>
      </c>
    </row>
    <row r="264" spans="1:6">
      <c r="A264" s="34" t="s">
        <v>811</v>
      </c>
      <c r="B264" t="s">
        <v>2543</v>
      </c>
    </row>
    <row r="265" spans="1:6">
      <c r="A265" s="34" t="s">
        <v>805</v>
      </c>
      <c r="B265" t="s">
        <v>117</v>
      </c>
    </row>
    <row r="266" spans="1:6">
      <c r="A266" s="34" t="s">
        <v>828</v>
      </c>
      <c r="B266" t="s">
        <v>2485</v>
      </c>
    </row>
    <row r="268" spans="1:6">
      <c r="A268" s="34" t="s">
        <v>2544</v>
      </c>
      <c r="B268" s="37" t="s">
        <v>2529</v>
      </c>
      <c r="C268" s="36"/>
      <c r="D268" s="36"/>
      <c r="E268" s="36"/>
      <c r="F268" s="36"/>
    </row>
    <row r="269" spans="1:6">
      <c r="A269" s="34" t="s">
        <v>2</v>
      </c>
      <c r="B269" t="s">
        <v>849</v>
      </c>
      <c r="C269" s="36" t="s">
        <v>861</v>
      </c>
      <c r="D269" s="36" t="s">
        <v>795</v>
      </c>
      <c r="E269" t="s">
        <v>881</v>
      </c>
      <c r="F269" t="s">
        <v>2530</v>
      </c>
    </row>
    <row r="270" spans="1:6">
      <c r="A270" s="35" t="s">
        <v>2488</v>
      </c>
      <c r="B270" s="98">
        <v>104.10848715277098</v>
      </c>
      <c r="C270" s="98">
        <v>106.49083706597048</v>
      </c>
      <c r="D270" s="98">
        <v>71.102604166666424</v>
      </c>
      <c r="E270" s="98">
        <v>146.8869593749987</v>
      </c>
      <c r="F270" s="98">
        <v>100.75056098484691</v>
      </c>
    </row>
    <row r="271" spans="1:6">
      <c r="A271" s="35" t="s">
        <v>2507</v>
      </c>
      <c r="B271" s="98"/>
      <c r="C271" s="98"/>
      <c r="D271" s="98">
        <v>75.134876041665848</v>
      </c>
      <c r="E271" s="98">
        <v>146.8869593749987</v>
      </c>
      <c r="F271" s="98">
        <v>111.01091770833227</v>
      </c>
    </row>
    <row r="272" spans="1:6">
      <c r="A272" s="35" t="s">
        <v>2501</v>
      </c>
      <c r="B272" s="98">
        <v>95.81057048610819</v>
      </c>
      <c r="C272" s="98">
        <v>64.952777777783922</v>
      </c>
      <c r="D272" s="98">
        <v>136.0715277777781</v>
      </c>
      <c r="E272" s="98"/>
      <c r="F272" s="98">
        <v>98.944958680556738</v>
      </c>
    </row>
    <row r="273" spans="1:8">
      <c r="A273" s="35" t="s">
        <v>856</v>
      </c>
      <c r="B273" s="98"/>
      <c r="C273" s="98">
        <v>118.07862604166439</v>
      </c>
      <c r="D273" s="98">
        <v>78.509413078698955</v>
      </c>
      <c r="E273" s="98"/>
      <c r="F273" s="98">
        <v>88.401716319440311</v>
      </c>
    </row>
    <row r="274" spans="1:8">
      <c r="A274" s="35" t="s">
        <v>2458</v>
      </c>
      <c r="B274" s="98"/>
      <c r="C274" s="98">
        <v>115.73250995370108</v>
      </c>
      <c r="D274" s="98">
        <v>141.71521953124829</v>
      </c>
      <c r="E274" s="98">
        <v>138.49126119791435</v>
      </c>
      <c r="F274" s="98">
        <v>129.65864161706122</v>
      </c>
    </row>
    <row r="275" spans="1:8">
      <c r="A275" s="35" t="s">
        <v>2530</v>
      </c>
      <c r="B275" s="98">
        <v>99.959528819439583</v>
      </c>
      <c r="C275" s="98">
        <v>108.61581765046139</v>
      </c>
      <c r="D275" s="98">
        <v>99.846610603630751</v>
      </c>
      <c r="E275" s="98">
        <v>142.08941755952193</v>
      </c>
      <c r="F275" s="98">
        <v>111.64531559436085</v>
      </c>
    </row>
    <row r="282" spans="1:8">
      <c r="A282" s="34" t="s">
        <v>830</v>
      </c>
      <c r="B282" t="s">
        <v>778</v>
      </c>
    </row>
    <row r="283" spans="1:8">
      <c r="A283" s="34" t="s">
        <v>811</v>
      </c>
      <c r="B283" t="s">
        <v>2543</v>
      </c>
    </row>
    <row r="284" spans="1:8">
      <c r="A284" s="34" t="s">
        <v>805</v>
      </c>
      <c r="B284" t="s">
        <v>117</v>
      </c>
    </row>
    <row r="285" spans="1:8">
      <c r="A285" s="34" t="s">
        <v>828</v>
      </c>
      <c r="B285" t="s">
        <v>2485</v>
      </c>
    </row>
    <row r="287" spans="1:8">
      <c r="A287" s="34" t="s">
        <v>2528</v>
      </c>
      <c r="B287" s="34" t="s">
        <v>2529</v>
      </c>
      <c r="C287" s="36"/>
      <c r="D287" s="36"/>
      <c r="E287" s="36"/>
      <c r="F287" s="36"/>
      <c r="G287" s="36"/>
      <c r="H287" s="36"/>
    </row>
    <row r="288" spans="1:8">
      <c r="A288" s="34" t="s">
        <v>838</v>
      </c>
      <c r="B288" t="s">
        <v>2488</v>
      </c>
      <c r="C288" t="s">
        <v>2507</v>
      </c>
      <c r="D288" t="s">
        <v>2501</v>
      </c>
      <c r="E288" t="s">
        <v>856</v>
      </c>
      <c r="F288" t="s">
        <v>2458</v>
      </c>
      <c r="G288" t="s">
        <v>2515</v>
      </c>
      <c r="H288" t="s">
        <v>2530</v>
      </c>
    </row>
    <row r="289" spans="1:8">
      <c r="A289" s="35" t="s">
        <v>2547</v>
      </c>
      <c r="F289">
        <v>1</v>
      </c>
      <c r="H289">
        <v>1</v>
      </c>
    </row>
    <row r="290" spans="1:8">
      <c r="A290" s="35" t="s">
        <v>2548</v>
      </c>
      <c r="B290">
        <v>3</v>
      </c>
      <c r="C290">
        <v>3</v>
      </c>
      <c r="D290">
        <v>10</v>
      </c>
      <c r="E290">
        <v>5</v>
      </c>
      <c r="F290">
        <v>5</v>
      </c>
      <c r="G290">
        <v>1</v>
      </c>
      <c r="H290">
        <v>27</v>
      </c>
    </row>
    <row r="291" spans="1:8">
      <c r="A291" s="35" t="s">
        <v>2530</v>
      </c>
      <c r="B291">
        <v>3</v>
      </c>
      <c r="C291">
        <v>3</v>
      </c>
      <c r="D291">
        <v>10</v>
      </c>
      <c r="E291">
        <v>5</v>
      </c>
      <c r="F291">
        <v>6</v>
      </c>
      <c r="G291">
        <v>1</v>
      </c>
      <c r="H291">
        <v>28</v>
      </c>
    </row>
  </sheetData>
  <pageMargins left="0.7" right="0.7" top="0.75" bottom="0.75" header="0.3" footer="0.3"/>
  <drawing r:id="rId1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0012-1FE3-488A-AC54-CC8946CEF6F9}">
  <sheetPr codeName="Sheet8"/>
  <dimension ref="A1:D11"/>
  <sheetViews>
    <sheetView zoomScale="90" zoomScaleNormal="90" workbookViewId="0">
      <selection activeCell="C5" sqref="C5"/>
    </sheetView>
  </sheetViews>
  <sheetFormatPr defaultRowHeight="14.5"/>
  <cols>
    <col min="1" max="2" width="8" bestFit="1" customWidth="1"/>
    <col min="3" max="3" width="24.54296875" bestFit="1" customWidth="1"/>
    <col min="4" max="4" width="44.26953125" bestFit="1" customWidth="1"/>
  </cols>
  <sheetData>
    <row r="1" spans="1:4">
      <c r="A1" s="22" t="s">
        <v>2568</v>
      </c>
      <c r="B1" s="22" t="s">
        <v>2569</v>
      </c>
      <c r="C1" s="23" t="s">
        <v>2570</v>
      </c>
      <c r="D1" s="23" t="s">
        <v>2571</v>
      </c>
    </row>
    <row r="2" spans="1:4">
      <c r="A2" s="24">
        <v>0.79166666666666663</v>
      </c>
      <c r="B2" s="25">
        <v>0.80208333333333337</v>
      </c>
      <c r="C2" s="25" t="s">
        <v>2572</v>
      </c>
      <c r="D2" s="26" t="s">
        <v>2573</v>
      </c>
    </row>
    <row r="3" spans="1:4">
      <c r="A3" s="27">
        <v>0.79166666666666663</v>
      </c>
      <c r="B3" s="28">
        <v>0.80208333333333337</v>
      </c>
      <c r="C3" s="28" t="s">
        <v>2574</v>
      </c>
      <c r="D3" s="29" t="s">
        <v>2575</v>
      </c>
    </row>
    <row r="4" spans="1:4">
      <c r="A4" s="27">
        <v>0.79166666666666663</v>
      </c>
      <c r="B4" s="28">
        <v>0.80208333333333337</v>
      </c>
      <c r="C4" s="28" t="s">
        <v>2576</v>
      </c>
      <c r="D4" s="29" t="s">
        <v>2577</v>
      </c>
    </row>
    <row r="5" spans="1:4">
      <c r="A5" s="30">
        <v>0.79166666666666663</v>
      </c>
      <c r="B5" s="31">
        <v>0.80208333333333337</v>
      </c>
      <c r="C5" s="31" t="s">
        <v>2578</v>
      </c>
      <c r="D5" s="32"/>
    </row>
    <row r="6" spans="1:4">
      <c r="A6" s="24">
        <v>0.80208333333333337</v>
      </c>
      <c r="B6" s="25">
        <v>0.8125</v>
      </c>
      <c r="C6" s="25" t="s">
        <v>222</v>
      </c>
      <c r="D6" s="26"/>
    </row>
    <row r="7" spans="1:4">
      <c r="A7" s="30">
        <v>0.80208333333333337</v>
      </c>
      <c r="B7" s="31">
        <v>0.8125</v>
      </c>
      <c r="C7" s="31" t="s">
        <v>2579</v>
      </c>
      <c r="D7" s="32"/>
    </row>
    <row r="8" spans="1:4">
      <c r="A8" s="24">
        <v>0.8125</v>
      </c>
      <c r="B8" s="25">
        <v>0.82291666666666663</v>
      </c>
      <c r="C8" s="25" t="s">
        <v>2580</v>
      </c>
      <c r="D8" s="26"/>
    </row>
    <row r="9" spans="1:4">
      <c r="A9" s="30">
        <v>0.8125</v>
      </c>
      <c r="B9" s="31">
        <v>0.82291666666666663</v>
      </c>
      <c r="C9" s="31" t="s">
        <v>2581</v>
      </c>
      <c r="D9" s="32"/>
    </row>
    <row r="10" spans="1:4">
      <c r="A10" s="24">
        <v>0.82291666666666663</v>
      </c>
      <c r="B10" s="25">
        <v>0.83333333333333337</v>
      </c>
      <c r="C10" s="25" t="s">
        <v>180</v>
      </c>
      <c r="D10" s="26"/>
    </row>
    <row r="11" spans="1:4">
      <c r="A11" s="30">
        <v>0.82291666666666663</v>
      </c>
      <c r="B11" s="31">
        <v>0.83333333333333337</v>
      </c>
      <c r="C11" s="31" t="s">
        <v>2582</v>
      </c>
      <c r="D11" s="3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F107-15B7-42EB-B346-8150AC0FC055}">
  <dimension ref="A1:AJ1042"/>
  <sheetViews>
    <sheetView zoomScale="82" zoomScaleNormal="82" workbookViewId="0">
      <selection activeCell="A831" sqref="A831"/>
    </sheetView>
  </sheetViews>
  <sheetFormatPr defaultColWidth="39.81640625" defaultRowHeight="13.5" customHeight="1"/>
  <cols>
    <col min="1" max="1" width="14.54296875" style="236" customWidth="1"/>
    <col min="2" max="2" width="14" style="228" bestFit="1" customWidth="1"/>
    <col min="3" max="3" width="9.453125" style="228" bestFit="1" customWidth="1"/>
    <col min="4" max="4" width="102.54296875" style="228" bestFit="1" customWidth="1"/>
    <col min="5" max="5" width="36.81640625" style="228" bestFit="1" customWidth="1"/>
    <col min="6" max="6" width="27.1796875" style="228" bestFit="1" customWidth="1"/>
    <col min="7" max="7" width="20.54296875" style="228" bestFit="1" customWidth="1"/>
    <col min="8" max="8" width="13.7265625" style="228" bestFit="1" customWidth="1"/>
    <col min="9" max="9" width="17.54296875" style="229" bestFit="1" customWidth="1"/>
    <col min="10" max="10" width="17.54296875" style="228" bestFit="1" customWidth="1"/>
    <col min="11" max="11" width="14" style="228" bestFit="1" customWidth="1"/>
    <col min="12" max="12" width="17.54296875" style="228" bestFit="1" customWidth="1"/>
    <col min="13" max="13" width="36.81640625" style="228" bestFit="1" customWidth="1"/>
    <col min="14" max="14" width="28.54296875" style="228" bestFit="1" customWidth="1"/>
    <col min="15" max="15" width="17.1796875" style="228" bestFit="1" customWidth="1"/>
    <col min="16" max="16" width="17.54296875" style="228" bestFit="1" customWidth="1"/>
    <col min="17" max="17" width="9" style="228" bestFit="1" customWidth="1"/>
    <col min="18" max="19" width="17.54296875" style="228" bestFit="1" customWidth="1"/>
    <col min="20" max="20" width="18.1796875" style="228" bestFit="1" customWidth="1"/>
    <col min="21" max="21" width="16.26953125" style="228" bestFit="1" customWidth="1"/>
    <col min="22" max="22" width="30.54296875" style="228" customWidth="1"/>
    <col min="23" max="23" width="22.81640625" style="228" bestFit="1" customWidth="1"/>
    <col min="24" max="25" width="24.26953125" style="228" customWidth="1"/>
    <col min="26" max="26" width="12.7265625" style="230" bestFit="1" customWidth="1"/>
    <col min="27" max="27" width="13.453125" style="230" customWidth="1"/>
    <col min="28" max="28" width="13.7265625" style="231" bestFit="1" customWidth="1"/>
    <col min="29" max="29" width="8.7265625" style="228" bestFit="1" customWidth="1"/>
    <col min="30" max="30" width="12.54296875" style="228" bestFit="1" customWidth="1"/>
    <col min="31" max="31" width="19.54296875" style="228" customWidth="1"/>
    <col min="32" max="32" width="8.1796875" style="228" bestFit="1" customWidth="1"/>
    <col min="33" max="33" width="11.81640625" style="234" bestFit="1" customWidth="1"/>
    <col min="34" max="34" width="11" style="228" bestFit="1" customWidth="1"/>
    <col min="35" max="36" width="20.54296875" style="232" bestFit="1" customWidth="1"/>
    <col min="37" max="16384" width="39.81640625" style="228"/>
  </cols>
  <sheetData>
    <row r="1" spans="1:36" ht="13">
      <c r="A1" s="236" t="s">
        <v>804</v>
      </c>
      <c r="B1" s="228" t="s">
        <v>805</v>
      </c>
      <c r="C1" s="228" t="s">
        <v>806</v>
      </c>
      <c r="D1" s="228" t="s">
        <v>807</v>
      </c>
      <c r="E1" s="228" t="s">
        <v>808</v>
      </c>
      <c r="F1" s="228" t="s">
        <v>809</v>
      </c>
      <c r="G1" s="228" t="s">
        <v>810</v>
      </c>
      <c r="H1" s="228" t="s">
        <v>811</v>
      </c>
      <c r="I1" s="229" t="s">
        <v>812</v>
      </c>
      <c r="J1" s="228" t="s">
        <v>813</v>
      </c>
      <c r="K1" s="228" t="s">
        <v>814</v>
      </c>
      <c r="L1" s="228" t="s">
        <v>815</v>
      </c>
      <c r="M1" s="228" t="s">
        <v>816</v>
      </c>
      <c r="N1" s="228" t="s">
        <v>817</v>
      </c>
      <c r="O1" s="228" t="s">
        <v>818</v>
      </c>
      <c r="P1" s="228" t="s">
        <v>819</v>
      </c>
      <c r="Q1" s="228" t="s">
        <v>820</v>
      </c>
      <c r="R1" s="228" t="s">
        <v>821</v>
      </c>
      <c r="S1" s="228" t="s">
        <v>822</v>
      </c>
      <c r="T1" s="228" t="s">
        <v>823</v>
      </c>
      <c r="U1" s="228" t="s">
        <v>824</v>
      </c>
      <c r="V1" s="228" t="s">
        <v>825</v>
      </c>
      <c r="W1" s="228" t="s">
        <v>826</v>
      </c>
      <c r="X1" s="228" t="s">
        <v>828</v>
      </c>
      <c r="Y1" s="228" t="s">
        <v>829</v>
      </c>
      <c r="Z1" s="230" t="s">
        <v>830</v>
      </c>
      <c r="AA1" s="230" t="s">
        <v>831</v>
      </c>
      <c r="AB1" s="231" t="s">
        <v>832</v>
      </c>
      <c r="AC1" s="228" t="s">
        <v>833</v>
      </c>
      <c r="AD1" s="228" t="s">
        <v>834</v>
      </c>
      <c r="AE1" s="228" t="s">
        <v>835</v>
      </c>
      <c r="AF1" s="228" t="s">
        <v>836</v>
      </c>
      <c r="AG1" s="228" t="s">
        <v>837</v>
      </c>
      <c r="AH1" s="228" t="s">
        <v>838</v>
      </c>
      <c r="AI1" s="232" t="s">
        <v>2583</v>
      </c>
      <c r="AJ1" s="232" t="s">
        <v>2584</v>
      </c>
    </row>
    <row r="2" spans="1:36" ht="14.5">
      <c r="A2" s="237">
        <v>4000000040</v>
      </c>
      <c r="B2" s="224" t="s">
        <v>156</v>
      </c>
      <c r="C2" s="224" t="s">
        <v>881</v>
      </c>
      <c r="D2" s="1" t="s">
        <v>1030</v>
      </c>
      <c r="E2" s="224" t="s">
        <v>1031</v>
      </c>
      <c r="F2" s="224" t="s">
        <v>742</v>
      </c>
      <c r="G2" s="224" t="s">
        <v>516</v>
      </c>
      <c r="H2" s="224" t="s">
        <v>403</v>
      </c>
      <c r="I2" s="227" t="s">
        <v>2585</v>
      </c>
      <c r="J2" s="225" t="s">
        <v>2586</v>
      </c>
      <c r="K2" s="224" t="s">
        <v>845</v>
      </c>
      <c r="L2" s="225" t="s">
        <v>2587</v>
      </c>
      <c r="M2" s="224" t="s">
        <v>1032</v>
      </c>
      <c r="N2" s="224" t="s">
        <v>934</v>
      </c>
      <c r="O2" s="224" t="s">
        <v>848</v>
      </c>
      <c r="P2" s="225" t="s">
        <v>2588</v>
      </c>
      <c r="Q2" s="224" t="s">
        <v>881</v>
      </c>
      <c r="R2" s="225" t="s">
        <v>2589</v>
      </c>
      <c r="S2" s="225" t="s">
        <v>2590</v>
      </c>
      <c r="T2" s="225" t="s">
        <v>2586</v>
      </c>
      <c r="U2" s="224" t="s">
        <v>1260</v>
      </c>
      <c r="V2" s="224" t="s">
        <v>2591</v>
      </c>
      <c r="W2" s="224" t="s">
        <v>1033</v>
      </c>
      <c r="X2" s="228" t="str">
        <f>VLOOKUP(HelpMe7[[#This Row],[Technician]],Technicians[#All],3,FALSE)</f>
        <v>RAK Ceramics</v>
      </c>
      <c r="Y2" s="228" t="str">
        <f>VLOOKUP(HelpMe7[[#This Row],[Technician]],Technicians[#All],2,FALSE)</f>
        <v>SAP SD</v>
      </c>
      <c r="Z2" s="233" t="e">
        <f>IF((TEXT("Oct 28, 2024 00:00 AM","mmm dd, yyyy hh:mm") - TEXT(HelpMe7[[#This Row],[Updated Creation Date]],"mmm dd, yyyy hh:mm"))&gt;0, "Yes","No")</f>
        <v>#VALUE!</v>
      </c>
      <c r="AA2" s="230">
        <f ca="1">IF(HelpMe7[[#This Row],[Updated Resolved Date]]="-",NOW()-TEXT(HelpMe7[[#This Row],[Updated Creation Date]],"mmm dd, yyyy hh:mm"),HelpMe7[[#This Row],[Updated Resolved Date]]-HelpMe7[[#This Row],[Updated Creation Date]])</f>
        <v>8.0527777777751908</v>
      </c>
      <c r="AB2" s="231" t="e">
        <f>YEAR(TEXT(HelpMe7[[#This Row],[Updated Creation Date]],"mmm dd, yyyy hh:mm"))</f>
        <v>#VALUE!</v>
      </c>
      <c r="AC2" s="228" t="e">
        <f>WEEKNUM(TEXT(HelpMe7[[#This Row],[Updated Creation Date]],"mmm dd, yyyy hh:mm"),2)</f>
        <v>#VALUE!</v>
      </c>
      <c r="AD2" s="228" t="e">
        <f>_xlfn.CONCAT(HelpMe7[[#This Row],[Year]],"-W",HelpMe7[[#This Row],[Week'#]])</f>
        <v>#VALUE!</v>
      </c>
      <c r="AE2" s="228" t="str">
        <f>IFERROR(VLOOKUP(HelpMe7[[#This Row],[ID]],CGTracker[#All],11,FALSE),"No CG Status Found")</f>
        <v>No CG Status Found</v>
      </c>
      <c r="AF2" s="228" t="e">
        <f>MONTH(TEXT(HelpMe7[[#This Row],[Updated Creation Date]],"mmm dd, yyyy hh:mm"))</f>
        <v>#VALUE!</v>
      </c>
      <c r="AG2" s="228" t="e">
        <f>_xlfn.CONCAT(HelpMe7[[#This Row],[Year]],"-M",HelpMe7[[#This Row],[Month]])</f>
        <v>#VALUE!</v>
      </c>
      <c r="AH2" s="228" t="str">
        <f ca="1">IF(HelpMe7[[#This Row],[Age]]&lt;2,"Less than 2",IF(HelpMe7[[#This Row],[Age]]&lt;5,"From 2 to 5",IF(HelpMe7[[#This Row],[Age]]&lt;10,"From 5 to 10","More than 10")))</f>
        <v>From 5 to 10</v>
      </c>
      <c r="AI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45482.591666666667</v>
      </c>
    </row>
    <row r="3" spans="1:36" ht="26">
      <c r="A3" s="237" t="s">
        <v>2592</v>
      </c>
      <c r="B3" s="224" t="s">
        <v>156</v>
      </c>
      <c r="C3" s="224" t="s">
        <v>795</v>
      </c>
      <c r="D3" s="1" t="s">
        <v>2593</v>
      </c>
      <c r="E3" s="224" t="s">
        <v>1210</v>
      </c>
      <c r="F3" s="224" t="s">
        <v>603</v>
      </c>
      <c r="G3" s="224" t="s">
        <v>899</v>
      </c>
      <c r="H3" s="224" t="s">
        <v>403</v>
      </c>
      <c r="I3" s="227" t="s">
        <v>2585</v>
      </c>
      <c r="J3" s="225" t="s">
        <v>2594</v>
      </c>
      <c r="K3" s="224" t="s">
        <v>845</v>
      </c>
      <c r="L3" s="225" t="s">
        <v>2595</v>
      </c>
      <c r="M3" s="224" t="s">
        <v>1032</v>
      </c>
      <c r="N3" s="224" t="s">
        <v>878</v>
      </c>
      <c r="O3" s="224" t="s">
        <v>848</v>
      </c>
      <c r="P3" s="225" t="s">
        <v>2596</v>
      </c>
      <c r="Q3" s="224" t="s">
        <v>795</v>
      </c>
      <c r="R3" s="225" t="s">
        <v>2597</v>
      </c>
      <c r="S3" s="225" t="s">
        <v>2598</v>
      </c>
      <c r="T3" s="225" t="s">
        <v>2594</v>
      </c>
      <c r="U3" s="224" t="s">
        <v>1260</v>
      </c>
      <c r="V3" s="224" t="s">
        <v>2599</v>
      </c>
      <c r="W3" s="224" t="s">
        <v>850</v>
      </c>
      <c r="X3" s="228" t="str">
        <f>VLOOKUP(HelpMe7[[#This Row],[Technician]],Technicians[#All],3,FALSE)</f>
        <v>RAK Ceramics</v>
      </c>
      <c r="Y3" s="228" t="str">
        <f>VLOOKUP(HelpMe7[[#This Row],[Technician]],Technicians[#All],2,FALSE)</f>
        <v>SAP ABAP</v>
      </c>
      <c r="Z3" s="233" t="e">
        <f>IF((TEXT("Oct 28, 2024 00:00 AM","mmm dd, yyyy hh:mm") - TEXT(HelpMe7[[#This Row],[Updated Creation Date]],"mmm dd, yyyy hh:mm"))&gt;0, "Yes","No")</f>
        <v>#VALUE!</v>
      </c>
      <c r="AA3" s="230">
        <f ca="1">IF(HelpMe7[[#This Row],[Updated Resolved Date]]="-",NOW()-TEXT(HelpMe7[[#This Row],[Updated Creation Date]],"mmm dd, yyyy hh:mm"),HelpMe7[[#This Row],[Updated Resolved Date]]-HelpMe7[[#This Row],[Updated Creation Date]])</f>
        <v>10.443749999998545</v>
      </c>
      <c r="AB3" s="231" t="e">
        <f>YEAR(TEXT(HelpMe7[[#This Row],[Updated Creation Date]],"mmm dd, yyyy hh:mm"))</f>
        <v>#VALUE!</v>
      </c>
      <c r="AC3" s="228" t="e">
        <f>WEEKNUM(TEXT(HelpMe7[[#This Row],[Updated Creation Date]],"mmm dd, yyyy hh:mm"),2)</f>
        <v>#VALUE!</v>
      </c>
      <c r="AD3" s="228" t="e">
        <f>_xlfn.CONCAT(HelpMe7[[#This Row],[Year]],"-W",HelpMe7[[#This Row],[Week'#]])</f>
        <v>#VALUE!</v>
      </c>
      <c r="AE3" s="228" t="str">
        <f>IFERROR(VLOOKUP(HelpMe7[[#This Row],[ID]],CGTracker[#All],11,FALSE),"No CG Status Found")</f>
        <v>No CG Status Found</v>
      </c>
      <c r="AF3" s="228" t="e">
        <f>MONTH(TEXT(HelpMe7[[#This Row],[Updated Creation Date]],"mmm dd, yyyy hh:mm"))</f>
        <v>#VALUE!</v>
      </c>
      <c r="AG3" s="228" t="e">
        <f>_xlfn.CONCAT(HelpMe7[[#This Row],[Year]],"-M",HelpMe7[[#This Row],[Month]])</f>
        <v>#VALUE!</v>
      </c>
      <c r="AH3" s="228" t="str">
        <f ca="1">IF(HelpMe7[[#This Row],[Age]]&lt;2,"Less than 2",IF(HelpMe7[[#This Row],[Age]]&lt;5,"From 2 to 5",IF(HelpMe7[[#This Row],[Age]]&lt;10,"From 5 to 10","More than 10")))</f>
        <v>More than 10</v>
      </c>
      <c r="AI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45484.982638888891</v>
      </c>
    </row>
    <row r="4" spans="1:36" ht="14.5">
      <c r="A4" s="237">
        <v>4000000107</v>
      </c>
      <c r="B4" s="224" t="s">
        <v>117</v>
      </c>
      <c r="C4" s="224" t="s">
        <v>795</v>
      </c>
      <c r="D4" s="1" t="s">
        <v>690</v>
      </c>
      <c r="E4" s="224" t="s">
        <v>1070</v>
      </c>
      <c r="F4" s="224" t="s">
        <v>518</v>
      </c>
      <c r="G4" s="224" t="s">
        <v>516</v>
      </c>
      <c r="H4" s="224" t="s">
        <v>268</v>
      </c>
      <c r="I4" s="227" t="s">
        <v>2600</v>
      </c>
      <c r="J4" s="225" t="s">
        <v>2601</v>
      </c>
      <c r="K4" s="224" t="s">
        <v>845</v>
      </c>
      <c r="L4" s="225" t="s">
        <v>1260</v>
      </c>
      <c r="M4" s="224" t="s">
        <v>1070</v>
      </c>
      <c r="N4" s="224" t="s">
        <v>1071</v>
      </c>
      <c r="O4" s="224" t="s">
        <v>848</v>
      </c>
      <c r="P4" s="225" t="s">
        <v>2602</v>
      </c>
      <c r="Q4" s="224" t="s">
        <v>795</v>
      </c>
      <c r="R4" s="225" t="s">
        <v>1260</v>
      </c>
      <c r="S4" s="225" t="s">
        <v>2603</v>
      </c>
      <c r="T4" s="225" t="s">
        <v>2601</v>
      </c>
      <c r="U4" s="224" t="s">
        <v>845</v>
      </c>
      <c r="V4" s="224" t="s">
        <v>1260</v>
      </c>
      <c r="W4" s="224" t="s">
        <v>850</v>
      </c>
      <c r="X4" s="228" t="str">
        <f>VLOOKUP(HelpMe7[[#This Row],[Technician]],Technicians[#All],3,FALSE)</f>
        <v>Capgemini</v>
      </c>
      <c r="Y4" s="228" t="str">
        <f>VLOOKUP(HelpMe7[[#This Row],[Technician]],Technicians[#All],2,FALSE)</f>
        <v>SAP SD</v>
      </c>
      <c r="Z4" s="233" t="e">
        <f>IF((TEXT("Oct 28, 2024 00:00 AM","mmm dd, yyyy hh:mm") - TEXT(HelpMe7[[#This Row],[Updated Creation Date]],"mmm dd, yyyy hh:mm"))&gt;0, "Yes","No")</f>
        <v>#VALUE!</v>
      </c>
      <c r="AA4" s="230">
        <f ca="1">IF(HelpMe7[[#This Row],[Updated Resolved Date]]="-",NOW()-TEXT(HelpMe7[[#This Row],[Updated Creation Date]],"mmm dd, yyyy hh:mm"),HelpMe7[[#This Row],[Updated Resolved Date]]-HelpMe7[[#This Row],[Updated Creation Date]])</f>
        <v>178.05475127314276</v>
      </c>
      <c r="AB4" s="231" t="e">
        <f>YEAR(TEXT(HelpMe7[[#This Row],[Updated Creation Date]],"mmm dd, yyyy hh:mm"))</f>
        <v>#VALUE!</v>
      </c>
      <c r="AC4" s="228" t="e">
        <f>WEEKNUM(TEXT(HelpMe7[[#This Row],[Updated Creation Date]],"mmm dd, yyyy hh:mm"),2)</f>
        <v>#VALUE!</v>
      </c>
      <c r="AD4" s="228" t="e">
        <f>_xlfn.CONCAT(HelpMe7[[#This Row],[Year]],"-W",HelpMe7[[#This Row],[Week'#]])</f>
        <v>#VALUE!</v>
      </c>
      <c r="AE4" s="228" t="str">
        <f>IFERROR(VLOOKUP(HelpMe7[[#This Row],[ID]],CGTracker[#All],11,FALSE),"No CG Status Found")</f>
        <v>Resolved</v>
      </c>
      <c r="AF4" s="228" t="e">
        <f>MONTH(TEXT(HelpMe7[[#This Row],[Updated Creation Date]],"mmm dd, yyyy hh:mm"))</f>
        <v>#VALUE!</v>
      </c>
      <c r="AG4" s="228" t="e">
        <f>_xlfn.CONCAT(HelpMe7[[#This Row],[Year]],"-M",HelpMe7[[#This Row],[Month]])</f>
        <v>#VALUE!</v>
      </c>
      <c r="AH4" s="228" t="str">
        <f ca="1">IF(HelpMe7[[#This Row],[Age]]&lt;2,"Less than 2",IF(HelpMe7[[#This Row],[Age]]&lt;5,"From 2 to 5",IF(HelpMe7[[#This Row],[Age]]&lt;10,"From 5 to 10","More than 10")))</f>
        <v>More than 10</v>
      </c>
      <c r="AI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45474.730555555558</v>
      </c>
      <c r="AJ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 spans="1:36" ht="14.5">
      <c r="A5" s="237" t="s">
        <v>2604</v>
      </c>
      <c r="B5" s="224" t="s">
        <v>117</v>
      </c>
      <c r="C5" s="224" t="s">
        <v>795</v>
      </c>
      <c r="D5" s="1" t="s">
        <v>2605</v>
      </c>
      <c r="E5" s="224" t="s">
        <v>911</v>
      </c>
      <c r="F5" s="224" t="s">
        <v>843</v>
      </c>
      <c r="G5" s="224" t="s">
        <v>844</v>
      </c>
      <c r="H5" s="224" t="s">
        <v>403</v>
      </c>
      <c r="I5" s="227" t="s">
        <v>2606</v>
      </c>
      <c r="J5" s="225" t="s">
        <v>2607</v>
      </c>
      <c r="K5" s="224" t="s">
        <v>845</v>
      </c>
      <c r="L5" s="225" t="s">
        <v>2608</v>
      </c>
      <c r="M5" s="224" t="s">
        <v>911</v>
      </c>
      <c r="N5" s="224" t="s">
        <v>912</v>
      </c>
      <c r="O5" s="224" t="s">
        <v>848</v>
      </c>
      <c r="P5" s="225" t="s">
        <v>2608</v>
      </c>
      <c r="Q5" s="224" t="s">
        <v>795</v>
      </c>
      <c r="R5" s="225" t="s">
        <v>2609</v>
      </c>
      <c r="S5" s="225" t="s">
        <v>2610</v>
      </c>
      <c r="T5" s="225" t="s">
        <v>2607</v>
      </c>
      <c r="U5" s="224" t="s">
        <v>885</v>
      </c>
      <c r="V5" s="224" t="s">
        <v>1260</v>
      </c>
      <c r="W5" s="224" t="s">
        <v>850</v>
      </c>
      <c r="X5" s="228" t="str">
        <f>VLOOKUP(HelpMe7[[#This Row],[Technician]],Technicians[#All],3,FALSE)</f>
        <v>RAK Ceramics</v>
      </c>
      <c r="Y5" s="228" t="str">
        <f>VLOOKUP(HelpMe7[[#This Row],[Technician]],Technicians[#All],2,FALSE)</f>
        <v>SAP Basis</v>
      </c>
      <c r="Z5" s="233" t="e">
        <f>IF((TEXT("Oct 28, 2024 00:00 AM","mmm dd, yyyy hh:mm") - TEXT(HelpMe7[[#This Row],[Updated Creation Date]],"mmm dd, yyyy hh:mm"))&gt;0, "Yes","No")</f>
        <v>#VALUE!</v>
      </c>
      <c r="AA5" s="230">
        <f ca="1">IF(HelpMe7[[#This Row],[Updated Resolved Date]]="-",NOW()-TEXT(HelpMe7[[#This Row],[Updated Creation Date]],"mmm dd, yyyy hh:mm"),HelpMe7[[#This Row],[Updated Resolved Date]]-HelpMe7[[#This Row],[Updated Creation Date]])</f>
        <v>9.9013888888875954</v>
      </c>
      <c r="AB5" s="231" t="e">
        <f>YEAR(TEXT(HelpMe7[[#This Row],[Updated Creation Date]],"mmm dd, yyyy hh:mm"))</f>
        <v>#VALUE!</v>
      </c>
      <c r="AC5" s="228" t="e">
        <f>WEEKNUM(TEXT(HelpMe7[[#This Row],[Updated Creation Date]],"mmm dd, yyyy hh:mm"),2)</f>
        <v>#VALUE!</v>
      </c>
      <c r="AD5" s="228" t="e">
        <f>_xlfn.CONCAT(HelpMe7[[#This Row],[Year]],"-W",HelpMe7[[#This Row],[Week'#]])</f>
        <v>#VALUE!</v>
      </c>
      <c r="AE5" s="228" t="str">
        <f>IFERROR(VLOOKUP(HelpMe7[[#This Row],[ID]],CGTracker[#All],11,FALSE),"No CG Status Found")</f>
        <v>No CG Status Found</v>
      </c>
      <c r="AF5" s="228" t="e">
        <f>MONTH(TEXT(HelpMe7[[#This Row],[Updated Creation Date]],"mmm dd, yyyy hh:mm"))</f>
        <v>#VALUE!</v>
      </c>
      <c r="AG5" s="228" t="e">
        <f>_xlfn.CONCAT(HelpMe7[[#This Row],[Year]],"-M",HelpMe7[[#This Row],[Month]])</f>
        <v>#VALUE!</v>
      </c>
      <c r="AH5" s="228" t="str">
        <f ca="1">IF(HelpMe7[[#This Row],[Age]]&lt;2,"Less than 2",IF(HelpMe7[[#This Row],[Age]]&lt;5,"From 2 to 5",IF(HelpMe7[[#This Row],[Age]]&lt;10,"From 5 to 10","More than 10")))</f>
        <v>From 5 to 10</v>
      </c>
      <c r="AI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45474.724999999999</v>
      </c>
      <c r="AJ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45484.626388888886</v>
      </c>
    </row>
    <row r="6" spans="1:36" ht="26">
      <c r="A6" s="237" t="s">
        <v>2611</v>
      </c>
      <c r="B6" s="224" t="s">
        <v>117</v>
      </c>
      <c r="C6" s="224" t="s">
        <v>861</v>
      </c>
      <c r="D6" s="1" t="s">
        <v>2431</v>
      </c>
      <c r="E6" s="224" t="s">
        <v>1156</v>
      </c>
      <c r="F6" s="224" t="s">
        <v>742</v>
      </c>
      <c r="G6" s="224" t="s">
        <v>942</v>
      </c>
      <c r="H6" s="224" t="s">
        <v>403</v>
      </c>
      <c r="I6" s="227" t="s">
        <v>2612</v>
      </c>
      <c r="J6" s="225" t="s">
        <v>2613</v>
      </c>
      <c r="K6" s="224" t="s">
        <v>845</v>
      </c>
      <c r="L6" s="225" t="s">
        <v>2614</v>
      </c>
      <c r="M6" s="224" t="s">
        <v>1156</v>
      </c>
      <c r="N6" s="224" t="s">
        <v>959</v>
      </c>
      <c r="O6" s="224" t="s">
        <v>848</v>
      </c>
      <c r="P6" s="225" t="s">
        <v>2614</v>
      </c>
      <c r="Q6" s="224" t="s">
        <v>795</v>
      </c>
      <c r="R6" s="225" t="s">
        <v>2615</v>
      </c>
      <c r="S6" s="225" t="s">
        <v>2616</v>
      </c>
      <c r="T6" s="225" t="s">
        <v>2613</v>
      </c>
      <c r="U6" s="224" t="s">
        <v>845</v>
      </c>
      <c r="V6" s="224" t="s">
        <v>1260</v>
      </c>
      <c r="W6" s="224" t="s">
        <v>1117</v>
      </c>
      <c r="X6" s="228" t="str">
        <f>VLOOKUP(HelpMe7[[#This Row],[Technician]],Technicians[#All],3,FALSE)</f>
        <v>RAK Ceramics</v>
      </c>
      <c r="Y6" s="228" t="str">
        <f>VLOOKUP(HelpMe7[[#This Row],[Technician]],Technicians[#All],2,FALSE)</f>
        <v>SAP SD</v>
      </c>
      <c r="Z6" s="233" t="e">
        <f>IF((TEXT("Oct 28, 2024 00:00 AM","mmm dd, yyyy hh:mm") - TEXT(HelpMe7[[#This Row],[Updated Creation Date]],"mmm dd, yyyy hh:mm"))&gt;0, "Yes","No")</f>
        <v>#VALUE!</v>
      </c>
      <c r="AA6" s="230">
        <f ca="1">IF(HelpMe7[[#This Row],[Updated Resolved Date]]="-",NOW()-TEXT(HelpMe7[[#This Row],[Updated Creation Date]],"mmm dd, yyyy hh:mm"),HelpMe7[[#This Row],[Updated Resolved Date]]-HelpMe7[[#This Row],[Updated Creation Date]])</f>
        <v>65.155555555560568</v>
      </c>
      <c r="AB6" s="231" t="e">
        <f>YEAR(TEXT(HelpMe7[[#This Row],[Updated Creation Date]],"mmm dd, yyyy hh:mm"))</f>
        <v>#VALUE!</v>
      </c>
      <c r="AC6" s="228" t="e">
        <f>WEEKNUM(TEXT(HelpMe7[[#This Row],[Updated Creation Date]],"mmm dd, yyyy hh:mm"),2)</f>
        <v>#VALUE!</v>
      </c>
      <c r="AD6" s="228" t="e">
        <f>_xlfn.CONCAT(HelpMe7[[#This Row],[Year]],"-W",HelpMe7[[#This Row],[Week'#]])</f>
        <v>#VALUE!</v>
      </c>
      <c r="AE6" s="228" t="str">
        <f>IFERROR(VLOOKUP(HelpMe7[[#This Row],[ID]],CGTracker[#All],11,FALSE),"No CG Status Found")</f>
        <v>No CG Status Found</v>
      </c>
      <c r="AF6" s="228" t="e">
        <f>MONTH(TEXT(HelpMe7[[#This Row],[Updated Creation Date]],"mmm dd, yyyy hh:mm"))</f>
        <v>#VALUE!</v>
      </c>
      <c r="AG6" s="228" t="e">
        <f>_xlfn.CONCAT(HelpMe7[[#This Row],[Year]],"-M",HelpMe7[[#This Row],[Month]])</f>
        <v>#VALUE!</v>
      </c>
      <c r="AH6" s="228" t="str">
        <f ca="1">IF(HelpMe7[[#This Row],[Age]]&lt;2,"Less than 2",IF(HelpMe7[[#This Row],[Age]]&lt;5,"From 2 to 5",IF(HelpMe7[[#This Row],[Age]]&lt;10,"From 5 to 10","More than 10")))</f>
        <v>More than 10</v>
      </c>
      <c r="AI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45474.49722222222</v>
      </c>
      <c r="AJ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45539.652777777781</v>
      </c>
    </row>
    <row r="7" spans="1:36" ht="14.5">
      <c r="A7" s="237" t="s">
        <v>2617</v>
      </c>
      <c r="B7" s="224" t="s">
        <v>117</v>
      </c>
      <c r="C7" s="224" t="s">
        <v>795</v>
      </c>
      <c r="D7" s="1" t="s">
        <v>2229</v>
      </c>
      <c r="E7" s="224" t="s">
        <v>1436</v>
      </c>
      <c r="F7" s="224" t="s">
        <v>843</v>
      </c>
      <c r="G7" s="224" t="s">
        <v>844</v>
      </c>
      <c r="H7" s="224" t="s">
        <v>131</v>
      </c>
      <c r="I7" s="227" t="s">
        <v>2618</v>
      </c>
      <c r="J7" s="225" t="s">
        <v>2619</v>
      </c>
      <c r="K7" s="224" t="s">
        <v>845</v>
      </c>
      <c r="L7" s="225" t="s">
        <v>1260</v>
      </c>
      <c r="M7" s="224" t="s">
        <v>1436</v>
      </c>
      <c r="N7" s="224" t="s">
        <v>878</v>
      </c>
      <c r="O7" s="224" t="s">
        <v>848</v>
      </c>
      <c r="P7" s="225" t="s">
        <v>2620</v>
      </c>
      <c r="Q7" s="224" t="s">
        <v>795</v>
      </c>
      <c r="R7" s="225" t="s">
        <v>1260</v>
      </c>
      <c r="S7" s="225" t="s">
        <v>2621</v>
      </c>
      <c r="T7" s="225" t="s">
        <v>2619</v>
      </c>
      <c r="U7" s="224" t="s">
        <v>885</v>
      </c>
      <c r="V7" s="224" t="s">
        <v>1260</v>
      </c>
      <c r="W7" s="224" t="s">
        <v>850</v>
      </c>
      <c r="X7" s="228" t="str">
        <f>VLOOKUP(HelpMe7[[#This Row],[Technician]],Technicians[#All],3,FALSE)</f>
        <v>RAK Ceramics</v>
      </c>
      <c r="Y7" s="228" t="str">
        <f>VLOOKUP(HelpMe7[[#This Row],[Technician]],Technicians[#All],2,FALSE)</f>
        <v>SAP Basis</v>
      </c>
      <c r="Z7" s="233" t="e">
        <f>IF((TEXT("Oct 28, 2024 00:00 AM","mmm dd, yyyy hh:mm") - TEXT(HelpMe7[[#This Row],[Updated Creation Date]],"mmm dd, yyyy hh:mm"))&gt;0, "Yes","No")</f>
        <v>#VALUE!</v>
      </c>
      <c r="AA7" s="230">
        <f ca="1">IF(HelpMe7[[#This Row],[Updated Resolved Date]]="-",NOW()-TEXT(HelpMe7[[#This Row],[Updated Creation Date]],"mmm dd, yyyy hh:mm"),HelpMe7[[#This Row],[Updated Resolved Date]]-HelpMe7[[#This Row],[Updated Creation Date]])</f>
        <v>178.32766793981136</v>
      </c>
      <c r="AB7" s="231" t="e">
        <f>YEAR(TEXT(HelpMe7[[#This Row],[Updated Creation Date]],"mmm dd, yyyy hh:mm"))</f>
        <v>#VALUE!</v>
      </c>
      <c r="AC7" s="228" t="e">
        <f>WEEKNUM(TEXT(HelpMe7[[#This Row],[Updated Creation Date]],"mmm dd, yyyy hh:mm"),2)</f>
        <v>#VALUE!</v>
      </c>
      <c r="AD7" s="228" t="e">
        <f>_xlfn.CONCAT(HelpMe7[[#This Row],[Year]],"-W",HelpMe7[[#This Row],[Week'#]])</f>
        <v>#VALUE!</v>
      </c>
      <c r="AE7" s="228" t="str">
        <f>IFERROR(VLOOKUP(HelpMe7[[#This Row],[ID]],CGTracker[#All],11,FALSE),"No CG Status Found")</f>
        <v>No CG Status Found</v>
      </c>
      <c r="AF7" s="228" t="e">
        <f>MONTH(TEXT(HelpMe7[[#This Row],[Updated Creation Date]],"mmm dd, yyyy hh:mm"))</f>
        <v>#VALUE!</v>
      </c>
      <c r="AG7" s="228" t="e">
        <f>_xlfn.CONCAT(HelpMe7[[#This Row],[Year]],"-M",HelpMe7[[#This Row],[Month]])</f>
        <v>#VALUE!</v>
      </c>
      <c r="AH7" s="228" t="str">
        <f ca="1">IF(HelpMe7[[#This Row],[Age]]&lt;2,"Less than 2",IF(HelpMe7[[#This Row],[Age]]&lt;5,"From 2 to 5",IF(HelpMe7[[#This Row],[Age]]&lt;10,"From 5 to 10","More than 10")))</f>
        <v>More than 10</v>
      </c>
      <c r="AI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45474.457638888889</v>
      </c>
      <c r="AJ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 spans="1:36" ht="14.5">
      <c r="A8" s="237" t="s">
        <v>2622</v>
      </c>
      <c r="B8" s="224" t="s">
        <v>156</v>
      </c>
      <c r="C8" s="224" t="s">
        <v>881</v>
      </c>
      <c r="D8" s="1" t="s">
        <v>2284</v>
      </c>
      <c r="E8" s="224" t="s">
        <v>1013</v>
      </c>
      <c r="F8" s="224" t="s">
        <v>742</v>
      </c>
      <c r="G8" s="224" t="s">
        <v>516</v>
      </c>
      <c r="H8" s="224" t="s">
        <v>131</v>
      </c>
      <c r="I8" s="227" t="s">
        <v>2623</v>
      </c>
      <c r="J8" s="225" t="s">
        <v>849</v>
      </c>
      <c r="K8" s="224" t="s">
        <v>845</v>
      </c>
      <c r="L8" s="225" t="s">
        <v>1260</v>
      </c>
      <c r="M8" s="224" t="s">
        <v>1013</v>
      </c>
      <c r="N8" s="224" t="s">
        <v>1014</v>
      </c>
      <c r="O8" s="224" t="s">
        <v>920</v>
      </c>
      <c r="P8" s="225" t="s">
        <v>2624</v>
      </c>
      <c r="Q8" s="224" t="s">
        <v>795</v>
      </c>
      <c r="R8" s="225" t="s">
        <v>1260</v>
      </c>
      <c r="S8" s="225" t="s">
        <v>1260</v>
      </c>
      <c r="T8" s="225" t="s">
        <v>849</v>
      </c>
      <c r="U8" s="224" t="s">
        <v>1260</v>
      </c>
      <c r="V8" s="224" t="s">
        <v>1260</v>
      </c>
      <c r="W8" s="224" t="s">
        <v>850</v>
      </c>
      <c r="X8" s="228" t="str">
        <f>VLOOKUP(HelpMe7[[#This Row],[Technician]],Technicians[#All],3,FALSE)</f>
        <v>RAK Ceramics</v>
      </c>
      <c r="Y8" s="228" t="str">
        <f>VLOOKUP(HelpMe7[[#This Row],[Technician]],Technicians[#All],2,FALSE)</f>
        <v>SAP SD</v>
      </c>
      <c r="Z8" s="233" t="e">
        <f>IF((TEXT("Oct 28, 2024 00:00 AM","mmm dd, yyyy hh:mm") - TEXT(HelpMe7[[#This Row],[Updated Creation Date]],"mmm dd, yyyy hh:mm"))&gt;0, "Yes","No")</f>
        <v>#VALUE!</v>
      </c>
      <c r="AA8" s="230">
        <f ca="1">IF(HelpMe7[[#This Row],[Updated Resolved Date]]="-",NOW()-TEXT(HelpMe7[[#This Row],[Updated Creation Date]],"mmm dd, yyyy hh:mm"),HelpMe7[[#This Row],[Updated Resolved Date]]-HelpMe7[[#This Row],[Updated Creation Date]])</f>
        <v>177.32211238425953</v>
      </c>
      <c r="AB8" s="231" t="e">
        <f>YEAR(TEXT(HelpMe7[[#This Row],[Updated Creation Date]],"mmm dd, yyyy hh:mm"))</f>
        <v>#VALUE!</v>
      </c>
      <c r="AC8" s="228" t="e">
        <f>WEEKNUM(TEXT(HelpMe7[[#This Row],[Updated Creation Date]],"mmm dd, yyyy hh:mm"),2)</f>
        <v>#VALUE!</v>
      </c>
      <c r="AD8" s="228" t="e">
        <f>_xlfn.CONCAT(HelpMe7[[#This Row],[Year]],"-W",HelpMe7[[#This Row],[Week'#]])</f>
        <v>#VALUE!</v>
      </c>
      <c r="AE8" s="228" t="str">
        <f>IFERROR(VLOOKUP(HelpMe7[[#This Row],[ID]],CGTracker[#All],11,FALSE),"No CG Status Found")</f>
        <v>No CG Status Found</v>
      </c>
      <c r="AF8" s="228" t="e">
        <f>MONTH(TEXT(HelpMe7[[#This Row],[Updated Creation Date]],"mmm dd, yyyy hh:mm"))</f>
        <v>#VALUE!</v>
      </c>
      <c r="AG8" s="228" t="e">
        <f>_xlfn.CONCAT(HelpMe7[[#This Row],[Year]],"-M",HelpMe7[[#This Row],[Month]])</f>
        <v>#VALUE!</v>
      </c>
      <c r="AH8" s="228" t="str">
        <f ca="1">IF(HelpMe7[[#This Row],[Age]]&lt;2,"Less than 2",IF(HelpMe7[[#This Row],[Age]]&lt;5,"From 2 to 5",IF(HelpMe7[[#This Row],[Age]]&lt;10,"From 5 to 10","More than 10")))</f>
        <v>More than 10</v>
      </c>
      <c r="AI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45475.463194444441</v>
      </c>
      <c r="AJ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 spans="1:36" ht="14.5">
      <c r="A9" s="237" t="s">
        <v>2625</v>
      </c>
      <c r="B9" s="224" t="s">
        <v>117</v>
      </c>
      <c r="C9" s="224" t="s">
        <v>795</v>
      </c>
      <c r="D9" s="1" t="s">
        <v>904</v>
      </c>
      <c r="E9" s="224" t="s">
        <v>905</v>
      </c>
      <c r="F9" s="224" t="s">
        <v>843</v>
      </c>
      <c r="G9" s="224" t="s">
        <v>844</v>
      </c>
      <c r="H9" s="224" t="s">
        <v>131</v>
      </c>
      <c r="I9" s="227" t="s">
        <v>2626</v>
      </c>
      <c r="J9" s="225" t="s">
        <v>2627</v>
      </c>
      <c r="K9" s="224" t="s">
        <v>845</v>
      </c>
      <c r="L9" s="225" t="s">
        <v>1260</v>
      </c>
      <c r="M9" s="224" t="s">
        <v>905</v>
      </c>
      <c r="N9" s="224" t="s">
        <v>860</v>
      </c>
      <c r="O9" s="224" t="s">
        <v>848</v>
      </c>
      <c r="P9" s="225" t="s">
        <v>2628</v>
      </c>
      <c r="Q9" s="224" t="s">
        <v>795</v>
      </c>
      <c r="R9" s="225" t="s">
        <v>1260</v>
      </c>
      <c r="S9" s="225" t="s">
        <v>2629</v>
      </c>
      <c r="T9" s="225" t="s">
        <v>2627</v>
      </c>
      <c r="U9" s="224" t="s">
        <v>845</v>
      </c>
      <c r="V9" s="224" t="s">
        <v>1260</v>
      </c>
      <c r="W9" s="224" t="s">
        <v>850</v>
      </c>
      <c r="X9" s="228" t="str">
        <f>VLOOKUP(HelpMe7[[#This Row],[Technician]],Technicians[#All],3,FALSE)</f>
        <v>RAK Ceramics</v>
      </c>
      <c r="Y9" s="228" t="str">
        <f>VLOOKUP(HelpMe7[[#This Row],[Technician]],Technicians[#All],2,FALSE)</f>
        <v>SAP Basis</v>
      </c>
      <c r="Z9" s="233" t="e">
        <f>IF((TEXT("Oct 28, 2024 00:00 AM","mmm dd, yyyy hh:mm") - TEXT(HelpMe7[[#This Row],[Updated Creation Date]],"mmm dd, yyyy hh:mm"))&gt;0, "Yes","No")</f>
        <v>#VALUE!</v>
      </c>
      <c r="AA9" s="230">
        <f ca="1">IF(HelpMe7[[#This Row],[Updated Resolved Date]]="-",NOW()-TEXT(HelpMe7[[#This Row],[Updated Creation Date]],"mmm dd, yyyy hh:mm"),HelpMe7[[#This Row],[Updated Resolved Date]]-HelpMe7[[#This Row],[Updated Creation Date]])</f>
        <v>178.05544571758946</v>
      </c>
      <c r="AB9" s="231" t="e">
        <f>YEAR(TEXT(HelpMe7[[#This Row],[Updated Creation Date]],"mmm dd, yyyy hh:mm"))</f>
        <v>#VALUE!</v>
      </c>
      <c r="AC9" s="228" t="e">
        <f>WEEKNUM(TEXT(HelpMe7[[#This Row],[Updated Creation Date]],"mmm dd, yyyy hh:mm"),2)</f>
        <v>#VALUE!</v>
      </c>
      <c r="AD9" s="228" t="e">
        <f>_xlfn.CONCAT(HelpMe7[[#This Row],[Year]],"-W",HelpMe7[[#This Row],[Week'#]])</f>
        <v>#VALUE!</v>
      </c>
      <c r="AE9" s="228" t="str">
        <f>IFERROR(VLOOKUP(HelpMe7[[#This Row],[ID]],CGTracker[#All],11,FALSE),"No CG Status Found")</f>
        <v>No CG Status Found</v>
      </c>
      <c r="AF9" s="228" t="e">
        <f>MONTH(TEXT(HelpMe7[[#This Row],[Updated Creation Date]],"mmm dd, yyyy hh:mm"))</f>
        <v>#VALUE!</v>
      </c>
      <c r="AG9" s="228" t="e">
        <f>_xlfn.CONCAT(HelpMe7[[#This Row],[Year]],"-M",HelpMe7[[#This Row],[Month]])</f>
        <v>#VALUE!</v>
      </c>
      <c r="AH9" s="228" t="str">
        <f ca="1">IF(HelpMe7[[#This Row],[Age]]&lt;2,"Less than 2",IF(HelpMe7[[#This Row],[Age]]&lt;5,"From 2 to 5",IF(HelpMe7[[#This Row],[Age]]&lt;10,"From 5 to 10","More than 10")))</f>
        <v>More than 10</v>
      </c>
      <c r="AI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45474.729861111111</v>
      </c>
      <c r="AJ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 spans="1:36" ht="26">
      <c r="A10" s="237">
        <v>4000000028</v>
      </c>
      <c r="B10" s="224" t="s">
        <v>117</v>
      </c>
      <c r="C10" s="224" t="s">
        <v>881</v>
      </c>
      <c r="D10" s="1" t="s">
        <v>2214</v>
      </c>
      <c r="E10" s="224" t="s">
        <v>2215</v>
      </c>
      <c r="F10" s="224" t="s">
        <v>843</v>
      </c>
      <c r="G10" s="224" t="s">
        <v>844</v>
      </c>
      <c r="H10" s="224" t="s">
        <v>403</v>
      </c>
      <c r="I10" s="227" t="s">
        <v>2630</v>
      </c>
      <c r="J10" s="225" t="s">
        <v>2631</v>
      </c>
      <c r="K10" s="224" t="s">
        <v>885</v>
      </c>
      <c r="L10" s="225" t="s">
        <v>2632</v>
      </c>
      <c r="M10" s="224" t="s">
        <v>846</v>
      </c>
      <c r="N10" s="224" t="s">
        <v>997</v>
      </c>
      <c r="O10" s="224" t="s">
        <v>848</v>
      </c>
      <c r="P10" s="225" t="s">
        <v>2632</v>
      </c>
      <c r="Q10" s="224" t="s">
        <v>881</v>
      </c>
      <c r="R10" s="225" t="s">
        <v>2633</v>
      </c>
      <c r="S10" s="225" t="s">
        <v>2634</v>
      </c>
      <c r="T10" s="225" t="s">
        <v>2631</v>
      </c>
      <c r="U10" s="224" t="s">
        <v>885</v>
      </c>
      <c r="V10" s="224" t="s">
        <v>1260</v>
      </c>
      <c r="W10" s="224" t="s">
        <v>888</v>
      </c>
      <c r="X10" s="228" t="str">
        <f>VLOOKUP(HelpMe7[[#This Row],[Technician]],Technicians[#All],3,FALSE)</f>
        <v>RAK Ceramics</v>
      </c>
      <c r="Y10" s="228" t="str">
        <f>VLOOKUP(HelpMe7[[#This Row],[Technician]],Technicians[#All],2,FALSE)</f>
        <v>SAP Basis</v>
      </c>
      <c r="Z10" s="233" t="e">
        <f>IF((TEXT("Oct 28, 2024 00:00 AM","mmm dd, yyyy hh:mm") - TEXT(HelpMe7[[#This Row],[Updated Creation Date]],"mmm dd, yyyy hh:mm"))&gt;0, "Yes","No")</f>
        <v>#VALUE!</v>
      </c>
      <c r="AA10" s="230">
        <f ca="1">IF(HelpMe7[[#This Row],[Updated Resolved Date]]="-",NOW()-TEXT(HelpMe7[[#This Row],[Updated Creation Date]],"mmm dd, yyyy hh:mm"),HelpMe7[[#This Row],[Updated Resolved Date]]-HelpMe7[[#This Row],[Updated Creation Date]])</f>
        <v>7.2208333333328483</v>
      </c>
      <c r="AB10" s="231" t="e">
        <f>YEAR(TEXT(HelpMe7[[#This Row],[Updated Creation Date]],"mmm dd, yyyy hh:mm"))</f>
        <v>#VALUE!</v>
      </c>
      <c r="AC10" s="228" t="e">
        <f>WEEKNUM(TEXT(HelpMe7[[#This Row],[Updated Creation Date]],"mmm dd, yyyy hh:mm"),2)</f>
        <v>#VALUE!</v>
      </c>
      <c r="AD10" s="228" t="e">
        <f>_xlfn.CONCAT(HelpMe7[[#This Row],[Year]],"-W",HelpMe7[[#This Row],[Week'#]])</f>
        <v>#VALUE!</v>
      </c>
      <c r="AE10" s="228" t="str">
        <f>IFERROR(VLOOKUP(HelpMe7[[#This Row],[ID]],CGTracker[#All],11,FALSE),"No CG Status Found")</f>
        <v>No CG Status Found</v>
      </c>
      <c r="AF10" s="228" t="e">
        <f>MONTH(TEXT(HelpMe7[[#This Row],[Updated Creation Date]],"mmm dd, yyyy hh:mm"))</f>
        <v>#VALUE!</v>
      </c>
      <c r="AG10" s="228" t="e">
        <f>_xlfn.CONCAT(HelpMe7[[#This Row],[Year]],"-M",HelpMe7[[#This Row],[Month]])</f>
        <v>#VALUE!</v>
      </c>
      <c r="AH10" s="228" t="str">
        <f ca="1">IF(HelpMe7[[#This Row],[Age]]&lt;2,"Less than 2",IF(HelpMe7[[#This Row],[Age]]&lt;5,"From 2 to 5",IF(HelpMe7[[#This Row],[Age]]&lt;10,"From 5 to 10","More than 10")))</f>
        <v>From 5 to 10</v>
      </c>
      <c r="AI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45474.48541666667</v>
      </c>
      <c r="AJ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45481.706250000003</v>
      </c>
    </row>
    <row r="11" spans="1:36" ht="14.5">
      <c r="A11" s="237" t="s">
        <v>2635</v>
      </c>
      <c r="B11" s="224" t="s">
        <v>156</v>
      </c>
      <c r="C11" s="224" t="s">
        <v>795</v>
      </c>
      <c r="D11" s="1" t="s">
        <v>2242</v>
      </c>
      <c r="E11" s="224" t="s">
        <v>1357</v>
      </c>
      <c r="F11" s="224" t="s">
        <v>742</v>
      </c>
      <c r="G11" s="224" t="s">
        <v>864</v>
      </c>
      <c r="H11" s="224" t="s">
        <v>403</v>
      </c>
      <c r="I11" s="227" t="s">
        <v>2636</v>
      </c>
      <c r="J11" s="225" t="s">
        <v>2637</v>
      </c>
      <c r="K11" s="224" t="s">
        <v>845</v>
      </c>
      <c r="L11" s="225" t="s">
        <v>2638</v>
      </c>
      <c r="M11" s="224" t="s">
        <v>846</v>
      </c>
      <c r="N11" s="224" t="s">
        <v>1144</v>
      </c>
      <c r="O11" s="224" t="s">
        <v>848</v>
      </c>
      <c r="P11" s="225" t="s">
        <v>2638</v>
      </c>
      <c r="Q11" s="224" t="s">
        <v>795</v>
      </c>
      <c r="R11" s="225" t="s">
        <v>2639</v>
      </c>
      <c r="S11" s="225" t="s">
        <v>2640</v>
      </c>
      <c r="T11" s="225" t="s">
        <v>2637</v>
      </c>
      <c r="U11" s="224" t="s">
        <v>1260</v>
      </c>
      <c r="V11" s="224" t="s">
        <v>1260</v>
      </c>
      <c r="W11" s="224" t="s">
        <v>850</v>
      </c>
      <c r="X11" s="228" t="str">
        <f>VLOOKUP(HelpMe7[[#This Row],[Technician]],Technicians[#All],3,FALSE)</f>
        <v>RAK Ceramics</v>
      </c>
      <c r="Y11" s="228" t="str">
        <f>VLOOKUP(HelpMe7[[#This Row],[Technician]],Technicians[#All],2,FALSE)</f>
        <v>SAP SD</v>
      </c>
      <c r="Z11" s="233" t="e">
        <f>IF((TEXT("Oct 28, 2024 00:00 AM","mmm dd, yyyy hh:mm") - TEXT(HelpMe7[[#This Row],[Updated Creation Date]],"mmm dd, yyyy hh:mm"))&gt;0, "Yes","No")</f>
        <v>#VALUE!</v>
      </c>
      <c r="AA11" s="230">
        <f ca="1">IF(HelpMe7[[#This Row],[Updated Resolved Date]]="-",NOW()-TEXT(HelpMe7[[#This Row],[Updated Creation Date]],"mmm dd, yyyy hh:mm"),HelpMe7[[#This Row],[Updated Resolved Date]]-HelpMe7[[#This Row],[Updated Creation Date]])</f>
        <v>9.1055555555576575</v>
      </c>
      <c r="AB11" s="231" t="e">
        <f>YEAR(TEXT(HelpMe7[[#This Row],[Updated Creation Date]],"mmm dd, yyyy hh:mm"))</f>
        <v>#VALUE!</v>
      </c>
      <c r="AC11" s="228" t="e">
        <f>WEEKNUM(TEXT(HelpMe7[[#This Row],[Updated Creation Date]],"mmm dd, yyyy hh:mm"),2)</f>
        <v>#VALUE!</v>
      </c>
      <c r="AD11" s="228" t="e">
        <f>_xlfn.CONCAT(HelpMe7[[#This Row],[Year]],"-W",HelpMe7[[#This Row],[Week'#]])</f>
        <v>#VALUE!</v>
      </c>
      <c r="AE11" s="228" t="str">
        <f>IFERROR(VLOOKUP(HelpMe7[[#This Row],[ID]],CGTracker[#All],11,FALSE),"No CG Status Found")</f>
        <v>No CG Status Found</v>
      </c>
      <c r="AF11" s="228" t="e">
        <f>MONTH(TEXT(HelpMe7[[#This Row],[Updated Creation Date]],"mmm dd, yyyy hh:mm"))</f>
        <v>#VALUE!</v>
      </c>
      <c r="AG11" s="228" t="e">
        <f>_xlfn.CONCAT(HelpMe7[[#This Row],[Year]],"-M",HelpMe7[[#This Row],[Month]])</f>
        <v>#VALUE!</v>
      </c>
      <c r="AH11" s="228" t="str">
        <f ca="1">IF(HelpMe7[[#This Row],[Age]]&lt;2,"Less than 2",IF(HelpMe7[[#This Row],[Age]]&lt;5,"From 2 to 5",IF(HelpMe7[[#This Row],[Age]]&lt;10,"From 5 to 10","More than 10")))</f>
        <v>From 5 to 10</v>
      </c>
      <c r="AI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45474.615277777775</v>
      </c>
      <c r="AJ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45483.720833333333</v>
      </c>
    </row>
    <row r="12" spans="1:36" ht="26">
      <c r="A12" s="237" t="s">
        <v>2641</v>
      </c>
      <c r="B12" s="224" t="s">
        <v>117</v>
      </c>
      <c r="C12" s="224" t="s">
        <v>795</v>
      </c>
      <c r="D12" s="1" t="s">
        <v>2217</v>
      </c>
      <c r="E12" s="224" t="s">
        <v>1495</v>
      </c>
      <c r="F12" s="224" t="s">
        <v>843</v>
      </c>
      <c r="G12" s="224" t="s">
        <v>844</v>
      </c>
      <c r="H12" s="224" t="s">
        <v>403</v>
      </c>
      <c r="I12" s="227" t="s">
        <v>2642</v>
      </c>
      <c r="J12" s="225" t="s">
        <v>2643</v>
      </c>
      <c r="K12" s="224" t="s">
        <v>845</v>
      </c>
      <c r="L12" s="225" t="s">
        <v>2644</v>
      </c>
      <c r="M12" s="224" t="s">
        <v>846</v>
      </c>
      <c r="N12" s="224" t="s">
        <v>1144</v>
      </c>
      <c r="O12" s="224" t="s">
        <v>848</v>
      </c>
      <c r="P12" s="225" t="s">
        <v>2644</v>
      </c>
      <c r="Q12" s="224" t="s">
        <v>795</v>
      </c>
      <c r="R12" s="225" t="s">
        <v>2645</v>
      </c>
      <c r="S12" s="225" t="s">
        <v>2646</v>
      </c>
      <c r="T12" s="225" t="s">
        <v>2643</v>
      </c>
      <c r="U12" s="224" t="s">
        <v>885</v>
      </c>
      <c r="V12" s="224" t="s">
        <v>2218</v>
      </c>
      <c r="W12" s="224" t="s">
        <v>850</v>
      </c>
      <c r="X12" s="228" t="str">
        <f>VLOOKUP(HelpMe7[[#This Row],[Technician]],Technicians[#All],3,FALSE)</f>
        <v>RAK Ceramics</v>
      </c>
      <c r="Y12" s="228" t="str">
        <f>VLOOKUP(HelpMe7[[#This Row],[Technician]],Technicians[#All],2,FALSE)</f>
        <v>SAP Basis</v>
      </c>
      <c r="Z12" s="230" t="e">
        <f>IF((TEXT("Oct 28, 2024 00:00 AM","mmm dd, yyyy hh:mm") - TEXT(HelpMe7[[#This Row],[Updated Creation Date]],"mmm dd, yyyy hh:mm"))&gt;0, "Yes","No")</f>
        <v>#VALUE!</v>
      </c>
      <c r="AA12" s="230">
        <f ca="1">IF(HelpMe7[[#This Row],[Updated Resolved Date]]="-",NOW()-TEXT(HelpMe7[[#This Row],[Updated Creation Date]],"mmm dd, yyyy hh:mm"),HelpMe7[[#This Row],[Updated Resolved Date]]-HelpMe7[[#This Row],[Updated Creation Date]])</f>
        <v>9.0604166666671517</v>
      </c>
      <c r="AB12" s="231" t="e">
        <f>YEAR(TEXT(HelpMe7[[#This Row],[Updated Creation Date]],"mmm dd, yyyy hh:mm"))</f>
        <v>#VALUE!</v>
      </c>
      <c r="AC12" s="228" t="e">
        <f>WEEKNUM(TEXT(HelpMe7[[#This Row],[Updated Creation Date]],"mmm dd, yyyy hh:mm"),2)</f>
        <v>#VALUE!</v>
      </c>
      <c r="AD12" s="228" t="e">
        <f>_xlfn.CONCAT(HelpMe7[[#This Row],[Year]],"-W",HelpMe7[[#This Row],[Week'#]])</f>
        <v>#VALUE!</v>
      </c>
      <c r="AE12" s="228" t="str">
        <f>IFERROR(VLOOKUP(HelpMe7[[#This Row],[ID]],CGTracker[#All],11,FALSE),"No CG Status Found")</f>
        <v>No CG Status Found</v>
      </c>
      <c r="AF12" s="228" t="e">
        <f>MONTH(TEXT(HelpMe7[[#This Row],[Updated Creation Date]],"mmm dd, yyyy hh:mm"))</f>
        <v>#VALUE!</v>
      </c>
      <c r="AG12" s="228" t="e">
        <f>_xlfn.CONCAT(HelpMe7[[#This Row],[Year]],"-M",HelpMe7[[#This Row],[Month]])</f>
        <v>#VALUE!</v>
      </c>
      <c r="AH12" s="228" t="str">
        <f ca="1">IF(HelpMe7[[#This Row],[Age]]&lt;2,"Less than 2",IF(HelpMe7[[#This Row],[Age]]&lt;5,"From 2 to 5",IF(HelpMe7[[#This Row],[Age]]&lt;10,"From 5 to 10","More than 10")))</f>
        <v>From 5 to 10</v>
      </c>
      <c r="AI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45475.441666666666</v>
      </c>
      <c r="AJ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45484.502083333333</v>
      </c>
    </row>
    <row r="13" spans="1:36" ht="14.5">
      <c r="A13" s="237" t="s">
        <v>2647</v>
      </c>
      <c r="B13" s="224" t="s">
        <v>156</v>
      </c>
      <c r="C13" s="224" t="s">
        <v>795</v>
      </c>
      <c r="D13" s="1" t="s">
        <v>2197</v>
      </c>
      <c r="E13" s="224" t="s">
        <v>2126</v>
      </c>
      <c r="F13" s="224" t="s">
        <v>843</v>
      </c>
      <c r="G13" s="224" t="s">
        <v>844</v>
      </c>
      <c r="H13" s="224" t="s">
        <v>403</v>
      </c>
      <c r="I13" s="227" t="s">
        <v>2648</v>
      </c>
      <c r="J13" s="225" t="s">
        <v>2649</v>
      </c>
      <c r="K13" s="224" t="s">
        <v>845</v>
      </c>
      <c r="L13" s="225" t="s">
        <v>2650</v>
      </c>
      <c r="M13" s="224" t="s">
        <v>2126</v>
      </c>
      <c r="N13" s="224" t="s">
        <v>1240</v>
      </c>
      <c r="O13" s="224" t="s">
        <v>848</v>
      </c>
      <c r="P13" s="225" t="s">
        <v>2651</v>
      </c>
      <c r="Q13" s="224" t="s">
        <v>795</v>
      </c>
      <c r="R13" s="225" t="s">
        <v>2652</v>
      </c>
      <c r="S13" s="225" t="s">
        <v>2652</v>
      </c>
      <c r="T13" s="225" t="s">
        <v>2649</v>
      </c>
      <c r="U13" s="224" t="s">
        <v>1260</v>
      </c>
      <c r="V13" s="224" t="s">
        <v>1260</v>
      </c>
      <c r="W13" s="224" t="s">
        <v>850</v>
      </c>
      <c r="X13" s="228" t="str">
        <f>VLOOKUP(HelpMe7[[#This Row],[Technician]],Technicians[#All],3,FALSE)</f>
        <v>RAK Ceramics</v>
      </c>
      <c r="Y13" s="228" t="str">
        <f>VLOOKUP(HelpMe7[[#This Row],[Technician]],Technicians[#All],2,FALSE)</f>
        <v>SAP Basis</v>
      </c>
      <c r="Z13" s="233" t="e">
        <f>IF((TEXT("Oct 28, 2024 00:00 AM","mmm dd, yyyy hh:mm") - TEXT(HelpMe7[[#This Row],[Updated Creation Date]],"mmm dd, yyyy hh:mm"))&gt;0, "Yes","No")</f>
        <v>#VALUE!</v>
      </c>
      <c r="AA13" s="230">
        <f ca="1">IF(HelpMe7[[#This Row],[Updated Resolved Date]]="-",NOW()-TEXT(HelpMe7[[#This Row],[Updated Creation Date]],"mmm dd, yyyy hh:mm"),HelpMe7[[#This Row],[Updated Resolved Date]]-HelpMe7[[#This Row],[Updated Creation Date]])</f>
        <v>8.333333331393078E-3</v>
      </c>
      <c r="AB13" s="231" t="e">
        <f>YEAR(TEXT(HelpMe7[[#This Row],[Updated Creation Date]],"mmm dd, yyyy hh:mm"))</f>
        <v>#VALUE!</v>
      </c>
      <c r="AC13" s="228" t="e">
        <f>WEEKNUM(TEXT(HelpMe7[[#This Row],[Updated Creation Date]],"mmm dd, yyyy hh:mm"),2)</f>
        <v>#VALUE!</v>
      </c>
      <c r="AD13" s="228" t="e">
        <f>_xlfn.CONCAT(HelpMe7[[#This Row],[Year]],"-W",HelpMe7[[#This Row],[Week'#]])</f>
        <v>#VALUE!</v>
      </c>
      <c r="AE13" s="228" t="str">
        <f>IFERROR(VLOOKUP(HelpMe7[[#This Row],[ID]],CGTracker[#All],11,FALSE),"No CG Status Found")</f>
        <v>No CG Status Found</v>
      </c>
      <c r="AF13" s="228" t="e">
        <f>MONTH(TEXT(HelpMe7[[#This Row],[Updated Creation Date]],"mmm dd, yyyy hh:mm"))</f>
        <v>#VALUE!</v>
      </c>
      <c r="AG13" s="228" t="e">
        <f>_xlfn.CONCAT(HelpMe7[[#This Row],[Year]],"-M",HelpMe7[[#This Row],[Month]])</f>
        <v>#VALUE!</v>
      </c>
      <c r="AH13" s="228" t="str">
        <f ca="1">IF(HelpMe7[[#This Row],[Age]]&lt;2,"Less than 2",IF(HelpMe7[[#This Row],[Age]]&lt;5,"From 2 to 5",IF(HelpMe7[[#This Row],[Age]]&lt;10,"From 5 to 10","More than 10")))</f>
        <v>Less than 2</v>
      </c>
      <c r="AI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45474.447222222225</v>
      </c>
      <c r="AJ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45474.455555555556</v>
      </c>
    </row>
    <row r="14" spans="1:36" ht="14.5">
      <c r="A14" s="237" t="s">
        <v>2653</v>
      </c>
      <c r="B14" s="224" t="s">
        <v>156</v>
      </c>
      <c r="C14" s="224" t="s">
        <v>795</v>
      </c>
      <c r="D14" s="1" t="s">
        <v>1553</v>
      </c>
      <c r="E14" s="224" t="s">
        <v>1554</v>
      </c>
      <c r="F14" s="224" t="s">
        <v>843</v>
      </c>
      <c r="G14" s="224" t="s">
        <v>844</v>
      </c>
      <c r="H14" s="224" t="s">
        <v>403</v>
      </c>
      <c r="I14" s="227" t="s">
        <v>2637</v>
      </c>
      <c r="J14" s="225" t="s">
        <v>2654</v>
      </c>
      <c r="K14" s="224" t="s">
        <v>845</v>
      </c>
      <c r="L14" s="225" t="s">
        <v>2644</v>
      </c>
      <c r="M14" s="224" t="s">
        <v>1554</v>
      </c>
      <c r="N14" s="224" t="s">
        <v>1555</v>
      </c>
      <c r="O14" s="224" t="s">
        <v>848</v>
      </c>
      <c r="P14" s="225" t="s">
        <v>2644</v>
      </c>
      <c r="Q14" s="224" t="s">
        <v>795</v>
      </c>
      <c r="R14" s="225" t="s">
        <v>2655</v>
      </c>
      <c r="S14" s="225" t="s">
        <v>2656</v>
      </c>
      <c r="T14" s="225" t="s">
        <v>2654</v>
      </c>
      <c r="U14" s="224" t="s">
        <v>1260</v>
      </c>
      <c r="V14" s="224" t="s">
        <v>1260</v>
      </c>
      <c r="W14" s="224" t="s">
        <v>850</v>
      </c>
      <c r="X14" s="228" t="str">
        <f>VLOOKUP(HelpMe7[[#This Row],[Technician]],Technicians[#All],3,FALSE)</f>
        <v>RAK Ceramics</v>
      </c>
      <c r="Y14" s="228" t="str">
        <f>VLOOKUP(HelpMe7[[#This Row],[Technician]],Technicians[#All],2,FALSE)</f>
        <v>SAP Basis</v>
      </c>
      <c r="Z14" s="233" t="e">
        <f>IF((TEXT("Oct 28, 2024 00:00 AM","mmm dd, yyyy hh:mm") - TEXT(HelpMe7[[#This Row],[Updated Creation Date]],"mmm dd, yyyy hh:mm"))&gt;0, "Yes","No")</f>
        <v>#VALUE!</v>
      </c>
      <c r="AA14" s="230">
        <f ca="1">IF(HelpMe7[[#This Row],[Updated Resolved Date]]="-",NOW()-TEXT(HelpMe7[[#This Row],[Updated Creation Date]],"mmm dd, yyyy hh:mm"),HelpMe7[[#This Row],[Updated Resolved Date]]-HelpMe7[[#This Row],[Updated Creation Date]])</f>
        <v>9.7798611111138598</v>
      </c>
      <c r="AB14" s="231" t="e">
        <f>YEAR(TEXT(HelpMe7[[#This Row],[Updated Creation Date]],"mmm dd, yyyy hh:mm"))</f>
        <v>#VALUE!</v>
      </c>
      <c r="AC14" s="228" t="e">
        <f>WEEKNUM(TEXT(HelpMe7[[#This Row],[Updated Creation Date]],"mmm dd, yyyy hh:mm"),2)</f>
        <v>#VALUE!</v>
      </c>
      <c r="AD14" s="228" t="e">
        <f>_xlfn.CONCAT(HelpMe7[[#This Row],[Year]],"-W",HelpMe7[[#This Row],[Week'#]])</f>
        <v>#VALUE!</v>
      </c>
      <c r="AE14" s="228" t="str">
        <f>IFERROR(VLOOKUP(HelpMe7[[#This Row],[ID]],CGTracker[#All],11,FALSE),"No CG Status Found")</f>
        <v>No CG Status Found</v>
      </c>
      <c r="AF14" s="228" t="e">
        <f>MONTH(TEXT(HelpMe7[[#This Row],[Updated Creation Date]],"mmm dd, yyyy hh:mm"))</f>
        <v>#VALUE!</v>
      </c>
      <c r="AG14" s="228" t="e">
        <f>_xlfn.CONCAT(HelpMe7[[#This Row],[Year]],"-M",HelpMe7[[#This Row],[Month]])</f>
        <v>#VALUE!</v>
      </c>
      <c r="AH14" s="228" t="str">
        <f ca="1">IF(HelpMe7[[#This Row],[Age]]&lt;2,"Less than 2",IF(HelpMe7[[#This Row],[Age]]&lt;5,"From 2 to 5",IF(HelpMe7[[#This Row],[Age]]&lt;10,"From 5 to 10","More than 10")))</f>
        <v>From 5 to 10</v>
      </c>
      <c r="AI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45474.698611111111</v>
      </c>
      <c r="AJ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45484.478472222225</v>
      </c>
    </row>
    <row r="15" spans="1:36" ht="26">
      <c r="A15" s="237" t="s">
        <v>2657</v>
      </c>
      <c r="B15" s="224" t="s">
        <v>117</v>
      </c>
      <c r="C15" s="224" t="s">
        <v>881</v>
      </c>
      <c r="D15" s="1" t="s">
        <v>1862</v>
      </c>
      <c r="E15" s="224" t="s">
        <v>1863</v>
      </c>
      <c r="F15" s="224" t="s">
        <v>843</v>
      </c>
      <c r="G15" s="224" t="s">
        <v>844</v>
      </c>
      <c r="H15" s="224" t="s">
        <v>403</v>
      </c>
      <c r="I15" s="227" t="s">
        <v>2658</v>
      </c>
      <c r="J15" s="225" t="s">
        <v>2659</v>
      </c>
      <c r="K15" s="224" t="s">
        <v>885</v>
      </c>
      <c r="L15" s="225" t="s">
        <v>2660</v>
      </c>
      <c r="M15" s="224" t="s">
        <v>915</v>
      </c>
      <c r="N15" s="224" t="s">
        <v>1185</v>
      </c>
      <c r="O15" s="224" t="s">
        <v>848</v>
      </c>
      <c r="P15" s="225" t="s">
        <v>2660</v>
      </c>
      <c r="Q15" s="224" t="s">
        <v>881</v>
      </c>
      <c r="R15" s="225" t="s">
        <v>2661</v>
      </c>
      <c r="S15" s="225" t="s">
        <v>2662</v>
      </c>
      <c r="T15" s="225" t="s">
        <v>2659</v>
      </c>
      <c r="U15" s="224" t="s">
        <v>885</v>
      </c>
      <c r="V15" s="224" t="s">
        <v>1260</v>
      </c>
      <c r="W15" s="224" t="s">
        <v>888</v>
      </c>
      <c r="X15" s="228" t="str">
        <f>VLOOKUP(HelpMe7[[#This Row],[Technician]],Technicians[#All],3,FALSE)</f>
        <v>RAK Ceramics</v>
      </c>
      <c r="Y15" s="228" t="str">
        <f>VLOOKUP(HelpMe7[[#This Row],[Technician]],Technicians[#All],2,FALSE)</f>
        <v>SAP Basis</v>
      </c>
      <c r="Z15" s="233" t="e">
        <f>IF((TEXT("Oct 28, 2024 00:00 AM","mmm dd, yyyy hh:mm") - TEXT(HelpMe7[[#This Row],[Updated Creation Date]],"mmm dd, yyyy hh:mm"))&gt;0, "Yes","No")</f>
        <v>#VALUE!</v>
      </c>
      <c r="AA15" s="230">
        <f ca="1">IF(HelpMe7[[#This Row],[Updated Resolved Date]]="-",NOW()-TEXT(HelpMe7[[#This Row],[Updated Creation Date]],"mmm dd, yyyy hh:mm"),HelpMe7[[#This Row],[Updated Resolved Date]]-HelpMe7[[#This Row],[Updated Creation Date]])</f>
        <v>13.144444444442343</v>
      </c>
      <c r="AB15" s="231" t="e">
        <f>YEAR(TEXT(HelpMe7[[#This Row],[Updated Creation Date]],"mmm dd, yyyy hh:mm"))</f>
        <v>#VALUE!</v>
      </c>
      <c r="AC15" s="228" t="e">
        <f>WEEKNUM(TEXT(HelpMe7[[#This Row],[Updated Creation Date]],"mmm dd, yyyy hh:mm"),2)</f>
        <v>#VALUE!</v>
      </c>
      <c r="AD15" s="228" t="e">
        <f>_xlfn.CONCAT(HelpMe7[[#This Row],[Year]],"-W",HelpMe7[[#This Row],[Week'#]])</f>
        <v>#VALUE!</v>
      </c>
      <c r="AE15" s="228" t="str">
        <f>IFERROR(VLOOKUP(HelpMe7[[#This Row],[ID]],CGTracker[#All],11,FALSE),"No CG Status Found")</f>
        <v>No CG Status Found</v>
      </c>
      <c r="AF15" s="228" t="e">
        <f>MONTH(TEXT(HelpMe7[[#This Row],[Updated Creation Date]],"mmm dd, yyyy hh:mm"))</f>
        <v>#VALUE!</v>
      </c>
      <c r="AG15" s="228" t="e">
        <f>_xlfn.CONCAT(HelpMe7[[#This Row],[Year]],"-M",HelpMe7[[#This Row],[Month]])</f>
        <v>#VALUE!</v>
      </c>
      <c r="AH15" s="228" t="str">
        <f ca="1">IF(HelpMe7[[#This Row],[Age]]&lt;2,"Less than 2",IF(HelpMe7[[#This Row],[Age]]&lt;5,"From 2 to 5",IF(HelpMe7[[#This Row],[Age]]&lt;10,"From 5 to 10","More than 10")))</f>
        <v>More than 10</v>
      </c>
      <c r="AI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45475.466666666667</v>
      </c>
      <c r="AJ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45488.611111111109</v>
      </c>
    </row>
    <row r="16" spans="1:36" ht="14.5">
      <c r="A16" s="237" t="s">
        <v>2663</v>
      </c>
      <c r="B16" s="224" t="s">
        <v>117</v>
      </c>
      <c r="C16" s="224" t="s">
        <v>795</v>
      </c>
      <c r="D16" s="1" t="s">
        <v>932</v>
      </c>
      <c r="E16" s="224" t="s">
        <v>933</v>
      </c>
      <c r="F16" s="224" t="s">
        <v>843</v>
      </c>
      <c r="G16" s="224" t="s">
        <v>844</v>
      </c>
      <c r="H16" s="224" t="s">
        <v>131</v>
      </c>
      <c r="I16" s="227" t="s">
        <v>2664</v>
      </c>
      <c r="J16" s="225" t="s">
        <v>2665</v>
      </c>
      <c r="K16" s="224" t="s">
        <v>845</v>
      </c>
      <c r="L16" s="225" t="s">
        <v>1260</v>
      </c>
      <c r="M16" s="224" t="s">
        <v>846</v>
      </c>
      <c r="N16" s="224" t="s">
        <v>934</v>
      </c>
      <c r="O16" s="224" t="s">
        <v>848</v>
      </c>
      <c r="P16" s="225" t="s">
        <v>2666</v>
      </c>
      <c r="Q16" s="224" t="s">
        <v>795</v>
      </c>
      <c r="R16" s="225" t="s">
        <v>1260</v>
      </c>
      <c r="S16" s="225" t="s">
        <v>2667</v>
      </c>
      <c r="T16" s="225" t="s">
        <v>2665</v>
      </c>
      <c r="U16" s="224" t="s">
        <v>885</v>
      </c>
      <c r="V16" s="224" t="s">
        <v>1260</v>
      </c>
      <c r="W16" s="224" t="s">
        <v>850</v>
      </c>
      <c r="X16" s="228" t="str">
        <f>VLOOKUP(HelpMe7[[#This Row],[Technician]],Technicians[#All],3,FALSE)</f>
        <v>RAK Ceramics</v>
      </c>
      <c r="Y16" s="228" t="str">
        <f>VLOOKUP(HelpMe7[[#This Row],[Technician]],Technicians[#All],2,FALSE)</f>
        <v>SAP Basis</v>
      </c>
      <c r="Z16" s="233" t="e">
        <f>IF((TEXT("Oct 28, 2024 00:00 AM","mmm dd, yyyy hh:mm") - TEXT(HelpMe7[[#This Row],[Updated Creation Date]],"mmm dd, yyyy hh:mm"))&gt;0, "Yes","No")</f>
        <v>#VALUE!</v>
      </c>
      <c r="AA16" s="230">
        <f ca="1">IF(HelpMe7[[#This Row],[Updated Resolved Date]]="-",NOW()-TEXT(HelpMe7[[#This Row],[Updated Creation Date]],"mmm dd, yyyy hh:mm"),HelpMe7[[#This Row],[Updated Resolved Date]]-HelpMe7[[#This Row],[Updated Creation Date]])</f>
        <v>177.30544571758946</v>
      </c>
      <c r="AB16" s="231" t="e">
        <f>YEAR(TEXT(HelpMe7[[#This Row],[Updated Creation Date]],"mmm dd, yyyy hh:mm"))</f>
        <v>#VALUE!</v>
      </c>
      <c r="AC16" s="228" t="e">
        <f>WEEKNUM(TEXT(HelpMe7[[#This Row],[Updated Creation Date]],"mmm dd, yyyy hh:mm"),2)</f>
        <v>#VALUE!</v>
      </c>
      <c r="AD16" s="228" t="e">
        <f>_xlfn.CONCAT(HelpMe7[[#This Row],[Year]],"-W",HelpMe7[[#This Row],[Week'#]])</f>
        <v>#VALUE!</v>
      </c>
      <c r="AE16" s="228" t="str">
        <f>IFERROR(VLOOKUP(HelpMe7[[#This Row],[ID]],CGTracker[#All],11,FALSE),"No CG Status Found")</f>
        <v>No CG Status Found</v>
      </c>
      <c r="AF16" s="228" t="e">
        <f>MONTH(TEXT(HelpMe7[[#This Row],[Updated Creation Date]],"mmm dd, yyyy hh:mm"))</f>
        <v>#VALUE!</v>
      </c>
      <c r="AG16" s="228" t="e">
        <f>_xlfn.CONCAT(HelpMe7[[#This Row],[Year]],"-M",HelpMe7[[#This Row],[Month]])</f>
        <v>#VALUE!</v>
      </c>
      <c r="AH16" s="228" t="str">
        <f ca="1">IF(HelpMe7[[#This Row],[Age]]&lt;2,"Less than 2",IF(HelpMe7[[#This Row],[Age]]&lt;5,"From 2 to 5",IF(HelpMe7[[#This Row],[Age]]&lt;10,"From 5 to 10","More than 10")))</f>
        <v>More than 10</v>
      </c>
      <c r="AI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45475.479861111111</v>
      </c>
      <c r="AJ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 spans="1:36" ht="14.5">
      <c r="A17" s="237" t="s">
        <v>2668</v>
      </c>
      <c r="B17" s="224" t="s">
        <v>117</v>
      </c>
      <c r="C17" s="224" t="s">
        <v>795</v>
      </c>
      <c r="D17" s="1" t="s">
        <v>1356</v>
      </c>
      <c r="E17" s="224" t="s">
        <v>1357</v>
      </c>
      <c r="F17" s="224" t="s">
        <v>843</v>
      </c>
      <c r="G17" s="224" t="s">
        <v>844</v>
      </c>
      <c r="H17" s="224" t="s">
        <v>403</v>
      </c>
      <c r="I17" s="227" t="s">
        <v>2669</v>
      </c>
      <c r="J17" s="225" t="s">
        <v>2670</v>
      </c>
      <c r="K17" s="224" t="s">
        <v>845</v>
      </c>
      <c r="L17" s="225" t="s">
        <v>2671</v>
      </c>
      <c r="M17" s="224" t="s">
        <v>846</v>
      </c>
      <c r="N17" s="224" t="s">
        <v>1144</v>
      </c>
      <c r="O17" s="224" t="s">
        <v>920</v>
      </c>
      <c r="P17" s="225" t="s">
        <v>2671</v>
      </c>
      <c r="Q17" s="224" t="s">
        <v>795</v>
      </c>
      <c r="R17" s="225" t="s">
        <v>2672</v>
      </c>
      <c r="S17" s="225" t="s">
        <v>2673</v>
      </c>
      <c r="T17" s="225" t="s">
        <v>2670</v>
      </c>
      <c r="U17" s="224" t="s">
        <v>885</v>
      </c>
      <c r="V17" s="224" t="s">
        <v>1260</v>
      </c>
      <c r="W17" s="224" t="s">
        <v>850</v>
      </c>
      <c r="X17" s="228" t="str">
        <f>VLOOKUP(HelpMe7[[#This Row],[Technician]],Technicians[#All],3,FALSE)</f>
        <v>RAK Ceramics</v>
      </c>
      <c r="Y17" s="228" t="str">
        <f>VLOOKUP(HelpMe7[[#This Row],[Technician]],Technicians[#All],2,FALSE)</f>
        <v>SAP Basis</v>
      </c>
      <c r="Z17" s="233" t="e">
        <f>IF((TEXT("Oct 28, 2024 00:00 AM","mmm dd, yyyy hh:mm") - TEXT(HelpMe7[[#This Row],[Updated Creation Date]],"mmm dd, yyyy hh:mm"))&gt;0, "Yes","No")</f>
        <v>#VALUE!</v>
      </c>
      <c r="AA17" s="230">
        <f ca="1">IF(HelpMe7[[#This Row],[Updated Resolved Date]]="-",NOW()-TEXT(HelpMe7[[#This Row],[Updated Creation Date]],"mmm dd, yyyy hh:mm"),HelpMe7[[#This Row],[Updated Resolved Date]]-HelpMe7[[#This Row],[Updated Creation Date]])</f>
        <v>1.0569444444481633</v>
      </c>
      <c r="AB17" s="231" t="e">
        <f>YEAR(TEXT(HelpMe7[[#This Row],[Updated Creation Date]],"mmm dd, yyyy hh:mm"))</f>
        <v>#VALUE!</v>
      </c>
      <c r="AC17" s="228" t="e">
        <f>WEEKNUM(TEXT(HelpMe7[[#This Row],[Updated Creation Date]],"mmm dd, yyyy hh:mm"),2)</f>
        <v>#VALUE!</v>
      </c>
      <c r="AD17" s="228" t="e">
        <f>_xlfn.CONCAT(HelpMe7[[#This Row],[Year]],"-W",HelpMe7[[#This Row],[Week'#]])</f>
        <v>#VALUE!</v>
      </c>
      <c r="AE17" s="228" t="str">
        <f>IFERROR(VLOOKUP(HelpMe7[[#This Row],[ID]],CGTracker[#All],11,FALSE),"No CG Status Found")</f>
        <v>No CG Status Found</v>
      </c>
      <c r="AF17" s="228" t="e">
        <f>MONTH(TEXT(HelpMe7[[#This Row],[Updated Creation Date]],"mmm dd, yyyy hh:mm"))</f>
        <v>#VALUE!</v>
      </c>
      <c r="AG17" s="228" t="e">
        <f>_xlfn.CONCAT(HelpMe7[[#This Row],[Year]],"-M",HelpMe7[[#This Row],[Month]])</f>
        <v>#VALUE!</v>
      </c>
      <c r="AH17" s="228" t="str">
        <f ca="1">IF(HelpMe7[[#This Row],[Age]]&lt;2,"Less than 2",IF(HelpMe7[[#This Row],[Age]]&lt;5,"From 2 to 5",IF(HelpMe7[[#This Row],[Age]]&lt;10,"From 5 to 10","More than 10")))</f>
        <v>Less than 2</v>
      </c>
      <c r="AI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45475.636111111111</v>
      </c>
      <c r="AJ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45476.693055555559</v>
      </c>
    </row>
    <row r="18" spans="1:36" ht="14.5">
      <c r="A18" s="237" t="s">
        <v>2674</v>
      </c>
      <c r="B18" s="224" t="s">
        <v>117</v>
      </c>
      <c r="C18" s="224" t="s">
        <v>881</v>
      </c>
      <c r="D18" s="1" t="s">
        <v>1920</v>
      </c>
      <c r="E18" s="224" t="s">
        <v>1164</v>
      </c>
      <c r="F18" s="224" t="s">
        <v>843</v>
      </c>
      <c r="G18" s="224" t="s">
        <v>844</v>
      </c>
      <c r="H18" s="224" t="s">
        <v>403</v>
      </c>
      <c r="I18" s="227" t="s">
        <v>2675</v>
      </c>
      <c r="J18" s="225" t="s">
        <v>2676</v>
      </c>
      <c r="K18" s="224" t="s">
        <v>845</v>
      </c>
      <c r="L18" s="225" t="s">
        <v>2677</v>
      </c>
      <c r="M18" s="224" t="s">
        <v>846</v>
      </c>
      <c r="N18" s="224" t="s">
        <v>983</v>
      </c>
      <c r="O18" s="224" t="s">
        <v>848</v>
      </c>
      <c r="P18" s="225" t="s">
        <v>2677</v>
      </c>
      <c r="Q18" s="224" t="s">
        <v>881</v>
      </c>
      <c r="R18" s="225" t="s">
        <v>2678</v>
      </c>
      <c r="S18" s="225" t="s">
        <v>2679</v>
      </c>
      <c r="T18" s="225" t="s">
        <v>2676</v>
      </c>
      <c r="U18" s="224" t="s">
        <v>885</v>
      </c>
      <c r="V18" s="224" t="s">
        <v>1260</v>
      </c>
      <c r="W18" s="224" t="s">
        <v>850</v>
      </c>
      <c r="X18" s="228" t="str">
        <f>VLOOKUP(HelpMe7[[#This Row],[Technician]],Technicians[#All],3,FALSE)</f>
        <v>RAK Ceramics</v>
      </c>
      <c r="Y18" s="228" t="str">
        <f>VLOOKUP(HelpMe7[[#This Row],[Technician]],Technicians[#All],2,FALSE)</f>
        <v>SAP Basis</v>
      </c>
      <c r="Z18" s="233" t="e">
        <f>IF((TEXT("Oct 28, 2024 00:00 AM","mmm dd, yyyy hh:mm") - TEXT(HelpMe7[[#This Row],[Updated Creation Date]],"mmm dd, yyyy hh:mm"))&gt;0, "Yes","No")</f>
        <v>#VALUE!</v>
      </c>
      <c r="AA18" s="230">
        <f ca="1">IF(HelpMe7[[#This Row],[Updated Resolved Date]]="-",NOW()-TEXT(HelpMe7[[#This Row],[Updated Creation Date]],"mmm dd, yyyy hh:mm"),HelpMe7[[#This Row],[Updated Resolved Date]]-HelpMe7[[#This Row],[Updated Creation Date]])</f>
        <v>9.1201388888875954</v>
      </c>
      <c r="AB18" s="231" t="e">
        <f>YEAR(TEXT(HelpMe7[[#This Row],[Updated Creation Date]],"mmm dd, yyyy hh:mm"))</f>
        <v>#VALUE!</v>
      </c>
      <c r="AC18" s="228" t="e">
        <f>WEEKNUM(TEXT(HelpMe7[[#This Row],[Updated Creation Date]],"mmm dd, yyyy hh:mm"),2)</f>
        <v>#VALUE!</v>
      </c>
      <c r="AD18" s="228" t="e">
        <f>_xlfn.CONCAT(HelpMe7[[#This Row],[Year]],"-W",HelpMe7[[#This Row],[Week'#]])</f>
        <v>#VALUE!</v>
      </c>
      <c r="AE18" s="228" t="str">
        <f>IFERROR(VLOOKUP(HelpMe7[[#This Row],[ID]],CGTracker[#All],11,FALSE),"No CG Status Found")</f>
        <v>No CG Status Found</v>
      </c>
      <c r="AF18" s="228" t="e">
        <f>MONTH(TEXT(HelpMe7[[#This Row],[Updated Creation Date]],"mmm dd, yyyy hh:mm"))</f>
        <v>#VALUE!</v>
      </c>
      <c r="AG18" s="228" t="e">
        <f>_xlfn.CONCAT(HelpMe7[[#This Row],[Year]],"-M",HelpMe7[[#This Row],[Month]])</f>
        <v>#VALUE!</v>
      </c>
      <c r="AH18" s="228" t="str">
        <f ca="1">IF(HelpMe7[[#This Row],[Age]]&lt;2,"Less than 2",IF(HelpMe7[[#This Row],[Age]]&lt;5,"From 2 to 5",IF(HelpMe7[[#This Row],[Age]]&lt;10,"From 5 to 10","More than 10")))</f>
        <v>From 5 to 10</v>
      </c>
      <c r="AI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45476.499305555553</v>
      </c>
      <c r="AJ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45485.619444444441</v>
      </c>
    </row>
    <row r="19" spans="1:36" ht="26">
      <c r="A19" s="237" t="s">
        <v>2680</v>
      </c>
      <c r="B19" s="224" t="s">
        <v>156</v>
      </c>
      <c r="C19" s="224" t="s">
        <v>795</v>
      </c>
      <c r="D19" s="1" t="s">
        <v>2372</v>
      </c>
      <c r="E19" s="224" t="s">
        <v>962</v>
      </c>
      <c r="F19" s="224" t="s">
        <v>963</v>
      </c>
      <c r="G19" s="224" t="s">
        <v>980</v>
      </c>
      <c r="H19" s="224" t="s">
        <v>403</v>
      </c>
      <c r="I19" s="227" t="s">
        <v>2681</v>
      </c>
      <c r="J19" s="225" t="s">
        <v>2682</v>
      </c>
      <c r="K19" s="224" t="s">
        <v>845</v>
      </c>
      <c r="L19" s="225" t="s">
        <v>2683</v>
      </c>
      <c r="M19" s="224" t="s">
        <v>962</v>
      </c>
      <c r="N19" s="224" t="s">
        <v>860</v>
      </c>
      <c r="O19" s="224" t="s">
        <v>964</v>
      </c>
      <c r="P19" s="225" t="s">
        <v>2684</v>
      </c>
      <c r="Q19" s="224" t="s">
        <v>861</v>
      </c>
      <c r="R19" s="225" t="s">
        <v>2685</v>
      </c>
      <c r="S19" s="225" t="s">
        <v>2685</v>
      </c>
      <c r="T19" s="225" t="s">
        <v>2682</v>
      </c>
      <c r="U19" s="224" t="s">
        <v>1260</v>
      </c>
      <c r="V19" s="224" t="s">
        <v>1260</v>
      </c>
      <c r="W19" s="224" t="s">
        <v>850</v>
      </c>
      <c r="X19" s="228" t="str">
        <f>VLOOKUP(HelpMe7[[#This Row],[Technician]],Technicians[#All],3,FALSE)</f>
        <v>RAK Ceramics</v>
      </c>
      <c r="Y19" s="228" t="str">
        <f>VLOOKUP(HelpMe7[[#This Row],[Technician]],Technicians[#All],2,FALSE)</f>
        <v>Business Head India</v>
      </c>
      <c r="Z19" s="233" t="e">
        <f>IF((TEXT("Oct 28, 2024 00:00 AM","mmm dd, yyyy hh:mm") - TEXT(HelpMe7[[#This Row],[Updated Creation Date]],"mmm dd, yyyy hh:mm"))&gt;0, "Yes","No")</f>
        <v>#VALUE!</v>
      </c>
      <c r="AA19" s="230">
        <f ca="1">IF(HelpMe7[[#This Row],[Updated Resolved Date]]="-",NOW()-TEXT(HelpMe7[[#This Row],[Updated Creation Date]],"mmm dd, yyyy hh:mm"),HelpMe7[[#This Row],[Updated Resolved Date]]-HelpMe7[[#This Row],[Updated Creation Date]])</f>
        <v>2.9145833333313931</v>
      </c>
      <c r="AB19" s="231" t="e">
        <f>YEAR(TEXT(HelpMe7[[#This Row],[Updated Creation Date]],"mmm dd, yyyy hh:mm"))</f>
        <v>#VALUE!</v>
      </c>
      <c r="AC19" s="228" t="e">
        <f>WEEKNUM(TEXT(HelpMe7[[#This Row],[Updated Creation Date]],"mmm dd, yyyy hh:mm"),2)</f>
        <v>#VALUE!</v>
      </c>
      <c r="AD19" s="228" t="e">
        <f>_xlfn.CONCAT(HelpMe7[[#This Row],[Year]],"-W",HelpMe7[[#This Row],[Week'#]])</f>
        <v>#VALUE!</v>
      </c>
      <c r="AE19" s="228" t="str">
        <f>IFERROR(VLOOKUP(HelpMe7[[#This Row],[ID]],CGTracker[#All],11,FALSE),"No CG Status Found")</f>
        <v>No CG Status Found</v>
      </c>
      <c r="AF19" s="228" t="e">
        <f>MONTH(TEXT(HelpMe7[[#This Row],[Updated Creation Date]],"mmm dd, yyyy hh:mm"))</f>
        <v>#VALUE!</v>
      </c>
      <c r="AG19" s="228" t="e">
        <f>_xlfn.CONCAT(HelpMe7[[#This Row],[Year]],"-M",HelpMe7[[#This Row],[Month]])</f>
        <v>#VALUE!</v>
      </c>
      <c r="AH19" s="228" t="str">
        <f ca="1">IF(HelpMe7[[#This Row],[Age]]&lt;2,"Less than 2",IF(HelpMe7[[#This Row],[Age]]&lt;5,"From 2 to 5",IF(HelpMe7[[#This Row],[Age]]&lt;10,"From 5 to 10","More than 10")))</f>
        <v>From 2 to 5</v>
      </c>
      <c r="AI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45475.623611111114</v>
      </c>
      <c r="AJ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45478.538194444445</v>
      </c>
    </row>
    <row r="20" spans="1:36" ht="14.5">
      <c r="A20" s="237" t="s">
        <v>2686</v>
      </c>
      <c r="B20" s="224" t="s">
        <v>117</v>
      </c>
      <c r="C20" s="224" t="s">
        <v>795</v>
      </c>
      <c r="D20" s="1" t="s">
        <v>2233</v>
      </c>
      <c r="E20" s="224" t="s">
        <v>1822</v>
      </c>
      <c r="F20" s="224" t="s">
        <v>843</v>
      </c>
      <c r="G20" s="224" t="s">
        <v>844</v>
      </c>
      <c r="H20" s="224" t="s">
        <v>403</v>
      </c>
      <c r="I20" s="227" t="s">
        <v>2687</v>
      </c>
      <c r="J20" s="225" t="s">
        <v>2688</v>
      </c>
      <c r="K20" s="224" t="s">
        <v>845</v>
      </c>
      <c r="L20" s="225" t="s">
        <v>2689</v>
      </c>
      <c r="M20" s="224" t="s">
        <v>915</v>
      </c>
      <c r="N20" s="224" t="s">
        <v>847</v>
      </c>
      <c r="O20" s="224" t="s">
        <v>848</v>
      </c>
      <c r="P20" s="225" t="s">
        <v>2689</v>
      </c>
      <c r="Q20" s="224" t="s">
        <v>795</v>
      </c>
      <c r="R20" s="225" t="s">
        <v>2690</v>
      </c>
      <c r="S20" s="225" t="s">
        <v>2691</v>
      </c>
      <c r="T20" s="225" t="s">
        <v>2688</v>
      </c>
      <c r="U20" s="224" t="s">
        <v>885</v>
      </c>
      <c r="V20" s="224" t="s">
        <v>1260</v>
      </c>
      <c r="W20" s="224" t="s">
        <v>850</v>
      </c>
      <c r="X20" s="228" t="str">
        <f>VLOOKUP(HelpMe7[[#This Row],[Technician]],Technicians[#All],3,FALSE)</f>
        <v>RAK Ceramics</v>
      </c>
      <c r="Y20" s="228" t="str">
        <f>VLOOKUP(HelpMe7[[#This Row],[Technician]],Technicians[#All],2,FALSE)</f>
        <v>SAP Basis</v>
      </c>
      <c r="Z20" s="233" t="e">
        <f>IF((TEXT("Oct 28, 2024 00:00 AM","mmm dd, yyyy hh:mm") - TEXT(HelpMe7[[#This Row],[Updated Creation Date]],"mmm dd, yyyy hh:mm"))&gt;0, "Yes","No")</f>
        <v>#VALUE!</v>
      </c>
      <c r="AA20" s="230">
        <f ca="1">IF(HelpMe7[[#This Row],[Updated Resolved Date]]="-",NOW()-TEXT(HelpMe7[[#This Row],[Updated Creation Date]],"mmm dd, yyyy hh:mm"),HelpMe7[[#This Row],[Updated Resolved Date]]-HelpMe7[[#This Row],[Updated Creation Date]])</f>
        <v>7.9680555555532919</v>
      </c>
      <c r="AB20" s="231" t="e">
        <f>YEAR(TEXT(HelpMe7[[#This Row],[Updated Creation Date]],"mmm dd, yyyy hh:mm"))</f>
        <v>#VALUE!</v>
      </c>
      <c r="AC20" s="228" t="e">
        <f>WEEKNUM(TEXT(HelpMe7[[#This Row],[Updated Creation Date]],"mmm dd, yyyy hh:mm"),2)</f>
        <v>#VALUE!</v>
      </c>
      <c r="AD20" s="228" t="e">
        <f>_xlfn.CONCAT(HelpMe7[[#This Row],[Year]],"-W",HelpMe7[[#This Row],[Week'#]])</f>
        <v>#VALUE!</v>
      </c>
      <c r="AE20" s="228" t="str">
        <f>IFERROR(VLOOKUP(HelpMe7[[#This Row],[ID]],CGTracker[#All],11,FALSE),"No CG Status Found")</f>
        <v>No CG Status Found</v>
      </c>
      <c r="AF20" s="228" t="e">
        <f>MONTH(TEXT(HelpMe7[[#This Row],[Updated Creation Date]],"mmm dd, yyyy hh:mm"))</f>
        <v>#VALUE!</v>
      </c>
      <c r="AG20" s="228" t="e">
        <f>_xlfn.CONCAT(HelpMe7[[#This Row],[Year]],"-M",HelpMe7[[#This Row],[Month]])</f>
        <v>#VALUE!</v>
      </c>
      <c r="AH20" s="228" t="str">
        <f ca="1">IF(HelpMe7[[#This Row],[Age]]&lt;2,"Less than 2",IF(HelpMe7[[#This Row],[Age]]&lt;5,"From 2 to 5",IF(HelpMe7[[#This Row],[Age]]&lt;10,"From 5 to 10","More than 10")))</f>
        <v>From 5 to 10</v>
      </c>
      <c r="AI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45475.70416666667</v>
      </c>
      <c r="AJ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45483.672222222223</v>
      </c>
    </row>
    <row r="21" spans="1:36" ht="14.5">
      <c r="A21" s="237" t="s">
        <v>2692</v>
      </c>
      <c r="B21" s="224" t="s">
        <v>117</v>
      </c>
      <c r="C21" s="224" t="s">
        <v>861</v>
      </c>
      <c r="D21" s="1" t="s">
        <v>1983</v>
      </c>
      <c r="E21" s="224" t="s">
        <v>1156</v>
      </c>
      <c r="F21" s="224" t="s">
        <v>843</v>
      </c>
      <c r="G21" s="224" t="s">
        <v>844</v>
      </c>
      <c r="H21" s="224" t="s">
        <v>403</v>
      </c>
      <c r="I21" s="227" t="s">
        <v>2693</v>
      </c>
      <c r="J21" s="225" t="s">
        <v>2694</v>
      </c>
      <c r="K21" s="224" t="s">
        <v>845</v>
      </c>
      <c r="L21" s="225" t="s">
        <v>2695</v>
      </c>
      <c r="M21" s="224" t="s">
        <v>1156</v>
      </c>
      <c r="N21" s="224" t="s">
        <v>959</v>
      </c>
      <c r="O21" s="224" t="s">
        <v>848</v>
      </c>
      <c r="P21" s="225" t="s">
        <v>2695</v>
      </c>
      <c r="Q21" s="224" t="s">
        <v>795</v>
      </c>
      <c r="R21" s="225" t="s">
        <v>2696</v>
      </c>
      <c r="S21" s="225" t="s">
        <v>2697</v>
      </c>
      <c r="T21" s="225" t="s">
        <v>2694</v>
      </c>
      <c r="U21" s="224" t="s">
        <v>845</v>
      </c>
      <c r="V21" s="224" t="s">
        <v>1260</v>
      </c>
      <c r="W21" s="224" t="s">
        <v>850</v>
      </c>
      <c r="X21" s="228" t="str">
        <f>VLOOKUP(HelpMe7[[#This Row],[Technician]],Technicians[#All],3,FALSE)</f>
        <v>RAK Ceramics</v>
      </c>
      <c r="Y21" s="228" t="str">
        <f>VLOOKUP(HelpMe7[[#This Row],[Technician]],Technicians[#All],2,FALSE)</f>
        <v>SAP Basis</v>
      </c>
      <c r="Z21" s="233" t="e">
        <f>IF((TEXT("Oct 28, 2024 00:00 AM","mmm dd, yyyy hh:mm") - TEXT(HelpMe7[[#This Row],[Updated Creation Date]],"mmm dd, yyyy hh:mm"))&gt;0, "Yes","No")</f>
        <v>#VALUE!</v>
      </c>
      <c r="AA21" s="230">
        <f ca="1">IF(HelpMe7[[#This Row],[Updated Resolved Date]]="-",NOW()-TEXT(HelpMe7[[#This Row],[Updated Creation Date]],"mmm dd, yyyy hh:mm"),HelpMe7[[#This Row],[Updated Resolved Date]]-HelpMe7[[#This Row],[Updated Creation Date]])</f>
        <v>13.891666666662786</v>
      </c>
      <c r="AB21" s="231" t="e">
        <f>YEAR(TEXT(HelpMe7[[#This Row],[Updated Creation Date]],"mmm dd, yyyy hh:mm"))</f>
        <v>#VALUE!</v>
      </c>
      <c r="AC21" s="228" t="e">
        <f>WEEKNUM(TEXT(HelpMe7[[#This Row],[Updated Creation Date]],"mmm dd, yyyy hh:mm"),2)</f>
        <v>#VALUE!</v>
      </c>
      <c r="AD21" s="228" t="e">
        <f>_xlfn.CONCAT(HelpMe7[[#This Row],[Year]],"-W",HelpMe7[[#This Row],[Week'#]])</f>
        <v>#VALUE!</v>
      </c>
      <c r="AE21" s="228" t="str">
        <f>IFERROR(VLOOKUP(HelpMe7[[#This Row],[ID]],CGTracker[#All],11,FALSE),"No CG Status Found")</f>
        <v>No CG Status Found</v>
      </c>
      <c r="AF21" s="228" t="e">
        <f>MONTH(TEXT(HelpMe7[[#This Row],[Updated Creation Date]],"mmm dd, yyyy hh:mm"))</f>
        <v>#VALUE!</v>
      </c>
      <c r="AG21" s="228" t="e">
        <f>_xlfn.CONCAT(HelpMe7[[#This Row],[Year]],"-M",HelpMe7[[#This Row],[Month]])</f>
        <v>#VALUE!</v>
      </c>
      <c r="AH21" s="228" t="str">
        <f ca="1">IF(HelpMe7[[#This Row],[Age]]&lt;2,"Less than 2",IF(HelpMe7[[#This Row],[Age]]&lt;5,"From 2 to 5",IF(HelpMe7[[#This Row],[Age]]&lt;10,"From 5 to 10","More than 10")))</f>
        <v>More than 10</v>
      </c>
      <c r="AI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45475.636805555558</v>
      </c>
      <c r="AJ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45489.52847222222</v>
      </c>
    </row>
    <row r="22" spans="1:36" ht="14.5">
      <c r="A22" s="237" t="s">
        <v>2698</v>
      </c>
      <c r="B22" s="224" t="s">
        <v>156</v>
      </c>
      <c r="C22" s="224" t="s">
        <v>906</v>
      </c>
      <c r="D22" s="1" t="s">
        <v>907</v>
      </c>
      <c r="E22" s="224" t="s">
        <v>908</v>
      </c>
      <c r="F22" s="224" t="s">
        <v>843</v>
      </c>
      <c r="G22" s="224" t="s">
        <v>844</v>
      </c>
      <c r="H22" s="224" t="s">
        <v>403</v>
      </c>
      <c r="I22" s="227" t="s">
        <v>2699</v>
      </c>
      <c r="J22" s="225" t="s">
        <v>2700</v>
      </c>
      <c r="K22" s="224" t="s">
        <v>845</v>
      </c>
      <c r="L22" s="225" t="s">
        <v>2701</v>
      </c>
      <c r="M22" s="224" t="s">
        <v>908</v>
      </c>
      <c r="N22" s="224" t="s">
        <v>909</v>
      </c>
      <c r="O22" s="224" t="s">
        <v>848</v>
      </c>
      <c r="P22" s="225" t="s">
        <v>2701</v>
      </c>
      <c r="Q22" s="224" t="s">
        <v>861</v>
      </c>
      <c r="R22" s="225" t="s">
        <v>2702</v>
      </c>
      <c r="S22" s="225" t="s">
        <v>2703</v>
      </c>
      <c r="T22" s="225" t="s">
        <v>2700</v>
      </c>
      <c r="U22" s="224" t="s">
        <v>1260</v>
      </c>
      <c r="V22" s="224" t="s">
        <v>1260</v>
      </c>
      <c r="W22" s="224" t="s">
        <v>850</v>
      </c>
      <c r="X22" s="228" t="str">
        <f>VLOOKUP(HelpMe7[[#This Row],[Technician]],Technicians[#All],3,FALSE)</f>
        <v>RAK Ceramics</v>
      </c>
      <c r="Y22" s="228" t="str">
        <f>VLOOKUP(HelpMe7[[#This Row],[Technician]],Technicians[#All],2,FALSE)</f>
        <v>SAP Basis</v>
      </c>
      <c r="Z22" s="233" t="e">
        <f>IF((TEXT("Oct 28, 2024 00:00 AM","mmm dd, yyyy hh:mm") - TEXT(HelpMe7[[#This Row],[Updated Creation Date]],"mmm dd, yyyy hh:mm"))&gt;0, "Yes","No")</f>
        <v>#VALUE!</v>
      </c>
      <c r="AA22" s="230">
        <f ca="1">IF(HelpMe7[[#This Row],[Updated Resolved Date]]="-",NOW()-TEXT(HelpMe7[[#This Row],[Updated Creation Date]],"mmm dd, yyyy hh:mm"),HelpMe7[[#This Row],[Updated Resolved Date]]-HelpMe7[[#This Row],[Updated Creation Date]])</f>
        <v>0.78055555556056788</v>
      </c>
      <c r="AB22" s="231" t="e">
        <f>YEAR(TEXT(HelpMe7[[#This Row],[Updated Creation Date]],"mmm dd, yyyy hh:mm"))</f>
        <v>#VALUE!</v>
      </c>
      <c r="AC22" s="228" t="e">
        <f>WEEKNUM(TEXT(HelpMe7[[#This Row],[Updated Creation Date]],"mmm dd, yyyy hh:mm"),2)</f>
        <v>#VALUE!</v>
      </c>
      <c r="AD22" s="228" t="e">
        <f>_xlfn.CONCAT(HelpMe7[[#This Row],[Year]],"-W",HelpMe7[[#This Row],[Week'#]])</f>
        <v>#VALUE!</v>
      </c>
      <c r="AE22" s="228" t="str">
        <f>IFERROR(VLOOKUP(HelpMe7[[#This Row],[ID]],CGTracker[#All],11,FALSE),"No CG Status Found")</f>
        <v>No CG Status Found</v>
      </c>
      <c r="AF22" s="228" t="e">
        <f>MONTH(TEXT(HelpMe7[[#This Row],[Updated Creation Date]],"mmm dd, yyyy hh:mm"))</f>
        <v>#VALUE!</v>
      </c>
      <c r="AG22" s="228" t="e">
        <f>_xlfn.CONCAT(HelpMe7[[#This Row],[Year]],"-M",HelpMe7[[#This Row],[Month]])</f>
        <v>#VALUE!</v>
      </c>
      <c r="AH22" s="228" t="str">
        <f ca="1">IF(HelpMe7[[#This Row],[Age]]&lt;2,"Less than 2",IF(HelpMe7[[#This Row],[Age]]&lt;5,"From 2 to 5",IF(HelpMe7[[#This Row],[Age]]&lt;10,"From 5 to 10","More than 10")))</f>
        <v>Less than 2</v>
      </c>
      <c r="AI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45475.655555555553</v>
      </c>
      <c r="AJ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45476.436111111114</v>
      </c>
    </row>
    <row r="23" spans="1:36" ht="14.5">
      <c r="A23" s="237" t="s">
        <v>2704</v>
      </c>
      <c r="B23" s="224" t="s">
        <v>156</v>
      </c>
      <c r="C23" s="224" t="s">
        <v>906</v>
      </c>
      <c r="D23" s="1" t="s">
        <v>2705</v>
      </c>
      <c r="E23" s="224" t="s">
        <v>877</v>
      </c>
      <c r="F23" s="224" t="s">
        <v>742</v>
      </c>
      <c r="G23" s="224" t="s">
        <v>516</v>
      </c>
      <c r="H23" s="224" t="s">
        <v>403</v>
      </c>
      <c r="I23" s="227" t="s">
        <v>2706</v>
      </c>
      <c r="J23" s="225" t="s">
        <v>2707</v>
      </c>
      <c r="K23" s="224" t="s">
        <v>845</v>
      </c>
      <c r="L23" s="225" t="s">
        <v>2595</v>
      </c>
      <c r="M23" s="224" t="s">
        <v>877</v>
      </c>
      <c r="N23" s="224" t="s">
        <v>878</v>
      </c>
      <c r="O23" s="224" t="s">
        <v>920</v>
      </c>
      <c r="P23" s="225" t="s">
        <v>2595</v>
      </c>
      <c r="Q23" s="224" t="s">
        <v>861</v>
      </c>
      <c r="R23" s="225" t="s">
        <v>2708</v>
      </c>
      <c r="S23" s="225" t="s">
        <v>2709</v>
      </c>
      <c r="T23" s="225" t="s">
        <v>2707</v>
      </c>
      <c r="U23" s="224" t="s">
        <v>1260</v>
      </c>
      <c r="V23" s="224" t="s">
        <v>1260</v>
      </c>
      <c r="W23" s="224" t="s">
        <v>850</v>
      </c>
      <c r="X23" s="228" t="str">
        <f>VLOOKUP(HelpMe7[[#This Row],[Technician]],Technicians[#All],3,FALSE)</f>
        <v>RAK Ceramics</v>
      </c>
      <c r="Y23" s="228" t="str">
        <f>VLOOKUP(HelpMe7[[#This Row],[Technician]],Technicians[#All],2,FALSE)</f>
        <v>SAP SD</v>
      </c>
      <c r="Z23" s="233" t="e">
        <f>IF((TEXT("Oct 28, 2024 00:00 AM","mmm dd, yyyy hh:mm") - TEXT(HelpMe7[[#This Row],[Updated Creation Date]],"mmm dd, yyyy hh:mm"))&gt;0, "Yes","No")</f>
        <v>#VALUE!</v>
      </c>
      <c r="AA23" s="230">
        <f ca="1">IF(HelpMe7[[#This Row],[Updated Resolved Date]]="-",NOW()-TEXT(HelpMe7[[#This Row],[Updated Creation Date]],"mmm dd, yyyy hh:mm"),HelpMe7[[#This Row],[Updated Resolved Date]]-HelpMe7[[#This Row],[Updated Creation Date]])</f>
        <v>6.3812499999985448</v>
      </c>
      <c r="AB23" s="231" t="e">
        <f>YEAR(TEXT(HelpMe7[[#This Row],[Updated Creation Date]],"mmm dd, yyyy hh:mm"))</f>
        <v>#VALUE!</v>
      </c>
      <c r="AC23" s="228" t="e">
        <f>WEEKNUM(TEXT(HelpMe7[[#This Row],[Updated Creation Date]],"mmm dd, yyyy hh:mm"),2)</f>
        <v>#VALUE!</v>
      </c>
      <c r="AD23" s="228" t="e">
        <f>_xlfn.CONCAT(HelpMe7[[#This Row],[Year]],"-W",HelpMe7[[#This Row],[Week'#]])</f>
        <v>#VALUE!</v>
      </c>
      <c r="AE23" s="228" t="str">
        <f>IFERROR(VLOOKUP(HelpMe7[[#This Row],[ID]],CGTracker[#All],11,FALSE),"No CG Status Found")</f>
        <v>No CG Status Found</v>
      </c>
      <c r="AF23" s="228" t="e">
        <f>MONTH(TEXT(HelpMe7[[#This Row],[Updated Creation Date]],"mmm dd, yyyy hh:mm"))</f>
        <v>#VALUE!</v>
      </c>
      <c r="AG23" s="228" t="e">
        <f>_xlfn.CONCAT(HelpMe7[[#This Row],[Year]],"-M",HelpMe7[[#This Row],[Month]])</f>
        <v>#VALUE!</v>
      </c>
      <c r="AH23" s="228" t="str">
        <f ca="1">IF(HelpMe7[[#This Row],[Age]]&lt;2,"Less than 2",IF(HelpMe7[[#This Row],[Age]]&lt;5,"From 2 to 5",IF(HelpMe7[[#This Row],[Age]]&lt;10,"From 5 to 10","More than 10")))</f>
        <v>From 5 to 10</v>
      </c>
      <c r="AI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45478.609722222223</v>
      </c>
      <c r="AJ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45484.990972222222</v>
      </c>
    </row>
    <row r="24" spans="1:36" ht="26">
      <c r="A24" s="237" t="s">
        <v>2710</v>
      </c>
      <c r="B24" s="224" t="s">
        <v>117</v>
      </c>
      <c r="C24" s="224" t="s">
        <v>795</v>
      </c>
      <c r="D24" s="1" t="s">
        <v>2711</v>
      </c>
      <c r="E24" s="224" t="s">
        <v>1018</v>
      </c>
      <c r="F24" s="224" t="s">
        <v>854</v>
      </c>
      <c r="G24" s="224" t="s">
        <v>855</v>
      </c>
      <c r="H24" s="224" t="s">
        <v>403</v>
      </c>
      <c r="I24" s="227" t="s">
        <v>2712</v>
      </c>
      <c r="J24" s="225" t="s">
        <v>2713</v>
      </c>
      <c r="K24" s="224" t="s">
        <v>845</v>
      </c>
      <c r="L24" s="225" t="s">
        <v>2714</v>
      </c>
      <c r="M24" s="224" t="s">
        <v>846</v>
      </c>
      <c r="N24" s="224" t="s">
        <v>860</v>
      </c>
      <c r="O24" s="224" t="s">
        <v>848</v>
      </c>
      <c r="P24" s="225" t="s">
        <v>2714</v>
      </c>
      <c r="Q24" s="224" t="s">
        <v>795</v>
      </c>
      <c r="R24" s="225" t="s">
        <v>2715</v>
      </c>
      <c r="S24" s="225" t="s">
        <v>2716</v>
      </c>
      <c r="T24" s="225" t="s">
        <v>2713</v>
      </c>
      <c r="U24" s="224" t="s">
        <v>885</v>
      </c>
      <c r="V24" s="224" t="s">
        <v>2717</v>
      </c>
      <c r="W24" s="224" t="s">
        <v>850</v>
      </c>
      <c r="X24" s="228" t="str">
        <f>VLOOKUP(HelpMe7[[#This Row],[Technician]],Technicians[#All],3,FALSE)</f>
        <v>RAK Ceramics</v>
      </c>
      <c r="Y24" s="228" t="str">
        <f>VLOOKUP(HelpMe7[[#This Row],[Technician]],Technicians[#All],2,FALSE)</f>
        <v>SAP PP</v>
      </c>
      <c r="Z24" s="233" t="e">
        <f>IF((TEXT("Oct 28, 2024 00:00 AM","mmm dd, yyyy hh:mm") - TEXT(HelpMe7[[#This Row],[Updated Creation Date]],"mmm dd, yyyy hh:mm"))&gt;0, "Yes","No")</f>
        <v>#VALUE!</v>
      </c>
      <c r="AA24" s="230">
        <f ca="1">IF(HelpMe7[[#This Row],[Updated Resolved Date]]="-",NOW()-TEXT(HelpMe7[[#This Row],[Updated Creation Date]],"mmm dd, yyyy hh:mm"),HelpMe7[[#This Row],[Updated Resolved Date]]-HelpMe7[[#This Row],[Updated Creation Date]])</f>
        <v>60.898611111108039</v>
      </c>
      <c r="AB24" s="231" t="e">
        <f>YEAR(TEXT(HelpMe7[[#This Row],[Updated Creation Date]],"mmm dd, yyyy hh:mm"))</f>
        <v>#VALUE!</v>
      </c>
      <c r="AC24" s="228" t="e">
        <f>WEEKNUM(TEXT(HelpMe7[[#This Row],[Updated Creation Date]],"mmm dd, yyyy hh:mm"),2)</f>
        <v>#VALUE!</v>
      </c>
      <c r="AD24" s="228" t="e">
        <f>_xlfn.CONCAT(HelpMe7[[#This Row],[Year]],"-W",HelpMe7[[#This Row],[Week'#]])</f>
        <v>#VALUE!</v>
      </c>
      <c r="AE24" s="228" t="str">
        <f>IFERROR(VLOOKUP(HelpMe7[[#This Row],[ID]],CGTracker[#All],11,FALSE),"No CG Status Found")</f>
        <v>No CG Status Found</v>
      </c>
      <c r="AF24" s="228" t="e">
        <f>MONTH(TEXT(HelpMe7[[#This Row],[Updated Creation Date]],"mmm dd, yyyy hh:mm"))</f>
        <v>#VALUE!</v>
      </c>
      <c r="AG24" s="228" t="e">
        <f>_xlfn.CONCAT(HelpMe7[[#This Row],[Year]],"-M",HelpMe7[[#This Row],[Month]])</f>
        <v>#VALUE!</v>
      </c>
      <c r="AH24" s="228" t="str">
        <f ca="1">IF(HelpMe7[[#This Row],[Age]]&lt;2,"Less than 2",IF(HelpMe7[[#This Row],[Age]]&lt;5,"From 2 to 5",IF(HelpMe7[[#This Row],[Age]]&lt;10,"From 5 to 10","More than 10")))</f>
        <v>More than 10</v>
      </c>
      <c r="AI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45476.614583333336</v>
      </c>
      <c r="AJ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45537.513194444444</v>
      </c>
    </row>
    <row r="25" spans="1:36" ht="14.5">
      <c r="A25" s="237" t="s">
        <v>2718</v>
      </c>
      <c r="B25" s="224" t="s">
        <v>117</v>
      </c>
      <c r="C25" s="224" t="s">
        <v>795</v>
      </c>
      <c r="D25" s="1" t="s">
        <v>2719</v>
      </c>
      <c r="E25" s="224" t="s">
        <v>911</v>
      </c>
      <c r="F25" s="224" t="s">
        <v>843</v>
      </c>
      <c r="G25" s="224" t="s">
        <v>844</v>
      </c>
      <c r="H25" s="224" t="s">
        <v>403</v>
      </c>
      <c r="I25" s="227" t="s">
        <v>2720</v>
      </c>
      <c r="J25" s="225" t="s">
        <v>2721</v>
      </c>
      <c r="K25" s="224" t="s">
        <v>845</v>
      </c>
      <c r="L25" s="225" t="s">
        <v>2722</v>
      </c>
      <c r="M25" s="224" t="s">
        <v>911</v>
      </c>
      <c r="N25" s="224" t="s">
        <v>912</v>
      </c>
      <c r="O25" s="224" t="s">
        <v>848</v>
      </c>
      <c r="P25" s="225" t="s">
        <v>2723</v>
      </c>
      <c r="Q25" s="224" t="s">
        <v>795</v>
      </c>
      <c r="R25" s="225" t="s">
        <v>2724</v>
      </c>
      <c r="S25" s="225" t="s">
        <v>2725</v>
      </c>
      <c r="T25" s="225" t="s">
        <v>2721</v>
      </c>
      <c r="U25" s="224" t="s">
        <v>885</v>
      </c>
      <c r="V25" s="224" t="s">
        <v>1260</v>
      </c>
      <c r="W25" s="224" t="s">
        <v>850</v>
      </c>
      <c r="X25" s="228" t="str">
        <f>VLOOKUP(HelpMe7[[#This Row],[Technician]],Technicians[#All],3,FALSE)</f>
        <v>RAK Ceramics</v>
      </c>
      <c r="Y25" s="228" t="str">
        <f>VLOOKUP(HelpMe7[[#This Row],[Technician]],Technicians[#All],2,FALSE)</f>
        <v>SAP Basis</v>
      </c>
      <c r="Z25" s="233" t="e">
        <f>IF((TEXT("Oct 28, 2024 00:00 AM","mmm dd, yyyy hh:mm") - TEXT(HelpMe7[[#This Row],[Updated Creation Date]],"mmm dd, yyyy hh:mm"))&gt;0, "Yes","No")</f>
        <v>#VALUE!</v>
      </c>
      <c r="AA25" s="230">
        <f ca="1">IF(HelpMe7[[#This Row],[Updated Resolved Date]]="-",NOW()-TEXT(HelpMe7[[#This Row],[Updated Creation Date]],"mmm dd, yyyy hh:mm"),HelpMe7[[#This Row],[Updated Resolved Date]]-HelpMe7[[#This Row],[Updated Creation Date]])</f>
        <v>4.0666666666656965</v>
      </c>
      <c r="AB25" s="231" t="e">
        <f>YEAR(TEXT(HelpMe7[[#This Row],[Updated Creation Date]],"mmm dd, yyyy hh:mm"))</f>
        <v>#VALUE!</v>
      </c>
      <c r="AC25" s="228" t="e">
        <f>WEEKNUM(TEXT(HelpMe7[[#This Row],[Updated Creation Date]],"mmm dd, yyyy hh:mm"),2)</f>
        <v>#VALUE!</v>
      </c>
      <c r="AD25" s="228" t="e">
        <f>_xlfn.CONCAT(HelpMe7[[#This Row],[Year]],"-W",HelpMe7[[#This Row],[Week'#]])</f>
        <v>#VALUE!</v>
      </c>
      <c r="AE25" s="228" t="str">
        <f>IFERROR(VLOOKUP(HelpMe7[[#This Row],[ID]],CGTracker[#All],11,FALSE),"No CG Status Found")</f>
        <v>No CG Status Found</v>
      </c>
      <c r="AF25" s="228" t="e">
        <f>MONTH(TEXT(HelpMe7[[#This Row],[Updated Creation Date]],"mmm dd, yyyy hh:mm"))</f>
        <v>#VALUE!</v>
      </c>
      <c r="AG25" s="228" t="e">
        <f>_xlfn.CONCAT(HelpMe7[[#This Row],[Year]],"-M",HelpMe7[[#This Row],[Month]])</f>
        <v>#VALUE!</v>
      </c>
      <c r="AH25" s="228" t="str">
        <f ca="1">IF(HelpMe7[[#This Row],[Age]]&lt;2,"Less than 2",IF(HelpMe7[[#This Row],[Age]]&lt;5,"From 2 to 5",IF(HelpMe7[[#This Row],[Age]]&lt;10,"From 5 to 10","More than 10")))</f>
        <v>From 2 to 5</v>
      </c>
      <c r="AI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45477.568749999999</v>
      </c>
      <c r="AJ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45481.635416666664</v>
      </c>
    </row>
    <row r="26" spans="1:36" ht="26">
      <c r="A26" s="237" t="s">
        <v>2726</v>
      </c>
      <c r="B26" s="224" t="s">
        <v>117</v>
      </c>
      <c r="C26" s="224" t="s">
        <v>861</v>
      </c>
      <c r="D26" s="1" t="s">
        <v>2727</v>
      </c>
      <c r="E26" s="224" t="s">
        <v>1288</v>
      </c>
      <c r="F26" s="224" t="s">
        <v>742</v>
      </c>
      <c r="G26" s="224" t="s">
        <v>942</v>
      </c>
      <c r="H26" s="224" t="s">
        <v>746</v>
      </c>
      <c r="I26" s="227" t="s">
        <v>2728</v>
      </c>
      <c r="J26" s="225" t="s">
        <v>2729</v>
      </c>
      <c r="K26" s="224" t="s">
        <v>845</v>
      </c>
      <c r="L26" s="225" t="s">
        <v>1260</v>
      </c>
      <c r="M26" s="224" t="s">
        <v>1288</v>
      </c>
      <c r="N26" s="224" t="s">
        <v>860</v>
      </c>
      <c r="O26" s="224" t="s">
        <v>848</v>
      </c>
      <c r="P26" s="225" t="s">
        <v>2730</v>
      </c>
      <c r="Q26" s="224" t="s">
        <v>795</v>
      </c>
      <c r="R26" s="225" t="s">
        <v>1260</v>
      </c>
      <c r="S26" s="225" t="s">
        <v>2731</v>
      </c>
      <c r="T26" s="225" t="s">
        <v>2729</v>
      </c>
      <c r="U26" s="224" t="s">
        <v>845</v>
      </c>
      <c r="V26" s="224" t="s">
        <v>1260</v>
      </c>
      <c r="W26" s="224" t="s">
        <v>1117</v>
      </c>
      <c r="X26" s="228" t="str">
        <f>VLOOKUP(HelpMe7[[#This Row],[Technician]],Technicians[#All],3,FALSE)</f>
        <v>RAK Ceramics</v>
      </c>
      <c r="Y26" s="228" t="str">
        <f>VLOOKUP(HelpMe7[[#This Row],[Technician]],Technicians[#All],2,FALSE)</f>
        <v>SAP SD</v>
      </c>
      <c r="Z26" s="230" t="e">
        <f>IF((TEXT("Oct 28, 2024 00:00 AM","mmm dd, yyyy hh:mm") - TEXT(HelpMe7[[#This Row],[Updated Creation Date]],"mmm dd, yyyy hh:mm"))&gt;0, "Yes","No")</f>
        <v>#VALUE!</v>
      </c>
      <c r="AA26" s="230">
        <f ca="1">IF(HelpMe7[[#This Row],[Updated Resolved Date]]="-",NOW()-TEXT(HelpMe7[[#This Row],[Updated Creation Date]],"mmm dd, yyyy hh:mm"),HelpMe7[[#This Row],[Updated Resolved Date]]-HelpMe7[[#This Row],[Updated Creation Date]])</f>
        <v>175.16447349536611</v>
      </c>
      <c r="AB26" s="231" t="e">
        <f>YEAR(TEXT(HelpMe7[[#This Row],[Updated Creation Date]],"mmm dd, yyyy hh:mm"))</f>
        <v>#VALUE!</v>
      </c>
      <c r="AC26" s="228" t="e">
        <f>WEEKNUM(TEXT(HelpMe7[[#This Row],[Updated Creation Date]],"mmm dd, yyyy hh:mm"),2)</f>
        <v>#VALUE!</v>
      </c>
      <c r="AD26" s="228" t="e">
        <f>_xlfn.CONCAT(HelpMe7[[#This Row],[Year]],"-W",HelpMe7[[#This Row],[Week'#]])</f>
        <v>#VALUE!</v>
      </c>
      <c r="AE26" s="228" t="str">
        <f>IFERROR(VLOOKUP(HelpMe7[[#This Row],[ID]],CGTracker[#All],11,FALSE),"No CG Status Found")</f>
        <v>No CG Status Found</v>
      </c>
      <c r="AF26" s="228" t="e">
        <f>MONTH(TEXT(HelpMe7[[#This Row],[Updated Creation Date]],"mmm dd, yyyy hh:mm"))</f>
        <v>#VALUE!</v>
      </c>
      <c r="AG26" s="228" t="e">
        <f>_xlfn.CONCAT(HelpMe7[[#This Row],[Year]],"-M",HelpMe7[[#This Row],[Month]])</f>
        <v>#VALUE!</v>
      </c>
      <c r="AH26" s="228" t="str">
        <f ca="1">IF(HelpMe7[[#This Row],[Age]]&lt;2,"Less than 2",IF(HelpMe7[[#This Row],[Age]]&lt;5,"From 2 to 5",IF(HelpMe7[[#This Row],[Age]]&lt;10,"From 5 to 10","More than 10")))</f>
        <v>More than 10</v>
      </c>
      <c r="AI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45477.620833333334</v>
      </c>
      <c r="AJ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 spans="1:36" ht="26">
      <c r="A27" s="237" t="s">
        <v>2732</v>
      </c>
      <c r="B27" s="224" t="s">
        <v>117</v>
      </c>
      <c r="C27" s="224" t="s">
        <v>861</v>
      </c>
      <c r="D27" s="1" t="s">
        <v>1994</v>
      </c>
      <c r="E27" s="224" t="s">
        <v>1995</v>
      </c>
      <c r="F27" s="224" t="s">
        <v>843</v>
      </c>
      <c r="G27" s="224" t="s">
        <v>844</v>
      </c>
      <c r="H27" s="224" t="s">
        <v>403</v>
      </c>
      <c r="I27" s="227" t="s">
        <v>2733</v>
      </c>
      <c r="J27" s="225" t="s">
        <v>849</v>
      </c>
      <c r="K27" s="224" t="s">
        <v>885</v>
      </c>
      <c r="L27" s="225" t="s">
        <v>2734</v>
      </c>
      <c r="M27" s="224" t="s">
        <v>1995</v>
      </c>
      <c r="N27" s="224" t="s">
        <v>1996</v>
      </c>
      <c r="O27" s="224" t="s">
        <v>848</v>
      </c>
      <c r="P27" s="225" t="s">
        <v>2735</v>
      </c>
      <c r="Q27" s="224" t="s">
        <v>795</v>
      </c>
      <c r="R27" s="225" t="s">
        <v>2736</v>
      </c>
      <c r="S27" s="225" t="s">
        <v>2736</v>
      </c>
      <c r="T27" s="225" t="s">
        <v>849</v>
      </c>
      <c r="U27" s="224" t="s">
        <v>885</v>
      </c>
      <c r="V27" s="224" t="s">
        <v>1260</v>
      </c>
      <c r="W27" s="224" t="s">
        <v>888</v>
      </c>
      <c r="X27" s="228" t="str">
        <f>VLOOKUP(HelpMe7[[#This Row],[Technician]],Technicians[#All],3,FALSE)</f>
        <v>RAK Ceramics</v>
      </c>
      <c r="Y27" s="228" t="str">
        <f>VLOOKUP(HelpMe7[[#This Row],[Technician]],Technicians[#All],2,FALSE)</f>
        <v>SAP Basis</v>
      </c>
      <c r="Z27" s="233" t="e">
        <f>IF((TEXT("Oct 28, 2024 00:00 AM","mmm dd, yyyy hh:mm") - TEXT(HelpMe7[[#This Row],[Updated Creation Date]],"mmm dd, yyyy hh:mm"))&gt;0, "Yes","No")</f>
        <v>#VALUE!</v>
      </c>
      <c r="AA27" s="230">
        <f ca="1">IF(HelpMe7[[#This Row],[Updated Resolved Date]]="-",NOW()-TEXT(HelpMe7[[#This Row],[Updated Creation Date]],"mmm dd, yyyy hh:mm"),HelpMe7[[#This Row],[Updated Resolved Date]]-HelpMe7[[#This Row],[Updated Creation Date]])</f>
        <v>0.10694444445107365</v>
      </c>
      <c r="AB27" s="231" t="e">
        <f>YEAR(TEXT(HelpMe7[[#This Row],[Updated Creation Date]],"mmm dd, yyyy hh:mm"))</f>
        <v>#VALUE!</v>
      </c>
      <c r="AC27" s="228" t="e">
        <f>WEEKNUM(TEXT(HelpMe7[[#This Row],[Updated Creation Date]],"mmm dd, yyyy hh:mm"),2)</f>
        <v>#VALUE!</v>
      </c>
      <c r="AD27" s="228" t="e">
        <f>_xlfn.CONCAT(HelpMe7[[#This Row],[Year]],"-W",HelpMe7[[#This Row],[Week'#]])</f>
        <v>#VALUE!</v>
      </c>
      <c r="AE27" s="228" t="str">
        <f>IFERROR(VLOOKUP(HelpMe7[[#This Row],[ID]],CGTracker[#All],11,FALSE),"No CG Status Found")</f>
        <v>No CG Status Found</v>
      </c>
      <c r="AF27" s="228" t="e">
        <f>MONTH(TEXT(HelpMe7[[#This Row],[Updated Creation Date]],"mmm dd, yyyy hh:mm"))</f>
        <v>#VALUE!</v>
      </c>
      <c r="AG27" s="228" t="e">
        <f>_xlfn.CONCAT(HelpMe7[[#This Row],[Year]],"-M",HelpMe7[[#This Row],[Month]])</f>
        <v>#VALUE!</v>
      </c>
      <c r="AH27" s="228" t="str">
        <f ca="1">IF(HelpMe7[[#This Row],[Age]]&lt;2,"Less than 2",IF(HelpMe7[[#This Row],[Age]]&lt;5,"From 2 to 5",IF(HelpMe7[[#This Row],[Age]]&lt;10,"From 5 to 10","More than 10")))</f>
        <v>Less than 2</v>
      </c>
      <c r="AI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45477.523611111108</v>
      </c>
      <c r="AJ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45477.630555555559</v>
      </c>
    </row>
    <row r="28" spans="1:36" ht="39">
      <c r="A28" s="237" t="s">
        <v>2737</v>
      </c>
      <c r="B28" s="224" t="s">
        <v>117</v>
      </c>
      <c r="C28" s="224" t="s">
        <v>861</v>
      </c>
      <c r="D28" s="1" t="s">
        <v>1503</v>
      </c>
      <c r="E28" s="224" t="s">
        <v>1231</v>
      </c>
      <c r="F28" s="224" t="s">
        <v>742</v>
      </c>
      <c r="G28" s="224" t="s">
        <v>942</v>
      </c>
      <c r="H28" s="224" t="s">
        <v>746</v>
      </c>
      <c r="I28" s="227" t="s">
        <v>2738</v>
      </c>
      <c r="J28" s="225" t="s">
        <v>2739</v>
      </c>
      <c r="K28" s="224" t="s">
        <v>845</v>
      </c>
      <c r="L28" s="225" t="s">
        <v>1260</v>
      </c>
      <c r="M28" s="224" t="s">
        <v>1231</v>
      </c>
      <c r="N28" s="224" t="s">
        <v>983</v>
      </c>
      <c r="O28" s="224" t="s">
        <v>848</v>
      </c>
      <c r="P28" s="225" t="s">
        <v>2740</v>
      </c>
      <c r="Q28" s="224" t="s">
        <v>795</v>
      </c>
      <c r="R28" s="225" t="s">
        <v>1260</v>
      </c>
      <c r="S28" s="225" t="s">
        <v>2741</v>
      </c>
      <c r="T28" s="225" t="s">
        <v>2739</v>
      </c>
      <c r="U28" s="224" t="s">
        <v>845</v>
      </c>
      <c r="V28" s="224" t="s">
        <v>1504</v>
      </c>
      <c r="W28" s="224" t="s">
        <v>850</v>
      </c>
      <c r="X28" s="228" t="str">
        <f>VLOOKUP(HelpMe7[[#This Row],[Technician]],Technicians[#All],3,FALSE)</f>
        <v>RAK Ceramics</v>
      </c>
      <c r="Y28" s="228" t="str">
        <f>VLOOKUP(HelpMe7[[#This Row],[Technician]],Technicians[#All],2,FALSE)</f>
        <v>SAP SD</v>
      </c>
      <c r="Z28" s="230" t="e">
        <f>IF((TEXT("Oct 28, 2024 00:00 AM","mmm dd, yyyy hh:mm") - TEXT(HelpMe7[[#This Row],[Updated Creation Date]],"mmm dd, yyyy hh:mm"))&gt;0, "Yes","No")</f>
        <v>#VALUE!</v>
      </c>
      <c r="AA28" s="230">
        <f ca="1">IF(HelpMe7[[#This Row],[Updated Resolved Date]]="-",NOW()-TEXT(HelpMe7[[#This Row],[Updated Creation Date]],"mmm dd, yyyy hh:mm"),HelpMe7[[#This Row],[Updated Resolved Date]]-HelpMe7[[#This Row],[Updated Creation Date]])</f>
        <v>174.31725127314712</v>
      </c>
      <c r="AB28" s="231" t="e">
        <f>YEAR(TEXT(HelpMe7[[#This Row],[Updated Creation Date]],"mmm dd, yyyy hh:mm"))</f>
        <v>#VALUE!</v>
      </c>
      <c r="AC28" s="228" t="e">
        <f>WEEKNUM(TEXT(HelpMe7[[#This Row],[Updated Creation Date]],"mmm dd, yyyy hh:mm"),2)</f>
        <v>#VALUE!</v>
      </c>
      <c r="AD28" s="228" t="e">
        <f>_xlfn.CONCAT(HelpMe7[[#This Row],[Year]],"-W",HelpMe7[[#This Row],[Week'#]])</f>
        <v>#VALUE!</v>
      </c>
      <c r="AE28" s="228" t="str">
        <f>IFERROR(VLOOKUP(HelpMe7[[#This Row],[ID]],CGTracker[#All],11,FALSE),"No CG Status Found")</f>
        <v>No CG Status Found</v>
      </c>
      <c r="AF28" s="228" t="e">
        <f>MONTH(TEXT(HelpMe7[[#This Row],[Updated Creation Date]],"mmm dd, yyyy hh:mm"))</f>
        <v>#VALUE!</v>
      </c>
      <c r="AG28" s="228" t="e">
        <f>_xlfn.CONCAT(HelpMe7[[#This Row],[Year]],"-M",HelpMe7[[#This Row],[Month]])</f>
        <v>#VALUE!</v>
      </c>
      <c r="AH28" s="228" t="str">
        <f ca="1">IF(HelpMe7[[#This Row],[Age]]&lt;2,"Less than 2",IF(HelpMe7[[#This Row],[Age]]&lt;5,"From 2 to 5",IF(HelpMe7[[#This Row],[Age]]&lt;10,"From 5 to 10","More than 10")))</f>
        <v>More than 10</v>
      </c>
      <c r="AI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45478.468055555553</v>
      </c>
      <c r="AJ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9" spans="1:36" ht="14.5">
      <c r="A29" s="237" t="s">
        <v>2742</v>
      </c>
      <c r="B29" s="224" t="s">
        <v>117</v>
      </c>
      <c r="C29" s="224" t="s">
        <v>795</v>
      </c>
      <c r="D29" s="1" t="s">
        <v>1927</v>
      </c>
      <c r="E29" s="224" t="s">
        <v>1102</v>
      </c>
      <c r="F29" s="224" t="s">
        <v>843</v>
      </c>
      <c r="G29" s="224" t="s">
        <v>844</v>
      </c>
      <c r="H29" s="224" t="s">
        <v>403</v>
      </c>
      <c r="I29" s="227" t="s">
        <v>2743</v>
      </c>
      <c r="J29" s="225" t="s">
        <v>2744</v>
      </c>
      <c r="K29" s="224" t="s">
        <v>845</v>
      </c>
      <c r="L29" s="225" t="s">
        <v>2745</v>
      </c>
      <c r="M29" s="224" t="s">
        <v>1102</v>
      </c>
      <c r="N29" s="224" t="s">
        <v>971</v>
      </c>
      <c r="O29" s="224" t="s">
        <v>848</v>
      </c>
      <c r="P29" s="225" t="s">
        <v>2745</v>
      </c>
      <c r="Q29" s="224" t="s">
        <v>795</v>
      </c>
      <c r="R29" s="225" t="s">
        <v>2746</v>
      </c>
      <c r="S29" s="225" t="s">
        <v>2746</v>
      </c>
      <c r="T29" s="225" t="s">
        <v>2744</v>
      </c>
      <c r="U29" s="224" t="s">
        <v>885</v>
      </c>
      <c r="V29" s="224" t="s">
        <v>1260</v>
      </c>
      <c r="W29" s="224" t="s">
        <v>850</v>
      </c>
      <c r="X29" s="228" t="str">
        <f>VLOOKUP(HelpMe7[[#This Row],[Technician]],Technicians[#All],3,FALSE)</f>
        <v>RAK Ceramics</v>
      </c>
      <c r="Y29" s="228" t="str">
        <f>VLOOKUP(HelpMe7[[#This Row],[Technician]],Technicians[#All],2,FALSE)</f>
        <v>SAP Basis</v>
      </c>
      <c r="Z29" s="233" t="e">
        <f>IF((TEXT("Oct 28, 2024 00:00 AM","mmm dd, yyyy hh:mm") - TEXT(HelpMe7[[#This Row],[Updated Creation Date]],"mmm dd, yyyy hh:mm"))&gt;0, "Yes","No")</f>
        <v>#VALUE!</v>
      </c>
      <c r="AA29" s="230">
        <f ca="1">IF(HelpMe7[[#This Row],[Updated Resolved Date]]="-",NOW()-TEXT(HelpMe7[[#This Row],[Updated Creation Date]],"mmm dd, yyyy hh:mm"),HelpMe7[[#This Row],[Updated Resolved Date]]-HelpMe7[[#This Row],[Updated Creation Date]])</f>
        <v>0.22152777777228039</v>
      </c>
      <c r="AB29" s="231" t="e">
        <f>YEAR(TEXT(HelpMe7[[#This Row],[Updated Creation Date]],"mmm dd, yyyy hh:mm"))</f>
        <v>#VALUE!</v>
      </c>
      <c r="AC29" s="228" t="e">
        <f>WEEKNUM(TEXT(HelpMe7[[#This Row],[Updated Creation Date]],"mmm dd, yyyy hh:mm"),2)</f>
        <v>#VALUE!</v>
      </c>
      <c r="AD29" s="228" t="e">
        <f>_xlfn.CONCAT(HelpMe7[[#This Row],[Year]],"-W",HelpMe7[[#This Row],[Week'#]])</f>
        <v>#VALUE!</v>
      </c>
      <c r="AE29" s="228" t="str">
        <f>IFERROR(VLOOKUP(HelpMe7[[#This Row],[ID]],CGTracker[#All],11,FALSE),"No CG Status Found")</f>
        <v>No CG Status Found</v>
      </c>
      <c r="AF29" s="228" t="e">
        <f>MONTH(TEXT(HelpMe7[[#This Row],[Updated Creation Date]],"mmm dd, yyyy hh:mm"))</f>
        <v>#VALUE!</v>
      </c>
      <c r="AG29" s="228" t="e">
        <f>_xlfn.CONCAT(HelpMe7[[#This Row],[Year]],"-M",HelpMe7[[#This Row],[Month]])</f>
        <v>#VALUE!</v>
      </c>
      <c r="AH29" s="228" t="str">
        <f ca="1">IF(HelpMe7[[#This Row],[Age]]&lt;2,"Less than 2",IF(HelpMe7[[#This Row],[Age]]&lt;5,"From 2 to 5",IF(HelpMe7[[#This Row],[Age]]&lt;10,"From 5 to 10","More than 10")))</f>
        <v>Less than 2</v>
      </c>
      <c r="AI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45478.496527777781</v>
      </c>
      <c r="AJ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45478.718055555553</v>
      </c>
    </row>
    <row r="30" spans="1:36" ht="14.5">
      <c r="A30" s="237" t="s">
        <v>2747</v>
      </c>
      <c r="B30" s="224" t="s">
        <v>117</v>
      </c>
      <c r="C30" s="224" t="s">
        <v>881</v>
      </c>
      <c r="D30" s="1" t="s">
        <v>1926</v>
      </c>
      <c r="E30" s="224" t="s">
        <v>1102</v>
      </c>
      <c r="F30" s="224" t="s">
        <v>843</v>
      </c>
      <c r="G30" s="224" t="s">
        <v>844</v>
      </c>
      <c r="H30" s="224" t="s">
        <v>403</v>
      </c>
      <c r="I30" s="227" t="s">
        <v>2748</v>
      </c>
      <c r="J30" s="225" t="s">
        <v>2749</v>
      </c>
      <c r="K30" s="224" t="s">
        <v>845</v>
      </c>
      <c r="L30" s="225" t="s">
        <v>2745</v>
      </c>
      <c r="M30" s="224" t="s">
        <v>1102</v>
      </c>
      <c r="N30" s="224" t="s">
        <v>971</v>
      </c>
      <c r="O30" s="224" t="s">
        <v>848</v>
      </c>
      <c r="P30" s="225" t="s">
        <v>2745</v>
      </c>
      <c r="Q30" s="224" t="s">
        <v>881</v>
      </c>
      <c r="R30" s="225" t="s">
        <v>2750</v>
      </c>
      <c r="S30" s="225" t="s">
        <v>2750</v>
      </c>
      <c r="T30" s="225" t="s">
        <v>2749</v>
      </c>
      <c r="U30" s="224" t="s">
        <v>885</v>
      </c>
      <c r="V30" s="224" t="s">
        <v>1260</v>
      </c>
      <c r="W30" s="224" t="s">
        <v>850</v>
      </c>
      <c r="X30" s="228" t="str">
        <f>VLOOKUP(HelpMe7[[#This Row],[Technician]],Technicians[#All],3,FALSE)</f>
        <v>RAK Ceramics</v>
      </c>
      <c r="Y30" s="228" t="str">
        <f>VLOOKUP(HelpMe7[[#This Row],[Technician]],Technicians[#All],2,FALSE)</f>
        <v>SAP Basis</v>
      </c>
      <c r="Z30" s="233" t="e">
        <f>IF((TEXT("Oct 28, 2024 00:00 AM","mmm dd, yyyy hh:mm") - TEXT(HelpMe7[[#This Row],[Updated Creation Date]],"mmm dd, yyyy hh:mm"))&gt;0, "Yes","No")</f>
        <v>#VALUE!</v>
      </c>
      <c r="AA30" s="230">
        <f ca="1">IF(HelpMe7[[#This Row],[Updated Resolved Date]]="-",NOW()-TEXT(HelpMe7[[#This Row],[Updated Creation Date]],"mmm dd, yyyy hh:mm"),HelpMe7[[#This Row],[Updated Resolved Date]]-HelpMe7[[#This Row],[Updated Creation Date]])</f>
        <v>0.21666666666715173</v>
      </c>
      <c r="AB30" s="231" t="e">
        <f>YEAR(TEXT(HelpMe7[[#This Row],[Updated Creation Date]],"mmm dd, yyyy hh:mm"))</f>
        <v>#VALUE!</v>
      </c>
      <c r="AC30" s="228" t="e">
        <f>WEEKNUM(TEXT(HelpMe7[[#This Row],[Updated Creation Date]],"mmm dd, yyyy hh:mm"),2)</f>
        <v>#VALUE!</v>
      </c>
      <c r="AD30" s="228" t="e">
        <f>_xlfn.CONCAT(HelpMe7[[#This Row],[Year]],"-W",HelpMe7[[#This Row],[Week'#]])</f>
        <v>#VALUE!</v>
      </c>
      <c r="AE30" s="228" t="str">
        <f>IFERROR(VLOOKUP(HelpMe7[[#This Row],[ID]],CGTracker[#All],11,FALSE),"No CG Status Found")</f>
        <v>No CG Status Found</v>
      </c>
      <c r="AF30" s="228" t="e">
        <f>MONTH(TEXT(HelpMe7[[#This Row],[Updated Creation Date]],"mmm dd, yyyy hh:mm"))</f>
        <v>#VALUE!</v>
      </c>
      <c r="AG30" s="228" t="e">
        <f>_xlfn.CONCAT(HelpMe7[[#This Row],[Year]],"-M",HelpMe7[[#This Row],[Month]])</f>
        <v>#VALUE!</v>
      </c>
      <c r="AH30" s="228" t="str">
        <f ca="1">IF(HelpMe7[[#This Row],[Age]]&lt;2,"Less than 2",IF(HelpMe7[[#This Row],[Age]]&lt;5,"From 2 to 5",IF(HelpMe7[[#This Row],[Age]]&lt;10,"From 5 to 10","More than 10")))</f>
        <v>Less than 2</v>
      </c>
      <c r="AI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45478.713888888888</v>
      </c>
    </row>
    <row r="31" spans="1:36" ht="14.5">
      <c r="A31" s="237" t="s">
        <v>2751</v>
      </c>
      <c r="B31" s="224" t="s">
        <v>117</v>
      </c>
      <c r="C31" s="224" t="s">
        <v>881</v>
      </c>
      <c r="D31" s="1" t="s">
        <v>2205</v>
      </c>
      <c r="E31" s="224" t="s">
        <v>1102</v>
      </c>
      <c r="F31" s="224" t="s">
        <v>843</v>
      </c>
      <c r="G31" s="224" t="s">
        <v>844</v>
      </c>
      <c r="H31" s="224" t="s">
        <v>403</v>
      </c>
      <c r="I31" s="227" t="s">
        <v>2748</v>
      </c>
      <c r="J31" s="225" t="s">
        <v>2752</v>
      </c>
      <c r="K31" s="224" t="s">
        <v>845</v>
      </c>
      <c r="L31" s="225" t="s">
        <v>2745</v>
      </c>
      <c r="M31" s="224" t="s">
        <v>1102</v>
      </c>
      <c r="N31" s="224" t="s">
        <v>971</v>
      </c>
      <c r="O31" s="224" t="s">
        <v>920</v>
      </c>
      <c r="P31" s="225" t="s">
        <v>2745</v>
      </c>
      <c r="Q31" s="224" t="s">
        <v>795</v>
      </c>
      <c r="R31" s="225" t="s">
        <v>2753</v>
      </c>
      <c r="S31" s="225" t="s">
        <v>2753</v>
      </c>
      <c r="T31" s="225" t="s">
        <v>2752</v>
      </c>
      <c r="U31" s="224" t="s">
        <v>885</v>
      </c>
      <c r="V31" s="224" t="s">
        <v>1260</v>
      </c>
      <c r="W31" s="224" t="s">
        <v>850</v>
      </c>
      <c r="X31" s="228" t="str">
        <f>VLOOKUP(HelpMe7[[#This Row],[Technician]],Technicians[#All],3,FALSE)</f>
        <v>RAK Ceramics</v>
      </c>
      <c r="Y31" s="228" t="str">
        <f>VLOOKUP(HelpMe7[[#This Row],[Technician]],Technicians[#All],2,FALSE)</f>
        <v>SAP Basis</v>
      </c>
      <c r="Z31" s="233" t="e">
        <f>IF((TEXT("Oct 28, 2024 00:00 AM","mmm dd, yyyy hh:mm") - TEXT(HelpMe7[[#This Row],[Updated Creation Date]],"mmm dd, yyyy hh:mm"))&gt;0, "Yes","No")</f>
        <v>#VALUE!</v>
      </c>
      <c r="AA31" s="230">
        <f ca="1">IF(HelpMe7[[#This Row],[Updated Resolved Date]]="-",NOW()-TEXT(HelpMe7[[#This Row],[Updated Creation Date]],"mmm dd, yyyy hh:mm"),HelpMe7[[#This Row],[Updated Resolved Date]]-HelpMe7[[#This Row],[Updated Creation Date]])</f>
        <v>0.21597222222044365</v>
      </c>
      <c r="AB31" s="231" t="e">
        <f>YEAR(TEXT(HelpMe7[[#This Row],[Updated Creation Date]],"mmm dd, yyyy hh:mm"))</f>
        <v>#VALUE!</v>
      </c>
      <c r="AC31" s="228" t="e">
        <f>WEEKNUM(TEXT(HelpMe7[[#This Row],[Updated Creation Date]],"mmm dd, yyyy hh:mm"),2)</f>
        <v>#VALUE!</v>
      </c>
      <c r="AD31" s="228" t="e">
        <f>_xlfn.CONCAT(HelpMe7[[#This Row],[Year]],"-W",HelpMe7[[#This Row],[Week'#]])</f>
        <v>#VALUE!</v>
      </c>
      <c r="AE31" s="228" t="str">
        <f>IFERROR(VLOOKUP(HelpMe7[[#This Row],[ID]],CGTracker[#All],11,FALSE),"No CG Status Found")</f>
        <v>No CG Status Found</v>
      </c>
      <c r="AF31" s="228" t="e">
        <f>MONTH(TEXT(HelpMe7[[#This Row],[Updated Creation Date]],"mmm dd, yyyy hh:mm"))</f>
        <v>#VALUE!</v>
      </c>
      <c r="AG31" s="228" t="e">
        <f>_xlfn.CONCAT(HelpMe7[[#This Row],[Year]],"-M",HelpMe7[[#This Row],[Month]])</f>
        <v>#VALUE!</v>
      </c>
      <c r="AH31" s="228" t="str">
        <f ca="1">IF(HelpMe7[[#This Row],[Age]]&lt;2,"Less than 2",IF(HelpMe7[[#This Row],[Age]]&lt;5,"From 2 to 5",IF(HelpMe7[[#This Row],[Age]]&lt;10,"From 5 to 10","More than 10")))</f>
        <v>Less than 2</v>
      </c>
      <c r="AI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45478.713194444441</v>
      </c>
    </row>
    <row r="32" spans="1:36" ht="26">
      <c r="A32" s="237" t="s">
        <v>2754</v>
      </c>
      <c r="B32" s="224" t="s">
        <v>156</v>
      </c>
      <c r="C32" s="224" t="s">
        <v>861</v>
      </c>
      <c r="D32" s="1" t="s">
        <v>2362</v>
      </c>
      <c r="E32" s="224" t="s">
        <v>1685</v>
      </c>
      <c r="F32" s="224" t="s">
        <v>603</v>
      </c>
      <c r="G32" s="224" t="s">
        <v>899</v>
      </c>
      <c r="H32" s="224" t="s">
        <v>403</v>
      </c>
      <c r="I32" s="227" t="s">
        <v>2755</v>
      </c>
      <c r="J32" s="225" t="s">
        <v>2756</v>
      </c>
      <c r="K32" s="224" t="s">
        <v>845</v>
      </c>
      <c r="L32" s="225" t="s">
        <v>2757</v>
      </c>
      <c r="M32" s="224" t="s">
        <v>1685</v>
      </c>
      <c r="N32" s="224" t="s">
        <v>983</v>
      </c>
      <c r="O32" s="224" t="s">
        <v>848</v>
      </c>
      <c r="P32" s="225" t="s">
        <v>2757</v>
      </c>
      <c r="Q32" s="224" t="s">
        <v>795</v>
      </c>
      <c r="R32" s="225" t="s">
        <v>2758</v>
      </c>
      <c r="S32" s="225" t="s">
        <v>2759</v>
      </c>
      <c r="T32" s="225" t="s">
        <v>2756</v>
      </c>
      <c r="U32" s="224" t="s">
        <v>1260</v>
      </c>
      <c r="V32" s="224" t="s">
        <v>1260</v>
      </c>
      <c r="W32" s="224" t="s">
        <v>850</v>
      </c>
      <c r="X32" s="228" t="str">
        <f>VLOOKUP(HelpMe7[[#This Row],[Technician]],Technicians[#All],3,FALSE)</f>
        <v>RAK Ceramics</v>
      </c>
      <c r="Y32" s="228" t="str">
        <f>VLOOKUP(HelpMe7[[#This Row],[Technician]],Technicians[#All],2,FALSE)</f>
        <v>SAP ABAP</v>
      </c>
      <c r="Z32" s="233" t="e">
        <f>IF((TEXT("Oct 28, 2024 00:00 AM","mmm dd, yyyy hh:mm") - TEXT(HelpMe7[[#This Row],[Updated Creation Date]],"mmm dd, yyyy hh:mm"))&gt;0, "Yes","No")</f>
        <v>#VALUE!</v>
      </c>
      <c r="AA32" s="230">
        <f ca="1">IF(HelpMe7[[#This Row],[Updated Resolved Date]]="-",NOW()-TEXT(HelpMe7[[#This Row],[Updated Creation Date]],"mmm dd, yyyy hh:mm"),HelpMe7[[#This Row],[Updated Resolved Date]]-HelpMe7[[#This Row],[Updated Creation Date]])</f>
        <v>26.656944444446708</v>
      </c>
      <c r="AB32" s="231" t="e">
        <f>YEAR(TEXT(HelpMe7[[#This Row],[Updated Creation Date]],"mmm dd, yyyy hh:mm"))</f>
        <v>#VALUE!</v>
      </c>
      <c r="AC32" s="228" t="e">
        <f>WEEKNUM(TEXT(HelpMe7[[#This Row],[Updated Creation Date]],"mmm dd, yyyy hh:mm"),2)</f>
        <v>#VALUE!</v>
      </c>
      <c r="AD32" s="228" t="e">
        <f>_xlfn.CONCAT(HelpMe7[[#This Row],[Year]],"-W",HelpMe7[[#This Row],[Week'#]])</f>
        <v>#VALUE!</v>
      </c>
      <c r="AE32" s="228" t="str">
        <f>IFERROR(VLOOKUP(HelpMe7[[#This Row],[ID]],CGTracker[#All],11,FALSE),"No CG Status Found")</f>
        <v>No CG Status Found</v>
      </c>
      <c r="AF32" s="228" t="e">
        <f>MONTH(TEXT(HelpMe7[[#This Row],[Updated Creation Date]],"mmm dd, yyyy hh:mm"))</f>
        <v>#VALUE!</v>
      </c>
      <c r="AG32" s="228" t="e">
        <f>_xlfn.CONCAT(HelpMe7[[#This Row],[Year]],"-M",HelpMe7[[#This Row],[Month]])</f>
        <v>#VALUE!</v>
      </c>
      <c r="AH32" s="228" t="str">
        <f ca="1">IF(HelpMe7[[#This Row],[Age]]&lt;2,"Less than 2",IF(HelpMe7[[#This Row],[Age]]&lt;5,"From 2 to 5",IF(HelpMe7[[#This Row],[Age]]&lt;10,"From 5 to 10","More than 10")))</f>
        <v>More than 10</v>
      </c>
      <c r="AI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45478.747916666667</v>
      </c>
      <c r="AJ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45505.404861111114</v>
      </c>
    </row>
    <row r="33" spans="1:36" ht="14.5">
      <c r="A33" s="237" t="s">
        <v>2760</v>
      </c>
      <c r="B33" s="224" t="s">
        <v>156</v>
      </c>
      <c r="C33" s="224" t="s">
        <v>795</v>
      </c>
      <c r="D33" s="1" t="s">
        <v>1192</v>
      </c>
      <c r="E33" s="224" t="s">
        <v>966</v>
      </c>
      <c r="F33" s="224" t="s">
        <v>742</v>
      </c>
      <c r="G33" s="224" t="s">
        <v>864</v>
      </c>
      <c r="H33" s="224" t="s">
        <v>403</v>
      </c>
      <c r="I33" s="227" t="s">
        <v>2761</v>
      </c>
      <c r="J33" s="225" t="s">
        <v>2762</v>
      </c>
      <c r="K33" s="224" t="s">
        <v>845</v>
      </c>
      <c r="L33" s="225" t="s">
        <v>2683</v>
      </c>
      <c r="M33" s="224" t="s">
        <v>966</v>
      </c>
      <c r="N33" s="224" t="s">
        <v>968</v>
      </c>
      <c r="O33" s="224" t="s">
        <v>972</v>
      </c>
      <c r="P33" s="225" t="s">
        <v>2763</v>
      </c>
      <c r="Q33" s="224" t="s">
        <v>861</v>
      </c>
      <c r="R33" s="225" t="s">
        <v>2764</v>
      </c>
      <c r="S33" s="225" t="s">
        <v>2765</v>
      </c>
      <c r="T33" s="225" t="s">
        <v>2762</v>
      </c>
      <c r="U33" s="224" t="s">
        <v>1260</v>
      </c>
      <c r="V33" s="224" t="s">
        <v>1260</v>
      </c>
      <c r="W33" s="224" t="s">
        <v>850</v>
      </c>
      <c r="X33" s="228" t="str">
        <f>VLOOKUP(HelpMe7[[#This Row],[Technician]],Technicians[#All],3,FALSE)</f>
        <v>RAK Ceramics</v>
      </c>
      <c r="Y33" s="228" t="str">
        <f>VLOOKUP(HelpMe7[[#This Row],[Technician]],Technicians[#All],2,FALSE)</f>
        <v>SAP SD</v>
      </c>
      <c r="Z33" s="233" t="e">
        <f>IF((TEXT("Oct 28, 2024 00:00 AM","mmm dd, yyyy hh:mm") - TEXT(HelpMe7[[#This Row],[Updated Creation Date]],"mmm dd, yyyy hh:mm"))&gt;0, "Yes","No")</f>
        <v>#VALUE!</v>
      </c>
      <c r="AA33" s="230">
        <f ca="1">IF(HelpMe7[[#This Row],[Updated Resolved Date]]="-",NOW()-TEXT(HelpMe7[[#This Row],[Updated Creation Date]],"mmm dd, yyyy hh:mm"),HelpMe7[[#This Row],[Updated Resolved Date]]-HelpMe7[[#This Row],[Updated Creation Date]])</f>
        <v>0.13749999999708962</v>
      </c>
      <c r="AB33" s="231" t="e">
        <f>YEAR(TEXT(HelpMe7[[#This Row],[Updated Creation Date]],"mmm dd, yyyy hh:mm"))</f>
        <v>#VALUE!</v>
      </c>
      <c r="AC33" s="228" t="e">
        <f>WEEKNUM(TEXT(HelpMe7[[#This Row],[Updated Creation Date]],"mmm dd, yyyy hh:mm"),2)</f>
        <v>#VALUE!</v>
      </c>
      <c r="AD33" s="228" t="e">
        <f>_xlfn.CONCAT(HelpMe7[[#This Row],[Year]],"-W",HelpMe7[[#This Row],[Week'#]])</f>
        <v>#VALUE!</v>
      </c>
      <c r="AE33" s="228" t="str">
        <f>IFERROR(VLOOKUP(HelpMe7[[#This Row],[ID]],CGTracker[#All],11,FALSE),"No CG Status Found")</f>
        <v>No CG Status Found</v>
      </c>
      <c r="AF33" s="228" t="e">
        <f>MONTH(TEXT(HelpMe7[[#This Row],[Updated Creation Date]],"mmm dd, yyyy hh:mm"))</f>
        <v>#VALUE!</v>
      </c>
      <c r="AG33" s="228" t="e">
        <f>_xlfn.CONCAT(HelpMe7[[#This Row],[Year]],"-M",HelpMe7[[#This Row],[Month]])</f>
        <v>#VALUE!</v>
      </c>
      <c r="AH33" s="228" t="str">
        <f ca="1">IF(HelpMe7[[#This Row],[Age]]&lt;2,"Less than 2",IF(HelpMe7[[#This Row],[Age]]&lt;5,"From 2 to 5",IF(HelpMe7[[#This Row],[Age]]&lt;10,"From 5 to 10","More than 10")))</f>
        <v>Less than 2</v>
      </c>
      <c r="AI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45478.400000000001</v>
      </c>
      <c r="AJ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45478.537499999999</v>
      </c>
    </row>
    <row r="34" spans="1:36" ht="14.5">
      <c r="A34" s="237" t="s">
        <v>2766</v>
      </c>
      <c r="B34" s="224" t="s">
        <v>117</v>
      </c>
      <c r="C34" s="224" t="s">
        <v>795</v>
      </c>
      <c r="D34" s="1" t="s">
        <v>2265</v>
      </c>
      <c r="E34" s="224" t="s">
        <v>1120</v>
      </c>
      <c r="F34" s="224" t="s">
        <v>1120</v>
      </c>
      <c r="G34" s="224" t="s">
        <v>942</v>
      </c>
      <c r="H34" s="224" t="s">
        <v>268</v>
      </c>
      <c r="I34" s="227" t="s">
        <v>2767</v>
      </c>
      <c r="J34" s="225" t="s">
        <v>2768</v>
      </c>
      <c r="K34" s="224" t="s">
        <v>845</v>
      </c>
      <c r="L34" s="225" t="s">
        <v>1260</v>
      </c>
      <c r="M34" s="224" t="s">
        <v>1120</v>
      </c>
      <c r="N34" s="224" t="s">
        <v>912</v>
      </c>
      <c r="O34" s="224" t="s">
        <v>972</v>
      </c>
      <c r="P34" s="225" t="s">
        <v>2769</v>
      </c>
      <c r="Q34" s="224" t="s">
        <v>861</v>
      </c>
      <c r="R34" s="225" t="s">
        <v>1260</v>
      </c>
      <c r="S34" s="225" t="s">
        <v>2770</v>
      </c>
      <c r="T34" s="225" t="s">
        <v>2768</v>
      </c>
      <c r="U34" s="224" t="s">
        <v>845</v>
      </c>
      <c r="V34" s="224" t="s">
        <v>2771</v>
      </c>
      <c r="W34" s="224" t="s">
        <v>850</v>
      </c>
      <c r="X34" s="228" t="str">
        <f>VLOOKUP(HelpMe7[[#This Row],[Technician]],Technicians[#All],3,FALSE)</f>
        <v>RAK Ceramics</v>
      </c>
      <c r="Y34" s="228" t="str">
        <f>VLOOKUP(HelpMe7[[#This Row],[Technician]],Technicians[#All],2,FALSE)</f>
        <v>SAP Integration</v>
      </c>
      <c r="Z34" s="233" t="e">
        <f>IF((TEXT("Oct 28, 2024 00:00 AM","mmm dd, yyyy hh:mm") - TEXT(HelpMe7[[#This Row],[Updated Creation Date]],"mmm dd, yyyy hh:mm"))&gt;0, "Yes","No")</f>
        <v>#VALUE!</v>
      </c>
      <c r="AA34" s="230">
        <f ca="1">IF(HelpMe7[[#This Row],[Updated Resolved Date]]="-",NOW()-TEXT(HelpMe7[[#This Row],[Updated Creation Date]],"mmm dd, yyyy hh:mm"),HelpMe7[[#This Row],[Updated Resolved Date]]-HelpMe7[[#This Row],[Updated Creation Date]])</f>
        <v>175.37072349536902</v>
      </c>
      <c r="AB34" s="231" t="e">
        <f>YEAR(TEXT(HelpMe7[[#This Row],[Updated Creation Date]],"mmm dd, yyyy hh:mm"))</f>
        <v>#VALUE!</v>
      </c>
      <c r="AC34" s="228" t="e">
        <f>WEEKNUM(TEXT(HelpMe7[[#This Row],[Updated Creation Date]],"mmm dd, yyyy hh:mm"),2)</f>
        <v>#VALUE!</v>
      </c>
      <c r="AD34" s="228" t="e">
        <f>_xlfn.CONCAT(HelpMe7[[#This Row],[Year]],"-W",HelpMe7[[#This Row],[Week'#]])</f>
        <v>#VALUE!</v>
      </c>
      <c r="AE34" s="228" t="str">
        <f>IFERROR(VLOOKUP(HelpMe7[[#This Row],[ID]],CGTracker[#All],11,FALSE),"No CG Status Found")</f>
        <v>No CG Status Found</v>
      </c>
      <c r="AF34" s="228" t="e">
        <f>MONTH(TEXT(HelpMe7[[#This Row],[Updated Creation Date]],"mmm dd, yyyy hh:mm"))</f>
        <v>#VALUE!</v>
      </c>
      <c r="AG34" s="228" t="e">
        <f>_xlfn.CONCAT(HelpMe7[[#This Row],[Year]],"-M",HelpMe7[[#This Row],[Month]])</f>
        <v>#VALUE!</v>
      </c>
      <c r="AH34" s="228" t="str">
        <f ca="1">IF(HelpMe7[[#This Row],[Age]]&lt;2,"Less than 2",IF(HelpMe7[[#This Row],[Age]]&lt;5,"From 2 to 5",IF(HelpMe7[[#This Row],[Age]]&lt;10,"From 5 to 10","More than 10")))</f>
        <v>More than 10</v>
      </c>
      <c r="AI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45477.414583333331</v>
      </c>
      <c r="AJ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5" spans="1:36" ht="14.5">
      <c r="A35" s="237" t="s">
        <v>2772</v>
      </c>
      <c r="B35" s="224" t="s">
        <v>156</v>
      </c>
      <c r="C35" s="224" t="s">
        <v>861</v>
      </c>
      <c r="D35" s="1" t="s">
        <v>2773</v>
      </c>
      <c r="E35" s="224" t="s">
        <v>911</v>
      </c>
      <c r="F35" s="224" t="s">
        <v>742</v>
      </c>
      <c r="G35" s="224" t="s">
        <v>516</v>
      </c>
      <c r="H35" s="224" t="s">
        <v>403</v>
      </c>
      <c r="I35" s="227" t="s">
        <v>2774</v>
      </c>
      <c r="J35" s="225" t="s">
        <v>2775</v>
      </c>
      <c r="K35" s="224" t="s">
        <v>845</v>
      </c>
      <c r="L35" s="225" t="s">
        <v>2608</v>
      </c>
      <c r="M35" s="224" t="s">
        <v>911</v>
      </c>
      <c r="N35" s="224" t="s">
        <v>912</v>
      </c>
      <c r="O35" s="224" t="s">
        <v>848</v>
      </c>
      <c r="P35" s="225" t="s">
        <v>2608</v>
      </c>
      <c r="Q35" s="224" t="s">
        <v>795</v>
      </c>
      <c r="R35" s="225" t="s">
        <v>2776</v>
      </c>
      <c r="S35" s="225" t="s">
        <v>2777</v>
      </c>
      <c r="T35" s="225" t="s">
        <v>2775</v>
      </c>
      <c r="U35" s="224" t="s">
        <v>1260</v>
      </c>
      <c r="V35" s="224" t="s">
        <v>1260</v>
      </c>
      <c r="W35" s="224" t="s">
        <v>850</v>
      </c>
      <c r="X35" s="228" t="str">
        <f>VLOOKUP(HelpMe7[[#This Row],[Technician]],Technicians[#All],3,FALSE)</f>
        <v>RAK Ceramics</v>
      </c>
      <c r="Y35" s="228" t="str">
        <f>VLOOKUP(HelpMe7[[#This Row],[Technician]],Technicians[#All],2,FALSE)</f>
        <v>SAP SD</v>
      </c>
      <c r="Z35" s="230" t="e">
        <f>IF((TEXT("Oct 28, 2024 00:00 AM","mmm dd, yyyy hh:mm") - TEXT(HelpMe7[[#This Row],[Updated Creation Date]],"mmm dd, yyyy hh:mm"))&gt;0, "Yes","No")</f>
        <v>#VALUE!</v>
      </c>
      <c r="AA35" s="230">
        <f ca="1">IF(HelpMe7[[#This Row],[Updated Resolved Date]]="-",NOW()-TEXT(HelpMe7[[#This Row],[Updated Creation Date]],"mmm dd, yyyy hh:mm"),HelpMe7[[#This Row],[Updated Resolved Date]]-HelpMe7[[#This Row],[Updated Creation Date]])</f>
        <v>7.8874999999970896</v>
      </c>
      <c r="AB35" s="231" t="e">
        <f>YEAR(TEXT(HelpMe7[[#This Row],[Updated Creation Date]],"mmm dd, yyyy hh:mm"))</f>
        <v>#VALUE!</v>
      </c>
      <c r="AC35" s="228" t="e">
        <f>WEEKNUM(TEXT(HelpMe7[[#This Row],[Updated Creation Date]],"mmm dd, yyyy hh:mm"),2)</f>
        <v>#VALUE!</v>
      </c>
      <c r="AD35" s="228" t="e">
        <f>_xlfn.CONCAT(HelpMe7[[#This Row],[Year]],"-W",HelpMe7[[#This Row],[Week'#]])</f>
        <v>#VALUE!</v>
      </c>
      <c r="AE35" s="228" t="str">
        <f>IFERROR(VLOOKUP(HelpMe7[[#This Row],[ID]],CGTracker[#All],11,FALSE),"No CG Status Found")</f>
        <v>No CG Status Found</v>
      </c>
      <c r="AF35" s="228" t="e">
        <f>MONTH(TEXT(HelpMe7[[#This Row],[Updated Creation Date]],"mmm dd, yyyy hh:mm"))</f>
        <v>#VALUE!</v>
      </c>
      <c r="AG35" s="228" t="e">
        <f>_xlfn.CONCAT(HelpMe7[[#This Row],[Year]],"-M",HelpMe7[[#This Row],[Month]])</f>
        <v>#VALUE!</v>
      </c>
      <c r="AH35" s="228" t="str">
        <f ca="1">IF(HelpMe7[[#This Row],[Age]]&lt;2,"Less than 2",IF(HelpMe7[[#This Row],[Age]]&lt;5,"From 2 to 5",IF(HelpMe7[[#This Row],[Age]]&lt;10,"From 5 to 10","More than 10")))</f>
        <v>From 5 to 10</v>
      </c>
      <c r="AI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45476.726388888892</v>
      </c>
      <c r="AJ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45484.613888888889</v>
      </c>
    </row>
    <row r="36" spans="1:36" ht="14.5">
      <c r="A36" s="237" t="s">
        <v>2778</v>
      </c>
      <c r="B36" s="224" t="s">
        <v>117</v>
      </c>
      <c r="C36" s="224" t="s">
        <v>881</v>
      </c>
      <c r="D36" s="1" t="s">
        <v>2779</v>
      </c>
      <c r="E36" s="224" t="s">
        <v>1987</v>
      </c>
      <c r="F36" s="224" t="s">
        <v>843</v>
      </c>
      <c r="G36" s="224" t="s">
        <v>844</v>
      </c>
      <c r="H36" s="224" t="s">
        <v>403</v>
      </c>
      <c r="I36" s="227" t="s">
        <v>2780</v>
      </c>
      <c r="J36" s="225" t="s">
        <v>2781</v>
      </c>
      <c r="K36" s="224" t="s">
        <v>845</v>
      </c>
      <c r="L36" s="225" t="s">
        <v>2782</v>
      </c>
      <c r="M36" s="224" t="s">
        <v>2134</v>
      </c>
      <c r="N36" s="224" t="s">
        <v>968</v>
      </c>
      <c r="O36" s="224" t="s">
        <v>848</v>
      </c>
      <c r="P36" s="225" t="s">
        <v>2782</v>
      </c>
      <c r="Q36" s="224" t="s">
        <v>881</v>
      </c>
      <c r="R36" s="225" t="s">
        <v>2783</v>
      </c>
      <c r="S36" s="225" t="s">
        <v>2784</v>
      </c>
      <c r="T36" s="225" t="s">
        <v>2781</v>
      </c>
      <c r="U36" s="224" t="s">
        <v>885</v>
      </c>
      <c r="V36" s="224" t="s">
        <v>1260</v>
      </c>
      <c r="W36" s="224" t="s">
        <v>850</v>
      </c>
      <c r="X36" s="228" t="str">
        <f>VLOOKUP(HelpMe7[[#This Row],[Technician]],Technicians[#All],3,FALSE)</f>
        <v>RAK Ceramics</v>
      </c>
      <c r="Y36" s="228" t="str">
        <f>VLOOKUP(HelpMe7[[#This Row],[Technician]],Technicians[#All],2,FALSE)</f>
        <v>SAP Basis</v>
      </c>
      <c r="Z36" s="233" t="e">
        <f>IF((TEXT("Oct 28, 2024 00:00 AM","mmm dd, yyyy hh:mm") - TEXT(HelpMe7[[#This Row],[Updated Creation Date]],"mmm dd, yyyy hh:mm"))&gt;0, "Yes","No")</f>
        <v>#VALUE!</v>
      </c>
      <c r="AA36" s="230">
        <f ca="1">IF(HelpMe7[[#This Row],[Updated Resolved Date]]="-",NOW()-TEXT(HelpMe7[[#This Row],[Updated Creation Date]],"mmm dd, yyyy hh:mm"),HelpMe7[[#This Row],[Updated Resolved Date]]-HelpMe7[[#This Row],[Updated Creation Date]])</f>
        <v>19.177777777775191</v>
      </c>
      <c r="AB36" s="231" t="e">
        <f>YEAR(TEXT(HelpMe7[[#This Row],[Updated Creation Date]],"mmm dd, yyyy hh:mm"))</f>
        <v>#VALUE!</v>
      </c>
      <c r="AC36" s="228" t="e">
        <f>WEEKNUM(TEXT(HelpMe7[[#This Row],[Updated Creation Date]],"mmm dd, yyyy hh:mm"),2)</f>
        <v>#VALUE!</v>
      </c>
      <c r="AD36" s="228" t="e">
        <f>_xlfn.CONCAT(HelpMe7[[#This Row],[Year]],"-W",HelpMe7[[#This Row],[Week'#]])</f>
        <v>#VALUE!</v>
      </c>
      <c r="AE36" s="228" t="str">
        <f>IFERROR(VLOOKUP(HelpMe7[[#This Row],[ID]],CGTracker[#All],11,FALSE),"No CG Status Found")</f>
        <v>No CG Status Found</v>
      </c>
      <c r="AF36" s="228" t="e">
        <f>MONTH(TEXT(HelpMe7[[#This Row],[Updated Creation Date]],"mmm dd, yyyy hh:mm"))</f>
        <v>#VALUE!</v>
      </c>
      <c r="AG36" s="228" t="e">
        <f>_xlfn.CONCAT(HelpMe7[[#This Row],[Year]],"-M",HelpMe7[[#This Row],[Month]])</f>
        <v>#VALUE!</v>
      </c>
      <c r="AH36" s="228" t="str">
        <f ca="1">IF(HelpMe7[[#This Row],[Age]]&lt;2,"Less than 2",IF(HelpMe7[[#This Row],[Age]]&lt;5,"From 2 to 5",IF(HelpMe7[[#This Row],[Age]]&lt;10,"From 5 to 10","More than 10")))</f>
        <v>More than 10</v>
      </c>
      <c r="AI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45477.484722222223</v>
      </c>
      <c r="AJ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45496.662499999999</v>
      </c>
    </row>
    <row r="37" spans="1:36" ht="14.5">
      <c r="A37" s="237" t="s">
        <v>2785</v>
      </c>
      <c r="B37" s="224" t="s">
        <v>117</v>
      </c>
      <c r="C37" s="224" t="s">
        <v>795</v>
      </c>
      <c r="D37" s="1" t="s">
        <v>1914</v>
      </c>
      <c r="E37" s="224" t="s">
        <v>1146</v>
      </c>
      <c r="F37" s="224" t="s">
        <v>843</v>
      </c>
      <c r="G37" s="224" t="s">
        <v>844</v>
      </c>
      <c r="H37" s="224" t="s">
        <v>403</v>
      </c>
      <c r="I37" s="227" t="s">
        <v>2786</v>
      </c>
      <c r="J37" s="225" t="s">
        <v>2787</v>
      </c>
      <c r="K37" s="224" t="s">
        <v>845</v>
      </c>
      <c r="L37" s="225" t="s">
        <v>2608</v>
      </c>
      <c r="M37" s="224" t="s">
        <v>886</v>
      </c>
      <c r="N37" s="224" t="s">
        <v>880</v>
      </c>
      <c r="O37" s="224" t="s">
        <v>920</v>
      </c>
      <c r="P37" s="225" t="s">
        <v>2608</v>
      </c>
      <c r="Q37" s="224" t="s">
        <v>795</v>
      </c>
      <c r="R37" s="225" t="s">
        <v>2788</v>
      </c>
      <c r="S37" s="225" t="s">
        <v>2789</v>
      </c>
      <c r="T37" s="225" t="s">
        <v>2787</v>
      </c>
      <c r="U37" s="224" t="s">
        <v>885</v>
      </c>
      <c r="V37" s="224" t="s">
        <v>1260</v>
      </c>
      <c r="W37" s="224" t="s">
        <v>850</v>
      </c>
      <c r="X37" s="228" t="str">
        <f>VLOOKUP(HelpMe7[[#This Row],[Technician]],Technicians[#All],3,FALSE)</f>
        <v>RAK Ceramics</v>
      </c>
      <c r="Y37" s="228" t="str">
        <f>VLOOKUP(HelpMe7[[#This Row],[Technician]],Technicians[#All],2,FALSE)</f>
        <v>SAP Basis</v>
      </c>
      <c r="Z37" s="233" t="e">
        <f>IF((TEXT("Oct 28, 2024 00:00 AM","mmm dd, yyyy hh:mm") - TEXT(HelpMe7[[#This Row],[Updated Creation Date]],"mmm dd, yyyy hh:mm"))&gt;0, "Yes","No")</f>
        <v>#VALUE!</v>
      </c>
      <c r="AA37" s="230">
        <f ca="1">IF(HelpMe7[[#This Row],[Updated Resolved Date]]="-",NOW()-TEXT(HelpMe7[[#This Row],[Updated Creation Date]],"mmm dd, yyyy hh:mm"),HelpMe7[[#This Row],[Updated Resolved Date]]-HelpMe7[[#This Row],[Updated Creation Date]])</f>
        <v>6.2444444444408873</v>
      </c>
      <c r="AB37" s="231" t="e">
        <f>YEAR(TEXT(HelpMe7[[#This Row],[Updated Creation Date]],"mmm dd, yyyy hh:mm"))</f>
        <v>#VALUE!</v>
      </c>
      <c r="AC37" s="228" t="e">
        <f>WEEKNUM(TEXT(HelpMe7[[#This Row],[Updated Creation Date]],"mmm dd, yyyy hh:mm"),2)</f>
        <v>#VALUE!</v>
      </c>
      <c r="AD37" s="228" t="e">
        <f>_xlfn.CONCAT(HelpMe7[[#This Row],[Year]],"-W",HelpMe7[[#This Row],[Week'#]])</f>
        <v>#VALUE!</v>
      </c>
      <c r="AE37" s="228" t="str">
        <f>IFERROR(VLOOKUP(HelpMe7[[#This Row],[ID]],CGTracker[#All],11,FALSE),"No CG Status Found")</f>
        <v>No CG Status Found</v>
      </c>
      <c r="AF37" s="228" t="e">
        <f>MONTH(TEXT(HelpMe7[[#This Row],[Updated Creation Date]],"mmm dd, yyyy hh:mm"))</f>
        <v>#VALUE!</v>
      </c>
      <c r="AG37" s="228" t="e">
        <f>_xlfn.CONCAT(HelpMe7[[#This Row],[Year]],"-M",HelpMe7[[#This Row],[Month]])</f>
        <v>#VALUE!</v>
      </c>
      <c r="AH37" s="228" t="str">
        <f ca="1">IF(HelpMe7[[#This Row],[Age]]&lt;2,"Less than 2",IF(HelpMe7[[#This Row],[Age]]&lt;5,"From 2 to 5",IF(HelpMe7[[#This Row],[Age]]&lt;10,"From 5 to 10","More than 10")))</f>
        <v>From 5 to 10</v>
      </c>
      <c r="AI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45478.386805555558</v>
      </c>
      <c r="AJ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45484.631249999999</v>
      </c>
    </row>
    <row r="38" spans="1:36" ht="14.5">
      <c r="A38" s="237" t="s">
        <v>2790</v>
      </c>
      <c r="B38" s="224" t="s">
        <v>156</v>
      </c>
      <c r="C38" s="224" t="s">
        <v>795</v>
      </c>
      <c r="D38" s="1" t="s">
        <v>2791</v>
      </c>
      <c r="E38" s="224" t="s">
        <v>905</v>
      </c>
      <c r="F38" s="224" t="s">
        <v>843</v>
      </c>
      <c r="G38" s="224" t="s">
        <v>844</v>
      </c>
      <c r="H38" s="224" t="s">
        <v>403</v>
      </c>
      <c r="I38" s="227" t="s">
        <v>2792</v>
      </c>
      <c r="J38" s="225" t="s">
        <v>2793</v>
      </c>
      <c r="K38" s="224" t="s">
        <v>845</v>
      </c>
      <c r="L38" s="225" t="s">
        <v>2794</v>
      </c>
      <c r="M38" s="224" t="s">
        <v>846</v>
      </c>
      <c r="N38" s="224" t="s">
        <v>860</v>
      </c>
      <c r="O38" s="224" t="s">
        <v>920</v>
      </c>
      <c r="P38" s="225" t="s">
        <v>2794</v>
      </c>
      <c r="Q38" s="224" t="s">
        <v>795</v>
      </c>
      <c r="R38" s="225" t="s">
        <v>2795</v>
      </c>
      <c r="S38" s="225" t="s">
        <v>2796</v>
      </c>
      <c r="T38" s="225" t="s">
        <v>2793</v>
      </c>
      <c r="U38" s="224" t="s">
        <v>1260</v>
      </c>
      <c r="V38" s="224" t="s">
        <v>1260</v>
      </c>
      <c r="W38" s="224" t="s">
        <v>850</v>
      </c>
      <c r="X38" s="228" t="str">
        <f>VLOOKUP(HelpMe7[[#This Row],[Technician]],Technicians[#All],3,FALSE)</f>
        <v>RAK Ceramics</v>
      </c>
      <c r="Y38" s="228" t="str">
        <f>VLOOKUP(HelpMe7[[#This Row],[Technician]],Technicians[#All],2,FALSE)</f>
        <v>SAP Basis</v>
      </c>
      <c r="Z38" s="233" t="e">
        <f>IF((TEXT("Oct 28, 2024 00:00 AM","mmm dd, yyyy hh:mm") - TEXT(HelpMe7[[#This Row],[Updated Creation Date]],"mmm dd, yyyy hh:mm"))&gt;0, "Yes","No")</f>
        <v>#VALUE!</v>
      </c>
      <c r="AA38" s="230">
        <f ca="1">IF(HelpMe7[[#This Row],[Updated Resolved Date]]="-",NOW()-TEXT(HelpMe7[[#This Row],[Updated Creation Date]],"mmm dd, yyyy hh:mm"),HelpMe7[[#This Row],[Updated Resolved Date]]-HelpMe7[[#This Row],[Updated Creation Date]])</f>
        <v>62.34513888888614</v>
      </c>
      <c r="AB38" s="231" t="e">
        <f>YEAR(TEXT(HelpMe7[[#This Row],[Updated Creation Date]],"mmm dd, yyyy hh:mm"))</f>
        <v>#VALUE!</v>
      </c>
      <c r="AC38" s="228" t="e">
        <f>WEEKNUM(TEXT(HelpMe7[[#This Row],[Updated Creation Date]],"mmm dd, yyyy hh:mm"),2)</f>
        <v>#VALUE!</v>
      </c>
      <c r="AD38" s="228" t="e">
        <f>_xlfn.CONCAT(HelpMe7[[#This Row],[Year]],"-W",HelpMe7[[#This Row],[Week'#]])</f>
        <v>#VALUE!</v>
      </c>
      <c r="AE38" s="228" t="str">
        <f>IFERROR(VLOOKUP(HelpMe7[[#This Row],[ID]],CGTracker[#All],11,FALSE),"No CG Status Found")</f>
        <v>No CG Status Found</v>
      </c>
      <c r="AF38" s="228" t="e">
        <f>MONTH(TEXT(HelpMe7[[#This Row],[Updated Creation Date]],"mmm dd, yyyy hh:mm"))</f>
        <v>#VALUE!</v>
      </c>
      <c r="AG38" s="228" t="e">
        <f>_xlfn.CONCAT(HelpMe7[[#This Row],[Year]],"-M",HelpMe7[[#This Row],[Month]])</f>
        <v>#VALUE!</v>
      </c>
      <c r="AH38" s="228" t="str">
        <f ca="1">IF(HelpMe7[[#This Row],[Age]]&lt;2,"Less than 2",IF(HelpMe7[[#This Row],[Age]]&lt;5,"From 2 to 5",IF(HelpMe7[[#This Row],[Age]]&lt;10,"From 5 to 10","More than 10")))</f>
        <v>More than 10</v>
      </c>
      <c r="AI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v>
      </c>
      <c r="AJ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45539.745138888888</v>
      </c>
    </row>
    <row r="39" spans="1:36" ht="14.5">
      <c r="A39" s="237" t="s">
        <v>2797</v>
      </c>
      <c r="B39" s="224" t="s">
        <v>117</v>
      </c>
      <c r="C39" s="224" t="s">
        <v>795</v>
      </c>
      <c r="D39" s="1" t="s">
        <v>2798</v>
      </c>
      <c r="E39" s="224" t="s">
        <v>950</v>
      </c>
      <c r="F39" s="224" t="s">
        <v>742</v>
      </c>
      <c r="G39" s="224" t="s">
        <v>516</v>
      </c>
      <c r="H39" s="224" t="s">
        <v>268</v>
      </c>
      <c r="I39" s="227" t="s">
        <v>2799</v>
      </c>
      <c r="J39" s="225" t="s">
        <v>2800</v>
      </c>
      <c r="K39" s="224" t="s">
        <v>845</v>
      </c>
      <c r="L39" s="225" t="s">
        <v>1260</v>
      </c>
      <c r="M39" s="224" t="s">
        <v>846</v>
      </c>
      <c r="N39" s="224" t="s">
        <v>924</v>
      </c>
      <c r="O39" s="224" t="s">
        <v>920</v>
      </c>
      <c r="P39" s="225" t="s">
        <v>2801</v>
      </c>
      <c r="Q39" s="224" t="s">
        <v>795</v>
      </c>
      <c r="R39" s="225" t="s">
        <v>1260</v>
      </c>
      <c r="S39" s="225" t="s">
        <v>2802</v>
      </c>
      <c r="T39" s="225" t="s">
        <v>2800</v>
      </c>
      <c r="U39" s="224" t="s">
        <v>885</v>
      </c>
      <c r="V39" s="224" t="s">
        <v>2803</v>
      </c>
      <c r="W39" s="224" t="s">
        <v>850</v>
      </c>
      <c r="X39" s="228" t="str">
        <f>VLOOKUP(HelpMe7[[#This Row],[Technician]],Technicians[#All],3,FALSE)</f>
        <v>RAK Ceramics</v>
      </c>
      <c r="Y39" s="228" t="str">
        <f>VLOOKUP(HelpMe7[[#This Row],[Technician]],Technicians[#All],2,FALSE)</f>
        <v>SAP SD</v>
      </c>
      <c r="Z39" s="230" t="e">
        <f>IF((TEXT("Oct 28, 2024 00:00 AM","mmm dd, yyyy hh:mm") - TEXT(HelpMe7[[#This Row],[Updated Creation Date]],"mmm dd, yyyy hh:mm"))&gt;0, "Yes","No")</f>
        <v>#VALUE!</v>
      </c>
      <c r="AA39" s="230">
        <f ca="1">IF(HelpMe7[[#This Row],[Updated Resolved Date]]="-",NOW()-TEXT(HelpMe7[[#This Row],[Updated Creation Date]],"mmm dd, yyyy hh:mm"),HelpMe7[[#This Row],[Updated Resolved Date]]-HelpMe7[[#This Row],[Updated Creation Date]])</f>
        <v>175.31169571758801</v>
      </c>
      <c r="AB39" s="231" t="e">
        <f>YEAR(TEXT(HelpMe7[[#This Row],[Updated Creation Date]],"mmm dd, yyyy hh:mm"))</f>
        <v>#VALUE!</v>
      </c>
      <c r="AC39" s="228" t="e">
        <f>WEEKNUM(TEXT(HelpMe7[[#This Row],[Updated Creation Date]],"mmm dd, yyyy hh:mm"),2)</f>
        <v>#VALUE!</v>
      </c>
      <c r="AD39" s="228" t="e">
        <f>_xlfn.CONCAT(HelpMe7[[#This Row],[Year]],"-W",HelpMe7[[#This Row],[Week'#]])</f>
        <v>#VALUE!</v>
      </c>
      <c r="AE39" s="228" t="str">
        <f>IFERROR(VLOOKUP(HelpMe7[[#This Row],[ID]],CGTracker[#All],11,FALSE),"No CG Status Found")</f>
        <v>No CG Status Found</v>
      </c>
      <c r="AF39" s="228" t="e">
        <f>MONTH(TEXT(HelpMe7[[#This Row],[Updated Creation Date]],"mmm dd, yyyy hh:mm"))</f>
        <v>#VALUE!</v>
      </c>
      <c r="AG39" s="228" t="e">
        <f>_xlfn.CONCAT(HelpMe7[[#This Row],[Year]],"-M",HelpMe7[[#This Row],[Month]])</f>
        <v>#VALUE!</v>
      </c>
      <c r="AH39" s="228" t="str">
        <f ca="1">IF(HelpMe7[[#This Row],[Age]]&lt;2,"Less than 2",IF(HelpMe7[[#This Row],[Age]]&lt;5,"From 2 to 5",IF(HelpMe7[[#This Row],[Age]]&lt;10,"From 5 to 10","More than 10")))</f>
        <v>More than 10</v>
      </c>
      <c r="AI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45477.473611111112</v>
      </c>
      <c r="AJ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0" spans="1:36" ht="14.5">
      <c r="A40" s="237" t="s">
        <v>2804</v>
      </c>
      <c r="B40" s="224" t="s">
        <v>117</v>
      </c>
      <c r="C40" s="224" t="s">
        <v>795</v>
      </c>
      <c r="D40" s="1" t="s">
        <v>2805</v>
      </c>
      <c r="E40" s="224" t="s">
        <v>999</v>
      </c>
      <c r="F40" s="224" t="s">
        <v>843</v>
      </c>
      <c r="G40" s="224" t="s">
        <v>844</v>
      </c>
      <c r="H40" s="224" t="s">
        <v>403</v>
      </c>
      <c r="I40" s="227" t="s">
        <v>2806</v>
      </c>
      <c r="J40" s="225" t="s">
        <v>2807</v>
      </c>
      <c r="K40" s="224" t="s">
        <v>845</v>
      </c>
      <c r="L40" s="225" t="s">
        <v>2808</v>
      </c>
      <c r="M40" s="224" t="s">
        <v>846</v>
      </c>
      <c r="N40" s="224" t="s">
        <v>2040</v>
      </c>
      <c r="O40" s="224" t="s">
        <v>848</v>
      </c>
      <c r="P40" s="225" t="s">
        <v>2808</v>
      </c>
      <c r="Q40" s="224" t="s">
        <v>795</v>
      </c>
      <c r="R40" s="225" t="s">
        <v>2809</v>
      </c>
      <c r="S40" s="225" t="s">
        <v>2810</v>
      </c>
      <c r="T40" s="225" t="s">
        <v>2807</v>
      </c>
      <c r="U40" s="224" t="s">
        <v>885</v>
      </c>
      <c r="V40" s="224" t="s">
        <v>1260</v>
      </c>
      <c r="W40" s="224" t="s">
        <v>850</v>
      </c>
      <c r="X40" s="228" t="str">
        <f>VLOOKUP(HelpMe7[[#This Row],[Technician]],Technicians[#All],3,FALSE)</f>
        <v>RAK Ceramics</v>
      </c>
      <c r="Y40" s="228" t="str">
        <f>VLOOKUP(HelpMe7[[#This Row],[Technician]],Technicians[#All],2,FALSE)</f>
        <v>SAP Basis</v>
      </c>
      <c r="Z40" s="233" t="e">
        <f>IF((TEXT("Oct 28, 2024 00:00 AM","mmm dd, yyyy hh:mm") - TEXT(HelpMe7[[#This Row],[Updated Creation Date]],"mmm dd, yyyy hh:mm"))&gt;0, "Yes","No")</f>
        <v>#VALUE!</v>
      </c>
      <c r="AA40" s="230">
        <f ca="1">IF(HelpMe7[[#This Row],[Updated Resolved Date]]="-",NOW()-TEXT(HelpMe7[[#This Row],[Updated Creation Date]],"mmm dd, yyyy hh:mm"),HelpMe7[[#This Row],[Updated Resolved Date]]-HelpMe7[[#This Row],[Updated Creation Date]])</f>
        <v>20.299305555548926</v>
      </c>
      <c r="AB40" s="231" t="e">
        <f>YEAR(TEXT(HelpMe7[[#This Row],[Updated Creation Date]],"mmm dd, yyyy hh:mm"))</f>
        <v>#VALUE!</v>
      </c>
      <c r="AC40" s="228" t="e">
        <f>WEEKNUM(TEXT(HelpMe7[[#This Row],[Updated Creation Date]],"mmm dd, yyyy hh:mm"),2)</f>
        <v>#VALUE!</v>
      </c>
      <c r="AD40" s="228" t="e">
        <f>_xlfn.CONCAT(HelpMe7[[#This Row],[Year]],"-W",HelpMe7[[#This Row],[Week'#]])</f>
        <v>#VALUE!</v>
      </c>
      <c r="AE40" s="228" t="str">
        <f>IFERROR(VLOOKUP(HelpMe7[[#This Row],[ID]],CGTracker[#All],11,FALSE),"No CG Status Found")</f>
        <v>No CG Status Found</v>
      </c>
      <c r="AF40" s="228" t="e">
        <f>MONTH(TEXT(HelpMe7[[#This Row],[Updated Creation Date]],"mmm dd, yyyy hh:mm"))</f>
        <v>#VALUE!</v>
      </c>
      <c r="AG40" s="228" t="e">
        <f>_xlfn.CONCAT(HelpMe7[[#This Row],[Year]],"-M",HelpMe7[[#This Row],[Month]])</f>
        <v>#VALUE!</v>
      </c>
      <c r="AH40" s="228" t="str">
        <f ca="1">IF(HelpMe7[[#This Row],[Age]]&lt;2,"Less than 2",IF(HelpMe7[[#This Row],[Age]]&lt;5,"From 2 to 5",IF(HelpMe7[[#This Row],[Age]]&lt;10,"From 5 to 10","More than 10")))</f>
        <v>More than 10</v>
      </c>
      <c r="AI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45478.36041666667</v>
      </c>
      <c r="AJ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45498.659722222219</v>
      </c>
    </row>
    <row r="41" spans="1:36" ht="14.5">
      <c r="A41" s="237" t="s">
        <v>2811</v>
      </c>
      <c r="B41" s="224" t="s">
        <v>117</v>
      </c>
      <c r="C41" s="224" t="s">
        <v>906</v>
      </c>
      <c r="D41" s="1" t="s">
        <v>1810</v>
      </c>
      <c r="E41" s="224" t="s">
        <v>1281</v>
      </c>
      <c r="F41" s="224" t="s">
        <v>843</v>
      </c>
      <c r="G41" s="224" t="s">
        <v>844</v>
      </c>
      <c r="H41" s="224" t="s">
        <v>403</v>
      </c>
      <c r="I41" s="227" t="s">
        <v>2812</v>
      </c>
      <c r="J41" s="225" t="s">
        <v>2813</v>
      </c>
      <c r="K41" s="224" t="s">
        <v>845</v>
      </c>
      <c r="L41" s="225" t="s">
        <v>2745</v>
      </c>
      <c r="M41" s="224" t="s">
        <v>1281</v>
      </c>
      <c r="N41" s="224" t="s">
        <v>939</v>
      </c>
      <c r="O41" s="224" t="s">
        <v>848</v>
      </c>
      <c r="P41" s="225" t="s">
        <v>2745</v>
      </c>
      <c r="Q41" s="224" t="s">
        <v>861</v>
      </c>
      <c r="R41" s="225" t="s">
        <v>2814</v>
      </c>
      <c r="S41" s="225" t="s">
        <v>2814</v>
      </c>
      <c r="T41" s="225" t="s">
        <v>2813</v>
      </c>
      <c r="U41" s="224" t="s">
        <v>885</v>
      </c>
      <c r="V41" s="224" t="s">
        <v>1260</v>
      </c>
      <c r="W41" s="224" t="s">
        <v>1033</v>
      </c>
      <c r="X41" s="228" t="str">
        <f>VLOOKUP(HelpMe7[[#This Row],[Technician]],Technicians[#All],3,FALSE)</f>
        <v>RAK Ceramics</v>
      </c>
      <c r="Y41" s="228" t="str">
        <f>VLOOKUP(HelpMe7[[#This Row],[Technician]],Technicians[#All],2,FALSE)</f>
        <v>SAP Basis</v>
      </c>
      <c r="Z41" s="233" t="e">
        <f>IF((TEXT("Oct 28, 2024 00:00 AM","mmm dd, yyyy hh:mm") - TEXT(HelpMe7[[#This Row],[Updated Creation Date]],"mmm dd, yyyy hh:mm"))&gt;0, "Yes","No")</f>
        <v>#VALUE!</v>
      </c>
      <c r="AA41" s="230">
        <f ca="1">IF(HelpMe7[[#This Row],[Updated Resolved Date]]="-",NOW()-TEXT(HelpMe7[[#This Row],[Updated Creation Date]],"mmm dd, yyyy hh:mm"),HelpMe7[[#This Row],[Updated Resolved Date]]-HelpMe7[[#This Row],[Updated Creation Date]])</f>
        <v>1.1347222222248092</v>
      </c>
      <c r="AB41" s="231" t="e">
        <f>YEAR(TEXT(HelpMe7[[#This Row],[Updated Creation Date]],"mmm dd, yyyy hh:mm"))</f>
        <v>#VALUE!</v>
      </c>
      <c r="AC41" s="228" t="e">
        <f>WEEKNUM(TEXT(HelpMe7[[#This Row],[Updated Creation Date]],"mmm dd, yyyy hh:mm"),2)</f>
        <v>#VALUE!</v>
      </c>
      <c r="AD41" s="228" t="e">
        <f>_xlfn.CONCAT(HelpMe7[[#This Row],[Year]],"-W",HelpMe7[[#This Row],[Week'#]])</f>
        <v>#VALUE!</v>
      </c>
      <c r="AE41" s="228" t="str">
        <f>IFERROR(VLOOKUP(HelpMe7[[#This Row],[ID]],CGTracker[#All],11,FALSE),"No CG Status Found")</f>
        <v>No CG Status Found</v>
      </c>
      <c r="AF41" s="228" t="e">
        <f>MONTH(TEXT(HelpMe7[[#This Row],[Updated Creation Date]],"mmm dd, yyyy hh:mm"))</f>
        <v>#VALUE!</v>
      </c>
      <c r="AG41" s="228" t="e">
        <f>_xlfn.CONCAT(HelpMe7[[#This Row],[Year]],"-M",HelpMe7[[#This Row],[Month]])</f>
        <v>#VALUE!</v>
      </c>
      <c r="AH41" s="228" t="str">
        <f ca="1">IF(HelpMe7[[#This Row],[Age]]&lt;2,"Less than 2",IF(HelpMe7[[#This Row],[Age]]&lt;5,"From 2 to 5",IF(HelpMe7[[#This Row],[Age]]&lt;10,"From 5 to 10","More than 10")))</f>
        <v>Less than 2</v>
      </c>
      <c r="AI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45477.573611111111</v>
      </c>
      <c r="AJ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45478.708333333336</v>
      </c>
    </row>
    <row r="42" spans="1:36" ht="14.5">
      <c r="A42" s="237" t="s">
        <v>2815</v>
      </c>
      <c r="B42" s="224" t="s">
        <v>117</v>
      </c>
      <c r="C42" s="224" t="s">
        <v>795</v>
      </c>
      <c r="D42" s="1" t="s">
        <v>2293</v>
      </c>
      <c r="E42" s="224" t="s">
        <v>877</v>
      </c>
      <c r="F42" s="224" t="s">
        <v>843</v>
      </c>
      <c r="G42" s="224" t="s">
        <v>844</v>
      </c>
      <c r="H42" s="224" t="s">
        <v>403</v>
      </c>
      <c r="I42" s="227" t="s">
        <v>2813</v>
      </c>
      <c r="J42" s="225" t="s">
        <v>2816</v>
      </c>
      <c r="K42" s="224" t="s">
        <v>845</v>
      </c>
      <c r="L42" s="225" t="s">
        <v>2817</v>
      </c>
      <c r="M42" s="224" t="s">
        <v>877</v>
      </c>
      <c r="N42" s="224" t="s">
        <v>878</v>
      </c>
      <c r="O42" s="224" t="s">
        <v>920</v>
      </c>
      <c r="P42" s="225" t="s">
        <v>2818</v>
      </c>
      <c r="Q42" s="224" t="s">
        <v>795</v>
      </c>
      <c r="R42" s="225" t="s">
        <v>2819</v>
      </c>
      <c r="S42" s="225" t="s">
        <v>2819</v>
      </c>
      <c r="T42" s="225" t="s">
        <v>2816</v>
      </c>
      <c r="U42" s="224" t="s">
        <v>885</v>
      </c>
      <c r="V42" s="224" t="s">
        <v>1260</v>
      </c>
      <c r="W42" s="224" t="s">
        <v>850</v>
      </c>
      <c r="X42" s="228" t="str">
        <f>VLOOKUP(HelpMe7[[#This Row],[Technician]],Technicians[#All],3,FALSE)</f>
        <v>RAK Ceramics</v>
      </c>
      <c r="Y42" s="228" t="str">
        <f>VLOOKUP(HelpMe7[[#This Row],[Technician]],Technicians[#All],2,FALSE)</f>
        <v>SAP Basis</v>
      </c>
      <c r="Z42" s="233" t="e">
        <f>IF((TEXT("Oct 28, 2024 00:00 AM","mmm dd, yyyy hh:mm") - TEXT(HelpMe7[[#This Row],[Updated Creation Date]],"mmm dd, yyyy hh:mm"))&gt;0, "Yes","No")</f>
        <v>#VALUE!</v>
      </c>
      <c r="AA42" s="230">
        <f ca="1">IF(HelpMe7[[#This Row],[Updated Resolved Date]]="-",NOW()-TEXT(HelpMe7[[#This Row],[Updated Creation Date]],"mmm dd, yyyy hh:mm"),HelpMe7[[#This Row],[Updated Resolved Date]]-HelpMe7[[#This Row],[Updated Creation Date]])</f>
        <v>1.0055555555591127</v>
      </c>
      <c r="AB42" s="231" t="e">
        <f>YEAR(TEXT(HelpMe7[[#This Row],[Updated Creation Date]],"mmm dd, yyyy hh:mm"))</f>
        <v>#VALUE!</v>
      </c>
      <c r="AC42" s="228" t="e">
        <f>WEEKNUM(TEXT(HelpMe7[[#This Row],[Updated Creation Date]],"mmm dd, yyyy hh:mm"),2)</f>
        <v>#VALUE!</v>
      </c>
      <c r="AD42" s="228" t="e">
        <f>_xlfn.CONCAT(HelpMe7[[#This Row],[Year]],"-W",HelpMe7[[#This Row],[Week'#]])</f>
        <v>#VALUE!</v>
      </c>
      <c r="AE42" s="228" t="str">
        <f>IFERROR(VLOOKUP(HelpMe7[[#This Row],[ID]],CGTracker[#All],11,FALSE),"No CG Status Found")</f>
        <v>No CG Status Found</v>
      </c>
      <c r="AF42" s="228" t="e">
        <f>MONTH(TEXT(HelpMe7[[#This Row],[Updated Creation Date]],"mmm dd, yyyy hh:mm"))</f>
        <v>#VALUE!</v>
      </c>
      <c r="AG42" s="228" t="e">
        <f>_xlfn.CONCAT(HelpMe7[[#This Row],[Year]],"-M",HelpMe7[[#This Row],[Month]])</f>
        <v>#VALUE!</v>
      </c>
      <c r="AH42" s="228" t="str">
        <f ca="1">IF(HelpMe7[[#This Row],[Age]]&lt;2,"Less than 2",IF(HelpMe7[[#This Row],[Age]]&lt;5,"From 2 to 5",IF(HelpMe7[[#This Row],[Age]]&lt;10,"From 5 to 10","More than 10")))</f>
        <v>Less than 2</v>
      </c>
      <c r="AI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45477.615277777775</v>
      </c>
      <c r="AJ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45478.620833333334</v>
      </c>
    </row>
    <row r="43" spans="1:36" ht="14.5">
      <c r="A43" s="237" t="s">
        <v>2820</v>
      </c>
      <c r="B43" s="224" t="s">
        <v>117</v>
      </c>
      <c r="C43" s="224" t="s">
        <v>795</v>
      </c>
      <c r="D43" s="1" t="s">
        <v>1515</v>
      </c>
      <c r="E43" s="224" t="s">
        <v>2821</v>
      </c>
      <c r="F43" s="224" t="s">
        <v>843</v>
      </c>
      <c r="G43" s="224" t="s">
        <v>844</v>
      </c>
      <c r="H43" s="224" t="s">
        <v>403</v>
      </c>
      <c r="I43" s="227" t="s">
        <v>2822</v>
      </c>
      <c r="J43" s="225" t="s">
        <v>2823</v>
      </c>
      <c r="K43" s="224" t="s">
        <v>845</v>
      </c>
      <c r="L43" s="225" t="s">
        <v>2824</v>
      </c>
      <c r="M43" s="224" t="s">
        <v>2821</v>
      </c>
      <c r="N43" s="224" t="s">
        <v>959</v>
      </c>
      <c r="O43" s="224" t="s">
        <v>848</v>
      </c>
      <c r="P43" s="225" t="s">
        <v>2824</v>
      </c>
      <c r="Q43" s="224" t="s">
        <v>795</v>
      </c>
      <c r="R43" s="225" t="s">
        <v>2825</v>
      </c>
      <c r="S43" s="225" t="s">
        <v>2826</v>
      </c>
      <c r="T43" s="225" t="s">
        <v>2823</v>
      </c>
      <c r="U43" s="224" t="s">
        <v>885</v>
      </c>
      <c r="V43" s="224" t="s">
        <v>1260</v>
      </c>
      <c r="W43" s="224" t="s">
        <v>850</v>
      </c>
      <c r="X43" s="228" t="str">
        <f>VLOOKUP(HelpMe7[[#This Row],[Technician]],Technicians[#All],3,FALSE)</f>
        <v>RAK Ceramics</v>
      </c>
      <c r="Y43" s="228" t="str">
        <f>VLOOKUP(HelpMe7[[#This Row],[Technician]],Technicians[#All],2,FALSE)</f>
        <v>SAP Basis</v>
      </c>
      <c r="Z43" s="233" t="e">
        <f>IF((TEXT("Oct 28, 2024 00:00 AM","mmm dd, yyyy hh:mm") - TEXT(HelpMe7[[#This Row],[Updated Creation Date]],"mmm dd, yyyy hh:mm"))&gt;0, "Yes","No")</f>
        <v>#VALUE!</v>
      </c>
      <c r="AA43" s="230">
        <f ca="1">IF(HelpMe7[[#This Row],[Updated Resolved Date]]="-",NOW()-TEXT(HelpMe7[[#This Row],[Updated Creation Date]],"mmm dd, yyyy hh:mm"),HelpMe7[[#This Row],[Updated Resolved Date]]-HelpMe7[[#This Row],[Updated Creation Date]])</f>
        <v>5.2000000000043656</v>
      </c>
      <c r="AB43" s="231" t="e">
        <f>YEAR(TEXT(HelpMe7[[#This Row],[Updated Creation Date]],"mmm dd, yyyy hh:mm"))</f>
        <v>#VALUE!</v>
      </c>
      <c r="AC43" s="228" t="e">
        <f>WEEKNUM(TEXT(HelpMe7[[#This Row],[Updated Creation Date]],"mmm dd, yyyy hh:mm"),2)</f>
        <v>#VALUE!</v>
      </c>
      <c r="AD43" s="228" t="e">
        <f>_xlfn.CONCAT(HelpMe7[[#This Row],[Year]],"-W",HelpMe7[[#This Row],[Week'#]])</f>
        <v>#VALUE!</v>
      </c>
      <c r="AE43" s="228" t="str">
        <f>IFERROR(VLOOKUP(HelpMe7[[#This Row],[ID]],CGTracker[#All],11,FALSE),"No CG Status Found")</f>
        <v>No CG Status Found</v>
      </c>
      <c r="AF43" s="228" t="e">
        <f>MONTH(TEXT(HelpMe7[[#This Row],[Updated Creation Date]],"mmm dd, yyyy hh:mm"))</f>
        <v>#VALUE!</v>
      </c>
      <c r="AG43" s="228" t="e">
        <f>_xlfn.CONCAT(HelpMe7[[#This Row],[Year]],"-M",HelpMe7[[#This Row],[Month]])</f>
        <v>#VALUE!</v>
      </c>
      <c r="AH43" s="228" t="str">
        <f ca="1">IF(HelpMe7[[#This Row],[Age]]&lt;2,"Less than 2",IF(HelpMe7[[#This Row],[Age]]&lt;5,"From 2 to 5",IF(HelpMe7[[#This Row],[Age]]&lt;10,"From 5 to 10","More than 10")))</f>
        <v>From 5 to 10</v>
      </c>
      <c r="AI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45477.456944444442</v>
      </c>
      <c r="AJ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45482.656944444447</v>
      </c>
    </row>
    <row r="44" spans="1:36" ht="14.5">
      <c r="A44" s="237" t="s">
        <v>2827</v>
      </c>
      <c r="B44" s="224" t="s">
        <v>117</v>
      </c>
      <c r="C44" s="224" t="s">
        <v>795</v>
      </c>
      <c r="D44" s="1" t="s">
        <v>2828</v>
      </c>
      <c r="E44" s="224" t="s">
        <v>2129</v>
      </c>
      <c r="F44" s="224" t="s">
        <v>843</v>
      </c>
      <c r="G44" s="224" t="s">
        <v>844</v>
      </c>
      <c r="H44" s="224" t="s">
        <v>403</v>
      </c>
      <c r="I44" s="227" t="s">
        <v>2829</v>
      </c>
      <c r="J44" s="225" t="s">
        <v>2830</v>
      </c>
      <c r="K44" s="224" t="s">
        <v>845</v>
      </c>
      <c r="L44" s="225" t="s">
        <v>2722</v>
      </c>
      <c r="M44" s="224" t="s">
        <v>2129</v>
      </c>
      <c r="N44" s="224" t="s">
        <v>2130</v>
      </c>
      <c r="O44" s="224" t="s">
        <v>848</v>
      </c>
      <c r="P44" s="225" t="s">
        <v>2722</v>
      </c>
      <c r="Q44" s="224" t="s">
        <v>795</v>
      </c>
      <c r="R44" s="225" t="s">
        <v>2817</v>
      </c>
      <c r="S44" s="225" t="s">
        <v>2817</v>
      </c>
      <c r="T44" s="225" t="s">
        <v>2830</v>
      </c>
      <c r="U44" s="224" t="s">
        <v>885</v>
      </c>
      <c r="V44" s="224" t="s">
        <v>1260</v>
      </c>
      <c r="W44" s="224" t="s">
        <v>850</v>
      </c>
      <c r="X44" s="228" t="str">
        <f>VLOOKUP(HelpMe7[[#This Row],[Technician]],Technicians[#All],3,FALSE)</f>
        <v>RAK Ceramics</v>
      </c>
      <c r="Y44" s="228" t="str">
        <f>VLOOKUP(HelpMe7[[#This Row],[Technician]],Technicians[#All],2,FALSE)</f>
        <v>SAP Basis</v>
      </c>
      <c r="Z44" s="233" t="e">
        <f>IF((TEXT("Oct 28, 2024 00:00 AM","mmm dd, yyyy hh:mm") - TEXT(HelpMe7[[#This Row],[Updated Creation Date]],"mmm dd, yyyy hh:mm"))&gt;0, "Yes","No")</f>
        <v>#VALUE!</v>
      </c>
      <c r="AA44" s="230">
        <f ca="1">IF(HelpMe7[[#This Row],[Updated Resolved Date]]="-",NOW()-TEXT(HelpMe7[[#This Row],[Updated Creation Date]],"mmm dd, yyyy hh:mm"),HelpMe7[[#This Row],[Updated Resolved Date]]-HelpMe7[[#This Row],[Updated Creation Date]])</f>
        <v>4.1541666666671517</v>
      </c>
      <c r="AB44" s="231" t="e">
        <f>YEAR(TEXT(HelpMe7[[#This Row],[Updated Creation Date]],"mmm dd, yyyy hh:mm"))</f>
        <v>#VALUE!</v>
      </c>
      <c r="AC44" s="228" t="e">
        <f>WEEKNUM(TEXT(HelpMe7[[#This Row],[Updated Creation Date]],"mmm dd, yyyy hh:mm"),2)</f>
        <v>#VALUE!</v>
      </c>
      <c r="AD44" s="228" t="e">
        <f>_xlfn.CONCAT(HelpMe7[[#This Row],[Year]],"-W",HelpMe7[[#This Row],[Week'#]])</f>
        <v>#VALUE!</v>
      </c>
      <c r="AE44" s="228" t="str">
        <f>IFERROR(VLOOKUP(HelpMe7[[#This Row],[ID]],CGTracker[#All],11,FALSE),"No CG Status Found")</f>
        <v>No CG Status Found</v>
      </c>
      <c r="AF44" s="228" t="e">
        <f>MONTH(TEXT(HelpMe7[[#This Row],[Updated Creation Date]],"mmm dd, yyyy hh:mm"))</f>
        <v>#VALUE!</v>
      </c>
      <c r="AG44" s="228" t="e">
        <f>_xlfn.CONCAT(HelpMe7[[#This Row],[Year]],"-M",HelpMe7[[#This Row],[Month]])</f>
        <v>#VALUE!</v>
      </c>
      <c r="AH44" s="228" t="str">
        <f ca="1">IF(HelpMe7[[#This Row],[Age]]&lt;2,"Less than 2",IF(HelpMe7[[#This Row],[Age]]&lt;5,"From 2 to 5",IF(HelpMe7[[#This Row],[Age]]&lt;10,"From 5 to 10","More than 10")))</f>
        <v>From 2 to 5</v>
      </c>
      <c r="AI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45477.482638888891</v>
      </c>
      <c r="AJ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45481.636805555558</v>
      </c>
    </row>
    <row r="45" spans="1:36" ht="14.5">
      <c r="A45" s="237" t="s">
        <v>2831</v>
      </c>
      <c r="B45" s="224" t="s">
        <v>156</v>
      </c>
      <c r="C45" s="224" t="s">
        <v>795</v>
      </c>
      <c r="D45" s="1" t="s">
        <v>2168</v>
      </c>
      <c r="E45" s="224" t="s">
        <v>1024</v>
      </c>
      <c r="F45" s="224" t="s">
        <v>742</v>
      </c>
      <c r="G45" s="224" t="s">
        <v>864</v>
      </c>
      <c r="H45" s="224" t="s">
        <v>403</v>
      </c>
      <c r="I45" s="227" t="s">
        <v>2832</v>
      </c>
      <c r="J45" s="225" t="s">
        <v>2833</v>
      </c>
      <c r="K45" s="224" t="s">
        <v>845</v>
      </c>
      <c r="L45" s="225" t="s">
        <v>2595</v>
      </c>
      <c r="M45" s="224" t="s">
        <v>1024</v>
      </c>
      <c r="N45" s="224" t="s">
        <v>860</v>
      </c>
      <c r="O45" s="224" t="s">
        <v>972</v>
      </c>
      <c r="P45" s="225" t="s">
        <v>2834</v>
      </c>
      <c r="Q45" s="224" t="s">
        <v>861</v>
      </c>
      <c r="R45" s="225" t="s">
        <v>2835</v>
      </c>
      <c r="S45" s="225" t="s">
        <v>2836</v>
      </c>
      <c r="T45" s="225" t="s">
        <v>2833</v>
      </c>
      <c r="U45" s="224" t="s">
        <v>1260</v>
      </c>
      <c r="V45" s="224" t="s">
        <v>1260</v>
      </c>
      <c r="W45" s="224" t="s">
        <v>850</v>
      </c>
      <c r="X45" s="228" t="str">
        <f>VLOOKUP(HelpMe7[[#This Row],[Technician]],Technicians[#All],3,FALSE)</f>
        <v>RAK Ceramics</v>
      </c>
      <c r="Y45" s="228" t="str">
        <f>VLOOKUP(HelpMe7[[#This Row],[Technician]],Technicians[#All],2,FALSE)</f>
        <v>SAP SD</v>
      </c>
      <c r="Z45" s="233" t="e">
        <f>IF((TEXT("Oct 28, 2024 00:00 AM","mmm dd, yyyy hh:mm") - TEXT(HelpMe7[[#This Row],[Updated Creation Date]],"mmm dd, yyyy hh:mm"))&gt;0, "Yes","No")</f>
        <v>#VALUE!</v>
      </c>
      <c r="AA45" s="230">
        <f ca="1">IF(HelpMe7[[#This Row],[Updated Resolved Date]]="-",NOW()-TEXT(HelpMe7[[#This Row],[Updated Creation Date]],"mmm dd, yyyy hh:mm"),HelpMe7[[#This Row],[Updated Resolved Date]]-HelpMe7[[#This Row],[Updated Creation Date]])</f>
        <v>2.6166666666686069</v>
      </c>
      <c r="AB45" s="231" t="e">
        <f>YEAR(TEXT(HelpMe7[[#This Row],[Updated Creation Date]],"mmm dd, yyyy hh:mm"))</f>
        <v>#VALUE!</v>
      </c>
      <c r="AC45" s="228" t="e">
        <f>WEEKNUM(TEXT(HelpMe7[[#This Row],[Updated Creation Date]],"mmm dd, yyyy hh:mm"),2)</f>
        <v>#VALUE!</v>
      </c>
      <c r="AD45" s="228" t="e">
        <f>_xlfn.CONCAT(HelpMe7[[#This Row],[Year]],"-W",HelpMe7[[#This Row],[Week'#]])</f>
        <v>#VALUE!</v>
      </c>
      <c r="AE45" s="228" t="str">
        <f>IFERROR(VLOOKUP(HelpMe7[[#This Row],[ID]],CGTracker[#All],11,FALSE),"No CG Status Found")</f>
        <v>No CG Status Found</v>
      </c>
      <c r="AF45" s="228" t="e">
        <f>MONTH(TEXT(HelpMe7[[#This Row],[Updated Creation Date]],"mmm dd, yyyy hh:mm"))</f>
        <v>#VALUE!</v>
      </c>
      <c r="AG45" s="228" t="e">
        <f>_xlfn.CONCAT(HelpMe7[[#This Row],[Year]],"-M",HelpMe7[[#This Row],[Month]])</f>
        <v>#VALUE!</v>
      </c>
      <c r="AH45" s="228" t="str">
        <f ca="1">IF(HelpMe7[[#This Row],[Age]]&lt;2,"Less than 2",IF(HelpMe7[[#This Row],[Age]]&lt;5,"From 2 to 5",IF(HelpMe7[[#This Row],[Age]]&lt;10,"From 5 to 10","More than 10")))</f>
        <v>From 2 to 5</v>
      </c>
      <c r="AI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45482.381944444445</v>
      </c>
      <c r="AJ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45484.998611111114</v>
      </c>
    </row>
    <row r="46" spans="1:36" ht="26">
      <c r="A46" s="237" t="s">
        <v>2837</v>
      </c>
      <c r="B46" s="224" t="s">
        <v>117</v>
      </c>
      <c r="C46" s="224" t="s">
        <v>881</v>
      </c>
      <c r="D46" s="1" t="s">
        <v>2263</v>
      </c>
      <c r="E46" s="224" t="s">
        <v>1414</v>
      </c>
      <c r="F46" s="224" t="s">
        <v>742</v>
      </c>
      <c r="G46" s="224" t="s">
        <v>516</v>
      </c>
      <c r="H46" s="224" t="s">
        <v>268</v>
      </c>
      <c r="I46" s="227" t="s">
        <v>2838</v>
      </c>
      <c r="J46" s="225" t="s">
        <v>2839</v>
      </c>
      <c r="K46" s="224" t="s">
        <v>845</v>
      </c>
      <c r="L46" s="225" t="s">
        <v>1260</v>
      </c>
      <c r="M46" s="224" t="s">
        <v>1414</v>
      </c>
      <c r="N46" s="224" t="s">
        <v>971</v>
      </c>
      <c r="O46" s="224" t="s">
        <v>848</v>
      </c>
      <c r="P46" s="225" t="s">
        <v>2840</v>
      </c>
      <c r="Q46" s="224" t="s">
        <v>881</v>
      </c>
      <c r="R46" s="225" t="s">
        <v>1260</v>
      </c>
      <c r="S46" s="225" t="s">
        <v>2841</v>
      </c>
      <c r="T46" s="225" t="s">
        <v>2839</v>
      </c>
      <c r="U46" s="224" t="s">
        <v>845</v>
      </c>
      <c r="V46" s="224" t="s">
        <v>2842</v>
      </c>
      <c r="W46" s="224" t="s">
        <v>1519</v>
      </c>
      <c r="X46" s="228" t="str">
        <f>VLOOKUP(HelpMe7[[#This Row],[Technician]],Technicians[#All],3,FALSE)</f>
        <v>RAK Ceramics</v>
      </c>
      <c r="Y46" s="228" t="str">
        <f>VLOOKUP(HelpMe7[[#This Row],[Technician]],Technicians[#All],2,FALSE)</f>
        <v>SAP SD</v>
      </c>
      <c r="Z46" s="233" t="e">
        <f>IF((TEXT("Oct 28, 2024 00:00 AM","mmm dd, yyyy hh:mm") - TEXT(HelpMe7[[#This Row],[Updated Creation Date]],"mmm dd, yyyy hh:mm"))&gt;0, "Yes","No")</f>
        <v>#VALUE!</v>
      </c>
      <c r="AA46" s="230">
        <f ca="1">IF(HelpMe7[[#This Row],[Updated Resolved Date]]="-",NOW()-TEXT(HelpMe7[[#This Row],[Updated Creation Date]],"mmm dd, yyyy hh:mm"),HelpMe7[[#This Row],[Updated Resolved Date]]-HelpMe7[[#This Row],[Updated Creation Date]])</f>
        <v>170.12141793980845</v>
      </c>
      <c r="AB46" s="231" t="e">
        <f>YEAR(TEXT(HelpMe7[[#This Row],[Updated Creation Date]],"mmm dd, yyyy hh:mm"))</f>
        <v>#VALUE!</v>
      </c>
      <c r="AC46" s="228" t="e">
        <f>WEEKNUM(TEXT(HelpMe7[[#This Row],[Updated Creation Date]],"mmm dd, yyyy hh:mm"),2)</f>
        <v>#VALUE!</v>
      </c>
      <c r="AD46" s="228" t="e">
        <f>_xlfn.CONCAT(HelpMe7[[#This Row],[Year]],"-W",HelpMe7[[#This Row],[Week'#]])</f>
        <v>#VALUE!</v>
      </c>
      <c r="AE46" s="228" t="str">
        <f>IFERROR(VLOOKUP(HelpMe7[[#This Row],[ID]],CGTracker[#All],11,FALSE),"No CG Status Found")</f>
        <v>No CG Status Found</v>
      </c>
      <c r="AF46" s="228" t="e">
        <f>MONTH(TEXT(HelpMe7[[#This Row],[Updated Creation Date]],"mmm dd, yyyy hh:mm"))</f>
        <v>#VALUE!</v>
      </c>
      <c r="AG46" s="228" t="e">
        <f>_xlfn.CONCAT(HelpMe7[[#This Row],[Year]],"-M",HelpMe7[[#This Row],[Month]])</f>
        <v>#VALUE!</v>
      </c>
      <c r="AH46" s="228" t="str">
        <f ca="1">IF(HelpMe7[[#This Row],[Age]]&lt;2,"Less than 2",IF(HelpMe7[[#This Row],[Age]]&lt;5,"From 2 to 5",IF(HelpMe7[[#This Row],[Age]]&lt;10,"From 5 to 10","More than 10")))</f>
        <v>More than 10</v>
      </c>
      <c r="AI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45482.663888888892</v>
      </c>
      <c r="AJ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7" spans="1:36" ht="14.5">
      <c r="A47" s="237" t="s">
        <v>2843</v>
      </c>
      <c r="B47" s="224" t="s">
        <v>156</v>
      </c>
      <c r="C47" s="224" t="s">
        <v>906</v>
      </c>
      <c r="D47" s="1" t="s">
        <v>981</v>
      </c>
      <c r="E47" s="224" t="s">
        <v>982</v>
      </c>
      <c r="F47" s="224" t="s">
        <v>742</v>
      </c>
      <c r="G47" s="224" t="s">
        <v>516</v>
      </c>
      <c r="H47" s="224" t="s">
        <v>403</v>
      </c>
      <c r="I47" s="227" t="s">
        <v>2844</v>
      </c>
      <c r="J47" s="225" t="s">
        <v>2845</v>
      </c>
      <c r="K47" s="224" t="s">
        <v>845</v>
      </c>
      <c r="L47" s="225" t="s">
        <v>2846</v>
      </c>
      <c r="M47" s="224" t="s">
        <v>982</v>
      </c>
      <c r="N47" s="224" t="s">
        <v>983</v>
      </c>
      <c r="O47" s="224" t="s">
        <v>920</v>
      </c>
      <c r="P47" s="225" t="s">
        <v>2846</v>
      </c>
      <c r="Q47" s="224" t="s">
        <v>861</v>
      </c>
      <c r="R47" s="225" t="s">
        <v>2847</v>
      </c>
      <c r="S47" s="225" t="s">
        <v>2848</v>
      </c>
      <c r="T47" s="225" t="s">
        <v>2845</v>
      </c>
      <c r="U47" s="224" t="s">
        <v>1260</v>
      </c>
      <c r="V47" s="224" t="s">
        <v>1260</v>
      </c>
      <c r="W47" s="224" t="s">
        <v>850</v>
      </c>
      <c r="X47" s="228" t="str">
        <f>VLOOKUP(HelpMe7[[#This Row],[Technician]],Technicians[#All],3,FALSE)</f>
        <v>RAK Ceramics</v>
      </c>
      <c r="Y47" s="228" t="str">
        <f>VLOOKUP(HelpMe7[[#This Row],[Technician]],Technicians[#All],2,FALSE)</f>
        <v>SAP SD</v>
      </c>
      <c r="Z47" s="233" t="e">
        <f>IF((TEXT("Oct 28, 2024 00:00 AM","mmm dd, yyyy hh:mm") - TEXT(HelpMe7[[#This Row],[Updated Creation Date]],"mmm dd, yyyy hh:mm"))&gt;0, "Yes","No")</f>
        <v>#VALUE!</v>
      </c>
      <c r="AA47" s="230">
        <f ca="1">IF(HelpMe7[[#This Row],[Updated Resolved Date]]="-",NOW()-TEXT(HelpMe7[[#This Row],[Updated Creation Date]],"mmm dd, yyyy hh:mm"),HelpMe7[[#This Row],[Updated Resolved Date]]-HelpMe7[[#This Row],[Updated Creation Date]])</f>
        <v>9.5874999999941792</v>
      </c>
      <c r="AB47" s="231" t="e">
        <f>YEAR(TEXT(HelpMe7[[#This Row],[Updated Creation Date]],"mmm dd, yyyy hh:mm"))</f>
        <v>#VALUE!</v>
      </c>
      <c r="AC47" s="228" t="e">
        <f>WEEKNUM(TEXT(HelpMe7[[#This Row],[Updated Creation Date]],"mmm dd, yyyy hh:mm"),2)</f>
        <v>#VALUE!</v>
      </c>
      <c r="AD47" s="228" t="e">
        <f>_xlfn.CONCAT(HelpMe7[[#This Row],[Year]],"-W",HelpMe7[[#This Row],[Week'#]])</f>
        <v>#VALUE!</v>
      </c>
      <c r="AE47" s="228" t="str">
        <f>IFERROR(VLOOKUP(HelpMe7[[#This Row],[ID]],CGTracker[#All],11,FALSE),"No CG Status Found")</f>
        <v>No CG Status Found</v>
      </c>
      <c r="AF47" s="228" t="e">
        <f>MONTH(TEXT(HelpMe7[[#This Row],[Updated Creation Date]],"mmm dd, yyyy hh:mm"))</f>
        <v>#VALUE!</v>
      </c>
      <c r="AG47" s="228" t="e">
        <f>_xlfn.CONCAT(HelpMe7[[#This Row],[Year]],"-M",HelpMe7[[#This Row],[Month]])</f>
        <v>#VALUE!</v>
      </c>
      <c r="AH47" s="228" t="str">
        <f ca="1">IF(HelpMe7[[#This Row],[Age]]&lt;2,"Less than 2",IF(HelpMe7[[#This Row],[Age]]&lt;5,"From 2 to 5",IF(HelpMe7[[#This Row],[Age]]&lt;10,"From 5 to 10","More than 10")))</f>
        <v>From 5 to 10</v>
      </c>
      <c r="AI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45481.384722222225</v>
      </c>
      <c r="AJ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45490.972222222219</v>
      </c>
    </row>
    <row r="48" spans="1:36" ht="26">
      <c r="A48" s="237" t="s">
        <v>2849</v>
      </c>
      <c r="B48" s="224" t="s">
        <v>117</v>
      </c>
      <c r="C48" s="224" t="s">
        <v>861</v>
      </c>
      <c r="D48" s="1" t="s">
        <v>2850</v>
      </c>
      <c r="E48" s="224" t="s">
        <v>1758</v>
      </c>
      <c r="F48" s="224" t="s">
        <v>843</v>
      </c>
      <c r="G48" s="224" t="s">
        <v>844</v>
      </c>
      <c r="H48" s="224" t="s">
        <v>403</v>
      </c>
      <c r="I48" s="227" t="s">
        <v>2851</v>
      </c>
      <c r="J48" s="225" t="s">
        <v>2852</v>
      </c>
      <c r="K48" s="224" t="s">
        <v>885</v>
      </c>
      <c r="L48" s="225" t="s">
        <v>2853</v>
      </c>
      <c r="M48" s="224" t="s">
        <v>1758</v>
      </c>
      <c r="N48" s="224" t="s">
        <v>895</v>
      </c>
      <c r="O48" s="224" t="s">
        <v>848</v>
      </c>
      <c r="P48" s="225" t="s">
        <v>2854</v>
      </c>
      <c r="Q48" s="224" t="s">
        <v>795</v>
      </c>
      <c r="R48" s="225" t="s">
        <v>2855</v>
      </c>
      <c r="S48" s="225" t="s">
        <v>2856</v>
      </c>
      <c r="T48" s="225" t="s">
        <v>2852</v>
      </c>
      <c r="U48" s="224" t="s">
        <v>885</v>
      </c>
      <c r="V48" s="224" t="s">
        <v>1260</v>
      </c>
      <c r="W48" s="224" t="s">
        <v>888</v>
      </c>
      <c r="X48" s="228" t="str">
        <f>VLOOKUP(HelpMe7[[#This Row],[Technician]],Technicians[#All],3,FALSE)</f>
        <v>RAK Ceramics</v>
      </c>
      <c r="Y48" s="228" t="str">
        <f>VLOOKUP(HelpMe7[[#This Row],[Technician]],Technicians[#All],2,FALSE)</f>
        <v>SAP Basis</v>
      </c>
      <c r="Z48" s="233" t="e">
        <f>IF((TEXT("Oct 28, 2024 00:00 AM","mmm dd, yyyy hh:mm") - TEXT(HelpMe7[[#This Row],[Updated Creation Date]],"mmm dd, yyyy hh:mm"))&gt;0, "Yes","No")</f>
        <v>#VALUE!</v>
      </c>
      <c r="AA48" s="230">
        <f ca="1">IF(HelpMe7[[#This Row],[Updated Resolved Date]]="-",NOW()-TEXT(HelpMe7[[#This Row],[Updated Creation Date]],"mmm dd, yyyy hh:mm"),HelpMe7[[#This Row],[Updated Resolved Date]]-HelpMe7[[#This Row],[Updated Creation Date]])</f>
        <v>8.09375</v>
      </c>
      <c r="AB48" s="231" t="e">
        <f>YEAR(TEXT(HelpMe7[[#This Row],[Updated Creation Date]],"mmm dd, yyyy hh:mm"))</f>
        <v>#VALUE!</v>
      </c>
      <c r="AC48" s="228" t="e">
        <f>WEEKNUM(TEXT(HelpMe7[[#This Row],[Updated Creation Date]],"mmm dd, yyyy hh:mm"),2)</f>
        <v>#VALUE!</v>
      </c>
      <c r="AD48" s="228" t="e">
        <f>_xlfn.CONCAT(HelpMe7[[#This Row],[Year]],"-W",HelpMe7[[#This Row],[Week'#]])</f>
        <v>#VALUE!</v>
      </c>
      <c r="AE48" s="228" t="str">
        <f>IFERROR(VLOOKUP(HelpMe7[[#This Row],[ID]],CGTracker[#All],11,FALSE),"No CG Status Found")</f>
        <v>No CG Status Found</v>
      </c>
      <c r="AF48" s="228" t="e">
        <f>MONTH(TEXT(HelpMe7[[#This Row],[Updated Creation Date]],"mmm dd, yyyy hh:mm"))</f>
        <v>#VALUE!</v>
      </c>
      <c r="AG48" s="228" t="e">
        <f>_xlfn.CONCAT(HelpMe7[[#This Row],[Year]],"-M",HelpMe7[[#This Row],[Month]])</f>
        <v>#VALUE!</v>
      </c>
      <c r="AH48" s="228" t="str">
        <f ca="1">IF(HelpMe7[[#This Row],[Age]]&lt;2,"Less than 2",IF(HelpMe7[[#This Row],[Age]]&lt;5,"From 2 to 5",IF(HelpMe7[[#This Row],[Age]]&lt;10,"From 5 to 10","More than 10")))</f>
        <v>From 5 to 10</v>
      </c>
      <c r="AI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45482.407638888886</v>
      </c>
      <c r="AJ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45490.501388888886</v>
      </c>
    </row>
    <row r="49" spans="1:36" ht="14.5">
      <c r="A49" s="237" t="s">
        <v>2857</v>
      </c>
      <c r="B49" s="224" t="s">
        <v>156</v>
      </c>
      <c r="C49" s="224" t="s">
        <v>795</v>
      </c>
      <c r="D49" s="1" t="s">
        <v>1629</v>
      </c>
      <c r="E49" s="224" t="s">
        <v>1297</v>
      </c>
      <c r="F49" s="224" t="s">
        <v>742</v>
      </c>
      <c r="G49" s="224" t="s">
        <v>516</v>
      </c>
      <c r="H49" s="224" t="s">
        <v>403</v>
      </c>
      <c r="I49" s="227" t="s">
        <v>2858</v>
      </c>
      <c r="J49" s="225" t="s">
        <v>2859</v>
      </c>
      <c r="K49" s="224" t="s">
        <v>845</v>
      </c>
      <c r="L49" s="225" t="s">
        <v>2860</v>
      </c>
      <c r="M49" s="224" t="s">
        <v>846</v>
      </c>
      <c r="N49" s="224" t="s">
        <v>983</v>
      </c>
      <c r="O49" s="224" t="s">
        <v>848</v>
      </c>
      <c r="P49" s="225" t="s">
        <v>2860</v>
      </c>
      <c r="Q49" s="224" t="s">
        <v>795</v>
      </c>
      <c r="R49" s="225" t="s">
        <v>2861</v>
      </c>
      <c r="S49" s="225" t="s">
        <v>2862</v>
      </c>
      <c r="T49" s="225" t="s">
        <v>2859</v>
      </c>
      <c r="U49" s="224" t="s">
        <v>1260</v>
      </c>
      <c r="V49" s="224" t="s">
        <v>2863</v>
      </c>
      <c r="W49" s="224" t="s">
        <v>850</v>
      </c>
      <c r="X49" s="228" t="str">
        <f>VLOOKUP(HelpMe7[[#This Row],[Technician]],Technicians[#All],3,FALSE)</f>
        <v>RAK Ceramics</v>
      </c>
      <c r="Y49" s="228" t="str">
        <f>VLOOKUP(HelpMe7[[#This Row],[Technician]],Technicians[#All],2,FALSE)</f>
        <v>SAP SD</v>
      </c>
      <c r="Z49" s="233" t="e">
        <f>IF((TEXT("Oct 28, 2024 00:00 AM","mmm dd, yyyy hh:mm") - TEXT(HelpMe7[[#This Row],[Updated Creation Date]],"mmm dd, yyyy hh:mm"))&gt;0, "Yes","No")</f>
        <v>#VALUE!</v>
      </c>
      <c r="AA49" s="230">
        <f ca="1">IF(HelpMe7[[#This Row],[Updated Resolved Date]]="-",NOW()-TEXT(HelpMe7[[#This Row],[Updated Creation Date]],"mmm dd, yyyy hh:mm"),HelpMe7[[#This Row],[Updated Resolved Date]]-HelpMe7[[#This Row],[Updated Creation Date]])</f>
        <v>13.691666666665697</v>
      </c>
      <c r="AB49" s="231" t="e">
        <f>YEAR(TEXT(HelpMe7[[#This Row],[Updated Creation Date]],"mmm dd, yyyy hh:mm"))</f>
        <v>#VALUE!</v>
      </c>
      <c r="AC49" s="228" t="e">
        <f>WEEKNUM(TEXT(HelpMe7[[#This Row],[Updated Creation Date]],"mmm dd, yyyy hh:mm"),2)</f>
        <v>#VALUE!</v>
      </c>
      <c r="AD49" s="228" t="e">
        <f>_xlfn.CONCAT(HelpMe7[[#This Row],[Year]],"-W",HelpMe7[[#This Row],[Week'#]])</f>
        <v>#VALUE!</v>
      </c>
      <c r="AE49" s="228" t="str">
        <f>IFERROR(VLOOKUP(HelpMe7[[#This Row],[ID]],CGTracker[#All],11,FALSE),"No CG Status Found")</f>
        <v>No CG Status Found</v>
      </c>
      <c r="AF49" s="228" t="e">
        <f>MONTH(TEXT(HelpMe7[[#This Row],[Updated Creation Date]],"mmm dd, yyyy hh:mm"))</f>
        <v>#VALUE!</v>
      </c>
      <c r="AG49" s="228" t="e">
        <f>_xlfn.CONCAT(HelpMe7[[#This Row],[Year]],"-M",HelpMe7[[#This Row],[Month]])</f>
        <v>#VALUE!</v>
      </c>
      <c r="AH49" s="228" t="str">
        <f ca="1">IF(HelpMe7[[#This Row],[Age]]&lt;2,"Less than 2",IF(HelpMe7[[#This Row],[Age]]&lt;5,"From 2 to 5",IF(HelpMe7[[#This Row],[Age]]&lt;10,"From 5 to 10","More than 10")))</f>
        <v>More than 10</v>
      </c>
      <c r="AI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45482.734027777777</v>
      </c>
      <c r="AJ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45496.425694444442</v>
      </c>
    </row>
    <row r="50" spans="1:36" ht="14.5">
      <c r="A50" s="237" t="s">
        <v>2864</v>
      </c>
      <c r="B50" s="224" t="s">
        <v>156</v>
      </c>
      <c r="C50" s="224" t="s">
        <v>795</v>
      </c>
      <c r="D50" s="1" t="s">
        <v>1053</v>
      </c>
      <c r="E50" s="224" t="s">
        <v>1054</v>
      </c>
      <c r="F50" s="224" t="s">
        <v>843</v>
      </c>
      <c r="G50" s="224" t="s">
        <v>844</v>
      </c>
      <c r="H50" s="224" t="s">
        <v>403</v>
      </c>
      <c r="I50" s="227" t="s">
        <v>2865</v>
      </c>
      <c r="J50" s="225" t="s">
        <v>2866</v>
      </c>
      <c r="K50" s="224" t="s">
        <v>845</v>
      </c>
      <c r="L50" s="225" t="s">
        <v>2677</v>
      </c>
      <c r="M50" s="224" t="s">
        <v>1054</v>
      </c>
      <c r="N50" s="224" t="s">
        <v>934</v>
      </c>
      <c r="O50" s="224" t="s">
        <v>848</v>
      </c>
      <c r="P50" s="225" t="s">
        <v>2677</v>
      </c>
      <c r="Q50" s="224" t="s">
        <v>795</v>
      </c>
      <c r="R50" s="225" t="s">
        <v>2867</v>
      </c>
      <c r="S50" s="225" t="s">
        <v>2868</v>
      </c>
      <c r="T50" s="225" t="s">
        <v>2866</v>
      </c>
      <c r="U50" s="224" t="s">
        <v>1260</v>
      </c>
      <c r="V50" s="224" t="s">
        <v>1260</v>
      </c>
      <c r="W50" s="224" t="s">
        <v>850</v>
      </c>
      <c r="X50" s="228" t="str">
        <f>VLOOKUP(HelpMe7[[#This Row],[Technician]],Technicians[#All],3,FALSE)</f>
        <v>RAK Ceramics</v>
      </c>
      <c r="Y50" s="228" t="str">
        <f>VLOOKUP(HelpMe7[[#This Row],[Technician]],Technicians[#All],2,FALSE)</f>
        <v>SAP Basis</v>
      </c>
      <c r="Z50" s="233" t="e">
        <f>IF((TEXT("Oct 28, 2024 00:00 AM","mmm dd, yyyy hh:mm") - TEXT(HelpMe7[[#This Row],[Updated Creation Date]],"mmm dd, yyyy hh:mm"))&gt;0, "Yes","No")</f>
        <v>#VALUE!</v>
      </c>
      <c r="AA50" s="230">
        <f ca="1">IF(HelpMe7[[#This Row],[Updated Resolved Date]]="-",NOW()-TEXT(HelpMe7[[#This Row],[Updated Creation Date]],"mmm dd, yyyy hh:mm"),HelpMe7[[#This Row],[Updated Resolved Date]]-HelpMe7[[#This Row],[Updated Creation Date]])</f>
        <v>3.0854166666686069</v>
      </c>
      <c r="AB50" s="231" t="e">
        <f>YEAR(TEXT(HelpMe7[[#This Row],[Updated Creation Date]],"mmm dd, yyyy hh:mm"))</f>
        <v>#VALUE!</v>
      </c>
      <c r="AC50" s="228" t="e">
        <f>WEEKNUM(TEXT(HelpMe7[[#This Row],[Updated Creation Date]],"mmm dd, yyyy hh:mm"),2)</f>
        <v>#VALUE!</v>
      </c>
      <c r="AD50" s="228" t="e">
        <f>_xlfn.CONCAT(HelpMe7[[#This Row],[Year]],"-W",HelpMe7[[#This Row],[Week'#]])</f>
        <v>#VALUE!</v>
      </c>
      <c r="AE50" s="228" t="str">
        <f>IFERROR(VLOOKUP(HelpMe7[[#This Row],[ID]],CGTracker[#All],11,FALSE),"No CG Status Found")</f>
        <v>No CG Status Found</v>
      </c>
      <c r="AF50" s="228" t="e">
        <f>MONTH(TEXT(HelpMe7[[#This Row],[Updated Creation Date]],"mmm dd, yyyy hh:mm"))</f>
        <v>#VALUE!</v>
      </c>
      <c r="AG50" s="228" t="e">
        <f>_xlfn.CONCAT(HelpMe7[[#This Row],[Year]],"-M",HelpMe7[[#This Row],[Month]])</f>
        <v>#VALUE!</v>
      </c>
      <c r="AH50" s="228" t="str">
        <f ca="1">IF(HelpMe7[[#This Row],[Age]]&lt;2,"Less than 2",IF(HelpMe7[[#This Row],[Age]]&lt;5,"From 2 to 5",IF(HelpMe7[[#This Row],[Age]]&lt;10,"From 5 to 10","More than 10")))</f>
        <v>From 2 to 5</v>
      </c>
      <c r="AI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45482.532638888886</v>
      </c>
      <c r="AJ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45485.618055555555</v>
      </c>
    </row>
    <row r="51" spans="1:36" ht="14.5">
      <c r="A51" s="237" t="s">
        <v>2869</v>
      </c>
      <c r="B51" s="224" t="s">
        <v>117</v>
      </c>
      <c r="C51" s="224" t="s">
        <v>906</v>
      </c>
      <c r="D51" s="1" t="s">
        <v>1790</v>
      </c>
      <c r="E51" s="224" t="s">
        <v>1573</v>
      </c>
      <c r="F51" s="224" t="s">
        <v>843</v>
      </c>
      <c r="G51" s="224" t="s">
        <v>844</v>
      </c>
      <c r="H51" s="224" t="s">
        <v>403</v>
      </c>
      <c r="I51" s="227" t="s">
        <v>2870</v>
      </c>
      <c r="J51" s="225" t="s">
        <v>2871</v>
      </c>
      <c r="K51" s="224" t="s">
        <v>845</v>
      </c>
      <c r="L51" s="225" t="s">
        <v>2689</v>
      </c>
      <c r="M51" s="224" t="s">
        <v>1573</v>
      </c>
      <c r="N51" s="224" t="s">
        <v>895</v>
      </c>
      <c r="O51" s="224" t="s">
        <v>920</v>
      </c>
      <c r="P51" s="225" t="s">
        <v>2689</v>
      </c>
      <c r="Q51" s="224" t="s">
        <v>861</v>
      </c>
      <c r="R51" s="225" t="s">
        <v>2872</v>
      </c>
      <c r="S51" s="225" t="s">
        <v>2873</v>
      </c>
      <c r="T51" s="225" t="s">
        <v>2871</v>
      </c>
      <c r="U51" s="224" t="s">
        <v>885</v>
      </c>
      <c r="V51" s="224" t="s">
        <v>1260</v>
      </c>
      <c r="W51" s="224" t="s">
        <v>850</v>
      </c>
      <c r="X51" s="228" t="str">
        <f>VLOOKUP(HelpMe7[[#This Row],[Technician]],Technicians[#All],3,FALSE)</f>
        <v>RAK Ceramics</v>
      </c>
      <c r="Y51" s="228" t="str">
        <f>VLOOKUP(HelpMe7[[#This Row],[Technician]],Technicians[#All],2,FALSE)</f>
        <v>SAP Basis</v>
      </c>
      <c r="Z51" s="233" t="e">
        <f>IF((TEXT("Oct 28, 2024 00:00 AM","mmm dd, yyyy hh:mm") - TEXT(HelpMe7[[#This Row],[Updated Creation Date]],"mmm dd, yyyy hh:mm"))&gt;0, "Yes","No")</f>
        <v>#VALUE!</v>
      </c>
      <c r="AA51" s="230">
        <f ca="1">IF(HelpMe7[[#This Row],[Updated Resolved Date]]="-",NOW()-TEXT(HelpMe7[[#This Row],[Updated Creation Date]],"mmm dd, yyyy hh:mm"),HelpMe7[[#This Row],[Updated Resolved Date]]-HelpMe7[[#This Row],[Updated Creation Date]])</f>
        <v>2.1854166666671517</v>
      </c>
      <c r="AB51" s="231" t="e">
        <f>YEAR(TEXT(HelpMe7[[#This Row],[Updated Creation Date]],"mmm dd, yyyy hh:mm"))</f>
        <v>#VALUE!</v>
      </c>
      <c r="AC51" s="228" t="e">
        <f>WEEKNUM(TEXT(HelpMe7[[#This Row],[Updated Creation Date]],"mmm dd, yyyy hh:mm"),2)</f>
        <v>#VALUE!</v>
      </c>
      <c r="AD51" s="228" t="e">
        <f>_xlfn.CONCAT(HelpMe7[[#This Row],[Year]],"-W",HelpMe7[[#This Row],[Week'#]])</f>
        <v>#VALUE!</v>
      </c>
      <c r="AE51" s="228" t="str">
        <f>IFERROR(VLOOKUP(HelpMe7[[#This Row],[ID]],CGTracker[#All],11,FALSE),"No CG Status Found")</f>
        <v>No CG Status Found</v>
      </c>
      <c r="AF51" s="228" t="e">
        <f>MONTH(TEXT(HelpMe7[[#This Row],[Updated Creation Date]],"mmm dd, yyyy hh:mm"))</f>
        <v>#VALUE!</v>
      </c>
      <c r="AG51" s="228" t="e">
        <f>_xlfn.CONCAT(HelpMe7[[#This Row],[Year]],"-M",HelpMe7[[#This Row],[Month]])</f>
        <v>#VALUE!</v>
      </c>
      <c r="AH51" s="228" t="str">
        <f ca="1">IF(HelpMe7[[#This Row],[Age]]&lt;2,"Less than 2",IF(HelpMe7[[#This Row],[Age]]&lt;5,"From 2 to 5",IF(HelpMe7[[#This Row],[Age]]&lt;10,"From 5 to 10","More than 10")))</f>
        <v>From 2 to 5</v>
      </c>
      <c r="AI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45481.481944444444</v>
      </c>
      <c r="AJ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45483.667361111111</v>
      </c>
    </row>
    <row r="52" spans="1:36" ht="14.5">
      <c r="A52" s="237" t="s">
        <v>2874</v>
      </c>
      <c r="B52" s="224" t="s">
        <v>117</v>
      </c>
      <c r="C52" s="224" t="s">
        <v>795</v>
      </c>
      <c r="D52" s="1" t="s">
        <v>2875</v>
      </c>
      <c r="E52" s="224" t="s">
        <v>2046</v>
      </c>
      <c r="F52" s="224" t="s">
        <v>843</v>
      </c>
      <c r="G52" s="224" t="s">
        <v>844</v>
      </c>
      <c r="H52" s="224" t="s">
        <v>403</v>
      </c>
      <c r="I52" s="227" t="s">
        <v>2876</v>
      </c>
      <c r="J52" s="225" t="s">
        <v>2877</v>
      </c>
      <c r="K52" s="224" t="s">
        <v>845</v>
      </c>
      <c r="L52" s="225" t="s">
        <v>2878</v>
      </c>
      <c r="M52" s="224" t="s">
        <v>2046</v>
      </c>
      <c r="N52" s="224" t="s">
        <v>1518</v>
      </c>
      <c r="O52" s="224" t="s">
        <v>848</v>
      </c>
      <c r="P52" s="225" t="s">
        <v>2878</v>
      </c>
      <c r="Q52" s="224" t="s">
        <v>795</v>
      </c>
      <c r="R52" s="225" t="s">
        <v>2879</v>
      </c>
      <c r="S52" s="225" t="s">
        <v>2879</v>
      </c>
      <c r="T52" s="225" t="s">
        <v>2877</v>
      </c>
      <c r="U52" s="224" t="s">
        <v>885</v>
      </c>
      <c r="V52" s="224" t="s">
        <v>1260</v>
      </c>
      <c r="W52" s="224" t="s">
        <v>850</v>
      </c>
      <c r="X52" s="228" t="str">
        <f>VLOOKUP(HelpMe7[[#This Row],[Technician]],Technicians[#All],3,FALSE)</f>
        <v>RAK Ceramics</v>
      </c>
      <c r="Y52" s="228" t="str">
        <f>VLOOKUP(HelpMe7[[#This Row],[Technician]],Technicians[#All],2,FALSE)</f>
        <v>SAP Basis</v>
      </c>
      <c r="Z52" s="233" t="e">
        <f>IF((TEXT("Oct 28, 2024 00:00 AM","mmm dd, yyyy hh:mm") - TEXT(HelpMe7[[#This Row],[Updated Creation Date]],"mmm dd, yyyy hh:mm"))&gt;0, "Yes","No")</f>
        <v>#VALUE!</v>
      </c>
      <c r="AA52" s="230">
        <f ca="1">IF(HelpMe7[[#This Row],[Updated Resolved Date]]="-",NOW()-TEXT(HelpMe7[[#This Row],[Updated Creation Date]],"mmm dd, yyyy hh:mm"),HelpMe7[[#This Row],[Updated Resolved Date]]-HelpMe7[[#This Row],[Updated Creation Date]])</f>
        <v>6.0145833333299379</v>
      </c>
      <c r="AB52" s="231" t="e">
        <f>YEAR(TEXT(HelpMe7[[#This Row],[Updated Creation Date]],"mmm dd, yyyy hh:mm"))</f>
        <v>#VALUE!</v>
      </c>
      <c r="AC52" s="228" t="e">
        <f>WEEKNUM(TEXT(HelpMe7[[#This Row],[Updated Creation Date]],"mmm dd, yyyy hh:mm"),2)</f>
        <v>#VALUE!</v>
      </c>
      <c r="AD52" s="228" t="e">
        <f>_xlfn.CONCAT(HelpMe7[[#This Row],[Year]],"-W",HelpMe7[[#This Row],[Week'#]])</f>
        <v>#VALUE!</v>
      </c>
      <c r="AE52" s="228" t="str">
        <f>IFERROR(VLOOKUP(HelpMe7[[#This Row],[ID]],CGTracker[#All],11,FALSE),"No CG Status Found")</f>
        <v>No CG Status Found</v>
      </c>
      <c r="AF52" s="228" t="e">
        <f>MONTH(TEXT(HelpMe7[[#This Row],[Updated Creation Date]],"mmm dd, yyyy hh:mm"))</f>
        <v>#VALUE!</v>
      </c>
      <c r="AG52" s="228" t="e">
        <f>_xlfn.CONCAT(HelpMe7[[#This Row],[Year]],"-M",HelpMe7[[#This Row],[Month]])</f>
        <v>#VALUE!</v>
      </c>
      <c r="AH52" s="228" t="str">
        <f ca="1">IF(HelpMe7[[#This Row],[Age]]&lt;2,"Less than 2",IF(HelpMe7[[#This Row],[Age]]&lt;5,"From 2 to 5",IF(HelpMe7[[#This Row],[Age]]&lt;10,"From 5 to 10","More than 10")))</f>
        <v>From 5 to 10</v>
      </c>
      <c r="AI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45482.65</v>
      </c>
      <c r="AJ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45488.664583333331</v>
      </c>
    </row>
    <row r="53" spans="1:36" ht="14.5">
      <c r="A53" s="237" t="s">
        <v>2880</v>
      </c>
      <c r="B53" s="224" t="s">
        <v>117</v>
      </c>
      <c r="C53" s="224" t="s">
        <v>795</v>
      </c>
      <c r="D53" s="1" t="s">
        <v>2881</v>
      </c>
      <c r="E53" s="224" t="s">
        <v>1950</v>
      </c>
      <c r="F53" s="224" t="s">
        <v>843</v>
      </c>
      <c r="G53" s="224" t="s">
        <v>844</v>
      </c>
      <c r="H53" s="224" t="s">
        <v>403</v>
      </c>
      <c r="I53" s="227" t="s">
        <v>2882</v>
      </c>
      <c r="J53" s="225" t="s">
        <v>2666</v>
      </c>
      <c r="K53" s="224" t="s">
        <v>845</v>
      </c>
      <c r="L53" s="225" t="s">
        <v>2883</v>
      </c>
      <c r="M53" s="224" t="s">
        <v>1950</v>
      </c>
      <c r="N53" s="224" t="s">
        <v>1084</v>
      </c>
      <c r="O53" s="224" t="s">
        <v>848</v>
      </c>
      <c r="P53" s="225" t="s">
        <v>2883</v>
      </c>
      <c r="Q53" s="224" t="s">
        <v>795</v>
      </c>
      <c r="R53" s="225" t="s">
        <v>2884</v>
      </c>
      <c r="S53" s="225" t="s">
        <v>2885</v>
      </c>
      <c r="T53" s="225" t="s">
        <v>2666</v>
      </c>
      <c r="U53" s="224" t="s">
        <v>885</v>
      </c>
      <c r="V53" s="224" t="s">
        <v>1260</v>
      </c>
      <c r="W53" s="224" t="s">
        <v>850</v>
      </c>
      <c r="X53" s="228" t="str">
        <f>VLOOKUP(HelpMe7[[#This Row],[Technician]],Technicians[#All],3,FALSE)</f>
        <v>RAK Ceramics</v>
      </c>
      <c r="Y53" s="228" t="str">
        <f>VLOOKUP(HelpMe7[[#This Row],[Technician]],Technicians[#All],2,FALSE)</f>
        <v>SAP Basis</v>
      </c>
      <c r="Z53" s="233" t="e">
        <f>IF((TEXT("Oct 28, 2024 00:00 AM","mmm dd, yyyy hh:mm") - TEXT(HelpMe7[[#This Row],[Updated Creation Date]],"mmm dd, yyyy hh:mm"))&gt;0, "Yes","No")</f>
        <v>#VALUE!</v>
      </c>
      <c r="AA53" s="230">
        <f ca="1">IF(HelpMe7[[#This Row],[Updated Resolved Date]]="-",NOW()-TEXT(HelpMe7[[#This Row],[Updated Creation Date]],"mmm dd, yyyy hh:mm"),HelpMe7[[#This Row],[Updated Resolved Date]]-HelpMe7[[#This Row],[Updated Creation Date]])</f>
        <v>22.304166666668607</v>
      </c>
      <c r="AB53" s="231" t="e">
        <f>YEAR(TEXT(HelpMe7[[#This Row],[Updated Creation Date]],"mmm dd, yyyy hh:mm"))</f>
        <v>#VALUE!</v>
      </c>
      <c r="AC53" s="228" t="e">
        <f>WEEKNUM(TEXT(HelpMe7[[#This Row],[Updated Creation Date]],"mmm dd, yyyy hh:mm"),2)</f>
        <v>#VALUE!</v>
      </c>
      <c r="AD53" s="228" t="e">
        <f>_xlfn.CONCAT(HelpMe7[[#This Row],[Year]],"-W",HelpMe7[[#This Row],[Week'#]])</f>
        <v>#VALUE!</v>
      </c>
      <c r="AE53" s="228" t="str">
        <f>IFERROR(VLOOKUP(HelpMe7[[#This Row],[ID]],CGTracker[#All],11,FALSE),"No CG Status Found")</f>
        <v>No CG Status Found</v>
      </c>
      <c r="AF53" s="228" t="e">
        <f>MONTH(TEXT(HelpMe7[[#This Row],[Updated Creation Date]],"mmm dd, yyyy hh:mm"))</f>
        <v>#VALUE!</v>
      </c>
      <c r="AG53" s="228" t="e">
        <f>_xlfn.CONCAT(HelpMe7[[#This Row],[Year]],"-M",HelpMe7[[#This Row],[Month]])</f>
        <v>#VALUE!</v>
      </c>
      <c r="AH53" s="228" t="str">
        <f ca="1">IF(HelpMe7[[#This Row],[Age]]&lt;2,"Less than 2",IF(HelpMe7[[#This Row],[Age]]&lt;5,"From 2 to 5",IF(HelpMe7[[#This Row],[Age]]&lt;10,"From 5 to 10","More than 10")))</f>
        <v>More than 10</v>
      </c>
      <c r="AI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45483.392361111109</v>
      </c>
      <c r="AJ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45505.696527777778</v>
      </c>
    </row>
    <row r="54" spans="1:36" ht="14.5">
      <c r="A54" s="237" t="s">
        <v>2886</v>
      </c>
      <c r="B54" s="224" t="s">
        <v>156</v>
      </c>
      <c r="C54" s="224" t="s">
        <v>861</v>
      </c>
      <c r="D54" s="1" t="s">
        <v>2279</v>
      </c>
      <c r="E54" s="224" t="s">
        <v>1013</v>
      </c>
      <c r="F54" s="224" t="s">
        <v>742</v>
      </c>
      <c r="G54" s="224" t="s">
        <v>516</v>
      </c>
      <c r="H54" s="224" t="s">
        <v>403</v>
      </c>
      <c r="I54" s="227" t="s">
        <v>2887</v>
      </c>
      <c r="J54" s="225" t="s">
        <v>2888</v>
      </c>
      <c r="K54" s="224" t="s">
        <v>845</v>
      </c>
      <c r="L54" s="225" t="s">
        <v>2889</v>
      </c>
      <c r="M54" s="224" t="s">
        <v>1013</v>
      </c>
      <c r="N54" s="224" t="s">
        <v>1014</v>
      </c>
      <c r="O54" s="224" t="s">
        <v>848</v>
      </c>
      <c r="P54" s="225" t="s">
        <v>2889</v>
      </c>
      <c r="Q54" s="224" t="s">
        <v>795</v>
      </c>
      <c r="R54" s="225" t="s">
        <v>2890</v>
      </c>
      <c r="S54" s="225" t="s">
        <v>2890</v>
      </c>
      <c r="T54" s="225" t="s">
        <v>2888</v>
      </c>
      <c r="U54" s="224" t="s">
        <v>1260</v>
      </c>
      <c r="V54" s="224" t="s">
        <v>2891</v>
      </c>
      <c r="W54" s="224" t="s">
        <v>850</v>
      </c>
      <c r="X54" s="228" t="str">
        <f>VLOOKUP(HelpMe7[[#This Row],[Technician]],Technicians[#All],3,FALSE)</f>
        <v>RAK Ceramics</v>
      </c>
      <c r="Y54" s="228" t="str">
        <f>VLOOKUP(HelpMe7[[#This Row],[Technician]],Technicians[#All],2,FALSE)</f>
        <v>SAP SD</v>
      </c>
      <c r="Z54" s="233" t="e">
        <f>IF((TEXT("Oct 28, 2024 00:00 AM","mmm dd, yyyy hh:mm") - TEXT(HelpMe7[[#This Row],[Updated Creation Date]],"mmm dd, yyyy hh:mm"))&gt;0, "Yes","No")</f>
        <v>#VALUE!</v>
      </c>
      <c r="AA54" s="230">
        <f ca="1">IF(HelpMe7[[#This Row],[Updated Resolved Date]]="-",NOW()-TEXT(HelpMe7[[#This Row],[Updated Creation Date]],"mmm dd, yyyy hh:mm"),HelpMe7[[#This Row],[Updated Resolved Date]]-HelpMe7[[#This Row],[Updated Creation Date]])</f>
        <v>10.902777777773736</v>
      </c>
      <c r="AB54" s="231" t="e">
        <f>YEAR(TEXT(HelpMe7[[#This Row],[Updated Creation Date]],"mmm dd, yyyy hh:mm"))</f>
        <v>#VALUE!</v>
      </c>
      <c r="AC54" s="228" t="e">
        <f>WEEKNUM(TEXT(HelpMe7[[#This Row],[Updated Creation Date]],"mmm dd, yyyy hh:mm"),2)</f>
        <v>#VALUE!</v>
      </c>
      <c r="AD54" s="228" t="e">
        <f>_xlfn.CONCAT(HelpMe7[[#This Row],[Year]],"-W",HelpMe7[[#This Row],[Week'#]])</f>
        <v>#VALUE!</v>
      </c>
      <c r="AE54" s="228" t="str">
        <f>IFERROR(VLOOKUP(HelpMe7[[#This Row],[ID]],CGTracker[#All],11,FALSE),"No CG Status Found")</f>
        <v>No CG Status Found</v>
      </c>
      <c r="AF54" s="228" t="e">
        <f>MONTH(TEXT(HelpMe7[[#This Row],[Updated Creation Date]],"mmm dd, yyyy hh:mm"))</f>
        <v>#VALUE!</v>
      </c>
      <c r="AG54" s="228" t="e">
        <f>_xlfn.CONCAT(HelpMe7[[#This Row],[Year]],"-M",HelpMe7[[#This Row],[Month]])</f>
        <v>#VALUE!</v>
      </c>
      <c r="AH54" s="228" t="str">
        <f ca="1">IF(HelpMe7[[#This Row],[Age]]&lt;2,"Less than 2",IF(HelpMe7[[#This Row],[Age]]&lt;5,"From 2 to 5",IF(HelpMe7[[#This Row],[Age]]&lt;10,"From 5 to 10","More than 10")))</f>
        <v>More than 10</v>
      </c>
      <c r="AI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45481.568055555559</v>
      </c>
      <c r="AJ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45492.470833333333</v>
      </c>
    </row>
    <row r="55" spans="1:36" ht="14.5">
      <c r="A55" s="237" t="s">
        <v>2892</v>
      </c>
      <c r="B55" s="224" t="s">
        <v>117</v>
      </c>
      <c r="C55" s="224" t="s">
        <v>795</v>
      </c>
      <c r="D55" s="1" t="s">
        <v>2893</v>
      </c>
      <c r="E55" s="224" t="s">
        <v>1102</v>
      </c>
      <c r="F55" s="224" t="s">
        <v>843</v>
      </c>
      <c r="G55" s="224" t="s">
        <v>844</v>
      </c>
      <c r="H55" s="224" t="s">
        <v>403</v>
      </c>
      <c r="I55" s="227" t="s">
        <v>2894</v>
      </c>
      <c r="J55" s="225" t="s">
        <v>2895</v>
      </c>
      <c r="K55" s="224" t="s">
        <v>845</v>
      </c>
      <c r="L55" s="225" t="s">
        <v>2896</v>
      </c>
      <c r="M55" s="224" t="s">
        <v>1102</v>
      </c>
      <c r="N55" s="224" t="s">
        <v>971</v>
      </c>
      <c r="O55" s="224" t="s">
        <v>848</v>
      </c>
      <c r="P55" s="225" t="s">
        <v>2896</v>
      </c>
      <c r="Q55" s="224" t="s">
        <v>795</v>
      </c>
      <c r="R55" s="225" t="s">
        <v>2897</v>
      </c>
      <c r="S55" s="225" t="s">
        <v>2898</v>
      </c>
      <c r="T55" s="225" t="s">
        <v>2895</v>
      </c>
      <c r="U55" s="224" t="s">
        <v>885</v>
      </c>
      <c r="V55" s="224" t="s">
        <v>1260</v>
      </c>
      <c r="W55" s="224" t="s">
        <v>850</v>
      </c>
      <c r="X55" s="228" t="str">
        <f>VLOOKUP(HelpMe7[[#This Row],[Technician]],Technicians[#All],3,FALSE)</f>
        <v>RAK Ceramics</v>
      </c>
      <c r="Y55" s="228" t="str">
        <f>VLOOKUP(HelpMe7[[#This Row],[Technician]],Technicians[#All],2,FALSE)</f>
        <v>SAP Basis</v>
      </c>
      <c r="Z55" s="233" t="e">
        <f>IF((TEXT("Oct 28, 2024 00:00 AM","mmm dd, yyyy hh:mm") - TEXT(HelpMe7[[#This Row],[Updated Creation Date]],"mmm dd, yyyy hh:mm"))&gt;0, "Yes","No")</f>
        <v>#VALUE!</v>
      </c>
      <c r="AA55" s="230">
        <f ca="1">IF(HelpMe7[[#This Row],[Updated Resolved Date]]="-",NOW()-TEXT(HelpMe7[[#This Row],[Updated Creation Date]],"mmm dd, yyyy hh:mm"),HelpMe7[[#This Row],[Updated Resolved Date]]-HelpMe7[[#This Row],[Updated Creation Date]])</f>
        <v>0.17847222222189885</v>
      </c>
      <c r="AB55" s="231" t="e">
        <f>YEAR(TEXT(HelpMe7[[#This Row],[Updated Creation Date]],"mmm dd, yyyy hh:mm"))</f>
        <v>#VALUE!</v>
      </c>
      <c r="AC55" s="228" t="e">
        <f>WEEKNUM(TEXT(HelpMe7[[#This Row],[Updated Creation Date]],"mmm dd, yyyy hh:mm"),2)</f>
        <v>#VALUE!</v>
      </c>
      <c r="AD55" s="228" t="e">
        <f>_xlfn.CONCAT(HelpMe7[[#This Row],[Year]],"-W",HelpMe7[[#This Row],[Week'#]])</f>
        <v>#VALUE!</v>
      </c>
      <c r="AE55" s="228" t="str">
        <f>IFERROR(VLOOKUP(HelpMe7[[#This Row],[ID]],CGTracker[#All],11,FALSE),"No CG Status Found")</f>
        <v>No CG Status Found</v>
      </c>
      <c r="AF55" s="228" t="e">
        <f>MONTH(TEXT(HelpMe7[[#This Row],[Updated Creation Date]],"mmm dd, yyyy hh:mm"))</f>
        <v>#VALUE!</v>
      </c>
      <c r="AG55" s="228" t="e">
        <f>_xlfn.CONCAT(HelpMe7[[#This Row],[Year]],"-M",HelpMe7[[#This Row],[Month]])</f>
        <v>#VALUE!</v>
      </c>
      <c r="AH55" s="228" t="str">
        <f ca="1">IF(HelpMe7[[#This Row],[Age]]&lt;2,"Less than 2",IF(HelpMe7[[#This Row],[Age]]&lt;5,"From 2 to 5",IF(HelpMe7[[#This Row],[Age]]&lt;10,"From 5 to 10","More than 10")))</f>
        <v>Less than 2</v>
      </c>
      <c r="AI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45482.456944444442</v>
      </c>
      <c r="AJ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45482.635416666664</v>
      </c>
    </row>
    <row r="56" spans="1:36" ht="14.5">
      <c r="A56" s="237" t="s">
        <v>2899</v>
      </c>
      <c r="B56" s="224" t="s">
        <v>117</v>
      </c>
      <c r="C56" s="224" t="s">
        <v>795</v>
      </c>
      <c r="D56" s="1" t="s">
        <v>2900</v>
      </c>
      <c r="E56" s="224" t="s">
        <v>1102</v>
      </c>
      <c r="F56" s="224" t="s">
        <v>843</v>
      </c>
      <c r="G56" s="224" t="s">
        <v>844</v>
      </c>
      <c r="H56" s="224" t="s">
        <v>403</v>
      </c>
      <c r="I56" s="227" t="s">
        <v>2901</v>
      </c>
      <c r="J56" s="225" t="s">
        <v>2902</v>
      </c>
      <c r="K56" s="224" t="s">
        <v>845</v>
      </c>
      <c r="L56" s="225" t="s">
        <v>2824</v>
      </c>
      <c r="M56" s="224" t="s">
        <v>1102</v>
      </c>
      <c r="N56" s="224" t="s">
        <v>971</v>
      </c>
      <c r="O56" s="224" t="s">
        <v>848</v>
      </c>
      <c r="P56" s="225" t="s">
        <v>2824</v>
      </c>
      <c r="Q56" s="224" t="s">
        <v>795</v>
      </c>
      <c r="R56" s="225" t="s">
        <v>2903</v>
      </c>
      <c r="S56" s="225" t="s">
        <v>2904</v>
      </c>
      <c r="T56" s="225" t="s">
        <v>2902</v>
      </c>
      <c r="U56" s="224" t="s">
        <v>885</v>
      </c>
      <c r="V56" s="224" t="s">
        <v>1260</v>
      </c>
      <c r="W56" s="224" t="s">
        <v>850</v>
      </c>
      <c r="X56" s="228" t="str">
        <f>VLOOKUP(HelpMe7[[#This Row],[Technician]],Technicians[#All],3,FALSE)</f>
        <v>RAK Ceramics</v>
      </c>
      <c r="Y56" s="228" t="str">
        <f>VLOOKUP(HelpMe7[[#This Row],[Technician]],Technicians[#All],2,FALSE)</f>
        <v>SAP Basis</v>
      </c>
      <c r="Z56" s="233" t="e">
        <f>IF((TEXT("Oct 28, 2024 00:00 AM","mmm dd, yyyy hh:mm") - TEXT(HelpMe7[[#This Row],[Updated Creation Date]],"mmm dd, yyyy hh:mm"))&gt;0, "Yes","No")</f>
        <v>#VALUE!</v>
      </c>
      <c r="AA56" s="230">
        <f ca="1">IF(HelpMe7[[#This Row],[Updated Resolved Date]]="-",NOW()-TEXT(HelpMe7[[#This Row],[Updated Creation Date]],"mmm dd, yyyy hh:mm"),HelpMe7[[#This Row],[Updated Resolved Date]]-HelpMe7[[#This Row],[Updated Creation Date]])</f>
        <v>0.18263888889487134</v>
      </c>
      <c r="AB56" s="231" t="e">
        <f>YEAR(TEXT(HelpMe7[[#This Row],[Updated Creation Date]],"mmm dd, yyyy hh:mm"))</f>
        <v>#VALUE!</v>
      </c>
      <c r="AC56" s="228" t="e">
        <f>WEEKNUM(TEXT(HelpMe7[[#This Row],[Updated Creation Date]],"mmm dd, yyyy hh:mm"),2)</f>
        <v>#VALUE!</v>
      </c>
      <c r="AD56" s="228" t="e">
        <f>_xlfn.CONCAT(HelpMe7[[#This Row],[Year]],"-W",HelpMe7[[#This Row],[Week'#]])</f>
        <v>#VALUE!</v>
      </c>
      <c r="AE56" s="228" t="str">
        <f>IFERROR(VLOOKUP(HelpMe7[[#This Row],[ID]],CGTracker[#All],11,FALSE),"No CG Status Found")</f>
        <v>No CG Status Found</v>
      </c>
      <c r="AF56" s="228" t="e">
        <f>MONTH(TEXT(HelpMe7[[#This Row],[Updated Creation Date]],"mmm dd, yyyy hh:mm"))</f>
        <v>#VALUE!</v>
      </c>
      <c r="AG56" s="228" t="e">
        <f>_xlfn.CONCAT(HelpMe7[[#This Row],[Year]],"-M",HelpMe7[[#This Row],[Month]])</f>
        <v>#VALUE!</v>
      </c>
      <c r="AH56" s="228" t="str">
        <f ca="1">IF(HelpMe7[[#This Row],[Age]]&lt;2,"Less than 2",IF(HelpMe7[[#This Row],[Age]]&lt;5,"From 2 to 5",IF(HelpMe7[[#This Row],[Age]]&lt;10,"From 5 to 10","More than 10")))</f>
        <v>Less than 2</v>
      </c>
      <c r="AI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45482.472222222219</v>
      </c>
      <c r="AJ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45482.654861111114</v>
      </c>
    </row>
    <row r="57" spans="1:36" ht="14.5">
      <c r="A57" s="237" t="s">
        <v>2905</v>
      </c>
      <c r="B57" s="224" t="s">
        <v>117</v>
      </c>
      <c r="C57" s="224" t="s">
        <v>795</v>
      </c>
      <c r="D57" s="1" t="s">
        <v>2071</v>
      </c>
      <c r="E57" s="224" t="s">
        <v>1210</v>
      </c>
      <c r="F57" s="224" t="s">
        <v>843</v>
      </c>
      <c r="G57" s="224" t="s">
        <v>844</v>
      </c>
      <c r="H57" s="224" t="s">
        <v>403</v>
      </c>
      <c r="I57" s="227" t="s">
        <v>2906</v>
      </c>
      <c r="J57" s="225" t="s">
        <v>2907</v>
      </c>
      <c r="K57" s="224" t="s">
        <v>845</v>
      </c>
      <c r="L57" s="225" t="s">
        <v>2782</v>
      </c>
      <c r="M57" s="224" t="s">
        <v>1210</v>
      </c>
      <c r="N57" s="224" t="s">
        <v>878</v>
      </c>
      <c r="O57" s="224" t="s">
        <v>848</v>
      </c>
      <c r="P57" s="225" t="s">
        <v>2782</v>
      </c>
      <c r="Q57" s="224" t="s">
        <v>795</v>
      </c>
      <c r="R57" s="225" t="s">
        <v>2908</v>
      </c>
      <c r="S57" s="225" t="s">
        <v>2908</v>
      </c>
      <c r="T57" s="225" t="s">
        <v>2907</v>
      </c>
      <c r="U57" s="224" t="s">
        <v>885</v>
      </c>
      <c r="V57" s="224" t="s">
        <v>1260</v>
      </c>
      <c r="W57" s="224" t="s">
        <v>850</v>
      </c>
      <c r="X57" s="228" t="str">
        <f>VLOOKUP(HelpMe7[[#This Row],[Technician]],Technicians[#All],3,FALSE)</f>
        <v>RAK Ceramics</v>
      </c>
      <c r="Y57" s="228" t="str">
        <f>VLOOKUP(HelpMe7[[#This Row],[Technician]],Technicians[#All],2,FALSE)</f>
        <v>SAP Basis</v>
      </c>
      <c r="Z57" s="233" t="e">
        <f>IF((TEXT("Oct 28, 2024 00:00 AM","mmm dd, yyyy hh:mm") - TEXT(HelpMe7[[#This Row],[Updated Creation Date]],"mmm dd, yyyy hh:mm"))&gt;0, "Yes","No")</f>
        <v>#VALUE!</v>
      </c>
      <c r="AA57" s="230">
        <f ca="1">IF(HelpMe7[[#This Row],[Updated Resolved Date]]="-",NOW()-TEXT(HelpMe7[[#This Row],[Updated Creation Date]],"mmm dd, yyyy hh:mm"),HelpMe7[[#This Row],[Updated Resolved Date]]-HelpMe7[[#This Row],[Updated Creation Date]])</f>
        <v>15.053472222221899</v>
      </c>
      <c r="AB57" s="231" t="e">
        <f>YEAR(TEXT(HelpMe7[[#This Row],[Updated Creation Date]],"mmm dd, yyyy hh:mm"))</f>
        <v>#VALUE!</v>
      </c>
      <c r="AC57" s="228" t="e">
        <f>WEEKNUM(TEXT(HelpMe7[[#This Row],[Updated Creation Date]],"mmm dd, yyyy hh:mm"),2)</f>
        <v>#VALUE!</v>
      </c>
      <c r="AD57" s="228" t="e">
        <f>_xlfn.CONCAT(HelpMe7[[#This Row],[Year]],"-W",HelpMe7[[#This Row],[Week'#]])</f>
        <v>#VALUE!</v>
      </c>
      <c r="AE57" s="228" t="str">
        <f>IFERROR(VLOOKUP(HelpMe7[[#This Row],[ID]],CGTracker[#All],11,FALSE),"No CG Status Found")</f>
        <v>No CG Status Found</v>
      </c>
      <c r="AF57" s="228" t="e">
        <f>MONTH(TEXT(HelpMe7[[#This Row],[Updated Creation Date]],"mmm dd, yyyy hh:mm"))</f>
        <v>#VALUE!</v>
      </c>
      <c r="AG57" s="228" t="e">
        <f>_xlfn.CONCAT(HelpMe7[[#This Row],[Year]],"-M",HelpMe7[[#This Row],[Month]])</f>
        <v>#VALUE!</v>
      </c>
      <c r="AH57" s="228" t="str">
        <f ca="1">IF(HelpMe7[[#This Row],[Age]]&lt;2,"Less than 2",IF(HelpMe7[[#This Row],[Age]]&lt;5,"From 2 to 5",IF(HelpMe7[[#This Row],[Age]]&lt;10,"From 5 to 10","More than 10")))</f>
        <v>More than 10</v>
      </c>
      <c r="AI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45481.602083333331</v>
      </c>
      <c r="AJ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45496.655555555553</v>
      </c>
    </row>
    <row r="58" spans="1:36" ht="14.5">
      <c r="A58" s="237" t="s">
        <v>2909</v>
      </c>
      <c r="B58" s="224" t="s">
        <v>117</v>
      </c>
      <c r="C58" s="224" t="s">
        <v>861</v>
      </c>
      <c r="D58" s="1" t="s">
        <v>2211</v>
      </c>
      <c r="E58" s="224" t="s">
        <v>1304</v>
      </c>
      <c r="F58" s="224" t="s">
        <v>843</v>
      </c>
      <c r="G58" s="224" t="s">
        <v>844</v>
      </c>
      <c r="H58" s="224" t="s">
        <v>131</v>
      </c>
      <c r="I58" s="227" t="s">
        <v>2910</v>
      </c>
      <c r="J58" s="225" t="s">
        <v>2911</v>
      </c>
      <c r="K58" s="224" t="s">
        <v>845</v>
      </c>
      <c r="L58" s="225" t="s">
        <v>1260</v>
      </c>
      <c r="M58" s="224" t="s">
        <v>1304</v>
      </c>
      <c r="N58" s="224" t="s">
        <v>860</v>
      </c>
      <c r="O58" s="224" t="s">
        <v>848</v>
      </c>
      <c r="P58" s="225" t="s">
        <v>2912</v>
      </c>
      <c r="Q58" s="224" t="s">
        <v>795</v>
      </c>
      <c r="R58" s="225" t="s">
        <v>1260</v>
      </c>
      <c r="S58" s="225" t="s">
        <v>1260</v>
      </c>
      <c r="T58" s="225" t="s">
        <v>2911</v>
      </c>
      <c r="U58" s="224" t="s">
        <v>845</v>
      </c>
      <c r="V58" s="224" t="s">
        <v>1260</v>
      </c>
      <c r="W58" s="224" t="s">
        <v>850</v>
      </c>
      <c r="X58" s="228" t="str">
        <f>VLOOKUP(HelpMe7[[#This Row],[Technician]],Technicians[#All],3,FALSE)</f>
        <v>RAK Ceramics</v>
      </c>
      <c r="Y58" s="228" t="str">
        <f>VLOOKUP(HelpMe7[[#This Row],[Technician]],Technicians[#All],2,FALSE)</f>
        <v>SAP Basis</v>
      </c>
      <c r="Z58" s="233" t="e">
        <f>IF((TEXT("Oct 28, 2024 00:00 AM","mmm dd, yyyy hh:mm") - TEXT(HelpMe7[[#This Row],[Updated Creation Date]],"mmm dd, yyyy hh:mm"))&gt;0, "Yes","No")</f>
        <v>#VALUE!</v>
      </c>
      <c r="AA58" s="230">
        <f ca="1">IF(HelpMe7[[#This Row],[Updated Resolved Date]]="-",NOW()-TEXT(HelpMe7[[#This Row],[Updated Creation Date]],"mmm dd, yyyy hh:mm"),HelpMe7[[#This Row],[Updated Resolved Date]]-HelpMe7[[#This Row],[Updated Creation Date]])</f>
        <v>171.22489016203326</v>
      </c>
      <c r="AB58" s="231" t="e">
        <f>YEAR(TEXT(HelpMe7[[#This Row],[Updated Creation Date]],"mmm dd, yyyy hh:mm"))</f>
        <v>#VALUE!</v>
      </c>
      <c r="AC58" s="228" t="e">
        <f>WEEKNUM(TEXT(HelpMe7[[#This Row],[Updated Creation Date]],"mmm dd, yyyy hh:mm"),2)</f>
        <v>#VALUE!</v>
      </c>
      <c r="AD58" s="228" t="e">
        <f>_xlfn.CONCAT(HelpMe7[[#This Row],[Year]],"-W",HelpMe7[[#This Row],[Week'#]])</f>
        <v>#VALUE!</v>
      </c>
      <c r="AE58" s="228" t="str">
        <f>IFERROR(VLOOKUP(HelpMe7[[#This Row],[ID]],CGTracker[#All],11,FALSE),"No CG Status Found")</f>
        <v>No CG Status Found</v>
      </c>
      <c r="AF58" s="228" t="e">
        <f>MONTH(TEXT(HelpMe7[[#This Row],[Updated Creation Date]],"mmm dd, yyyy hh:mm"))</f>
        <v>#VALUE!</v>
      </c>
      <c r="AG58" s="228" t="e">
        <f>_xlfn.CONCAT(HelpMe7[[#This Row],[Year]],"-M",HelpMe7[[#This Row],[Month]])</f>
        <v>#VALUE!</v>
      </c>
      <c r="AH58" s="228" t="str">
        <f ca="1">IF(HelpMe7[[#This Row],[Age]]&lt;2,"Less than 2",IF(HelpMe7[[#This Row],[Age]]&lt;5,"From 2 to 5",IF(HelpMe7[[#This Row],[Age]]&lt;10,"From 5 to 10","More than 10")))</f>
        <v>More than 10</v>
      </c>
      <c r="AI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45481.560416666667</v>
      </c>
      <c r="AJ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9" spans="1:36" ht="14.5">
      <c r="A59" s="237" t="s">
        <v>2913</v>
      </c>
      <c r="B59" s="224" t="s">
        <v>117</v>
      </c>
      <c r="C59" s="224" t="s">
        <v>795</v>
      </c>
      <c r="D59" s="1" t="s">
        <v>2914</v>
      </c>
      <c r="E59" s="224" t="s">
        <v>1304</v>
      </c>
      <c r="F59" s="224" t="s">
        <v>843</v>
      </c>
      <c r="G59" s="224" t="s">
        <v>844</v>
      </c>
      <c r="H59" s="224" t="s">
        <v>403</v>
      </c>
      <c r="I59" s="227" t="s">
        <v>2915</v>
      </c>
      <c r="J59" s="225" t="s">
        <v>2916</v>
      </c>
      <c r="K59" s="224" t="s">
        <v>845</v>
      </c>
      <c r="L59" s="225" t="s">
        <v>2917</v>
      </c>
      <c r="M59" s="224" t="s">
        <v>1304</v>
      </c>
      <c r="N59" s="224" t="s">
        <v>860</v>
      </c>
      <c r="O59" s="224" t="s">
        <v>972</v>
      </c>
      <c r="P59" s="225" t="s">
        <v>2917</v>
      </c>
      <c r="Q59" s="224" t="s">
        <v>861</v>
      </c>
      <c r="R59" s="225" t="s">
        <v>2918</v>
      </c>
      <c r="S59" s="225" t="s">
        <v>2919</v>
      </c>
      <c r="T59" s="225" t="s">
        <v>2916</v>
      </c>
      <c r="U59" s="224" t="s">
        <v>845</v>
      </c>
      <c r="V59" s="224" t="s">
        <v>2920</v>
      </c>
      <c r="W59" s="224" t="s">
        <v>850</v>
      </c>
      <c r="X59" s="228" t="str">
        <f>VLOOKUP(HelpMe7[[#This Row],[Technician]],Technicians[#All],3,FALSE)</f>
        <v>RAK Ceramics</v>
      </c>
      <c r="Y59" s="228" t="str">
        <f>VLOOKUP(HelpMe7[[#This Row],[Technician]],Technicians[#All],2,FALSE)</f>
        <v>SAP Basis</v>
      </c>
      <c r="Z59" s="233" t="e">
        <f>IF((TEXT("Oct 28, 2024 00:00 AM","mmm dd, yyyy hh:mm") - TEXT(HelpMe7[[#This Row],[Updated Creation Date]],"mmm dd, yyyy hh:mm"))&gt;0, "Yes","No")</f>
        <v>#VALUE!</v>
      </c>
      <c r="AA59" s="230">
        <f ca="1">IF(HelpMe7[[#This Row],[Updated Resolved Date]]="-",NOW()-TEXT(HelpMe7[[#This Row],[Updated Creation Date]],"mmm dd, yyyy hh:mm"),HelpMe7[[#This Row],[Updated Resolved Date]]-HelpMe7[[#This Row],[Updated Creation Date]])</f>
        <v>38.866666666668607</v>
      </c>
      <c r="AB59" s="231" t="e">
        <f>YEAR(TEXT(HelpMe7[[#This Row],[Updated Creation Date]],"mmm dd, yyyy hh:mm"))</f>
        <v>#VALUE!</v>
      </c>
      <c r="AC59" s="228" t="e">
        <f>WEEKNUM(TEXT(HelpMe7[[#This Row],[Updated Creation Date]],"mmm dd, yyyy hh:mm"),2)</f>
        <v>#VALUE!</v>
      </c>
      <c r="AD59" s="228" t="e">
        <f>_xlfn.CONCAT(HelpMe7[[#This Row],[Year]],"-W",HelpMe7[[#This Row],[Week'#]])</f>
        <v>#VALUE!</v>
      </c>
      <c r="AE59" s="228" t="str">
        <f>IFERROR(VLOOKUP(HelpMe7[[#This Row],[ID]],CGTracker[#All],11,FALSE),"No CG Status Found")</f>
        <v>No CG Status Found</v>
      </c>
      <c r="AF59" s="228" t="e">
        <f>MONTH(TEXT(HelpMe7[[#This Row],[Updated Creation Date]],"mmm dd, yyyy hh:mm"))</f>
        <v>#VALUE!</v>
      </c>
      <c r="AG59" s="228" t="e">
        <f>_xlfn.CONCAT(HelpMe7[[#This Row],[Year]],"-M",HelpMe7[[#This Row],[Month]])</f>
        <v>#VALUE!</v>
      </c>
      <c r="AH59" s="228" t="str">
        <f ca="1">IF(HelpMe7[[#This Row],[Age]]&lt;2,"Less than 2",IF(HelpMe7[[#This Row],[Age]]&lt;5,"From 2 to 5",IF(HelpMe7[[#This Row],[Age]]&lt;10,"From 5 to 10","More than 10")))</f>
        <v>More than 10</v>
      </c>
      <c r="AI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45481.564583333333</v>
      </c>
      <c r="AJ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45520.431250000001</v>
      </c>
    </row>
    <row r="60" spans="1:36" ht="14.5">
      <c r="A60" s="237" t="s">
        <v>2921</v>
      </c>
      <c r="B60" s="224" t="s">
        <v>117</v>
      </c>
      <c r="C60" s="224" t="s">
        <v>861</v>
      </c>
      <c r="D60" s="1" t="s">
        <v>2922</v>
      </c>
      <c r="E60" s="224" t="s">
        <v>894</v>
      </c>
      <c r="F60" s="224" t="s">
        <v>843</v>
      </c>
      <c r="G60" s="224" t="s">
        <v>844</v>
      </c>
      <c r="H60" s="224" t="s">
        <v>403</v>
      </c>
      <c r="I60" s="227" t="s">
        <v>2873</v>
      </c>
      <c r="J60" s="225" t="s">
        <v>849</v>
      </c>
      <c r="K60" s="224" t="s">
        <v>845</v>
      </c>
      <c r="L60" s="225" t="s">
        <v>2923</v>
      </c>
      <c r="M60" s="224" t="s">
        <v>894</v>
      </c>
      <c r="N60" s="224" t="s">
        <v>895</v>
      </c>
      <c r="O60" s="224" t="s">
        <v>848</v>
      </c>
      <c r="P60" s="225" t="s">
        <v>2923</v>
      </c>
      <c r="Q60" s="224" t="s">
        <v>795</v>
      </c>
      <c r="R60" s="225" t="s">
        <v>2924</v>
      </c>
      <c r="S60" s="225" t="s">
        <v>2925</v>
      </c>
      <c r="T60" s="225" t="s">
        <v>849</v>
      </c>
      <c r="U60" s="224" t="s">
        <v>885</v>
      </c>
      <c r="V60" s="224" t="s">
        <v>1260</v>
      </c>
      <c r="W60" s="224" t="s">
        <v>850</v>
      </c>
      <c r="X60" s="228" t="str">
        <f>VLOOKUP(HelpMe7[[#This Row],[Technician]],Technicians[#All],3,FALSE)</f>
        <v>RAK Ceramics</v>
      </c>
      <c r="Y60" s="228" t="str">
        <f>VLOOKUP(HelpMe7[[#This Row],[Technician]],Technicians[#All],2,FALSE)</f>
        <v>SAP Basis</v>
      </c>
      <c r="Z60" s="233" t="e">
        <f>IF((TEXT("Oct 28, 2024 00:00 AM","mmm dd, yyyy hh:mm") - TEXT(HelpMe7[[#This Row],[Updated Creation Date]],"mmm dd, yyyy hh:mm"))&gt;0, "Yes","No")</f>
        <v>#VALUE!</v>
      </c>
      <c r="AA60" s="230">
        <f ca="1">IF(HelpMe7[[#This Row],[Updated Resolved Date]]="-",NOW()-TEXT(HelpMe7[[#This Row],[Updated Creation Date]],"mmm dd, yyyy hh:mm"),HelpMe7[[#This Row],[Updated Resolved Date]]-HelpMe7[[#This Row],[Updated Creation Date]])</f>
        <v>4.0055555555518367</v>
      </c>
      <c r="AB60" s="231" t="e">
        <f>YEAR(TEXT(HelpMe7[[#This Row],[Updated Creation Date]],"mmm dd, yyyy hh:mm"))</f>
        <v>#VALUE!</v>
      </c>
      <c r="AC60" s="228" t="e">
        <f>WEEKNUM(TEXT(HelpMe7[[#This Row],[Updated Creation Date]],"mmm dd, yyyy hh:mm"),2)</f>
        <v>#VALUE!</v>
      </c>
      <c r="AD60" s="228" t="e">
        <f>_xlfn.CONCAT(HelpMe7[[#This Row],[Year]],"-W",HelpMe7[[#This Row],[Week'#]])</f>
        <v>#VALUE!</v>
      </c>
      <c r="AE60" s="228" t="str">
        <f>IFERROR(VLOOKUP(HelpMe7[[#This Row],[ID]],CGTracker[#All],11,FALSE),"No CG Status Found")</f>
        <v>No CG Status Found</v>
      </c>
      <c r="AF60" s="228" t="e">
        <f>MONTH(TEXT(HelpMe7[[#This Row],[Updated Creation Date]],"mmm dd, yyyy hh:mm"))</f>
        <v>#VALUE!</v>
      </c>
      <c r="AG60" s="228" t="e">
        <f>_xlfn.CONCAT(HelpMe7[[#This Row],[Year]],"-M",HelpMe7[[#This Row],[Month]])</f>
        <v>#VALUE!</v>
      </c>
      <c r="AH60" s="228" t="str">
        <f ca="1">IF(HelpMe7[[#This Row],[Age]]&lt;2,"Less than 2",IF(HelpMe7[[#This Row],[Age]]&lt;5,"From 2 to 5",IF(HelpMe7[[#This Row],[Age]]&lt;10,"From 5 to 10","More than 10")))</f>
        <v>From 2 to 5</v>
      </c>
      <c r="AI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45481.614583333336</v>
      </c>
      <c r="AJ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45485.620138888888</v>
      </c>
    </row>
    <row r="61" spans="1:36" ht="14.5">
      <c r="A61" s="237" t="s">
        <v>2926</v>
      </c>
      <c r="B61" s="224" t="s">
        <v>117</v>
      </c>
      <c r="C61" s="224" t="s">
        <v>861</v>
      </c>
      <c r="D61" s="1" t="s">
        <v>2893</v>
      </c>
      <c r="E61" s="224" t="s">
        <v>894</v>
      </c>
      <c r="F61" s="224" t="s">
        <v>843</v>
      </c>
      <c r="G61" s="224" t="s">
        <v>844</v>
      </c>
      <c r="H61" s="224" t="s">
        <v>131</v>
      </c>
      <c r="I61" s="227" t="s">
        <v>2927</v>
      </c>
      <c r="J61" s="225" t="s">
        <v>2928</v>
      </c>
      <c r="K61" s="224" t="s">
        <v>845</v>
      </c>
      <c r="L61" s="225" t="s">
        <v>1260</v>
      </c>
      <c r="M61" s="224" t="s">
        <v>894</v>
      </c>
      <c r="N61" s="224" t="s">
        <v>895</v>
      </c>
      <c r="O61" s="224" t="s">
        <v>848</v>
      </c>
      <c r="P61" s="225" t="s">
        <v>2929</v>
      </c>
      <c r="Q61" s="224" t="s">
        <v>795</v>
      </c>
      <c r="R61" s="225" t="s">
        <v>1260</v>
      </c>
      <c r="S61" s="225" t="s">
        <v>2930</v>
      </c>
      <c r="T61" s="225" t="s">
        <v>2928</v>
      </c>
      <c r="U61" s="224" t="s">
        <v>885</v>
      </c>
      <c r="V61" s="224" t="s">
        <v>1260</v>
      </c>
      <c r="W61" s="224" t="s">
        <v>850</v>
      </c>
      <c r="X61" s="228" t="str">
        <f>VLOOKUP(HelpMe7[[#This Row],[Technician]],Technicians[#All],3,FALSE)</f>
        <v>RAK Ceramics</v>
      </c>
      <c r="Y61" s="228" t="str">
        <f>VLOOKUP(HelpMe7[[#This Row],[Technician]],Technicians[#All],2,FALSE)</f>
        <v>SAP Basis</v>
      </c>
      <c r="Z61" s="233" t="e">
        <f>IF((TEXT("Oct 28, 2024 00:00 AM","mmm dd, yyyy hh:mm") - TEXT(HelpMe7[[#This Row],[Updated Creation Date]],"mmm dd, yyyy hh:mm"))&gt;0, "Yes","No")</f>
        <v>#VALUE!</v>
      </c>
      <c r="AA61" s="230">
        <f ca="1">IF(HelpMe7[[#This Row],[Updated Resolved Date]]="-",NOW()-TEXT(HelpMe7[[#This Row],[Updated Creation Date]],"mmm dd, yyyy hh:mm"),HelpMe7[[#This Row],[Updated Resolved Date]]-HelpMe7[[#This Row],[Updated Creation Date]])</f>
        <v>171.16516793981282</v>
      </c>
      <c r="AB61" s="231" t="e">
        <f>YEAR(TEXT(HelpMe7[[#This Row],[Updated Creation Date]],"mmm dd, yyyy hh:mm"))</f>
        <v>#VALUE!</v>
      </c>
      <c r="AC61" s="228" t="e">
        <f>WEEKNUM(TEXT(HelpMe7[[#This Row],[Updated Creation Date]],"mmm dd, yyyy hh:mm"),2)</f>
        <v>#VALUE!</v>
      </c>
      <c r="AD61" s="228" t="e">
        <f>_xlfn.CONCAT(HelpMe7[[#This Row],[Year]],"-W",HelpMe7[[#This Row],[Week'#]])</f>
        <v>#VALUE!</v>
      </c>
      <c r="AE61" s="228" t="str">
        <f>IFERROR(VLOOKUP(HelpMe7[[#This Row],[ID]],CGTracker[#All],11,FALSE),"No CG Status Found")</f>
        <v>No CG Status Found</v>
      </c>
      <c r="AF61" s="228" t="e">
        <f>MONTH(TEXT(HelpMe7[[#This Row],[Updated Creation Date]],"mmm dd, yyyy hh:mm"))</f>
        <v>#VALUE!</v>
      </c>
      <c r="AG61" s="228" t="e">
        <f>_xlfn.CONCAT(HelpMe7[[#This Row],[Year]],"-M",HelpMe7[[#This Row],[Month]])</f>
        <v>#VALUE!</v>
      </c>
      <c r="AH61" s="228" t="str">
        <f ca="1">IF(HelpMe7[[#This Row],[Age]]&lt;2,"Less than 2",IF(HelpMe7[[#This Row],[Age]]&lt;5,"From 2 to 5",IF(HelpMe7[[#This Row],[Age]]&lt;10,"From 5 to 10","More than 10")))</f>
        <v>More than 10</v>
      </c>
      <c r="AI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45481.620138888888</v>
      </c>
      <c r="AJ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2" spans="1:36" ht="14.5">
      <c r="A62" s="237" t="s">
        <v>2931</v>
      </c>
      <c r="B62" s="224" t="s">
        <v>117</v>
      </c>
      <c r="C62" s="224" t="s">
        <v>861</v>
      </c>
      <c r="D62" s="1" t="s">
        <v>1952</v>
      </c>
      <c r="E62" s="224" t="s">
        <v>894</v>
      </c>
      <c r="F62" s="224" t="s">
        <v>843</v>
      </c>
      <c r="G62" s="224" t="s">
        <v>844</v>
      </c>
      <c r="H62" s="224" t="s">
        <v>403</v>
      </c>
      <c r="I62" s="227" t="s">
        <v>2932</v>
      </c>
      <c r="J62" s="225" t="s">
        <v>849</v>
      </c>
      <c r="K62" s="224" t="s">
        <v>845</v>
      </c>
      <c r="L62" s="225" t="s">
        <v>2883</v>
      </c>
      <c r="M62" s="224" t="s">
        <v>894</v>
      </c>
      <c r="N62" s="224" t="s">
        <v>895</v>
      </c>
      <c r="O62" s="224" t="s">
        <v>848</v>
      </c>
      <c r="P62" s="225" t="s">
        <v>2883</v>
      </c>
      <c r="Q62" s="224" t="s">
        <v>795</v>
      </c>
      <c r="R62" s="225" t="s">
        <v>2933</v>
      </c>
      <c r="S62" s="225" t="s">
        <v>2934</v>
      </c>
      <c r="T62" s="225" t="s">
        <v>849</v>
      </c>
      <c r="U62" s="224" t="s">
        <v>885</v>
      </c>
      <c r="V62" s="224" t="s">
        <v>1260</v>
      </c>
      <c r="W62" s="224" t="s">
        <v>850</v>
      </c>
      <c r="X62" s="228" t="str">
        <f>VLOOKUP(HelpMe7[[#This Row],[Technician]],Technicians[#All],3,FALSE)</f>
        <v>RAK Ceramics</v>
      </c>
      <c r="Y62" s="228" t="str">
        <f>VLOOKUP(HelpMe7[[#This Row],[Technician]],Technicians[#All],2,FALSE)</f>
        <v>SAP Basis</v>
      </c>
      <c r="Z62" s="230" t="e">
        <f>IF((TEXT("Oct 28, 2024 00:00 AM","mmm dd, yyyy hh:mm") - TEXT(HelpMe7[[#This Row],[Updated Creation Date]],"mmm dd, yyyy hh:mm"))&gt;0, "Yes","No")</f>
        <v>#VALUE!</v>
      </c>
      <c r="AA62" s="230">
        <f ca="1">IF(HelpMe7[[#This Row],[Updated Resolved Date]]="-",NOW()-TEXT(HelpMe7[[#This Row],[Updated Creation Date]],"mmm dd, yyyy hh:mm"),HelpMe7[[#This Row],[Updated Resolved Date]]-HelpMe7[[#This Row],[Updated Creation Date]])</f>
        <v>24.072916666664241</v>
      </c>
      <c r="AB62" s="231" t="e">
        <f>YEAR(TEXT(HelpMe7[[#This Row],[Updated Creation Date]],"mmm dd, yyyy hh:mm"))</f>
        <v>#VALUE!</v>
      </c>
      <c r="AC62" s="228" t="e">
        <f>WEEKNUM(TEXT(HelpMe7[[#This Row],[Updated Creation Date]],"mmm dd, yyyy hh:mm"),2)</f>
        <v>#VALUE!</v>
      </c>
      <c r="AD62" s="228" t="e">
        <f>_xlfn.CONCAT(HelpMe7[[#This Row],[Year]],"-W",HelpMe7[[#This Row],[Week'#]])</f>
        <v>#VALUE!</v>
      </c>
      <c r="AE62" s="228" t="str">
        <f>IFERROR(VLOOKUP(HelpMe7[[#This Row],[ID]],CGTracker[#All],11,FALSE),"No CG Status Found")</f>
        <v>No CG Status Found</v>
      </c>
      <c r="AF62" s="228" t="e">
        <f>MONTH(TEXT(HelpMe7[[#This Row],[Updated Creation Date]],"mmm dd, yyyy hh:mm"))</f>
        <v>#VALUE!</v>
      </c>
      <c r="AG62" s="228" t="e">
        <f>_xlfn.CONCAT(HelpMe7[[#This Row],[Year]],"-M",HelpMe7[[#This Row],[Month]])</f>
        <v>#VALUE!</v>
      </c>
      <c r="AH62" s="228" t="str">
        <f ca="1">IF(HelpMe7[[#This Row],[Age]]&lt;2,"Less than 2",IF(HelpMe7[[#This Row],[Age]]&lt;5,"From 2 to 5",IF(HelpMe7[[#This Row],[Age]]&lt;10,"From 5 to 10","More than 10")))</f>
        <v>More than 10</v>
      </c>
      <c r="AI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45481.621527777781</v>
      </c>
      <c r="AJ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45505.694444444445</v>
      </c>
    </row>
    <row r="63" spans="1:36" ht="14.5">
      <c r="A63" s="237" t="s">
        <v>2935</v>
      </c>
      <c r="B63" s="224" t="s">
        <v>117</v>
      </c>
      <c r="C63" s="224" t="s">
        <v>861</v>
      </c>
      <c r="D63" s="1" t="s">
        <v>2936</v>
      </c>
      <c r="E63" s="224" t="s">
        <v>894</v>
      </c>
      <c r="F63" s="224" t="s">
        <v>843</v>
      </c>
      <c r="G63" s="224" t="s">
        <v>844</v>
      </c>
      <c r="H63" s="224" t="s">
        <v>403</v>
      </c>
      <c r="I63" s="227" t="s">
        <v>2937</v>
      </c>
      <c r="J63" s="225" t="s">
        <v>849</v>
      </c>
      <c r="K63" s="224" t="s">
        <v>845</v>
      </c>
      <c r="L63" s="225" t="s">
        <v>2938</v>
      </c>
      <c r="M63" s="224" t="s">
        <v>894</v>
      </c>
      <c r="N63" s="224" t="s">
        <v>895</v>
      </c>
      <c r="O63" s="224" t="s">
        <v>848</v>
      </c>
      <c r="P63" s="225" t="s">
        <v>2938</v>
      </c>
      <c r="Q63" s="224" t="s">
        <v>795</v>
      </c>
      <c r="R63" s="225" t="s">
        <v>2939</v>
      </c>
      <c r="S63" s="225" t="s">
        <v>2940</v>
      </c>
      <c r="T63" s="225" t="s">
        <v>849</v>
      </c>
      <c r="U63" s="224" t="s">
        <v>885</v>
      </c>
      <c r="V63" s="224" t="s">
        <v>1260</v>
      </c>
      <c r="W63" s="224" t="s">
        <v>850</v>
      </c>
      <c r="X63" s="228" t="str">
        <f>VLOOKUP(HelpMe7[[#This Row],[Technician]],Technicians[#All],3,FALSE)</f>
        <v>RAK Ceramics</v>
      </c>
      <c r="Y63" s="228" t="str">
        <f>VLOOKUP(HelpMe7[[#This Row],[Technician]],Technicians[#All],2,FALSE)</f>
        <v>SAP Basis</v>
      </c>
      <c r="Z63" s="233" t="e">
        <f>IF((TEXT("Oct 28, 2024 00:00 AM","mmm dd, yyyy hh:mm") - TEXT(HelpMe7[[#This Row],[Updated Creation Date]],"mmm dd, yyyy hh:mm"))&gt;0, "Yes","No")</f>
        <v>#VALUE!</v>
      </c>
      <c r="AA63" s="230">
        <f ca="1">IF(HelpMe7[[#This Row],[Updated Resolved Date]]="-",NOW()-TEXT(HelpMe7[[#This Row],[Updated Creation Date]],"mmm dd, yyyy hh:mm"),HelpMe7[[#This Row],[Updated Resolved Date]]-HelpMe7[[#This Row],[Updated Creation Date]])</f>
        <v>1.015972222223354</v>
      </c>
      <c r="AB63" s="231" t="e">
        <f>YEAR(TEXT(HelpMe7[[#This Row],[Updated Creation Date]],"mmm dd, yyyy hh:mm"))</f>
        <v>#VALUE!</v>
      </c>
      <c r="AC63" s="228" t="e">
        <f>WEEKNUM(TEXT(HelpMe7[[#This Row],[Updated Creation Date]],"mmm dd, yyyy hh:mm"),2)</f>
        <v>#VALUE!</v>
      </c>
      <c r="AD63" s="228" t="e">
        <f>_xlfn.CONCAT(HelpMe7[[#This Row],[Year]],"-W",HelpMe7[[#This Row],[Week'#]])</f>
        <v>#VALUE!</v>
      </c>
      <c r="AE63" s="228" t="str">
        <f>IFERROR(VLOOKUP(HelpMe7[[#This Row],[ID]],CGTracker[#All],11,FALSE),"No CG Status Found")</f>
        <v>No CG Status Found</v>
      </c>
      <c r="AF63" s="228" t="e">
        <f>MONTH(TEXT(HelpMe7[[#This Row],[Updated Creation Date]],"mmm dd, yyyy hh:mm"))</f>
        <v>#VALUE!</v>
      </c>
      <c r="AG63" s="228" t="e">
        <f>_xlfn.CONCAT(HelpMe7[[#This Row],[Year]],"-M",HelpMe7[[#This Row],[Month]])</f>
        <v>#VALUE!</v>
      </c>
      <c r="AH63" s="228" t="str">
        <f ca="1">IF(HelpMe7[[#This Row],[Age]]&lt;2,"Less than 2",IF(HelpMe7[[#This Row],[Age]]&lt;5,"From 2 to 5",IF(HelpMe7[[#This Row],[Age]]&lt;10,"From 5 to 10","More than 10")))</f>
        <v>Less than 2</v>
      </c>
      <c r="AI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45481.627083333333</v>
      </c>
      <c r="AJ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45482.643055555556</v>
      </c>
    </row>
    <row r="64" spans="1:36" ht="14.5">
      <c r="A64" s="237" t="s">
        <v>2941</v>
      </c>
      <c r="B64" s="224" t="s">
        <v>117</v>
      </c>
      <c r="C64" s="224" t="s">
        <v>795</v>
      </c>
      <c r="D64" s="1" t="s">
        <v>1155</v>
      </c>
      <c r="E64" s="224" t="s">
        <v>1156</v>
      </c>
      <c r="F64" s="224" t="s">
        <v>843</v>
      </c>
      <c r="G64" s="224" t="s">
        <v>844</v>
      </c>
      <c r="H64" s="224" t="s">
        <v>403</v>
      </c>
      <c r="I64" s="227" t="s">
        <v>2942</v>
      </c>
      <c r="J64" s="225" t="s">
        <v>2943</v>
      </c>
      <c r="K64" s="224" t="s">
        <v>845</v>
      </c>
      <c r="L64" s="225" t="s">
        <v>2896</v>
      </c>
      <c r="M64" s="224" t="s">
        <v>1156</v>
      </c>
      <c r="N64" s="224" t="s">
        <v>959</v>
      </c>
      <c r="O64" s="224" t="s">
        <v>848</v>
      </c>
      <c r="P64" s="225" t="s">
        <v>2896</v>
      </c>
      <c r="Q64" s="224" t="s">
        <v>795</v>
      </c>
      <c r="R64" s="225" t="s">
        <v>2944</v>
      </c>
      <c r="S64" s="225" t="s">
        <v>2944</v>
      </c>
      <c r="T64" s="225" t="s">
        <v>2943</v>
      </c>
      <c r="U64" s="224" t="s">
        <v>885</v>
      </c>
      <c r="V64" s="224" t="s">
        <v>1260</v>
      </c>
      <c r="W64" s="224" t="s">
        <v>850</v>
      </c>
      <c r="X64" s="228" t="str">
        <f>VLOOKUP(HelpMe7[[#This Row],[Technician]],Technicians[#All],3,FALSE)</f>
        <v>RAK Ceramics</v>
      </c>
      <c r="Y64" s="228" t="str">
        <f>VLOOKUP(HelpMe7[[#This Row],[Technician]],Technicians[#All],2,FALSE)</f>
        <v>SAP Basis</v>
      </c>
      <c r="Z64" s="233" t="e">
        <f>IF((TEXT("Oct 28, 2024 00:00 AM","mmm dd, yyyy hh:mm") - TEXT(HelpMe7[[#This Row],[Updated Creation Date]],"mmm dd, yyyy hh:mm"))&gt;0, "Yes","No")</f>
        <v>#VALUE!</v>
      </c>
      <c r="AA64" s="230">
        <f ca="1">IF(HelpMe7[[#This Row],[Updated Resolved Date]]="-",NOW()-TEXT(HelpMe7[[#This Row],[Updated Creation Date]],"mmm dd, yyyy hh:mm"),HelpMe7[[#This Row],[Updated Resolved Date]]-HelpMe7[[#This Row],[Updated Creation Date]])</f>
        <v>0.22777777777810115</v>
      </c>
      <c r="AB64" s="231" t="e">
        <f>YEAR(TEXT(HelpMe7[[#This Row],[Updated Creation Date]],"mmm dd, yyyy hh:mm"))</f>
        <v>#VALUE!</v>
      </c>
      <c r="AC64" s="228" t="e">
        <f>WEEKNUM(TEXT(HelpMe7[[#This Row],[Updated Creation Date]],"mmm dd, yyyy hh:mm"),2)</f>
        <v>#VALUE!</v>
      </c>
      <c r="AD64" s="228" t="e">
        <f>_xlfn.CONCAT(HelpMe7[[#This Row],[Year]],"-W",HelpMe7[[#This Row],[Week'#]])</f>
        <v>#VALUE!</v>
      </c>
      <c r="AE64" s="228" t="str">
        <f>IFERROR(VLOOKUP(HelpMe7[[#This Row],[ID]],CGTracker[#All],11,FALSE),"No CG Status Found")</f>
        <v>No CG Status Found</v>
      </c>
      <c r="AF64" s="228" t="e">
        <f>MONTH(TEXT(HelpMe7[[#This Row],[Updated Creation Date]],"mmm dd, yyyy hh:mm"))</f>
        <v>#VALUE!</v>
      </c>
      <c r="AG64" s="228" t="e">
        <f>_xlfn.CONCAT(HelpMe7[[#This Row],[Year]],"-M",HelpMe7[[#This Row],[Month]])</f>
        <v>#VALUE!</v>
      </c>
      <c r="AH64" s="228" t="str">
        <f ca="1">IF(HelpMe7[[#This Row],[Age]]&lt;2,"Less than 2",IF(HelpMe7[[#This Row],[Age]]&lt;5,"From 2 to 5",IF(HelpMe7[[#This Row],[Age]]&lt;10,"From 5 to 10","More than 10")))</f>
        <v>Less than 2</v>
      </c>
      <c r="AI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45482.408333333333</v>
      </c>
      <c r="AJ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45482.636111111111</v>
      </c>
    </row>
    <row r="65" spans="1:36" ht="14.5">
      <c r="A65" s="237">
        <v>4000000625</v>
      </c>
      <c r="B65" s="224" t="s">
        <v>117</v>
      </c>
      <c r="C65" s="224" t="s">
        <v>881</v>
      </c>
      <c r="D65" s="1" t="s">
        <v>678</v>
      </c>
      <c r="E65" s="224" t="s">
        <v>1024</v>
      </c>
      <c r="F65" s="224" t="s">
        <v>518</v>
      </c>
      <c r="G65" s="224" t="s">
        <v>516</v>
      </c>
      <c r="H65" s="224" t="s">
        <v>268</v>
      </c>
      <c r="I65" s="227" t="s">
        <v>2945</v>
      </c>
      <c r="J65" s="225" t="s">
        <v>2946</v>
      </c>
      <c r="K65" s="224" t="s">
        <v>845</v>
      </c>
      <c r="L65" s="225" t="s">
        <v>1260</v>
      </c>
      <c r="M65" s="224" t="s">
        <v>1024</v>
      </c>
      <c r="N65" s="224" t="s">
        <v>860</v>
      </c>
      <c r="O65" s="224" t="s">
        <v>848</v>
      </c>
      <c r="P65" s="225" t="s">
        <v>2947</v>
      </c>
      <c r="Q65" s="224" t="s">
        <v>881</v>
      </c>
      <c r="R65" s="225" t="s">
        <v>1260</v>
      </c>
      <c r="S65" s="225" t="s">
        <v>2948</v>
      </c>
      <c r="T65" s="225" t="s">
        <v>2946</v>
      </c>
      <c r="U65" s="224" t="s">
        <v>845</v>
      </c>
      <c r="V65" s="224" t="s">
        <v>2949</v>
      </c>
      <c r="W65" s="224" t="s">
        <v>850</v>
      </c>
      <c r="X65" s="228" t="str">
        <f>VLOOKUP(HelpMe7[[#This Row],[Technician]],Technicians[#All],3,FALSE)</f>
        <v>Capgemini</v>
      </c>
      <c r="Y65" s="228" t="str">
        <f>VLOOKUP(HelpMe7[[#This Row],[Technician]],Technicians[#All],2,FALSE)</f>
        <v>SAP SD</v>
      </c>
      <c r="Z65" s="233" t="e">
        <f>IF((TEXT("Oct 28, 2024 00:00 AM","mmm dd, yyyy hh:mm") - TEXT(HelpMe7[[#This Row],[Updated Creation Date]],"mmm dd, yyyy hh:mm"))&gt;0, "Yes","No")</f>
        <v>#VALUE!</v>
      </c>
      <c r="AA65" s="230">
        <f ca="1">IF(HelpMe7[[#This Row],[Updated Resolved Date]]="-",NOW()-TEXT(HelpMe7[[#This Row],[Updated Creation Date]],"mmm dd, yyyy hh:mm"),HelpMe7[[#This Row],[Updated Resolved Date]]-HelpMe7[[#This Row],[Updated Creation Date]])</f>
        <v>167.31516793981427</v>
      </c>
      <c r="AB65" s="231" t="e">
        <f>YEAR(TEXT(HelpMe7[[#This Row],[Updated Creation Date]],"mmm dd, yyyy hh:mm"))</f>
        <v>#VALUE!</v>
      </c>
      <c r="AC65" s="228" t="e">
        <f>WEEKNUM(TEXT(HelpMe7[[#This Row],[Updated Creation Date]],"mmm dd, yyyy hh:mm"),2)</f>
        <v>#VALUE!</v>
      </c>
      <c r="AD65" s="228" t="e">
        <f>_xlfn.CONCAT(HelpMe7[[#This Row],[Year]],"-W",HelpMe7[[#This Row],[Week'#]])</f>
        <v>#VALUE!</v>
      </c>
      <c r="AE65" s="228" t="str">
        <f>IFERROR(VLOOKUP(HelpMe7[[#This Row],[ID]],CGTracker[#All],11,FALSE),"No CG Status Found")</f>
        <v>User acceptance</v>
      </c>
      <c r="AF65" s="228" t="e">
        <f>MONTH(TEXT(HelpMe7[[#This Row],[Updated Creation Date]],"mmm dd, yyyy hh:mm"))</f>
        <v>#VALUE!</v>
      </c>
      <c r="AG65" s="228" t="e">
        <f>_xlfn.CONCAT(HelpMe7[[#This Row],[Year]],"-M",HelpMe7[[#This Row],[Month]])</f>
        <v>#VALUE!</v>
      </c>
      <c r="AH65" s="228" t="str">
        <f ca="1">IF(HelpMe7[[#This Row],[Age]]&lt;2,"Less than 2",IF(HelpMe7[[#This Row],[Age]]&lt;5,"From 2 to 5",IF(HelpMe7[[#This Row],[Age]]&lt;10,"From 5 to 10","More than 10")))</f>
        <v>More than 10</v>
      </c>
      <c r="AI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45485.470138888886</v>
      </c>
      <c r="AJ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6" spans="1:36" ht="26">
      <c r="A66" s="237" t="s">
        <v>2950</v>
      </c>
      <c r="B66" s="224" t="s">
        <v>117</v>
      </c>
      <c r="C66" s="224" t="s">
        <v>795</v>
      </c>
      <c r="D66" s="1" t="s">
        <v>1594</v>
      </c>
      <c r="E66" s="224" t="s">
        <v>1384</v>
      </c>
      <c r="F66" s="224" t="s">
        <v>854</v>
      </c>
      <c r="G66" s="224" t="s">
        <v>855</v>
      </c>
      <c r="H66" s="224" t="s">
        <v>403</v>
      </c>
      <c r="I66" s="227" t="s">
        <v>2951</v>
      </c>
      <c r="J66" s="225" t="s">
        <v>2952</v>
      </c>
      <c r="K66" s="224" t="s">
        <v>845</v>
      </c>
      <c r="L66" s="225" t="s">
        <v>2953</v>
      </c>
      <c r="M66" s="224" t="s">
        <v>1384</v>
      </c>
      <c r="N66" s="224" t="s">
        <v>997</v>
      </c>
      <c r="O66" s="224" t="s">
        <v>848</v>
      </c>
      <c r="P66" s="225" t="s">
        <v>2953</v>
      </c>
      <c r="Q66" s="224" t="s">
        <v>795</v>
      </c>
      <c r="R66" s="225" t="s">
        <v>2954</v>
      </c>
      <c r="S66" s="225" t="s">
        <v>2954</v>
      </c>
      <c r="T66" s="225" t="s">
        <v>2952</v>
      </c>
      <c r="U66" s="224" t="s">
        <v>845</v>
      </c>
      <c r="V66" s="224" t="s">
        <v>2955</v>
      </c>
      <c r="W66" s="224" t="s">
        <v>850</v>
      </c>
      <c r="X66" s="228" t="str">
        <f>VLOOKUP(HelpMe7[[#This Row],[Technician]],Technicians[#All],3,FALSE)</f>
        <v>RAK Ceramics</v>
      </c>
      <c r="Y66" s="228" t="str">
        <f>VLOOKUP(HelpMe7[[#This Row],[Technician]],Technicians[#All],2,FALSE)</f>
        <v>SAP PP</v>
      </c>
      <c r="Z66" s="233" t="e">
        <f>IF((TEXT("Oct 28, 2024 00:00 AM","mmm dd, yyyy hh:mm") - TEXT(HelpMe7[[#This Row],[Updated Creation Date]],"mmm dd, yyyy hh:mm"))&gt;0, "Yes","No")</f>
        <v>#VALUE!</v>
      </c>
      <c r="AA66" s="230">
        <f ca="1">IF(HelpMe7[[#This Row],[Updated Resolved Date]]="-",NOW()-TEXT(HelpMe7[[#This Row],[Updated Creation Date]],"mmm dd, yyyy hh:mm"),HelpMe7[[#This Row],[Updated Resolved Date]]-HelpMe7[[#This Row],[Updated Creation Date]])</f>
        <v>32.025000000001455</v>
      </c>
      <c r="AB66" s="231" t="e">
        <f>YEAR(TEXT(HelpMe7[[#This Row],[Updated Creation Date]],"mmm dd, yyyy hh:mm"))</f>
        <v>#VALUE!</v>
      </c>
      <c r="AC66" s="228" t="e">
        <f>WEEKNUM(TEXT(HelpMe7[[#This Row],[Updated Creation Date]],"mmm dd, yyyy hh:mm"),2)</f>
        <v>#VALUE!</v>
      </c>
      <c r="AD66" s="228" t="e">
        <f>_xlfn.CONCAT(HelpMe7[[#This Row],[Year]],"-W",HelpMe7[[#This Row],[Week'#]])</f>
        <v>#VALUE!</v>
      </c>
      <c r="AE66" s="228" t="str">
        <f>IFERROR(VLOOKUP(HelpMe7[[#This Row],[ID]],CGTracker[#All],11,FALSE),"No CG Status Found")</f>
        <v>No CG Status Found</v>
      </c>
      <c r="AF66" s="228" t="e">
        <f>MONTH(TEXT(HelpMe7[[#This Row],[Updated Creation Date]],"mmm dd, yyyy hh:mm"))</f>
        <v>#VALUE!</v>
      </c>
      <c r="AG66" s="228" t="e">
        <f>_xlfn.CONCAT(HelpMe7[[#This Row],[Year]],"-M",HelpMe7[[#This Row],[Month]])</f>
        <v>#VALUE!</v>
      </c>
      <c r="AH66" s="228" t="str">
        <f ca="1">IF(HelpMe7[[#This Row],[Age]]&lt;2,"Less than 2",IF(HelpMe7[[#This Row],[Age]]&lt;5,"From 2 to 5",IF(HelpMe7[[#This Row],[Age]]&lt;10,"From 5 to 10","More than 10")))</f>
        <v>More than 10</v>
      </c>
      <c r="AI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45485.512499999997</v>
      </c>
      <c r="AJ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45517.537499999999</v>
      </c>
    </row>
    <row r="67" spans="1:36" ht="14.5">
      <c r="A67" s="237" t="s">
        <v>2956</v>
      </c>
      <c r="B67" s="224" t="s">
        <v>117</v>
      </c>
      <c r="C67" s="224" t="s">
        <v>795</v>
      </c>
      <c r="D67" s="1" t="s">
        <v>2063</v>
      </c>
      <c r="E67" s="224" t="s">
        <v>877</v>
      </c>
      <c r="F67" s="224" t="s">
        <v>843</v>
      </c>
      <c r="G67" s="224" t="s">
        <v>844</v>
      </c>
      <c r="H67" s="224" t="s">
        <v>403</v>
      </c>
      <c r="I67" s="227" t="s">
        <v>2957</v>
      </c>
      <c r="J67" s="225" t="s">
        <v>849</v>
      </c>
      <c r="K67" s="224" t="s">
        <v>845</v>
      </c>
      <c r="L67" s="225" t="s">
        <v>2958</v>
      </c>
      <c r="M67" s="224" t="s">
        <v>877</v>
      </c>
      <c r="N67" s="224" t="s">
        <v>878</v>
      </c>
      <c r="O67" s="224" t="s">
        <v>848</v>
      </c>
      <c r="P67" s="225" t="s">
        <v>2958</v>
      </c>
      <c r="Q67" s="224" t="s">
        <v>795</v>
      </c>
      <c r="R67" s="225" t="s">
        <v>2959</v>
      </c>
      <c r="S67" s="225" t="s">
        <v>2960</v>
      </c>
      <c r="T67" s="225" t="s">
        <v>849</v>
      </c>
      <c r="U67" s="224" t="s">
        <v>885</v>
      </c>
      <c r="V67" s="224" t="s">
        <v>1260</v>
      </c>
      <c r="W67" s="224" t="s">
        <v>850</v>
      </c>
      <c r="X67" s="228" t="str">
        <f>VLOOKUP(HelpMe7[[#This Row],[Technician]],Technicians[#All],3,FALSE)</f>
        <v>RAK Ceramics</v>
      </c>
      <c r="Y67" s="228" t="str">
        <f>VLOOKUP(HelpMe7[[#This Row],[Technician]],Technicians[#All],2,FALSE)</f>
        <v>SAP Basis</v>
      </c>
      <c r="Z67" s="233" t="e">
        <f>IF((TEXT("Oct 28, 2024 00:00 AM","mmm dd, yyyy hh:mm") - TEXT(HelpMe7[[#This Row],[Updated Creation Date]],"mmm dd, yyyy hh:mm"))&gt;0, "Yes","No")</f>
        <v>#VALUE!</v>
      </c>
      <c r="AA67" s="230">
        <f ca="1">IF(HelpMe7[[#This Row],[Updated Resolved Date]]="-",NOW()-TEXT(HelpMe7[[#This Row],[Updated Creation Date]],"mmm dd, yyyy hh:mm"),HelpMe7[[#This Row],[Updated Resolved Date]]-HelpMe7[[#This Row],[Updated Creation Date]])</f>
        <v>3.2083333333357587</v>
      </c>
      <c r="AB67" s="231" t="e">
        <f>YEAR(TEXT(HelpMe7[[#This Row],[Updated Creation Date]],"mmm dd, yyyy hh:mm"))</f>
        <v>#VALUE!</v>
      </c>
      <c r="AC67" s="228" t="e">
        <f>WEEKNUM(TEXT(HelpMe7[[#This Row],[Updated Creation Date]],"mmm dd, yyyy hh:mm"),2)</f>
        <v>#VALUE!</v>
      </c>
      <c r="AD67" s="228" t="e">
        <f>_xlfn.CONCAT(HelpMe7[[#This Row],[Year]],"-W",HelpMe7[[#This Row],[Week'#]])</f>
        <v>#VALUE!</v>
      </c>
      <c r="AE67" s="228" t="str">
        <f>IFERROR(VLOOKUP(HelpMe7[[#This Row],[ID]],CGTracker[#All],11,FALSE),"No CG Status Found")</f>
        <v>No CG Status Found</v>
      </c>
      <c r="AF67" s="228" t="e">
        <f>MONTH(TEXT(HelpMe7[[#This Row],[Updated Creation Date]],"mmm dd, yyyy hh:mm"))</f>
        <v>#VALUE!</v>
      </c>
      <c r="AG67" s="228" t="e">
        <f>_xlfn.CONCAT(HelpMe7[[#This Row],[Year]],"-M",HelpMe7[[#This Row],[Month]])</f>
        <v>#VALUE!</v>
      </c>
      <c r="AH67" s="228" t="str">
        <f ca="1">IF(HelpMe7[[#This Row],[Age]]&lt;2,"Less than 2",IF(HelpMe7[[#This Row],[Age]]&lt;5,"From 2 to 5",IF(HelpMe7[[#This Row],[Age]]&lt;10,"From 5 to 10","More than 10")))</f>
        <v>From 2 to 5</v>
      </c>
      <c r="AI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45485.459027777775</v>
      </c>
      <c r="AJ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68" spans="1:36" ht="14.5">
      <c r="A68" s="237" t="s">
        <v>2961</v>
      </c>
      <c r="B68" s="224" t="s">
        <v>156</v>
      </c>
      <c r="C68" s="224" t="s">
        <v>861</v>
      </c>
      <c r="D68" s="1" t="s">
        <v>2962</v>
      </c>
      <c r="E68" s="224" t="s">
        <v>1979</v>
      </c>
      <c r="F68" s="224" t="s">
        <v>742</v>
      </c>
      <c r="G68" s="224" t="s">
        <v>516</v>
      </c>
      <c r="H68" s="224" t="s">
        <v>403</v>
      </c>
      <c r="I68" s="227" t="s">
        <v>2963</v>
      </c>
      <c r="J68" s="225" t="s">
        <v>2964</v>
      </c>
      <c r="K68" s="224" t="s">
        <v>845</v>
      </c>
      <c r="L68" s="225" t="s">
        <v>2965</v>
      </c>
      <c r="M68" s="224" t="s">
        <v>1979</v>
      </c>
      <c r="N68" s="224" t="s">
        <v>1177</v>
      </c>
      <c r="O68" s="224" t="s">
        <v>848</v>
      </c>
      <c r="P68" s="225" t="s">
        <v>2965</v>
      </c>
      <c r="Q68" s="224" t="s">
        <v>795</v>
      </c>
      <c r="R68" s="225" t="s">
        <v>2966</v>
      </c>
      <c r="S68" s="225" t="s">
        <v>2967</v>
      </c>
      <c r="T68" s="225" t="s">
        <v>2964</v>
      </c>
      <c r="U68" s="224" t="s">
        <v>1260</v>
      </c>
      <c r="V68" s="224" t="s">
        <v>2968</v>
      </c>
      <c r="W68" s="224" t="s">
        <v>850</v>
      </c>
      <c r="X68" s="228" t="str">
        <f>VLOOKUP(HelpMe7[[#This Row],[Technician]],Technicians[#All],3,FALSE)</f>
        <v>RAK Ceramics</v>
      </c>
      <c r="Y68" s="228" t="str">
        <f>VLOOKUP(HelpMe7[[#This Row],[Technician]],Technicians[#All],2,FALSE)</f>
        <v>SAP SD</v>
      </c>
      <c r="Z68" s="230" t="e">
        <f>IF((TEXT("Oct 28, 2024 00:00 AM","mmm dd, yyyy hh:mm") - TEXT(HelpMe7[[#This Row],[Updated Creation Date]],"mmm dd, yyyy hh:mm"))&gt;0, "Yes","No")</f>
        <v>#VALUE!</v>
      </c>
      <c r="AA68" s="230">
        <f ca="1">IF(HelpMe7[[#This Row],[Updated Resolved Date]]="-",NOW()-TEXT(HelpMe7[[#This Row],[Updated Creation Date]],"mmm dd, yyyy hh:mm"),HelpMe7[[#This Row],[Updated Resolved Date]]-HelpMe7[[#This Row],[Updated Creation Date]])</f>
        <v>11.975694444445253</v>
      </c>
      <c r="AB68" s="231" t="e">
        <f>YEAR(TEXT(HelpMe7[[#This Row],[Updated Creation Date]],"mmm dd, yyyy hh:mm"))</f>
        <v>#VALUE!</v>
      </c>
      <c r="AC68" s="228" t="e">
        <f>WEEKNUM(TEXT(HelpMe7[[#This Row],[Updated Creation Date]],"mmm dd, yyyy hh:mm"),2)</f>
        <v>#VALUE!</v>
      </c>
      <c r="AD68" s="228" t="e">
        <f>_xlfn.CONCAT(HelpMe7[[#This Row],[Year]],"-W",HelpMe7[[#This Row],[Week'#]])</f>
        <v>#VALUE!</v>
      </c>
      <c r="AE68" s="228" t="str">
        <f>IFERROR(VLOOKUP(HelpMe7[[#This Row],[ID]],CGTracker[#All],11,FALSE),"No CG Status Found")</f>
        <v>No CG Status Found</v>
      </c>
      <c r="AF68" s="228" t="e">
        <f>MONTH(TEXT(HelpMe7[[#This Row],[Updated Creation Date]],"mmm dd, yyyy hh:mm"))</f>
        <v>#VALUE!</v>
      </c>
      <c r="AG68" s="228" t="e">
        <f>_xlfn.CONCAT(HelpMe7[[#This Row],[Year]],"-M",HelpMe7[[#This Row],[Month]])</f>
        <v>#VALUE!</v>
      </c>
      <c r="AH68" s="228" t="str">
        <f ca="1">IF(HelpMe7[[#This Row],[Age]]&lt;2,"Less than 2",IF(HelpMe7[[#This Row],[Age]]&lt;5,"From 2 to 5",IF(HelpMe7[[#This Row],[Age]]&lt;10,"From 5 to 10","More than 10")))</f>
        <v>More than 10</v>
      </c>
      <c r="AI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45484.469444444447</v>
      </c>
      <c r="AJ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45496.445138888892</v>
      </c>
    </row>
    <row r="69" spans="1:36" ht="14.5">
      <c r="A69" s="237" t="s">
        <v>2969</v>
      </c>
      <c r="B69" s="224" t="s">
        <v>117</v>
      </c>
      <c r="C69" s="224" t="s">
        <v>795</v>
      </c>
      <c r="D69" s="1" t="s">
        <v>2970</v>
      </c>
      <c r="E69" s="224" t="s">
        <v>1102</v>
      </c>
      <c r="F69" s="224" t="s">
        <v>843</v>
      </c>
      <c r="G69" s="224" t="s">
        <v>844</v>
      </c>
      <c r="H69" s="224" t="s">
        <v>403</v>
      </c>
      <c r="I69" s="227" t="s">
        <v>2971</v>
      </c>
      <c r="J69" s="225" t="s">
        <v>2972</v>
      </c>
      <c r="K69" s="224" t="s">
        <v>845</v>
      </c>
      <c r="L69" s="225" t="s">
        <v>2677</v>
      </c>
      <c r="M69" s="224" t="s">
        <v>1102</v>
      </c>
      <c r="N69" s="224" t="s">
        <v>971</v>
      </c>
      <c r="O69" s="224" t="s">
        <v>848</v>
      </c>
      <c r="P69" s="225" t="s">
        <v>2677</v>
      </c>
      <c r="Q69" s="224" t="s">
        <v>795</v>
      </c>
      <c r="R69" s="225" t="s">
        <v>2973</v>
      </c>
      <c r="S69" s="225" t="s">
        <v>2974</v>
      </c>
      <c r="T69" s="225" t="s">
        <v>2972</v>
      </c>
      <c r="U69" s="224" t="s">
        <v>885</v>
      </c>
      <c r="V69" s="224" t="s">
        <v>1260</v>
      </c>
      <c r="W69" s="224" t="s">
        <v>850</v>
      </c>
      <c r="X69" s="228" t="str">
        <f>VLOOKUP(HelpMe7[[#This Row],[Technician]],Technicians[#All],3,FALSE)</f>
        <v>RAK Ceramics</v>
      </c>
      <c r="Y69" s="228" t="str">
        <f>VLOOKUP(HelpMe7[[#This Row],[Technician]],Technicians[#All],2,FALSE)</f>
        <v>SAP Basis</v>
      </c>
      <c r="Z69" s="233" t="e">
        <f>IF((TEXT("Oct 28, 2024 00:00 AM","mmm dd, yyyy hh:mm") - TEXT(HelpMe7[[#This Row],[Updated Creation Date]],"mmm dd, yyyy hh:mm"))&gt;0, "Yes","No")</f>
        <v>#VALUE!</v>
      </c>
      <c r="AA69" s="230">
        <f ca="1">IF(HelpMe7[[#This Row],[Updated Resolved Date]]="-",NOW()-TEXT(HelpMe7[[#This Row],[Updated Creation Date]],"mmm dd, yyyy hh:mm"),HelpMe7[[#This Row],[Updated Resolved Date]]-HelpMe7[[#This Row],[Updated Creation Date]])</f>
        <v>1.0111111111109494</v>
      </c>
      <c r="AB69" s="231" t="e">
        <f>YEAR(TEXT(HelpMe7[[#This Row],[Updated Creation Date]],"mmm dd, yyyy hh:mm"))</f>
        <v>#VALUE!</v>
      </c>
      <c r="AC69" s="228" t="e">
        <f>WEEKNUM(TEXT(HelpMe7[[#This Row],[Updated Creation Date]],"mmm dd, yyyy hh:mm"),2)</f>
        <v>#VALUE!</v>
      </c>
      <c r="AD69" s="228" t="e">
        <f>_xlfn.CONCAT(HelpMe7[[#This Row],[Year]],"-W",HelpMe7[[#This Row],[Week'#]])</f>
        <v>#VALUE!</v>
      </c>
      <c r="AE69" s="228" t="str">
        <f>IFERROR(VLOOKUP(HelpMe7[[#This Row],[ID]],CGTracker[#All],11,FALSE),"No CG Status Found")</f>
        <v>No CG Status Found</v>
      </c>
      <c r="AF69" s="228" t="e">
        <f>MONTH(TEXT(HelpMe7[[#This Row],[Updated Creation Date]],"mmm dd, yyyy hh:mm"))</f>
        <v>#VALUE!</v>
      </c>
      <c r="AG69" s="228" t="e">
        <f>_xlfn.CONCAT(HelpMe7[[#This Row],[Year]],"-M",HelpMe7[[#This Row],[Month]])</f>
        <v>#VALUE!</v>
      </c>
      <c r="AH69" s="228" t="str">
        <f ca="1">IF(HelpMe7[[#This Row],[Age]]&lt;2,"Less than 2",IF(HelpMe7[[#This Row],[Age]]&lt;5,"From 2 to 5",IF(HelpMe7[[#This Row],[Age]]&lt;10,"From 5 to 10","More than 10")))</f>
        <v>Less than 2</v>
      </c>
      <c r="AI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45484.611111111109</v>
      </c>
      <c r="AJ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45485.62222222222</v>
      </c>
    </row>
    <row r="70" spans="1:36" ht="14.5">
      <c r="A70" s="237" t="s">
        <v>2975</v>
      </c>
      <c r="B70" s="224" t="s">
        <v>117</v>
      </c>
      <c r="C70" s="224" t="s">
        <v>795</v>
      </c>
      <c r="D70" s="1" t="s">
        <v>2976</v>
      </c>
      <c r="E70" s="224" t="s">
        <v>1961</v>
      </c>
      <c r="F70" s="224" t="s">
        <v>843</v>
      </c>
      <c r="G70" s="224" t="s">
        <v>844</v>
      </c>
      <c r="H70" s="224" t="s">
        <v>403</v>
      </c>
      <c r="I70" s="227" t="s">
        <v>2977</v>
      </c>
      <c r="J70" s="225" t="s">
        <v>2978</v>
      </c>
      <c r="K70" s="224" t="s">
        <v>845</v>
      </c>
      <c r="L70" s="225" t="s">
        <v>2979</v>
      </c>
      <c r="M70" s="224" t="s">
        <v>1961</v>
      </c>
      <c r="N70" s="224" t="s">
        <v>1962</v>
      </c>
      <c r="O70" s="224" t="s">
        <v>848</v>
      </c>
      <c r="P70" s="225" t="s">
        <v>2979</v>
      </c>
      <c r="Q70" s="224" t="s">
        <v>795</v>
      </c>
      <c r="R70" s="225" t="s">
        <v>2980</v>
      </c>
      <c r="S70" s="225" t="s">
        <v>2981</v>
      </c>
      <c r="T70" s="225" t="s">
        <v>2978</v>
      </c>
      <c r="U70" s="224" t="s">
        <v>885</v>
      </c>
      <c r="V70" s="224" t="s">
        <v>1260</v>
      </c>
      <c r="W70" s="224" t="s">
        <v>850</v>
      </c>
      <c r="X70" s="228" t="str">
        <f>VLOOKUP(HelpMe7[[#This Row],[Technician]],Technicians[#All],3,FALSE)</f>
        <v>RAK Ceramics</v>
      </c>
      <c r="Y70" s="228" t="str">
        <f>VLOOKUP(HelpMe7[[#This Row],[Technician]],Technicians[#All],2,FALSE)</f>
        <v>SAP Basis</v>
      </c>
      <c r="Z70" s="233" t="e">
        <f>IF((TEXT("Oct 28, 2024 00:00 AM","mmm dd, yyyy hh:mm") - TEXT(HelpMe7[[#This Row],[Updated Creation Date]],"mmm dd, yyyy hh:mm"))&gt;0, "Yes","No")</f>
        <v>#VALUE!</v>
      </c>
      <c r="AA70" s="230">
        <f ca="1">IF(HelpMe7[[#This Row],[Updated Resolved Date]]="-",NOW()-TEXT(HelpMe7[[#This Row],[Updated Creation Date]],"mmm dd, yyyy hh:mm"),HelpMe7[[#This Row],[Updated Resolved Date]]-HelpMe7[[#This Row],[Updated Creation Date]])</f>
        <v>12.011805555550382</v>
      </c>
      <c r="AB70" s="231" t="e">
        <f>YEAR(TEXT(HelpMe7[[#This Row],[Updated Creation Date]],"mmm dd, yyyy hh:mm"))</f>
        <v>#VALUE!</v>
      </c>
      <c r="AC70" s="228" t="e">
        <f>WEEKNUM(TEXT(HelpMe7[[#This Row],[Updated Creation Date]],"mmm dd, yyyy hh:mm"),2)</f>
        <v>#VALUE!</v>
      </c>
      <c r="AD70" s="228" t="e">
        <f>_xlfn.CONCAT(HelpMe7[[#This Row],[Year]],"-W",HelpMe7[[#This Row],[Week'#]])</f>
        <v>#VALUE!</v>
      </c>
      <c r="AE70" s="228" t="str">
        <f>IFERROR(VLOOKUP(HelpMe7[[#This Row],[ID]],CGTracker[#All],11,FALSE),"No CG Status Found")</f>
        <v>No CG Status Found</v>
      </c>
      <c r="AF70" s="228" t="e">
        <f>MONTH(TEXT(HelpMe7[[#This Row],[Updated Creation Date]],"mmm dd, yyyy hh:mm"))</f>
        <v>#VALUE!</v>
      </c>
      <c r="AG70" s="228" t="e">
        <f>_xlfn.CONCAT(HelpMe7[[#This Row],[Year]],"-M",HelpMe7[[#This Row],[Month]])</f>
        <v>#VALUE!</v>
      </c>
      <c r="AH70" s="228" t="str">
        <f ca="1">IF(HelpMe7[[#This Row],[Age]]&lt;2,"Less than 2",IF(HelpMe7[[#This Row],[Age]]&lt;5,"From 2 to 5",IF(HelpMe7[[#This Row],[Age]]&lt;10,"From 5 to 10","More than 10")))</f>
        <v>More than 10</v>
      </c>
      <c r="AI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45483.665972222225</v>
      </c>
      <c r="AJ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45495.677777777775</v>
      </c>
    </row>
    <row r="71" spans="1:36" ht="14.5">
      <c r="A71" s="237" t="s">
        <v>2982</v>
      </c>
      <c r="B71" s="224" t="s">
        <v>117</v>
      </c>
      <c r="C71" s="224" t="s">
        <v>861</v>
      </c>
      <c r="D71" s="1" t="s">
        <v>1844</v>
      </c>
      <c r="E71" s="224" t="s">
        <v>2983</v>
      </c>
      <c r="F71" s="224" t="s">
        <v>843</v>
      </c>
      <c r="G71" s="224" t="s">
        <v>844</v>
      </c>
      <c r="H71" s="224" t="s">
        <v>403</v>
      </c>
      <c r="I71" s="227" t="s">
        <v>2984</v>
      </c>
      <c r="J71" s="225" t="s">
        <v>2985</v>
      </c>
      <c r="K71" s="224" t="s">
        <v>845</v>
      </c>
      <c r="L71" s="225" t="s">
        <v>2644</v>
      </c>
      <c r="M71" s="224" t="s">
        <v>2983</v>
      </c>
      <c r="N71" s="224" t="s">
        <v>1846</v>
      </c>
      <c r="O71" s="224" t="s">
        <v>848</v>
      </c>
      <c r="P71" s="225" t="s">
        <v>2644</v>
      </c>
      <c r="Q71" s="224" t="s">
        <v>795</v>
      </c>
      <c r="R71" s="225" t="s">
        <v>2986</v>
      </c>
      <c r="S71" s="225" t="s">
        <v>2986</v>
      </c>
      <c r="T71" s="225" t="s">
        <v>2985</v>
      </c>
      <c r="U71" s="224" t="s">
        <v>885</v>
      </c>
      <c r="V71" s="224" t="s">
        <v>1260</v>
      </c>
      <c r="W71" s="224" t="s">
        <v>850</v>
      </c>
      <c r="X71" s="228" t="str">
        <f>VLOOKUP(HelpMe7[[#This Row],[Technician]],Technicians[#All],3,FALSE)</f>
        <v>RAK Ceramics</v>
      </c>
      <c r="Y71" s="228" t="str">
        <f>VLOOKUP(HelpMe7[[#This Row],[Technician]],Technicians[#All],2,FALSE)</f>
        <v>SAP Basis</v>
      </c>
      <c r="Z71" s="233" t="e">
        <f>IF((TEXT("Oct 28, 2024 00:00 AM","mmm dd, yyyy hh:mm") - TEXT(HelpMe7[[#This Row],[Updated Creation Date]],"mmm dd, yyyy hh:mm"))&gt;0, "Yes","No")</f>
        <v>#VALUE!</v>
      </c>
      <c r="AA71" s="230">
        <f ca="1">IF(HelpMe7[[#This Row],[Updated Resolved Date]]="-",NOW()-TEXT(HelpMe7[[#This Row],[Updated Creation Date]],"mmm dd, yyyy hh:mm"),HelpMe7[[#This Row],[Updated Resolved Date]]-HelpMe7[[#This Row],[Updated Creation Date]])</f>
        <v>0.13888888888322981</v>
      </c>
      <c r="AB71" s="231" t="e">
        <f>YEAR(TEXT(HelpMe7[[#This Row],[Updated Creation Date]],"mmm dd, yyyy hh:mm"))</f>
        <v>#VALUE!</v>
      </c>
      <c r="AC71" s="228" t="e">
        <f>WEEKNUM(TEXT(HelpMe7[[#This Row],[Updated Creation Date]],"mmm dd, yyyy hh:mm"),2)</f>
        <v>#VALUE!</v>
      </c>
      <c r="AD71" s="228" t="e">
        <f>_xlfn.CONCAT(HelpMe7[[#This Row],[Year]],"-W",HelpMe7[[#This Row],[Week'#]])</f>
        <v>#VALUE!</v>
      </c>
      <c r="AE71" s="228" t="str">
        <f>IFERROR(VLOOKUP(HelpMe7[[#This Row],[ID]],CGTracker[#All],11,FALSE),"No CG Status Found")</f>
        <v>No CG Status Found</v>
      </c>
      <c r="AF71" s="228" t="e">
        <f>MONTH(TEXT(HelpMe7[[#This Row],[Updated Creation Date]],"mmm dd, yyyy hh:mm"))</f>
        <v>#VALUE!</v>
      </c>
      <c r="AG71" s="228" t="e">
        <f>_xlfn.CONCAT(HelpMe7[[#This Row],[Year]],"-M",HelpMe7[[#This Row],[Month]])</f>
        <v>#VALUE!</v>
      </c>
      <c r="AH71" s="228" t="str">
        <f ca="1">IF(HelpMe7[[#This Row],[Age]]&lt;2,"Less than 2",IF(HelpMe7[[#This Row],[Age]]&lt;5,"From 2 to 5",IF(HelpMe7[[#This Row],[Age]]&lt;10,"From 5 to 10","More than 10")))</f>
        <v>Less than 2</v>
      </c>
      <c r="AI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45484.340277777781</v>
      </c>
      <c r="AJ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45484.479166666664</v>
      </c>
    </row>
    <row r="72" spans="1:36" ht="14.5">
      <c r="A72" s="237" t="s">
        <v>2987</v>
      </c>
      <c r="B72" s="224" t="s">
        <v>156</v>
      </c>
      <c r="C72" s="224" t="s">
        <v>795</v>
      </c>
      <c r="D72" s="1" t="s">
        <v>875</v>
      </c>
      <c r="E72" s="224" t="s">
        <v>877</v>
      </c>
      <c r="F72" s="224" t="s">
        <v>742</v>
      </c>
      <c r="G72" s="224" t="s">
        <v>516</v>
      </c>
      <c r="H72" s="224" t="s">
        <v>403</v>
      </c>
      <c r="I72" s="227" t="s">
        <v>2988</v>
      </c>
      <c r="J72" s="225" t="s">
        <v>2989</v>
      </c>
      <c r="K72" s="224" t="s">
        <v>845</v>
      </c>
      <c r="L72" s="225" t="s">
        <v>2990</v>
      </c>
      <c r="M72" s="224" t="s">
        <v>877</v>
      </c>
      <c r="N72" s="224" t="s">
        <v>878</v>
      </c>
      <c r="O72" s="224" t="s">
        <v>848</v>
      </c>
      <c r="P72" s="225" t="s">
        <v>2991</v>
      </c>
      <c r="Q72" s="224" t="s">
        <v>795</v>
      </c>
      <c r="R72" s="225" t="s">
        <v>2992</v>
      </c>
      <c r="S72" s="225" t="s">
        <v>2889</v>
      </c>
      <c r="T72" s="225" t="s">
        <v>2989</v>
      </c>
      <c r="U72" s="224" t="s">
        <v>1260</v>
      </c>
      <c r="V72" s="224" t="s">
        <v>2993</v>
      </c>
      <c r="W72" s="224" t="s">
        <v>850</v>
      </c>
      <c r="X72" s="228" t="str">
        <f>VLOOKUP(HelpMe7[[#This Row],[Technician]],Technicians[#All],3,FALSE)</f>
        <v>RAK Ceramics</v>
      </c>
      <c r="Y72" s="228" t="str">
        <f>VLOOKUP(HelpMe7[[#This Row],[Technician]],Technicians[#All],2,FALSE)</f>
        <v>SAP SD</v>
      </c>
      <c r="Z72" s="233" t="e">
        <f>IF((TEXT("Oct 28, 2024 00:00 AM","mmm dd, yyyy hh:mm") - TEXT(HelpMe7[[#This Row],[Updated Creation Date]],"mmm dd, yyyy hh:mm"))&gt;0, "Yes","No")</f>
        <v>#VALUE!</v>
      </c>
      <c r="AA72" s="230">
        <f ca="1">IF(HelpMe7[[#This Row],[Updated Resolved Date]]="-",NOW()-TEXT(HelpMe7[[#This Row],[Updated Creation Date]],"mmm dd, yyyy hh:mm"),HelpMe7[[#This Row],[Updated Resolved Date]]-HelpMe7[[#This Row],[Updated Creation Date]])</f>
        <v>61.040277777778101</v>
      </c>
      <c r="AB72" s="231" t="e">
        <f>YEAR(TEXT(HelpMe7[[#This Row],[Updated Creation Date]],"mmm dd, yyyy hh:mm"))</f>
        <v>#VALUE!</v>
      </c>
      <c r="AC72" s="228" t="e">
        <f>WEEKNUM(TEXT(HelpMe7[[#This Row],[Updated Creation Date]],"mmm dd, yyyy hh:mm"),2)</f>
        <v>#VALUE!</v>
      </c>
      <c r="AD72" s="228" t="e">
        <f>_xlfn.CONCAT(HelpMe7[[#This Row],[Year]],"-W",HelpMe7[[#This Row],[Week'#]])</f>
        <v>#VALUE!</v>
      </c>
      <c r="AE72" s="228" t="str">
        <f>IFERROR(VLOOKUP(HelpMe7[[#This Row],[ID]],CGTracker[#All],11,FALSE),"No CG Status Found")</f>
        <v>No CG Status Found</v>
      </c>
      <c r="AF72" s="228" t="e">
        <f>MONTH(TEXT(HelpMe7[[#This Row],[Updated Creation Date]],"mmm dd, yyyy hh:mm"))</f>
        <v>#VALUE!</v>
      </c>
      <c r="AG72" s="228" t="e">
        <f>_xlfn.CONCAT(HelpMe7[[#This Row],[Year]],"-M",HelpMe7[[#This Row],[Month]])</f>
        <v>#VALUE!</v>
      </c>
      <c r="AH72" s="228" t="str">
        <f ca="1">IF(HelpMe7[[#This Row],[Age]]&lt;2,"Less than 2",IF(HelpMe7[[#This Row],[Age]]&lt;5,"From 2 to 5",IF(HelpMe7[[#This Row],[Age]]&lt;10,"From 5 to 10","More than 10")))</f>
        <v>More than 10</v>
      </c>
      <c r="AI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45484.456250000003</v>
      </c>
      <c r="AJ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45545.496527777781</v>
      </c>
    </row>
    <row r="73" spans="1:36" ht="14.5">
      <c r="A73" s="237" t="s">
        <v>2994</v>
      </c>
      <c r="B73" s="224" t="s">
        <v>117</v>
      </c>
      <c r="C73" s="224" t="s">
        <v>881</v>
      </c>
      <c r="D73" s="1" t="s">
        <v>892</v>
      </c>
      <c r="E73" s="224" t="s">
        <v>894</v>
      </c>
      <c r="F73" s="224" t="s">
        <v>843</v>
      </c>
      <c r="G73" s="224" t="s">
        <v>844</v>
      </c>
      <c r="H73" s="224" t="s">
        <v>403</v>
      </c>
      <c r="I73" s="227" t="s">
        <v>2995</v>
      </c>
      <c r="J73" s="225" t="s">
        <v>849</v>
      </c>
      <c r="K73" s="224" t="s">
        <v>845</v>
      </c>
      <c r="L73" s="225" t="s">
        <v>2996</v>
      </c>
      <c r="M73" s="224" t="s">
        <v>894</v>
      </c>
      <c r="N73" s="224" t="s">
        <v>895</v>
      </c>
      <c r="O73" s="224" t="s">
        <v>848</v>
      </c>
      <c r="P73" s="225" t="s">
        <v>2996</v>
      </c>
      <c r="Q73" s="224" t="s">
        <v>881</v>
      </c>
      <c r="R73" s="225" t="s">
        <v>2997</v>
      </c>
      <c r="S73" s="225" t="s">
        <v>2998</v>
      </c>
      <c r="T73" s="225" t="s">
        <v>849</v>
      </c>
      <c r="U73" s="224" t="s">
        <v>885</v>
      </c>
      <c r="V73" s="224" t="s">
        <v>1260</v>
      </c>
      <c r="W73" s="224" t="s">
        <v>850</v>
      </c>
      <c r="X73" s="228" t="str">
        <f>VLOOKUP(HelpMe7[[#This Row],[Technician]],Technicians[#All],3,FALSE)</f>
        <v>RAK Ceramics</v>
      </c>
      <c r="Y73" s="228" t="str">
        <f>VLOOKUP(HelpMe7[[#This Row],[Technician]],Technicians[#All],2,FALSE)</f>
        <v>SAP Basis</v>
      </c>
      <c r="Z73" s="233" t="e">
        <f>IF((TEXT("Oct 28, 2024 00:00 AM","mmm dd, yyyy hh:mm") - TEXT(HelpMe7[[#This Row],[Updated Creation Date]],"mmm dd, yyyy hh:mm"))&gt;0, "Yes","No")</f>
        <v>#VALUE!</v>
      </c>
      <c r="AA73" s="230">
        <f ca="1">IF(HelpMe7[[#This Row],[Updated Resolved Date]]="-",NOW()-TEXT(HelpMe7[[#This Row],[Updated Creation Date]],"mmm dd, yyyy hh:mm"),HelpMe7[[#This Row],[Updated Resolved Date]]-HelpMe7[[#This Row],[Updated Creation Date]])</f>
        <v>12.081249999995634</v>
      </c>
      <c r="AB73" s="231" t="e">
        <f>YEAR(TEXT(HelpMe7[[#This Row],[Updated Creation Date]],"mmm dd, yyyy hh:mm"))</f>
        <v>#VALUE!</v>
      </c>
      <c r="AC73" s="228" t="e">
        <f>WEEKNUM(TEXT(HelpMe7[[#This Row],[Updated Creation Date]],"mmm dd, yyyy hh:mm"),2)</f>
        <v>#VALUE!</v>
      </c>
      <c r="AD73" s="228" t="e">
        <f>_xlfn.CONCAT(HelpMe7[[#This Row],[Year]],"-W",HelpMe7[[#This Row],[Week'#]])</f>
        <v>#VALUE!</v>
      </c>
      <c r="AE73" s="228" t="str">
        <f>IFERROR(VLOOKUP(HelpMe7[[#This Row],[ID]],CGTracker[#All],11,FALSE),"No CG Status Found")</f>
        <v>No CG Status Found</v>
      </c>
      <c r="AF73" s="228" t="e">
        <f>MONTH(TEXT(HelpMe7[[#This Row],[Updated Creation Date]],"mmm dd, yyyy hh:mm"))</f>
        <v>#VALUE!</v>
      </c>
      <c r="AG73" s="228" t="e">
        <f>_xlfn.CONCAT(HelpMe7[[#This Row],[Year]],"-M",HelpMe7[[#This Row],[Month]])</f>
        <v>#VALUE!</v>
      </c>
      <c r="AH73" s="228" t="str">
        <f ca="1">IF(HelpMe7[[#This Row],[Age]]&lt;2,"Less than 2",IF(HelpMe7[[#This Row],[Age]]&lt;5,"From 2 to 5",IF(HelpMe7[[#This Row],[Age]]&lt;10,"From 5 to 10","More than 10")))</f>
        <v>More than 10</v>
      </c>
      <c r="AI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v>
      </c>
      <c r="AJ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45496.731249999997</v>
      </c>
    </row>
    <row r="74" spans="1:36" ht="26">
      <c r="A74" s="237" t="s">
        <v>2999</v>
      </c>
      <c r="B74" s="224" t="s">
        <v>117</v>
      </c>
      <c r="C74" s="224" t="s">
        <v>795</v>
      </c>
      <c r="D74" s="1" t="s">
        <v>1538</v>
      </c>
      <c r="E74" s="224" t="s">
        <v>894</v>
      </c>
      <c r="F74" s="224" t="s">
        <v>854</v>
      </c>
      <c r="G74" s="224" t="s">
        <v>855</v>
      </c>
      <c r="H74" s="224" t="s">
        <v>403</v>
      </c>
      <c r="I74" s="227" t="s">
        <v>3000</v>
      </c>
      <c r="J74" s="225" t="s">
        <v>3001</v>
      </c>
      <c r="K74" s="224" t="s">
        <v>845</v>
      </c>
      <c r="L74" s="225" t="s">
        <v>3002</v>
      </c>
      <c r="M74" s="224" t="s">
        <v>894</v>
      </c>
      <c r="N74" s="224" t="s">
        <v>895</v>
      </c>
      <c r="O74" s="224" t="s">
        <v>848</v>
      </c>
      <c r="P74" s="225" t="s">
        <v>3002</v>
      </c>
      <c r="Q74" s="224" t="s">
        <v>795</v>
      </c>
      <c r="R74" s="225" t="s">
        <v>3003</v>
      </c>
      <c r="S74" s="225" t="s">
        <v>3004</v>
      </c>
      <c r="T74" s="225" t="s">
        <v>3001</v>
      </c>
      <c r="U74" s="224" t="s">
        <v>885</v>
      </c>
      <c r="V74" s="224" t="s">
        <v>1260</v>
      </c>
      <c r="W74" s="224" t="s">
        <v>850</v>
      </c>
      <c r="X74" s="228" t="str">
        <f>VLOOKUP(HelpMe7[[#This Row],[Technician]],Technicians[#All],3,FALSE)</f>
        <v>RAK Ceramics</v>
      </c>
      <c r="Y74" s="228" t="str">
        <f>VLOOKUP(HelpMe7[[#This Row],[Technician]],Technicians[#All],2,FALSE)</f>
        <v>SAP PP</v>
      </c>
      <c r="Z74" s="233" t="e">
        <f>IF((TEXT("Oct 28, 2024 00:00 AM","mmm dd, yyyy hh:mm") - TEXT(HelpMe7[[#This Row],[Updated Creation Date]],"mmm dd, yyyy hh:mm"))&gt;0, "Yes","No")</f>
        <v>#VALUE!</v>
      </c>
      <c r="AA74" s="230">
        <f ca="1">IF(HelpMe7[[#This Row],[Updated Resolved Date]]="-",NOW()-TEXT(HelpMe7[[#This Row],[Updated Creation Date]],"mmm dd, yyyy hh:mm"),HelpMe7[[#This Row],[Updated Resolved Date]]-HelpMe7[[#This Row],[Updated Creation Date]])</f>
        <v>67.165972222224809</v>
      </c>
      <c r="AB74" s="231" t="e">
        <f>YEAR(TEXT(HelpMe7[[#This Row],[Updated Creation Date]],"mmm dd, yyyy hh:mm"))</f>
        <v>#VALUE!</v>
      </c>
      <c r="AC74" s="228" t="e">
        <f>WEEKNUM(TEXT(HelpMe7[[#This Row],[Updated Creation Date]],"mmm dd, yyyy hh:mm"),2)</f>
        <v>#VALUE!</v>
      </c>
      <c r="AD74" s="228" t="e">
        <f>_xlfn.CONCAT(HelpMe7[[#This Row],[Year]],"-W",HelpMe7[[#This Row],[Week'#]])</f>
        <v>#VALUE!</v>
      </c>
      <c r="AE74" s="228" t="str">
        <f>IFERROR(VLOOKUP(HelpMe7[[#This Row],[ID]],CGTracker[#All],11,FALSE),"No CG Status Found")</f>
        <v>No CG Status Found</v>
      </c>
      <c r="AF74" s="228" t="e">
        <f>MONTH(TEXT(HelpMe7[[#This Row],[Updated Creation Date]],"mmm dd, yyyy hh:mm"))</f>
        <v>#VALUE!</v>
      </c>
      <c r="AG74" s="228" t="e">
        <f>_xlfn.CONCAT(HelpMe7[[#This Row],[Year]],"-M",HelpMe7[[#This Row],[Month]])</f>
        <v>#VALUE!</v>
      </c>
      <c r="AH74" s="228" t="str">
        <f ca="1">IF(HelpMe7[[#This Row],[Age]]&lt;2,"Less than 2",IF(HelpMe7[[#This Row],[Age]]&lt;5,"From 2 to 5",IF(HelpMe7[[#This Row],[Age]]&lt;10,"From 5 to 10","More than 10")))</f>
        <v>More than 10</v>
      </c>
      <c r="AI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45485.488888888889</v>
      </c>
      <c r="AJ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45552.654861111114</v>
      </c>
    </row>
    <row r="75" spans="1:36" ht="14.5">
      <c r="A75" s="237" t="s">
        <v>3005</v>
      </c>
      <c r="B75" s="224" t="s">
        <v>117</v>
      </c>
      <c r="C75" s="224" t="s">
        <v>861</v>
      </c>
      <c r="D75" s="1" t="s">
        <v>3006</v>
      </c>
      <c r="E75" s="224" t="s">
        <v>1935</v>
      </c>
      <c r="F75" s="224" t="s">
        <v>843</v>
      </c>
      <c r="G75" s="224" t="s">
        <v>844</v>
      </c>
      <c r="H75" s="224" t="s">
        <v>131</v>
      </c>
      <c r="I75" s="227" t="s">
        <v>3007</v>
      </c>
      <c r="J75" s="225" t="s">
        <v>3008</v>
      </c>
      <c r="K75" s="224" t="s">
        <v>845</v>
      </c>
      <c r="L75" s="225" t="s">
        <v>1260</v>
      </c>
      <c r="M75" s="224" t="s">
        <v>1935</v>
      </c>
      <c r="N75" s="224" t="s">
        <v>968</v>
      </c>
      <c r="O75" s="224" t="s">
        <v>848</v>
      </c>
      <c r="P75" s="225" t="s">
        <v>3009</v>
      </c>
      <c r="Q75" s="224" t="s">
        <v>795</v>
      </c>
      <c r="R75" s="225" t="s">
        <v>1260</v>
      </c>
      <c r="S75" s="225" t="s">
        <v>3009</v>
      </c>
      <c r="T75" s="225" t="s">
        <v>3008</v>
      </c>
      <c r="U75" s="224" t="s">
        <v>885</v>
      </c>
      <c r="V75" s="224" t="s">
        <v>1260</v>
      </c>
      <c r="W75" s="224" t="s">
        <v>850</v>
      </c>
      <c r="X75" s="228" t="str">
        <f>VLOOKUP(HelpMe7[[#This Row],[Technician]],Technicians[#All],3,FALSE)</f>
        <v>RAK Ceramics</v>
      </c>
      <c r="Y75" s="228" t="str">
        <f>VLOOKUP(HelpMe7[[#This Row],[Technician]],Technicians[#All],2,FALSE)</f>
        <v>SAP Basis</v>
      </c>
      <c r="Z75" s="233" t="e">
        <f>IF((TEXT("Oct 28, 2024 00:00 AM","mmm dd, yyyy hh:mm") - TEXT(HelpMe7[[#This Row],[Updated Creation Date]],"mmm dd, yyyy hh:mm"))&gt;0, "Yes","No")</f>
        <v>#VALUE!</v>
      </c>
      <c r="AA75" s="230">
        <f ca="1">IF(HelpMe7[[#This Row],[Updated Resolved Date]]="-",NOW()-TEXT(HelpMe7[[#This Row],[Updated Creation Date]],"mmm dd, yyyy hh:mm"),HelpMe7[[#This Row],[Updated Resolved Date]]-HelpMe7[[#This Row],[Updated Creation Date]])</f>
        <v>168.12627905092086</v>
      </c>
      <c r="AB75" s="231" t="e">
        <f>YEAR(TEXT(HelpMe7[[#This Row],[Updated Creation Date]],"mmm dd, yyyy hh:mm"))</f>
        <v>#VALUE!</v>
      </c>
      <c r="AC75" s="228" t="e">
        <f>WEEKNUM(TEXT(HelpMe7[[#This Row],[Updated Creation Date]],"mmm dd, yyyy hh:mm"),2)</f>
        <v>#VALUE!</v>
      </c>
      <c r="AD75" s="228" t="e">
        <f>_xlfn.CONCAT(HelpMe7[[#This Row],[Year]],"-W",HelpMe7[[#This Row],[Week'#]])</f>
        <v>#VALUE!</v>
      </c>
      <c r="AE75" s="228" t="str">
        <f>IFERROR(VLOOKUP(HelpMe7[[#This Row],[ID]],CGTracker[#All],11,FALSE),"No CG Status Found")</f>
        <v>No CG Status Found</v>
      </c>
      <c r="AF75" s="228" t="e">
        <f>MONTH(TEXT(HelpMe7[[#This Row],[Updated Creation Date]],"mmm dd, yyyy hh:mm"))</f>
        <v>#VALUE!</v>
      </c>
      <c r="AG75" s="228" t="e">
        <f>_xlfn.CONCAT(HelpMe7[[#This Row],[Year]],"-M",HelpMe7[[#This Row],[Month]])</f>
        <v>#VALUE!</v>
      </c>
      <c r="AH75" s="228" t="str">
        <f ca="1">IF(HelpMe7[[#This Row],[Age]]&lt;2,"Less than 2",IF(HelpMe7[[#This Row],[Age]]&lt;5,"From 2 to 5",IF(HelpMe7[[#This Row],[Age]]&lt;10,"From 5 to 10","More than 10")))</f>
        <v>More than 10</v>
      </c>
      <c r="AI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45484.65902777778</v>
      </c>
      <c r="AJ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6" spans="1:36" ht="14.5">
      <c r="A76" s="237" t="s">
        <v>3010</v>
      </c>
      <c r="B76" s="224" t="s">
        <v>117</v>
      </c>
      <c r="C76" s="224" t="s">
        <v>795</v>
      </c>
      <c r="D76" s="1" t="s">
        <v>2073</v>
      </c>
      <c r="E76" s="224" t="s">
        <v>1132</v>
      </c>
      <c r="F76" s="224" t="s">
        <v>843</v>
      </c>
      <c r="G76" s="224" t="s">
        <v>844</v>
      </c>
      <c r="H76" s="224" t="s">
        <v>403</v>
      </c>
      <c r="I76" s="227" t="s">
        <v>3011</v>
      </c>
      <c r="J76" s="225" t="s">
        <v>3012</v>
      </c>
      <c r="K76" s="224" t="s">
        <v>845</v>
      </c>
      <c r="L76" s="225" t="s">
        <v>3013</v>
      </c>
      <c r="M76" s="224" t="s">
        <v>1132</v>
      </c>
      <c r="N76" s="224" t="s">
        <v>880</v>
      </c>
      <c r="O76" s="224" t="s">
        <v>848</v>
      </c>
      <c r="P76" s="225" t="s">
        <v>3013</v>
      </c>
      <c r="Q76" s="224" t="s">
        <v>795</v>
      </c>
      <c r="R76" s="225" t="s">
        <v>3014</v>
      </c>
      <c r="S76" s="225" t="s">
        <v>3015</v>
      </c>
      <c r="T76" s="225" t="s">
        <v>3012</v>
      </c>
      <c r="U76" s="224" t="s">
        <v>885</v>
      </c>
      <c r="V76" s="224" t="s">
        <v>1260</v>
      </c>
      <c r="W76" s="224" t="s">
        <v>1033</v>
      </c>
      <c r="X76" s="228" t="str">
        <f>VLOOKUP(HelpMe7[[#This Row],[Technician]],Technicians[#All],3,FALSE)</f>
        <v>RAK Ceramics</v>
      </c>
      <c r="Y76" s="228" t="str">
        <f>VLOOKUP(HelpMe7[[#This Row],[Technician]],Technicians[#All],2,FALSE)</f>
        <v>SAP Basis</v>
      </c>
      <c r="Z76" s="233" t="e">
        <f>IF((TEXT("Oct 28, 2024 00:00 AM","mmm dd, yyyy hh:mm") - TEXT(HelpMe7[[#This Row],[Updated Creation Date]],"mmm dd, yyyy hh:mm"))&gt;0, "Yes","No")</f>
        <v>#VALUE!</v>
      </c>
      <c r="AA76" s="230">
        <f ca="1">IF(HelpMe7[[#This Row],[Updated Resolved Date]]="-",NOW()-TEXT(HelpMe7[[#This Row],[Updated Creation Date]],"mmm dd, yyyy hh:mm"),HelpMe7[[#This Row],[Updated Resolved Date]]-HelpMe7[[#This Row],[Updated Creation Date]])</f>
        <v>74.241666666668607</v>
      </c>
      <c r="AB76" s="231" t="e">
        <f>YEAR(TEXT(HelpMe7[[#This Row],[Updated Creation Date]],"mmm dd, yyyy hh:mm"))</f>
        <v>#VALUE!</v>
      </c>
      <c r="AC76" s="228" t="e">
        <f>WEEKNUM(TEXT(HelpMe7[[#This Row],[Updated Creation Date]],"mmm dd, yyyy hh:mm"),2)</f>
        <v>#VALUE!</v>
      </c>
      <c r="AD76" s="228" t="e">
        <f>_xlfn.CONCAT(HelpMe7[[#This Row],[Year]],"-W",HelpMe7[[#This Row],[Week'#]])</f>
        <v>#VALUE!</v>
      </c>
      <c r="AE76" s="228" t="str">
        <f>IFERROR(VLOOKUP(HelpMe7[[#This Row],[ID]],CGTracker[#All],11,FALSE),"No CG Status Found")</f>
        <v>No CG Status Found</v>
      </c>
      <c r="AF76" s="228" t="e">
        <f>MONTH(TEXT(HelpMe7[[#This Row],[Updated Creation Date]],"mmm dd, yyyy hh:mm"))</f>
        <v>#VALUE!</v>
      </c>
      <c r="AG76" s="228" t="e">
        <f>_xlfn.CONCAT(HelpMe7[[#This Row],[Year]],"-M",HelpMe7[[#This Row],[Month]])</f>
        <v>#VALUE!</v>
      </c>
      <c r="AH76" s="228" t="str">
        <f ca="1">IF(HelpMe7[[#This Row],[Age]]&lt;2,"Less than 2",IF(HelpMe7[[#This Row],[Age]]&lt;5,"From 2 to 5",IF(HelpMe7[[#This Row],[Age]]&lt;10,"From 5 to 10","More than 10")))</f>
        <v>More than 10</v>
      </c>
      <c r="AI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45485.497916666667</v>
      </c>
      <c r="AJ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45559.739583333336</v>
      </c>
    </row>
    <row r="77" spans="1:36" ht="14.5">
      <c r="A77" s="237" t="s">
        <v>3016</v>
      </c>
      <c r="B77" s="224" t="s">
        <v>117</v>
      </c>
      <c r="C77" s="224" t="s">
        <v>795</v>
      </c>
      <c r="D77" s="1" t="s">
        <v>3017</v>
      </c>
      <c r="E77" s="224" t="s">
        <v>1699</v>
      </c>
      <c r="F77" s="224" t="s">
        <v>843</v>
      </c>
      <c r="G77" s="224" t="s">
        <v>844</v>
      </c>
      <c r="H77" s="224" t="s">
        <v>403</v>
      </c>
      <c r="I77" s="227" t="s">
        <v>3018</v>
      </c>
      <c r="J77" s="225" t="s">
        <v>849</v>
      </c>
      <c r="K77" s="224" t="s">
        <v>845</v>
      </c>
      <c r="L77" s="225" t="s">
        <v>3019</v>
      </c>
      <c r="M77" s="224" t="s">
        <v>1699</v>
      </c>
      <c r="N77" s="224" t="s">
        <v>927</v>
      </c>
      <c r="O77" s="224" t="s">
        <v>848</v>
      </c>
      <c r="P77" s="225" t="s">
        <v>3019</v>
      </c>
      <c r="Q77" s="224" t="s">
        <v>795</v>
      </c>
      <c r="R77" s="225" t="s">
        <v>3020</v>
      </c>
      <c r="S77" s="225" t="s">
        <v>3020</v>
      </c>
      <c r="T77" s="225" t="s">
        <v>849</v>
      </c>
      <c r="U77" s="224" t="s">
        <v>885</v>
      </c>
      <c r="V77" s="224" t="s">
        <v>1260</v>
      </c>
      <c r="W77" s="224" t="s">
        <v>850</v>
      </c>
      <c r="X77" s="228" t="str">
        <f>VLOOKUP(HelpMe7[[#This Row],[Technician]],Technicians[#All],3,FALSE)</f>
        <v>RAK Ceramics</v>
      </c>
      <c r="Y77" s="228" t="str">
        <f>VLOOKUP(HelpMe7[[#This Row],[Technician]],Technicians[#All],2,FALSE)</f>
        <v>SAP Basis</v>
      </c>
      <c r="Z77" s="233" t="e">
        <f>IF((TEXT("Oct 28, 2024 00:00 AM","mmm dd, yyyy hh:mm") - TEXT(HelpMe7[[#This Row],[Updated Creation Date]],"mmm dd, yyyy hh:mm"))&gt;0, "Yes","No")</f>
        <v>#VALUE!</v>
      </c>
      <c r="AA77" s="230">
        <f ca="1">IF(HelpMe7[[#This Row],[Updated Resolved Date]]="-",NOW()-TEXT(HelpMe7[[#This Row],[Updated Creation Date]],"mmm dd, yyyy hh:mm"),HelpMe7[[#This Row],[Updated Resolved Date]]-HelpMe7[[#This Row],[Updated Creation Date]])</f>
        <v>3.0201388888890506</v>
      </c>
      <c r="AB77" s="231" t="e">
        <f>YEAR(TEXT(HelpMe7[[#This Row],[Updated Creation Date]],"mmm dd, yyyy hh:mm"))</f>
        <v>#VALUE!</v>
      </c>
      <c r="AC77" s="228" t="e">
        <f>WEEKNUM(TEXT(HelpMe7[[#This Row],[Updated Creation Date]],"mmm dd, yyyy hh:mm"),2)</f>
        <v>#VALUE!</v>
      </c>
      <c r="AD77" s="228" t="e">
        <f>_xlfn.CONCAT(HelpMe7[[#This Row],[Year]],"-W",HelpMe7[[#This Row],[Week'#]])</f>
        <v>#VALUE!</v>
      </c>
      <c r="AE77" s="228" t="str">
        <f>IFERROR(VLOOKUP(HelpMe7[[#This Row],[ID]],CGTracker[#All],11,FALSE),"No CG Status Found")</f>
        <v>No CG Status Found</v>
      </c>
      <c r="AF77" s="228" t="e">
        <f>MONTH(TEXT(HelpMe7[[#This Row],[Updated Creation Date]],"mmm dd, yyyy hh:mm"))</f>
        <v>#VALUE!</v>
      </c>
      <c r="AG77" s="228" t="e">
        <f>_xlfn.CONCAT(HelpMe7[[#This Row],[Year]],"-M",HelpMe7[[#This Row],[Month]])</f>
        <v>#VALUE!</v>
      </c>
      <c r="AH77" s="228" t="str">
        <f ca="1">IF(HelpMe7[[#This Row],[Age]]&lt;2,"Less than 2",IF(HelpMe7[[#This Row],[Age]]&lt;5,"From 2 to 5",IF(HelpMe7[[#This Row],[Age]]&lt;10,"From 5 to 10","More than 10")))</f>
        <v>From 2 to 5</v>
      </c>
      <c r="AI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45485.646527777775</v>
      </c>
      <c r="AJ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45488.666666666664</v>
      </c>
    </row>
    <row r="78" spans="1:36" ht="14.5">
      <c r="A78" s="237" t="s">
        <v>3021</v>
      </c>
      <c r="B78" s="224" t="s">
        <v>117</v>
      </c>
      <c r="C78" s="224" t="s">
        <v>795</v>
      </c>
      <c r="D78" s="1" t="s">
        <v>2070</v>
      </c>
      <c r="E78" s="224" t="s">
        <v>991</v>
      </c>
      <c r="F78" s="224" t="s">
        <v>843</v>
      </c>
      <c r="G78" s="224" t="s">
        <v>844</v>
      </c>
      <c r="H78" s="224" t="s">
        <v>403</v>
      </c>
      <c r="I78" s="227" t="s">
        <v>3022</v>
      </c>
      <c r="J78" s="225" t="s">
        <v>3023</v>
      </c>
      <c r="K78" s="224" t="s">
        <v>845</v>
      </c>
      <c r="L78" s="225" t="s">
        <v>2782</v>
      </c>
      <c r="M78" s="224" t="s">
        <v>991</v>
      </c>
      <c r="N78" s="224" t="s">
        <v>895</v>
      </c>
      <c r="O78" s="224" t="s">
        <v>848</v>
      </c>
      <c r="P78" s="225" t="s">
        <v>2782</v>
      </c>
      <c r="Q78" s="224" t="s">
        <v>795</v>
      </c>
      <c r="R78" s="225" t="s">
        <v>3024</v>
      </c>
      <c r="S78" s="225" t="s">
        <v>3024</v>
      </c>
      <c r="T78" s="225" t="s">
        <v>3023</v>
      </c>
      <c r="U78" s="224" t="s">
        <v>885</v>
      </c>
      <c r="V78" s="224" t="s">
        <v>1260</v>
      </c>
      <c r="W78" s="224" t="s">
        <v>850</v>
      </c>
      <c r="X78" s="228" t="str">
        <f>VLOOKUP(HelpMe7[[#This Row],[Technician]],Technicians[#All],3,FALSE)</f>
        <v>RAK Ceramics</v>
      </c>
      <c r="Y78" s="228" t="str">
        <f>VLOOKUP(HelpMe7[[#This Row],[Technician]],Technicians[#All],2,FALSE)</f>
        <v>SAP Basis</v>
      </c>
      <c r="Z78" s="233" t="e">
        <f>IF((TEXT("Oct 28, 2024 00:00 AM","mmm dd, yyyy hh:mm") - TEXT(HelpMe7[[#This Row],[Updated Creation Date]],"mmm dd, yyyy hh:mm"))&gt;0, "Yes","No")</f>
        <v>#VALUE!</v>
      </c>
      <c r="AA78" s="230">
        <f ca="1">IF(HelpMe7[[#This Row],[Updated Resolved Date]]="-",NOW()-TEXT(HelpMe7[[#This Row],[Updated Creation Date]],"mmm dd, yyyy hh:mm"),HelpMe7[[#This Row],[Updated Resolved Date]]-HelpMe7[[#This Row],[Updated Creation Date]])</f>
        <v>12.979166666671517</v>
      </c>
      <c r="AB78" s="231" t="e">
        <f>YEAR(TEXT(HelpMe7[[#This Row],[Updated Creation Date]],"mmm dd, yyyy hh:mm"))</f>
        <v>#VALUE!</v>
      </c>
      <c r="AC78" s="228" t="e">
        <f>WEEKNUM(TEXT(HelpMe7[[#This Row],[Updated Creation Date]],"mmm dd, yyyy hh:mm"),2)</f>
        <v>#VALUE!</v>
      </c>
      <c r="AD78" s="228" t="e">
        <f>_xlfn.CONCAT(HelpMe7[[#This Row],[Year]],"-W",HelpMe7[[#This Row],[Week'#]])</f>
        <v>#VALUE!</v>
      </c>
      <c r="AE78" s="228" t="str">
        <f>IFERROR(VLOOKUP(HelpMe7[[#This Row],[ID]],CGTracker[#All],11,FALSE),"No CG Status Found")</f>
        <v>No CG Status Found</v>
      </c>
      <c r="AF78" s="228" t="e">
        <f>MONTH(TEXT(HelpMe7[[#This Row],[Updated Creation Date]],"mmm dd, yyyy hh:mm"))</f>
        <v>#VALUE!</v>
      </c>
      <c r="AG78" s="228" t="e">
        <f>_xlfn.CONCAT(HelpMe7[[#This Row],[Year]],"-M",HelpMe7[[#This Row],[Month]])</f>
        <v>#VALUE!</v>
      </c>
      <c r="AH78" s="228" t="str">
        <f ca="1">IF(HelpMe7[[#This Row],[Age]]&lt;2,"Less than 2",IF(HelpMe7[[#This Row],[Age]]&lt;5,"From 2 to 5",IF(HelpMe7[[#This Row],[Age]]&lt;10,"From 5 to 10","More than 10")))</f>
        <v>More than 10</v>
      </c>
      <c r="AI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45483.682638888888</v>
      </c>
      <c r="AJ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45496.661805555559</v>
      </c>
    </row>
    <row r="79" spans="1:36" ht="14.5">
      <c r="A79" s="237" t="s">
        <v>3025</v>
      </c>
      <c r="B79" s="224" t="s">
        <v>117</v>
      </c>
      <c r="C79" s="224" t="s">
        <v>861</v>
      </c>
      <c r="D79" s="1" t="s">
        <v>3026</v>
      </c>
      <c r="E79" s="224" t="s">
        <v>3027</v>
      </c>
      <c r="F79" s="224" t="s">
        <v>843</v>
      </c>
      <c r="G79" s="224" t="s">
        <v>844</v>
      </c>
      <c r="H79" s="224" t="s">
        <v>131</v>
      </c>
      <c r="I79" s="227" t="s">
        <v>3028</v>
      </c>
      <c r="J79" s="225" t="s">
        <v>3029</v>
      </c>
      <c r="K79" s="224" t="s">
        <v>845</v>
      </c>
      <c r="L79" s="225" t="s">
        <v>1260</v>
      </c>
      <c r="M79" s="224" t="s">
        <v>3027</v>
      </c>
      <c r="N79" s="224" t="s">
        <v>959</v>
      </c>
      <c r="O79" s="224" t="s">
        <v>848</v>
      </c>
      <c r="P79" s="225" t="s">
        <v>3009</v>
      </c>
      <c r="Q79" s="224" t="s">
        <v>795</v>
      </c>
      <c r="R79" s="225" t="s">
        <v>1260</v>
      </c>
      <c r="S79" s="225" t="s">
        <v>3009</v>
      </c>
      <c r="T79" s="225" t="s">
        <v>3029</v>
      </c>
      <c r="U79" s="224" t="s">
        <v>885</v>
      </c>
      <c r="V79" s="224" t="s">
        <v>1260</v>
      </c>
      <c r="W79" s="224" t="s">
        <v>850</v>
      </c>
      <c r="X79" s="228" t="str">
        <f>VLOOKUP(HelpMe7[[#This Row],[Technician]],Technicians[#All],3,FALSE)</f>
        <v>RAK Ceramics</v>
      </c>
      <c r="Y79" s="228" t="str">
        <f>VLOOKUP(HelpMe7[[#This Row],[Technician]],Technicians[#All],2,FALSE)</f>
        <v>SAP Basis</v>
      </c>
      <c r="Z79" s="233" t="e">
        <f>IF((TEXT("Oct 28, 2024 00:00 AM","mmm dd, yyyy hh:mm") - TEXT(HelpMe7[[#This Row],[Updated Creation Date]],"mmm dd, yyyy hh:mm"))&gt;0, "Yes","No")</f>
        <v>#VALUE!</v>
      </c>
      <c r="AA79" s="230">
        <f ca="1">IF(HelpMe7[[#This Row],[Updated Resolved Date]]="-",NOW()-TEXT(HelpMe7[[#This Row],[Updated Creation Date]],"mmm dd, yyyy hh:mm"),HelpMe7[[#This Row],[Updated Resolved Date]]-HelpMe7[[#This Row],[Updated Creation Date]])</f>
        <v>168.14225127314421</v>
      </c>
      <c r="AB79" s="231" t="e">
        <f>YEAR(TEXT(HelpMe7[[#This Row],[Updated Creation Date]],"mmm dd, yyyy hh:mm"))</f>
        <v>#VALUE!</v>
      </c>
      <c r="AC79" s="228" t="e">
        <f>WEEKNUM(TEXT(HelpMe7[[#This Row],[Updated Creation Date]],"mmm dd, yyyy hh:mm"),2)</f>
        <v>#VALUE!</v>
      </c>
      <c r="AD79" s="228" t="e">
        <f>_xlfn.CONCAT(HelpMe7[[#This Row],[Year]],"-W",HelpMe7[[#This Row],[Week'#]])</f>
        <v>#VALUE!</v>
      </c>
      <c r="AE79" s="228" t="str">
        <f>IFERROR(VLOOKUP(HelpMe7[[#This Row],[ID]],CGTracker[#All],11,FALSE),"No CG Status Found")</f>
        <v>No CG Status Found</v>
      </c>
      <c r="AF79" s="228" t="e">
        <f>MONTH(TEXT(HelpMe7[[#This Row],[Updated Creation Date]],"mmm dd, yyyy hh:mm"))</f>
        <v>#VALUE!</v>
      </c>
      <c r="AG79" s="228" t="e">
        <f>_xlfn.CONCAT(HelpMe7[[#This Row],[Year]],"-M",HelpMe7[[#This Row],[Month]])</f>
        <v>#VALUE!</v>
      </c>
      <c r="AH79" s="228" t="str">
        <f ca="1">IF(HelpMe7[[#This Row],[Age]]&lt;2,"Less than 2",IF(HelpMe7[[#This Row],[Age]]&lt;5,"From 2 to 5",IF(HelpMe7[[#This Row],[Age]]&lt;10,"From 5 to 10","More than 10")))</f>
        <v>More than 10</v>
      </c>
      <c r="AI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0" spans="1:36" ht="14.5">
      <c r="A80" s="237" t="s">
        <v>3030</v>
      </c>
      <c r="B80" s="224" t="s">
        <v>117</v>
      </c>
      <c r="C80" s="224" t="s">
        <v>795</v>
      </c>
      <c r="D80" s="1" t="s">
        <v>3031</v>
      </c>
      <c r="E80" s="224" t="s">
        <v>1947</v>
      </c>
      <c r="F80" s="224" t="s">
        <v>843</v>
      </c>
      <c r="G80" s="224" t="s">
        <v>844</v>
      </c>
      <c r="H80" s="224" t="s">
        <v>403</v>
      </c>
      <c r="I80" s="227" t="s">
        <v>3032</v>
      </c>
      <c r="J80" s="225" t="s">
        <v>3033</v>
      </c>
      <c r="K80" s="224" t="s">
        <v>845</v>
      </c>
      <c r="L80" s="225" t="s">
        <v>3034</v>
      </c>
      <c r="M80" s="224" t="s">
        <v>1947</v>
      </c>
      <c r="N80" s="224" t="s">
        <v>1948</v>
      </c>
      <c r="O80" s="224" t="s">
        <v>848</v>
      </c>
      <c r="P80" s="225" t="s">
        <v>3034</v>
      </c>
      <c r="Q80" s="224" t="s">
        <v>795</v>
      </c>
      <c r="R80" s="225" t="s">
        <v>3035</v>
      </c>
      <c r="S80" s="225" t="s">
        <v>3036</v>
      </c>
      <c r="T80" s="225" t="s">
        <v>3033</v>
      </c>
      <c r="U80" s="224" t="s">
        <v>885</v>
      </c>
      <c r="V80" s="224" t="s">
        <v>1260</v>
      </c>
      <c r="W80" s="224" t="s">
        <v>850</v>
      </c>
      <c r="X80" s="228" t="str">
        <f>VLOOKUP(HelpMe7[[#This Row],[Technician]],Technicians[#All],3,FALSE)</f>
        <v>RAK Ceramics</v>
      </c>
      <c r="Y80" s="228" t="str">
        <f>VLOOKUP(HelpMe7[[#This Row],[Technician]],Technicians[#All],2,FALSE)</f>
        <v>SAP Basis</v>
      </c>
      <c r="Z80" s="233" t="e">
        <f>IF((TEXT("Oct 28, 2024 00:00 AM","mmm dd, yyyy hh:mm") - TEXT(HelpMe7[[#This Row],[Updated Creation Date]],"mmm dd, yyyy hh:mm"))&gt;0, "Yes","No")</f>
        <v>#VALUE!</v>
      </c>
      <c r="AA80" s="230">
        <f ca="1">IF(HelpMe7[[#This Row],[Updated Resolved Date]]="-",NOW()-TEXT(HelpMe7[[#This Row],[Updated Creation Date]],"mmm dd, yyyy hh:mm"),HelpMe7[[#This Row],[Updated Resolved Date]]-HelpMe7[[#This Row],[Updated Creation Date]])</f>
        <v>7.0340277777795563</v>
      </c>
      <c r="AB80" s="231" t="e">
        <f>YEAR(TEXT(HelpMe7[[#This Row],[Updated Creation Date]],"mmm dd, yyyy hh:mm"))</f>
        <v>#VALUE!</v>
      </c>
      <c r="AC80" s="228" t="e">
        <f>WEEKNUM(TEXT(HelpMe7[[#This Row],[Updated Creation Date]],"mmm dd, yyyy hh:mm"),2)</f>
        <v>#VALUE!</v>
      </c>
      <c r="AD80" s="228" t="e">
        <f>_xlfn.CONCAT(HelpMe7[[#This Row],[Year]],"-W",HelpMe7[[#This Row],[Week'#]])</f>
        <v>#VALUE!</v>
      </c>
      <c r="AE80" s="228" t="str">
        <f>IFERROR(VLOOKUP(HelpMe7[[#This Row],[ID]],CGTracker[#All],11,FALSE),"No CG Status Found")</f>
        <v>No CG Status Found</v>
      </c>
      <c r="AF80" s="228" t="e">
        <f>MONTH(TEXT(HelpMe7[[#This Row],[Updated Creation Date]],"mmm dd, yyyy hh:mm"))</f>
        <v>#VALUE!</v>
      </c>
      <c r="AG80" s="228" t="e">
        <f>_xlfn.CONCAT(HelpMe7[[#This Row],[Year]],"-M",HelpMe7[[#This Row],[Month]])</f>
        <v>#VALUE!</v>
      </c>
      <c r="AH80" s="228" t="str">
        <f ca="1">IF(HelpMe7[[#This Row],[Age]]&lt;2,"Less than 2",IF(HelpMe7[[#This Row],[Age]]&lt;5,"From 2 to 5",IF(HelpMe7[[#This Row],[Age]]&lt;10,"From 5 to 10","More than 10")))</f>
        <v>From 5 to 10</v>
      </c>
      <c r="AI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45484.488194444442</v>
      </c>
      <c r="AJ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45491.522222222222</v>
      </c>
    </row>
    <row r="81" spans="1:36" ht="14.5">
      <c r="A81" s="237" t="s">
        <v>3037</v>
      </c>
      <c r="B81" s="224" t="s">
        <v>117</v>
      </c>
      <c r="C81" s="224" t="s">
        <v>795</v>
      </c>
      <c r="D81" s="1" t="s">
        <v>1695</v>
      </c>
      <c r="E81" s="224" t="s">
        <v>1696</v>
      </c>
      <c r="F81" s="224" t="s">
        <v>843</v>
      </c>
      <c r="G81" s="224" t="s">
        <v>844</v>
      </c>
      <c r="H81" s="224" t="s">
        <v>131</v>
      </c>
      <c r="I81" s="227" t="s">
        <v>3038</v>
      </c>
      <c r="J81" s="225" t="s">
        <v>3039</v>
      </c>
      <c r="K81" s="224" t="s">
        <v>845</v>
      </c>
      <c r="L81" s="225" t="s">
        <v>1260</v>
      </c>
      <c r="M81" s="224" t="s">
        <v>1696</v>
      </c>
      <c r="N81" s="224" t="s">
        <v>968</v>
      </c>
      <c r="O81" s="224" t="s">
        <v>848</v>
      </c>
      <c r="P81" s="225" t="s">
        <v>3040</v>
      </c>
      <c r="Q81" s="224" t="s">
        <v>795</v>
      </c>
      <c r="R81" s="225" t="s">
        <v>1260</v>
      </c>
      <c r="S81" s="225" t="s">
        <v>3040</v>
      </c>
      <c r="T81" s="225" t="s">
        <v>3039</v>
      </c>
      <c r="U81" s="224" t="s">
        <v>845</v>
      </c>
      <c r="V81" s="224" t="s">
        <v>1260</v>
      </c>
      <c r="W81" s="224" t="s">
        <v>850</v>
      </c>
      <c r="X81" s="228" t="str">
        <f>VLOOKUP(HelpMe7[[#This Row],[Technician]],Technicians[#All],3,FALSE)</f>
        <v>RAK Ceramics</v>
      </c>
      <c r="Y81" s="228" t="str">
        <f>VLOOKUP(HelpMe7[[#This Row],[Technician]],Technicians[#All],2,FALSE)</f>
        <v>SAP Basis</v>
      </c>
      <c r="Z81" s="233" t="e">
        <f>IF((TEXT("Oct 28, 2024 00:00 AM","mmm dd, yyyy hh:mm") - TEXT(HelpMe7[[#This Row],[Updated Creation Date]],"mmm dd, yyyy hh:mm"))&gt;0, "Yes","No")</f>
        <v>#VALUE!</v>
      </c>
      <c r="AA81" s="230">
        <f ca="1">IF(HelpMe7[[#This Row],[Updated Resolved Date]]="-",NOW()-TEXT(HelpMe7[[#This Row],[Updated Creation Date]],"mmm dd, yyyy hh:mm"),HelpMe7[[#This Row],[Updated Resolved Date]]-HelpMe7[[#This Row],[Updated Creation Date]])</f>
        <v>167.37489016203472</v>
      </c>
      <c r="AB81" s="231" t="e">
        <f>YEAR(TEXT(HelpMe7[[#This Row],[Updated Creation Date]],"mmm dd, yyyy hh:mm"))</f>
        <v>#VALUE!</v>
      </c>
      <c r="AC81" s="228" t="e">
        <f>WEEKNUM(TEXT(HelpMe7[[#This Row],[Updated Creation Date]],"mmm dd, yyyy hh:mm"),2)</f>
        <v>#VALUE!</v>
      </c>
      <c r="AD81" s="228" t="e">
        <f>_xlfn.CONCAT(HelpMe7[[#This Row],[Year]],"-W",HelpMe7[[#This Row],[Week'#]])</f>
        <v>#VALUE!</v>
      </c>
      <c r="AE81" s="228" t="str">
        <f>IFERROR(VLOOKUP(HelpMe7[[#This Row],[ID]],CGTracker[#All],11,FALSE),"No CG Status Found")</f>
        <v>No CG Status Found</v>
      </c>
      <c r="AF81" s="228" t="e">
        <f>MONTH(TEXT(HelpMe7[[#This Row],[Updated Creation Date]],"mmm dd, yyyy hh:mm"))</f>
        <v>#VALUE!</v>
      </c>
      <c r="AG81" s="228" t="e">
        <f>_xlfn.CONCAT(HelpMe7[[#This Row],[Year]],"-M",HelpMe7[[#This Row],[Month]])</f>
        <v>#VALUE!</v>
      </c>
      <c r="AH81" s="228" t="str">
        <f ca="1">IF(HelpMe7[[#This Row],[Age]]&lt;2,"Less than 2",IF(HelpMe7[[#This Row],[Age]]&lt;5,"From 2 to 5",IF(HelpMe7[[#This Row],[Age]]&lt;10,"From 5 to 10","More than 10")))</f>
        <v>More than 10</v>
      </c>
      <c r="AI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45485.410416666666</v>
      </c>
      <c r="AJ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2" spans="1:36" ht="14.5">
      <c r="A82" s="237" t="s">
        <v>3041</v>
      </c>
      <c r="B82" s="224" t="s">
        <v>117</v>
      </c>
      <c r="C82" s="224" t="s">
        <v>795</v>
      </c>
      <c r="D82" s="1" t="s">
        <v>3042</v>
      </c>
      <c r="E82" s="224" t="s">
        <v>1658</v>
      </c>
      <c r="F82" s="224" t="s">
        <v>843</v>
      </c>
      <c r="G82" s="224" t="s">
        <v>844</v>
      </c>
      <c r="H82" s="224" t="s">
        <v>403</v>
      </c>
      <c r="I82" s="227" t="s">
        <v>3028</v>
      </c>
      <c r="J82" s="225" t="s">
        <v>3029</v>
      </c>
      <c r="K82" s="224" t="s">
        <v>845</v>
      </c>
      <c r="L82" s="225" t="s">
        <v>2883</v>
      </c>
      <c r="M82" s="224" t="s">
        <v>846</v>
      </c>
      <c r="N82" s="224" t="s">
        <v>895</v>
      </c>
      <c r="O82" s="224" t="s">
        <v>848</v>
      </c>
      <c r="P82" s="225" t="s">
        <v>2883</v>
      </c>
      <c r="Q82" s="224" t="s">
        <v>795</v>
      </c>
      <c r="R82" s="225" t="s">
        <v>3043</v>
      </c>
      <c r="S82" s="225" t="s">
        <v>3044</v>
      </c>
      <c r="T82" s="225" t="s">
        <v>3029</v>
      </c>
      <c r="U82" s="224" t="s">
        <v>885</v>
      </c>
      <c r="V82" s="224" t="s">
        <v>1260</v>
      </c>
      <c r="W82" s="224" t="s">
        <v>850</v>
      </c>
      <c r="X82" s="228" t="str">
        <f>VLOOKUP(HelpMe7[[#This Row],[Technician]],Technicians[#All],3,FALSE)</f>
        <v>RAK Ceramics</v>
      </c>
      <c r="Y82" s="228" t="str">
        <f>VLOOKUP(HelpMe7[[#This Row],[Technician]],Technicians[#All],2,FALSE)</f>
        <v>SAP Basis</v>
      </c>
      <c r="Z82" s="233" t="e">
        <f>IF((TEXT("Oct 28, 2024 00:00 AM","mmm dd, yyyy hh:mm") - TEXT(HelpMe7[[#This Row],[Updated Creation Date]],"mmm dd, yyyy hh:mm"))&gt;0, "Yes","No")</f>
        <v>#VALUE!</v>
      </c>
      <c r="AA82" s="230">
        <f ca="1">IF(HelpMe7[[#This Row],[Updated Resolved Date]]="-",NOW()-TEXT(HelpMe7[[#This Row],[Updated Creation Date]],"mmm dd, yyyy hh:mm"),HelpMe7[[#This Row],[Updated Resolved Date]]-HelpMe7[[#This Row],[Updated Creation Date]])</f>
        <v>21.052777777775191</v>
      </c>
      <c r="AB82" s="231" t="e">
        <f>YEAR(TEXT(HelpMe7[[#This Row],[Updated Creation Date]],"mmm dd, yyyy hh:mm"))</f>
        <v>#VALUE!</v>
      </c>
      <c r="AC82" s="228" t="e">
        <f>WEEKNUM(TEXT(HelpMe7[[#This Row],[Updated Creation Date]],"mmm dd, yyyy hh:mm"),2)</f>
        <v>#VALUE!</v>
      </c>
      <c r="AD82" s="228" t="e">
        <f>_xlfn.CONCAT(HelpMe7[[#This Row],[Year]],"-W",HelpMe7[[#This Row],[Week'#]])</f>
        <v>#VALUE!</v>
      </c>
      <c r="AE82" s="228" t="str">
        <f>IFERROR(VLOOKUP(HelpMe7[[#This Row],[ID]],CGTracker[#All],11,FALSE),"No CG Status Found")</f>
        <v>No CG Status Found</v>
      </c>
      <c r="AF82" s="228" t="e">
        <f>MONTH(TEXT(HelpMe7[[#This Row],[Updated Creation Date]],"mmm dd, yyyy hh:mm"))</f>
        <v>#VALUE!</v>
      </c>
      <c r="AG82" s="228" t="e">
        <f>_xlfn.CONCAT(HelpMe7[[#This Row],[Year]],"-M",HelpMe7[[#This Row],[Month]])</f>
        <v>#VALUE!</v>
      </c>
      <c r="AH82" s="228" t="str">
        <f ca="1">IF(HelpMe7[[#This Row],[Age]]&lt;2,"Less than 2",IF(HelpMe7[[#This Row],[Age]]&lt;5,"From 2 to 5",IF(HelpMe7[[#This Row],[Age]]&lt;10,"From 5 to 10","More than 10")))</f>
        <v>More than 10</v>
      </c>
      <c r="AI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45505.695833333331</v>
      </c>
    </row>
    <row r="83" spans="1:36" ht="14.5">
      <c r="A83" s="237" t="s">
        <v>3045</v>
      </c>
      <c r="B83" s="224" t="s">
        <v>117</v>
      </c>
      <c r="C83" s="224" t="s">
        <v>881</v>
      </c>
      <c r="D83" s="1" t="s">
        <v>3046</v>
      </c>
      <c r="E83" s="224" t="s">
        <v>1096</v>
      </c>
      <c r="F83" s="224" t="s">
        <v>843</v>
      </c>
      <c r="G83" s="224" t="s">
        <v>844</v>
      </c>
      <c r="H83" s="224" t="s">
        <v>403</v>
      </c>
      <c r="I83" s="227" t="s">
        <v>3047</v>
      </c>
      <c r="J83" s="225" t="s">
        <v>3048</v>
      </c>
      <c r="K83" s="224" t="s">
        <v>845</v>
      </c>
      <c r="L83" s="225" t="s">
        <v>2878</v>
      </c>
      <c r="M83" s="224" t="s">
        <v>846</v>
      </c>
      <c r="N83" s="224" t="s">
        <v>997</v>
      </c>
      <c r="O83" s="224" t="s">
        <v>848</v>
      </c>
      <c r="P83" s="225" t="s">
        <v>2878</v>
      </c>
      <c r="Q83" s="224" t="s">
        <v>881</v>
      </c>
      <c r="R83" s="225" t="s">
        <v>3049</v>
      </c>
      <c r="S83" s="225" t="s">
        <v>3050</v>
      </c>
      <c r="T83" s="225" t="s">
        <v>3048</v>
      </c>
      <c r="U83" s="224" t="s">
        <v>885</v>
      </c>
      <c r="V83" s="224" t="s">
        <v>1260</v>
      </c>
      <c r="W83" s="224" t="s">
        <v>850</v>
      </c>
      <c r="X83" s="228" t="str">
        <f>VLOOKUP(HelpMe7[[#This Row],[Technician]],Technicians[#All],3,FALSE)</f>
        <v>RAK Ceramics</v>
      </c>
      <c r="Y83" s="228" t="str">
        <f>VLOOKUP(HelpMe7[[#This Row],[Technician]],Technicians[#All],2,FALSE)</f>
        <v>SAP Basis</v>
      </c>
      <c r="Z83" s="230" t="e">
        <f>IF((TEXT("Oct 28, 2024 00:00 AM","mmm dd, yyyy hh:mm") - TEXT(HelpMe7[[#This Row],[Updated Creation Date]],"mmm dd, yyyy hh:mm"))&gt;0, "Yes","No")</f>
        <v>#VALUE!</v>
      </c>
      <c r="AA83" s="230">
        <f ca="1">IF(HelpMe7[[#This Row],[Updated Resolved Date]]="-",NOW()-TEXT(HelpMe7[[#This Row],[Updated Creation Date]],"mmm dd, yyyy hh:mm"),HelpMe7[[#This Row],[Updated Resolved Date]]-HelpMe7[[#This Row],[Updated Creation Date]])</f>
        <v>3.9868055555562023</v>
      </c>
      <c r="AB83" s="231" t="e">
        <f>YEAR(TEXT(HelpMe7[[#This Row],[Updated Creation Date]],"mmm dd, yyyy hh:mm"))</f>
        <v>#VALUE!</v>
      </c>
      <c r="AC83" s="228" t="e">
        <f>WEEKNUM(TEXT(HelpMe7[[#This Row],[Updated Creation Date]],"mmm dd, yyyy hh:mm"),2)</f>
        <v>#VALUE!</v>
      </c>
      <c r="AD83" s="228" t="e">
        <f>_xlfn.CONCAT(HelpMe7[[#This Row],[Year]],"-W",HelpMe7[[#This Row],[Week'#]])</f>
        <v>#VALUE!</v>
      </c>
      <c r="AE83" s="228" t="str">
        <f>IFERROR(VLOOKUP(HelpMe7[[#This Row],[ID]],CGTracker[#All],11,FALSE),"No CG Status Found")</f>
        <v>No CG Status Found</v>
      </c>
      <c r="AF83" s="228" t="e">
        <f>MONTH(TEXT(HelpMe7[[#This Row],[Updated Creation Date]],"mmm dd, yyyy hh:mm"))</f>
        <v>#VALUE!</v>
      </c>
      <c r="AG83" s="228" t="e">
        <f>_xlfn.CONCAT(HelpMe7[[#This Row],[Year]],"-M",HelpMe7[[#This Row],[Month]])</f>
        <v>#VALUE!</v>
      </c>
      <c r="AH83" s="228" t="str">
        <f ca="1">IF(HelpMe7[[#This Row],[Age]]&lt;2,"Less than 2",IF(HelpMe7[[#This Row],[Age]]&lt;5,"From 2 to 5",IF(HelpMe7[[#This Row],[Age]]&lt;10,"From 5 to 10","More than 10")))</f>
        <v>From 2 to 5</v>
      </c>
      <c r="AI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45484.673611111109</v>
      </c>
      <c r="AJ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45488.660416666666</v>
      </c>
    </row>
    <row r="84" spans="1:36" ht="14.5">
      <c r="A84" s="237" t="s">
        <v>3051</v>
      </c>
      <c r="B84" s="224" t="s">
        <v>156</v>
      </c>
      <c r="C84" s="224" t="s">
        <v>795</v>
      </c>
      <c r="D84" s="1" t="s">
        <v>1973</v>
      </c>
      <c r="E84" s="224" t="s">
        <v>1974</v>
      </c>
      <c r="F84" s="224" t="s">
        <v>843</v>
      </c>
      <c r="G84" s="224" t="s">
        <v>844</v>
      </c>
      <c r="H84" s="224" t="s">
        <v>403</v>
      </c>
      <c r="I84" s="227" t="s">
        <v>3052</v>
      </c>
      <c r="J84" s="225" t="s">
        <v>3053</v>
      </c>
      <c r="K84" s="224" t="s">
        <v>845</v>
      </c>
      <c r="L84" s="225" t="s">
        <v>2878</v>
      </c>
      <c r="M84" s="224" t="s">
        <v>846</v>
      </c>
      <c r="N84" s="224" t="s">
        <v>895</v>
      </c>
      <c r="O84" s="224" t="s">
        <v>848</v>
      </c>
      <c r="P84" s="225" t="s">
        <v>2878</v>
      </c>
      <c r="Q84" s="224" t="s">
        <v>795</v>
      </c>
      <c r="R84" s="225" t="s">
        <v>3054</v>
      </c>
      <c r="S84" s="225" t="s">
        <v>3055</v>
      </c>
      <c r="T84" s="225" t="s">
        <v>3053</v>
      </c>
      <c r="U84" s="224" t="s">
        <v>1260</v>
      </c>
      <c r="V84" s="224" t="s">
        <v>1260</v>
      </c>
      <c r="W84" s="224" t="s">
        <v>850</v>
      </c>
      <c r="X84" s="228" t="str">
        <f>VLOOKUP(HelpMe7[[#This Row],[Technician]],Technicians[#All],3,FALSE)</f>
        <v>RAK Ceramics</v>
      </c>
      <c r="Y84" s="228" t="str">
        <f>VLOOKUP(HelpMe7[[#This Row],[Technician]],Technicians[#All],2,FALSE)</f>
        <v>SAP Basis</v>
      </c>
      <c r="Z84" s="233" t="e">
        <f>IF((TEXT("Oct 28, 2024 00:00 AM","mmm dd, yyyy hh:mm") - TEXT(HelpMe7[[#This Row],[Updated Creation Date]],"mmm dd, yyyy hh:mm"))&gt;0, "Yes","No")</f>
        <v>#VALUE!</v>
      </c>
      <c r="AA84" s="230">
        <f ca="1">IF(HelpMe7[[#This Row],[Updated Resolved Date]]="-",NOW()-TEXT(HelpMe7[[#This Row],[Updated Creation Date]],"mmm dd, yyyy hh:mm"),HelpMe7[[#This Row],[Updated Resolved Date]]-HelpMe7[[#This Row],[Updated Creation Date]])</f>
        <v>3.9347222222204437</v>
      </c>
      <c r="AB84" s="231" t="e">
        <f>YEAR(TEXT(HelpMe7[[#This Row],[Updated Creation Date]],"mmm dd, yyyy hh:mm"))</f>
        <v>#VALUE!</v>
      </c>
      <c r="AC84" s="228" t="e">
        <f>WEEKNUM(TEXT(HelpMe7[[#This Row],[Updated Creation Date]],"mmm dd, yyyy hh:mm"),2)</f>
        <v>#VALUE!</v>
      </c>
      <c r="AD84" s="228" t="e">
        <f>_xlfn.CONCAT(HelpMe7[[#This Row],[Year]],"-W",HelpMe7[[#This Row],[Week'#]])</f>
        <v>#VALUE!</v>
      </c>
      <c r="AE84" s="228" t="str">
        <f>IFERROR(VLOOKUP(HelpMe7[[#This Row],[ID]],CGTracker[#All],11,FALSE),"No CG Status Found")</f>
        <v>No CG Status Found</v>
      </c>
      <c r="AF84" s="228" t="e">
        <f>MONTH(TEXT(HelpMe7[[#This Row],[Updated Creation Date]],"mmm dd, yyyy hh:mm"))</f>
        <v>#VALUE!</v>
      </c>
      <c r="AG84" s="228" t="e">
        <f>_xlfn.CONCAT(HelpMe7[[#This Row],[Year]],"-M",HelpMe7[[#This Row],[Month]])</f>
        <v>#VALUE!</v>
      </c>
      <c r="AH84" s="228" t="str">
        <f ca="1">IF(HelpMe7[[#This Row],[Age]]&lt;2,"Less than 2",IF(HelpMe7[[#This Row],[Age]]&lt;5,"From 2 to 5",IF(HelpMe7[[#This Row],[Age]]&lt;10,"From 5 to 10","More than 10")))</f>
        <v>From 2 to 5</v>
      </c>
      <c r="AI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45484.727777777778</v>
      </c>
      <c r="AJ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45488.662499999999</v>
      </c>
    </row>
    <row r="85" spans="1:36" ht="14.5">
      <c r="A85" s="237" t="s">
        <v>3056</v>
      </c>
      <c r="B85" s="224" t="s">
        <v>156</v>
      </c>
      <c r="C85" s="224" t="s">
        <v>795</v>
      </c>
      <c r="D85" s="1" t="s">
        <v>2194</v>
      </c>
      <c r="E85" s="224" t="s">
        <v>1658</v>
      </c>
      <c r="F85" s="224" t="s">
        <v>843</v>
      </c>
      <c r="G85" s="224" t="s">
        <v>844</v>
      </c>
      <c r="H85" s="224" t="s">
        <v>403</v>
      </c>
      <c r="I85" s="227" t="s">
        <v>3057</v>
      </c>
      <c r="J85" s="225" t="s">
        <v>3058</v>
      </c>
      <c r="K85" s="224" t="s">
        <v>845</v>
      </c>
      <c r="L85" s="225" t="s">
        <v>3059</v>
      </c>
      <c r="M85" s="224" t="s">
        <v>846</v>
      </c>
      <c r="N85" s="224" t="s">
        <v>895</v>
      </c>
      <c r="O85" s="224" t="s">
        <v>848</v>
      </c>
      <c r="P85" s="225" t="s">
        <v>3059</v>
      </c>
      <c r="Q85" s="224" t="s">
        <v>795</v>
      </c>
      <c r="R85" s="225" t="s">
        <v>3060</v>
      </c>
      <c r="S85" s="225" t="s">
        <v>3060</v>
      </c>
      <c r="T85" s="225" t="s">
        <v>3058</v>
      </c>
      <c r="U85" s="224" t="s">
        <v>1260</v>
      </c>
      <c r="V85" s="224" t="s">
        <v>1260</v>
      </c>
      <c r="W85" s="224" t="s">
        <v>850</v>
      </c>
      <c r="X85" s="228" t="str">
        <f>VLOOKUP(HelpMe7[[#This Row],[Technician]],Technicians[#All],3,FALSE)</f>
        <v>RAK Ceramics</v>
      </c>
      <c r="Y85" s="228" t="str">
        <f>VLOOKUP(HelpMe7[[#This Row],[Technician]],Technicians[#All],2,FALSE)</f>
        <v>SAP Basis</v>
      </c>
      <c r="Z85" s="233" t="e">
        <f>IF((TEXT("Oct 28, 2024 00:00 AM","mmm dd, yyyy hh:mm") - TEXT(HelpMe7[[#This Row],[Updated Creation Date]],"mmm dd, yyyy hh:mm"))&gt;0, "Yes","No")</f>
        <v>#VALUE!</v>
      </c>
      <c r="AA85" s="230">
        <f ca="1">IF(HelpMe7[[#This Row],[Updated Resolved Date]]="-",NOW()-TEXT(HelpMe7[[#This Row],[Updated Creation Date]],"mmm dd, yyyy hh:mm"),HelpMe7[[#This Row],[Updated Resolved Date]]-HelpMe7[[#This Row],[Updated Creation Date]])</f>
        <v>1.9277777777751908</v>
      </c>
      <c r="AB85" s="231" t="e">
        <f>YEAR(TEXT(HelpMe7[[#This Row],[Updated Creation Date]],"mmm dd, yyyy hh:mm"))</f>
        <v>#VALUE!</v>
      </c>
      <c r="AC85" s="228" t="e">
        <f>WEEKNUM(TEXT(HelpMe7[[#This Row],[Updated Creation Date]],"mmm dd, yyyy hh:mm"),2)</f>
        <v>#VALUE!</v>
      </c>
      <c r="AD85" s="228" t="e">
        <f>_xlfn.CONCAT(HelpMe7[[#This Row],[Year]],"-W",HelpMe7[[#This Row],[Week'#]])</f>
        <v>#VALUE!</v>
      </c>
      <c r="AE85" s="228" t="str">
        <f>IFERROR(VLOOKUP(HelpMe7[[#This Row],[ID]],CGTracker[#All],11,FALSE),"No CG Status Found")</f>
        <v>No CG Status Found</v>
      </c>
      <c r="AF85" s="228" t="e">
        <f>MONTH(TEXT(HelpMe7[[#This Row],[Updated Creation Date]],"mmm dd, yyyy hh:mm"))</f>
        <v>#VALUE!</v>
      </c>
      <c r="AG85" s="228" t="e">
        <f>_xlfn.CONCAT(HelpMe7[[#This Row],[Year]],"-M",HelpMe7[[#This Row],[Month]])</f>
        <v>#VALUE!</v>
      </c>
      <c r="AH85" s="228" t="str">
        <f ca="1">IF(HelpMe7[[#This Row],[Age]]&lt;2,"Less than 2",IF(HelpMe7[[#This Row],[Age]]&lt;5,"From 2 to 5",IF(HelpMe7[[#This Row],[Age]]&lt;10,"From 5 to 10","More than 10")))</f>
        <v>Less than 2</v>
      </c>
      <c r="AI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45485.695138888892</v>
      </c>
      <c r="AJ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45487.622916666667</v>
      </c>
    </row>
    <row r="86" spans="1:36" ht="26">
      <c r="A86" s="237" t="s">
        <v>3061</v>
      </c>
      <c r="B86" s="224" t="s">
        <v>117</v>
      </c>
      <c r="C86" s="224" t="s">
        <v>861</v>
      </c>
      <c r="D86" s="1" t="s">
        <v>1264</v>
      </c>
      <c r="E86" s="224" t="s">
        <v>1265</v>
      </c>
      <c r="F86" s="224" t="s">
        <v>854</v>
      </c>
      <c r="G86" s="224" t="s">
        <v>855</v>
      </c>
      <c r="H86" s="224" t="s">
        <v>268</v>
      </c>
      <c r="I86" s="227" t="s">
        <v>3062</v>
      </c>
      <c r="J86" s="225" t="s">
        <v>3063</v>
      </c>
      <c r="K86" s="224" t="s">
        <v>845</v>
      </c>
      <c r="L86" s="225" t="s">
        <v>1260</v>
      </c>
      <c r="M86" s="224" t="s">
        <v>1265</v>
      </c>
      <c r="N86" s="224" t="s">
        <v>895</v>
      </c>
      <c r="O86" s="224" t="s">
        <v>848</v>
      </c>
      <c r="P86" s="225" t="s">
        <v>3064</v>
      </c>
      <c r="Q86" s="224" t="s">
        <v>795</v>
      </c>
      <c r="R86" s="225" t="s">
        <v>1260</v>
      </c>
      <c r="S86" s="225" t="s">
        <v>3065</v>
      </c>
      <c r="T86" s="225" t="s">
        <v>3063</v>
      </c>
      <c r="U86" s="224" t="s">
        <v>845</v>
      </c>
      <c r="V86" s="224" t="s">
        <v>1260</v>
      </c>
      <c r="W86" s="224" t="s">
        <v>850</v>
      </c>
      <c r="X86" s="228" t="str">
        <f>VLOOKUP(HelpMe7[[#This Row],[Technician]],Technicians[#All],3,FALSE)</f>
        <v>RAK Ceramics</v>
      </c>
      <c r="Y86" s="228" t="str">
        <f>VLOOKUP(HelpMe7[[#This Row],[Technician]],Technicians[#All],2,FALSE)</f>
        <v>SAP PP</v>
      </c>
      <c r="Z86" s="233" t="e">
        <f>IF((TEXT("Oct 28, 2024 00:00 AM","mmm dd, yyyy hh:mm") - TEXT(HelpMe7[[#This Row],[Updated Creation Date]],"mmm dd, yyyy hh:mm"))&gt;0, "Yes","No")</f>
        <v>#VALUE!</v>
      </c>
      <c r="AA86" s="230">
        <f ca="1">IF(HelpMe7[[#This Row],[Updated Resolved Date]]="-",NOW()-TEXT(HelpMe7[[#This Row],[Updated Creation Date]],"mmm dd, yyyy hh:mm"),HelpMe7[[#This Row],[Updated Resolved Date]]-HelpMe7[[#This Row],[Updated Creation Date]])</f>
        <v>168.37905682870041</v>
      </c>
      <c r="AB86" s="231" t="e">
        <f>YEAR(TEXT(HelpMe7[[#This Row],[Updated Creation Date]],"mmm dd, yyyy hh:mm"))</f>
        <v>#VALUE!</v>
      </c>
      <c r="AC86" s="228" t="e">
        <f>WEEKNUM(TEXT(HelpMe7[[#This Row],[Updated Creation Date]],"mmm dd, yyyy hh:mm"),2)</f>
        <v>#VALUE!</v>
      </c>
      <c r="AD86" s="228" t="e">
        <f>_xlfn.CONCAT(HelpMe7[[#This Row],[Year]],"-W",HelpMe7[[#This Row],[Week'#]])</f>
        <v>#VALUE!</v>
      </c>
      <c r="AE86" s="228" t="str">
        <f>IFERROR(VLOOKUP(HelpMe7[[#This Row],[ID]],CGTracker[#All],11,FALSE),"No CG Status Found")</f>
        <v>No CG Status Found</v>
      </c>
      <c r="AF86" s="228" t="e">
        <f>MONTH(TEXT(HelpMe7[[#This Row],[Updated Creation Date]],"mmm dd, yyyy hh:mm"))</f>
        <v>#VALUE!</v>
      </c>
      <c r="AG86" s="228" t="e">
        <f>_xlfn.CONCAT(HelpMe7[[#This Row],[Year]],"-M",HelpMe7[[#This Row],[Month]])</f>
        <v>#VALUE!</v>
      </c>
      <c r="AH86" s="228" t="str">
        <f ca="1">IF(HelpMe7[[#This Row],[Age]]&lt;2,"Less than 2",IF(HelpMe7[[#This Row],[Age]]&lt;5,"From 2 to 5",IF(HelpMe7[[#This Row],[Age]]&lt;10,"From 5 to 10","More than 10")))</f>
        <v>More than 10</v>
      </c>
      <c r="AI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45484.40625</v>
      </c>
      <c r="AJ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7" spans="1:36" ht="14.5">
      <c r="A87" s="237" t="s">
        <v>3066</v>
      </c>
      <c r="B87" s="224" t="s">
        <v>117</v>
      </c>
      <c r="C87" s="224" t="s">
        <v>795</v>
      </c>
      <c r="D87" s="1" t="s">
        <v>3067</v>
      </c>
      <c r="E87" s="224" t="s">
        <v>1075</v>
      </c>
      <c r="F87" s="224" t="s">
        <v>843</v>
      </c>
      <c r="G87" s="224" t="s">
        <v>844</v>
      </c>
      <c r="H87" s="224" t="s">
        <v>403</v>
      </c>
      <c r="I87" s="227" t="s">
        <v>3068</v>
      </c>
      <c r="J87" s="225" t="s">
        <v>3069</v>
      </c>
      <c r="K87" s="224" t="s">
        <v>845</v>
      </c>
      <c r="L87" s="225" t="s">
        <v>2979</v>
      </c>
      <c r="M87" s="224" t="s">
        <v>1075</v>
      </c>
      <c r="N87" s="224" t="s">
        <v>968</v>
      </c>
      <c r="O87" s="224" t="s">
        <v>848</v>
      </c>
      <c r="P87" s="225" t="s">
        <v>2979</v>
      </c>
      <c r="Q87" s="224" t="s">
        <v>795</v>
      </c>
      <c r="R87" s="225" t="s">
        <v>3070</v>
      </c>
      <c r="S87" s="225" t="s">
        <v>3070</v>
      </c>
      <c r="T87" s="225" t="s">
        <v>3069</v>
      </c>
      <c r="U87" s="224" t="s">
        <v>885</v>
      </c>
      <c r="V87" s="224" t="s">
        <v>1260</v>
      </c>
      <c r="W87" s="224" t="s">
        <v>850</v>
      </c>
      <c r="X87" s="228" t="str">
        <f>VLOOKUP(HelpMe7[[#This Row],[Technician]],Technicians[#All],3,FALSE)</f>
        <v>RAK Ceramics</v>
      </c>
      <c r="Y87" s="228" t="str">
        <f>VLOOKUP(HelpMe7[[#This Row],[Technician]],Technicians[#All],2,FALSE)</f>
        <v>SAP Basis</v>
      </c>
      <c r="Z87" s="233" t="e">
        <f>IF((TEXT("Oct 28, 2024 00:00 AM","mmm dd, yyyy hh:mm") - TEXT(HelpMe7[[#This Row],[Updated Creation Date]],"mmm dd, yyyy hh:mm"))&gt;0, "Yes","No")</f>
        <v>#VALUE!</v>
      </c>
      <c r="AA87" s="230">
        <f ca="1">IF(HelpMe7[[#This Row],[Updated Resolved Date]]="-",NOW()-TEXT(HelpMe7[[#This Row],[Updated Creation Date]],"mmm dd, yyyy hh:mm"),HelpMe7[[#This Row],[Updated Resolved Date]]-HelpMe7[[#This Row],[Updated Creation Date]])</f>
        <v>11.034027777779556</v>
      </c>
      <c r="AB87" s="231" t="e">
        <f>YEAR(TEXT(HelpMe7[[#This Row],[Updated Creation Date]],"mmm dd, yyyy hh:mm"))</f>
        <v>#VALUE!</v>
      </c>
      <c r="AC87" s="228" t="e">
        <f>WEEKNUM(TEXT(HelpMe7[[#This Row],[Updated Creation Date]],"mmm dd, yyyy hh:mm"),2)</f>
        <v>#VALUE!</v>
      </c>
      <c r="AD87" s="228" t="e">
        <f>_xlfn.CONCAT(HelpMe7[[#This Row],[Year]],"-W",HelpMe7[[#This Row],[Week'#]])</f>
        <v>#VALUE!</v>
      </c>
      <c r="AE87" s="228" t="str">
        <f>IFERROR(VLOOKUP(HelpMe7[[#This Row],[ID]],CGTracker[#All],11,FALSE),"No CG Status Found")</f>
        <v>No CG Status Found</v>
      </c>
      <c r="AF87" s="228" t="e">
        <f>MONTH(TEXT(HelpMe7[[#This Row],[Updated Creation Date]],"mmm dd, yyyy hh:mm"))</f>
        <v>#VALUE!</v>
      </c>
      <c r="AG87" s="228" t="e">
        <f>_xlfn.CONCAT(HelpMe7[[#This Row],[Year]],"-M",HelpMe7[[#This Row],[Month]])</f>
        <v>#VALUE!</v>
      </c>
      <c r="AH87" s="228" t="str">
        <f ca="1">IF(HelpMe7[[#This Row],[Age]]&lt;2,"Less than 2",IF(HelpMe7[[#This Row],[Age]]&lt;5,"From 2 to 5",IF(HelpMe7[[#This Row],[Age]]&lt;10,"From 5 to 10","More than 10")))</f>
        <v>More than 10</v>
      </c>
      <c r="AI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45484.640972222223</v>
      </c>
      <c r="AJ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45495.675000000003</v>
      </c>
    </row>
    <row r="88" spans="1:36" ht="14.5">
      <c r="A88" s="237" t="s">
        <v>3071</v>
      </c>
      <c r="B88" s="224" t="s">
        <v>117</v>
      </c>
      <c r="C88" s="224" t="s">
        <v>881</v>
      </c>
      <c r="D88" s="1" t="s">
        <v>3072</v>
      </c>
      <c r="E88" s="224" t="s">
        <v>985</v>
      </c>
      <c r="F88" s="224" t="s">
        <v>843</v>
      </c>
      <c r="G88" s="224" t="s">
        <v>844</v>
      </c>
      <c r="H88" s="224" t="s">
        <v>403</v>
      </c>
      <c r="I88" s="227" t="s">
        <v>3073</v>
      </c>
      <c r="J88" s="225" t="s">
        <v>3074</v>
      </c>
      <c r="K88" s="224" t="s">
        <v>845</v>
      </c>
      <c r="L88" s="225" t="s">
        <v>3075</v>
      </c>
      <c r="M88" s="224" t="s">
        <v>886</v>
      </c>
      <c r="N88" s="224" t="s">
        <v>891</v>
      </c>
      <c r="O88" s="224" t="s">
        <v>848</v>
      </c>
      <c r="P88" s="225" t="s">
        <v>3075</v>
      </c>
      <c r="Q88" s="224" t="s">
        <v>881</v>
      </c>
      <c r="R88" s="225" t="s">
        <v>3076</v>
      </c>
      <c r="S88" s="225" t="s">
        <v>3077</v>
      </c>
      <c r="T88" s="225" t="s">
        <v>3074</v>
      </c>
      <c r="U88" s="224" t="s">
        <v>885</v>
      </c>
      <c r="V88" s="224" t="s">
        <v>1260</v>
      </c>
      <c r="W88" s="224" t="s">
        <v>1212</v>
      </c>
      <c r="X88" s="228" t="str">
        <f>VLOOKUP(HelpMe7[[#This Row],[Technician]],Technicians[#All],3,FALSE)</f>
        <v>RAK Ceramics</v>
      </c>
      <c r="Y88" s="228" t="str">
        <f>VLOOKUP(HelpMe7[[#This Row],[Technician]],Technicians[#All],2,FALSE)</f>
        <v>SAP Basis</v>
      </c>
      <c r="Z88" s="233" t="e">
        <f>IF((TEXT("Oct 28, 2024 00:00 AM","mmm dd, yyyy hh:mm") - TEXT(HelpMe7[[#This Row],[Updated Creation Date]],"mmm dd, yyyy hh:mm"))&gt;0, "Yes","No")</f>
        <v>#VALUE!</v>
      </c>
      <c r="AA88" s="230">
        <f ca="1">IF(HelpMe7[[#This Row],[Updated Resolved Date]]="-",NOW()-TEXT(HelpMe7[[#This Row],[Updated Creation Date]],"mmm dd, yyyy hh:mm"),HelpMe7[[#This Row],[Updated Resolved Date]]-HelpMe7[[#This Row],[Updated Creation Date]])</f>
        <v>4.5534722222218988</v>
      </c>
      <c r="AB88" s="231" t="e">
        <f>YEAR(TEXT(HelpMe7[[#This Row],[Updated Creation Date]],"mmm dd, yyyy hh:mm"))</f>
        <v>#VALUE!</v>
      </c>
      <c r="AC88" s="228" t="e">
        <f>WEEKNUM(TEXT(HelpMe7[[#This Row],[Updated Creation Date]],"mmm dd, yyyy hh:mm"),2)</f>
        <v>#VALUE!</v>
      </c>
      <c r="AD88" s="228" t="e">
        <f>_xlfn.CONCAT(HelpMe7[[#This Row],[Year]],"-W",HelpMe7[[#This Row],[Week'#]])</f>
        <v>#VALUE!</v>
      </c>
      <c r="AE88" s="228" t="str">
        <f>IFERROR(VLOOKUP(HelpMe7[[#This Row],[ID]],CGTracker[#All],11,FALSE),"No CG Status Found")</f>
        <v>No CG Status Found</v>
      </c>
      <c r="AF88" s="228" t="e">
        <f>MONTH(TEXT(HelpMe7[[#This Row],[Updated Creation Date]],"mmm dd, yyyy hh:mm"))</f>
        <v>#VALUE!</v>
      </c>
      <c r="AG88" s="228" t="e">
        <f>_xlfn.CONCAT(HelpMe7[[#This Row],[Year]],"-M",HelpMe7[[#This Row],[Month]])</f>
        <v>#VALUE!</v>
      </c>
      <c r="AH88" s="228" t="str">
        <f ca="1">IF(HelpMe7[[#This Row],[Age]]&lt;2,"Less than 2",IF(HelpMe7[[#This Row],[Age]]&lt;5,"From 2 to 5",IF(HelpMe7[[#This Row],[Age]]&lt;10,"From 5 to 10","More than 10")))</f>
        <v>From 2 to 5</v>
      </c>
      <c r="AI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45485.158333333333</v>
      </c>
      <c r="AJ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45489.711805555555</v>
      </c>
    </row>
    <row r="89" spans="1:36" ht="14.5">
      <c r="A89" s="237" t="s">
        <v>3078</v>
      </c>
      <c r="B89" s="224" t="s">
        <v>156</v>
      </c>
      <c r="C89" s="224" t="s">
        <v>795</v>
      </c>
      <c r="D89" s="1" t="s">
        <v>1290</v>
      </c>
      <c r="E89" s="224" t="s">
        <v>1083</v>
      </c>
      <c r="F89" s="224" t="s">
        <v>742</v>
      </c>
      <c r="G89" s="224" t="s">
        <v>516</v>
      </c>
      <c r="H89" s="224" t="s">
        <v>403</v>
      </c>
      <c r="I89" s="227" t="s">
        <v>3079</v>
      </c>
      <c r="J89" s="225" t="s">
        <v>3080</v>
      </c>
      <c r="K89" s="224" t="s">
        <v>845</v>
      </c>
      <c r="L89" s="225" t="s">
        <v>3081</v>
      </c>
      <c r="M89" s="224" t="s">
        <v>1083</v>
      </c>
      <c r="N89" s="224" t="s">
        <v>1084</v>
      </c>
      <c r="O89" s="224" t="s">
        <v>972</v>
      </c>
      <c r="P89" s="225" t="s">
        <v>3081</v>
      </c>
      <c r="Q89" s="224" t="s">
        <v>861</v>
      </c>
      <c r="R89" s="225" t="s">
        <v>3082</v>
      </c>
      <c r="S89" s="225" t="s">
        <v>3083</v>
      </c>
      <c r="T89" s="225" t="s">
        <v>3080</v>
      </c>
      <c r="U89" s="224" t="s">
        <v>1260</v>
      </c>
      <c r="V89" s="224" t="s">
        <v>3084</v>
      </c>
      <c r="W89" s="224" t="s">
        <v>850</v>
      </c>
      <c r="X89" s="228" t="str">
        <f>VLOOKUP(HelpMe7[[#This Row],[Technician]],Technicians[#All],3,FALSE)</f>
        <v>RAK Ceramics</v>
      </c>
      <c r="Y89" s="228" t="str">
        <f>VLOOKUP(HelpMe7[[#This Row],[Technician]],Technicians[#All],2,FALSE)</f>
        <v>SAP SD</v>
      </c>
      <c r="Z89" s="233" t="e">
        <f>IF((TEXT("Oct 28, 2024 00:00 AM","mmm dd, yyyy hh:mm") - TEXT(HelpMe7[[#This Row],[Updated Creation Date]],"mmm dd, yyyy hh:mm"))&gt;0, "Yes","No")</f>
        <v>#VALUE!</v>
      </c>
      <c r="AA89" s="230">
        <f ca="1">IF(HelpMe7[[#This Row],[Updated Resolved Date]]="-",NOW()-TEXT(HelpMe7[[#This Row],[Updated Creation Date]],"mmm dd, yyyy hh:mm"),HelpMe7[[#This Row],[Updated Resolved Date]]-HelpMe7[[#This Row],[Updated Creation Date]])</f>
        <v>51.075000000004366</v>
      </c>
      <c r="AB89" s="231" t="e">
        <f>YEAR(TEXT(HelpMe7[[#This Row],[Updated Creation Date]],"mmm dd, yyyy hh:mm"))</f>
        <v>#VALUE!</v>
      </c>
      <c r="AC89" s="228" t="e">
        <f>WEEKNUM(TEXT(HelpMe7[[#This Row],[Updated Creation Date]],"mmm dd, yyyy hh:mm"),2)</f>
        <v>#VALUE!</v>
      </c>
      <c r="AD89" s="228" t="e">
        <f>_xlfn.CONCAT(HelpMe7[[#This Row],[Year]],"-W",HelpMe7[[#This Row],[Week'#]])</f>
        <v>#VALUE!</v>
      </c>
      <c r="AE89" s="228" t="str">
        <f>IFERROR(VLOOKUP(HelpMe7[[#This Row],[ID]],CGTracker[#All],11,FALSE),"No CG Status Found")</f>
        <v>No CG Status Found</v>
      </c>
      <c r="AF89" s="228" t="e">
        <f>MONTH(TEXT(HelpMe7[[#This Row],[Updated Creation Date]],"mmm dd, yyyy hh:mm"))</f>
        <v>#VALUE!</v>
      </c>
      <c r="AG89" s="228" t="e">
        <f>_xlfn.CONCAT(HelpMe7[[#This Row],[Year]],"-M",HelpMe7[[#This Row],[Month]])</f>
        <v>#VALUE!</v>
      </c>
      <c r="AH89" s="228" t="str">
        <f ca="1">IF(HelpMe7[[#This Row],[Age]]&lt;2,"Less than 2",IF(HelpMe7[[#This Row],[Age]]&lt;5,"From 2 to 5",IF(HelpMe7[[#This Row],[Age]]&lt;10,"From 5 to 10","More than 10")))</f>
        <v>More than 10</v>
      </c>
      <c r="AI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45486.52847222222</v>
      </c>
      <c r="AJ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45537.603472222225</v>
      </c>
    </row>
    <row r="90" spans="1:36" ht="14.5">
      <c r="A90" s="237" t="s">
        <v>3085</v>
      </c>
      <c r="B90" s="224" t="s">
        <v>117</v>
      </c>
      <c r="C90" s="224" t="s">
        <v>861</v>
      </c>
      <c r="D90" s="1" t="s">
        <v>2076</v>
      </c>
      <c r="E90" s="224" t="s">
        <v>2077</v>
      </c>
      <c r="F90" s="224" t="s">
        <v>843</v>
      </c>
      <c r="G90" s="224" t="s">
        <v>844</v>
      </c>
      <c r="H90" s="224" t="s">
        <v>403</v>
      </c>
      <c r="I90" s="227" t="s">
        <v>3086</v>
      </c>
      <c r="J90" s="225" t="s">
        <v>3087</v>
      </c>
      <c r="K90" s="224" t="s">
        <v>845</v>
      </c>
      <c r="L90" s="225" t="s">
        <v>2878</v>
      </c>
      <c r="M90" s="224" t="s">
        <v>2077</v>
      </c>
      <c r="N90" s="224" t="s">
        <v>912</v>
      </c>
      <c r="O90" s="224" t="s">
        <v>848</v>
      </c>
      <c r="P90" s="225" t="s">
        <v>2878</v>
      </c>
      <c r="Q90" s="224" t="s">
        <v>795</v>
      </c>
      <c r="R90" s="225" t="s">
        <v>2959</v>
      </c>
      <c r="S90" s="225" t="s">
        <v>2959</v>
      </c>
      <c r="T90" s="225" t="s">
        <v>3087</v>
      </c>
      <c r="U90" s="224" t="s">
        <v>885</v>
      </c>
      <c r="V90" s="224" t="s">
        <v>1260</v>
      </c>
      <c r="W90" s="224" t="s">
        <v>850</v>
      </c>
      <c r="X90" s="228" t="str">
        <f>VLOOKUP(HelpMe7[[#This Row],[Technician]],Technicians[#All],3,FALSE)</f>
        <v>RAK Ceramics</v>
      </c>
      <c r="Y90" s="228" t="str">
        <f>VLOOKUP(HelpMe7[[#This Row],[Technician]],Technicians[#All],2,FALSE)</f>
        <v>SAP Basis</v>
      </c>
      <c r="Z90" s="233" t="e">
        <f>IF((TEXT("Oct 28, 2024 00:00 AM","mmm dd, yyyy hh:mm") - TEXT(HelpMe7[[#This Row],[Updated Creation Date]],"mmm dd, yyyy hh:mm"))&gt;0, "Yes","No")</f>
        <v>#VALUE!</v>
      </c>
      <c r="AA90" s="230">
        <f ca="1">IF(HelpMe7[[#This Row],[Updated Resolved Date]]="-",NOW()-TEXT(HelpMe7[[#This Row],[Updated Creation Date]],"mmm dd, yyyy hh:mm"),HelpMe7[[#This Row],[Updated Resolved Date]]-HelpMe7[[#This Row],[Updated Creation Date]])</f>
        <v>0.29583333332993789</v>
      </c>
      <c r="AB90" s="231" t="e">
        <f>YEAR(TEXT(HelpMe7[[#This Row],[Updated Creation Date]],"mmm dd, yyyy hh:mm"))</f>
        <v>#VALUE!</v>
      </c>
      <c r="AC90" s="228" t="e">
        <f>WEEKNUM(TEXT(HelpMe7[[#This Row],[Updated Creation Date]],"mmm dd, yyyy hh:mm"),2)</f>
        <v>#VALUE!</v>
      </c>
      <c r="AD90" s="228" t="e">
        <f>_xlfn.CONCAT(HelpMe7[[#This Row],[Year]],"-W",HelpMe7[[#This Row],[Week'#]])</f>
        <v>#VALUE!</v>
      </c>
      <c r="AE90" s="228" t="str">
        <f>IFERROR(VLOOKUP(HelpMe7[[#This Row],[ID]],CGTracker[#All],11,FALSE),"No CG Status Found")</f>
        <v>No CG Status Found</v>
      </c>
      <c r="AF90" s="228" t="e">
        <f>MONTH(TEXT(HelpMe7[[#This Row],[Updated Creation Date]],"mmm dd, yyyy hh:mm"))</f>
        <v>#VALUE!</v>
      </c>
      <c r="AG90" s="228" t="e">
        <f>_xlfn.CONCAT(HelpMe7[[#This Row],[Year]],"-M",HelpMe7[[#This Row],[Month]])</f>
        <v>#VALUE!</v>
      </c>
      <c r="AH90" s="228" t="str">
        <f ca="1">IF(HelpMe7[[#This Row],[Age]]&lt;2,"Less than 2",IF(HelpMe7[[#This Row],[Age]]&lt;5,"From 2 to 5",IF(HelpMe7[[#This Row],[Age]]&lt;10,"From 5 to 10","More than 10")))</f>
        <v>Less than 2</v>
      </c>
      <c r="AI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45488.371527777781</v>
      </c>
      <c r="AJ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91" spans="1:36" ht="26">
      <c r="A91" s="237" t="s">
        <v>3088</v>
      </c>
      <c r="B91" s="224" t="s">
        <v>117</v>
      </c>
      <c r="C91" s="224" t="s">
        <v>881</v>
      </c>
      <c r="D91" s="1" t="s">
        <v>1560</v>
      </c>
      <c r="E91" s="224" t="s">
        <v>947</v>
      </c>
      <c r="F91" s="224" t="s">
        <v>603</v>
      </c>
      <c r="G91" s="224" t="s">
        <v>942</v>
      </c>
      <c r="H91" s="224" t="s">
        <v>403</v>
      </c>
      <c r="I91" s="227" t="s">
        <v>3089</v>
      </c>
      <c r="J91" s="225" t="s">
        <v>3090</v>
      </c>
      <c r="K91" s="224" t="s">
        <v>845</v>
      </c>
      <c r="L91" s="225" t="s">
        <v>3091</v>
      </c>
      <c r="M91" s="224" t="s">
        <v>947</v>
      </c>
      <c r="N91" s="224" t="s">
        <v>912</v>
      </c>
      <c r="O91" s="224" t="s">
        <v>964</v>
      </c>
      <c r="P91" s="225" t="s">
        <v>3091</v>
      </c>
      <c r="Q91" s="224" t="s">
        <v>795</v>
      </c>
      <c r="R91" s="225" t="s">
        <v>3092</v>
      </c>
      <c r="S91" s="225" t="s">
        <v>3093</v>
      </c>
      <c r="T91" s="225" t="s">
        <v>3090</v>
      </c>
      <c r="U91" s="224" t="s">
        <v>845</v>
      </c>
      <c r="V91" s="224" t="s">
        <v>3094</v>
      </c>
      <c r="W91" s="224" t="s">
        <v>945</v>
      </c>
      <c r="X91" s="228" t="str">
        <f>VLOOKUP(HelpMe7[[#This Row],[Technician]],Technicians[#All],3,FALSE)</f>
        <v>RAK Ceramics</v>
      </c>
      <c r="Y91" s="228" t="str">
        <f>VLOOKUP(HelpMe7[[#This Row],[Technician]],Technicians[#All],2,FALSE)</f>
        <v>SAP ABAP</v>
      </c>
      <c r="Z91" s="233" t="e">
        <f>IF((TEXT("Oct 28, 2024 00:00 AM","mmm dd, yyyy hh:mm") - TEXT(HelpMe7[[#This Row],[Updated Creation Date]],"mmm dd, yyyy hh:mm"))&gt;0, "Yes","No")</f>
        <v>#VALUE!</v>
      </c>
      <c r="AA91" s="230">
        <f ca="1">IF(HelpMe7[[#This Row],[Updated Resolved Date]]="-",NOW()-TEXT(HelpMe7[[#This Row],[Updated Creation Date]],"mmm dd, yyyy hh:mm"),HelpMe7[[#This Row],[Updated Resolved Date]]-HelpMe7[[#This Row],[Updated Creation Date]])</f>
        <v>55.934027777781012</v>
      </c>
      <c r="AB91" s="231" t="e">
        <f>YEAR(TEXT(HelpMe7[[#This Row],[Updated Creation Date]],"mmm dd, yyyy hh:mm"))</f>
        <v>#VALUE!</v>
      </c>
      <c r="AC91" s="228" t="e">
        <f>WEEKNUM(TEXT(HelpMe7[[#This Row],[Updated Creation Date]],"mmm dd, yyyy hh:mm"),2)</f>
        <v>#VALUE!</v>
      </c>
      <c r="AD91" s="228" t="e">
        <f>_xlfn.CONCAT(HelpMe7[[#This Row],[Year]],"-W",HelpMe7[[#This Row],[Week'#]])</f>
        <v>#VALUE!</v>
      </c>
      <c r="AE91" s="228" t="str">
        <f>IFERROR(VLOOKUP(HelpMe7[[#This Row],[ID]],CGTracker[#All],11,FALSE),"No CG Status Found")</f>
        <v>No CG Status Found</v>
      </c>
      <c r="AF91" s="228" t="e">
        <f>MONTH(TEXT(HelpMe7[[#This Row],[Updated Creation Date]],"mmm dd, yyyy hh:mm"))</f>
        <v>#VALUE!</v>
      </c>
      <c r="AG91" s="228" t="e">
        <f>_xlfn.CONCAT(HelpMe7[[#This Row],[Year]],"-M",HelpMe7[[#This Row],[Month]])</f>
        <v>#VALUE!</v>
      </c>
      <c r="AH91" s="228" t="str">
        <f ca="1">IF(HelpMe7[[#This Row],[Age]]&lt;2,"Less than 2",IF(HelpMe7[[#This Row],[Age]]&lt;5,"From 2 to 5",IF(HelpMe7[[#This Row],[Age]]&lt;10,"From 5 to 10","More than 10")))</f>
        <v>More than 10</v>
      </c>
      <c r="AI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45488.6875</v>
      </c>
      <c r="AJ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45544.621527777781</v>
      </c>
    </row>
    <row r="92" spans="1:36" ht="26">
      <c r="A92" s="237" t="s">
        <v>3095</v>
      </c>
      <c r="B92" s="224" t="s">
        <v>156</v>
      </c>
      <c r="C92" s="224" t="s">
        <v>881</v>
      </c>
      <c r="D92" s="1" t="s">
        <v>1561</v>
      </c>
      <c r="E92" s="224" t="s">
        <v>947</v>
      </c>
      <c r="F92" s="224" t="s">
        <v>603</v>
      </c>
      <c r="G92" s="224" t="s">
        <v>899</v>
      </c>
      <c r="H92" s="224" t="s">
        <v>403</v>
      </c>
      <c r="I92" s="227" t="s">
        <v>3096</v>
      </c>
      <c r="J92" s="225" t="s">
        <v>3097</v>
      </c>
      <c r="K92" s="224" t="s">
        <v>845</v>
      </c>
      <c r="L92" s="225" t="s">
        <v>3091</v>
      </c>
      <c r="M92" s="224" t="s">
        <v>947</v>
      </c>
      <c r="N92" s="224" t="s">
        <v>912</v>
      </c>
      <c r="O92" s="224" t="s">
        <v>964</v>
      </c>
      <c r="P92" s="225" t="s">
        <v>3091</v>
      </c>
      <c r="Q92" s="224" t="s">
        <v>795</v>
      </c>
      <c r="R92" s="225" t="s">
        <v>3098</v>
      </c>
      <c r="S92" s="225" t="s">
        <v>3099</v>
      </c>
      <c r="T92" s="225" t="s">
        <v>3097</v>
      </c>
      <c r="U92" s="224" t="s">
        <v>1260</v>
      </c>
      <c r="V92" s="224" t="s">
        <v>1260</v>
      </c>
      <c r="W92" s="224" t="s">
        <v>945</v>
      </c>
      <c r="X92" s="228" t="str">
        <f>VLOOKUP(HelpMe7[[#This Row],[Technician]],Technicians[#All],3,FALSE)</f>
        <v>RAK Ceramics</v>
      </c>
      <c r="Y92" s="228" t="str">
        <f>VLOOKUP(HelpMe7[[#This Row],[Technician]],Technicians[#All],2,FALSE)</f>
        <v>SAP ABAP</v>
      </c>
      <c r="Z92" s="233" t="e">
        <f>IF((TEXT("Oct 28, 2024 00:00 AM","mmm dd, yyyy hh:mm") - TEXT(HelpMe7[[#This Row],[Updated Creation Date]],"mmm dd, yyyy hh:mm"))&gt;0, "Yes","No")</f>
        <v>#VALUE!</v>
      </c>
      <c r="AA92" s="230">
        <f ca="1">IF(HelpMe7[[#This Row],[Updated Resolved Date]]="-",NOW()-TEXT(HelpMe7[[#This Row],[Updated Creation Date]],"mmm dd, yyyy hh:mm"),HelpMe7[[#This Row],[Updated Resolved Date]]-HelpMe7[[#This Row],[Updated Creation Date]])</f>
        <v>55.930555555554747</v>
      </c>
      <c r="AB92" s="231" t="e">
        <f>YEAR(TEXT(HelpMe7[[#This Row],[Updated Creation Date]],"mmm dd, yyyy hh:mm"))</f>
        <v>#VALUE!</v>
      </c>
      <c r="AC92" s="228" t="e">
        <f>WEEKNUM(TEXT(HelpMe7[[#This Row],[Updated Creation Date]],"mmm dd, yyyy hh:mm"),2)</f>
        <v>#VALUE!</v>
      </c>
      <c r="AD92" s="228" t="e">
        <f>_xlfn.CONCAT(HelpMe7[[#This Row],[Year]],"-W",HelpMe7[[#This Row],[Week'#]])</f>
        <v>#VALUE!</v>
      </c>
      <c r="AE92" s="228" t="str">
        <f>IFERROR(VLOOKUP(HelpMe7[[#This Row],[ID]],CGTracker[#All],11,FALSE),"No CG Status Found")</f>
        <v>No CG Status Found</v>
      </c>
      <c r="AF92" s="228" t="e">
        <f>MONTH(TEXT(HelpMe7[[#This Row],[Updated Creation Date]],"mmm dd, yyyy hh:mm"))</f>
        <v>#VALUE!</v>
      </c>
      <c r="AG92" s="228" t="e">
        <f>_xlfn.CONCAT(HelpMe7[[#This Row],[Year]],"-M",HelpMe7[[#This Row],[Month]])</f>
        <v>#VALUE!</v>
      </c>
      <c r="AH92" s="228" t="str">
        <f ca="1">IF(HelpMe7[[#This Row],[Age]]&lt;2,"Less than 2",IF(HelpMe7[[#This Row],[Age]]&lt;5,"From 2 to 5",IF(HelpMe7[[#This Row],[Age]]&lt;10,"From 5 to 10","More than 10")))</f>
        <v>More than 10</v>
      </c>
      <c r="AI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45488.689583333333</v>
      </c>
      <c r="AJ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45544.620138888888</v>
      </c>
    </row>
    <row r="93" spans="1:36" ht="26">
      <c r="A93" s="237" t="s">
        <v>3100</v>
      </c>
      <c r="B93" s="224" t="s">
        <v>156</v>
      </c>
      <c r="C93" s="224" t="s">
        <v>881</v>
      </c>
      <c r="D93" s="1" t="s">
        <v>1576</v>
      </c>
      <c r="E93" s="224" t="s">
        <v>947</v>
      </c>
      <c r="F93" s="224" t="s">
        <v>603</v>
      </c>
      <c r="G93" s="224" t="s">
        <v>899</v>
      </c>
      <c r="H93" s="224" t="s">
        <v>403</v>
      </c>
      <c r="I93" s="227" t="s">
        <v>3101</v>
      </c>
      <c r="J93" s="225" t="s">
        <v>3102</v>
      </c>
      <c r="K93" s="224" t="s">
        <v>845</v>
      </c>
      <c r="L93" s="225" t="s">
        <v>3103</v>
      </c>
      <c r="M93" s="224" t="s">
        <v>947</v>
      </c>
      <c r="N93" s="224" t="s">
        <v>1167</v>
      </c>
      <c r="O93" s="224" t="s">
        <v>964</v>
      </c>
      <c r="P93" s="225" t="s">
        <v>3103</v>
      </c>
      <c r="Q93" s="224" t="s">
        <v>795</v>
      </c>
      <c r="R93" s="225" t="s">
        <v>3104</v>
      </c>
      <c r="S93" s="225" t="s">
        <v>3105</v>
      </c>
      <c r="T93" s="225" t="s">
        <v>3102</v>
      </c>
      <c r="U93" s="224" t="s">
        <v>1260</v>
      </c>
      <c r="V93" s="224" t="s">
        <v>1260</v>
      </c>
      <c r="W93" s="224" t="s">
        <v>945</v>
      </c>
      <c r="X93" s="228" t="str">
        <f>VLOOKUP(HelpMe7[[#This Row],[Technician]],Technicians[#All],3,FALSE)</f>
        <v>RAK Ceramics</v>
      </c>
      <c r="Y93" s="228" t="str">
        <f>VLOOKUP(HelpMe7[[#This Row],[Technician]],Technicians[#All],2,FALSE)</f>
        <v>SAP ABAP</v>
      </c>
      <c r="Z93" s="233" t="e">
        <f>IF((TEXT("Oct 28, 2024 00:00 AM","mmm dd, yyyy hh:mm") - TEXT(HelpMe7[[#This Row],[Updated Creation Date]],"mmm dd, yyyy hh:mm"))&gt;0, "Yes","No")</f>
        <v>#VALUE!</v>
      </c>
      <c r="AA93" s="230">
        <f ca="1">IF(HelpMe7[[#This Row],[Updated Resolved Date]]="-",NOW()-TEXT(HelpMe7[[#This Row],[Updated Creation Date]],"mmm dd, yyyy hh:mm"),HelpMe7[[#This Row],[Updated Resolved Date]]-HelpMe7[[#This Row],[Updated Creation Date]])</f>
        <v>108.99722222222772</v>
      </c>
      <c r="AB93" s="231" t="e">
        <f>YEAR(TEXT(HelpMe7[[#This Row],[Updated Creation Date]],"mmm dd, yyyy hh:mm"))</f>
        <v>#VALUE!</v>
      </c>
      <c r="AC93" s="228" t="e">
        <f>WEEKNUM(TEXT(HelpMe7[[#This Row],[Updated Creation Date]],"mmm dd, yyyy hh:mm"),2)</f>
        <v>#VALUE!</v>
      </c>
      <c r="AD93" s="228" t="e">
        <f>_xlfn.CONCAT(HelpMe7[[#This Row],[Year]],"-W",HelpMe7[[#This Row],[Week'#]])</f>
        <v>#VALUE!</v>
      </c>
      <c r="AE93" s="228" t="str">
        <f>IFERROR(VLOOKUP(HelpMe7[[#This Row],[ID]],CGTracker[#All],11,FALSE),"No CG Status Found")</f>
        <v>No CG Status Found</v>
      </c>
      <c r="AF93" s="228" t="e">
        <f>MONTH(TEXT(HelpMe7[[#This Row],[Updated Creation Date]],"mmm dd, yyyy hh:mm"))</f>
        <v>#VALUE!</v>
      </c>
      <c r="AG93" s="228" t="e">
        <f>_xlfn.CONCAT(HelpMe7[[#This Row],[Year]],"-M",HelpMe7[[#This Row],[Month]])</f>
        <v>#VALUE!</v>
      </c>
      <c r="AH93" s="228" t="str">
        <f ca="1">IF(HelpMe7[[#This Row],[Age]]&lt;2,"Less than 2",IF(HelpMe7[[#This Row],[Age]]&lt;5,"From 2 to 5",IF(HelpMe7[[#This Row],[Age]]&lt;10,"From 5 to 10","More than 10")))</f>
        <v>More than 10</v>
      </c>
      <c r="AI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45488.690972222219</v>
      </c>
      <c r="AJ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45597.688194444447</v>
      </c>
    </row>
    <row r="94" spans="1:36" ht="26">
      <c r="A94" s="237" t="s">
        <v>3106</v>
      </c>
      <c r="B94" s="224" t="s">
        <v>156</v>
      </c>
      <c r="C94" s="224" t="s">
        <v>881</v>
      </c>
      <c r="D94" s="1" t="s">
        <v>1574</v>
      </c>
      <c r="E94" s="224" t="s">
        <v>947</v>
      </c>
      <c r="F94" s="224" t="s">
        <v>603</v>
      </c>
      <c r="G94" s="224" t="s">
        <v>899</v>
      </c>
      <c r="H94" s="224" t="s">
        <v>403</v>
      </c>
      <c r="I94" s="227" t="s">
        <v>3107</v>
      </c>
      <c r="J94" s="225" t="s">
        <v>3108</v>
      </c>
      <c r="K94" s="224" t="s">
        <v>845</v>
      </c>
      <c r="L94" s="225" t="s">
        <v>3109</v>
      </c>
      <c r="M94" s="224" t="s">
        <v>947</v>
      </c>
      <c r="N94" s="224" t="s">
        <v>912</v>
      </c>
      <c r="O94" s="224" t="s">
        <v>964</v>
      </c>
      <c r="P94" s="225" t="s">
        <v>3109</v>
      </c>
      <c r="Q94" s="224" t="s">
        <v>795</v>
      </c>
      <c r="R94" s="225" t="s">
        <v>3110</v>
      </c>
      <c r="S94" s="225" t="s">
        <v>3111</v>
      </c>
      <c r="T94" s="225" t="s">
        <v>3108</v>
      </c>
      <c r="U94" s="224" t="s">
        <v>1260</v>
      </c>
      <c r="V94" s="224" t="s">
        <v>1260</v>
      </c>
      <c r="W94" s="224" t="s">
        <v>945</v>
      </c>
      <c r="X94" s="228" t="str">
        <f>VLOOKUP(HelpMe7[[#This Row],[Technician]],Technicians[#All],3,FALSE)</f>
        <v>RAK Ceramics</v>
      </c>
      <c r="Y94" s="228" t="str">
        <f>VLOOKUP(HelpMe7[[#This Row],[Technician]],Technicians[#All],2,FALSE)</f>
        <v>SAP ABAP</v>
      </c>
      <c r="Z94" s="233" t="e">
        <f>IF((TEXT("Oct 28, 2024 00:00 AM","mmm dd, yyyy hh:mm") - TEXT(HelpMe7[[#This Row],[Updated Creation Date]],"mmm dd, yyyy hh:mm"))&gt;0, "Yes","No")</f>
        <v>#VALUE!</v>
      </c>
      <c r="AA94" s="230">
        <f ca="1">IF(HelpMe7[[#This Row],[Updated Resolved Date]]="-",NOW()-TEXT(HelpMe7[[#This Row],[Updated Creation Date]],"mmm dd, yyyy hh:mm"),HelpMe7[[#This Row],[Updated Resolved Date]]-HelpMe7[[#This Row],[Updated Creation Date]])</f>
        <v>79.773611111115315</v>
      </c>
      <c r="AB94" s="231" t="e">
        <f>YEAR(TEXT(HelpMe7[[#This Row],[Updated Creation Date]],"mmm dd, yyyy hh:mm"))</f>
        <v>#VALUE!</v>
      </c>
      <c r="AC94" s="228" t="e">
        <f>WEEKNUM(TEXT(HelpMe7[[#This Row],[Updated Creation Date]],"mmm dd, yyyy hh:mm"),2)</f>
        <v>#VALUE!</v>
      </c>
      <c r="AD94" s="228" t="e">
        <f>_xlfn.CONCAT(HelpMe7[[#This Row],[Year]],"-W",HelpMe7[[#This Row],[Week'#]])</f>
        <v>#VALUE!</v>
      </c>
      <c r="AE94" s="228" t="str">
        <f>IFERROR(VLOOKUP(HelpMe7[[#This Row],[ID]],CGTracker[#All],11,FALSE),"No CG Status Found")</f>
        <v>No CG Status Found</v>
      </c>
      <c r="AF94" s="228" t="e">
        <f>MONTH(TEXT(HelpMe7[[#This Row],[Updated Creation Date]],"mmm dd, yyyy hh:mm"))</f>
        <v>#VALUE!</v>
      </c>
      <c r="AG94" s="228" t="e">
        <f>_xlfn.CONCAT(HelpMe7[[#This Row],[Year]],"-M",HelpMe7[[#This Row],[Month]])</f>
        <v>#VALUE!</v>
      </c>
      <c r="AH94" s="228" t="str">
        <f ca="1">IF(HelpMe7[[#This Row],[Age]]&lt;2,"Less than 2",IF(HelpMe7[[#This Row],[Age]]&lt;5,"From 2 to 5",IF(HelpMe7[[#This Row],[Age]]&lt;10,"From 5 to 10","More than 10")))</f>
        <v>More than 10</v>
      </c>
      <c r="AI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45488.691666666666</v>
      </c>
      <c r="AJ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45568.465277777781</v>
      </c>
    </row>
    <row r="95" spans="1:36" ht="14.5">
      <c r="A95" s="237" t="s">
        <v>3112</v>
      </c>
      <c r="B95" s="224" t="s">
        <v>117</v>
      </c>
      <c r="C95" s="224" t="s">
        <v>795</v>
      </c>
      <c r="D95" s="1" t="s">
        <v>2078</v>
      </c>
      <c r="E95" s="224" t="s">
        <v>2079</v>
      </c>
      <c r="F95" s="224" t="s">
        <v>843</v>
      </c>
      <c r="G95" s="224" t="s">
        <v>844</v>
      </c>
      <c r="H95" s="224" t="s">
        <v>403</v>
      </c>
      <c r="I95" s="227" t="s">
        <v>3113</v>
      </c>
      <c r="J95" s="225" t="s">
        <v>3114</v>
      </c>
      <c r="K95" s="224" t="s">
        <v>845</v>
      </c>
      <c r="L95" s="225" t="s">
        <v>2853</v>
      </c>
      <c r="M95" s="224" t="s">
        <v>2079</v>
      </c>
      <c r="N95" s="224" t="s">
        <v>983</v>
      </c>
      <c r="O95" s="224" t="s">
        <v>848</v>
      </c>
      <c r="P95" s="225" t="s">
        <v>2818</v>
      </c>
      <c r="Q95" s="224" t="s">
        <v>795</v>
      </c>
      <c r="R95" s="225" t="s">
        <v>3115</v>
      </c>
      <c r="S95" s="225" t="s">
        <v>3116</v>
      </c>
      <c r="T95" s="225" t="s">
        <v>3114</v>
      </c>
      <c r="U95" s="224" t="s">
        <v>885</v>
      </c>
      <c r="V95" s="224" t="s">
        <v>1260</v>
      </c>
      <c r="W95" s="224" t="s">
        <v>850</v>
      </c>
      <c r="X95" s="228" t="str">
        <f>VLOOKUP(HelpMe7[[#This Row],[Technician]],Technicians[#All],3,FALSE)</f>
        <v>RAK Ceramics</v>
      </c>
      <c r="Y95" s="228" t="str">
        <f>VLOOKUP(HelpMe7[[#This Row],[Technician]],Technicians[#All],2,FALSE)</f>
        <v>SAP Basis</v>
      </c>
      <c r="Z95" s="233" t="e">
        <f>IF((TEXT("Oct 28, 2024 00:00 AM","mmm dd, yyyy hh:mm") - TEXT(HelpMe7[[#This Row],[Updated Creation Date]],"mmm dd, yyyy hh:mm"))&gt;0, "Yes","No")</f>
        <v>#VALUE!</v>
      </c>
      <c r="AA95" s="230">
        <f ca="1">IF(HelpMe7[[#This Row],[Updated Resolved Date]]="-",NOW()-TEXT(HelpMe7[[#This Row],[Updated Creation Date]],"mmm dd, yyyy hh:mm"),HelpMe7[[#This Row],[Updated Resolved Date]]-HelpMe7[[#This Row],[Updated Creation Date]])</f>
        <v>1.7993055555562023</v>
      </c>
      <c r="AB95" s="231" t="e">
        <f>YEAR(TEXT(HelpMe7[[#This Row],[Updated Creation Date]],"mmm dd, yyyy hh:mm"))</f>
        <v>#VALUE!</v>
      </c>
      <c r="AC95" s="228" t="e">
        <f>WEEKNUM(TEXT(HelpMe7[[#This Row],[Updated Creation Date]],"mmm dd, yyyy hh:mm"),2)</f>
        <v>#VALUE!</v>
      </c>
      <c r="AD95" s="228" t="e">
        <f>_xlfn.CONCAT(HelpMe7[[#This Row],[Year]],"-W",HelpMe7[[#This Row],[Week'#]])</f>
        <v>#VALUE!</v>
      </c>
      <c r="AE95" s="228" t="str">
        <f>IFERROR(VLOOKUP(HelpMe7[[#This Row],[ID]],CGTracker[#All],11,FALSE),"No CG Status Found")</f>
        <v>No CG Status Found</v>
      </c>
      <c r="AF95" s="228" t="e">
        <f>MONTH(TEXT(HelpMe7[[#This Row],[Updated Creation Date]],"mmm dd, yyyy hh:mm"))</f>
        <v>#VALUE!</v>
      </c>
      <c r="AG95" s="228" t="e">
        <f>_xlfn.CONCAT(HelpMe7[[#This Row],[Year]],"-M",HelpMe7[[#This Row],[Month]])</f>
        <v>#VALUE!</v>
      </c>
      <c r="AH95" s="228" t="str">
        <f ca="1">IF(HelpMe7[[#This Row],[Age]]&lt;2,"Less than 2",IF(HelpMe7[[#This Row],[Age]]&lt;5,"From 2 to 5",IF(HelpMe7[[#This Row],[Age]]&lt;10,"From 5 to 10","More than 10")))</f>
        <v>Less than 2</v>
      </c>
      <c r="AI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45488.694444444445</v>
      </c>
      <c r="AJ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45490.493750000001</v>
      </c>
    </row>
    <row r="96" spans="1:36" ht="14.5">
      <c r="A96" s="237" t="s">
        <v>3117</v>
      </c>
      <c r="B96" s="224" t="s">
        <v>117</v>
      </c>
      <c r="C96" s="224" t="s">
        <v>881</v>
      </c>
      <c r="D96" s="1" t="s">
        <v>1951</v>
      </c>
      <c r="E96" s="224" t="s">
        <v>1029</v>
      </c>
      <c r="F96" s="224" t="s">
        <v>843</v>
      </c>
      <c r="G96" s="224" t="s">
        <v>844</v>
      </c>
      <c r="H96" s="224" t="s">
        <v>403</v>
      </c>
      <c r="I96" s="227" t="s">
        <v>3118</v>
      </c>
      <c r="J96" s="225" t="s">
        <v>3119</v>
      </c>
      <c r="K96" s="224" t="s">
        <v>845</v>
      </c>
      <c r="L96" s="225" t="s">
        <v>3075</v>
      </c>
      <c r="M96" s="224" t="s">
        <v>1029</v>
      </c>
      <c r="N96" s="224" t="s">
        <v>895</v>
      </c>
      <c r="O96" s="224" t="s">
        <v>848</v>
      </c>
      <c r="P96" s="225" t="s">
        <v>3075</v>
      </c>
      <c r="Q96" s="224" t="s">
        <v>881</v>
      </c>
      <c r="R96" s="225" t="s">
        <v>3120</v>
      </c>
      <c r="S96" s="225" t="s">
        <v>3120</v>
      </c>
      <c r="T96" s="225" t="s">
        <v>3119</v>
      </c>
      <c r="U96" s="224" t="s">
        <v>885</v>
      </c>
      <c r="V96" s="224" t="s">
        <v>1260</v>
      </c>
      <c r="W96" s="224" t="s">
        <v>850</v>
      </c>
      <c r="X96" s="228" t="str">
        <f>VLOOKUP(HelpMe7[[#This Row],[Technician]],Technicians[#All],3,FALSE)</f>
        <v>RAK Ceramics</v>
      </c>
      <c r="Y96" s="228" t="str">
        <f>VLOOKUP(HelpMe7[[#This Row],[Technician]],Technicians[#All],2,FALSE)</f>
        <v>SAP Basis</v>
      </c>
      <c r="Z96" s="233" t="e">
        <f>IF((TEXT("Oct 28, 2024 00:00 AM","mmm dd, yyyy hh:mm") - TEXT(HelpMe7[[#This Row],[Updated Creation Date]],"mmm dd, yyyy hh:mm"))&gt;0, "Yes","No")</f>
        <v>#VALUE!</v>
      </c>
      <c r="AA96" s="230">
        <f ca="1">IF(HelpMe7[[#This Row],[Updated Resolved Date]]="-",NOW()-TEXT(HelpMe7[[#This Row],[Updated Creation Date]],"mmm dd, yyyy hh:mm"),HelpMe7[[#This Row],[Updated Resolved Date]]-HelpMe7[[#This Row],[Updated Creation Date]])</f>
        <v>3.1881944444394321</v>
      </c>
      <c r="AB96" s="231" t="e">
        <f>YEAR(TEXT(HelpMe7[[#This Row],[Updated Creation Date]],"mmm dd, yyyy hh:mm"))</f>
        <v>#VALUE!</v>
      </c>
      <c r="AC96" s="228" t="e">
        <f>WEEKNUM(TEXT(HelpMe7[[#This Row],[Updated Creation Date]],"mmm dd, yyyy hh:mm"),2)</f>
        <v>#VALUE!</v>
      </c>
      <c r="AD96" s="228" t="e">
        <f>_xlfn.CONCAT(HelpMe7[[#This Row],[Year]],"-W",HelpMe7[[#This Row],[Week'#]])</f>
        <v>#VALUE!</v>
      </c>
      <c r="AE96" s="228" t="str">
        <f>IFERROR(VLOOKUP(HelpMe7[[#This Row],[ID]],CGTracker[#All],11,FALSE),"No CG Status Found")</f>
        <v>No CG Status Found</v>
      </c>
      <c r="AF96" s="228" t="e">
        <f>MONTH(TEXT(HelpMe7[[#This Row],[Updated Creation Date]],"mmm dd, yyyy hh:mm"))</f>
        <v>#VALUE!</v>
      </c>
      <c r="AG96" s="228" t="e">
        <f>_xlfn.CONCAT(HelpMe7[[#This Row],[Year]],"-M",HelpMe7[[#This Row],[Month]])</f>
        <v>#VALUE!</v>
      </c>
      <c r="AH96" s="228" t="str">
        <f ca="1">IF(HelpMe7[[#This Row],[Age]]&lt;2,"Less than 2",IF(HelpMe7[[#This Row],[Age]]&lt;5,"From 2 to 5",IF(HelpMe7[[#This Row],[Age]]&lt;10,"From 5 to 10","More than 10")))</f>
        <v>From 2 to 5</v>
      </c>
      <c r="AI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45486.511805555558</v>
      </c>
      <c r="AJ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v>
      </c>
    </row>
    <row r="97" spans="1:36" ht="14.5">
      <c r="A97" s="237" t="s">
        <v>3121</v>
      </c>
      <c r="B97" s="224" t="s">
        <v>117</v>
      </c>
      <c r="C97" s="224" t="s">
        <v>795</v>
      </c>
      <c r="D97" s="1" t="s">
        <v>1082</v>
      </c>
      <c r="E97" s="224" t="s">
        <v>1083</v>
      </c>
      <c r="F97" s="224" t="s">
        <v>742</v>
      </c>
      <c r="G97" s="224" t="s">
        <v>942</v>
      </c>
      <c r="H97" s="224" t="s">
        <v>131</v>
      </c>
      <c r="I97" s="227" t="s">
        <v>3122</v>
      </c>
      <c r="J97" s="225" t="s">
        <v>3123</v>
      </c>
      <c r="K97" s="224" t="s">
        <v>845</v>
      </c>
      <c r="L97" s="225" t="s">
        <v>1260</v>
      </c>
      <c r="M97" s="224" t="s">
        <v>1083</v>
      </c>
      <c r="N97" s="224" t="s">
        <v>1084</v>
      </c>
      <c r="O97" s="224" t="s">
        <v>848</v>
      </c>
      <c r="P97" s="225" t="s">
        <v>3124</v>
      </c>
      <c r="Q97" s="224" t="s">
        <v>795</v>
      </c>
      <c r="R97" s="225" t="s">
        <v>1260</v>
      </c>
      <c r="S97" s="225" t="s">
        <v>1260</v>
      </c>
      <c r="T97" s="225" t="s">
        <v>3123</v>
      </c>
      <c r="U97" s="224" t="s">
        <v>845</v>
      </c>
      <c r="V97" s="224" t="s">
        <v>1260</v>
      </c>
      <c r="W97" s="224" t="s">
        <v>850</v>
      </c>
      <c r="X97" s="228" t="str">
        <f>VLOOKUP(HelpMe7[[#This Row],[Technician]],Technicians[#All],3,FALSE)</f>
        <v>RAK Ceramics</v>
      </c>
      <c r="Y97" s="228" t="str">
        <f>VLOOKUP(HelpMe7[[#This Row],[Technician]],Technicians[#All],2,FALSE)</f>
        <v>SAP SD</v>
      </c>
      <c r="Z97" s="233" t="e">
        <f>IF((TEXT("Oct 28, 2024 00:00 AM","mmm dd, yyyy hh:mm") - TEXT(HelpMe7[[#This Row],[Updated Creation Date]],"mmm dd, yyyy hh:mm"))&gt;0, "Yes","No")</f>
        <v>#VALUE!</v>
      </c>
      <c r="AA97" s="230">
        <f ca="1">IF(HelpMe7[[#This Row],[Updated Resolved Date]]="-",NOW()-TEXT(HelpMe7[[#This Row],[Updated Creation Date]],"mmm dd, yyyy hh:mm"),HelpMe7[[#This Row],[Updated Resolved Date]]-HelpMe7[[#This Row],[Updated Creation Date]])</f>
        <v>164.38391793981282</v>
      </c>
      <c r="AB97" s="231" t="e">
        <f>YEAR(TEXT(HelpMe7[[#This Row],[Updated Creation Date]],"mmm dd, yyyy hh:mm"))</f>
        <v>#VALUE!</v>
      </c>
      <c r="AC97" s="228" t="e">
        <f>WEEKNUM(TEXT(HelpMe7[[#This Row],[Updated Creation Date]],"mmm dd, yyyy hh:mm"),2)</f>
        <v>#VALUE!</v>
      </c>
      <c r="AD97" s="228" t="e">
        <f>_xlfn.CONCAT(HelpMe7[[#This Row],[Year]],"-W",HelpMe7[[#This Row],[Week'#]])</f>
        <v>#VALUE!</v>
      </c>
      <c r="AE97" s="228" t="str">
        <f>IFERROR(VLOOKUP(HelpMe7[[#This Row],[ID]],CGTracker[#All],11,FALSE),"No CG Status Found")</f>
        <v>No CG Status Found</v>
      </c>
      <c r="AF97" s="228" t="e">
        <f>MONTH(TEXT(HelpMe7[[#This Row],[Updated Creation Date]],"mmm dd, yyyy hh:mm"))</f>
        <v>#VALUE!</v>
      </c>
      <c r="AG97" s="228" t="e">
        <f>_xlfn.CONCAT(HelpMe7[[#This Row],[Year]],"-M",HelpMe7[[#This Row],[Month]])</f>
        <v>#VALUE!</v>
      </c>
      <c r="AH97" s="228" t="str">
        <f ca="1">IF(HelpMe7[[#This Row],[Age]]&lt;2,"Less than 2",IF(HelpMe7[[#This Row],[Age]]&lt;5,"From 2 to 5",IF(HelpMe7[[#This Row],[Age]]&lt;10,"From 5 to 10","More than 10")))</f>
        <v>More than 10</v>
      </c>
      <c r="AI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45488.401388888888</v>
      </c>
      <c r="AJ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8" spans="1:36" ht="14.5">
      <c r="A98" s="237" t="s">
        <v>3125</v>
      </c>
      <c r="B98" s="224" t="s">
        <v>117</v>
      </c>
      <c r="C98" s="224" t="s">
        <v>906</v>
      </c>
      <c r="D98" s="1" t="s">
        <v>1697</v>
      </c>
      <c r="E98" s="224" t="s">
        <v>962</v>
      </c>
      <c r="F98" s="224" t="s">
        <v>843</v>
      </c>
      <c r="G98" s="224" t="s">
        <v>844</v>
      </c>
      <c r="H98" s="224" t="s">
        <v>403</v>
      </c>
      <c r="I98" s="227" t="s">
        <v>3126</v>
      </c>
      <c r="J98" s="225" t="s">
        <v>3127</v>
      </c>
      <c r="K98" s="224" t="s">
        <v>845</v>
      </c>
      <c r="L98" s="225" t="s">
        <v>3128</v>
      </c>
      <c r="M98" s="224" t="s">
        <v>962</v>
      </c>
      <c r="N98" s="224" t="s">
        <v>860</v>
      </c>
      <c r="O98" s="224" t="s">
        <v>848</v>
      </c>
      <c r="P98" s="225" t="s">
        <v>3128</v>
      </c>
      <c r="Q98" s="224" t="s">
        <v>861</v>
      </c>
      <c r="R98" s="225" t="s">
        <v>3129</v>
      </c>
      <c r="S98" s="225" t="s">
        <v>3129</v>
      </c>
      <c r="T98" s="225" t="s">
        <v>3127</v>
      </c>
      <c r="U98" s="224" t="s">
        <v>845</v>
      </c>
      <c r="V98" s="224" t="s">
        <v>1260</v>
      </c>
      <c r="W98" s="224" t="s">
        <v>850</v>
      </c>
      <c r="X98" s="228" t="str">
        <f>VLOOKUP(HelpMe7[[#This Row],[Technician]],Technicians[#All],3,FALSE)</f>
        <v>RAK Ceramics</v>
      </c>
      <c r="Y98" s="228" t="str">
        <f>VLOOKUP(HelpMe7[[#This Row],[Technician]],Technicians[#All],2,FALSE)</f>
        <v>SAP Basis</v>
      </c>
      <c r="Z98" s="233" t="e">
        <f>IF((TEXT("Oct 28, 2024 00:00 AM","mmm dd, yyyy hh:mm") - TEXT(HelpMe7[[#This Row],[Updated Creation Date]],"mmm dd, yyyy hh:mm"))&gt;0, "Yes","No")</f>
        <v>#VALUE!</v>
      </c>
      <c r="AA98" s="230">
        <f ca="1">IF(HelpMe7[[#This Row],[Updated Resolved Date]]="-",NOW()-TEXT(HelpMe7[[#This Row],[Updated Creation Date]],"mmm dd, yyyy hh:mm"),HelpMe7[[#This Row],[Updated Resolved Date]]-HelpMe7[[#This Row],[Updated Creation Date]])</f>
        <v>3.2381944444423425</v>
      </c>
      <c r="AB98" s="231" t="e">
        <f>YEAR(TEXT(HelpMe7[[#This Row],[Updated Creation Date]],"mmm dd, yyyy hh:mm"))</f>
        <v>#VALUE!</v>
      </c>
      <c r="AC98" s="228" t="e">
        <f>WEEKNUM(TEXT(HelpMe7[[#This Row],[Updated Creation Date]],"mmm dd, yyyy hh:mm"),2)</f>
        <v>#VALUE!</v>
      </c>
      <c r="AD98" s="228" t="e">
        <f>_xlfn.CONCAT(HelpMe7[[#This Row],[Year]],"-W",HelpMe7[[#This Row],[Week'#]])</f>
        <v>#VALUE!</v>
      </c>
      <c r="AE98" s="228" t="str">
        <f>IFERROR(VLOOKUP(HelpMe7[[#This Row],[ID]],CGTracker[#All],11,FALSE),"No CG Status Found")</f>
        <v>No CG Status Found</v>
      </c>
      <c r="AF98" s="228" t="e">
        <f>MONTH(TEXT(HelpMe7[[#This Row],[Updated Creation Date]],"mmm dd, yyyy hh:mm"))</f>
        <v>#VALUE!</v>
      </c>
      <c r="AG98" s="228" t="e">
        <f>_xlfn.CONCAT(HelpMe7[[#This Row],[Year]],"-M",HelpMe7[[#This Row],[Month]])</f>
        <v>#VALUE!</v>
      </c>
      <c r="AH98" s="228" t="str">
        <f ca="1">IF(HelpMe7[[#This Row],[Age]]&lt;2,"Less than 2",IF(HelpMe7[[#This Row],[Age]]&lt;5,"From 2 to 5",IF(HelpMe7[[#This Row],[Age]]&lt;10,"From 5 to 10","More than 10")))</f>
        <v>From 2 to 5</v>
      </c>
      <c r="AI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45488.47152777778</v>
      </c>
      <c r="AJ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45491.709722222222</v>
      </c>
    </row>
    <row r="99" spans="1:36" ht="14.5">
      <c r="A99" s="237" t="s">
        <v>3130</v>
      </c>
      <c r="B99" s="224" t="s">
        <v>117</v>
      </c>
      <c r="C99" s="224" t="s">
        <v>795</v>
      </c>
      <c r="D99" s="1" t="s">
        <v>3131</v>
      </c>
      <c r="E99" s="224" t="s">
        <v>2037</v>
      </c>
      <c r="F99" s="224" t="s">
        <v>843</v>
      </c>
      <c r="G99" s="224" t="s">
        <v>844</v>
      </c>
      <c r="H99" s="224" t="s">
        <v>403</v>
      </c>
      <c r="I99" s="227" t="s">
        <v>3132</v>
      </c>
      <c r="J99" s="225" t="s">
        <v>3133</v>
      </c>
      <c r="K99" s="224" t="s">
        <v>845</v>
      </c>
      <c r="L99" s="225" t="s">
        <v>3075</v>
      </c>
      <c r="M99" s="224" t="s">
        <v>1514</v>
      </c>
      <c r="N99" s="224" t="s">
        <v>2038</v>
      </c>
      <c r="O99" s="224" t="s">
        <v>848</v>
      </c>
      <c r="P99" s="225" t="s">
        <v>3134</v>
      </c>
      <c r="Q99" s="224" t="s">
        <v>795</v>
      </c>
      <c r="R99" s="225" t="s">
        <v>3135</v>
      </c>
      <c r="S99" s="225" t="s">
        <v>3136</v>
      </c>
      <c r="T99" s="225" t="s">
        <v>3133</v>
      </c>
      <c r="U99" s="224" t="s">
        <v>885</v>
      </c>
      <c r="V99" s="224" t="s">
        <v>1260</v>
      </c>
      <c r="W99" s="224" t="s">
        <v>850</v>
      </c>
      <c r="X99" s="228" t="str">
        <f>VLOOKUP(HelpMe7[[#This Row],[Technician]],Technicians[#All],3,FALSE)</f>
        <v>RAK Ceramics</v>
      </c>
      <c r="Y99" s="228" t="str">
        <f>VLOOKUP(HelpMe7[[#This Row],[Technician]],Technicians[#All],2,FALSE)</f>
        <v>SAP Basis</v>
      </c>
      <c r="Z99" s="233" t="e">
        <f>IF((TEXT("Oct 28, 2024 00:00 AM","mmm dd, yyyy hh:mm") - TEXT(HelpMe7[[#This Row],[Updated Creation Date]],"mmm dd, yyyy hh:mm"))&gt;0, "Yes","No")</f>
        <v>#VALUE!</v>
      </c>
      <c r="AA99" s="230">
        <f ca="1">IF(HelpMe7[[#This Row],[Updated Resolved Date]]="-",NOW()-TEXT(HelpMe7[[#This Row],[Updated Creation Date]],"mmm dd, yyyy hh:mm"),HelpMe7[[#This Row],[Updated Resolved Date]]-HelpMe7[[#This Row],[Updated Creation Date]])</f>
        <v>1.1895833333328483</v>
      </c>
      <c r="AB99" s="231" t="e">
        <f>YEAR(TEXT(HelpMe7[[#This Row],[Updated Creation Date]],"mmm dd, yyyy hh:mm"))</f>
        <v>#VALUE!</v>
      </c>
      <c r="AC99" s="228" t="e">
        <f>WEEKNUM(TEXT(HelpMe7[[#This Row],[Updated Creation Date]],"mmm dd, yyyy hh:mm"),2)</f>
        <v>#VALUE!</v>
      </c>
      <c r="AD99" s="228" t="e">
        <f>_xlfn.CONCAT(HelpMe7[[#This Row],[Year]],"-W",HelpMe7[[#This Row],[Week'#]])</f>
        <v>#VALUE!</v>
      </c>
      <c r="AE99" s="228" t="str">
        <f>IFERROR(VLOOKUP(HelpMe7[[#This Row],[ID]],CGTracker[#All],11,FALSE),"No CG Status Found")</f>
        <v>No CG Status Found</v>
      </c>
      <c r="AF99" s="228" t="e">
        <f>MONTH(TEXT(HelpMe7[[#This Row],[Updated Creation Date]],"mmm dd, yyyy hh:mm"))</f>
        <v>#VALUE!</v>
      </c>
      <c r="AG99" s="228" t="e">
        <f>_xlfn.CONCAT(HelpMe7[[#This Row],[Year]],"-M",HelpMe7[[#This Row],[Month]])</f>
        <v>#VALUE!</v>
      </c>
      <c r="AH99" s="228" t="str">
        <f ca="1">IF(HelpMe7[[#This Row],[Age]]&lt;2,"Less than 2",IF(HelpMe7[[#This Row],[Age]]&lt;5,"From 2 to 5",IF(HelpMe7[[#This Row],[Age]]&lt;10,"From 5 to 10","More than 10")))</f>
        <v>Less than 2</v>
      </c>
      <c r="AI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45488.512499999997</v>
      </c>
      <c r="AJ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45489.70208333333</v>
      </c>
    </row>
    <row r="100" spans="1:36" ht="14.5">
      <c r="A100" s="237" t="s">
        <v>3137</v>
      </c>
      <c r="B100" s="224" t="s">
        <v>117</v>
      </c>
      <c r="C100" s="224" t="s">
        <v>795</v>
      </c>
      <c r="D100" s="1" t="s">
        <v>1983</v>
      </c>
      <c r="E100" s="224" t="s">
        <v>1156</v>
      </c>
      <c r="F100" s="224" t="s">
        <v>843</v>
      </c>
      <c r="G100" s="224" t="s">
        <v>844</v>
      </c>
      <c r="H100" s="224" t="s">
        <v>403</v>
      </c>
      <c r="I100" s="227" t="s">
        <v>3138</v>
      </c>
      <c r="J100" s="225" t="s">
        <v>3139</v>
      </c>
      <c r="K100" s="224" t="s">
        <v>845</v>
      </c>
      <c r="L100" s="225" t="s">
        <v>3075</v>
      </c>
      <c r="M100" s="224" t="s">
        <v>1514</v>
      </c>
      <c r="N100" s="224" t="s">
        <v>959</v>
      </c>
      <c r="O100" s="224" t="s">
        <v>848</v>
      </c>
      <c r="P100" s="225" t="s">
        <v>3075</v>
      </c>
      <c r="Q100" s="224" t="s">
        <v>795</v>
      </c>
      <c r="R100" s="225" t="s">
        <v>3140</v>
      </c>
      <c r="S100" s="225" t="s">
        <v>1260</v>
      </c>
      <c r="T100" s="225" t="s">
        <v>3139</v>
      </c>
      <c r="U100" s="224" t="s">
        <v>885</v>
      </c>
      <c r="V100" s="224" t="s">
        <v>1260</v>
      </c>
      <c r="W100" s="224" t="s">
        <v>850</v>
      </c>
      <c r="X100" s="228" t="str">
        <f>VLOOKUP(HelpMe7[[#This Row],[Technician]],Technicians[#All],3,FALSE)</f>
        <v>RAK Ceramics</v>
      </c>
      <c r="Y100" s="228" t="str">
        <f>VLOOKUP(HelpMe7[[#This Row],[Technician]],Technicians[#All],2,FALSE)</f>
        <v>SAP Basis</v>
      </c>
      <c r="Z100" s="230" t="e">
        <f>IF((TEXT("Oct 28, 2024 00:00 AM","mmm dd, yyyy hh:mm") - TEXT(HelpMe7[[#This Row],[Updated Creation Date]],"mmm dd, yyyy hh:mm"))&gt;0, "Yes","No")</f>
        <v>#VALUE!</v>
      </c>
      <c r="AA100" s="230">
        <f ca="1">IF(HelpMe7[[#This Row],[Updated Resolved Date]]="-",NOW()-TEXT(HelpMe7[[#This Row],[Updated Creation Date]],"mmm dd, yyyy hh:mm"),HelpMe7[[#This Row],[Updated Resolved Date]]-HelpMe7[[#This Row],[Updated Creation Date]])</f>
        <v>0.101388888884685</v>
      </c>
      <c r="AB100" s="231" t="e">
        <f>YEAR(TEXT(HelpMe7[[#This Row],[Updated Creation Date]],"mmm dd, yyyy hh:mm"))</f>
        <v>#VALUE!</v>
      </c>
      <c r="AC100" s="228" t="e">
        <f>WEEKNUM(TEXT(HelpMe7[[#This Row],[Updated Creation Date]],"mmm dd, yyyy hh:mm"),2)</f>
        <v>#VALUE!</v>
      </c>
      <c r="AD100" s="228" t="e">
        <f>_xlfn.CONCAT(HelpMe7[[#This Row],[Year]],"-W",HelpMe7[[#This Row],[Week'#]])</f>
        <v>#VALUE!</v>
      </c>
      <c r="AE100" s="228" t="str">
        <f>IFERROR(VLOOKUP(HelpMe7[[#This Row],[ID]],CGTracker[#All],11,FALSE),"No CG Status Found")</f>
        <v>No CG Status Found</v>
      </c>
      <c r="AF100" s="228" t="e">
        <f>MONTH(TEXT(HelpMe7[[#This Row],[Updated Creation Date]],"mmm dd, yyyy hh:mm"))</f>
        <v>#VALUE!</v>
      </c>
      <c r="AG100" s="228" t="e">
        <f>_xlfn.CONCAT(HelpMe7[[#This Row],[Year]],"-M",HelpMe7[[#This Row],[Month]])</f>
        <v>#VALUE!</v>
      </c>
      <c r="AH100" s="228" t="str">
        <f ca="1">IF(HelpMe7[[#This Row],[Age]]&lt;2,"Less than 2",IF(HelpMe7[[#This Row],[Age]]&lt;5,"From 2 to 5",IF(HelpMe7[[#This Row],[Age]]&lt;10,"From 5 to 10","More than 10")))</f>
        <v>Less than 2</v>
      </c>
      <c r="AI1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45489.599305555559</v>
      </c>
      <c r="AJ1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45489.700694444444</v>
      </c>
    </row>
    <row r="101" spans="1:36" ht="14.5">
      <c r="A101" s="237" t="s">
        <v>3141</v>
      </c>
      <c r="B101" s="224" t="s">
        <v>117</v>
      </c>
      <c r="C101" s="224" t="s">
        <v>881</v>
      </c>
      <c r="D101" s="1" t="s">
        <v>1511</v>
      </c>
      <c r="E101" s="224" t="s">
        <v>3142</v>
      </c>
      <c r="F101" s="224" t="s">
        <v>843</v>
      </c>
      <c r="G101" s="224" t="s">
        <v>844</v>
      </c>
      <c r="H101" s="224" t="s">
        <v>403</v>
      </c>
      <c r="I101" s="227" t="s">
        <v>3143</v>
      </c>
      <c r="J101" s="225" t="s">
        <v>3144</v>
      </c>
      <c r="K101" s="224" t="s">
        <v>845</v>
      </c>
      <c r="L101" s="225" t="s">
        <v>3145</v>
      </c>
      <c r="M101" s="224" t="s">
        <v>886</v>
      </c>
      <c r="N101" s="224" t="s">
        <v>891</v>
      </c>
      <c r="O101" s="224" t="s">
        <v>848</v>
      </c>
      <c r="P101" s="225" t="s">
        <v>3145</v>
      </c>
      <c r="Q101" s="224" t="s">
        <v>881</v>
      </c>
      <c r="R101" s="225" t="s">
        <v>3146</v>
      </c>
      <c r="S101" s="225" t="s">
        <v>3147</v>
      </c>
      <c r="T101" s="225" t="s">
        <v>3144</v>
      </c>
      <c r="U101" s="224" t="s">
        <v>885</v>
      </c>
      <c r="V101" s="224" t="s">
        <v>1260</v>
      </c>
      <c r="W101" s="224" t="s">
        <v>850</v>
      </c>
      <c r="X101" s="228" t="str">
        <f>VLOOKUP(HelpMe7[[#This Row],[Technician]],Technicians[#All],3,FALSE)</f>
        <v>RAK Ceramics</v>
      </c>
      <c r="Y101" s="228" t="str">
        <f>VLOOKUP(HelpMe7[[#This Row],[Technician]],Technicians[#All],2,FALSE)</f>
        <v>SAP Basis</v>
      </c>
      <c r="Z101" s="233" t="e">
        <f>IF((TEXT("Oct 28, 2024 00:00 AM","mmm dd, yyyy hh:mm") - TEXT(HelpMe7[[#This Row],[Updated Creation Date]],"mmm dd, yyyy hh:mm"))&gt;0, "Yes","No")</f>
        <v>#VALUE!</v>
      </c>
      <c r="AA101" s="230">
        <f ca="1">IF(HelpMe7[[#This Row],[Updated Resolved Date]]="-",NOW()-TEXT(HelpMe7[[#This Row],[Updated Creation Date]],"mmm dd, yyyy hh:mm"),HelpMe7[[#This Row],[Updated Resolved Date]]-HelpMe7[[#This Row],[Updated Creation Date]])</f>
        <v>0.16250000000582077</v>
      </c>
      <c r="AB101" s="231" t="e">
        <f>YEAR(TEXT(HelpMe7[[#This Row],[Updated Creation Date]],"mmm dd, yyyy hh:mm"))</f>
        <v>#VALUE!</v>
      </c>
      <c r="AC101" s="228" t="e">
        <f>WEEKNUM(TEXT(HelpMe7[[#This Row],[Updated Creation Date]],"mmm dd, yyyy hh:mm"),2)</f>
        <v>#VALUE!</v>
      </c>
      <c r="AD101" s="228" t="e">
        <f>_xlfn.CONCAT(HelpMe7[[#This Row],[Year]],"-W",HelpMe7[[#This Row],[Week'#]])</f>
        <v>#VALUE!</v>
      </c>
      <c r="AE101" s="228" t="str">
        <f>IFERROR(VLOOKUP(HelpMe7[[#This Row],[ID]],CGTracker[#All],11,FALSE),"No CG Status Found")</f>
        <v>No CG Status Found</v>
      </c>
      <c r="AF101" s="228" t="e">
        <f>MONTH(TEXT(HelpMe7[[#This Row],[Updated Creation Date]],"mmm dd, yyyy hh:mm"))</f>
        <v>#VALUE!</v>
      </c>
      <c r="AG101" s="228" t="e">
        <f>_xlfn.CONCAT(HelpMe7[[#This Row],[Year]],"-M",HelpMe7[[#This Row],[Month]])</f>
        <v>#VALUE!</v>
      </c>
      <c r="AH101" s="228" t="str">
        <f ca="1">IF(HelpMe7[[#This Row],[Age]]&lt;2,"Less than 2",IF(HelpMe7[[#This Row],[Age]]&lt;5,"From 2 to 5",IF(HelpMe7[[#This Row],[Age]]&lt;10,"From 5 to 10","More than 10")))</f>
        <v>Less than 2</v>
      </c>
      <c r="AI1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45489.479166666664</v>
      </c>
      <c r="AJ1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45489.64166666667</v>
      </c>
    </row>
    <row r="102" spans="1:36" ht="26">
      <c r="A102" s="237" t="s">
        <v>3148</v>
      </c>
      <c r="B102" s="224" t="s">
        <v>117</v>
      </c>
      <c r="C102" s="224" t="s">
        <v>795</v>
      </c>
      <c r="D102" s="1" t="s">
        <v>3149</v>
      </c>
      <c r="E102" s="224" t="s">
        <v>2049</v>
      </c>
      <c r="F102" s="224" t="s">
        <v>843</v>
      </c>
      <c r="G102" s="224" t="s">
        <v>844</v>
      </c>
      <c r="H102" s="224" t="s">
        <v>403</v>
      </c>
      <c r="I102" s="227" t="s">
        <v>3150</v>
      </c>
      <c r="J102" s="225" t="s">
        <v>3151</v>
      </c>
      <c r="K102" s="224" t="s">
        <v>845</v>
      </c>
      <c r="L102" s="225" t="s">
        <v>3152</v>
      </c>
      <c r="M102" s="224" t="s">
        <v>2049</v>
      </c>
      <c r="N102" s="224" t="s">
        <v>1602</v>
      </c>
      <c r="O102" s="224" t="s">
        <v>848</v>
      </c>
      <c r="P102" s="225" t="s">
        <v>3152</v>
      </c>
      <c r="Q102" s="224" t="s">
        <v>795</v>
      </c>
      <c r="R102" s="225" t="s">
        <v>3153</v>
      </c>
      <c r="S102" s="225" t="s">
        <v>3154</v>
      </c>
      <c r="T102" s="225" t="s">
        <v>3151</v>
      </c>
      <c r="U102" s="224" t="s">
        <v>885</v>
      </c>
      <c r="V102" s="224" t="s">
        <v>1260</v>
      </c>
      <c r="W102" s="224" t="s">
        <v>850</v>
      </c>
      <c r="X102" s="228" t="str">
        <f>VLOOKUP(HelpMe7[[#This Row],[Technician]],Technicians[#All],3,FALSE)</f>
        <v>RAK Ceramics</v>
      </c>
      <c r="Y102" s="228" t="str">
        <f>VLOOKUP(HelpMe7[[#This Row],[Technician]],Technicians[#All],2,FALSE)</f>
        <v>SAP Basis</v>
      </c>
      <c r="Z102" s="233" t="e">
        <f>IF((TEXT("Oct 28, 2024 00:00 AM","mmm dd, yyyy hh:mm") - TEXT(HelpMe7[[#This Row],[Updated Creation Date]],"mmm dd, yyyy hh:mm"))&gt;0, "Yes","No")</f>
        <v>#VALUE!</v>
      </c>
      <c r="AA102" s="230">
        <f ca="1">IF(HelpMe7[[#This Row],[Updated Resolved Date]]="-",NOW()-TEXT(HelpMe7[[#This Row],[Updated Creation Date]],"mmm dd, yyyy hh:mm"),HelpMe7[[#This Row],[Updated Resolved Date]]-HelpMe7[[#This Row],[Updated Creation Date]])</f>
        <v>16.060416666667152</v>
      </c>
      <c r="AB102" s="231" t="e">
        <f>YEAR(TEXT(HelpMe7[[#This Row],[Updated Creation Date]],"mmm dd, yyyy hh:mm"))</f>
        <v>#VALUE!</v>
      </c>
      <c r="AC102" s="228" t="e">
        <f>WEEKNUM(TEXT(HelpMe7[[#This Row],[Updated Creation Date]],"mmm dd, yyyy hh:mm"),2)</f>
        <v>#VALUE!</v>
      </c>
      <c r="AD102" s="228" t="e">
        <f>_xlfn.CONCAT(HelpMe7[[#This Row],[Year]],"-W",HelpMe7[[#This Row],[Week'#]])</f>
        <v>#VALUE!</v>
      </c>
      <c r="AE102" s="228" t="str">
        <f>IFERROR(VLOOKUP(HelpMe7[[#This Row],[ID]],CGTracker[#All],11,FALSE),"No CG Status Found")</f>
        <v>No CG Status Found</v>
      </c>
      <c r="AF102" s="228" t="e">
        <f>MONTH(TEXT(HelpMe7[[#This Row],[Updated Creation Date]],"mmm dd, yyyy hh:mm"))</f>
        <v>#VALUE!</v>
      </c>
      <c r="AG102" s="228" t="e">
        <f>_xlfn.CONCAT(HelpMe7[[#This Row],[Year]],"-M",HelpMe7[[#This Row],[Month]])</f>
        <v>#VALUE!</v>
      </c>
      <c r="AH102" s="228" t="str">
        <f ca="1">IF(HelpMe7[[#This Row],[Age]]&lt;2,"Less than 2",IF(HelpMe7[[#This Row],[Age]]&lt;5,"From 2 to 5",IF(HelpMe7[[#This Row],[Age]]&lt;10,"From 5 to 10","More than 10")))</f>
        <v>More than 10</v>
      </c>
      <c r="AI1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45489.59097222222</v>
      </c>
      <c r="AJ1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45505.651388888888</v>
      </c>
    </row>
    <row r="103" spans="1:36" ht="26">
      <c r="A103" s="237" t="s">
        <v>3155</v>
      </c>
      <c r="B103" s="224" t="s">
        <v>117</v>
      </c>
      <c r="C103" s="224" t="s">
        <v>861</v>
      </c>
      <c r="D103" s="1" t="s">
        <v>1600</v>
      </c>
      <c r="E103" s="224" t="s">
        <v>1601</v>
      </c>
      <c r="F103" s="224" t="s">
        <v>742</v>
      </c>
      <c r="G103" s="224" t="s">
        <v>864</v>
      </c>
      <c r="H103" s="224" t="s">
        <v>268</v>
      </c>
      <c r="I103" s="227" t="s">
        <v>3156</v>
      </c>
      <c r="J103" s="225" t="s">
        <v>3157</v>
      </c>
      <c r="K103" s="224" t="s">
        <v>845</v>
      </c>
      <c r="L103" s="225" t="s">
        <v>1260</v>
      </c>
      <c r="M103" s="224" t="s">
        <v>1601</v>
      </c>
      <c r="N103" s="224" t="s">
        <v>1602</v>
      </c>
      <c r="O103" s="224" t="s">
        <v>848</v>
      </c>
      <c r="P103" s="225" t="s">
        <v>3158</v>
      </c>
      <c r="Q103" s="224" t="s">
        <v>795</v>
      </c>
      <c r="R103" s="225" t="s">
        <v>1260</v>
      </c>
      <c r="S103" s="225" t="s">
        <v>1260</v>
      </c>
      <c r="T103" s="225" t="s">
        <v>3157</v>
      </c>
      <c r="U103" s="224" t="s">
        <v>845</v>
      </c>
      <c r="V103" s="224" t="s">
        <v>3159</v>
      </c>
      <c r="W103" s="224" t="s">
        <v>850</v>
      </c>
      <c r="X103" s="228" t="str">
        <f>VLOOKUP(HelpMe7[[#This Row],[Technician]],Technicians[#All],3,FALSE)</f>
        <v>RAK Ceramics</v>
      </c>
      <c r="Y103" s="228" t="str">
        <f>VLOOKUP(HelpMe7[[#This Row],[Technician]],Technicians[#All],2,FALSE)</f>
        <v>SAP SD</v>
      </c>
      <c r="Z103" s="233" t="e">
        <f>IF((TEXT("Oct 28, 2024 00:00 AM","mmm dd, yyyy hh:mm") - TEXT(HelpMe7[[#This Row],[Updated Creation Date]],"mmm dd, yyyy hh:mm"))&gt;0, "Yes","No")</f>
        <v>#VALUE!</v>
      </c>
      <c r="AA103" s="230">
        <f ca="1">IF(HelpMe7[[#This Row],[Updated Resolved Date]]="-",NOW()-TEXT(HelpMe7[[#This Row],[Updated Creation Date]],"mmm dd, yyyy hh:mm"),HelpMe7[[#This Row],[Updated Resolved Date]]-HelpMe7[[#This Row],[Updated Creation Date]])</f>
        <v>163.31586238425371</v>
      </c>
      <c r="AB103" s="231" t="e">
        <f>YEAR(TEXT(HelpMe7[[#This Row],[Updated Creation Date]],"mmm dd, yyyy hh:mm"))</f>
        <v>#VALUE!</v>
      </c>
      <c r="AC103" s="228" t="e">
        <f>WEEKNUM(TEXT(HelpMe7[[#This Row],[Updated Creation Date]],"mmm dd, yyyy hh:mm"),2)</f>
        <v>#VALUE!</v>
      </c>
      <c r="AD103" s="228" t="e">
        <f>_xlfn.CONCAT(HelpMe7[[#This Row],[Year]],"-W",HelpMe7[[#This Row],[Week'#]])</f>
        <v>#VALUE!</v>
      </c>
      <c r="AE103" s="228" t="str">
        <f>IFERROR(VLOOKUP(HelpMe7[[#This Row],[ID]],CGTracker[#All],11,FALSE),"No CG Status Found")</f>
        <v>No CG Status Found</v>
      </c>
      <c r="AF103" s="228" t="e">
        <f>MONTH(TEXT(HelpMe7[[#This Row],[Updated Creation Date]],"mmm dd, yyyy hh:mm"))</f>
        <v>#VALUE!</v>
      </c>
      <c r="AG103" s="228" t="e">
        <f>_xlfn.CONCAT(HelpMe7[[#This Row],[Year]],"-M",HelpMe7[[#This Row],[Month]])</f>
        <v>#VALUE!</v>
      </c>
      <c r="AH103" s="228" t="str">
        <f ca="1">IF(HelpMe7[[#This Row],[Age]]&lt;2,"Less than 2",IF(HelpMe7[[#This Row],[Age]]&lt;5,"From 2 to 5",IF(HelpMe7[[#This Row],[Age]]&lt;10,"From 5 to 10","More than 10")))</f>
        <v>More than 10</v>
      </c>
      <c r="AI1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45489.469444444447</v>
      </c>
      <c r="AJ1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4" spans="1:36" ht="26">
      <c r="A104" s="237" t="s">
        <v>3160</v>
      </c>
      <c r="B104" s="224" t="s">
        <v>117</v>
      </c>
      <c r="C104" s="224" t="s">
        <v>861</v>
      </c>
      <c r="D104" s="1" t="s">
        <v>1513</v>
      </c>
      <c r="E104" s="224" t="s">
        <v>3142</v>
      </c>
      <c r="F104" s="224" t="s">
        <v>843</v>
      </c>
      <c r="G104" s="224" t="s">
        <v>844</v>
      </c>
      <c r="H104" s="224" t="s">
        <v>131</v>
      </c>
      <c r="I104" s="227" t="s">
        <v>3161</v>
      </c>
      <c r="J104" s="225" t="s">
        <v>3162</v>
      </c>
      <c r="K104" s="224" t="s">
        <v>845</v>
      </c>
      <c r="L104" s="225" t="s">
        <v>1260</v>
      </c>
      <c r="M104" s="224" t="s">
        <v>1514</v>
      </c>
      <c r="N104" s="224" t="s">
        <v>891</v>
      </c>
      <c r="O104" s="224" t="s">
        <v>964</v>
      </c>
      <c r="P104" s="225" t="s">
        <v>3163</v>
      </c>
      <c r="Q104" s="224" t="s">
        <v>861</v>
      </c>
      <c r="R104" s="225" t="s">
        <v>1260</v>
      </c>
      <c r="S104" s="225" t="s">
        <v>1260</v>
      </c>
      <c r="T104" s="225" t="s">
        <v>3162</v>
      </c>
      <c r="U104" s="224" t="s">
        <v>885</v>
      </c>
      <c r="V104" s="224" t="s">
        <v>1260</v>
      </c>
      <c r="W104" s="224" t="s">
        <v>1212</v>
      </c>
      <c r="X104" s="228" t="str">
        <f>VLOOKUP(HelpMe7[[#This Row],[Technician]],Technicians[#All],3,FALSE)</f>
        <v>RAK Ceramics</v>
      </c>
      <c r="Y104" s="228" t="str">
        <f>VLOOKUP(HelpMe7[[#This Row],[Technician]],Technicians[#All],2,FALSE)</f>
        <v>SAP Basis</v>
      </c>
      <c r="Z104" s="233" t="e">
        <f>IF((TEXT("Oct 28, 2024 00:00 AM","mmm dd, yyyy hh:mm") - TEXT(HelpMe7[[#This Row],[Updated Creation Date]],"mmm dd, yyyy hh:mm"))&gt;0, "Yes","No")</f>
        <v>#VALUE!</v>
      </c>
      <c r="AA104" s="230">
        <f ca="1">IF(HelpMe7[[#This Row],[Updated Resolved Date]]="-",NOW()-TEXT(HelpMe7[[#This Row],[Updated Creation Date]],"mmm dd, yyyy hh:mm"),HelpMe7[[#This Row],[Updated Resolved Date]]-HelpMe7[[#This Row],[Updated Creation Date]])</f>
        <v>163.1547512731413</v>
      </c>
      <c r="AB104" s="231" t="e">
        <f>YEAR(TEXT(HelpMe7[[#This Row],[Updated Creation Date]],"mmm dd, yyyy hh:mm"))</f>
        <v>#VALUE!</v>
      </c>
      <c r="AC104" s="228" t="e">
        <f>WEEKNUM(TEXT(HelpMe7[[#This Row],[Updated Creation Date]],"mmm dd, yyyy hh:mm"),2)</f>
        <v>#VALUE!</v>
      </c>
      <c r="AD104" s="228" t="e">
        <f>_xlfn.CONCAT(HelpMe7[[#This Row],[Year]],"-W",HelpMe7[[#This Row],[Week'#]])</f>
        <v>#VALUE!</v>
      </c>
      <c r="AE104" s="228" t="str">
        <f>IFERROR(VLOOKUP(HelpMe7[[#This Row],[ID]],CGTracker[#All],11,FALSE),"No CG Status Found")</f>
        <v>No CG Status Found</v>
      </c>
      <c r="AF104" s="228" t="e">
        <f>MONTH(TEXT(HelpMe7[[#This Row],[Updated Creation Date]],"mmm dd, yyyy hh:mm"))</f>
        <v>#VALUE!</v>
      </c>
      <c r="AG104" s="228" t="e">
        <f>_xlfn.CONCAT(HelpMe7[[#This Row],[Year]],"-M",HelpMe7[[#This Row],[Month]])</f>
        <v>#VALUE!</v>
      </c>
      <c r="AH104" s="228" t="str">
        <f ca="1">IF(HelpMe7[[#This Row],[Age]]&lt;2,"Less than 2",IF(HelpMe7[[#This Row],[Age]]&lt;5,"From 2 to 5",IF(HelpMe7[[#This Row],[Age]]&lt;10,"From 5 to 10","More than 10")))</f>
        <v>More than 10</v>
      </c>
      <c r="AI1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45489.630555555559</v>
      </c>
      <c r="AJ1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5" spans="1:36" ht="14.5">
      <c r="A105" s="237" t="s">
        <v>3164</v>
      </c>
      <c r="B105" s="224" t="s">
        <v>117</v>
      </c>
      <c r="C105" s="224" t="s">
        <v>795</v>
      </c>
      <c r="D105" s="1" t="s">
        <v>2074</v>
      </c>
      <c r="E105" s="224" t="s">
        <v>1070</v>
      </c>
      <c r="F105" s="224" t="s">
        <v>843</v>
      </c>
      <c r="G105" s="224" t="s">
        <v>844</v>
      </c>
      <c r="H105" s="224" t="s">
        <v>403</v>
      </c>
      <c r="I105" s="227" t="s">
        <v>3165</v>
      </c>
      <c r="J105" s="225" t="s">
        <v>3166</v>
      </c>
      <c r="K105" s="224" t="s">
        <v>845</v>
      </c>
      <c r="L105" s="225" t="s">
        <v>2782</v>
      </c>
      <c r="M105" s="224" t="s">
        <v>1070</v>
      </c>
      <c r="N105" s="224" t="s">
        <v>1071</v>
      </c>
      <c r="O105" s="224" t="s">
        <v>848</v>
      </c>
      <c r="P105" s="225" t="s">
        <v>2782</v>
      </c>
      <c r="Q105" s="224" t="s">
        <v>795</v>
      </c>
      <c r="R105" s="225" t="s">
        <v>3167</v>
      </c>
      <c r="S105" s="225" t="s">
        <v>3167</v>
      </c>
      <c r="T105" s="225" t="s">
        <v>3166</v>
      </c>
      <c r="U105" s="224" t="s">
        <v>885</v>
      </c>
      <c r="V105" s="224" t="s">
        <v>1260</v>
      </c>
      <c r="W105" s="224" t="s">
        <v>850</v>
      </c>
      <c r="X105" s="228" t="str">
        <f>VLOOKUP(HelpMe7[[#This Row],[Technician]],Technicians[#All],3,FALSE)</f>
        <v>RAK Ceramics</v>
      </c>
      <c r="Y105" s="228" t="str">
        <f>VLOOKUP(HelpMe7[[#This Row],[Technician]],Technicians[#All],2,FALSE)</f>
        <v>SAP Basis</v>
      </c>
      <c r="Z105" s="230" t="e">
        <f>IF((TEXT("Oct 28, 2024 00:00 AM","mmm dd, yyyy hh:mm") - TEXT(HelpMe7[[#This Row],[Updated Creation Date]],"mmm dd, yyyy hh:mm"))&gt;0, "Yes","No")</f>
        <v>#VALUE!</v>
      </c>
      <c r="AA105" s="230">
        <f ca="1">IF(HelpMe7[[#This Row],[Updated Resolved Date]]="-",NOW()-TEXT(HelpMe7[[#This Row],[Updated Creation Date]],"mmm dd, yyyy hh:mm"),HelpMe7[[#This Row],[Updated Resolved Date]]-HelpMe7[[#This Row],[Updated Creation Date]])</f>
        <v>5.2194444444467081</v>
      </c>
      <c r="AB105" s="231" t="e">
        <f>YEAR(TEXT(HelpMe7[[#This Row],[Updated Creation Date]],"mmm dd, yyyy hh:mm"))</f>
        <v>#VALUE!</v>
      </c>
      <c r="AC105" s="228" t="e">
        <f>WEEKNUM(TEXT(HelpMe7[[#This Row],[Updated Creation Date]],"mmm dd, yyyy hh:mm"),2)</f>
        <v>#VALUE!</v>
      </c>
      <c r="AD105" s="228" t="e">
        <f>_xlfn.CONCAT(HelpMe7[[#This Row],[Year]],"-W",HelpMe7[[#This Row],[Week'#]])</f>
        <v>#VALUE!</v>
      </c>
      <c r="AE105" s="228" t="str">
        <f>IFERROR(VLOOKUP(HelpMe7[[#This Row],[ID]],CGTracker[#All],11,FALSE),"No CG Status Found")</f>
        <v>No CG Status Found</v>
      </c>
      <c r="AF105" s="228" t="e">
        <f>MONTH(TEXT(HelpMe7[[#This Row],[Updated Creation Date]],"mmm dd, yyyy hh:mm"))</f>
        <v>#VALUE!</v>
      </c>
      <c r="AG105" s="228" t="e">
        <f>_xlfn.CONCAT(HelpMe7[[#This Row],[Year]],"-M",HelpMe7[[#This Row],[Month]])</f>
        <v>#VALUE!</v>
      </c>
      <c r="AH105" s="228" t="str">
        <f ca="1">IF(HelpMe7[[#This Row],[Age]]&lt;2,"Less than 2",IF(HelpMe7[[#This Row],[Age]]&lt;5,"From 2 to 5",IF(HelpMe7[[#This Row],[Age]]&lt;10,"From 5 to 10","More than 10")))</f>
        <v>From 5 to 10</v>
      </c>
      <c r="AI1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45491.441666666666</v>
      </c>
      <c r="AJ1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45496.661111111112</v>
      </c>
    </row>
    <row r="106" spans="1:36" ht="26">
      <c r="A106" s="237" t="s">
        <v>3168</v>
      </c>
      <c r="B106" s="224" t="s">
        <v>156</v>
      </c>
      <c r="C106" s="224" t="s">
        <v>906</v>
      </c>
      <c r="D106" s="1" t="s">
        <v>1344</v>
      </c>
      <c r="E106" s="224" t="s">
        <v>931</v>
      </c>
      <c r="F106" s="224" t="s">
        <v>854</v>
      </c>
      <c r="G106" s="224" t="s">
        <v>855</v>
      </c>
      <c r="H106" s="224" t="s">
        <v>403</v>
      </c>
      <c r="I106" s="227" t="s">
        <v>3169</v>
      </c>
      <c r="J106" s="225" t="s">
        <v>849</v>
      </c>
      <c r="K106" s="224" t="s">
        <v>845</v>
      </c>
      <c r="L106" s="225" t="s">
        <v>2996</v>
      </c>
      <c r="M106" s="224" t="s">
        <v>931</v>
      </c>
      <c r="N106" s="224" t="s">
        <v>895</v>
      </c>
      <c r="O106" s="224" t="s">
        <v>848</v>
      </c>
      <c r="P106" s="225" t="s">
        <v>2996</v>
      </c>
      <c r="Q106" s="224" t="s">
        <v>861</v>
      </c>
      <c r="R106" s="225" t="s">
        <v>3170</v>
      </c>
      <c r="S106" s="225" t="s">
        <v>3170</v>
      </c>
      <c r="T106" s="225" t="s">
        <v>849</v>
      </c>
      <c r="U106" s="224" t="s">
        <v>1260</v>
      </c>
      <c r="V106" s="224" t="s">
        <v>3171</v>
      </c>
      <c r="W106" s="224" t="s">
        <v>850</v>
      </c>
      <c r="X106" s="228" t="str">
        <f>VLOOKUP(HelpMe7[[#This Row],[Technician]],Technicians[#All],3,FALSE)</f>
        <v>RAK Ceramics</v>
      </c>
      <c r="Y106" s="228" t="str">
        <f>VLOOKUP(HelpMe7[[#This Row],[Technician]],Technicians[#All],2,FALSE)</f>
        <v>SAP PP</v>
      </c>
      <c r="Z106" s="233" t="e">
        <f>IF((TEXT("Oct 28, 2024 00:00 AM","mmm dd, yyyy hh:mm") - TEXT(HelpMe7[[#This Row],[Updated Creation Date]],"mmm dd, yyyy hh:mm"))&gt;0, "Yes","No")</f>
        <v>#VALUE!</v>
      </c>
      <c r="AA106" s="230">
        <f ca="1">IF(HelpMe7[[#This Row],[Updated Resolved Date]]="-",NOW()-TEXT(HelpMe7[[#This Row],[Updated Creation Date]],"mmm dd, yyyy hh:mm"),HelpMe7[[#This Row],[Updated Resolved Date]]-HelpMe7[[#This Row],[Updated Creation Date]])</f>
        <v>1.195138888891961</v>
      </c>
      <c r="AB106" s="231" t="e">
        <f>YEAR(TEXT(HelpMe7[[#This Row],[Updated Creation Date]],"mmm dd, yyyy hh:mm"))</f>
        <v>#VALUE!</v>
      </c>
      <c r="AC106" s="228" t="e">
        <f>WEEKNUM(TEXT(HelpMe7[[#This Row],[Updated Creation Date]],"mmm dd, yyyy hh:mm"),2)</f>
        <v>#VALUE!</v>
      </c>
      <c r="AD106" s="228" t="e">
        <f>_xlfn.CONCAT(HelpMe7[[#This Row],[Year]],"-W",HelpMe7[[#This Row],[Week'#]])</f>
        <v>#VALUE!</v>
      </c>
      <c r="AE106" s="228" t="str">
        <f>IFERROR(VLOOKUP(HelpMe7[[#This Row],[ID]],CGTracker[#All],11,FALSE),"No CG Status Found")</f>
        <v>No CG Status Found</v>
      </c>
      <c r="AF106" s="228" t="e">
        <f>MONTH(TEXT(HelpMe7[[#This Row],[Updated Creation Date]],"mmm dd, yyyy hh:mm"))</f>
        <v>#VALUE!</v>
      </c>
      <c r="AG106" s="228" t="e">
        <f>_xlfn.CONCAT(HelpMe7[[#This Row],[Year]],"-M",HelpMe7[[#This Row],[Month]])</f>
        <v>#VALUE!</v>
      </c>
      <c r="AH106" s="228" t="str">
        <f ca="1">IF(HelpMe7[[#This Row],[Age]]&lt;2,"Less than 2",IF(HelpMe7[[#This Row],[Age]]&lt;5,"From 2 to 5",IF(HelpMe7[[#This Row],[Age]]&lt;10,"From 5 to 10","More than 10")))</f>
        <v>Less than 2</v>
      </c>
      <c r="AI1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45495.533333333333</v>
      </c>
      <c r="AJ1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45496.728472222225</v>
      </c>
    </row>
    <row r="107" spans="1:36" ht="26">
      <c r="A107" s="237" t="s">
        <v>3172</v>
      </c>
      <c r="B107" s="224" t="s">
        <v>156</v>
      </c>
      <c r="C107" s="224" t="s">
        <v>881</v>
      </c>
      <c r="D107" s="1" t="s">
        <v>1234</v>
      </c>
      <c r="E107" s="224" t="s">
        <v>1235</v>
      </c>
      <c r="F107" s="224" t="s">
        <v>843</v>
      </c>
      <c r="G107" s="224" t="s">
        <v>844</v>
      </c>
      <c r="H107" s="224" t="s">
        <v>403</v>
      </c>
      <c r="I107" s="227" t="s">
        <v>3173</v>
      </c>
      <c r="J107" s="225" t="s">
        <v>3174</v>
      </c>
      <c r="K107" s="224" t="s">
        <v>885</v>
      </c>
      <c r="L107" s="225" t="s">
        <v>3175</v>
      </c>
      <c r="M107" s="224" t="s">
        <v>846</v>
      </c>
      <c r="N107" s="224" t="s">
        <v>1260</v>
      </c>
      <c r="O107" s="224" t="s">
        <v>848</v>
      </c>
      <c r="P107" s="225" t="s">
        <v>3176</v>
      </c>
      <c r="Q107" s="224" t="s">
        <v>881</v>
      </c>
      <c r="R107" s="225" t="s">
        <v>3177</v>
      </c>
      <c r="S107" s="225" t="s">
        <v>3178</v>
      </c>
      <c r="T107" s="225" t="s">
        <v>3174</v>
      </c>
      <c r="U107" s="224" t="s">
        <v>1260</v>
      </c>
      <c r="V107" s="224" t="s">
        <v>1260</v>
      </c>
      <c r="W107" s="224" t="s">
        <v>888</v>
      </c>
      <c r="X107" s="228" t="str">
        <f>VLOOKUP(HelpMe7[[#This Row],[Technician]],Technicians[#All],3,FALSE)</f>
        <v>RAK Ceramics</v>
      </c>
      <c r="Y107" s="228" t="str">
        <f>VLOOKUP(HelpMe7[[#This Row],[Technician]],Technicians[#All],2,FALSE)</f>
        <v>SAP Basis</v>
      </c>
      <c r="Z107" s="233" t="e">
        <f>IF((TEXT("Oct 28, 2024 00:00 AM","mmm dd, yyyy hh:mm") - TEXT(HelpMe7[[#This Row],[Updated Creation Date]],"mmm dd, yyyy hh:mm"))&gt;0, "Yes","No")</f>
        <v>#VALUE!</v>
      </c>
      <c r="AA107" s="230">
        <f ca="1">IF(HelpMe7[[#This Row],[Updated Resolved Date]]="-",NOW()-TEXT(HelpMe7[[#This Row],[Updated Creation Date]],"mmm dd, yyyy hh:mm"),HelpMe7[[#This Row],[Updated Resolved Date]]-HelpMe7[[#This Row],[Updated Creation Date]])</f>
        <v>0.94166666666569654</v>
      </c>
      <c r="AB107" s="231" t="e">
        <f>YEAR(TEXT(HelpMe7[[#This Row],[Updated Creation Date]],"mmm dd, yyyy hh:mm"))</f>
        <v>#VALUE!</v>
      </c>
      <c r="AC107" s="228" t="e">
        <f>WEEKNUM(TEXT(HelpMe7[[#This Row],[Updated Creation Date]],"mmm dd, yyyy hh:mm"),2)</f>
        <v>#VALUE!</v>
      </c>
      <c r="AD107" s="228" t="e">
        <f>_xlfn.CONCAT(HelpMe7[[#This Row],[Year]],"-W",HelpMe7[[#This Row],[Week'#]])</f>
        <v>#VALUE!</v>
      </c>
      <c r="AE107" s="228" t="str">
        <f>IFERROR(VLOOKUP(HelpMe7[[#This Row],[ID]],CGTracker[#All],11,FALSE),"No CG Status Found")</f>
        <v>No CG Status Found</v>
      </c>
      <c r="AF107" s="228" t="e">
        <f>MONTH(TEXT(HelpMe7[[#This Row],[Updated Creation Date]],"mmm dd, yyyy hh:mm"))</f>
        <v>#VALUE!</v>
      </c>
      <c r="AG107" s="228" t="e">
        <f>_xlfn.CONCAT(HelpMe7[[#This Row],[Year]],"-M",HelpMe7[[#This Row],[Month]])</f>
        <v>#VALUE!</v>
      </c>
      <c r="AH107" s="228" t="str">
        <f ca="1">IF(HelpMe7[[#This Row],[Age]]&lt;2,"Less than 2",IF(HelpMe7[[#This Row],[Age]]&lt;5,"From 2 to 5",IF(HelpMe7[[#This Row],[Age]]&lt;10,"From 5 to 10","More than 10")))</f>
        <v>Less than 2</v>
      </c>
      <c r="AI1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45490.572916666664</v>
      </c>
      <c r="AJ1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45491.51458333333</v>
      </c>
    </row>
    <row r="108" spans="1:36" ht="14.5">
      <c r="A108" s="237" t="s">
        <v>3179</v>
      </c>
      <c r="B108" s="224" t="s">
        <v>156</v>
      </c>
      <c r="C108" s="224" t="s">
        <v>795</v>
      </c>
      <c r="D108" s="1" t="s">
        <v>1047</v>
      </c>
      <c r="E108" s="224" t="s">
        <v>923</v>
      </c>
      <c r="F108" s="224" t="s">
        <v>843</v>
      </c>
      <c r="G108" s="224" t="s">
        <v>844</v>
      </c>
      <c r="H108" s="224" t="s">
        <v>403</v>
      </c>
      <c r="I108" s="227" t="s">
        <v>3180</v>
      </c>
      <c r="J108" s="225" t="s">
        <v>3181</v>
      </c>
      <c r="K108" s="224" t="s">
        <v>845</v>
      </c>
      <c r="L108" s="225" t="s">
        <v>3182</v>
      </c>
      <c r="M108" s="224" t="s">
        <v>846</v>
      </c>
      <c r="N108" s="224" t="s">
        <v>1048</v>
      </c>
      <c r="O108" s="224" t="s">
        <v>848</v>
      </c>
      <c r="P108" s="225" t="s">
        <v>3182</v>
      </c>
      <c r="Q108" s="224" t="s">
        <v>795</v>
      </c>
      <c r="R108" s="225" t="s">
        <v>3183</v>
      </c>
      <c r="S108" s="225" t="s">
        <v>3183</v>
      </c>
      <c r="T108" s="225" t="s">
        <v>3181</v>
      </c>
      <c r="U108" s="224" t="s">
        <v>1260</v>
      </c>
      <c r="V108" s="224" t="s">
        <v>1260</v>
      </c>
      <c r="W108" s="224" t="s">
        <v>850</v>
      </c>
      <c r="X108" s="228" t="str">
        <f>VLOOKUP(HelpMe7[[#This Row],[Technician]],Technicians[#All],3,FALSE)</f>
        <v>RAK Ceramics</v>
      </c>
      <c r="Y108" s="228" t="str">
        <f>VLOOKUP(HelpMe7[[#This Row],[Technician]],Technicians[#All],2,FALSE)</f>
        <v>SAP Basis</v>
      </c>
      <c r="Z108" s="233" t="e">
        <f>IF((TEXT("Oct 28, 2024 00:00 AM","mmm dd, yyyy hh:mm") - TEXT(HelpMe7[[#This Row],[Updated Creation Date]],"mmm dd, yyyy hh:mm"))&gt;0, "Yes","No")</f>
        <v>#VALUE!</v>
      </c>
      <c r="AA108" s="230">
        <f ca="1">IF(HelpMe7[[#This Row],[Updated Resolved Date]]="-",NOW()-TEXT(HelpMe7[[#This Row],[Updated Creation Date]],"mmm dd, yyyy hh:mm"),HelpMe7[[#This Row],[Updated Resolved Date]]-HelpMe7[[#This Row],[Updated Creation Date]])</f>
        <v>2.7777777781011537E-2</v>
      </c>
      <c r="AB108" s="231" t="e">
        <f>YEAR(TEXT(HelpMe7[[#This Row],[Updated Creation Date]],"mmm dd, yyyy hh:mm"))</f>
        <v>#VALUE!</v>
      </c>
      <c r="AC108" s="228" t="e">
        <f>WEEKNUM(TEXT(HelpMe7[[#This Row],[Updated Creation Date]],"mmm dd, yyyy hh:mm"),2)</f>
        <v>#VALUE!</v>
      </c>
      <c r="AD108" s="228" t="e">
        <f>_xlfn.CONCAT(HelpMe7[[#This Row],[Year]],"-W",HelpMe7[[#This Row],[Week'#]])</f>
        <v>#VALUE!</v>
      </c>
      <c r="AE108" s="228" t="str">
        <f>IFERROR(VLOOKUP(HelpMe7[[#This Row],[ID]],CGTracker[#All],11,FALSE),"No CG Status Found")</f>
        <v>No CG Status Found</v>
      </c>
      <c r="AF108" s="228" t="e">
        <f>MONTH(TEXT(HelpMe7[[#This Row],[Updated Creation Date]],"mmm dd, yyyy hh:mm"))</f>
        <v>#VALUE!</v>
      </c>
      <c r="AG108" s="228" t="e">
        <f>_xlfn.CONCAT(HelpMe7[[#This Row],[Year]],"-M",HelpMe7[[#This Row],[Month]])</f>
        <v>#VALUE!</v>
      </c>
      <c r="AH108" s="228" t="str">
        <f ca="1">IF(HelpMe7[[#This Row],[Age]]&lt;2,"Less than 2",IF(HelpMe7[[#This Row],[Age]]&lt;5,"From 2 to 5",IF(HelpMe7[[#This Row],[Age]]&lt;10,"From 5 to 10","More than 10")))</f>
        <v>Less than 2</v>
      </c>
      <c r="AI1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45490.702777777777</v>
      </c>
      <c r="AJ1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45490.730555555558</v>
      </c>
    </row>
    <row r="109" spans="1:36" ht="14.5">
      <c r="A109" s="237" t="s">
        <v>3184</v>
      </c>
      <c r="B109" s="224" t="s">
        <v>117</v>
      </c>
      <c r="C109" s="224" t="s">
        <v>881</v>
      </c>
      <c r="D109" s="1" t="s">
        <v>1646</v>
      </c>
      <c r="E109" s="224" t="s">
        <v>1647</v>
      </c>
      <c r="F109" s="224" t="s">
        <v>742</v>
      </c>
      <c r="G109" s="224" t="s">
        <v>942</v>
      </c>
      <c r="H109" s="224" t="s">
        <v>131</v>
      </c>
      <c r="I109" s="227" t="s">
        <v>3185</v>
      </c>
      <c r="J109" s="225" t="s">
        <v>3186</v>
      </c>
      <c r="K109" s="224" t="s">
        <v>845</v>
      </c>
      <c r="L109" s="225" t="s">
        <v>1260</v>
      </c>
      <c r="M109" s="224" t="s">
        <v>1059</v>
      </c>
      <c r="N109" s="224" t="s">
        <v>1005</v>
      </c>
      <c r="O109" s="224" t="s">
        <v>848</v>
      </c>
      <c r="P109" s="225" t="s">
        <v>3187</v>
      </c>
      <c r="Q109" s="224" t="s">
        <v>881</v>
      </c>
      <c r="R109" s="225" t="s">
        <v>1260</v>
      </c>
      <c r="S109" s="225" t="s">
        <v>1260</v>
      </c>
      <c r="T109" s="225" t="s">
        <v>3186</v>
      </c>
      <c r="U109" s="224" t="s">
        <v>845</v>
      </c>
      <c r="V109" s="224" t="s">
        <v>1260</v>
      </c>
      <c r="W109" s="224" t="s">
        <v>850</v>
      </c>
      <c r="X109" s="228" t="str">
        <f>VLOOKUP(HelpMe7[[#This Row],[Technician]],Technicians[#All],3,FALSE)</f>
        <v>RAK Ceramics</v>
      </c>
      <c r="Y109" s="228" t="str">
        <f>VLOOKUP(HelpMe7[[#This Row],[Technician]],Technicians[#All],2,FALSE)</f>
        <v>SAP SD</v>
      </c>
      <c r="Z109" s="230" t="e">
        <f>IF((TEXT("Oct 28, 2024 00:00 AM","mmm dd, yyyy hh:mm") - TEXT(HelpMe7[[#This Row],[Updated Creation Date]],"mmm dd, yyyy hh:mm"))&gt;0, "Yes","No")</f>
        <v>#VALUE!</v>
      </c>
      <c r="AA109" s="230">
        <f ca="1">IF(HelpMe7[[#This Row],[Updated Resolved Date]]="-",NOW()-TEXT(HelpMe7[[#This Row],[Updated Creation Date]],"mmm dd, yyyy hh:mm"),HelpMe7[[#This Row],[Updated Resolved Date]]-HelpMe7[[#This Row],[Updated Creation Date]])</f>
        <v>161.16447349536611</v>
      </c>
      <c r="AB109" s="231" t="e">
        <f>YEAR(TEXT(HelpMe7[[#This Row],[Updated Creation Date]],"mmm dd, yyyy hh:mm"))</f>
        <v>#VALUE!</v>
      </c>
      <c r="AC109" s="228" t="e">
        <f>WEEKNUM(TEXT(HelpMe7[[#This Row],[Updated Creation Date]],"mmm dd, yyyy hh:mm"),2)</f>
        <v>#VALUE!</v>
      </c>
      <c r="AD109" s="228" t="e">
        <f>_xlfn.CONCAT(HelpMe7[[#This Row],[Year]],"-W",HelpMe7[[#This Row],[Week'#]])</f>
        <v>#VALUE!</v>
      </c>
      <c r="AE109" s="228" t="str">
        <f>IFERROR(VLOOKUP(HelpMe7[[#This Row],[ID]],CGTracker[#All],11,FALSE),"No CG Status Found")</f>
        <v>No CG Status Found</v>
      </c>
      <c r="AF109" s="228" t="e">
        <f>MONTH(TEXT(HelpMe7[[#This Row],[Updated Creation Date]],"mmm dd, yyyy hh:mm"))</f>
        <v>#VALUE!</v>
      </c>
      <c r="AG109" s="228" t="e">
        <f>_xlfn.CONCAT(HelpMe7[[#This Row],[Year]],"-M",HelpMe7[[#This Row],[Month]])</f>
        <v>#VALUE!</v>
      </c>
      <c r="AH109" s="228" t="str">
        <f ca="1">IF(HelpMe7[[#This Row],[Age]]&lt;2,"Less than 2",IF(HelpMe7[[#This Row],[Age]]&lt;5,"From 2 to 5",IF(HelpMe7[[#This Row],[Age]]&lt;10,"From 5 to 10","More than 10")))</f>
        <v>More than 10</v>
      </c>
      <c r="AI1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45491.620833333334</v>
      </c>
      <c r="AJ1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10" spans="1:36" ht="14.5">
      <c r="A110" s="237" t="s">
        <v>3188</v>
      </c>
      <c r="B110" s="224" t="s">
        <v>117</v>
      </c>
      <c r="C110" s="224" t="s">
        <v>881</v>
      </c>
      <c r="D110" s="1" t="s">
        <v>1506</v>
      </c>
      <c r="E110" s="224" t="s">
        <v>1218</v>
      </c>
      <c r="F110" s="224" t="s">
        <v>843</v>
      </c>
      <c r="G110" s="224" t="s">
        <v>844</v>
      </c>
      <c r="H110" s="224" t="s">
        <v>403</v>
      </c>
      <c r="I110" s="227" t="s">
        <v>3189</v>
      </c>
      <c r="J110" s="225" t="s">
        <v>3190</v>
      </c>
      <c r="K110" s="224" t="s">
        <v>845</v>
      </c>
      <c r="L110" s="225" t="s">
        <v>2782</v>
      </c>
      <c r="M110" s="224" t="s">
        <v>886</v>
      </c>
      <c r="N110" s="224" t="s">
        <v>895</v>
      </c>
      <c r="O110" s="224" t="s">
        <v>848</v>
      </c>
      <c r="P110" s="225" t="s">
        <v>2782</v>
      </c>
      <c r="Q110" s="224" t="s">
        <v>881</v>
      </c>
      <c r="R110" s="225" t="s">
        <v>3191</v>
      </c>
      <c r="S110" s="225" t="s">
        <v>3192</v>
      </c>
      <c r="T110" s="225" t="s">
        <v>3190</v>
      </c>
      <c r="U110" s="224" t="s">
        <v>885</v>
      </c>
      <c r="V110" s="224" t="s">
        <v>1260</v>
      </c>
      <c r="W110" s="224" t="s">
        <v>850</v>
      </c>
      <c r="X110" s="228" t="str">
        <f>VLOOKUP(HelpMe7[[#This Row],[Technician]],Technicians[#All],3,FALSE)</f>
        <v>RAK Ceramics</v>
      </c>
      <c r="Y110" s="228" t="str">
        <f>VLOOKUP(HelpMe7[[#This Row],[Technician]],Technicians[#All],2,FALSE)</f>
        <v>SAP Basis</v>
      </c>
      <c r="Z110" s="233" t="e">
        <f>IF((TEXT("Oct 28, 2024 00:00 AM","mmm dd, yyyy hh:mm") - TEXT(HelpMe7[[#This Row],[Updated Creation Date]],"mmm dd, yyyy hh:mm"))&gt;0, "Yes","No")</f>
        <v>#VALUE!</v>
      </c>
      <c r="AA110" s="230">
        <f ca="1">IF(HelpMe7[[#This Row],[Updated Resolved Date]]="-",NOW()-TEXT(HelpMe7[[#This Row],[Updated Creation Date]],"mmm dd, yyyy hh:mm"),HelpMe7[[#This Row],[Updated Resolved Date]]-HelpMe7[[#This Row],[Updated Creation Date]])</f>
        <v>5.6354166666642413</v>
      </c>
      <c r="AB110" s="231" t="e">
        <f>YEAR(TEXT(HelpMe7[[#This Row],[Updated Creation Date]],"mmm dd, yyyy hh:mm"))</f>
        <v>#VALUE!</v>
      </c>
      <c r="AC110" s="228" t="e">
        <f>WEEKNUM(TEXT(HelpMe7[[#This Row],[Updated Creation Date]],"mmm dd, yyyy hh:mm"),2)</f>
        <v>#VALUE!</v>
      </c>
      <c r="AD110" s="228" t="e">
        <f>_xlfn.CONCAT(HelpMe7[[#This Row],[Year]],"-W",HelpMe7[[#This Row],[Week'#]])</f>
        <v>#VALUE!</v>
      </c>
      <c r="AE110" s="228" t="str">
        <f>IFERROR(VLOOKUP(HelpMe7[[#This Row],[ID]],CGTracker[#All],11,FALSE),"No CG Status Found")</f>
        <v>No CG Status Found</v>
      </c>
      <c r="AF110" s="228" t="e">
        <f>MONTH(TEXT(HelpMe7[[#This Row],[Updated Creation Date]],"mmm dd, yyyy hh:mm"))</f>
        <v>#VALUE!</v>
      </c>
      <c r="AG110" s="228" t="e">
        <f>_xlfn.CONCAT(HelpMe7[[#This Row],[Year]],"-M",HelpMe7[[#This Row],[Month]])</f>
        <v>#VALUE!</v>
      </c>
      <c r="AH110" s="228" t="str">
        <f ca="1">IF(HelpMe7[[#This Row],[Age]]&lt;2,"Less than 2",IF(HelpMe7[[#This Row],[Age]]&lt;5,"From 2 to 5",IF(HelpMe7[[#This Row],[Age]]&lt;10,"From 5 to 10","More than 10")))</f>
        <v>From 5 to 10</v>
      </c>
      <c r="AI1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45491.01666666667</v>
      </c>
      <c r="AJ1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45496.652083333334</v>
      </c>
    </row>
    <row r="111" spans="1:36" ht="14.5">
      <c r="A111" s="237" t="s">
        <v>3193</v>
      </c>
      <c r="B111" s="224" t="s">
        <v>117</v>
      </c>
      <c r="C111" s="224" t="s">
        <v>861</v>
      </c>
      <c r="D111" s="1" t="s">
        <v>1539</v>
      </c>
      <c r="E111" s="224" t="s">
        <v>1304</v>
      </c>
      <c r="F111" s="224" t="s">
        <v>742</v>
      </c>
      <c r="G111" s="224" t="s">
        <v>864</v>
      </c>
      <c r="H111" s="224" t="s">
        <v>131</v>
      </c>
      <c r="I111" s="227" t="s">
        <v>3194</v>
      </c>
      <c r="J111" s="225" t="s">
        <v>3195</v>
      </c>
      <c r="K111" s="224" t="s">
        <v>845</v>
      </c>
      <c r="L111" s="225" t="s">
        <v>1260</v>
      </c>
      <c r="M111" s="224" t="s">
        <v>1304</v>
      </c>
      <c r="N111" s="224" t="s">
        <v>860</v>
      </c>
      <c r="O111" s="224" t="s">
        <v>848</v>
      </c>
      <c r="P111" s="225" t="s">
        <v>3196</v>
      </c>
      <c r="Q111" s="224" t="s">
        <v>795</v>
      </c>
      <c r="R111" s="225" t="s">
        <v>1260</v>
      </c>
      <c r="S111" s="225" t="s">
        <v>3197</v>
      </c>
      <c r="T111" s="225" t="s">
        <v>3195</v>
      </c>
      <c r="U111" s="224" t="s">
        <v>845</v>
      </c>
      <c r="V111" s="224" t="s">
        <v>1260</v>
      </c>
      <c r="W111" s="224" t="s">
        <v>850</v>
      </c>
      <c r="X111" s="228" t="str">
        <f>VLOOKUP(HelpMe7[[#This Row],[Technician]],Technicians[#All],3,FALSE)</f>
        <v>RAK Ceramics</v>
      </c>
      <c r="Y111" s="228" t="str">
        <f>VLOOKUP(HelpMe7[[#This Row],[Technician]],Technicians[#All],2,FALSE)</f>
        <v>SAP SD</v>
      </c>
      <c r="Z111" s="230" t="e">
        <f>IF((TEXT("Oct 28, 2024 00:00 AM","mmm dd, yyyy hh:mm") - TEXT(HelpMe7[[#This Row],[Updated Creation Date]],"mmm dd, yyyy hh:mm"))&gt;0, "Yes","No")</f>
        <v>#VALUE!</v>
      </c>
      <c r="AA111" s="230">
        <f ca="1">IF(HelpMe7[[#This Row],[Updated Resolved Date]]="-",NOW()-TEXT(HelpMe7[[#This Row],[Updated Creation Date]],"mmm dd, yyyy hh:mm"),HelpMe7[[#This Row],[Updated Resolved Date]]-HelpMe7[[#This Row],[Updated Creation Date]])</f>
        <v>162.16100127314712</v>
      </c>
      <c r="AB111" s="231" t="e">
        <f>YEAR(TEXT(HelpMe7[[#This Row],[Updated Creation Date]],"mmm dd, yyyy hh:mm"))</f>
        <v>#VALUE!</v>
      </c>
      <c r="AC111" s="228" t="e">
        <f>WEEKNUM(TEXT(HelpMe7[[#This Row],[Updated Creation Date]],"mmm dd, yyyy hh:mm"),2)</f>
        <v>#VALUE!</v>
      </c>
      <c r="AD111" s="228" t="e">
        <f>_xlfn.CONCAT(HelpMe7[[#This Row],[Year]],"-W",HelpMe7[[#This Row],[Week'#]])</f>
        <v>#VALUE!</v>
      </c>
      <c r="AE111" s="228" t="str">
        <f>IFERROR(VLOOKUP(HelpMe7[[#This Row],[ID]],CGTracker[#All],11,FALSE),"No CG Status Found")</f>
        <v>No CG Status Found</v>
      </c>
      <c r="AF111" s="228" t="e">
        <f>MONTH(TEXT(HelpMe7[[#This Row],[Updated Creation Date]],"mmm dd, yyyy hh:mm"))</f>
        <v>#VALUE!</v>
      </c>
      <c r="AG111" s="228" t="e">
        <f>_xlfn.CONCAT(HelpMe7[[#This Row],[Year]],"-M",HelpMe7[[#This Row],[Month]])</f>
        <v>#VALUE!</v>
      </c>
      <c r="AH111" s="228" t="str">
        <f ca="1">IF(HelpMe7[[#This Row],[Age]]&lt;2,"Less than 2",IF(HelpMe7[[#This Row],[Age]]&lt;5,"From 2 to 5",IF(HelpMe7[[#This Row],[Age]]&lt;10,"From 5 to 10","More than 10")))</f>
        <v>More than 10</v>
      </c>
      <c r="AI1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45490.624305555553</v>
      </c>
      <c r="AJ1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12" spans="1:36" ht="26">
      <c r="A112" s="237" t="s">
        <v>3198</v>
      </c>
      <c r="B112" s="224" t="s">
        <v>156</v>
      </c>
      <c r="C112" s="224" t="s">
        <v>861</v>
      </c>
      <c r="D112" s="1" t="s">
        <v>1345</v>
      </c>
      <c r="E112" s="224" t="s">
        <v>894</v>
      </c>
      <c r="F112" s="224" t="s">
        <v>854</v>
      </c>
      <c r="G112" s="224" t="s">
        <v>855</v>
      </c>
      <c r="H112" s="224" t="s">
        <v>403</v>
      </c>
      <c r="I112" s="227" t="s">
        <v>3199</v>
      </c>
      <c r="J112" s="225" t="s">
        <v>3200</v>
      </c>
      <c r="K112" s="224" t="s">
        <v>845</v>
      </c>
      <c r="L112" s="225" t="s">
        <v>3201</v>
      </c>
      <c r="M112" s="224" t="s">
        <v>894</v>
      </c>
      <c r="N112" s="224" t="s">
        <v>895</v>
      </c>
      <c r="O112" s="224" t="s">
        <v>920</v>
      </c>
      <c r="P112" s="225" t="s">
        <v>3201</v>
      </c>
      <c r="Q112" s="224" t="s">
        <v>861</v>
      </c>
      <c r="R112" s="225" t="s">
        <v>3202</v>
      </c>
      <c r="S112" s="225" t="s">
        <v>3203</v>
      </c>
      <c r="T112" s="225" t="s">
        <v>3200</v>
      </c>
      <c r="U112" s="224" t="s">
        <v>1260</v>
      </c>
      <c r="V112" s="224" t="s">
        <v>3204</v>
      </c>
      <c r="W112" s="224" t="s">
        <v>850</v>
      </c>
      <c r="X112" s="228" t="str">
        <f>VLOOKUP(HelpMe7[[#This Row],[Technician]],Technicians[#All],3,FALSE)</f>
        <v>RAK Ceramics</v>
      </c>
      <c r="Y112" s="228" t="str">
        <f>VLOOKUP(HelpMe7[[#This Row],[Technician]],Technicians[#All],2,FALSE)</f>
        <v>SAP PP</v>
      </c>
      <c r="Z112" s="230" t="e">
        <f>IF((TEXT("Oct 28, 2024 00:00 AM","mmm dd, yyyy hh:mm") - TEXT(HelpMe7[[#This Row],[Updated Creation Date]],"mmm dd, yyyy hh:mm"))&gt;0, "Yes","No")</f>
        <v>#VALUE!</v>
      </c>
      <c r="AA112" s="230">
        <f ca="1">IF(HelpMe7[[#This Row],[Updated Resolved Date]]="-",NOW()-TEXT(HelpMe7[[#This Row],[Updated Creation Date]],"mmm dd, yyyy hh:mm"),HelpMe7[[#This Row],[Updated Resolved Date]]-HelpMe7[[#This Row],[Updated Creation Date]])</f>
        <v>14.362499999995634</v>
      </c>
      <c r="AB112" s="231" t="e">
        <f>YEAR(TEXT(HelpMe7[[#This Row],[Updated Creation Date]],"mmm dd, yyyy hh:mm"))</f>
        <v>#VALUE!</v>
      </c>
      <c r="AC112" s="228" t="e">
        <f>WEEKNUM(TEXT(HelpMe7[[#This Row],[Updated Creation Date]],"mmm dd, yyyy hh:mm"),2)</f>
        <v>#VALUE!</v>
      </c>
      <c r="AD112" s="228" t="e">
        <f>_xlfn.CONCAT(HelpMe7[[#This Row],[Year]],"-W",HelpMe7[[#This Row],[Week'#]])</f>
        <v>#VALUE!</v>
      </c>
      <c r="AE112" s="228" t="str">
        <f>IFERROR(VLOOKUP(HelpMe7[[#This Row],[ID]],CGTracker[#All],11,FALSE),"No CG Status Found")</f>
        <v>No CG Status Found</v>
      </c>
      <c r="AF112" s="228" t="e">
        <f>MONTH(TEXT(HelpMe7[[#This Row],[Updated Creation Date]],"mmm dd, yyyy hh:mm"))</f>
        <v>#VALUE!</v>
      </c>
      <c r="AG112" s="228" t="e">
        <f>_xlfn.CONCAT(HelpMe7[[#This Row],[Year]],"-M",HelpMe7[[#This Row],[Month]])</f>
        <v>#VALUE!</v>
      </c>
      <c r="AH112" s="228" t="str">
        <f ca="1">IF(HelpMe7[[#This Row],[Age]]&lt;2,"Less than 2",IF(HelpMe7[[#This Row],[Age]]&lt;5,"From 2 to 5",IF(HelpMe7[[#This Row],[Age]]&lt;10,"From 5 to 10","More than 10")))</f>
        <v>More than 10</v>
      </c>
      <c r="AI1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45491.404861111114</v>
      </c>
      <c r="AJ1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45505.767361111109</v>
      </c>
    </row>
    <row r="113" spans="1:36" ht="14.5">
      <c r="A113" s="237" t="s">
        <v>3205</v>
      </c>
      <c r="B113" s="224" t="s">
        <v>117</v>
      </c>
      <c r="C113" s="224" t="s">
        <v>906</v>
      </c>
      <c r="D113" s="1" t="s">
        <v>2103</v>
      </c>
      <c r="E113" s="224" t="s">
        <v>1029</v>
      </c>
      <c r="F113" s="224" t="s">
        <v>843</v>
      </c>
      <c r="G113" s="224" t="s">
        <v>844</v>
      </c>
      <c r="H113" s="224" t="s">
        <v>403</v>
      </c>
      <c r="I113" s="227" t="s">
        <v>3206</v>
      </c>
      <c r="J113" s="225" t="s">
        <v>3207</v>
      </c>
      <c r="K113" s="224" t="s">
        <v>845</v>
      </c>
      <c r="L113" s="225" t="s">
        <v>3208</v>
      </c>
      <c r="M113" s="224" t="s">
        <v>1029</v>
      </c>
      <c r="N113" s="224" t="s">
        <v>895</v>
      </c>
      <c r="O113" s="224" t="s">
        <v>848</v>
      </c>
      <c r="P113" s="225" t="s">
        <v>3208</v>
      </c>
      <c r="Q113" s="224" t="s">
        <v>861</v>
      </c>
      <c r="R113" s="225" t="s">
        <v>3209</v>
      </c>
      <c r="S113" s="225" t="s">
        <v>3209</v>
      </c>
      <c r="T113" s="225" t="s">
        <v>3207</v>
      </c>
      <c r="U113" s="224" t="s">
        <v>885</v>
      </c>
      <c r="V113" s="224" t="s">
        <v>1260</v>
      </c>
      <c r="W113" s="224" t="s">
        <v>850</v>
      </c>
      <c r="X113" s="228" t="str">
        <f>VLOOKUP(HelpMe7[[#This Row],[Technician]],Technicians[#All],3,FALSE)</f>
        <v>RAK Ceramics</v>
      </c>
      <c r="Y113" s="228" t="str">
        <f>VLOOKUP(HelpMe7[[#This Row],[Technician]],Technicians[#All],2,FALSE)</f>
        <v>SAP Basis</v>
      </c>
      <c r="Z113" s="230" t="e">
        <f>IF((TEXT("Oct 28, 2024 00:00 AM","mmm dd, yyyy hh:mm") - TEXT(HelpMe7[[#This Row],[Updated Creation Date]],"mmm dd, yyyy hh:mm"))&gt;0, "Yes","No")</f>
        <v>#VALUE!</v>
      </c>
      <c r="AA113" s="230">
        <f ca="1">IF(HelpMe7[[#This Row],[Updated Resolved Date]]="-",NOW()-TEXT(HelpMe7[[#This Row],[Updated Creation Date]],"mmm dd, yyyy hh:mm"),HelpMe7[[#This Row],[Updated Resolved Date]]-HelpMe7[[#This Row],[Updated Creation Date]])</f>
        <v>0.41597222221753327</v>
      </c>
      <c r="AB113" s="231" t="e">
        <f>YEAR(TEXT(HelpMe7[[#This Row],[Updated Creation Date]],"mmm dd, yyyy hh:mm"))</f>
        <v>#VALUE!</v>
      </c>
      <c r="AC113" s="228" t="e">
        <f>WEEKNUM(TEXT(HelpMe7[[#This Row],[Updated Creation Date]],"mmm dd, yyyy hh:mm"),2)</f>
        <v>#VALUE!</v>
      </c>
      <c r="AD113" s="228" t="e">
        <f>_xlfn.CONCAT(HelpMe7[[#This Row],[Year]],"-W",HelpMe7[[#This Row],[Week'#]])</f>
        <v>#VALUE!</v>
      </c>
      <c r="AE113" s="228" t="str">
        <f>IFERROR(VLOOKUP(HelpMe7[[#This Row],[ID]],CGTracker[#All],11,FALSE),"No CG Status Found")</f>
        <v>No CG Status Found</v>
      </c>
      <c r="AF113" s="228" t="e">
        <f>MONTH(TEXT(HelpMe7[[#This Row],[Updated Creation Date]],"mmm dd, yyyy hh:mm"))</f>
        <v>#VALUE!</v>
      </c>
      <c r="AG113" s="228" t="e">
        <f>_xlfn.CONCAT(HelpMe7[[#This Row],[Year]],"-M",HelpMe7[[#This Row],[Month]])</f>
        <v>#VALUE!</v>
      </c>
      <c r="AH113" s="228" t="str">
        <f ca="1">IF(HelpMe7[[#This Row],[Age]]&lt;2,"Less than 2",IF(HelpMe7[[#This Row],[Age]]&lt;5,"From 2 to 5",IF(HelpMe7[[#This Row],[Age]]&lt;10,"From 5 to 10","More than 10")))</f>
        <v>Less than 2</v>
      </c>
      <c r="AI1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45496.465277777781</v>
      </c>
      <c r="AJ1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45496.881249999999</v>
      </c>
    </row>
    <row r="114" spans="1:36" ht="14.5">
      <c r="A114" s="237" t="s">
        <v>3210</v>
      </c>
      <c r="B114" s="224" t="s">
        <v>156</v>
      </c>
      <c r="C114" s="224" t="s">
        <v>795</v>
      </c>
      <c r="D114" s="1" t="s">
        <v>2167</v>
      </c>
      <c r="E114" s="224" t="s">
        <v>1075</v>
      </c>
      <c r="F114" s="224" t="s">
        <v>742</v>
      </c>
      <c r="G114" s="224" t="s">
        <v>864</v>
      </c>
      <c r="H114" s="224" t="s">
        <v>403</v>
      </c>
      <c r="I114" s="227" t="s">
        <v>3211</v>
      </c>
      <c r="J114" s="225" t="s">
        <v>3212</v>
      </c>
      <c r="K114" s="224" t="s">
        <v>845</v>
      </c>
      <c r="L114" s="225" t="s">
        <v>3213</v>
      </c>
      <c r="M114" s="224" t="s">
        <v>1075</v>
      </c>
      <c r="N114" s="224" t="s">
        <v>968</v>
      </c>
      <c r="O114" s="224" t="s">
        <v>848</v>
      </c>
      <c r="P114" s="225" t="s">
        <v>3214</v>
      </c>
      <c r="Q114" s="224" t="s">
        <v>795</v>
      </c>
      <c r="R114" s="225" t="s">
        <v>3215</v>
      </c>
      <c r="S114" s="225" t="s">
        <v>3215</v>
      </c>
      <c r="T114" s="225" t="s">
        <v>3212</v>
      </c>
      <c r="U114" s="224" t="s">
        <v>1260</v>
      </c>
      <c r="V114" s="224" t="s">
        <v>3216</v>
      </c>
      <c r="W114" s="224" t="s">
        <v>850</v>
      </c>
      <c r="X114" s="228" t="str">
        <f>VLOOKUP(HelpMe7[[#This Row],[Technician]],Technicians[#All],3,FALSE)</f>
        <v>RAK Ceramics</v>
      </c>
      <c r="Y114" s="228" t="str">
        <f>VLOOKUP(HelpMe7[[#This Row],[Technician]],Technicians[#All],2,FALSE)</f>
        <v>SAP SD</v>
      </c>
      <c r="Z114" s="233" t="e">
        <f>IF((TEXT("Oct 28, 2024 00:00 AM","mmm dd, yyyy hh:mm") - TEXT(HelpMe7[[#This Row],[Updated Creation Date]],"mmm dd, yyyy hh:mm"))&gt;0, "Yes","No")</f>
        <v>#VALUE!</v>
      </c>
      <c r="AA114" s="230">
        <f ca="1">IF(HelpMe7[[#This Row],[Updated Resolved Date]]="-",NOW()-TEXT(HelpMe7[[#This Row],[Updated Creation Date]],"mmm dd, yyyy hh:mm"),HelpMe7[[#This Row],[Updated Resolved Date]]-HelpMe7[[#This Row],[Updated Creation Date]])</f>
        <v>26.320138888891961</v>
      </c>
      <c r="AB114" s="231" t="e">
        <f>YEAR(TEXT(HelpMe7[[#This Row],[Updated Creation Date]],"mmm dd, yyyy hh:mm"))</f>
        <v>#VALUE!</v>
      </c>
      <c r="AC114" s="228" t="e">
        <f>WEEKNUM(TEXT(HelpMe7[[#This Row],[Updated Creation Date]],"mmm dd, yyyy hh:mm"),2)</f>
        <v>#VALUE!</v>
      </c>
      <c r="AD114" s="228" t="e">
        <f>_xlfn.CONCAT(HelpMe7[[#This Row],[Year]],"-W",HelpMe7[[#This Row],[Week'#]])</f>
        <v>#VALUE!</v>
      </c>
      <c r="AE114" s="228" t="str">
        <f>IFERROR(VLOOKUP(HelpMe7[[#This Row],[ID]],CGTracker[#All],11,FALSE),"No CG Status Found")</f>
        <v>No CG Status Found</v>
      </c>
      <c r="AF114" s="228" t="e">
        <f>MONTH(TEXT(HelpMe7[[#This Row],[Updated Creation Date]],"mmm dd, yyyy hh:mm"))</f>
        <v>#VALUE!</v>
      </c>
      <c r="AG114" s="228" t="e">
        <f>_xlfn.CONCAT(HelpMe7[[#This Row],[Year]],"-M",HelpMe7[[#This Row],[Month]])</f>
        <v>#VALUE!</v>
      </c>
      <c r="AH114" s="228" t="str">
        <f ca="1">IF(HelpMe7[[#This Row],[Age]]&lt;2,"Less than 2",IF(HelpMe7[[#This Row],[Age]]&lt;5,"From 2 to 5",IF(HelpMe7[[#This Row],[Age]]&lt;10,"From 5 to 10","More than 10")))</f>
        <v>More than 10</v>
      </c>
      <c r="AI1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45492.427777777775</v>
      </c>
      <c r="AJ1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45518.747916666667</v>
      </c>
    </row>
    <row r="115" spans="1:36" ht="14.5">
      <c r="A115" s="237" t="s">
        <v>3217</v>
      </c>
      <c r="B115" s="224" t="s">
        <v>156</v>
      </c>
      <c r="C115" s="224" t="s">
        <v>861</v>
      </c>
      <c r="D115" s="1" t="s">
        <v>1329</v>
      </c>
      <c r="E115" s="224" t="s">
        <v>953</v>
      </c>
      <c r="F115" s="224" t="s">
        <v>843</v>
      </c>
      <c r="G115" s="224" t="s">
        <v>844</v>
      </c>
      <c r="H115" s="224" t="s">
        <v>403</v>
      </c>
      <c r="I115" s="227" t="s">
        <v>3218</v>
      </c>
      <c r="J115" s="225" t="s">
        <v>3219</v>
      </c>
      <c r="K115" s="224" t="s">
        <v>845</v>
      </c>
      <c r="L115" s="225" t="s">
        <v>3083</v>
      </c>
      <c r="M115" s="224" t="s">
        <v>953</v>
      </c>
      <c r="N115" s="224" t="s">
        <v>912</v>
      </c>
      <c r="O115" s="224" t="s">
        <v>920</v>
      </c>
      <c r="P115" s="225" t="s">
        <v>3220</v>
      </c>
      <c r="Q115" s="224" t="s">
        <v>861</v>
      </c>
      <c r="R115" s="225" t="s">
        <v>3221</v>
      </c>
      <c r="S115" s="225" t="s">
        <v>3222</v>
      </c>
      <c r="T115" s="225" t="s">
        <v>3219</v>
      </c>
      <c r="U115" s="224" t="s">
        <v>1260</v>
      </c>
      <c r="V115" s="224" t="s">
        <v>1260</v>
      </c>
      <c r="W115" s="224" t="s">
        <v>850</v>
      </c>
      <c r="X115" s="228" t="str">
        <f>VLOOKUP(HelpMe7[[#This Row],[Technician]],Technicians[#All],3,FALSE)</f>
        <v>RAK Ceramics</v>
      </c>
      <c r="Y115" s="228" t="str">
        <f>VLOOKUP(HelpMe7[[#This Row],[Technician]],Technicians[#All],2,FALSE)</f>
        <v>SAP Basis</v>
      </c>
      <c r="Z115" s="230" t="e">
        <f>IF((TEXT("Oct 28, 2024 00:00 AM","mmm dd, yyyy hh:mm") - TEXT(HelpMe7[[#This Row],[Updated Creation Date]],"mmm dd, yyyy hh:mm"))&gt;0, "Yes","No")</f>
        <v>#VALUE!</v>
      </c>
      <c r="AA115" s="230">
        <f ca="1">IF(HelpMe7[[#This Row],[Updated Resolved Date]]="-",NOW()-TEXT(HelpMe7[[#This Row],[Updated Creation Date]],"mmm dd, yyyy hh:mm"),HelpMe7[[#This Row],[Updated Resolved Date]]-HelpMe7[[#This Row],[Updated Creation Date]])</f>
        <v>0.97916666666424135</v>
      </c>
      <c r="AB115" s="231" t="e">
        <f>YEAR(TEXT(HelpMe7[[#This Row],[Updated Creation Date]],"mmm dd, yyyy hh:mm"))</f>
        <v>#VALUE!</v>
      </c>
      <c r="AC115" s="228" t="e">
        <f>WEEKNUM(TEXT(HelpMe7[[#This Row],[Updated Creation Date]],"mmm dd, yyyy hh:mm"),2)</f>
        <v>#VALUE!</v>
      </c>
      <c r="AD115" s="228" t="e">
        <f>_xlfn.CONCAT(HelpMe7[[#This Row],[Year]],"-W",HelpMe7[[#This Row],[Week'#]])</f>
        <v>#VALUE!</v>
      </c>
      <c r="AE115" s="228" t="str">
        <f>IFERROR(VLOOKUP(HelpMe7[[#This Row],[ID]],CGTracker[#All],11,FALSE),"No CG Status Found")</f>
        <v>No CG Status Found</v>
      </c>
      <c r="AF115" s="228" t="e">
        <f>MONTH(TEXT(HelpMe7[[#This Row],[Updated Creation Date]],"mmm dd, yyyy hh:mm"))</f>
        <v>#VALUE!</v>
      </c>
      <c r="AG115" s="228" t="e">
        <f>_xlfn.CONCAT(HelpMe7[[#This Row],[Year]],"-M",HelpMe7[[#This Row],[Month]])</f>
        <v>#VALUE!</v>
      </c>
      <c r="AH115" s="228" t="str">
        <f ca="1">IF(HelpMe7[[#This Row],[Age]]&lt;2,"Less than 2",IF(HelpMe7[[#This Row],[Age]]&lt;5,"From 2 to 5",IF(HelpMe7[[#This Row],[Age]]&lt;10,"From 5 to 10","More than 10")))</f>
        <v>Less than 2</v>
      </c>
      <c r="AI1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45495.656944444447</v>
      </c>
      <c r="AJ1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45496.636111111111</v>
      </c>
    </row>
    <row r="116" spans="1:36" ht="26">
      <c r="A116" s="237">
        <v>4000000772</v>
      </c>
      <c r="B116" s="224" t="s">
        <v>117</v>
      </c>
      <c r="C116" s="224" t="s">
        <v>795</v>
      </c>
      <c r="D116" s="1" t="s">
        <v>685</v>
      </c>
      <c r="E116" s="224" t="s">
        <v>1472</v>
      </c>
      <c r="F116" s="224" t="s">
        <v>518</v>
      </c>
      <c r="G116" s="224" t="s">
        <v>516</v>
      </c>
      <c r="H116" s="224" t="s">
        <v>746</v>
      </c>
      <c r="I116" s="227" t="s">
        <v>3223</v>
      </c>
      <c r="J116" s="225" t="s">
        <v>3224</v>
      </c>
      <c r="K116" s="224" t="s">
        <v>845</v>
      </c>
      <c r="L116" s="225" t="s">
        <v>1260</v>
      </c>
      <c r="M116" s="224" t="s">
        <v>963</v>
      </c>
      <c r="N116" s="224" t="s">
        <v>1071</v>
      </c>
      <c r="O116" s="224" t="s">
        <v>972</v>
      </c>
      <c r="P116" s="225" t="s">
        <v>3225</v>
      </c>
      <c r="Q116" s="224" t="s">
        <v>861</v>
      </c>
      <c r="R116" s="225" t="s">
        <v>1260</v>
      </c>
      <c r="S116" s="225" t="s">
        <v>3226</v>
      </c>
      <c r="T116" s="225" t="s">
        <v>3224</v>
      </c>
      <c r="U116" s="224" t="s">
        <v>845</v>
      </c>
      <c r="V116" s="224" t="s">
        <v>3227</v>
      </c>
      <c r="W116" s="224" t="s">
        <v>850</v>
      </c>
      <c r="X116" s="228" t="str">
        <f>VLOOKUP(HelpMe7[[#This Row],[Technician]],Technicians[#All],3,FALSE)</f>
        <v>Capgemini</v>
      </c>
      <c r="Y116" s="228" t="str">
        <f>VLOOKUP(HelpMe7[[#This Row],[Technician]],Technicians[#All],2,FALSE)</f>
        <v>SAP SD</v>
      </c>
      <c r="Z116" s="230" t="e">
        <f>IF((TEXT("Oct 28, 2024 00:00 AM","mmm dd, yyyy hh:mm") - TEXT(HelpMe7[[#This Row],[Updated Creation Date]],"mmm dd, yyyy hh:mm"))&gt;0, "Yes","No")</f>
        <v>#VALUE!</v>
      </c>
      <c r="AA116" s="230">
        <f ca="1">IF(HelpMe7[[#This Row],[Updated Resolved Date]]="-",NOW()-TEXT(HelpMe7[[#This Row],[Updated Creation Date]],"mmm dd, yyyy hh:mm"),HelpMe7[[#This Row],[Updated Resolved Date]]-HelpMe7[[#This Row],[Updated Creation Date]])</f>
        <v>162.46586238425516</v>
      </c>
      <c r="AB116" s="231" t="e">
        <f>YEAR(TEXT(HelpMe7[[#This Row],[Updated Creation Date]],"mmm dd, yyyy hh:mm"))</f>
        <v>#VALUE!</v>
      </c>
      <c r="AC116" s="228" t="e">
        <f>WEEKNUM(TEXT(HelpMe7[[#This Row],[Updated Creation Date]],"mmm dd, yyyy hh:mm"),2)</f>
        <v>#VALUE!</v>
      </c>
      <c r="AD116" s="228" t="e">
        <f>_xlfn.CONCAT(HelpMe7[[#This Row],[Year]],"-W",HelpMe7[[#This Row],[Week'#]])</f>
        <v>#VALUE!</v>
      </c>
      <c r="AE116" s="228" t="str">
        <f>IFERROR(VLOOKUP(HelpMe7[[#This Row],[ID]],CGTracker[#All],11,FALSE),"No CG Status Found")</f>
        <v>User acceptance</v>
      </c>
      <c r="AF116" s="228" t="e">
        <f>MONTH(TEXT(HelpMe7[[#This Row],[Updated Creation Date]],"mmm dd, yyyy hh:mm"))</f>
        <v>#VALUE!</v>
      </c>
      <c r="AG116" s="228" t="e">
        <f>_xlfn.CONCAT(HelpMe7[[#This Row],[Year]],"-M",HelpMe7[[#This Row],[Month]])</f>
        <v>#VALUE!</v>
      </c>
      <c r="AH116" s="228" t="str">
        <f ca="1">IF(HelpMe7[[#This Row],[Age]]&lt;2,"Less than 2",IF(HelpMe7[[#This Row],[Age]]&lt;5,"From 2 to 5",IF(HelpMe7[[#This Row],[Age]]&lt;10,"From 5 to 10","More than 10")))</f>
        <v>More than 10</v>
      </c>
      <c r="AI1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45490.319444444445</v>
      </c>
      <c r="AJ1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17" spans="1:36" ht="14.5">
      <c r="A117" s="237" t="s">
        <v>3228</v>
      </c>
      <c r="B117" s="224" t="s">
        <v>117</v>
      </c>
      <c r="C117" s="224" t="s">
        <v>861</v>
      </c>
      <c r="D117" s="1" t="s">
        <v>2256</v>
      </c>
      <c r="E117" s="224" t="s">
        <v>1070</v>
      </c>
      <c r="F117" s="224" t="s">
        <v>742</v>
      </c>
      <c r="G117" s="224" t="s">
        <v>516</v>
      </c>
      <c r="H117" s="224" t="s">
        <v>131</v>
      </c>
      <c r="I117" s="227" t="s">
        <v>3229</v>
      </c>
      <c r="J117" s="225" t="s">
        <v>3230</v>
      </c>
      <c r="K117" s="224" t="s">
        <v>845</v>
      </c>
      <c r="L117" s="225" t="s">
        <v>1260</v>
      </c>
      <c r="M117" s="224" t="s">
        <v>963</v>
      </c>
      <c r="N117" s="224" t="s">
        <v>1071</v>
      </c>
      <c r="O117" s="224" t="s">
        <v>972</v>
      </c>
      <c r="P117" s="225" t="s">
        <v>3231</v>
      </c>
      <c r="Q117" s="224" t="s">
        <v>2257</v>
      </c>
      <c r="R117" s="225" t="s">
        <v>1260</v>
      </c>
      <c r="S117" s="225" t="s">
        <v>1260</v>
      </c>
      <c r="T117" s="225" t="s">
        <v>3230</v>
      </c>
      <c r="U117" s="224" t="s">
        <v>845</v>
      </c>
      <c r="V117" s="224" t="s">
        <v>3232</v>
      </c>
      <c r="W117" s="224" t="s">
        <v>850</v>
      </c>
      <c r="X117" s="228" t="str">
        <f>VLOOKUP(HelpMe7[[#This Row],[Technician]],Technicians[#All],3,FALSE)</f>
        <v>RAK Ceramics</v>
      </c>
      <c r="Y117" s="228" t="str">
        <f>VLOOKUP(HelpMe7[[#This Row],[Technician]],Technicians[#All],2,FALSE)</f>
        <v>SAP SD</v>
      </c>
      <c r="Z117" s="230" t="e">
        <f>IF((TEXT("Oct 28, 2024 00:00 AM","mmm dd, yyyy hh:mm") - TEXT(HelpMe7[[#This Row],[Updated Creation Date]],"mmm dd, yyyy hh:mm"))&gt;0, "Yes","No")</f>
        <v>#VALUE!</v>
      </c>
      <c r="AA117" s="230">
        <f ca="1">IF(HelpMe7[[#This Row],[Updated Resolved Date]]="-",NOW()-TEXT(HelpMe7[[#This Row],[Updated Creation Date]],"mmm dd, yyyy hh:mm"),HelpMe7[[#This Row],[Updated Resolved Date]]-HelpMe7[[#This Row],[Updated Creation Date]])</f>
        <v>162.4630846064756</v>
      </c>
      <c r="AB117" s="231" t="e">
        <f>YEAR(TEXT(HelpMe7[[#This Row],[Updated Creation Date]],"mmm dd, yyyy hh:mm"))</f>
        <v>#VALUE!</v>
      </c>
      <c r="AC117" s="228" t="e">
        <f>WEEKNUM(TEXT(HelpMe7[[#This Row],[Updated Creation Date]],"mmm dd, yyyy hh:mm"),2)</f>
        <v>#VALUE!</v>
      </c>
      <c r="AD117" s="228" t="e">
        <f>_xlfn.CONCAT(HelpMe7[[#This Row],[Year]],"-W",HelpMe7[[#This Row],[Week'#]])</f>
        <v>#VALUE!</v>
      </c>
      <c r="AE117" s="228" t="str">
        <f>IFERROR(VLOOKUP(HelpMe7[[#This Row],[ID]],CGTracker[#All],11,FALSE),"No CG Status Found")</f>
        <v>No CG Status Found</v>
      </c>
      <c r="AF117" s="228" t="e">
        <f>MONTH(TEXT(HelpMe7[[#This Row],[Updated Creation Date]],"mmm dd, yyyy hh:mm"))</f>
        <v>#VALUE!</v>
      </c>
      <c r="AG117" s="228" t="e">
        <f>_xlfn.CONCAT(HelpMe7[[#This Row],[Year]],"-M",HelpMe7[[#This Row],[Month]])</f>
        <v>#VALUE!</v>
      </c>
      <c r="AH117" s="228" t="str">
        <f ca="1">IF(HelpMe7[[#This Row],[Age]]&lt;2,"Less than 2",IF(HelpMe7[[#This Row],[Age]]&lt;5,"From 2 to 5",IF(HelpMe7[[#This Row],[Age]]&lt;10,"From 5 to 10","More than 10")))</f>
        <v>More than 10</v>
      </c>
      <c r="AI1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45490.322222222225</v>
      </c>
      <c r="AJ1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18" spans="1:36" ht="14.5">
      <c r="A118" s="237" t="s">
        <v>3233</v>
      </c>
      <c r="B118" s="224" t="s">
        <v>117</v>
      </c>
      <c r="C118" s="224" t="s">
        <v>795</v>
      </c>
      <c r="D118" s="1" t="s">
        <v>1871</v>
      </c>
      <c r="E118" s="224" t="s">
        <v>1070</v>
      </c>
      <c r="F118" s="224" t="s">
        <v>742</v>
      </c>
      <c r="G118" s="224" t="s">
        <v>516</v>
      </c>
      <c r="H118" s="224" t="s">
        <v>131</v>
      </c>
      <c r="I118" s="227" t="s">
        <v>3234</v>
      </c>
      <c r="J118" s="225" t="s">
        <v>3224</v>
      </c>
      <c r="K118" s="224" t="s">
        <v>845</v>
      </c>
      <c r="L118" s="225" t="s">
        <v>1260</v>
      </c>
      <c r="M118" s="224" t="s">
        <v>963</v>
      </c>
      <c r="N118" s="224" t="s">
        <v>1071</v>
      </c>
      <c r="O118" s="224" t="s">
        <v>972</v>
      </c>
      <c r="P118" s="225" t="s">
        <v>3235</v>
      </c>
      <c r="Q118" s="224" t="s">
        <v>861</v>
      </c>
      <c r="R118" s="225" t="s">
        <v>1260</v>
      </c>
      <c r="S118" s="225" t="s">
        <v>1260</v>
      </c>
      <c r="T118" s="225" t="s">
        <v>3224</v>
      </c>
      <c r="U118" s="224" t="s">
        <v>845</v>
      </c>
      <c r="V118" s="224" t="s">
        <v>3236</v>
      </c>
      <c r="W118" s="224" t="s">
        <v>850</v>
      </c>
      <c r="X118" s="228" t="str">
        <f>VLOOKUP(HelpMe7[[#This Row],[Technician]],Technicians[#All],3,FALSE)</f>
        <v>RAK Ceramics</v>
      </c>
      <c r="Y118" s="228" t="str">
        <f>VLOOKUP(HelpMe7[[#This Row],[Technician]],Technicians[#All],2,FALSE)</f>
        <v>SAP SD</v>
      </c>
      <c r="Z118" s="230" t="e">
        <f>IF((TEXT("Oct 28, 2024 00:00 AM","mmm dd, yyyy hh:mm") - TEXT(HelpMe7[[#This Row],[Updated Creation Date]],"mmm dd, yyyy hh:mm"))&gt;0, "Yes","No")</f>
        <v>#VALUE!</v>
      </c>
      <c r="AA118" s="230">
        <f ca="1">IF(HelpMe7[[#This Row],[Updated Resolved Date]]="-",NOW()-TEXT(HelpMe7[[#This Row],[Updated Creation Date]],"mmm dd, yyyy hh:mm"),HelpMe7[[#This Row],[Updated Resolved Date]]-HelpMe7[[#This Row],[Updated Creation Date]])</f>
        <v>162.46030682870332</v>
      </c>
      <c r="AB118" s="231" t="e">
        <f>YEAR(TEXT(HelpMe7[[#This Row],[Updated Creation Date]],"mmm dd, yyyy hh:mm"))</f>
        <v>#VALUE!</v>
      </c>
      <c r="AC118" s="228" t="e">
        <f>WEEKNUM(TEXT(HelpMe7[[#This Row],[Updated Creation Date]],"mmm dd, yyyy hh:mm"),2)</f>
        <v>#VALUE!</v>
      </c>
      <c r="AD118" s="228" t="e">
        <f>_xlfn.CONCAT(HelpMe7[[#This Row],[Year]],"-W",HelpMe7[[#This Row],[Week'#]])</f>
        <v>#VALUE!</v>
      </c>
      <c r="AE118" s="228" t="str">
        <f>IFERROR(VLOOKUP(HelpMe7[[#This Row],[ID]],CGTracker[#All],11,FALSE),"No CG Status Found")</f>
        <v>No CG Status Found</v>
      </c>
      <c r="AF118" s="228" t="e">
        <f>MONTH(TEXT(HelpMe7[[#This Row],[Updated Creation Date]],"mmm dd, yyyy hh:mm"))</f>
        <v>#VALUE!</v>
      </c>
      <c r="AG118" s="228" t="e">
        <f>_xlfn.CONCAT(HelpMe7[[#This Row],[Year]],"-M",HelpMe7[[#This Row],[Month]])</f>
        <v>#VALUE!</v>
      </c>
      <c r="AH118" s="228" t="str">
        <f ca="1">IF(HelpMe7[[#This Row],[Age]]&lt;2,"Less than 2",IF(HelpMe7[[#This Row],[Age]]&lt;5,"From 2 to 5",IF(HelpMe7[[#This Row],[Age]]&lt;10,"From 5 to 10","More than 10")))</f>
        <v>More than 10</v>
      </c>
      <c r="AI1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45490.324999999997</v>
      </c>
      <c r="AJ1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19" spans="1:36" ht="26">
      <c r="A119" s="237" t="s">
        <v>3237</v>
      </c>
      <c r="B119" s="224" t="s">
        <v>117</v>
      </c>
      <c r="C119" s="224" t="s">
        <v>861</v>
      </c>
      <c r="D119" s="1" t="s">
        <v>1116</v>
      </c>
      <c r="E119" s="224" t="s">
        <v>1070</v>
      </c>
      <c r="F119" s="224" t="s">
        <v>742</v>
      </c>
      <c r="G119" s="224" t="s">
        <v>516</v>
      </c>
      <c r="H119" s="224" t="s">
        <v>131</v>
      </c>
      <c r="I119" s="227" t="s">
        <v>3238</v>
      </c>
      <c r="J119" s="225" t="s">
        <v>3224</v>
      </c>
      <c r="K119" s="224" t="s">
        <v>845</v>
      </c>
      <c r="L119" s="225" t="s">
        <v>1260</v>
      </c>
      <c r="M119" s="224" t="s">
        <v>963</v>
      </c>
      <c r="N119" s="224" t="s">
        <v>1071</v>
      </c>
      <c r="O119" s="224" t="s">
        <v>964</v>
      </c>
      <c r="P119" s="225" t="s">
        <v>3235</v>
      </c>
      <c r="Q119" s="224" t="s">
        <v>861</v>
      </c>
      <c r="R119" s="225" t="s">
        <v>1260</v>
      </c>
      <c r="S119" s="225" t="s">
        <v>3239</v>
      </c>
      <c r="T119" s="225" t="s">
        <v>3224</v>
      </c>
      <c r="U119" s="224" t="s">
        <v>845</v>
      </c>
      <c r="V119" s="224" t="s">
        <v>1260</v>
      </c>
      <c r="W119" s="224" t="s">
        <v>1117</v>
      </c>
      <c r="X119" s="228" t="str">
        <f>VLOOKUP(HelpMe7[[#This Row],[Technician]],Technicians[#All],3,FALSE)</f>
        <v>RAK Ceramics</v>
      </c>
      <c r="Y119" s="228" t="str">
        <f>VLOOKUP(HelpMe7[[#This Row],[Technician]],Technicians[#All],2,FALSE)</f>
        <v>SAP SD</v>
      </c>
      <c r="Z119" s="233" t="e">
        <f>IF((TEXT("Oct 28, 2024 00:00 AM","mmm dd, yyyy hh:mm") - TEXT(HelpMe7[[#This Row],[Updated Creation Date]],"mmm dd, yyyy hh:mm"))&gt;0, "Yes","No")</f>
        <v>#VALUE!</v>
      </c>
      <c r="AA119" s="230">
        <f ca="1">IF(HelpMe7[[#This Row],[Updated Resolved Date]]="-",NOW()-TEXT(HelpMe7[[#This Row],[Updated Creation Date]],"mmm dd, yyyy hh:mm"),HelpMe7[[#This Row],[Updated Resolved Date]]-HelpMe7[[#This Row],[Updated Creation Date]])</f>
        <v>162.45614016203035</v>
      </c>
      <c r="AB119" s="231" t="e">
        <f>YEAR(TEXT(HelpMe7[[#This Row],[Updated Creation Date]],"mmm dd, yyyy hh:mm"))</f>
        <v>#VALUE!</v>
      </c>
      <c r="AC119" s="228" t="e">
        <f>WEEKNUM(TEXT(HelpMe7[[#This Row],[Updated Creation Date]],"mmm dd, yyyy hh:mm"),2)</f>
        <v>#VALUE!</v>
      </c>
      <c r="AD119" s="228" t="e">
        <f>_xlfn.CONCAT(HelpMe7[[#This Row],[Year]],"-W",HelpMe7[[#This Row],[Week'#]])</f>
        <v>#VALUE!</v>
      </c>
      <c r="AE119" s="228" t="str">
        <f>IFERROR(VLOOKUP(HelpMe7[[#This Row],[ID]],CGTracker[#All],11,FALSE),"No CG Status Found")</f>
        <v>No CG Status Found</v>
      </c>
      <c r="AF119" s="228" t="e">
        <f>MONTH(TEXT(HelpMe7[[#This Row],[Updated Creation Date]],"mmm dd, yyyy hh:mm"))</f>
        <v>#VALUE!</v>
      </c>
      <c r="AG119" s="228" t="e">
        <f>_xlfn.CONCAT(HelpMe7[[#This Row],[Year]],"-M",HelpMe7[[#This Row],[Month]])</f>
        <v>#VALUE!</v>
      </c>
      <c r="AH119" s="228" t="str">
        <f ca="1">IF(HelpMe7[[#This Row],[Age]]&lt;2,"Less than 2",IF(HelpMe7[[#This Row],[Age]]&lt;5,"From 2 to 5",IF(HelpMe7[[#This Row],[Age]]&lt;10,"From 5 to 10","More than 10")))</f>
        <v>More than 10</v>
      </c>
      <c r="AI1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45490.32916666667</v>
      </c>
      <c r="AJ1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0" spans="1:36" ht="26">
      <c r="A120" s="237" t="s">
        <v>3240</v>
      </c>
      <c r="B120" s="224" t="s">
        <v>117</v>
      </c>
      <c r="C120" s="224" t="s">
        <v>795</v>
      </c>
      <c r="D120" s="1" t="s">
        <v>1081</v>
      </c>
      <c r="E120" s="224" t="s">
        <v>1024</v>
      </c>
      <c r="F120" s="224" t="s">
        <v>742</v>
      </c>
      <c r="G120" s="224" t="s">
        <v>864</v>
      </c>
      <c r="H120" s="224" t="s">
        <v>268</v>
      </c>
      <c r="I120" s="227" t="s">
        <v>3241</v>
      </c>
      <c r="J120" s="225" t="s">
        <v>3224</v>
      </c>
      <c r="K120" s="224" t="s">
        <v>845</v>
      </c>
      <c r="L120" s="225" t="s">
        <v>1260</v>
      </c>
      <c r="M120" s="224" t="s">
        <v>963</v>
      </c>
      <c r="N120" s="224" t="s">
        <v>860</v>
      </c>
      <c r="O120" s="224" t="s">
        <v>964</v>
      </c>
      <c r="P120" s="225" t="s">
        <v>3242</v>
      </c>
      <c r="Q120" s="224" t="s">
        <v>861</v>
      </c>
      <c r="R120" s="225" t="s">
        <v>1260</v>
      </c>
      <c r="S120" s="225" t="s">
        <v>3243</v>
      </c>
      <c r="T120" s="225" t="s">
        <v>3224</v>
      </c>
      <c r="U120" s="224" t="s">
        <v>845</v>
      </c>
      <c r="V120" s="224" t="s">
        <v>3244</v>
      </c>
      <c r="W120" s="224" t="s">
        <v>850</v>
      </c>
      <c r="X120" s="228" t="str">
        <f>VLOOKUP(HelpMe7[[#This Row],[Technician]],Technicians[#All],3,FALSE)</f>
        <v>RAK Ceramics</v>
      </c>
      <c r="Y120" s="228" t="str">
        <f>VLOOKUP(HelpMe7[[#This Row],[Technician]],Technicians[#All],2,FALSE)</f>
        <v>SAP SD</v>
      </c>
      <c r="Z120" s="233" t="e">
        <f>IF((TEXT("Oct 28, 2024 00:00 AM","mmm dd, yyyy hh:mm") - TEXT(HelpMe7[[#This Row],[Updated Creation Date]],"mmm dd, yyyy hh:mm"))&gt;0, "Yes","No")</f>
        <v>#VALUE!</v>
      </c>
      <c r="AA120" s="230">
        <f ca="1">IF(HelpMe7[[#This Row],[Updated Resolved Date]]="-",NOW()-TEXT(HelpMe7[[#This Row],[Updated Creation Date]],"mmm dd, yyyy hh:mm"),HelpMe7[[#This Row],[Updated Resolved Date]]-HelpMe7[[#This Row],[Updated Creation Date]])</f>
        <v>162.45475127314421</v>
      </c>
      <c r="AB120" s="231" t="e">
        <f>YEAR(TEXT(HelpMe7[[#This Row],[Updated Creation Date]],"mmm dd, yyyy hh:mm"))</f>
        <v>#VALUE!</v>
      </c>
      <c r="AC120" s="228" t="e">
        <f>WEEKNUM(TEXT(HelpMe7[[#This Row],[Updated Creation Date]],"mmm dd, yyyy hh:mm"),2)</f>
        <v>#VALUE!</v>
      </c>
      <c r="AD120" s="228" t="e">
        <f>_xlfn.CONCAT(HelpMe7[[#This Row],[Year]],"-W",HelpMe7[[#This Row],[Week'#]])</f>
        <v>#VALUE!</v>
      </c>
      <c r="AE120" s="228" t="str">
        <f>IFERROR(VLOOKUP(HelpMe7[[#This Row],[ID]],CGTracker[#All],11,FALSE),"No CG Status Found")</f>
        <v>No CG Status Found</v>
      </c>
      <c r="AF120" s="228" t="e">
        <f>MONTH(TEXT(HelpMe7[[#This Row],[Updated Creation Date]],"mmm dd, yyyy hh:mm"))</f>
        <v>#VALUE!</v>
      </c>
      <c r="AG120" s="228" t="e">
        <f>_xlfn.CONCAT(HelpMe7[[#This Row],[Year]],"-M",HelpMe7[[#This Row],[Month]])</f>
        <v>#VALUE!</v>
      </c>
      <c r="AH120" s="228" t="str">
        <f ca="1">IF(HelpMe7[[#This Row],[Age]]&lt;2,"Less than 2",IF(HelpMe7[[#This Row],[Age]]&lt;5,"From 2 to 5",IF(HelpMe7[[#This Row],[Age]]&lt;10,"From 5 to 10","More than 10")))</f>
        <v>More than 10</v>
      </c>
      <c r="AI1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45490.330555555556</v>
      </c>
      <c r="AJ1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1" spans="1:36" ht="14.5">
      <c r="A121" s="237" t="s">
        <v>3245</v>
      </c>
      <c r="B121" s="224" t="s">
        <v>117</v>
      </c>
      <c r="C121" s="224" t="s">
        <v>795</v>
      </c>
      <c r="D121" s="1" t="s">
        <v>489</v>
      </c>
      <c r="E121" s="224" t="s">
        <v>1070</v>
      </c>
      <c r="F121" s="224" t="s">
        <v>742</v>
      </c>
      <c r="G121" s="224" t="s">
        <v>516</v>
      </c>
      <c r="H121" s="224" t="s">
        <v>131</v>
      </c>
      <c r="I121" s="227" t="s">
        <v>3246</v>
      </c>
      <c r="J121" s="225" t="s">
        <v>3224</v>
      </c>
      <c r="K121" s="224" t="s">
        <v>845</v>
      </c>
      <c r="L121" s="225" t="s">
        <v>1260</v>
      </c>
      <c r="M121" s="224" t="s">
        <v>963</v>
      </c>
      <c r="N121" s="224" t="s">
        <v>1071</v>
      </c>
      <c r="O121" s="224" t="s">
        <v>972</v>
      </c>
      <c r="P121" s="225" t="s">
        <v>3247</v>
      </c>
      <c r="Q121" s="224" t="s">
        <v>861</v>
      </c>
      <c r="R121" s="225" t="s">
        <v>1260</v>
      </c>
      <c r="S121" s="225" t="s">
        <v>1260</v>
      </c>
      <c r="T121" s="225" t="s">
        <v>3224</v>
      </c>
      <c r="U121" s="224" t="s">
        <v>845</v>
      </c>
      <c r="V121" s="224" t="s">
        <v>3248</v>
      </c>
      <c r="W121" s="224" t="s">
        <v>850</v>
      </c>
      <c r="X121" s="228" t="str">
        <f>VLOOKUP(HelpMe7[[#This Row],[Technician]],Technicians[#All],3,FALSE)</f>
        <v>RAK Ceramics</v>
      </c>
      <c r="Y121" s="228" t="str">
        <f>VLOOKUP(HelpMe7[[#This Row],[Technician]],Technicians[#All],2,FALSE)</f>
        <v>SAP SD</v>
      </c>
      <c r="Z121" s="233" t="e">
        <f>IF((TEXT("Oct 28, 2024 00:00 AM","mmm dd, yyyy hh:mm") - TEXT(HelpMe7[[#This Row],[Updated Creation Date]],"mmm dd, yyyy hh:mm"))&gt;0, "Yes","No")</f>
        <v>#VALUE!</v>
      </c>
      <c r="AA121" s="230">
        <f ca="1">IF(HelpMe7[[#This Row],[Updated Resolved Date]]="-",NOW()-TEXT(HelpMe7[[#This Row],[Updated Creation Date]],"mmm dd, yyyy hh:mm"),HelpMe7[[#This Row],[Updated Resolved Date]]-HelpMe7[[#This Row],[Updated Creation Date]])</f>
        <v>162.45336238425807</v>
      </c>
      <c r="AB121" s="231" t="e">
        <f>YEAR(TEXT(HelpMe7[[#This Row],[Updated Creation Date]],"mmm dd, yyyy hh:mm"))</f>
        <v>#VALUE!</v>
      </c>
      <c r="AC121" s="228" t="e">
        <f>WEEKNUM(TEXT(HelpMe7[[#This Row],[Updated Creation Date]],"mmm dd, yyyy hh:mm"),2)</f>
        <v>#VALUE!</v>
      </c>
      <c r="AD121" s="228" t="e">
        <f>_xlfn.CONCAT(HelpMe7[[#This Row],[Year]],"-W",HelpMe7[[#This Row],[Week'#]])</f>
        <v>#VALUE!</v>
      </c>
      <c r="AE121" s="228" t="str">
        <f>IFERROR(VLOOKUP(HelpMe7[[#This Row],[ID]],CGTracker[#All],11,FALSE),"No CG Status Found")</f>
        <v>No CG Status Found</v>
      </c>
      <c r="AF121" s="228" t="e">
        <f>MONTH(TEXT(HelpMe7[[#This Row],[Updated Creation Date]],"mmm dd, yyyy hh:mm"))</f>
        <v>#VALUE!</v>
      </c>
      <c r="AG121" s="228" t="e">
        <f>_xlfn.CONCAT(HelpMe7[[#This Row],[Year]],"-M",HelpMe7[[#This Row],[Month]])</f>
        <v>#VALUE!</v>
      </c>
      <c r="AH121" s="228" t="str">
        <f ca="1">IF(HelpMe7[[#This Row],[Age]]&lt;2,"Less than 2",IF(HelpMe7[[#This Row],[Age]]&lt;5,"From 2 to 5",IF(HelpMe7[[#This Row],[Age]]&lt;10,"From 5 to 10","More than 10")))</f>
        <v>More than 10</v>
      </c>
      <c r="AI1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45490.331944444442</v>
      </c>
      <c r="AJ1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2" spans="1:36" ht="26">
      <c r="A122" s="237" t="s">
        <v>3249</v>
      </c>
      <c r="B122" s="224" t="s">
        <v>117</v>
      </c>
      <c r="C122" s="224" t="s">
        <v>795</v>
      </c>
      <c r="D122" s="1" t="s">
        <v>1318</v>
      </c>
      <c r="E122" s="224" t="s">
        <v>1278</v>
      </c>
      <c r="F122" s="224" t="s">
        <v>963</v>
      </c>
      <c r="G122" s="224" t="s">
        <v>874</v>
      </c>
      <c r="H122" s="224" t="s">
        <v>131</v>
      </c>
      <c r="I122" s="227" t="s">
        <v>3250</v>
      </c>
      <c r="J122" s="225" t="s">
        <v>3224</v>
      </c>
      <c r="K122" s="224" t="s">
        <v>845</v>
      </c>
      <c r="L122" s="225" t="s">
        <v>1260</v>
      </c>
      <c r="M122" s="224" t="s">
        <v>963</v>
      </c>
      <c r="N122" s="224" t="s">
        <v>1084</v>
      </c>
      <c r="O122" s="224" t="s">
        <v>964</v>
      </c>
      <c r="P122" s="225" t="s">
        <v>3251</v>
      </c>
      <c r="Q122" s="224" t="s">
        <v>861</v>
      </c>
      <c r="R122" s="225" t="s">
        <v>1260</v>
      </c>
      <c r="S122" s="225" t="s">
        <v>3252</v>
      </c>
      <c r="T122" s="225" t="s">
        <v>3224</v>
      </c>
      <c r="U122" s="224" t="s">
        <v>845</v>
      </c>
      <c r="V122" s="224" t="s">
        <v>3253</v>
      </c>
      <c r="W122" s="224" t="s">
        <v>850</v>
      </c>
      <c r="X122" s="228" t="str">
        <f>VLOOKUP(HelpMe7[[#This Row],[Technician]],Technicians[#All],3,FALSE)</f>
        <v>RAK Ceramics</v>
      </c>
      <c r="Y122" s="228" t="str">
        <f>VLOOKUP(HelpMe7[[#This Row],[Technician]],Technicians[#All],2,FALSE)</f>
        <v>Business Head India</v>
      </c>
      <c r="Z122" s="233" t="e">
        <f>IF((TEXT("Oct 28, 2024 00:00 AM","mmm dd, yyyy hh:mm") - TEXT(HelpMe7[[#This Row],[Updated Creation Date]],"mmm dd, yyyy hh:mm"))&gt;0, "Yes","No")</f>
        <v>#VALUE!</v>
      </c>
      <c r="AA122" s="230">
        <f ca="1">IF(HelpMe7[[#This Row],[Updated Resolved Date]]="-",NOW()-TEXT(HelpMe7[[#This Row],[Updated Creation Date]],"mmm dd, yyyy hh:mm"),HelpMe7[[#This Row],[Updated Resolved Date]]-HelpMe7[[#This Row],[Updated Creation Date]])</f>
        <v>162.44989016203181</v>
      </c>
      <c r="AB122" s="231" t="e">
        <f>YEAR(TEXT(HelpMe7[[#This Row],[Updated Creation Date]],"mmm dd, yyyy hh:mm"))</f>
        <v>#VALUE!</v>
      </c>
      <c r="AC122" s="228" t="e">
        <f>WEEKNUM(TEXT(HelpMe7[[#This Row],[Updated Creation Date]],"mmm dd, yyyy hh:mm"),2)</f>
        <v>#VALUE!</v>
      </c>
      <c r="AD122" s="228" t="e">
        <f>_xlfn.CONCAT(HelpMe7[[#This Row],[Year]],"-W",HelpMe7[[#This Row],[Week'#]])</f>
        <v>#VALUE!</v>
      </c>
      <c r="AE122" s="228" t="str">
        <f>IFERROR(VLOOKUP(HelpMe7[[#This Row],[ID]],CGTracker[#All],11,FALSE),"No CG Status Found")</f>
        <v>No CG Status Found</v>
      </c>
      <c r="AF122" s="228" t="e">
        <f>MONTH(TEXT(HelpMe7[[#This Row],[Updated Creation Date]],"mmm dd, yyyy hh:mm"))</f>
        <v>#VALUE!</v>
      </c>
      <c r="AG122" s="228" t="e">
        <f>_xlfn.CONCAT(HelpMe7[[#This Row],[Year]],"-M",HelpMe7[[#This Row],[Month]])</f>
        <v>#VALUE!</v>
      </c>
      <c r="AH122" s="228" t="str">
        <f ca="1">IF(HelpMe7[[#This Row],[Age]]&lt;2,"Less than 2",IF(HelpMe7[[#This Row],[Age]]&lt;5,"From 2 to 5",IF(HelpMe7[[#This Row],[Age]]&lt;10,"From 5 to 10","More than 10")))</f>
        <v>More than 10</v>
      </c>
      <c r="AI1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45490.335416666669</v>
      </c>
      <c r="AJ1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3" spans="1:36" ht="26">
      <c r="A123" s="237" t="s">
        <v>3254</v>
      </c>
      <c r="B123" s="224" t="s">
        <v>117</v>
      </c>
      <c r="C123" s="224" t="s">
        <v>795</v>
      </c>
      <c r="D123" s="1" t="s">
        <v>2255</v>
      </c>
      <c r="E123" s="224" t="s">
        <v>1024</v>
      </c>
      <c r="F123" s="224" t="s">
        <v>742</v>
      </c>
      <c r="G123" s="224" t="s">
        <v>516</v>
      </c>
      <c r="H123" s="224" t="s">
        <v>746</v>
      </c>
      <c r="I123" s="227" t="s">
        <v>3255</v>
      </c>
      <c r="J123" s="225" t="s">
        <v>3224</v>
      </c>
      <c r="K123" s="224" t="s">
        <v>845</v>
      </c>
      <c r="L123" s="225" t="s">
        <v>1260</v>
      </c>
      <c r="M123" s="224" t="s">
        <v>963</v>
      </c>
      <c r="N123" s="224" t="s">
        <v>860</v>
      </c>
      <c r="O123" s="224" t="s">
        <v>972</v>
      </c>
      <c r="P123" s="225" t="s">
        <v>3256</v>
      </c>
      <c r="Q123" s="224" t="s">
        <v>861</v>
      </c>
      <c r="R123" s="225" t="s">
        <v>1260</v>
      </c>
      <c r="S123" s="225" t="s">
        <v>3257</v>
      </c>
      <c r="T123" s="225" t="s">
        <v>3224</v>
      </c>
      <c r="U123" s="224" t="s">
        <v>845</v>
      </c>
      <c r="V123" s="224" t="s">
        <v>3258</v>
      </c>
      <c r="W123" s="224" t="s">
        <v>850</v>
      </c>
      <c r="X123" s="228" t="str">
        <f>VLOOKUP(HelpMe7[[#This Row],[Technician]],Technicians[#All],3,FALSE)</f>
        <v>RAK Ceramics</v>
      </c>
      <c r="Y123" s="228" t="str">
        <f>VLOOKUP(HelpMe7[[#This Row],[Technician]],Technicians[#All],2,FALSE)</f>
        <v>SAP SD</v>
      </c>
      <c r="Z123" s="233" t="e">
        <f>IF((TEXT("Oct 28, 2024 00:00 AM","mmm dd, yyyy hh:mm") - TEXT(HelpMe7[[#This Row],[Updated Creation Date]],"mmm dd, yyyy hh:mm"))&gt;0, "Yes","No")</f>
        <v>#VALUE!</v>
      </c>
      <c r="AA123" s="230">
        <f ca="1">IF(HelpMe7[[#This Row],[Updated Resolved Date]]="-",NOW()-TEXT(HelpMe7[[#This Row],[Updated Creation Date]],"mmm dd, yyyy hh:mm"),HelpMe7[[#This Row],[Updated Resolved Date]]-HelpMe7[[#This Row],[Updated Creation Date]])</f>
        <v>162.44850127314567</v>
      </c>
      <c r="AB123" s="231" t="e">
        <f>YEAR(TEXT(HelpMe7[[#This Row],[Updated Creation Date]],"mmm dd, yyyy hh:mm"))</f>
        <v>#VALUE!</v>
      </c>
      <c r="AC123" s="228" t="e">
        <f>WEEKNUM(TEXT(HelpMe7[[#This Row],[Updated Creation Date]],"mmm dd, yyyy hh:mm"),2)</f>
        <v>#VALUE!</v>
      </c>
      <c r="AD123" s="228" t="e">
        <f>_xlfn.CONCAT(HelpMe7[[#This Row],[Year]],"-W",HelpMe7[[#This Row],[Week'#]])</f>
        <v>#VALUE!</v>
      </c>
      <c r="AE123" s="228" t="str">
        <f>IFERROR(VLOOKUP(HelpMe7[[#This Row],[ID]],CGTracker[#All],11,FALSE),"No CG Status Found")</f>
        <v>No CG Status Found</v>
      </c>
      <c r="AF123" s="228" t="e">
        <f>MONTH(TEXT(HelpMe7[[#This Row],[Updated Creation Date]],"mmm dd, yyyy hh:mm"))</f>
        <v>#VALUE!</v>
      </c>
      <c r="AG123" s="228" t="e">
        <f>_xlfn.CONCAT(HelpMe7[[#This Row],[Year]],"-M",HelpMe7[[#This Row],[Month]])</f>
        <v>#VALUE!</v>
      </c>
      <c r="AH123" s="228" t="str">
        <f ca="1">IF(HelpMe7[[#This Row],[Age]]&lt;2,"Less than 2",IF(HelpMe7[[#This Row],[Age]]&lt;5,"From 2 to 5",IF(HelpMe7[[#This Row],[Age]]&lt;10,"From 5 to 10","More than 10")))</f>
        <v>More than 10</v>
      </c>
      <c r="AI1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45490.336805555555</v>
      </c>
      <c r="AJ1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4" spans="1:36" ht="26">
      <c r="A124" s="237" t="s">
        <v>3259</v>
      </c>
      <c r="B124" s="224" t="s">
        <v>117</v>
      </c>
      <c r="C124" s="224" t="s">
        <v>861</v>
      </c>
      <c r="D124" s="1" t="s">
        <v>961</v>
      </c>
      <c r="E124" s="224" t="s">
        <v>962</v>
      </c>
      <c r="F124" s="224" t="s">
        <v>742</v>
      </c>
      <c r="G124" s="224" t="s">
        <v>864</v>
      </c>
      <c r="H124" s="224" t="s">
        <v>131</v>
      </c>
      <c r="I124" s="227" t="s">
        <v>3260</v>
      </c>
      <c r="J124" s="225" t="s">
        <v>3224</v>
      </c>
      <c r="K124" s="224" t="s">
        <v>845</v>
      </c>
      <c r="L124" s="225" t="s">
        <v>1260</v>
      </c>
      <c r="M124" s="224" t="s">
        <v>963</v>
      </c>
      <c r="N124" s="224" t="s">
        <v>860</v>
      </c>
      <c r="O124" s="224" t="s">
        <v>964</v>
      </c>
      <c r="P124" s="225" t="s">
        <v>3261</v>
      </c>
      <c r="Q124" s="224" t="s">
        <v>861</v>
      </c>
      <c r="R124" s="225" t="s">
        <v>1260</v>
      </c>
      <c r="S124" s="225" t="s">
        <v>1260</v>
      </c>
      <c r="T124" s="225" t="s">
        <v>3224</v>
      </c>
      <c r="U124" s="224" t="s">
        <v>845</v>
      </c>
      <c r="V124" s="224" t="s">
        <v>1260</v>
      </c>
      <c r="W124" s="224" t="s">
        <v>850</v>
      </c>
      <c r="X124" s="228" t="str">
        <f>VLOOKUP(HelpMe7[[#This Row],[Technician]],Technicians[#All],3,FALSE)</f>
        <v>RAK Ceramics</v>
      </c>
      <c r="Y124" s="228" t="str">
        <f>VLOOKUP(HelpMe7[[#This Row],[Technician]],Technicians[#All],2,FALSE)</f>
        <v>SAP SD</v>
      </c>
      <c r="Z124" s="233" t="e">
        <f>IF((TEXT("Oct 28, 2024 00:00 AM","mmm dd, yyyy hh:mm") - TEXT(HelpMe7[[#This Row],[Updated Creation Date]],"mmm dd, yyyy hh:mm"))&gt;0, "Yes","No")</f>
        <v>#VALUE!</v>
      </c>
      <c r="AA124" s="230">
        <f ca="1">IF(HelpMe7[[#This Row],[Updated Resolved Date]]="-",NOW()-TEXT(HelpMe7[[#This Row],[Updated Creation Date]],"mmm dd, yyyy hh:mm"),HelpMe7[[#This Row],[Updated Resolved Date]]-HelpMe7[[#This Row],[Updated Creation Date]])</f>
        <v>162.44641793981282</v>
      </c>
      <c r="AB124" s="231" t="e">
        <f>YEAR(TEXT(HelpMe7[[#This Row],[Updated Creation Date]],"mmm dd, yyyy hh:mm"))</f>
        <v>#VALUE!</v>
      </c>
      <c r="AC124" s="228" t="e">
        <f>WEEKNUM(TEXT(HelpMe7[[#This Row],[Updated Creation Date]],"mmm dd, yyyy hh:mm"),2)</f>
        <v>#VALUE!</v>
      </c>
      <c r="AD124" s="228" t="e">
        <f>_xlfn.CONCAT(HelpMe7[[#This Row],[Year]],"-W",HelpMe7[[#This Row],[Week'#]])</f>
        <v>#VALUE!</v>
      </c>
      <c r="AE124" s="228" t="str">
        <f>IFERROR(VLOOKUP(HelpMe7[[#This Row],[ID]],CGTracker[#All],11,FALSE),"No CG Status Found")</f>
        <v>No CG Status Found</v>
      </c>
      <c r="AF124" s="228" t="e">
        <f>MONTH(TEXT(HelpMe7[[#This Row],[Updated Creation Date]],"mmm dd, yyyy hh:mm"))</f>
        <v>#VALUE!</v>
      </c>
      <c r="AG124" s="228" t="e">
        <f>_xlfn.CONCAT(HelpMe7[[#This Row],[Year]],"-M",HelpMe7[[#This Row],[Month]])</f>
        <v>#VALUE!</v>
      </c>
      <c r="AH124" s="228" t="str">
        <f ca="1">IF(HelpMe7[[#This Row],[Age]]&lt;2,"Less than 2",IF(HelpMe7[[#This Row],[Age]]&lt;5,"From 2 to 5",IF(HelpMe7[[#This Row],[Age]]&lt;10,"From 5 to 10","More than 10")))</f>
        <v>More than 10</v>
      </c>
      <c r="AI1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45490.338888888888</v>
      </c>
      <c r="AJ1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5" spans="1:36" ht="26">
      <c r="A125" s="237" t="s">
        <v>3262</v>
      </c>
      <c r="B125" s="224" t="s">
        <v>117</v>
      </c>
      <c r="C125" s="224" t="s">
        <v>795</v>
      </c>
      <c r="D125" s="1" t="s">
        <v>3263</v>
      </c>
      <c r="E125" s="224" t="s">
        <v>1024</v>
      </c>
      <c r="F125" s="224" t="s">
        <v>742</v>
      </c>
      <c r="G125" s="224" t="s">
        <v>516</v>
      </c>
      <c r="H125" s="224" t="s">
        <v>131</v>
      </c>
      <c r="I125" s="227" t="s">
        <v>3264</v>
      </c>
      <c r="J125" s="225" t="s">
        <v>3224</v>
      </c>
      <c r="K125" s="224" t="s">
        <v>845</v>
      </c>
      <c r="L125" s="225" t="s">
        <v>1260</v>
      </c>
      <c r="M125" s="224" t="s">
        <v>963</v>
      </c>
      <c r="N125" s="224" t="s">
        <v>860</v>
      </c>
      <c r="O125" s="224" t="s">
        <v>964</v>
      </c>
      <c r="P125" s="225" t="s">
        <v>3265</v>
      </c>
      <c r="Q125" s="224" t="s">
        <v>861</v>
      </c>
      <c r="R125" s="225" t="s">
        <v>1260</v>
      </c>
      <c r="S125" s="225" t="s">
        <v>1260</v>
      </c>
      <c r="T125" s="225" t="s">
        <v>3224</v>
      </c>
      <c r="U125" s="224" t="s">
        <v>845</v>
      </c>
      <c r="V125" s="224" t="s">
        <v>3266</v>
      </c>
      <c r="W125" s="224" t="s">
        <v>850</v>
      </c>
      <c r="X125" s="228" t="str">
        <f>VLOOKUP(HelpMe7[[#This Row],[Technician]],Technicians[#All],3,FALSE)</f>
        <v>RAK Ceramics</v>
      </c>
      <c r="Y125" s="228" t="str">
        <f>VLOOKUP(HelpMe7[[#This Row],[Technician]],Technicians[#All],2,FALSE)</f>
        <v>SAP SD</v>
      </c>
      <c r="Z125" s="233" t="e">
        <f>IF((TEXT("Oct 28, 2024 00:00 AM","mmm dd, yyyy hh:mm") - TEXT(HelpMe7[[#This Row],[Updated Creation Date]],"mmm dd, yyyy hh:mm"))&gt;0, "Yes","No")</f>
        <v>#VALUE!</v>
      </c>
      <c r="AA125" s="230">
        <f ca="1">IF(HelpMe7[[#This Row],[Updated Resolved Date]]="-",NOW()-TEXT(HelpMe7[[#This Row],[Updated Creation Date]],"mmm dd, yyyy hh:mm"),HelpMe7[[#This Row],[Updated Resolved Date]]-HelpMe7[[#This Row],[Updated Creation Date]])</f>
        <v>162.44364016203326</v>
      </c>
      <c r="AB125" s="231" t="e">
        <f>YEAR(TEXT(HelpMe7[[#This Row],[Updated Creation Date]],"mmm dd, yyyy hh:mm"))</f>
        <v>#VALUE!</v>
      </c>
      <c r="AC125" s="228" t="e">
        <f>WEEKNUM(TEXT(HelpMe7[[#This Row],[Updated Creation Date]],"mmm dd, yyyy hh:mm"),2)</f>
        <v>#VALUE!</v>
      </c>
      <c r="AD125" s="228" t="e">
        <f>_xlfn.CONCAT(HelpMe7[[#This Row],[Year]],"-W",HelpMe7[[#This Row],[Week'#]])</f>
        <v>#VALUE!</v>
      </c>
      <c r="AE125" s="228" t="str">
        <f>IFERROR(VLOOKUP(HelpMe7[[#This Row],[ID]],CGTracker[#All],11,FALSE),"No CG Status Found")</f>
        <v>No CG Status Found</v>
      </c>
      <c r="AF125" s="228" t="e">
        <f>MONTH(TEXT(HelpMe7[[#This Row],[Updated Creation Date]],"mmm dd, yyyy hh:mm"))</f>
        <v>#VALUE!</v>
      </c>
      <c r="AG125" s="228" t="e">
        <f>_xlfn.CONCAT(HelpMe7[[#This Row],[Year]],"-M",HelpMe7[[#This Row],[Month]])</f>
        <v>#VALUE!</v>
      </c>
      <c r="AH125" s="228" t="str">
        <f ca="1">IF(HelpMe7[[#This Row],[Age]]&lt;2,"Less than 2",IF(HelpMe7[[#This Row],[Age]]&lt;5,"From 2 to 5",IF(HelpMe7[[#This Row],[Age]]&lt;10,"From 5 to 10","More than 10")))</f>
        <v>More than 10</v>
      </c>
      <c r="AI1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45490.341666666667</v>
      </c>
      <c r="AJ1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6" spans="1:36" ht="26">
      <c r="A126" s="237" t="s">
        <v>3267</v>
      </c>
      <c r="B126" s="224" t="s">
        <v>117</v>
      </c>
      <c r="C126" s="224" t="s">
        <v>795</v>
      </c>
      <c r="D126" s="1" t="s">
        <v>1274</v>
      </c>
      <c r="E126" s="224" t="s">
        <v>1207</v>
      </c>
      <c r="F126" s="224" t="s">
        <v>742</v>
      </c>
      <c r="G126" s="224" t="s">
        <v>516</v>
      </c>
      <c r="H126" s="224" t="s">
        <v>268</v>
      </c>
      <c r="I126" s="227" t="s">
        <v>3268</v>
      </c>
      <c r="J126" s="225" t="s">
        <v>3224</v>
      </c>
      <c r="K126" s="224" t="s">
        <v>845</v>
      </c>
      <c r="L126" s="225" t="s">
        <v>1260</v>
      </c>
      <c r="M126" s="224" t="s">
        <v>963</v>
      </c>
      <c r="N126" s="224" t="s">
        <v>860</v>
      </c>
      <c r="O126" s="224" t="s">
        <v>964</v>
      </c>
      <c r="P126" s="225" t="s">
        <v>3269</v>
      </c>
      <c r="Q126" s="224" t="s">
        <v>861</v>
      </c>
      <c r="R126" s="225" t="s">
        <v>1260</v>
      </c>
      <c r="S126" s="225" t="s">
        <v>1260</v>
      </c>
      <c r="T126" s="225" t="s">
        <v>3224</v>
      </c>
      <c r="U126" s="224" t="s">
        <v>845</v>
      </c>
      <c r="V126" s="224" t="s">
        <v>3270</v>
      </c>
      <c r="W126" s="224" t="s">
        <v>850</v>
      </c>
      <c r="X126" s="228" t="str">
        <f>VLOOKUP(HelpMe7[[#This Row],[Technician]],Technicians[#All],3,FALSE)</f>
        <v>RAK Ceramics</v>
      </c>
      <c r="Y126" s="228" t="str">
        <f>VLOOKUP(HelpMe7[[#This Row],[Technician]],Technicians[#All],2,FALSE)</f>
        <v>SAP SD</v>
      </c>
      <c r="Z126" s="233" t="e">
        <f>IF((TEXT("Oct 28, 2024 00:00 AM","mmm dd, yyyy hh:mm") - TEXT(HelpMe7[[#This Row],[Updated Creation Date]],"mmm dd, yyyy hh:mm"))&gt;0, "Yes","No")</f>
        <v>#VALUE!</v>
      </c>
      <c r="AA126" s="230">
        <f ca="1">IF(HelpMe7[[#This Row],[Updated Resolved Date]]="-",NOW()-TEXT(HelpMe7[[#This Row],[Updated Creation Date]],"mmm dd, yyyy hh:mm"),HelpMe7[[#This Row],[Updated Resolved Date]]-HelpMe7[[#This Row],[Updated Creation Date]])</f>
        <v>162.44155682870041</v>
      </c>
      <c r="AB126" s="231" t="e">
        <f>YEAR(TEXT(HelpMe7[[#This Row],[Updated Creation Date]],"mmm dd, yyyy hh:mm"))</f>
        <v>#VALUE!</v>
      </c>
      <c r="AC126" s="228" t="e">
        <f>WEEKNUM(TEXT(HelpMe7[[#This Row],[Updated Creation Date]],"mmm dd, yyyy hh:mm"),2)</f>
        <v>#VALUE!</v>
      </c>
      <c r="AD126" s="228" t="e">
        <f>_xlfn.CONCAT(HelpMe7[[#This Row],[Year]],"-W",HelpMe7[[#This Row],[Week'#]])</f>
        <v>#VALUE!</v>
      </c>
      <c r="AE126" s="228" t="str">
        <f>IFERROR(VLOOKUP(HelpMe7[[#This Row],[ID]],CGTracker[#All],11,FALSE),"No CG Status Found")</f>
        <v>No CG Status Found</v>
      </c>
      <c r="AF126" s="228" t="e">
        <f>MONTH(TEXT(HelpMe7[[#This Row],[Updated Creation Date]],"mmm dd, yyyy hh:mm"))</f>
        <v>#VALUE!</v>
      </c>
      <c r="AG126" s="228" t="e">
        <f>_xlfn.CONCAT(HelpMe7[[#This Row],[Year]],"-M",HelpMe7[[#This Row],[Month]])</f>
        <v>#VALUE!</v>
      </c>
      <c r="AH126" s="228" t="str">
        <f ca="1">IF(HelpMe7[[#This Row],[Age]]&lt;2,"Less than 2",IF(HelpMe7[[#This Row],[Age]]&lt;5,"From 2 to 5",IF(HelpMe7[[#This Row],[Age]]&lt;10,"From 5 to 10","More than 10")))</f>
        <v>More than 10</v>
      </c>
      <c r="AI1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45490.34375</v>
      </c>
      <c r="AJ1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7" spans="1:36" ht="26">
      <c r="A127" s="237" t="s">
        <v>3271</v>
      </c>
      <c r="B127" s="224" t="s">
        <v>117</v>
      </c>
      <c r="C127" s="224" t="s">
        <v>795</v>
      </c>
      <c r="D127" s="1" t="s">
        <v>2283</v>
      </c>
      <c r="E127" s="224" t="s">
        <v>1070</v>
      </c>
      <c r="F127" s="224" t="s">
        <v>742</v>
      </c>
      <c r="G127" s="224" t="s">
        <v>942</v>
      </c>
      <c r="H127" s="224" t="s">
        <v>268</v>
      </c>
      <c r="I127" s="227" t="s">
        <v>3272</v>
      </c>
      <c r="J127" s="225" t="s">
        <v>3224</v>
      </c>
      <c r="K127" s="224" t="s">
        <v>845</v>
      </c>
      <c r="L127" s="225" t="s">
        <v>1260</v>
      </c>
      <c r="M127" s="224" t="s">
        <v>963</v>
      </c>
      <c r="N127" s="224" t="s">
        <v>1071</v>
      </c>
      <c r="O127" s="224" t="s">
        <v>964</v>
      </c>
      <c r="P127" s="225" t="s">
        <v>3273</v>
      </c>
      <c r="Q127" s="224" t="s">
        <v>861</v>
      </c>
      <c r="R127" s="225" t="s">
        <v>1260</v>
      </c>
      <c r="S127" s="225" t="s">
        <v>3274</v>
      </c>
      <c r="T127" s="225" t="s">
        <v>3224</v>
      </c>
      <c r="U127" s="224" t="s">
        <v>845</v>
      </c>
      <c r="V127" s="224" t="s">
        <v>3275</v>
      </c>
      <c r="W127" s="224" t="s">
        <v>850</v>
      </c>
      <c r="X127" s="228" t="str">
        <f>VLOOKUP(HelpMe7[[#This Row],[Technician]],Technicians[#All],3,FALSE)</f>
        <v>RAK Ceramics</v>
      </c>
      <c r="Y127" s="228" t="str">
        <f>VLOOKUP(HelpMe7[[#This Row],[Technician]],Technicians[#All],2,FALSE)</f>
        <v>SAP SD</v>
      </c>
      <c r="Z127" s="233" t="e">
        <f>IF((TEXT("Oct 28, 2024 00:00 AM","mmm dd, yyyy hh:mm") - TEXT(HelpMe7[[#This Row],[Updated Creation Date]],"mmm dd, yyyy hh:mm"))&gt;0, "Yes","No")</f>
        <v>#VALUE!</v>
      </c>
      <c r="AA127" s="230">
        <f ca="1">IF(HelpMe7[[#This Row],[Updated Resolved Date]]="-",NOW()-TEXT(HelpMe7[[#This Row],[Updated Creation Date]],"mmm dd, yyyy hh:mm"),HelpMe7[[#This Row],[Updated Resolved Date]]-HelpMe7[[#This Row],[Updated Creation Date]])</f>
        <v>162.42141793981136</v>
      </c>
      <c r="AB127" s="231" t="e">
        <f>YEAR(TEXT(HelpMe7[[#This Row],[Updated Creation Date]],"mmm dd, yyyy hh:mm"))</f>
        <v>#VALUE!</v>
      </c>
      <c r="AC127" s="228" t="e">
        <f>WEEKNUM(TEXT(HelpMe7[[#This Row],[Updated Creation Date]],"mmm dd, yyyy hh:mm"),2)</f>
        <v>#VALUE!</v>
      </c>
      <c r="AD127" s="228" t="e">
        <f>_xlfn.CONCAT(HelpMe7[[#This Row],[Year]],"-W",HelpMe7[[#This Row],[Week'#]])</f>
        <v>#VALUE!</v>
      </c>
      <c r="AE127" s="228" t="str">
        <f>IFERROR(VLOOKUP(HelpMe7[[#This Row],[ID]],CGTracker[#All],11,FALSE),"No CG Status Found")</f>
        <v>No CG Status Found</v>
      </c>
      <c r="AF127" s="228" t="e">
        <f>MONTH(TEXT(HelpMe7[[#This Row],[Updated Creation Date]],"mmm dd, yyyy hh:mm"))</f>
        <v>#VALUE!</v>
      </c>
      <c r="AG127" s="228" t="e">
        <f>_xlfn.CONCAT(HelpMe7[[#This Row],[Year]],"-M",HelpMe7[[#This Row],[Month]])</f>
        <v>#VALUE!</v>
      </c>
      <c r="AH127" s="228" t="str">
        <f ca="1">IF(HelpMe7[[#This Row],[Age]]&lt;2,"Less than 2",IF(HelpMe7[[#This Row],[Age]]&lt;5,"From 2 to 5",IF(HelpMe7[[#This Row],[Age]]&lt;10,"From 5 to 10","More than 10")))</f>
        <v>More than 10</v>
      </c>
      <c r="AI1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45490.363888888889</v>
      </c>
      <c r="AJ1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28" spans="1:36" ht="14.5">
      <c r="A128" s="237" t="s">
        <v>3276</v>
      </c>
      <c r="B128" s="224" t="s">
        <v>117</v>
      </c>
      <c r="C128" s="224" t="s">
        <v>795</v>
      </c>
      <c r="D128" s="1" t="s">
        <v>3277</v>
      </c>
      <c r="E128" s="224" t="s">
        <v>1070</v>
      </c>
      <c r="F128" s="224" t="s">
        <v>518</v>
      </c>
      <c r="G128" s="224" t="s">
        <v>516</v>
      </c>
      <c r="H128" s="224" t="s">
        <v>403</v>
      </c>
      <c r="I128" s="227" t="s">
        <v>3278</v>
      </c>
      <c r="J128" s="225" t="s">
        <v>3224</v>
      </c>
      <c r="K128" s="224" t="s">
        <v>845</v>
      </c>
      <c r="L128" s="225" t="s">
        <v>3279</v>
      </c>
      <c r="M128" s="224" t="s">
        <v>963</v>
      </c>
      <c r="N128" s="224" t="s">
        <v>1071</v>
      </c>
      <c r="O128" s="224" t="s">
        <v>972</v>
      </c>
      <c r="P128" s="225" t="s">
        <v>3279</v>
      </c>
      <c r="Q128" s="224" t="s">
        <v>861</v>
      </c>
      <c r="R128" s="225" t="s">
        <v>3280</v>
      </c>
      <c r="S128" s="225" t="s">
        <v>3281</v>
      </c>
      <c r="T128" s="225" t="s">
        <v>3224</v>
      </c>
      <c r="U128" s="224" t="s">
        <v>845</v>
      </c>
      <c r="V128" s="224" t="s">
        <v>1260</v>
      </c>
      <c r="W128" s="224" t="s">
        <v>850</v>
      </c>
      <c r="X128" s="228" t="str">
        <f>VLOOKUP(HelpMe7[[#This Row],[Technician]],Technicians[#All],3,FALSE)</f>
        <v>Capgemini</v>
      </c>
      <c r="Y128" s="228" t="str">
        <f>VLOOKUP(HelpMe7[[#This Row],[Technician]],Technicians[#All],2,FALSE)</f>
        <v>SAP SD</v>
      </c>
      <c r="Z128" s="233" t="e">
        <f>IF((TEXT("Oct 28, 2024 00:00 AM","mmm dd, yyyy hh:mm") - TEXT(HelpMe7[[#This Row],[Updated Creation Date]],"mmm dd, yyyy hh:mm"))&gt;0, "Yes","No")</f>
        <v>#VALUE!</v>
      </c>
      <c r="AA128" s="230">
        <f ca="1">IF(HelpMe7[[#This Row],[Updated Resolved Date]]="-",NOW()-TEXT(HelpMe7[[#This Row],[Updated Creation Date]],"mmm dd, yyyy hh:mm"),HelpMe7[[#This Row],[Updated Resolved Date]]-HelpMe7[[#This Row],[Updated Creation Date]])</f>
        <v>148.2055555555562</v>
      </c>
      <c r="AB128" s="231" t="e">
        <f>YEAR(TEXT(HelpMe7[[#This Row],[Updated Creation Date]],"mmm dd, yyyy hh:mm"))</f>
        <v>#VALUE!</v>
      </c>
      <c r="AC128" s="228" t="e">
        <f>WEEKNUM(TEXT(HelpMe7[[#This Row],[Updated Creation Date]],"mmm dd, yyyy hh:mm"),2)</f>
        <v>#VALUE!</v>
      </c>
      <c r="AD128" s="228" t="e">
        <f>_xlfn.CONCAT(HelpMe7[[#This Row],[Year]],"-W",HelpMe7[[#This Row],[Week'#]])</f>
        <v>#VALUE!</v>
      </c>
      <c r="AE128" s="228" t="str">
        <f>IFERROR(VLOOKUP(HelpMe7[[#This Row],[ID]],CGTracker[#All],11,FALSE),"No CG Status Found")</f>
        <v>No CG Status Found</v>
      </c>
      <c r="AF128" s="228" t="e">
        <f>MONTH(TEXT(HelpMe7[[#This Row],[Updated Creation Date]],"mmm dd, yyyy hh:mm"))</f>
        <v>#VALUE!</v>
      </c>
      <c r="AG128" s="228" t="e">
        <f>_xlfn.CONCAT(HelpMe7[[#This Row],[Year]],"-M",HelpMe7[[#This Row],[Month]])</f>
        <v>#VALUE!</v>
      </c>
      <c r="AH128" s="228" t="str">
        <f ca="1">IF(HelpMe7[[#This Row],[Age]]&lt;2,"Less than 2",IF(HelpMe7[[#This Row],[Age]]&lt;5,"From 2 to 5",IF(HelpMe7[[#This Row],[Age]]&lt;10,"From 5 to 10","More than 10")))</f>
        <v>More than 10</v>
      </c>
      <c r="AI1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45490.365972222222</v>
      </c>
      <c r="AJ1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45638.571527777778</v>
      </c>
    </row>
    <row r="129" spans="1:36" ht="26">
      <c r="A129" s="237" t="s">
        <v>3282</v>
      </c>
      <c r="B129" s="224" t="s">
        <v>117</v>
      </c>
      <c r="C129" s="224" t="s">
        <v>795</v>
      </c>
      <c r="D129" s="1" t="s">
        <v>1277</v>
      </c>
      <c r="E129" s="224" t="s">
        <v>1278</v>
      </c>
      <c r="F129" s="224" t="s">
        <v>963</v>
      </c>
      <c r="G129" s="224" t="s">
        <v>874</v>
      </c>
      <c r="H129" s="224" t="s">
        <v>131</v>
      </c>
      <c r="I129" s="227" t="s">
        <v>3230</v>
      </c>
      <c r="J129" s="225" t="s">
        <v>3283</v>
      </c>
      <c r="K129" s="224" t="s">
        <v>845</v>
      </c>
      <c r="L129" s="225" t="s">
        <v>1260</v>
      </c>
      <c r="M129" s="224" t="s">
        <v>963</v>
      </c>
      <c r="N129" s="224" t="s">
        <v>1084</v>
      </c>
      <c r="O129" s="224" t="s">
        <v>964</v>
      </c>
      <c r="P129" s="225" t="s">
        <v>3284</v>
      </c>
      <c r="Q129" s="224" t="s">
        <v>861</v>
      </c>
      <c r="R129" s="225" t="s">
        <v>1260</v>
      </c>
      <c r="S129" s="225" t="s">
        <v>1260</v>
      </c>
      <c r="T129" s="225" t="s">
        <v>3283</v>
      </c>
      <c r="U129" s="224" t="s">
        <v>845</v>
      </c>
      <c r="V129" s="224" t="s">
        <v>3285</v>
      </c>
      <c r="W129" s="224" t="s">
        <v>850</v>
      </c>
      <c r="X129" s="228" t="str">
        <f>VLOOKUP(HelpMe7[[#This Row],[Technician]],Technicians[#All],3,FALSE)</f>
        <v>RAK Ceramics</v>
      </c>
      <c r="Y129" s="228" t="str">
        <f>VLOOKUP(HelpMe7[[#This Row],[Technician]],Technicians[#All],2,FALSE)</f>
        <v>Business Head India</v>
      </c>
      <c r="Z129" s="233" t="e">
        <f>IF((TEXT("Oct 28, 2024 00:00 AM","mmm dd, yyyy hh:mm") - TEXT(HelpMe7[[#This Row],[Updated Creation Date]],"mmm dd, yyyy hh:mm"))&gt;0, "Yes","No")</f>
        <v>#VALUE!</v>
      </c>
      <c r="AA129" s="230">
        <f ca="1">IF(HelpMe7[[#This Row],[Updated Resolved Date]]="-",NOW()-TEXT(HelpMe7[[#This Row],[Updated Creation Date]],"mmm dd, yyyy hh:mm"),HelpMe7[[#This Row],[Updated Resolved Date]]-HelpMe7[[#This Row],[Updated Creation Date]])</f>
        <v>162.39641793980991</v>
      </c>
      <c r="AB129" s="231" t="e">
        <f>YEAR(TEXT(HelpMe7[[#This Row],[Updated Creation Date]],"mmm dd, yyyy hh:mm"))</f>
        <v>#VALUE!</v>
      </c>
      <c r="AC129" s="228" t="e">
        <f>WEEKNUM(TEXT(HelpMe7[[#This Row],[Updated Creation Date]],"mmm dd, yyyy hh:mm"),2)</f>
        <v>#VALUE!</v>
      </c>
      <c r="AD129" s="228" t="e">
        <f>_xlfn.CONCAT(HelpMe7[[#This Row],[Year]],"-W",HelpMe7[[#This Row],[Week'#]])</f>
        <v>#VALUE!</v>
      </c>
      <c r="AE129" s="228" t="str">
        <f>IFERROR(VLOOKUP(HelpMe7[[#This Row],[ID]],CGTracker[#All],11,FALSE),"No CG Status Found")</f>
        <v>No CG Status Found</v>
      </c>
      <c r="AF129" s="228" t="e">
        <f>MONTH(TEXT(HelpMe7[[#This Row],[Updated Creation Date]],"mmm dd, yyyy hh:mm"))</f>
        <v>#VALUE!</v>
      </c>
      <c r="AG129" s="228" t="e">
        <f>_xlfn.CONCAT(HelpMe7[[#This Row],[Year]],"-M",HelpMe7[[#This Row],[Month]])</f>
        <v>#VALUE!</v>
      </c>
      <c r="AH129" s="228" t="str">
        <f ca="1">IF(HelpMe7[[#This Row],[Age]]&lt;2,"Less than 2",IF(HelpMe7[[#This Row],[Age]]&lt;5,"From 2 to 5",IF(HelpMe7[[#This Row],[Age]]&lt;10,"From 5 to 10","More than 10")))</f>
        <v>More than 10</v>
      </c>
      <c r="AI1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45490.388888888891</v>
      </c>
      <c r="AJ1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30" spans="1:36" ht="14.5">
      <c r="A130" s="237" t="s">
        <v>3286</v>
      </c>
      <c r="B130" s="224" t="s">
        <v>117</v>
      </c>
      <c r="C130" s="224" t="s">
        <v>795</v>
      </c>
      <c r="D130" s="1" t="s">
        <v>3287</v>
      </c>
      <c r="E130" s="224" t="s">
        <v>1132</v>
      </c>
      <c r="F130" s="224" t="s">
        <v>843</v>
      </c>
      <c r="G130" s="224" t="s">
        <v>844</v>
      </c>
      <c r="H130" s="224" t="s">
        <v>403</v>
      </c>
      <c r="I130" s="227" t="s">
        <v>3288</v>
      </c>
      <c r="J130" s="225" t="s">
        <v>3289</v>
      </c>
      <c r="K130" s="224" t="s">
        <v>845</v>
      </c>
      <c r="L130" s="225" t="s">
        <v>3128</v>
      </c>
      <c r="M130" s="224" t="s">
        <v>1132</v>
      </c>
      <c r="N130" s="224" t="s">
        <v>880</v>
      </c>
      <c r="O130" s="224" t="s">
        <v>848</v>
      </c>
      <c r="P130" s="225" t="s">
        <v>3128</v>
      </c>
      <c r="Q130" s="224" t="s">
        <v>795</v>
      </c>
      <c r="R130" s="225" t="s">
        <v>3290</v>
      </c>
      <c r="S130" s="225" t="s">
        <v>3290</v>
      </c>
      <c r="T130" s="225" t="s">
        <v>3289</v>
      </c>
      <c r="U130" s="224" t="s">
        <v>885</v>
      </c>
      <c r="V130" s="224" t="s">
        <v>1260</v>
      </c>
      <c r="W130" s="224" t="s">
        <v>850</v>
      </c>
      <c r="X130" s="228" t="str">
        <f>VLOOKUP(HelpMe7[[#This Row],[Technician]],Technicians[#All],3,FALSE)</f>
        <v>RAK Ceramics</v>
      </c>
      <c r="Y130" s="228" t="str">
        <f>VLOOKUP(HelpMe7[[#This Row],[Technician]],Technicians[#All],2,FALSE)</f>
        <v>SAP Basis</v>
      </c>
      <c r="Z130" s="233" t="e">
        <f>IF((TEXT("Oct 28, 2024 00:00 AM","mmm dd, yyyy hh:mm") - TEXT(HelpMe7[[#This Row],[Updated Creation Date]],"mmm dd, yyyy hh:mm"))&gt;0, "Yes","No")</f>
        <v>#VALUE!</v>
      </c>
      <c r="AA130" s="230">
        <f ca="1">IF(HelpMe7[[#This Row],[Updated Resolved Date]]="-",NOW()-TEXT(HelpMe7[[#This Row],[Updated Creation Date]],"mmm dd, yyyy hh:mm"),HelpMe7[[#This Row],[Updated Resolved Date]]-HelpMe7[[#This Row],[Updated Creation Date]])</f>
        <v>0.99097222222189885</v>
      </c>
      <c r="AB130" s="231" t="e">
        <f>YEAR(TEXT(HelpMe7[[#This Row],[Updated Creation Date]],"mmm dd, yyyy hh:mm"))</f>
        <v>#VALUE!</v>
      </c>
      <c r="AC130" s="228" t="e">
        <f>WEEKNUM(TEXT(HelpMe7[[#This Row],[Updated Creation Date]],"mmm dd, yyyy hh:mm"),2)</f>
        <v>#VALUE!</v>
      </c>
      <c r="AD130" s="228" t="e">
        <f>_xlfn.CONCAT(HelpMe7[[#This Row],[Year]],"-W",HelpMe7[[#This Row],[Week'#]])</f>
        <v>#VALUE!</v>
      </c>
      <c r="AE130" s="228" t="str">
        <f>IFERROR(VLOOKUP(HelpMe7[[#This Row],[ID]],CGTracker[#All],11,FALSE),"No CG Status Found")</f>
        <v>No CG Status Found</v>
      </c>
      <c r="AF130" s="228" t="e">
        <f>MONTH(TEXT(HelpMe7[[#This Row],[Updated Creation Date]],"mmm dd, yyyy hh:mm"))</f>
        <v>#VALUE!</v>
      </c>
      <c r="AG130" s="228" t="e">
        <f>_xlfn.CONCAT(HelpMe7[[#This Row],[Year]],"-M",HelpMe7[[#This Row],[Month]])</f>
        <v>#VALUE!</v>
      </c>
      <c r="AH130" s="228" t="str">
        <f ca="1">IF(HelpMe7[[#This Row],[Age]]&lt;2,"Less than 2",IF(HelpMe7[[#This Row],[Age]]&lt;5,"From 2 to 5",IF(HelpMe7[[#This Row],[Age]]&lt;10,"From 5 to 10","More than 10")))</f>
        <v>Less than 2</v>
      </c>
      <c r="AI1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45490.729861111111</v>
      </c>
      <c r="AJ1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45491.720833333333</v>
      </c>
    </row>
    <row r="131" spans="1:36" ht="14.5">
      <c r="A131" s="237" t="s">
        <v>3291</v>
      </c>
      <c r="B131" s="224" t="s">
        <v>117</v>
      </c>
      <c r="C131" s="224" t="s">
        <v>795</v>
      </c>
      <c r="D131" s="1" t="s">
        <v>1823</v>
      </c>
      <c r="E131" s="224" t="s">
        <v>1102</v>
      </c>
      <c r="F131" s="224" t="s">
        <v>843</v>
      </c>
      <c r="G131" s="224" t="s">
        <v>844</v>
      </c>
      <c r="H131" s="224" t="s">
        <v>403</v>
      </c>
      <c r="I131" s="227" t="s">
        <v>3292</v>
      </c>
      <c r="J131" s="225" t="s">
        <v>3293</v>
      </c>
      <c r="K131" s="224" t="s">
        <v>845</v>
      </c>
      <c r="L131" s="225" t="s">
        <v>2853</v>
      </c>
      <c r="M131" s="224" t="s">
        <v>1102</v>
      </c>
      <c r="N131" s="224" t="s">
        <v>971</v>
      </c>
      <c r="O131" s="224" t="s">
        <v>848</v>
      </c>
      <c r="P131" s="225" t="s">
        <v>2853</v>
      </c>
      <c r="Q131" s="224" t="s">
        <v>795</v>
      </c>
      <c r="R131" s="225" t="s">
        <v>3294</v>
      </c>
      <c r="S131" s="225" t="s">
        <v>3294</v>
      </c>
      <c r="T131" s="225" t="s">
        <v>3293</v>
      </c>
      <c r="U131" s="224" t="s">
        <v>885</v>
      </c>
      <c r="V131" s="224" t="s">
        <v>1260</v>
      </c>
      <c r="W131" s="224" t="s">
        <v>850</v>
      </c>
      <c r="X131" s="228" t="str">
        <f>VLOOKUP(HelpMe7[[#This Row],[Technician]],Technicians[#All],3,FALSE)</f>
        <v>RAK Ceramics</v>
      </c>
      <c r="Y131" s="228" t="str">
        <f>VLOOKUP(HelpMe7[[#This Row],[Technician]],Technicians[#All],2,FALSE)</f>
        <v>SAP Basis</v>
      </c>
      <c r="Z131" s="233" t="e">
        <f>IF((TEXT("Oct 28, 2024 00:00 AM","mmm dd, yyyy hh:mm") - TEXT(HelpMe7[[#This Row],[Updated Creation Date]],"mmm dd, yyyy hh:mm"))&gt;0, "Yes","No")</f>
        <v>#VALUE!</v>
      </c>
      <c r="AA131" s="230">
        <f ca="1">IF(HelpMe7[[#This Row],[Updated Resolved Date]]="-",NOW()-TEXT(HelpMe7[[#This Row],[Updated Creation Date]],"mmm dd, yyyy hh:mm"),HelpMe7[[#This Row],[Updated Resolved Date]]-HelpMe7[[#This Row],[Updated Creation Date]])</f>
        <v>7.4999999997089617E-2</v>
      </c>
      <c r="AB131" s="231" t="e">
        <f>YEAR(TEXT(HelpMe7[[#This Row],[Updated Creation Date]],"mmm dd, yyyy hh:mm"))</f>
        <v>#VALUE!</v>
      </c>
      <c r="AC131" s="228" t="e">
        <f>WEEKNUM(TEXT(HelpMe7[[#This Row],[Updated Creation Date]],"mmm dd, yyyy hh:mm"),2)</f>
        <v>#VALUE!</v>
      </c>
      <c r="AD131" s="228" t="e">
        <f>_xlfn.CONCAT(HelpMe7[[#This Row],[Year]],"-W",HelpMe7[[#This Row],[Week'#]])</f>
        <v>#VALUE!</v>
      </c>
      <c r="AE131" s="228" t="str">
        <f>IFERROR(VLOOKUP(HelpMe7[[#This Row],[ID]],CGTracker[#All],11,FALSE),"No CG Status Found")</f>
        <v>No CG Status Found</v>
      </c>
      <c r="AF131" s="228" t="e">
        <f>MONTH(TEXT(HelpMe7[[#This Row],[Updated Creation Date]],"mmm dd, yyyy hh:mm"))</f>
        <v>#VALUE!</v>
      </c>
      <c r="AG131" s="228" t="e">
        <f>_xlfn.CONCAT(HelpMe7[[#This Row],[Year]],"-M",HelpMe7[[#This Row],[Month]])</f>
        <v>#VALUE!</v>
      </c>
      <c r="AH131" s="228" t="str">
        <f ca="1">IF(HelpMe7[[#This Row],[Age]]&lt;2,"Less than 2",IF(HelpMe7[[#This Row],[Age]]&lt;5,"From 2 to 5",IF(HelpMe7[[#This Row],[Age]]&lt;10,"From 5 to 10","More than 10")))</f>
        <v>Less than 2</v>
      </c>
      <c r="AI1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45490.417361111111</v>
      </c>
      <c r="AJ1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45490.492361111108</v>
      </c>
    </row>
    <row r="132" spans="1:36" ht="14.5">
      <c r="A132" s="237" t="s">
        <v>3295</v>
      </c>
      <c r="B132" s="224" t="s">
        <v>117</v>
      </c>
      <c r="C132" s="224" t="s">
        <v>795</v>
      </c>
      <c r="D132" s="1" t="s">
        <v>2180</v>
      </c>
      <c r="E132" s="224" t="s">
        <v>2181</v>
      </c>
      <c r="F132" s="224" t="s">
        <v>742</v>
      </c>
      <c r="G132" s="224" t="s">
        <v>942</v>
      </c>
      <c r="H132" s="224" t="s">
        <v>268</v>
      </c>
      <c r="I132" s="227" t="s">
        <v>3296</v>
      </c>
      <c r="J132" s="225" t="s">
        <v>3297</v>
      </c>
      <c r="K132" s="224" t="s">
        <v>845</v>
      </c>
      <c r="L132" s="225" t="s">
        <v>1260</v>
      </c>
      <c r="M132" s="224" t="s">
        <v>2181</v>
      </c>
      <c r="N132" s="224" t="s">
        <v>1005</v>
      </c>
      <c r="O132" s="224" t="s">
        <v>848</v>
      </c>
      <c r="P132" s="225" t="s">
        <v>3298</v>
      </c>
      <c r="Q132" s="224" t="s">
        <v>795</v>
      </c>
      <c r="R132" s="225" t="s">
        <v>1260</v>
      </c>
      <c r="S132" s="225" t="s">
        <v>3299</v>
      </c>
      <c r="T132" s="225" t="s">
        <v>3297</v>
      </c>
      <c r="U132" s="224" t="s">
        <v>845</v>
      </c>
      <c r="V132" s="224" t="s">
        <v>3300</v>
      </c>
      <c r="W132" s="224" t="s">
        <v>850</v>
      </c>
      <c r="X132" s="228" t="str">
        <f>VLOOKUP(HelpMe7[[#This Row],[Technician]],Technicians[#All],3,FALSE)</f>
        <v>RAK Ceramics</v>
      </c>
      <c r="Y132" s="228" t="str">
        <f>VLOOKUP(HelpMe7[[#This Row],[Technician]],Technicians[#All],2,FALSE)</f>
        <v>SAP SD</v>
      </c>
      <c r="Z132" s="233" t="e">
        <f>IF((TEXT("Oct 28, 2024 00:00 AM","mmm dd, yyyy hh:mm") - TEXT(HelpMe7[[#This Row],[Updated Creation Date]],"mmm dd, yyyy hh:mm"))&gt;0, "Yes","No")</f>
        <v>#VALUE!</v>
      </c>
      <c r="AA132" s="230">
        <f ca="1">IF(HelpMe7[[#This Row],[Updated Resolved Date]]="-",NOW()-TEXT(HelpMe7[[#This Row],[Updated Creation Date]],"mmm dd, yyyy hh:mm"),HelpMe7[[#This Row],[Updated Resolved Date]]-HelpMe7[[#This Row],[Updated Creation Date]])</f>
        <v>160.32836238425807</v>
      </c>
      <c r="AB132" s="231" t="e">
        <f>YEAR(TEXT(HelpMe7[[#This Row],[Updated Creation Date]],"mmm dd, yyyy hh:mm"))</f>
        <v>#VALUE!</v>
      </c>
      <c r="AC132" s="228" t="e">
        <f>WEEKNUM(TEXT(HelpMe7[[#This Row],[Updated Creation Date]],"mmm dd, yyyy hh:mm"),2)</f>
        <v>#VALUE!</v>
      </c>
      <c r="AD132" s="228" t="e">
        <f>_xlfn.CONCAT(HelpMe7[[#This Row],[Year]],"-W",HelpMe7[[#This Row],[Week'#]])</f>
        <v>#VALUE!</v>
      </c>
      <c r="AE132" s="228" t="str">
        <f>IFERROR(VLOOKUP(HelpMe7[[#This Row],[ID]],CGTracker[#All],11,FALSE),"No CG Status Found")</f>
        <v>No CG Status Found</v>
      </c>
      <c r="AF132" s="228" t="e">
        <f>MONTH(TEXT(HelpMe7[[#This Row],[Updated Creation Date]],"mmm dd, yyyy hh:mm"))</f>
        <v>#VALUE!</v>
      </c>
      <c r="AG132" s="228" t="e">
        <f>_xlfn.CONCAT(HelpMe7[[#This Row],[Year]],"-M",HelpMe7[[#This Row],[Month]])</f>
        <v>#VALUE!</v>
      </c>
      <c r="AH132" s="228" t="str">
        <f ca="1">IF(HelpMe7[[#This Row],[Age]]&lt;2,"Less than 2",IF(HelpMe7[[#This Row],[Age]]&lt;5,"From 2 to 5",IF(HelpMe7[[#This Row],[Age]]&lt;10,"From 5 to 10","More than 10")))</f>
        <v>More than 10</v>
      </c>
      <c r="AI1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45492.456944444442</v>
      </c>
      <c r="AJ1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33" spans="1:36" ht="26">
      <c r="A133" s="237" t="s">
        <v>3301</v>
      </c>
      <c r="B133" s="224" t="s">
        <v>117</v>
      </c>
      <c r="C133" s="224" t="s">
        <v>906</v>
      </c>
      <c r="D133" s="1" t="s">
        <v>1708</v>
      </c>
      <c r="E133" s="224" t="s">
        <v>1709</v>
      </c>
      <c r="F133" s="224" t="s">
        <v>843</v>
      </c>
      <c r="G133" s="224" t="s">
        <v>844</v>
      </c>
      <c r="H133" s="224" t="s">
        <v>403</v>
      </c>
      <c r="I133" s="227" t="s">
        <v>3302</v>
      </c>
      <c r="J133" s="225" t="s">
        <v>3303</v>
      </c>
      <c r="K133" s="224" t="s">
        <v>885</v>
      </c>
      <c r="L133" s="225" t="s">
        <v>3304</v>
      </c>
      <c r="M133" s="224" t="s">
        <v>1709</v>
      </c>
      <c r="N133" s="224" t="s">
        <v>895</v>
      </c>
      <c r="O133" s="224" t="s">
        <v>848</v>
      </c>
      <c r="P133" s="225" t="s">
        <v>3305</v>
      </c>
      <c r="Q133" s="224" t="s">
        <v>861</v>
      </c>
      <c r="R133" s="225" t="s">
        <v>3306</v>
      </c>
      <c r="S133" s="225" t="s">
        <v>3307</v>
      </c>
      <c r="T133" s="225" t="s">
        <v>3303</v>
      </c>
      <c r="U133" s="224" t="s">
        <v>885</v>
      </c>
      <c r="V133" s="224" t="s">
        <v>1260</v>
      </c>
      <c r="W133" s="224" t="s">
        <v>888</v>
      </c>
      <c r="X133" s="228" t="str">
        <f>VLOOKUP(HelpMe7[[#This Row],[Technician]],Technicians[#All],3,FALSE)</f>
        <v>RAK Ceramics</v>
      </c>
      <c r="Y133" s="228" t="str">
        <f>VLOOKUP(HelpMe7[[#This Row],[Technician]],Technicians[#All],2,FALSE)</f>
        <v>SAP Basis</v>
      </c>
      <c r="Z133" s="233" t="e">
        <f>IF((TEXT("Oct 28, 2024 00:00 AM","mmm dd, yyyy hh:mm") - TEXT(HelpMe7[[#This Row],[Updated Creation Date]],"mmm dd, yyyy hh:mm"))&gt;0, "Yes","No")</f>
        <v>#VALUE!</v>
      </c>
      <c r="AA133" s="230">
        <f ca="1">IF(HelpMe7[[#This Row],[Updated Resolved Date]]="-",NOW()-TEXT(HelpMe7[[#This Row],[Updated Creation Date]],"mmm dd, yyyy hh:mm"),HelpMe7[[#This Row],[Updated Resolved Date]]-HelpMe7[[#This Row],[Updated Creation Date]])</f>
        <v>11.027777777781012</v>
      </c>
      <c r="AB133" s="231" t="e">
        <f>YEAR(TEXT(HelpMe7[[#This Row],[Updated Creation Date]],"mmm dd, yyyy hh:mm"))</f>
        <v>#VALUE!</v>
      </c>
      <c r="AC133" s="228" t="e">
        <f>WEEKNUM(TEXT(HelpMe7[[#This Row],[Updated Creation Date]],"mmm dd, yyyy hh:mm"),2)</f>
        <v>#VALUE!</v>
      </c>
      <c r="AD133" s="228" t="e">
        <f>_xlfn.CONCAT(HelpMe7[[#This Row],[Year]],"-W",HelpMe7[[#This Row],[Week'#]])</f>
        <v>#VALUE!</v>
      </c>
      <c r="AE133" s="228" t="str">
        <f>IFERROR(VLOOKUP(HelpMe7[[#This Row],[ID]],CGTracker[#All],11,FALSE),"No CG Status Found")</f>
        <v>No CG Status Found</v>
      </c>
      <c r="AF133" s="228" t="e">
        <f>MONTH(TEXT(HelpMe7[[#This Row],[Updated Creation Date]],"mmm dd, yyyy hh:mm"))</f>
        <v>#VALUE!</v>
      </c>
      <c r="AG133" s="228" t="e">
        <f>_xlfn.CONCAT(HelpMe7[[#This Row],[Year]],"-M",HelpMe7[[#This Row],[Month]])</f>
        <v>#VALUE!</v>
      </c>
      <c r="AH133" s="228" t="str">
        <f ca="1">IF(HelpMe7[[#This Row],[Age]]&lt;2,"Less than 2",IF(HelpMe7[[#This Row],[Age]]&lt;5,"From 2 to 5",IF(HelpMe7[[#This Row],[Age]]&lt;10,"From 5 to 10","More than 10")))</f>
        <v>More than 10</v>
      </c>
      <c r="AI1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45495.459027777775</v>
      </c>
      <c r="AJ1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45506.486805555556</v>
      </c>
    </row>
    <row r="134" spans="1:36" ht="26">
      <c r="A134" s="237" t="s">
        <v>3308</v>
      </c>
      <c r="B134" s="224" t="s">
        <v>117</v>
      </c>
      <c r="C134" s="224" t="s">
        <v>795</v>
      </c>
      <c r="D134" s="1" t="s">
        <v>2358</v>
      </c>
      <c r="E134" s="224" t="s">
        <v>1597</v>
      </c>
      <c r="F134" s="224" t="s">
        <v>854</v>
      </c>
      <c r="G134" s="224" t="s">
        <v>855</v>
      </c>
      <c r="H134" s="224" t="s">
        <v>131</v>
      </c>
      <c r="I134" s="227" t="s">
        <v>3309</v>
      </c>
      <c r="J134" s="225" t="s">
        <v>3310</v>
      </c>
      <c r="K134" s="224" t="s">
        <v>845</v>
      </c>
      <c r="L134" s="225" t="s">
        <v>1260</v>
      </c>
      <c r="M134" s="224" t="s">
        <v>1597</v>
      </c>
      <c r="N134" s="224" t="s">
        <v>1000</v>
      </c>
      <c r="O134" s="224" t="s">
        <v>964</v>
      </c>
      <c r="P134" s="225" t="s">
        <v>3311</v>
      </c>
      <c r="Q134" s="224" t="s">
        <v>861</v>
      </c>
      <c r="R134" s="225" t="s">
        <v>1260</v>
      </c>
      <c r="S134" s="225" t="s">
        <v>3312</v>
      </c>
      <c r="T134" s="225" t="s">
        <v>3310</v>
      </c>
      <c r="U134" s="224" t="s">
        <v>845</v>
      </c>
      <c r="V134" s="224" t="s">
        <v>1260</v>
      </c>
      <c r="W134" s="224" t="s">
        <v>850</v>
      </c>
      <c r="X134" s="228" t="str">
        <f>VLOOKUP(HelpMe7[[#This Row],[Technician]],Technicians[#All],3,FALSE)</f>
        <v>RAK Ceramics</v>
      </c>
      <c r="Y134" s="228" t="str">
        <f>VLOOKUP(HelpMe7[[#This Row],[Technician]],Technicians[#All],2,FALSE)</f>
        <v>SAP PP</v>
      </c>
      <c r="Z134" s="233" t="e">
        <f>IF((TEXT("Oct 28, 2024 00:00 AM","mmm dd, yyyy hh:mm") - TEXT(HelpMe7[[#This Row],[Updated Creation Date]],"mmm dd, yyyy hh:mm"))&gt;0, "Yes","No")</f>
        <v>#VALUE!</v>
      </c>
      <c r="AA134" s="230">
        <f ca="1">IF(HelpMe7[[#This Row],[Updated Resolved Date]]="-",NOW()-TEXT(HelpMe7[[#This Row],[Updated Creation Date]],"mmm dd, yyyy hh:mm"),HelpMe7[[#This Row],[Updated Resolved Date]]-HelpMe7[[#This Row],[Updated Creation Date]])</f>
        <v>156.39919571758946</v>
      </c>
      <c r="AB134" s="231" t="e">
        <f>YEAR(TEXT(HelpMe7[[#This Row],[Updated Creation Date]],"mmm dd, yyyy hh:mm"))</f>
        <v>#VALUE!</v>
      </c>
      <c r="AC134" s="228" t="e">
        <f>WEEKNUM(TEXT(HelpMe7[[#This Row],[Updated Creation Date]],"mmm dd, yyyy hh:mm"),2)</f>
        <v>#VALUE!</v>
      </c>
      <c r="AD134" s="228" t="e">
        <f>_xlfn.CONCAT(HelpMe7[[#This Row],[Year]],"-W",HelpMe7[[#This Row],[Week'#]])</f>
        <v>#VALUE!</v>
      </c>
      <c r="AE134" s="228" t="str">
        <f>IFERROR(VLOOKUP(HelpMe7[[#This Row],[ID]],CGTracker[#All],11,FALSE),"No CG Status Found")</f>
        <v>No CG Status Found</v>
      </c>
      <c r="AF134" s="228" t="e">
        <f>MONTH(TEXT(HelpMe7[[#This Row],[Updated Creation Date]],"mmm dd, yyyy hh:mm"))</f>
        <v>#VALUE!</v>
      </c>
      <c r="AG134" s="228" t="e">
        <f>_xlfn.CONCAT(HelpMe7[[#This Row],[Year]],"-M",HelpMe7[[#This Row],[Month]])</f>
        <v>#VALUE!</v>
      </c>
      <c r="AH134" s="228" t="str">
        <f ca="1">IF(HelpMe7[[#This Row],[Age]]&lt;2,"Less than 2",IF(HelpMe7[[#This Row],[Age]]&lt;5,"From 2 to 5",IF(HelpMe7[[#This Row],[Age]]&lt;10,"From 5 to 10","More than 10")))</f>
        <v>More than 10</v>
      </c>
      <c r="AI1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45496.386111111111</v>
      </c>
      <c r="AJ1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35" spans="1:36" ht="14.5">
      <c r="A135" s="237" t="s">
        <v>3313</v>
      </c>
      <c r="B135" s="224" t="s">
        <v>117</v>
      </c>
      <c r="C135" s="224" t="s">
        <v>795</v>
      </c>
      <c r="D135" s="1" t="s">
        <v>914</v>
      </c>
      <c r="E135" s="224" t="s">
        <v>915</v>
      </c>
      <c r="F135" s="224" t="s">
        <v>843</v>
      </c>
      <c r="G135" s="224" t="s">
        <v>844</v>
      </c>
      <c r="H135" s="224" t="s">
        <v>403</v>
      </c>
      <c r="I135" s="227" t="s">
        <v>3314</v>
      </c>
      <c r="J135" s="225" t="s">
        <v>3315</v>
      </c>
      <c r="K135" s="224" t="s">
        <v>845</v>
      </c>
      <c r="L135" s="225" t="s">
        <v>2979</v>
      </c>
      <c r="M135" s="224" t="s">
        <v>915</v>
      </c>
      <c r="N135" s="224" t="s">
        <v>912</v>
      </c>
      <c r="O135" s="224" t="s">
        <v>848</v>
      </c>
      <c r="P135" s="225" t="s">
        <v>2979</v>
      </c>
      <c r="Q135" s="224" t="s">
        <v>795</v>
      </c>
      <c r="R135" s="225" t="s">
        <v>3316</v>
      </c>
      <c r="S135" s="225" t="s">
        <v>3316</v>
      </c>
      <c r="T135" s="225" t="s">
        <v>3315</v>
      </c>
      <c r="U135" s="224" t="s">
        <v>885</v>
      </c>
      <c r="V135" s="224" t="s">
        <v>1260</v>
      </c>
      <c r="W135" s="224" t="s">
        <v>850</v>
      </c>
      <c r="X135" s="228" t="str">
        <f>VLOOKUP(HelpMe7[[#This Row],[Technician]],Technicians[#All],3,FALSE)</f>
        <v>RAK Ceramics</v>
      </c>
      <c r="Y135" s="228" t="str">
        <f>VLOOKUP(HelpMe7[[#This Row],[Technician]],Technicians[#All],2,FALSE)</f>
        <v>SAP Basis</v>
      </c>
      <c r="Z135" s="230" t="e">
        <f>IF((TEXT("Oct 28, 2024 00:00 AM","mmm dd, yyyy hh:mm") - TEXT(HelpMe7[[#This Row],[Updated Creation Date]],"mmm dd, yyyy hh:mm"))&gt;0, "Yes","No")</f>
        <v>#VALUE!</v>
      </c>
      <c r="AA135" s="230">
        <f ca="1">IF(HelpMe7[[#This Row],[Updated Resolved Date]]="-",NOW()-TEXT(HelpMe7[[#This Row],[Updated Creation Date]],"mmm dd, yyyy hh:mm"),HelpMe7[[#This Row],[Updated Resolved Date]]-HelpMe7[[#This Row],[Updated Creation Date]])</f>
        <v>5.1305555555518367</v>
      </c>
      <c r="AB135" s="231" t="e">
        <f>YEAR(TEXT(HelpMe7[[#This Row],[Updated Creation Date]],"mmm dd, yyyy hh:mm"))</f>
        <v>#VALUE!</v>
      </c>
      <c r="AC135" s="228" t="e">
        <f>WEEKNUM(TEXT(HelpMe7[[#This Row],[Updated Creation Date]],"mmm dd, yyyy hh:mm"),2)</f>
        <v>#VALUE!</v>
      </c>
      <c r="AD135" s="228" t="e">
        <f>_xlfn.CONCAT(HelpMe7[[#This Row],[Year]],"-W",HelpMe7[[#This Row],[Week'#]])</f>
        <v>#VALUE!</v>
      </c>
      <c r="AE135" s="228" t="str">
        <f>IFERROR(VLOOKUP(HelpMe7[[#This Row],[ID]],CGTracker[#All],11,FALSE),"No CG Status Found")</f>
        <v>No CG Status Found</v>
      </c>
      <c r="AF135" s="228" t="e">
        <f>MONTH(TEXT(HelpMe7[[#This Row],[Updated Creation Date]],"mmm dd, yyyy hh:mm"))</f>
        <v>#VALUE!</v>
      </c>
      <c r="AG135" s="228" t="e">
        <f>_xlfn.CONCAT(HelpMe7[[#This Row],[Year]],"-M",HelpMe7[[#This Row],[Month]])</f>
        <v>#VALUE!</v>
      </c>
      <c r="AH135" s="228" t="str">
        <f ca="1">IF(HelpMe7[[#This Row],[Age]]&lt;2,"Less than 2",IF(HelpMe7[[#This Row],[Age]]&lt;5,"From 2 to 5",IF(HelpMe7[[#This Row],[Age]]&lt;10,"From 5 to 10","More than 10")))</f>
        <v>From 5 to 10</v>
      </c>
      <c r="AI1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45490.552083333336</v>
      </c>
      <c r="AJ1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45495.682638888888</v>
      </c>
    </row>
    <row r="136" spans="1:36" ht="14.5">
      <c r="A136" s="237" t="s">
        <v>3317</v>
      </c>
      <c r="B136" s="224" t="s">
        <v>117</v>
      </c>
      <c r="C136" s="224" t="s">
        <v>906</v>
      </c>
      <c r="D136" s="1" t="s">
        <v>2410</v>
      </c>
      <c r="E136" s="224" t="s">
        <v>2411</v>
      </c>
      <c r="F136" s="224" t="s">
        <v>1292</v>
      </c>
      <c r="G136" s="224" t="s">
        <v>1294</v>
      </c>
      <c r="H136" s="224" t="s">
        <v>403</v>
      </c>
      <c r="I136" s="227" t="s">
        <v>3318</v>
      </c>
      <c r="J136" s="225" t="s">
        <v>3319</v>
      </c>
      <c r="K136" s="224" t="s">
        <v>845</v>
      </c>
      <c r="L136" s="225" t="s">
        <v>3320</v>
      </c>
      <c r="M136" s="224" t="s">
        <v>2411</v>
      </c>
      <c r="N136" s="224" t="s">
        <v>1240</v>
      </c>
      <c r="O136" s="224" t="s">
        <v>848</v>
      </c>
      <c r="P136" s="225" t="s">
        <v>3320</v>
      </c>
      <c r="Q136" s="224" t="s">
        <v>861</v>
      </c>
      <c r="R136" s="225" t="s">
        <v>3321</v>
      </c>
      <c r="S136" s="225" t="s">
        <v>3322</v>
      </c>
      <c r="T136" s="225" t="s">
        <v>3319</v>
      </c>
      <c r="U136" s="224" t="s">
        <v>845</v>
      </c>
      <c r="V136" s="224" t="s">
        <v>1260</v>
      </c>
      <c r="W136" s="224" t="s">
        <v>1295</v>
      </c>
      <c r="X136" s="228" t="str">
        <f>VLOOKUP(HelpMe7[[#This Row],[Technician]],Technicians[#All],3,FALSE)</f>
        <v>RAK Ceramics</v>
      </c>
      <c r="Y136" s="228" t="str">
        <f>VLOOKUP(HelpMe7[[#This Row],[Technician]],Technicians[#All],2,FALSE)</f>
        <v>SharePoint</v>
      </c>
      <c r="Z136" s="233" t="e">
        <f>IF((TEXT("Oct 28, 2024 00:00 AM","mmm dd, yyyy hh:mm") - TEXT(HelpMe7[[#This Row],[Updated Creation Date]],"mmm dd, yyyy hh:mm"))&gt;0, "Yes","No")</f>
        <v>#VALUE!</v>
      </c>
      <c r="AA136" s="230">
        <f ca="1">IF(HelpMe7[[#This Row],[Updated Resolved Date]]="-",NOW()-TEXT(HelpMe7[[#This Row],[Updated Creation Date]],"mmm dd, yyyy hh:mm"),HelpMe7[[#This Row],[Updated Resolved Date]]-HelpMe7[[#This Row],[Updated Creation Date]])</f>
        <v>96</v>
      </c>
      <c r="AB136" s="231" t="e">
        <f>YEAR(TEXT(HelpMe7[[#This Row],[Updated Creation Date]],"mmm dd, yyyy hh:mm"))</f>
        <v>#VALUE!</v>
      </c>
      <c r="AC136" s="228" t="e">
        <f>WEEKNUM(TEXT(HelpMe7[[#This Row],[Updated Creation Date]],"mmm dd, yyyy hh:mm"),2)</f>
        <v>#VALUE!</v>
      </c>
      <c r="AD136" s="228" t="e">
        <f>_xlfn.CONCAT(HelpMe7[[#This Row],[Year]],"-W",HelpMe7[[#This Row],[Week'#]])</f>
        <v>#VALUE!</v>
      </c>
      <c r="AE136" s="228" t="str">
        <f>IFERROR(VLOOKUP(HelpMe7[[#This Row],[ID]],CGTracker[#All],11,FALSE),"No CG Status Found")</f>
        <v>No CG Status Found</v>
      </c>
      <c r="AF136" s="228" t="e">
        <f>MONTH(TEXT(HelpMe7[[#This Row],[Updated Creation Date]],"mmm dd, yyyy hh:mm"))</f>
        <v>#VALUE!</v>
      </c>
      <c r="AG136" s="228" t="e">
        <f>_xlfn.CONCAT(HelpMe7[[#This Row],[Year]],"-M",HelpMe7[[#This Row],[Month]])</f>
        <v>#VALUE!</v>
      </c>
      <c r="AH136" s="228" t="str">
        <f ca="1">IF(HelpMe7[[#This Row],[Age]]&lt;2,"Less than 2",IF(HelpMe7[[#This Row],[Age]]&lt;5,"From 2 to 5",IF(HelpMe7[[#This Row],[Age]]&lt;10,"From 5 to 10","More than 10")))</f>
        <v>More than 10</v>
      </c>
      <c r="AI1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45490.506249999999</v>
      </c>
      <c r="AJ1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45586.506249999999</v>
      </c>
    </row>
    <row r="137" spans="1:36" ht="14.5">
      <c r="A137" s="237" t="s">
        <v>3323</v>
      </c>
      <c r="B137" s="224" t="s">
        <v>117</v>
      </c>
      <c r="C137" s="224" t="s">
        <v>906</v>
      </c>
      <c r="D137" s="1" t="s">
        <v>1759</v>
      </c>
      <c r="E137" s="224" t="s">
        <v>1517</v>
      </c>
      <c r="F137" s="224" t="s">
        <v>843</v>
      </c>
      <c r="G137" s="224" t="s">
        <v>844</v>
      </c>
      <c r="H137" s="224" t="s">
        <v>403</v>
      </c>
      <c r="I137" s="227" t="s">
        <v>3324</v>
      </c>
      <c r="J137" s="225" t="s">
        <v>3325</v>
      </c>
      <c r="K137" s="224" t="s">
        <v>845</v>
      </c>
      <c r="L137" s="225" t="s">
        <v>3326</v>
      </c>
      <c r="M137" s="224" t="s">
        <v>1517</v>
      </c>
      <c r="N137" s="224" t="s">
        <v>1518</v>
      </c>
      <c r="O137" s="224" t="s">
        <v>848</v>
      </c>
      <c r="P137" s="225" t="s">
        <v>3326</v>
      </c>
      <c r="Q137" s="224" t="s">
        <v>861</v>
      </c>
      <c r="R137" s="225" t="s">
        <v>3327</v>
      </c>
      <c r="S137" s="225" t="s">
        <v>3327</v>
      </c>
      <c r="T137" s="225" t="s">
        <v>3325</v>
      </c>
      <c r="U137" s="224" t="s">
        <v>885</v>
      </c>
      <c r="V137" s="224" t="s">
        <v>1260</v>
      </c>
      <c r="W137" s="224" t="s">
        <v>1121</v>
      </c>
      <c r="X137" s="228" t="str">
        <f>VLOOKUP(HelpMe7[[#This Row],[Technician]],Technicians[#All],3,FALSE)</f>
        <v>RAK Ceramics</v>
      </c>
      <c r="Y137" s="228" t="str">
        <f>VLOOKUP(HelpMe7[[#This Row],[Technician]],Technicians[#All],2,FALSE)</f>
        <v>SAP Basis</v>
      </c>
      <c r="Z137" s="230" t="e">
        <f>IF((TEXT("Oct 28, 2024 00:00 AM","mmm dd, yyyy hh:mm") - TEXT(HelpMe7[[#This Row],[Updated Creation Date]],"mmm dd, yyyy hh:mm"))&gt;0, "Yes","No")</f>
        <v>#VALUE!</v>
      </c>
      <c r="AA137" s="230">
        <f ca="1">IF(HelpMe7[[#This Row],[Updated Resolved Date]]="-",NOW()-TEXT(HelpMe7[[#This Row],[Updated Creation Date]],"mmm dd, yyyy hh:mm"),HelpMe7[[#This Row],[Updated Resolved Date]]-HelpMe7[[#This Row],[Updated Creation Date]])</f>
        <v>14.244444444440887</v>
      </c>
      <c r="AB137" s="231" t="e">
        <f>YEAR(TEXT(HelpMe7[[#This Row],[Updated Creation Date]],"mmm dd, yyyy hh:mm"))</f>
        <v>#VALUE!</v>
      </c>
      <c r="AC137" s="228" t="e">
        <f>WEEKNUM(TEXT(HelpMe7[[#This Row],[Updated Creation Date]],"mmm dd, yyyy hh:mm"),2)</f>
        <v>#VALUE!</v>
      </c>
      <c r="AD137" s="228" t="e">
        <f>_xlfn.CONCAT(HelpMe7[[#This Row],[Year]],"-W",HelpMe7[[#This Row],[Week'#]])</f>
        <v>#VALUE!</v>
      </c>
      <c r="AE137" s="228" t="str">
        <f>IFERROR(VLOOKUP(HelpMe7[[#This Row],[ID]],CGTracker[#All],11,FALSE),"No CG Status Found")</f>
        <v>No CG Status Found</v>
      </c>
      <c r="AF137" s="228" t="e">
        <f>MONTH(TEXT(HelpMe7[[#This Row],[Updated Creation Date]],"mmm dd, yyyy hh:mm"))</f>
        <v>#VALUE!</v>
      </c>
      <c r="AG137" s="228" t="e">
        <f>_xlfn.CONCAT(HelpMe7[[#This Row],[Year]],"-M",HelpMe7[[#This Row],[Month]])</f>
        <v>#VALUE!</v>
      </c>
      <c r="AH137" s="228" t="str">
        <f ca="1">IF(HelpMe7[[#This Row],[Age]]&lt;2,"Less than 2",IF(HelpMe7[[#This Row],[Age]]&lt;5,"From 2 to 5",IF(HelpMe7[[#This Row],[Age]]&lt;10,"From 5 to 10","More than 10")))</f>
        <v>More than 10</v>
      </c>
      <c r="AI1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45495.37777777778</v>
      </c>
      <c r="AJ1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45509.62222222222</v>
      </c>
    </row>
    <row r="138" spans="1:36" ht="14.5">
      <c r="A138" s="237" t="s">
        <v>3328</v>
      </c>
      <c r="B138" s="224" t="s">
        <v>156</v>
      </c>
      <c r="C138" s="224" t="s">
        <v>861</v>
      </c>
      <c r="D138" s="1" t="s">
        <v>2112</v>
      </c>
      <c r="E138" s="224" t="s">
        <v>2113</v>
      </c>
      <c r="F138" s="224" t="s">
        <v>843</v>
      </c>
      <c r="G138" s="224" t="s">
        <v>844</v>
      </c>
      <c r="H138" s="224" t="s">
        <v>403</v>
      </c>
      <c r="I138" s="227" t="s">
        <v>3329</v>
      </c>
      <c r="J138" s="225" t="s">
        <v>3330</v>
      </c>
      <c r="K138" s="224" t="s">
        <v>845</v>
      </c>
      <c r="L138" s="225" t="s">
        <v>3331</v>
      </c>
      <c r="M138" s="224" t="s">
        <v>2113</v>
      </c>
      <c r="N138" s="224" t="s">
        <v>1268</v>
      </c>
      <c r="O138" s="224" t="s">
        <v>848</v>
      </c>
      <c r="P138" s="225" t="s">
        <v>3331</v>
      </c>
      <c r="Q138" s="224" t="s">
        <v>795</v>
      </c>
      <c r="R138" s="225" t="s">
        <v>3332</v>
      </c>
      <c r="S138" s="225" t="s">
        <v>3333</v>
      </c>
      <c r="T138" s="225" t="s">
        <v>3330</v>
      </c>
      <c r="U138" s="224" t="s">
        <v>1260</v>
      </c>
      <c r="V138" s="224" t="s">
        <v>1260</v>
      </c>
      <c r="W138" s="224" t="s">
        <v>850</v>
      </c>
      <c r="X138" s="228" t="str">
        <f>VLOOKUP(HelpMe7[[#This Row],[Technician]],Technicians[#All],3,FALSE)</f>
        <v>RAK Ceramics</v>
      </c>
      <c r="Y138" s="228" t="str">
        <f>VLOOKUP(HelpMe7[[#This Row],[Technician]],Technicians[#All],2,FALSE)</f>
        <v>SAP Basis</v>
      </c>
      <c r="Z138" s="233" t="e">
        <f>IF((TEXT("Oct 28, 2024 00:00 AM","mmm dd, yyyy hh:mm") - TEXT(HelpMe7[[#This Row],[Updated Creation Date]],"mmm dd, yyyy hh:mm"))&gt;0, "Yes","No")</f>
        <v>#VALUE!</v>
      </c>
      <c r="AA138" s="230">
        <f ca="1">IF(HelpMe7[[#This Row],[Updated Resolved Date]]="-",NOW()-TEXT(HelpMe7[[#This Row],[Updated Creation Date]],"mmm dd, yyyy hh:mm"),HelpMe7[[#This Row],[Updated Resolved Date]]-HelpMe7[[#This Row],[Updated Creation Date]])</f>
        <v>1.7361111109494232E-2</v>
      </c>
      <c r="AB138" s="231" t="e">
        <f>YEAR(TEXT(HelpMe7[[#This Row],[Updated Creation Date]],"mmm dd, yyyy hh:mm"))</f>
        <v>#VALUE!</v>
      </c>
      <c r="AC138" s="228" t="e">
        <f>WEEKNUM(TEXT(HelpMe7[[#This Row],[Updated Creation Date]],"mmm dd, yyyy hh:mm"),2)</f>
        <v>#VALUE!</v>
      </c>
      <c r="AD138" s="228" t="e">
        <f>_xlfn.CONCAT(HelpMe7[[#This Row],[Year]],"-W",HelpMe7[[#This Row],[Week'#]])</f>
        <v>#VALUE!</v>
      </c>
      <c r="AE138" s="228" t="str">
        <f>IFERROR(VLOOKUP(HelpMe7[[#This Row],[ID]],CGTracker[#All],11,FALSE),"No CG Status Found")</f>
        <v>No CG Status Found</v>
      </c>
      <c r="AF138" s="228" t="e">
        <f>MONTH(TEXT(HelpMe7[[#This Row],[Updated Creation Date]],"mmm dd, yyyy hh:mm"))</f>
        <v>#VALUE!</v>
      </c>
      <c r="AG138" s="228" t="e">
        <f>_xlfn.CONCAT(HelpMe7[[#This Row],[Year]],"-M",HelpMe7[[#This Row],[Month]])</f>
        <v>#VALUE!</v>
      </c>
      <c r="AH138" s="228" t="str">
        <f ca="1">IF(HelpMe7[[#This Row],[Age]]&lt;2,"Less than 2",IF(HelpMe7[[#This Row],[Age]]&lt;5,"From 2 to 5",IF(HelpMe7[[#This Row],[Age]]&lt;10,"From 5 to 10","More than 10")))</f>
        <v>Less than 2</v>
      </c>
      <c r="AI1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45496.444444444445</v>
      </c>
      <c r="AJ1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45496.461805555555</v>
      </c>
    </row>
    <row r="139" spans="1:36" ht="14.5">
      <c r="A139" s="237" t="s">
        <v>3334</v>
      </c>
      <c r="B139" s="224" t="s">
        <v>117</v>
      </c>
      <c r="C139" s="224" t="s">
        <v>795</v>
      </c>
      <c r="D139" s="1" t="s">
        <v>2072</v>
      </c>
      <c r="E139" s="224" t="s">
        <v>1024</v>
      </c>
      <c r="F139" s="224" t="s">
        <v>843</v>
      </c>
      <c r="G139" s="224" t="s">
        <v>844</v>
      </c>
      <c r="H139" s="224" t="s">
        <v>403</v>
      </c>
      <c r="I139" s="227" t="s">
        <v>3335</v>
      </c>
      <c r="J139" s="225" t="s">
        <v>3190</v>
      </c>
      <c r="K139" s="224" t="s">
        <v>845</v>
      </c>
      <c r="L139" s="225" t="s">
        <v>3034</v>
      </c>
      <c r="M139" s="224" t="s">
        <v>1024</v>
      </c>
      <c r="N139" s="224" t="s">
        <v>860</v>
      </c>
      <c r="O139" s="224" t="s">
        <v>848</v>
      </c>
      <c r="P139" s="225" t="s">
        <v>3034</v>
      </c>
      <c r="Q139" s="224" t="s">
        <v>795</v>
      </c>
      <c r="R139" s="225" t="s">
        <v>3336</v>
      </c>
      <c r="S139" s="225" t="s">
        <v>3336</v>
      </c>
      <c r="T139" s="225" t="s">
        <v>3190</v>
      </c>
      <c r="U139" s="224" t="s">
        <v>885</v>
      </c>
      <c r="V139" s="224" t="s">
        <v>1260</v>
      </c>
      <c r="W139" s="224" t="s">
        <v>850</v>
      </c>
      <c r="X139" s="228" t="str">
        <f>VLOOKUP(HelpMe7[[#This Row],[Technician]],Technicians[#All],3,FALSE)</f>
        <v>RAK Ceramics</v>
      </c>
      <c r="Y139" s="228" t="str">
        <f>VLOOKUP(HelpMe7[[#This Row],[Technician]],Technicians[#All],2,FALSE)</f>
        <v>SAP Basis</v>
      </c>
      <c r="Z139" s="233" t="e">
        <f>IF((TEXT("Oct 28, 2024 00:00 AM","mmm dd, yyyy hh:mm") - TEXT(HelpMe7[[#This Row],[Updated Creation Date]],"mmm dd, yyyy hh:mm"))&gt;0, "Yes","No")</f>
        <v>#VALUE!</v>
      </c>
      <c r="AA139" s="230">
        <f ca="1">IF(HelpMe7[[#This Row],[Updated Resolved Date]]="-",NOW()-TEXT(HelpMe7[[#This Row],[Updated Creation Date]],"mmm dd, yyyy hh:mm"),HelpMe7[[#This Row],[Updated Resolved Date]]-HelpMe7[[#This Row],[Updated Creation Date]])</f>
        <v>7.7777777776645962E-2</v>
      </c>
      <c r="AB139" s="231" t="e">
        <f>YEAR(TEXT(HelpMe7[[#This Row],[Updated Creation Date]],"mmm dd, yyyy hh:mm"))</f>
        <v>#VALUE!</v>
      </c>
      <c r="AC139" s="228" t="e">
        <f>WEEKNUM(TEXT(HelpMe7[[#This Row],[Updated Creation Date]],"mmm dd, yyyy hh:mm"),2)</f>
        <v>#VALUE!</v>
      </c>
      <c r="AD139" s="228" t="e">
        <f>_xlfn.CONCAT(HelpMe7[[#This Row],[Year]],"-W",HelpMe7[[#This Row],[Week'#]])</f>
        <v>#VALUE!</v>
      </c>
      <c r="AE139" s="228" t="str">
        <f>IFERROR(VLOOKUP(HelpMe7[[#This Row],[ID]],CGTracker[#All],11,FALSE),"No CG Status Found")</f>
        <v>No CG Status Found</v>
      </c>
      <c r="AF139" s="228" t="e">
        <f>MONTH(TEXT(HelpMe7[[#This Row],[Updated Creation Date]],"mmm dd, yyyy hh:mm"))</f>
        <v>#VALUE!</v>
      </c>
      <c r="AG139" s="228" t="e">
        <f>_xlfn.CONCAT(HelpMe7[[#This Row],[Year]],"-M",HelpMe7[[#This Row],[Month]])</f>
        <v>#VALUE!</v>
      </c>
      <c r="AH139" s="228" t="str">
        <f ca="1">IF(HelpMe7[[#This Row],[Age]]&lt;2,"Less than 2",IF(HelpMe7[[#This Row],[Age]]&lt;5,"From 2 to 5",IF(HelpMe7[[#This Row],[Age]]&lt;10,"From 5 to 10","More than 10")))</f>
        <v>Less than 2</v>
      </c>
      <c r="AI1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45491.458333333336</v>
      </c>
      <c r="AJ1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45491.536111111112</v>
      </c>
    </row>
    <row r="140" spans="1:36" ht="14.5">
      <c r="A140" s="237" t="s">
        <v>3337</v>
      </c>
      <c r="B140" s="224" t="s">
        <v>117</v>
      </c>
      <c r="C140" s="224" t="s">
        <v>861</v>
      </c>
      <c r="D140" s="1" t="s">
        <v>3338</v>
      </c>
      <c r="E140" s="224" t="s">
        <v>911</v>
      </c>
      <c r="F140" s="224" t="s">
        <v>843</v>
      </c>
      <c r="G140" s="224" t="s">
        <v>844</v>
      </c>
      <c r="H140" s="224" t="s">
        <v>403</v>
      </c>
      <c r="I140" s="227" t="s">
        <v>3339</v>
      </c>
      <c r="J140" s="225" t="s">
        <v>3340</v>
      </c>
      <c r="K140" s="224" t="s">
        <v>845</v>
      </c>
      <c r="L140" s="225" t="s">
        <v>3175</v>
      </c>
      <c r="M140" s="224" t="s">
        <v>911</v>
      </c>
      <c r="N140" s="224" t="s">
        <v>912</v>
      </c>
      <c r="O140" s="224" t="s">
        <v>848</v>
      </c>
      <c r="P140" s="225" t="s">
        <v>3175</v>
      </c>
      <c r="Q140" s="224" t="s">
        <v>795</v>
      </c>
      <c r="R140" s="225" t="s">
        <v>3341</v>
      </c>
      <c r="S140" s="225" t="s">
        <v>3341</v>
      </c>
      <c r="T140" s="225" t="s">
        <v>3340</v>
      </c>
      <c r="U140" s="224" t="s">
        <v>885</v>
      </c>
      <c r="V140" s="224" t="s">
        <v>1260</v>
      </c>
      <c r="W140" s="224" t="s">
        <v>850</v>
      </c>
      <c r="X140" s="228" t="str">
        <f>VLOOKUP(HelpMe7[[#This Row],[Technician]],Technicians[#All],3,FALSE)</f>
        <v>RAK Ceramics</v>
      </c>
      <c r="Y140" s="228" t="str">
        <f>VLOOKUP(HelpMe7[[#This Row],[Technician]],Technicians[#All],2,FALSE)</f>
        <v>SAP Basis</v>
      </c>
      <c r="Z140" s="233" t="e">
        <f>IF((TEXT("Oct 28, 2024 00:00 AM","mmm dd, yyyy hh:mm") - TEXT(HelpMe7[[#This Row],[Updated Creation Date]],"mmm dd, yyyy hh:mm"))&gt;0, "Yes","No")</f>
        <v>#VALUE!</v>
      </c>
      <c r="AA140" s="230">
        <f ca="1">IF(HelpMe7[[#This Row],[Updated Resolved Date]]="-",NOW()-TEXT(HelpMe7[[#This Row],[Updated Creation Date]],"mmm dd, yyyy hh:mm"),HelpMe7[[#This Row],[Updated Resolved Date]]-HelpMe7[[#This Row],[Updated Creation Date]])</f>
        <v>4.0277777778101154E-2</v>
      </c>
      <c r="AB140" s="231" t="e">
        <f>YEAR(TEXT(HelpMe7[[#This Row],[Updated Creation Date]],"mmm dd, yyyy hh:mm"))</f>
        <v>#VALUE!</v>
      </c>
      <c r="AC140" s="228" t="e">
        <f>WEEKNUM(TEXT(HelpMe7[[#This Row],[Updated Creation Date]],"mmm dd, yyyy hh:mm"),2)</f>
        <v>#VALUE!</v>
      </c>
      <c r="AD140" s="228" t="e">
        <f>_xlfn.CONCAT(HelpMe7[[#This Row],[Year]],"-W",HelpMe7[[#This Row],[Week'#]])</f>
        <v>#VALUE!</v>
      </c>
      <c r="AE140" s="228" t="str">
        <f>IFERROR(VLOOKUP(HelpMe7[[#This Row],[ID]],CGTracker[#All],11,FALSE),"No CG Status Found")</f>
        <v>No CG Status Found</v>
      </c>
      <c r="AF140" s="228" t="e">
        <f>MONTH(TEXT(HelpMe7[[#This Row],[Updated Creation Date]],"mmm dd, yyyy hh:mm"))</f>
        <v>#VALUE!</v>
      </c>
      <c r="AG140" s="228" t="e">
        <f>_xlfn.CONCAT(HelpMe7[[#This Row],[Year]],"-M",HelpMe7[[#This Row],[Month]])</f>
        <v>#VALUE!</v>
      </c>
      <c r="AH140" s="228" t="str">
        <f ca="1">IF(HelpMe7[[#This Row],[Age]]&lt;2,"Less than 2",IF(HelpMe7[[#This Row],[Age]]&lt;5,"From 2 to 5",IF(HelpMe7[[#This Row],[Age]]&lt;10,"From 5 to 10","More than 10")))</f>
        <v>Less than 2</v>
      </c>
      <c r="AI1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45491.47152777778</v>
      </c>
      <c r="AJ1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45491.511805555558</v>
      </c>
    </row>
    <row r="141" spans="1:36" ht="14.5">
      <c r="A141" s="237" t="s">
        <v>3342</v>
      </c>
      <c r="B141" s="224" t="s">
        <v>156</v>
      </c>
      <c r="C141" s="224" t="s">
        <v>795</v>
      </c>
      <c r="D141" s="1" t="s">
        <v>2451</v>
      </c>
      <c r="E141" s="224" t="s">
        <v>911</v>
      </c>
      <c r="F141" s="224" t="s">
        <v>742</v>
      </c>
      <c r="G141" s="224" t="s">
        <v>516</v>
      </c>
      <c r="H141" s="224" t="s">
        <v>403</v>
      </c>
      <c r="I141" s="227" t="s">
        <v>3343</v>
      </c>
      <c r="J141" s="225" t="s">
        <v>3344</v>
      </c>
      <c r="K141" s="224" t="s">
        <v>845</v>
      </c>
      <c r="L141" s="225" t="s">
        <v>3345</v>
      </c>
      <c r="M141" s="224" t="s">
        <v>911</v>
      </c>
      <c r="N141" s="224" t="s">
        <v>912</v>
      </c>
      <c r="O141" s="224" t="s">
        <v>848</v>
      </c>
      <c r="P141" s="225" t="s">
        <v>3345</v>
      </c>
      <c r="Q141" s="224" t="s">
        <v>795</v>
      </c>
      <c r="R141" s="225" t="s">
        <v>3346</v>
      </c>
      <c r="S141" s="225" t="s">
        <v>3347</v>
      </c>
      <c r="T141" s="225" t="s">
        <v>3344</v>
      </c>
      <c r="U141" s="224" t="s">
        <v>1260</v>
      </c>
      <c r="V141" s="224" t="s">
        <v>3348</v>
      </c>
      <c r="W141" s="224" t="s">
        <v>850</v>
      </c>
      <c r="X141" s="228" t="str">
        <f>VLOOKUP(HelpMe7[[#This Row],[Technician]],Technicians[#All],3,FALSE)</f>
        <v>RAK Ceramics</v>
      </c>
      <c r="Y141" s="228" t="str">
        <f>VLOOKUP(HelpMe7[[#This Row],[Technician]],Technicians[#All],2,FALSE)</f>
        <v>SAP SD</v>
      </c>
      <c r="Z141" s="233" t="e">
        <f>IF((TEXT("Oct 28, 2024 00:00 AM","mmm dd, yyyy hh:mm") - TEXT(HelpMe7[[#This Row],[Updated Creation Date]],"mmm dd, yyyy hh:mm"))&gt;0, "Yes","No")</f>
        <v>#VALUE!</v>
      </c>
      <c r="AA141" s="230">
        <f ca="1">IF(HelpMe7[[#This Row],[Updated Resolved Date]]="-",NOW()-TEXT(HelpMe7[[#This Row],[Updated Creation Date]],"mmm dd, yyyy hh:mm"),HelpMe7[[#This Row],[Updated Resolved Date]]-HelpMe7[[#This Row],[Updated Creation Date]])</f>
        <v>39.832638888889051</v>
      </c>
      <c r="AB141" s="231" t="e">
        <f>YEAR(TEXT(HelpMe7[[#This Row],[Updated Creation Date]],"mmm dd, yyyy hh:mm"))</f>
        <v>#VALUE!</v>
      </c>
      <c r="AC141" s="228" t="e">
        <f>WEEKNUM(TEXT(HelpMe7[[#This Row],[Updated Creation Date]],"mmm dd, yyyy hh:mm"),2)</f>
        <v>#VALUE!</v>
      </c>
      <c r="AD141" s="228" t="e">
        <f>_xlfn.CONCAT(HelpMe7[[#This Row],[Year]],"-W",HelpMe7[[#This Row],[Week'#]])</f>
        <v>#VALUE!</v>
      </c>
      <c r="AE141" s="228" t="str">
        <f>IFERROR(VLOOKUP(HelpMe7[[#This Row],[ID]],CGTracker[#All],11,FALSE),"No CG Status Found")</f>
        <v>No CG Status Found</v>
      </c>
      <c r="AF141" s="228" t="e">
        <f>MONTH(TEXT(HelpMe7[[#This Row],[Updated Creation Date]],"mmm dd, yyyy hh:mm"))</f>
        <v>#VALUE!</v>
      </c>
      <c r="AG141" s="228" t="e">
        <f>_xlfn.CONCAT(HelpMe7[[#This Row],[Year]],"-M",HelpMe7[[#This Row],[Month]])</f>
        <v>#VALUE!</v>
      </c>
      <c r="AH141" s="228" t="str">
        <f ca="1">IF(HelpMe7[[#This Row],[Age]]&lt;2,"Less than 2",IF(HelpMe7[[#This Row],[Age]]&lt;5,"From 2 to 5",IF(HelpMe7[[#This Row],[Age]]&lt;10,"From 5 to 10","More than 10")))</f>
        <v>More than 10</v>
      </c>
      <c r="AI1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45491.552777777775</v>
      </c>
      <c r="AJ1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45531.385416666664</v>
      </c>
    </row>
    <row r="142" spans="1:36" ht="26">
      <c r="A142" s="237" t="s">
        <v>3349</v>
      </c>
      <c r="B142" s="224" t="s">
        <v>156</v>
      </c>
      <c r="C142" s="224" t="s">
        <v>861</v>
      </c>
      <c r="D142" s="1" t="s">
        <v>1282</v>
      </c>
      <c r="E142" s="224" t="s">
        <v>1013</v>
      </c>
      <c r="F142" s="224" t="s">
        <v>742</v>
      </c>
      <c r="G142" s="224" t="s">
        <v>864</v>
      </c>
      <c r="H142" s="224" t="s">
        <v>403</v>
      </c>
      <c r="I142" s="227" t="s">
        <v>3350</v>
      </c>
      <c r="J142" s="225" t="s">
        <v>3351</v>
      </c>
      <c r="K142" s="224" t="s">
        <v>845</v>
      </c>
      <c r="L142" s="225" t="s">
        <v>3352</v>
      </c>
      <c r="M142" s="224" t="s">
        <v>1013</v>
      </c>
      <c r="N142" s="224" t="s">
        <v>1014</v>
      </c>
      <c r="O142" s="224" t="s">
        <v>964</v>
      </c>
      <c r="P142" s="225" t="s">
        <v>3352</v>
      </c>
      <c r="Q142" s="224" t="s">
        <v>861</v>
      </c>
      <c r="R142" s="225" t="s">
        <v>3353</v>
      </c>
      <c r="S142" s="225" t="s">
        <v>3354</v>
      </c>
      <c r="T142" s="225" t="s">
        <v>3351</v>
      </c>
      <c r="U142" s="224" t="s">
        <v>1260</v>
      </c>
      <c r="V142" s="224" t="s">
        <v>3355</v>
      </c>
      <c r="W142" s="224" t="s">
        <v>850</v>
      </c>
      <c r="X142" s="228" t="str">
        <f>VLOOKUP(HelpMe7[[#This Row],[Technician]],Technicians[#All],3,FALSE)</f>
        <v>RAK Ceramics</v>
      </c>
      <c r="Y142" s="228" t="str">
        <f>VLOOKUP(HelpMe7[[#This Row],[Technician]],Technicians[#All],2,FALSE)</f>
        <v>SAP SD</v>
      </c>
      <c r="Z142" s="233" t="e">
        <f>IF((TEXT("Oct 28, 2024 00:00 AM","mmm dd, yyyy hh:mm") - TEXT(HelpMe7[[#This Row],[Updated Creation Date]],"mmm dd, yyyy hh:mm"))&gt;0, "Yes","No")</f>
        <v>#VALUE!</v>
      </c>
      <c r="AA142" s="230">
        <f ca="1">IF(HelpMe7[[#This Row],[Updated Resolved Date]]="-",NOW()-TEXT(HelpMe7[[#This Row],[Updated Creation Date]],"mmm dd, yyyy hh:mm"),HelpMe7[[#This Row],[Updated Resolved Date]]-HelpMe7[[#This Row],[Updated Creation Date]])</f>
        <v>34.231944444443798</v>
      </c>
      <c r="AB142" s="231" t="e">
        <f>YEAR(TEXT(HelpMe7[[#This Row],[Updated Creation Date]],"mmm dd, yyyy hh:mm"))</f>
        <v>#VALUE!</v>
      </c>
      <c r="AC142" s="228" t="e">
        <f>WEEKNUM(TEXT(HelpMe7[[#This Row],[Updated Creation Date]],"mmm dd, yyyy hh:mm"),2)</f>
        <v>#VALUE!</v>
      </c>
      <c r="AD142" s="228" t="e">
        <f>_xlfn.CONCAT(HelpMe7[[#This Row],[Year]],"-W",HelpMe7[[#This Row],[Week'#]])</f>
        <v>#VALUE!</v>
      </c>
      <c r="AE142" s="228" t="str">
        <f>IFERROR(VLOOKUP(HelpMe7[[#This Row],[ID]],CGTracker[#All],11,FALSE),"No CG Status Found")</f>
        <v>No CG Status Found</v>
      </c>
      <c r="AF142" s="228" t="e">
        <f>MONTH(TEXT(HelpMe7[[#This Row],[Updated Creation Date]],"mmm dd, yyyy hh:mm"))</f>
        <v>#VALUE!</v>
      </c>
      <c r="AG142" s="228" t="e">
        <f>_xlfn.CONCAT(HelpMe7[[#This Row],[Year]],"-M",HelpMe7[[#This Row],[Month]])</f>
        <v>#VALUE!</v>
      </c>
      <c r="AH142" s="228" t="str">
        <f ca="1">IF(HelpMe7[[#This Row],[Age]]&lt;2,"Less than 2",IF(HelpMe7[[#This Row],[Age]]&lt;5,"From 2 to 5",IF(HelpMe7[[#This Row],[Age]]&lt;10,"From 5 to 10","More than 10")))</f>
        <v>More than 10</v>
      </c>
      <c r="AI1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45490.427777777775</v>
      </c>
      <c r="AJ1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45524.659722222219</v>
      </c>
    </row>
    <row r="143" spans="1:36" ht="14.5">
      <c r="A143" s="237" t="s">
        <v>3356</v>
      </c>
      <c r="B143" s="224" t="s">
        <v>117</v>
      </c>
      <c r="C143" s="224" t="s">
        <v>861</v>
      </c>
      <c r="D143" s="1" t="s">
        <v>1208</v>
      </c>
      <c r="E143" s="224" t="s">
        <v>1013</v>
      </c>
      <c r="F143" s="224" t="s">
        <v>742</v>
      </c>
      <c r="G143" s="224" t="s">
        <v>864</v>
      </c>
      <c r="H143" s="224" t="s">
        <v>131</v>
      </c>
      <c r="I143" s="227" t="s">
        <v>3357</v>
      </c>
      <c r="J143" s="225" t="s">
        <v>3314</v>
      </c>
      <c r="K143" s="224" t="s">
        <v>845</v>
      </c>
      <c r="L143" s="225" t="s">
        <v>1260</v>
      </c>
      <c r="M143" s="224" t="s">
        <v>1013</v>
      </c>
      <c r="N143" s="224" t="s">
        <v>1014</v>
      </c>
      <c r="O143" s="224" t="s">
        <v>848</v>
      </c>
      <c r="P143" s="225" t="s">
        <v>3358</v>
      </c>
      <c r="Q143" s="224" t="s">
        <v>795</v>
      </c>
      <c r="R143" s="225" t="s">
        <v>1260</v>
      </c>
      <c r="S143" s="225" t="s">
        <v>1260</v>
      </c>
      <c r="T143" s="225" t="s">
        <v>3314</v>
      </c>
      <c r="U143" s="224" t="s">
        <v>845</v>
      </c>
      <c r="V143" s="224" t="s">
        <v>1260</v>
      </c>
      <c r="W143" s="224" t="s">
        <v>850</v>
      </c>
      <c r="X143" s="228" t="str">
        <f>VLOOKUP(HelpMe7[[#This Row],[Technician]],Technicians[#All],3,FALSE)</f>
        <v>RAK Ceramics</v>
      </c>
      <c r="Y143" s="228" t="str">
        <f>VLOOKUP(HelpMe7[[#This Row],[Technician]],Technicians[#All],2,FALSE)</f>
        <v>SAP SD</v>
      </c>
      <c r="Z143" s="233" t="e">
        <f>IF((TEXT("Oct 28, 2024 00:00 AM","mmm dd, yyyy hh:mm") - TEXT(HelpMe7[[#This Row],[Updated Creation Date]],"mmm dd, yyyy hh:mm"))&gt;0, "Yes","No")</f>
        <v>#VALUE!</v>
      </c>
      <c r="AA143" s="230">
        <f ca="1">IF(HelpMe7[[#This Row],[Updated Resolved Date]]="-",NOW()-TEXT(HelpMe7[[#This Row],[Updated Creation Date]],"mmm dd, yyyy hh:mm"),HelpMe7[[#This Row],[Updated Resolved Date]]-HelpMe7[[#This Row],[Updated Creation Date]])</f>
        <v>162.31655682870041</v>
      </c>
      <c r="AB143" s="231" t="e">
        <f>YEAR(TEXT(HelpMe7[[#This Row],[Updated Creation Date]],"mmm dd, yyyy hh:mm"))</f>
        <v>#VALUE!</v>
      </c>
      <c r="AC143" s="228" t="e">
        <f>WEEKNUM(TEXT(HelpMe7[[#This Row],[Updated Creation Date]],"mmm dd, yyyy hh:mm"),2)</f>
        <v>#VALUE!</v>
      </c>
      <c r="AD143" s="228" t="e">
        <f>_xlfn.CONCAT(HelpMe7[[#This Row],[Year]],"-W",HelpMe7[[#This Row],[Week'#]])</f>
        <v>#VALUE!</v>
      </c>
      <c r="AE143" s="228" t="str">
        <f>IFERROR(VLOOKUP(HelpMe7[[#This Row],[ID]],CGTracker[#All],11,FALSE),"No CG Status Found")</f>
        <v>No CG Status Found</v>
      </c>
      <c r="AF143" s="228" t="e">
        <f>MONTH(TEXT(HelpMe7[[#This Row],[Updated Creation Date]],"mmm dd, yyyy hh:mm"))</f>
        <v>#VALUE!</v>
      </c>
      <c r="AG143" s="228" t="e">
        <f>_xlfn.CONCAT(HelpMe7[[#This Row],[Year]],"-M",HelpMe7[[#This Row],[Month]])</f>
        <v>#VALUE!</v>
      </c>
      <c r="AH143" s="228" t="str">
        <f ca="1">IF(HelpMe7[[#This Row],[Age]]&lt;2,"Less than 2",IF(HelpMe7[[#This Row],[Age]]&lt;5,"From 2 to 5",IF(HelpMe7[[#This Row],[Age]]&lt;10,"From 5 to 10","More than 10")))</f>
        <v>More than 10</v>
      </c>
      <c r="AI1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45490.46875</v>
      </c>
      <c r="AJ1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44" spans="1:36" ht="14.5">
      <c r="A144" s="237" t="s">
        <v>3359</v>
      </c>
      <c r="B144" s="224" t="s">
        <v>117</v>
      </c>
      <c r="C144" s="224" t="s">
        <v>795</v>
      </c>
      <c r="D144" s="1" t="s">
        <v>1652</v>
      </c>
      <c r="E144" s="224" t="s">
        <v>1599</v>
      </c>
      <c r="F144" s="224" t="s">
        <v>843</v>
      </c>
      <c r="G144" s="224" t="s">
        <v>844</v>
      </c>
      <c r="H144" s="224" t="s">
        <v>403</v>
      </c>
      <c r="I144" s="227" t="s">
        <v>3360</v>
      </c>
      <c r="J144" s="225" t="s">
        <v>3361</v>
      </c>
      <c r="K144" s="224" t="s">
        <v>845</v>
      </c>
      <c r="L144" s="225" t="s">
        <v>3362</v>
      </c>
      <c r="M144" s="224" t="s">
        <v>1599</v>
      </c>
      <c r="N144" s="224" t="s">
        <v>1005</v>
      </c>
      <c r="O144" s="224" t="s">
        <v>848</v>
      </c>
      <c r="P144" s="225" t="s">
        <v>3362</v>
      </c>
      <c r="Q144" s="224" t="s">
        <v>795</v>
      </c>
      <c r="R144" s="225" t="s">
        <v>3363</v>
      </c>
      <c r="S144" s="225" t="s">
        <v>3364</v>
      </c>
      <c r="T144" s="225" t="s">
        <v>3361</v>
      </c>
      <c r="U144" s="224" t="s">
        <v>885</v>
      </c>
      <c r="V144" s="224" t="s">
        <v>1260</v>
      </c>
      <c r="W144" s="224" t="s">
        <v>850</v>
      </c>
      <c r="X144" s="228" t="str">
        <f>VLOOKUP(HelpMe7[[#This Row],[Technician]],Technicians[#All],3,FALSE)</f>
        <v>RAK Ceramics</v>
      </c>
      <c r="Y144" s="228" t="str">
        <f>VLOOKUP(HelpMe7[[#This Row],[Technician]],Technicians[#All],2,FALSE)</f>
        <v>SAP Basis</v>
      </c>
      <c r="Z144" s="233" t="e">
        <f>IF((TEXT("Oct 28, 2024 00:00 AM","mmm dd, yyyy hh:mm") - TEXT(HelpMe7[[#This Row],[Updated Creation Date]],"mmm dd, yyyy hh:mm"))&gt;0, "Yes","No")</f>
        <v>#VALUE!</v>
      </c>
      <c r="AA144" s="230">
        <f ca="1">IF(HelpMe7[[#This Row],[Updated Resolved Date]]="-",NOW()-TEXT(HelpMe7[[#This Row],[Updated Creation Date]],"mmm dd, yyyy hh:mm"),HelpMe7[[#This Row],[Updated Resolved Date]]-HelpMe7[[#This Row],[Updated Creation Date]])</f>
        <v>14.022916666668607</v>
      </c>
      <c r="AB144" s="231" t="e">
        <f>YEAR(TEXT(HelpMe7[[#This Row],[Updated Creation Date]],"mmm dd, yyyy hh:mm"))</f>
        <v>#VALUE!</v>
      </c>
      <c r="AC144" s="228" t="e">
        <f>WEEKNUM(TEXT(HelpMe7[[#This Row],[Updated Creation Date]],"mmm dd, yyyy hh:mm"),2)</f>
        <v>#VALUE!</v>
      </c>
      <c r="AD144" s="228" t="e">
        <f>_xlfn.CONCAT(HelpMe7[[#This Row],[Year]],"-W",HelpMe7[[#This Row],[Week'#]])</f>
        <v>#VALUE!</v>
      </c>
      <c r="AE144" s="228" t="str">
        <f>IFERROR(VLOOKUP(HelpMe7[[#This Row],[ID]],CGTracker[#All],11,FALSE),"No CG Status Found")</f>
        <v>No CG Status Found</v>
      </c>
      <c r="AF144" s="228" t="e">
        <f>MONTH(TEXT(HelpMe7[[#This Row],[Updated Creation Date]],"mmm dd, yyyy hh:mm"))</f>
        <v>#VALUE!</v>
      </c>
      <c r="AG144" s="228" t="e">
        <f>_xlfn.CONCAT(HelpMe7[[#This Row],[Year]],"-M",HelpMe7[[#This Row],[Month]])</f>
        <v>#VALUE!</v>
      </c>
      <c r="AH144" s="228" t="str">
        <f ca="1">IF(HelpMe7[[#This Row],[Age]]&lt;2,"Less than 2",IF(HelpMe7[[#This Row],[Age]]&lt;5,"From 2 to 5",IF(HelpMe7[[#This Row],[Age]]&lt;10,"From 5 to 10","More than 10")))</f>
        <v>More than 10</v>
      </c>
      <c r="AI1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45495.479861111111</v>
      </c>
      <c r="AJ1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45509.50277777778</v>
      </c>
    </row>
    <row r="145" spans="1:36" ht="14.5">
      <c r="A145" s="237" t="s">
        <v>3365</v>
      </c>
      <c r="B145" s="224" t="s">
        <v>156</v>
      </c>
      <c r="C145" s="224" t="s">
        <v>861</v>
      </c>
      <c r="D145" s="1" t="s">
        <v>2163</v>
      </c>
      <c r="E145" s="224" t="s">
        <v>936</v>
      </c>
      <c r="F145" s="224" t="s">
        <v>742</v>
      </c>
      <c r="G145" s="224" t="s">
        <v>516</v>
      </c>
      <c r="H145" s="224" t="s">
        <v>403</v>
      </c>
      <c r="I145" s="227" t="s">
        <v>3366</v>
      </c>
      <c r="J145" s="225" t="s">
        <v>3367</v>
      </c>
      <c r="K145" s="224" t="s">
        <v>845</v>
      </c>
      <c r="L145" s="225" t="s">
        <v>3368</v>
      </c>
      <c r="M145" s="224" t="s">
        <v>936</v>
      </c>
      <c r="N145" s="224" t="s">
        <v>878</v>
      </c>
      <c r="O145" s="224" t="s">
        <v>848</v>
      </c>
      <c r="P145" s="225" t="s">
        <v>3369</v>
      </c>
      <c r="Q145" s="224" t="s">
        <v>795</v>
      </c>
      <c r="R145" s="225" t="s">
        <v>3370</v>
      </c>
      <c r="S145" s="225" t="s">
        <v>3371</v>
      </c>
      <c r="T145" s="225" t="s">
        <v>3367</v>
      </c>
      <c r="U145" s="224" t="s">
        <v>1260</v>
      </c>
      <c r="V145" s="224" t="s">
        <v>3372</v>
      </c>
      <c r="W145" s="224" t="s">
        <v>850</v>
      </c>
      <c r="X145" s="228" t="str">
        <f>VLOOKUP(HelpMe7[[#This Row],[Technician]],Technicians[#All],3,FALSE)</f>
        <v>RAK Ceramics</v>
      </c>
      <c r="Y145" s="228" t="str">
        <f>VLOOKUP(HelpMe7[[#This Row],[Technician]],Technicians[#All],2,FALSE)</f>
        <v>SAP SD</v>
      </c>
      <c r="Z145" s="233" t="e">
        <f>IF((TEXT("Oct 28, 2024 00:00 AM","mmm dd, yyyy hh:mm") - TEXT(HelpMe7[[#This Row],[Updated Creation Date]],"mmm dd, yyyy hh:mm"))&gt;0, "Yes","No")</f>
        <v>#VALUE!</v>
      </c>
      <c r="AA145" s="230">
        <f ca="1">IF(HelpMe7[[#This Row],[Updated Resolved Date]]="-",NOW()-TEXT(HelpMe7[[#This Row],[Updated Creation Date]],"mmm dd, yyyy hh:mm"),HelpMe7[[#This Row],[Updated Resolved Date]]-HelpMe7[[#This Row],[Updated Creation Date]])</f>
        <v>27.977083333331393</v>
      </c>
      <c r="AB145" s="231" t="e">
        <f>YEAR(TEXT(HelpMe7[[#This Row],[Updated Creation Date]],"mmm dd, yyyy hh:mm"))</f>
        <v>#VALUE!</v>
      </c>
      <c r="AC145" s="228" t="e">
        <f>WEEKNUM(TEXT(HelpMe7[[#This Row],[Updated Creation Date]],"mmm dd, yyyy hh:mm"),2)</f>
        <v>#VALUE!</v>
      </c>
      <c r="AD145" s="228" t="e">
        <f>_xlfn.CONCAT(HelpMe7[[#This Row],[Year]],"-W",HelpMe7[[#This Row],[Week'#]])</f>
        <v>#VALUE!</v>
      </c>
      <c r="AE145" s="228" t="str">
        <f>IFERROR(VLOOKUP(HelpMe7[[#This Row],[ID]],CGTracker[#All],11,FALSE),"No CG Status Found")</f>
        <v>No CG Status Found</v>
      </c>
      <c r="AF145" s="228" t="e">
        <f>MONTH(TEXT(HelpMe7[[#This Row],[Updated Creation Date]],"mmm dd, yyyy hh:mm"))</f>
        <v>#VALUE!</v>
      </c>
      <c r="AG145" s="228" t="e">
        <f>_xlfn.CONCAT(HelpMe7[[#This Row],[Year]],"-M",HelpMe7[[#This Row],[Month]])</f>
        <v>#VALUE!</v>
      </c>
      <c r="AH145" s="228" t="str">
        <f ca="1">IF(HelpMe7[[#This Row],[Age]]&lt;2,"Less than 2",IF(HelpMe7[[#This Row],[Age]]&lt;5,"From 2 to 5",IF(HelpMe7[[#This Row],[Age]]&lt;10,"From 5 to 10","More than 10")))</f>
        <v>More than 10</v>
      </c>
      <c r="AI1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45490.715277777781</v>
      </c>
      <c r="AJ1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45518.692361111112</v>
      </c>
    </row>
    <row r="146" spans="1:36" ht="14.5">
      <c r="A146" s="237" t="s">
        <v>3373</v>
      </c>
      <c r="B146" s="224" t="s">
        <v>156</v>
      </c>
      <c r="C146" s="224" t="s">
        <v>795</v>
      </c>
      <c r="D146" s="1" t="s">
        <v>3374</v>
      </c>
      <c r="E146" s="224" t="s">
        <v>1036</v>
      </c>
      <c r="F146" s="224" t="s">
        <v>843</v>
      </c>
      <c r="G146" s="224" t="s">
        <v>844</v>
      </c>
      <c r="H146" s="224" t="s">
        <v>403</v>
      </c>
      <c r="I146" s="227" t="s">
        <v>2889</v>
      </c>
      <c r="J146" s="225" t="s">
        <v>3375</v>
      </c>
      <c r="K146" s="224" t="s">
        <v>845</v>
      </c>
      <c r="L146" s="225" t="s">
        <v>3376</v>
      </c>
      <c r="M146" s="224" t="s">
        <v>846</v>
      </c>
      <c r="N146" s="224" t="s">
        <v>1037</v>
      </c>
      <c r="O146" s="224" t="s">
        <v>848</v>
      </c>
      <c r="P146" s="225" t="s">
        <v>3376</v>
      </c>
      <c r="Q146" s="224" t="s">
        <v>795</v>
      </c>
      <c r="R146" s="225" t="s">
        <v>3377</v>
      </c>
      <c r="S146" s="225" t="s">
        <v>3378</v>
      </c>
      <c r="T146" s="225" t="s">
        <v>3375</v>
      </c>
      <c r="U146" s="224" t="s">
        <v>1260</v>
      </c>
      <c r="V146" s="224" t="s">
        <v>1260</v>
      </c>
      <c r="W146" s="224" t="s">
        <v>850</v>
      </c>
      <c r="X146" s="228" t="str">
        <f>VLOOKUP(HelpMe7[[#This Row],[Technician]],Technicians[#All],3,FALSE)</f>
        <v>RAK Ceramics</v>
      </c>
      <c r="Y146" s="228" t="str">
        <f>VLOOKUP(HelpMe7[[#This Row],[Technician]],Technicians[#All],2,FALSE)</f>
        <v>SAP Basis</v>
      </c>
      <c r="Z146" s="233" t="e">
        <f>IF((TEXT("Oct 28, 2024 00:00 AM","mmm dd, yyyy hh:mm") - TEXT(HelpMe7[[#This Row],[Updated Creation Date]],"mmm dd, yyyy hh:mm"))&gt;0, "Yes","No")</f>
        <v>#VALUE!</v>
      </c>
      <c r="AA146" s="230">
        <f ca="1">IF(HelpMe7[[#This Row],[Updated Resolved Date]]="-",NOW()-TEXT(HelpMe7[[#This Row],[Updated Creation Date]],"mmm dd, yyyy hh:mm"),HelpMe7[[#This Row],[Updated Resolved Date]]-HelpMe7[[#This Row],[Updated Creation Date]])</f>
        <v>2.1472222222218988</v>
      </c>
      <c r="AB146" s="231" t="e">
        <f>YEAR(TEXT(HelpMe7[[#This Row],[Updated Creation Date]],"mmm dd, yyyy hh:mm"))</f>
        <v>#VALUE!</v>
      </c>
      <c r="AC146" s="228" t="e">
        <f>WEEKNUM(TEXT(HelpMe7[[#This Row],[Updated Creation Date]],"mmm dd, yyyy hh:mm"),2)</f>
        <v>#VALUE!</v>
      </c>
      <c r="AD146" s="228" t="e">
        <f>_xlfn.CONCAT(HelpMe7[[#This Row],[Year]],"-W",HelpMe7[[#This Row],[Week'#]])</f>
        <v>#VALUE!</v>
      </c>
      <c r="AE146" s="228" t="str">
        <f>IFERROR(VLOOKUP(HelpMe7[[#This Row],[ID]],CGTracker[#All],11,FALSE),"No CG Status Found")</f>
        <v>No CG Status Found</v>
      </c>
      <c r="AF146" s="228" t="e">
        <f>MONTH(TEXT(HelpMe7[[#This Row],[Updated Creation Date]],"mmm dd, yyyy hh:mm"))</f>
        <v>#VALUE!</v>
      </c>
      <c r="AG146" s="228" t="e">
        <f>_xlfn.CONCAT(HelpMe7[[#This Row],[Year]],"-M",HelpMe7[[#This Row],[Month]])</f>
        <v>#VALUE!</v>
      </c>
      <c r="AH146" s="228" t="str">
        <f ca="1">IF(HelpMe7[[#This Row],[Age]]&lt;2,"Less than 2",IF(HelpMe7[[#This Row],[Age]]&lt;5,"From 2 to 5",IF(HelpMe7[[#This Row],[Age]]&lt;10,"From 5 to 10","More than 10")))</f>
        <v>From 2 to 5</v>
      </c>
      <c r="AI1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45495.474999999999</v>
      </c>
      <c r="AJ1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45497.62222222222</v>
      </c>
    </row>
    <row r="147" spans="1:36" ht="14.5">
      <c r="A147" s="237" t="s">
        <v>3379</v>
      </c>
      <c r="B147" s="224" t="s">
        <v>117</v>
      </c>
      <c r="C147" s="224" t="s">
        <v>795</v>
      </c>
      <c r="D147" s="1" t="s">
        <v>2212</v>
      </c>
      <c r="E147" s="224" t="s">
        <v>2213</v>
      </c>
      <c r="F147" s="224" t="s">
        <v>843</v>
      </c>
      <c r="G147" s="224" t="s">
        <v>844</v>
      </c>
      <c r="H147" s="224" t="s">
        <v>403</v>
      </c>
      <c r="I147" s="227" t="s">
        <v>3380</v>
      </c>
      <c r="J147" s="225" t="s">
        <v>3381</v>
      </c>
      <c r="K147" s="224" t="s">
        <v>845</v>
      </c>
      <c r="L147" s="225" t="s">
        <v>3376</v>
      </c>
      <c r="M147" s="224" t="s">
        <v>846</v>
      </c>
      <c r="N147" s="224" t="s">
        <v>1139</v>
      </c>
      <c r="O147" s="224" t="s">
        <v>848</v>
      </c>
      <c r="P147" s="225" t="s">
        <v>3376</v>
      </c>
      <c r="Q147" s="224" t="s">
        <v>795</v>
      </c>
      <c r="R147" s="225" t="s">
        <v>3382</v>
      </c>
      <c r="S147" s="225" t="s">
        <v>3024</v>
      </c>
      <c r="T147" s="225" t="s">
        <v>3381</v>
      </c>
      <c r="U147" s="224" t="s">
        <v>885</v>
      </c>
      <c r="V147" s="224" t="s">
        <v>1260</v>
      </c>
      <c r="W147" s="224" t="s">
        <v>850</v>
      </c>
      <c r="X147" s="228" t="str">
        <f>VLOOKUP(HelpMe7[[#This Row],[Technician]],Technicians[#All],3,FALSE)</f>
        <v>RAK Ceramics</v>
      </c>
      <c r="Y147" s="228" t="str">
        <f>VLOOKUP(HelpMe7[[#This Row],[Technician]],Technicians[#All],2,FALSE)</f>
        <v>SAP Basis</v>
      </c>
      <c r="Z147" s="233" t="e">
        <f>IF((TEXT("Oct 28, 2024 00:00 AM","mmm dd, yyyy hh:mm") - TEXT(HelpMe7[[#This Row],[Updated Creation Date]],"mmm dd, yyyy hh:mm"))&gt;0, "Yes","No")</f>
        <v>#VALUE!</v>
      </c>
      <c r="AA147" s="230">
        <f ca="1">IF(HelpMe7[[#This Row],[Updated Resolved Date]]="-",NOW()-TEXT(HelpMe7[[#This Row],[Updated Creation Date]],"mmm dd, yyyy hh:mm"),HelpMe7[[#This Row],[Updated Resolved Date]]-HelpMe7[[#This Row],[Updated Creation Date]])</f>
        <v>2.1305555555518367</v>
      </c>
      <c r="AB147" s="231" t="e">
        <f>YEAR(TEXT(HelpMe7[[#This Row],[Updated Creation Date]],"mmm dd, yyyy hh:mm"))</f>
        <v>#VALUE!</v>
      </c>
      <c r="AC147" s="228" t="e">
        <f>WEEKNUM(TEXT(HelpMe7[[#This Row],[Updated Creation Date]],"mmm dd, yyyy hh:mm"),2)</f>
        <v>#VALUE!</v>
      </c>
      <c r="AD147" s="228" t="e">
        <f>_xlfn.CONCAT(HelpMe7[[#This Row],[Year]],"-W",HelpMe7[[#This Row],[Week'#]])</f>
        <v>#VALUE!</v>
      </c>
      <c r="AE147" s="228" t="str">
        <f>IFERROR(VLOOKUP(HelpMe7[[#This Row],[ID]],CGTracker[#All],11,FALSE),"No CG Status Found")</f>
        <v>No CG Status Found</v>
      </c>
      <c r="AF147" s="228" t="e">
        <f>MONTH(TEXT(HelpMe7[[#This Row],[Updated Creation Date]],"mmm dd, yyyy hh:mm"))</f>
        <v>#VALUE!</v>
      </c>
      <c r="AG147" s="228" t="e">
        <f>_xlfn.CONCAT(HelpMe7[[#This Row],[Year]],"-M",HelpMe7[[#This Row],[Month]])</f>
        <v>#VALUE!</v>
      </c>
      <c r="AH147" s="228" t="str">
        <f ca="1">IF(HelpMe7[[#This Row],[Age]]&lt;2,"Less than 2",IF(HelpMe7[[#This Row],[Age]]&lt;5,"From 2 to 5",IF(HelpMe7[[#This Row],[Age]]&lt;10,"From 5 to 10","More than 10")))</f>
        <v>From 2 to 5</v>
      </c>
      <c r="AI1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45495.498611111114</v>
      </c>
      <c r="AJ1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48" spans="1:36" ht="14.5">
      <c r="A148" s="237" t="s">
        <v>3383</v>
      </c>
      <c r="B148" s="224" t="s">
        <v>156</v>
      </c>
      <c r="C148" s="224" t="s">
        <v>795</v>
      </c>
      <c r="D148" s="1" t="s">
        <v>841</v>
      </c>
      <c r="E148" s="224" t="s">
        <v>842</v>
      </c>
      <c r="F148" s="224" t="s">
        <v>843</v>
      </c>
      <c r="G148" s="224" t="s">
        <v>844</v>
      </c>
      <c r="H148" s="224" t="s">
        <v>403</v>
      </c>
      <c r="I148" s="227" t="s">
        <v>3384</v>
      </c>
      <c r="J148" s="225" t="s">
        <v>3385</v>
      </c>
      <c r="K148" s="224" t="s">
        <v>845</v>
      </c>
      <c r="L148" s="225" t="s">
        <v>2965</v>
      </c>
      <c r="M148" s="224" t="s">
        <v>846</v>
      </c>
      <c r="N148" s="224" t="s">
        <v>847</v>
      </c>
      <c r="O148" s="224" t="s">
        <v>848</v>
      </c>
      <c r="P148" s="225" t="s">
        <v>2965</v>
      </c>
      <c r="Q148" s="224" t="s">
        <v>795</v>
      </c>
      <c r="R148" s="225" t="s">
        <v>3386</v>
      </c>
      <c r="S148" s="225" t="s">
        <v>3386</v>
      </c>
      <c r="T148" s="225" t="s">
        <v>3385</v>
      </c>
      <c r="U148" s="224" t="s">
        <v>1260</v>
      </c>
      <c r="V148" s="224" t="s">
        <v>3387</v>
      </c>
      <c r="W148" s="224" t="s">
        <v>850</v>
      </c>
      <c r="X148" s="228" t="str">
        <f>VLOOKUP(HelpMe7[[#This Row],[Technician]],Technicians[#All],3,FALSE)</f>
        <v>RAK Ceramics</v>
      </c>
      <c r="Y148" s="228" t="str">
        <f>VLOOKUP(HelpMe7[[#This Row],[Technician]],Technicians[#All],2,FALSE)</f>
        <v>SAP Basis</v>
      </c>
      <c r="Z148" s="233" t="e">
        <f>IF((TEXT("Oct 28, 2024 00:00 AM","mmm dd, yyyy hh:mm") - TEXT(HelpMe7[[#This Row],[Updated Creation Date]],"mmm dd, yyyy hh:mm"))&gt;0, "Yes","No")</f>
        <v>#VALUE!</v>
      </c>
      <c r="AA148" s="230">
        <f ca="1">IF(HelpMe7[[#This Row],[Updated Resolved Date]]="-",NOW()-TEXT(HelpMe7[[#This Row],[Updated Creation Date]],"mmm dd, yyyy hh:mm"),HelpMe7[[#This Row],[Updated Resolved Date]]-HelpMe7[[#This Row],[Updated Creation Date]])</f>
        <v>0.726388888884685</v>
      </c>
      <c r="AB148" s="231" t="e">
        <f>YEAR(TEXT(HelpMe7[[#This Row],[Updated Creation Date]],"mmm dd, yyyy hh:mm"))</f>
        <v>#VALUE!</v>
      </c>
      <c r="AC148" s="228" t="e">
        <f>WEEKNUM(TEXT(HelpMe7[[#This Row],[Updated Creation Date]],"mmm dd, yyyy hh:mm"),2)</f>
        <v>#VALUE!</v>
      </c>
      <c r="AD148" s="228" t="e">
        <f>_xlfn.CONCAT(HelpMe7[[#This Row],[Year]],"-W",HelpMe7[[#This Row],[Week'#]])</f>
        <v>#VALUE!</v>
      </c>
      <c r="AE148" s="228" t="str">
        <f>IFERROR(VLOOKUP(HelpMe7[[#This Row],[ID]],CGTracker[#All],11,FALSE),"No CG Status Found")</f>
        <v>No CG Status Found</v>
      </c>
      <c r="AF148" s="228" t="e">
        <f>MONTH(TEXT(HelpMe7[[#This Row],[Updated Creation Date]],"mmm dd, yyyy hh:mm"))</f>
        <v>#VALUE!</v>
      </c>
      <c r="AG148" s="228" t="e">
        <f>_xlfn.CONCAT(HelpMe7[[#This Row],[Year]],"-M",HelpMe7[[#This Row],[Month]])</f>
        <v>#VALUE!</v>
      </c>
      <c r="AH148" s="228" t="str">
        <f ca="1">IF(HelpMe7[[#This Row],[Age]]&lt;2,"Less than 2",IF(HelpMe7[[#This Row],[Age]]&lt;5,"From 2 to 5",IF(HelpMe7[[#This Row],[Age]]&lt;10,"From 5 to 10","More than 10")))</f>
        <v>Less than 2</v>
      </c>
      <c r="AI1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45495.736805555556</v>
      </c>
      <c r="AJ1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45496.463194444441</v>
      </c>
    </row>
    <row r="149" spans="1:36" ht="14.5">
      <c r="A149" s="237" t="s">
        <v>3388</v>
      </c>
      <c r="B149" s="224" t="s">
        <v>156</v>
      </c>
      <c r="C149" s="224" t="s">
        <v>795</v>
      </c>
      <c r="D149" s="1" t="s">
        <v>2429</v>
      </c>
      <c r="E149" s="224" t="s">
        <v>2110</v>
      </c>
      <c r="F149" s="224" t="s">
        <v>843</v>
      </c>
      <c r="G149" s="224" t="s">
        <v>844</v>
      </c>
      <c r="H149" s="224" t="s">
        <v>403</v>
      </c>
      <c r="I149" s="227" t="s">
        <v>3389</v>
      </c>
      <c r="J149" s="225" t="s">
        <v>3385</v>
      </c>
      <c r="K149" s="224" t="s">
        <v>845</v>
      </c>
      <c r="L149" s="225" t="s">
        <v>3390</v>
      </c>
      <c r="M149" s="224" t="s">
        <v>846</v>
      </c>
      <c r="N149" s="224" t="s">
        <v>2111</v>
      </c>
      <c r="O149" s="224" t="s">
        <v>848</v>
      </c>
      <c r="P149" s="225" t="s">
        <v>3390</v>
      </c>
      <c r="Q149" s="224" t="s">
        <v>795</v>
      </c>
      <c r="R149" s="225" t="s">
        <v>3391</v>
      </c>
      <c r="S149" s="225" t="s">
        <v>3391</v>
      </c>
      <c r="T149" s="225" t="s">
        <v>3385</v>
      </c>
      <c r="U149" s="224" t="s">
        <v>1260</v>
      </c>
      <c r="V149" s="224" t="s">
        <v>3392</v>
      </c>
      <c r="W149" s="224" t="s">
        <v>850</v>
      </c>
      <c r="X149" s="228" t="str">
        <f>VLOOKUP(HelpMe7[[#This Row],[Technician]],Technicians[#All],3,FALSE)</f>
        <v>RAK Ceramics</v>
      </c>
      <c r="Y149" s="228" t="str">
        <f>VLOOKUP(HelpMe7[[#This Row],[Technician]],Technicians[#All],2,FALSE)</f>
        <v>SAP Basis</v>
      </c>
      <c r="Z149" s="233" t="e">
        <f>IF((TEXT("Oct 28, 2024 00:00 AM","mmm dd, yyyy hh:mm") - TEXT(HelpMe7[[#This Row],[Updated Creation Date]],"mmm dd, yyyy hh:mm"))&gt;0, "Yes","No")</f>
        <v>#VALUE!</v>
      </c>
      <c r="AA149" s="230">
        <f ca="1">IF(HelpMe7[[#This Row],[Updated Resolved Date]]="-",NOW()-TEXT(HelpMe7[[#This Row],[Updated Creation Date]],"mmm dd, yyyy hh:mm"),HelpMe7[[#This Row],[Updated Resolved Date]]-HelpMe7[[#This Row],[Updated Creation Date]])</f>
        <v>6.734027777776646</v>
      </c>
      <c r="AB149" s="231" t="e">
        <f>YEAR(TEXT(HelpMe7[[#This Row],[Updated Creation Date]],"mmm dd, yyyy hh:mm"))</f>
        <v>#VALUE!</v>
      </c>
      <c r="AC149" s="228" t="e">
        <f>WEEKNUM(TEXT(HelpMe7[[#This Row],[Updated Creation Date]],"mmm dd, yyyy hh:mm"),2)</f>
        <v>#VALUE!</v>
      </c>
      <c r="AD149" s="228" t="e">
        <f>_xlfn.CONCAT(HelpMe7[[#This Row],[Year]],"-W",HelpMe7[[#This Row],[Week'#]])</f>
        <v>#VALUE!</v>
      </c>
      <c r="AE149" s="228" t="str">
        <f>IFERROR(VLOOKUP(HelpMe7[[#This Row],[ID]],CGTracker[#All],11,FALSE),"No CG Status Found")</f>
        <v>No CG Status Found</v>
      </c>
      <c r="AF149" s="228" t="e">
        <f>MONTH(TEXT(HelpMe7[[#This Row],[Updated Creation Date]],"mmm dd, yyyy hh:mm"))</f>
        <v>#VALUE!</v>
      </c>
      <c r="AG149" s="228" t="e">
        <f>_xlfn.CONCAT(HelpMe7[[#This Row],[Year]],"-M",HelpMe7[[#This Row],[Month]])</f>
        <v>#VALUE!</v>
      </c>
      <c r="AH149" s="228" t="str">
        <f ca="1">IF(HelpMe7[[#This Row],[Age]]&lt;2,"Less than 2",IF(HelpMe7[[#This Row],[Age]]&lt;5,"From 2 to 5",IF(HelpMe7[[#This Row],[Age]]&lt;10,"From 5 to 10","More than 10")))</f>
        <v>From 5 to 10</v>
      </c>
      <c r="AI1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45495.743055555555</v>
      </c>
      <c r="AJ1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45502.477083333331</v>
      </c>
    </row>
    <row r="150" spans="1:36" ht="14.5">
      <c r="A150" s="237" t="s">
        <v>3393</v>
      </c>
      <c r="B150" s="224" t="s">
        <v>156</v>
      </c>
      <c r="C150" s="224" t="s">
        <v>795</v>
      </c>
      <c r="D150" s="1" t="s">
        <v>1248</v>
      </c>
      <c r="E150" s="224" t="s">
        <v>742</v>
      </c>
      <c r="F150" s="224" t="s">
        <v>843</v>
      </c>
      <c r="G150" s="224" t="s">
        <v>844</v>
      </c>
      <c r="H150" s="224" t="s">
        <v>403</v>
      </c>
      <c r="I150" s="227" t="s">
        <v>3394</v>
      </c>
      <c r="J150" s="225" t="s">
        <v>3395</v>
      </c>
      <c r="K150" s="224" t="s">
        <v>845</v>
      </c>
      <c r="L150" s="225" t="s">
        <v>3396</v>
      </c>
      <c r="M150" s="224" t="s">
        <v>846</v>
      </c>
      <c r="N150" s="224" t="s">
        <v>912</v>
      </c>
      <c r="O150" s="224" t="s">
        <v>848</v>
      </c>
      <c r="P150" s="225" t="s">
        <v>3396</v>
      </c>
      <c r="Q150" s="224" t="s">
        <v>795</v>
      </c>
      <c r="R150" s="225" t="s">
        <v>3397</v>
      </c>
      <c r="S150" s="225" t="s">
        <v>3398</v>
      </c>
      <c r="T150" s="225" t="s">
        <v>3395</v>
      </c>
      <c r="U150" s="224" t="s">
        <v>1260</v>
      </c>
      <c r="V150" s="224" t="s">
        <v>1260</v>
      </c>
      <c r="W150" s="224" t="s">
        <v>850</v>
      </c>
      <c r="X150" s="228" t="str">
        <f>VLOOKUP(HelpMe7[[#This Row],[Technician]],Technicians[#All],3,FALSE)</f>
        <v>RAK Ceramics</v>
      </c>
      <c r="Y150" s="228" t="str">
        <f>VLOOKUP(HelpMe7[[#This Row],[Technician]],Technicians[#All],2,FALSE)</f>
        <v>SAP Basis</v>
      </c>
      <c r="Z150" s="233" t="e">
        <f>IF((TEXT("Oct 28, 2024 00:00 AM","mmm dd, yyyy hh:mm") - TEXT(HelpMe7[[#This Row],[Updated Creation Date]],"mmm dd, yyyy hh:mm"))&gt;0, "Yes","No")</f>
        <v>#VALUE!</v>
      </c>
      <c r="AA150" s="230">
        <f ca="1">IF(HelpMe7[[#This Row],[Updated Resolved Date]]="-",NOW()-TEXT(HelpMe7[[#This Row],[Updated Creation Date]],"mmm dd, yyyy hh:mm"),HelpMe7[[#This Row],[Updated Resolved Date]]-HelpMe7[[#This Row],[Updated Creation Date]])</f>
        <v>0.72986111111094942</v>
      </c>
      <c r="AB150" s="231" t="e">
        <f>YEAR(TEXT(HelpMe7[[#This Row],[Updated Creation Date]],"mmm dd, yyyy hh:mm"))</f>
        <v>#VALUE!</v>
      </c>
      <c r="AC150" s="228" t="e">
        <f>WEEKNUM(TEXT(HelpMe7[[#This Row],[Updated Creation Date]],"mmm dd, yyyy hh:mm"),2)</f>
        <v>#VALUE!</v>
      </c>
      <c r="AD150" s="228" t="e">
        <f>_xlfn.CONCAT(HelpMe7[[#This Row],[Year]],"-W",HelpMe7[[#This Row],[Week'#]])</f>
        <v>#VALUE!</v>
      </c>
      <c r="AE150" s="228" t="str">
        <f>IFERROR(VLOOKUP(HelpMe7[[#This Row],[ID]],CGTracker[#All],11,FALSE),"No CG Status Found")</f>
        <v>No CG Status Found</v>
      </c>
      <c r="AF150" s="228" t="e">
        <f>MONTH(TEXT(HelpMe7[[#This Row],[Updated Creation Date]],"mmm dd, yyyy hh:mm"))</f>
        <v>#VALUE!</v>
      </c>
      <c r="AG150" s="228" t="e">
        <f>_xlfn.CONCAT(HelpMe7[[#This Row],[Year]],"-M",HelpMe7[[#This Row],[Month]])</f>
        <v>#VALUE!</v>
      </c>
      <c r="AH150" s="228" t="str">
        <f ca="1">IF(HelpMe7[[#This Row],[Age]]&lt;2,"Less than 2",IF(HelpMe7[[#This Row],[Age]]&lt;5,"From 2 to 5",IF(HelpMe7[[#This Row],[Age]]&lt;10,"From 5 to 10","More than 10")))</f>
        <v>Less than 2</v>
      </c>
      <c r="AI1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45495.76458333333</v>
      </c>
      <c r="AJ1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45496.494444444441</v>
      </c>
    </row>
    <row r="151" spans="1:36" ht="14.5">
      <c r="A151" s="237" t="s">
        <v>3399</v>
      </c>
      <c r="B151" s="224" t="s">
        <v>156</v>
      </c>
      <c r="C151" s="224" t="s">
        <v>795</v>
      </c>
      <c r="D151" s="1" t="s">
        <v>1158</v>
      </c>
      <c r="E151" s="224" t="s">
        <v>1159</v>
      </c>
      <c r="F151" s="224" t="s">
        <v>843</v>
      </c>
      <c r="G151" s="224" t="s">
        <v>844</v>
      </c>
      <c r="H151" s="224" t="s">
        <v>403</v>
      </c>
      <c r="I151" s="227" t="s">
        <v>3400</v>
      </c>
      <c r="J151" s="225" t="s">
        <v>3401</v>
      </c>
      <c r="K151" s="224" t="s">
        <v>845</v>
      </c>
      <c r="L151" s="225" t="s">
        <v>2965</v>
      </c>
      <c r="M151" s="224" t="s">
        <v>846</v>
      </c>
      <c r="N151" s="224" t="s">
        <v>1160</v>
      </c>
      <c r="O151" s="224" t="s">
        <v>848</v>
      </c>
      <c r="P151" s="225" t="s">
        <v>2965</v>
      </c>
      <c r="Q151" s="224" t="s">
        <v>795</v>
      </c>
      <c r="R151" s="225" t="s">
        <v>3402</v>
      </c>
      <c r="S151" s="225" t="s">
        <v>3398</v>
      </c>
      <c r="T151" s="225" t="s">
        <v>3401</v>
      </c>
      <c r="U151" s="224" t="s">
        <v>1260</v>
      </c>
      <c r="V151" s="224" t="s">
        <v>1260</v>
      </c>
      <c r="W151" s="224" t="s">
        <v>850</v>
      </c>
      <c r="X151" s="228" t="str">
        <f>VLOOKUP(HelpMe7[[#This Row],[Technician]],Technicians[#All],3,FALSE)</f>
        <v>RAK Ceramics</v>
      </c>
      <c r="Y151" s="228" t="str">
        <f>VLOOKUP(HelpMe7[[#This Row],[Technician]],Technicians[#All],2,FALSE)</f>
        <v>SAP Basis</v>
      </c>
      <c r="Z151" s="233" t="e">
        <f>IF((TEXT("Oct 28, 2024 00:00 AM","mmm dd, yyyy hh:mm") - TEXT(HelpMe7[[#This Row],[Updated Creation Date]],"mmm dd, yyyy hh:mm"))&gt;0, "Yes","No")</f>
        <v>#VALUE!</v>
      </c>
      <c r="AA151" s="230">
        <f ca="1">IF(HelpMe7[[#This Row],[Updated Resolved Date]]="-",NOW()-TEXT(HelpMe7[[#This Row],[Updated Creation Date]],"mmm dd, yyyy hh:mm"),HelpMe7[[#This Row],[Updated Resolved Date]]-HelpMe7[[#This Row],[Updated Creation Date]])</f>
        <v>2.9166666667151731E-2</v>
      </c>
      <c r="AB151" s="231" t="e">
        <f>YEAR(TEXT(HelpMe7[[#This Row],[Updated Creation Date]],"mmm dd, yyyy hh:mm"))</f>
        <v>#VALUE!</v>
      </c>
      <c r="AC151" s="228" t="e">
        <f>WEEKNUM(TEXT(HelpMe7[[#This Row],[Updated Creation Date]],"mmm dd, yyyy hh:mm"),2)</f>
        <v>#VALUE!</v>
      </c>
      <c r="AD151" s="228" t="e">
        <f>_xlfn.CONCAT(HelpMe7[[#This Row],[Year]],"-W",HelpMe7[[#This Row],[Week'#]])</f>
        <v>#VALUE!</v>
      </c>
      <c r="AE151" s="228" t="str">
        <f>IFERROR(VLOOKUP(HelpMe7[[#This Row],[ID]],CGTracker[#All],11,FALSE),"No CG Status Found")</f>
        <v>No CG Status Found</v>
      </c>
      <c r="AF151" s="228" t="e">
        <f>MONTH(TEXT(HelpMe7[[#This Row],[Updated Creation Date]],"mmm dd, yyyy hh:mm"))</f>
        <v>#VALUE!</v>
      </c>
      <c r="AG151" s="228" t="e">
        <f>_xlfn.CONCAT(HelpMe7[[#This Row],[Year]],"-M",HelpMe7[[#This Row],[Month]])</f>
        <v>#VALUE!</v>
      </c>
      <c r="AH151" s="228" t="str">
        <f ca="1">IF(HelpMe7[[#This Row],[Age]]&lt;2,"Less than 2",IF(HelpMe7[[#This Row],[Age]]&lt;5,"From 2 to 5",IF(HelpMe7[[#This Row],[Age]]&lt;10,"From 5 to 10","More than 10")))</f>
        <v>Less than 2</v>
      </c>
      <c r="AI1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45496.441666666666</v>
      </c>
      <c r="AJ1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45496.470833333333</v>
      </c>
    </row>
    <row r="152" spans="1:36" ht="14.5">
      <c r="A152" s="237" t="s">
        <v>3403</v>
      </c>
      <c r="B152" s="224" t="s">
        <v>156</v>
      </c>
      <c r="C152" s="224" t="s">
        <v>795</v>
      </c>
      <c r="D152" s="1" t="s">
        <v>2115</v>
      </c>
      <c r="E152" s="224" t="s">
        <v>2116</v>
      </c>
      <c r="F152" s="224" t="s">
        <v>843</v>
      </c>
      <c r="G152" s="224" t="s">
        <v>844</v>
      </c>
      <c r="H152" s="224" t="s">
        <v>403</v>
      </c>
      <c r="I152" s="227" t="s">
        <v>3404</v>
      </c>
      <c r="J152" s="225" t="s">
        <v>3405</v>
      </c>
      <c r="K152" s="224" t="s">
        <v>845</v>
      </c>
      <c r="L152" s="225" t="s">
        <v>2965</v>
      </c>
      <c r="M152" s="224" t="s">
        <v>846</v>
      </c>
      <c r="N152" s="224" t="s">
        <v>1268</v>
      </c>
      <c r="O152" s="224" t="s">
        <v>848</v>
      </c>
      <c r="P152" s="225" t="s">
        <v>2965</v>
      </c>
      <c r="Q152" s="224" t="s">
        <v>795</v>
      </c>
      <c r="R152" s="225" t="s">
        <v>3406</v>
      </c>
      <c r="S152" s="225" t="s">
        <v>3406</v>
      </c>
      <c r="T152" s="225" t="s">
        <v>3405</v>
      </c>
      <c r="U152" s="224" t="s">
        <v>1260</v>
      </c>
      <c r="V152" s="224" t="s">
        <v>1260</v>
      </c>
      <c r="W152" s="224" t="s">
        <v>850</v>
      </c>
      <c r="X152" s="228" t="str">
        <f>VLOOKUP(HelpMe7[[#This Row],[Technician]],Technicians[#All],3,FALSE)</f>
        <v>RAK Ceramics</v>
      </c>
      <c r="Y152" s="228" t="str">
        <f>VLOOKUP(HelpMe7[[#This Row],[Technician]],Technicians[#All],2,FALSE)</f>
        <v>SAP Basis</v>
      </c>
      <c r="Z152" s="233" t="e">
        <f>IF((TEXT("Oct 28, 2024 00:00 AM","mmm dd, yyyy hh:mm") - TEXT(HelpMe7[[#This Row],[Updated Creation Date]],"mmm dd, yyyy hh:mm"))&gt;0, "Yes","No")</f>
        <v>#VALUE!</v>
      </c>
      <c r="AA152" s="230">
        <f ca="1">IF(HelpMe7[[#This Row],[Updated Resolved Date]]="-",NOW()-TEXT(HelpMe7[[#This Row],[Updated Creation Date]],"mmm dd, yyyy hh:mm"),HelpMe7[[#This Row],[Updated Resolved Date]]-HelpMe7[[#This Row],[Updated Creation Date]])</f>
        <v>2.2222222221898846E-2</v>
      </c>
      <c r="AB152" s="231" t="e">
        <f>YEAR(TEXT(HelpMe7[[#This Row],[Updated Creation Date]],"mmm dd, yyyy hh:mm"))</f>
        <v>#VALUE!</v>
      </c>
      <c r="AC152" s="228" t="e">
        <f>WEEKNUM(TEXT(HelpMe7[[#This Row],[Updated Creation Date]],"mmm dd, yyyy hh:mm"),2)</f>
        <v>#VALUE!</v>
      </c>
      <c r="AD152" s="228" t="e">
        <f>_xlfn.CONCAT(HelpMe7[[#This Row],[Year]],"-W",HelpMe7[[#This Row],[Week'#]])</f>
        <v>#VALUE!</v>
      </c>
      <c r="AE152" s="228" t="str">
        <f>IFERROR(VLOOKUP(HelpMe7[[#This Row],[ID]],CGTracker[#All],11,FALSE),"No CG Status Found")</f>
        <v>No CG Status Found</v>
      </c>
      <c r="AF152" s="228" t="e">
        <f>MONTH(TEXT(HelpMe7[[#This Row],[Updated Creation Date]],"mmm dd, yyyy hh:mm"))</f>
        <v>#VALUE!</v>
      </c>
      <c r="AG152" s="228" t="e">
        <f>_xlfn.CONCAT(HelpMe7[[#This Row],[Year]],"-M",HelpMe7[[#This Row],[Month]])</f>
        <v>#VALUE!</v>
      </c>
      <c r="AH152" s="228" t="str">
        <f ca="1">IF(HelpMe7[[#This Row],[Age]]&lt;2,"Less than 2",IF(HelpMe7[[#This Row],[Age]]&lt;5,"From 2 to 5",IF(HelpMe7[[#This Row],[Age]]&lt;10,"From 5 to 10","More than 10")))</f>
        <v>Less than 2</v>
      </c>
      <c r="AI1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v>
      </c>
      <c r="AJ1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45496.472222222219</v>
      </c>
    </row>
    <row r="153" spans="1:36" ht="14.5">
      <c r="A153" s="237" t="s">
        <v>3407</v>
      </c>
      <c r="B153" s="224" t="s">
        <v>156</v>
      </c>
      <c r="C153" s="224" t="s">
        <v>795</v>
      </c>
      <c r="D153" s="1" t="s">
        <v>3408</v>
      </c>
      <c r="E153" s="224" t="s">
        <v>2110</v>
      </c>
      <c r="F153" s="224" t="s">
        <v>843</v>
      </c>
      <c r="G153" s="224" t="s">
        <v>844</v>
      </c>
      <c r="H153" s="224" t="s">
        <v>403</v>
      </c>
      <c r="I153" s="227" t="s">
        <v>3409</v>
      </c>
      <c r="J153" s="225" t="s">
        <v>3410</v>
      </c>
      <c r="K153" s="224" t="s">
        <v>845</v>
      </c>
      <c r="L153" s="225" t="s">
        <v>2965</v>
      </c>
      <c r="M153" s="224" t="s">
        <v>846</v>
      </c>
      <c r="N153" s="224" t="s">
        <v>2111</v>
      </c>
      <c r="O153" s="224" t="s">
        <v>848</v>
      </c>
      <c r="P153" s="225" t="s">
        <v>2965</v>
      </c>
      <c r="Q153" s="224" t="s">
        <v>795</v>
      </c>
      <c r="R153" s="225" t="s">
        <v>3411</v>
      </c>
      <c r="S153" s="225" t="s">
        <v>3411</v>
      </c>
      <c r="T153" s="225" t="s">
        <v>3410</v>
      </c>
      <c r="U153" s="224" t="s">
        <v>1260</v>
      </c>
      <c r="V153" s="224" t="s">
        <v>1260</v>
      </c>
      <c r="W153" s="224" t="s">
        <v>850</v>
      </c>
      <c r="X153" s="228" t="str">
        <f>VLOOKUP(HelpMe7[[#This Row],[Technician]],Technicians[#All],3,FALSE)</f>
        <v>RAK Ceramics</v>
      </c>
      <c r="Y153" s="228" t="str">
        <f>VLOOKUP(HelpMe7[[#This Row],[Technician]],Technicians[#All],2,FALSE)</f>
        <v>SAP Basis</v>
      </c>
      <c r="Z153" s="233" t="e">
        <f>IF((TEXT("Oct 28, 2024 00:00 AM","mmm dd, yyyy hh:mm") - TEXT(HelpMe7[[#This Row],[Updated Creation Date]],"mmm dd, yyyy hh:mm"))&gt;0, "Yes","No")</f>
        <v>#VALUE!</v>
      </c>
      <c r="AA153" s="230">
        <f ca="1">IF(HelpMe7[[#This Row],[Updated Resolved Date]]="-",NOW()-TEXT(HelpMe7[[#This Row],[Updated Creation Date]],"mmm dd, yyyy hh:mm"),HelpMe7[[#This Row],[Updated Resolved Date]]-HelpMe7[[#This Row],[Updated Creation Date]])</f>
        <v>1.9444444449618459E-2</v>
      </c>
      <c r="AB153" s="231" t="e">
        <f>YEAR(TEXT(HelpMe7[[#This Row],[Updated Creation Date]],"mmm dd, yyyy hh:mm"))</f>
        <v>#VALUE!</v>
      </c>
      <c r="AC153" s="228" t="e">
        <f>WEEKNUM(TEXT(HelpMe7[[#This Row],[Updated Creation Date]],"mmm dd, yyyy hh:mm"),2)</f>
        <v>#VALUE!</v>
      </c>
      <c r="AD153" s="228" t="e">
        <f>_xlfn.CONCAT(HelpMe7[[#This Row],[Year]],"-W",HelpMe7[[#This Row],[Week'#]])</f>
        <v>#VALUE!</v>
      </c>
      <c r="AE153" s="228" t="str">
        <f>IFERROR(VLOOKUP(HelpMe7[[#This Row],[ID]],CGTracker[#All],11,FALSE),"No CG Status Found")</f>
        <v>No CG Status Found</v>
      </c>
      <c r="AF153" s="228" t="e">
        <f>MONTH(TEXT(HelpMe7[[#This Row],[Updated Creation Date]],"mmm dd, yyyy hh:mm"))</f>
        <v>#VALUE!</v>
      </c>
      <c r="AG153" s="228" t="e">
        <f>_xlfn.CONCAT(HelpMe7[[#This Row],[Year]],"-M",HelpMe7[[#This Row],[Month]])</f>
        <v>#VALUE!</v>
      </c>
      <c r="AH153" s="228" t="str">
        <f ca="1">IF(HelpMe7[[#This Row],[Age]]&lt;2,"Less than 2",IF(HelpMe7[[#This Row],[Age]]&lt;5,"From 2 to 5",IF(HelpMe7[[#This Row],[Age]]&lt;10,"From 5 to 10","More than 10")))</f>
        <v>Less than 2</v>
      </c>
      <c r="AI1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45496.47152777778</v>
      </c>
    </row>
    <row r="154" spans="1:36" ht="14.5">
      <c r="A154" s="237" t="s">
        <v>3412</v>
      </c>
      <c r="B154" s="224" t="s">
        <v>156</v>
      </c>
      <c r="C154" s="224" t="s">
        <v>795</v>
      </c>
      <c r="D154" s="1" t="s">
        <v>3413</v>
      </c>
      <c r="E154" s="224" t="s">
        <v>2108</v>
      </c>
      <c r="F154" s="224" t="s">
        <v>843</v>
      </c>
      <c r="G154" s="224" t="s">
        <v>844</v>
      </c>
      <c r="H154" s="224" t="s">
        <v>403</v>
      </c>
      <c r="I154" s="227" t="s">
        <v>3409</v>
      </c>
      <c r="J154" s="225" t="s">
        <v>3410</v>
      </c>
      <c r="K154" s="224" t="s">
        <v>845</v>
      </c>
      <c r="L154" s="225" t="s">
        <v>3414</v>
      </c>
      <c r="M154" s="224" t="s">
        <v>846</v>
      </c>
      <c r="N154" s="224" t="s">
        <v>1268</v>
      </c>
      <c r="O154" s="224" t="s">
        <v>848</v>
      </c>
      <c r="P154" s="225" t="s">
        <v>3414</v>
      </c>
      <c r="Q154" s="224" t="s">
        <v>795</v>
      </c>
      <c r="R154" s="225" t="s">
        <v>3415</v>
      </c>
      <c r="S154" s="225" t="s">
        <v>3415</v>
      </c>
      <c r="T154" s="225" t="s">
        <v>3410</v>
      </c>
      <c r="U154" s="224" t="s">
        <v>1260</v>
      </c>
      <c r="V154" s="224" t="s">
        <v>1260</v>
      </c>
      <c r="W154" s="224" t="s">
        <v>850</v>
      </c>
      <c r="X154" s="228" t="str">
        <f>VLOOKUP(HelpMe7[[#This Row],[Technician]],Technicians[#All],3,FALSE)</f>
        <v>RAK Ceramics</v>
      </c>
      <c r="Y154" s="228" t="str">
        <f>VLOOKUP(HelpMe7[[#This Row],[Technician]],Technicians[#All],2,FALSE)</f>
        <v>SAP Basis</v>
      </c>
      <c r="Z154" s="233" t="e">
        <f>IF((TEXT("Oct 28, 2024 00:00 AM","mmm dd, yyyy hh:mm") - TEXT(HelpMe7[[#This Row],[Updated Creation Date]],"mmm dd, yyyy hh:mm"))&gt;0, "Yes","No")</f>
        <v>#VALUE!</v>
      </c>
      <c r="AA154" s="230">
        <f ca="1">IF(HelpMe7[[#This Row],[Updated Resolved Date]]="-",NOW()-TEXT(HelpMe7[[#This Row],[Updated Creation Date]],"mmm dd, yyyy hh:mm"),HelpMe7[[#This Row],[Updated Resolved Date]]-HelpMe7[[#This Row],[Updated Creation Date]])</f>
        <v>0.27847222222771961</v>
      </c>
      <c r="AB154" s="231" t="e">
        <f>YEAR(TEXT(HelpMe7[[#This Row],[Updated Creation Date]],"mmm dd, yyyy hh:mm"))</f>
        <v>#VALUE!</v>
      </c>
      <c r="AC154" s="228" t="e">
        <f>WEEKNUM(TEXT(HelpMe7[[#This Row],[Updated Creation Date]],"mmm dd, yyyy hh:mm"),2)</f>
        <v>#VALUE!</v>
      </c>
      <c r="AD154" s="228" t="e">
        <f>_xlfn.CONCAT(HelpMe7[[#This Row],[Year]],"-W",HelpMe7[[#This Row],[Week'#]])</f>
        <v>#VALUE!</v>
      </c>
      <c r="AE154" s="228" t="str">
        <f>IFERROR(VLOOKUP(HelpMe7[[#This Row],[ID]],CGTracker[#All],11,FALSE),"No CG Status Found")</f>
        <v>No CG Status Found</v>
      </c>
      <c r="AF154" s="228" t="e">
        <f>MONTH(TEXT(HelpMe7[[#This Row],[Updated Creation Date]],"mmm dd, yyyy hh:mm"))</f>
        <v>#VALUE!</v>
      </c>
      <c r="AG154" s="228" t="e">
        <f>_xlfn.CONCAT(HelpMe7[[#This Row],[Year]],"-M",HelpMe7[[#This Row],[Month]])</f>
        <v>#VALUE!</v>
      </c>
      <c r="AH154" s="228" t="str">
        <f ca="1">IF(HelpMe7[[#This Row],[Age]]&lt;2,"Less than 2",IF(HelpMe7[[#This Row],[Age]]&lt;5,"From 2 to 5",IF(HelpMe7[[#This Row],[Age]]&lt;10,"From 5 to 10","More than 10")))</f>
        <v>Less than 2</v>
      </c>
      <c r="AI1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45496.730555555558</v>
      </c>
    </row>
    <row r="155" spans="1:36" ht="14.5">
      <c r="A155" s="237" t="s">
        <v>3416</v>
      </c>
      <c r="B155" s="224" t="s">
        <v>156</v>
      </c>
      <c r="C155" s="224" t="s">
        <v>795</v>
      </c>
      <c r="D155" s="1" t="s">
        <v>2117</v>
      </c>
      <c r="E155" s="224" t="s">
        <v>2110</v>
      </c>
      <c r="F155" s="224" t="s">
        <v>843</v>
      </c>
      <c r="G155" s="224" t="s">
        <v>844</v>
      </c>
      <c r="H155" s="224" t="s">
        <v>403</v>
      </c>
      <c r="I155" s="227" t="s">
        <v>3417</v>
      </c>
      <c r="J155" s="225" t="s">
        <v>3418</v>
      </c>
      <c r="K155" s="224" t="s">
        <v>845</v>
      </c>
      <c r="L155" s="225" t="s">
        <v>3396</v>
      </c>
      <c r="M155" s="224" t="s">
        <v>846</v>
      </c>
      <c r="N155" s="224" t="s">
        <v>2111</v>
      </c>
      <c r="O155" s="224" t="s">
        <v>848</v>
      </c>
      <c r="P155" s="225" t="s">
        <v>3396</v>
      </c>
      <c r="Q155" s="224" t="s">
        <v>795</v>
      </c>
      <c r="R155" s="225" t="s">
        <v>3419</v>
      </c>
      <c r="S155" s="225" t="s">
        <v>3419</v>
      </c>
      <c r="T155" s="225" t="s">
        <v>3418</v>
      </c>
      <c r="U155" s="224" t="s">
        <v>1260</v>
      </c>
      <c r="V155" s="224" t="s">
        <v>1260</v>
      </c>
      <c r="W155" s="224" t="s">
        <v>850</v>
      </c>
      <c r="X155" s="228" t="str">
        <f>VLOOKUP(HelpMe7[[#This Row],[Technician]],Technicians[#All],3,FALSE)</f>
        <v>RAK Ceramics</v>
      </c>
      <c r="Y155" s="228" t="str">
        <f>VLOOKUP(HelpMe7[[#This Row],[Technician]],Technicians[#All],2,FALSE)</f>
        <v>SAP Basis</v>
      </c>
      <c r="Z155" s="233" t="e">
        <f>IF((TEXT("Oct 28, 2024 00:00 AM","mmm dd, yyyy hh:mm") - TEXT(HelpMe7[[#This Row],[Updated Creation Date]],"mmm dd, yyyy hh:mm"))&gt;0, "Yes","No")</f>
        <v>#VALUE!</v>
      </c>
      <c r="AA155" s="230">
        <f ca="1">IF(HelpMe7[[#This Row],[Updated Resolved Date]]="-",NOW()-TEXT(HelpMe7[[#This Row],[Updated Creation Date]],"mmm dd, yyyy hh:mm"),HelpMe7[[#This Row],[Updated Resolved Date]]-HelpMe7[[#This Row],[Updated Creation Date]])</f>
        <v>1.5277777776645962E-2</v>
      </c>
      <c r="AB155" s="231" t="e">
        <f>YEAR(TEXT(HelpMe7[[#This Row],[Updated Creation Date]],"mmm dd, yyyy hh:mm"))</f>
        <v>#VALUE!</v>
      </c>
      <c r="AC155" s="228" t="e">
        <f>WEEKNUM(TEXT(HelpMe7[[#This Row],[Updated Creation Date]],"mmm dd, yyyy hh:mm"),2)</f>
        <v>#VALUE!</v>
      </c>
      <c r="AD155" s="228" t="e">
        <f>_xlfn.CONCAT(HelpMe7[[#This Row],[Year]],"-W",HelpMe7[[#This Row],[Week'#]])</f>
        <v>#VALUE!</v>
      </c>
      <c r="AE155" s="228" t="str">
        <f>IFERROR(VLOOKUP(HelpMe7[[#This Row],[ID]],CGTracker[#All],11,FALSE),"No CG Status Found")</f>
        <v>No CG Status Found</v>
      </c>
      <c r="AF155" s="228" t="e">
        <f>MONTH(TEXT(HelpMe7[[#This Row],[Updated Creation Date]],"mmm dd, yyyy hh:mm"))</f>
        <v>#VALUE!</v>
      </c>
      <c r="AG155" s="228" t="e">
        <f>_xlfn.CONCAT(HelpMe7[[#This Row],[Year]],"-M",HelpMe7[[#This Row],[Month]])</f>
        <v>#VALUE!</v>
      </c>
      <c r="AH155" s="228" t="str">
        <f ca="1">IF(HelpMe7[[#This Row],[Age]]&lt;2,"Less than 2",IF(HelpMe7[[#This Row],[Age]]&lt;5,"From 2 to 5",IF(HelpMe7[[#This Row],[Age]]&lt;10,"From 5 to 10","More than 10")))</f>
        <v>Less than 2</v>
      </c>
      <c r="AI1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45496.478472222225</v>
      </c>
      <c r="AJ1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45496.493750000001</v>
      </c>
    </row>
    <row r="156" spans="1:36" ht="14.5">
      <c r="A156" s="237" t="s">
        <v>3420</v>
      </c>
      <c r="B156" s="224" t="s">
        <v>117</v>
      </c>
      <c r="C156" s="224" t="s">
        <v>881</v>
      </c>
      <c r="D156" s="1" t="s">
        <v>1537</v>
      </c>
      <c r="E156" s="224" t="s">
        <v>911</v>
      </c>
      <c r="F156" s="224" t="s">
        <v>742</v>
      </c>
      <c r="G156" s="224" t="s">
        <v>942</v>
      </c>
      <c r="H156" s="224" t="s">
        <v>131</v>
      </c>
      <c r="I156" s="227" t="s">
        <v>3421</v>
      </c>
      <c r="J156" s="225" t="s">
        <v>3422</v>
      </c>
      <c r="K156" s="224" t="s">
        <v>845</v>
      </c>
      <c r="L156" s="225" t="s">
        <v>1260</v>
      </c>
      <c r="M156" s="224" t="s">
        <v>886</v>
      </c>
      <c r="N156" s="224" t="s">
        <v>912</v>
      </c>
      <c r="O156" s="224" t="s">
        <v>848</v>
      </c>
      <c r="P156" s="225" t="s">
        <v>3423</v>
      </c>
      <c r="Q156" s="224" t="s">
        <v>881</v>
      </c>
      <c r="R156" s="225" t="s">
        <v>1260</v>
      </c>
      <c r="S156" s="225" t="s">
        <v>3424</v>
      </c>
      <c r="T156" s="225" t="s">
        <v>3422</v>
      </c>
      <c r="U156" s="224" t="s">
        <v>845</v>
      </c>
      <c r="V156" s="224" t="s">
        <v>3425</v>
      </c>
      <c r="W156" s="224" t="s">
        <v>850</v>
      </c>
      <c r="X156" s="228" t="str">
        <f>VLOOKUP(HelpMe7[[#This Row],[Technician]],Technicians[#All],3,FALSE)</f>
        <v>RAK Ceramics</v>
      </c>
      <c r="Y156" s="228" t="str">
        <f>VLOOKUP(HelpMe7[[#This Row],[Technician]],Technicians[#All],2,FALSE)</f>
        <v>SAP SD</v>
      </c>
      <c r="Z156" s="233" t="e">
        <f>IF((TEXT("Oct 28, 2024 00:00 AM","mmm dd, yyyy hh:mm") - TEXT(HelpMe7[[#This Row],[Updated Creation Date]],"mmm dd, yyyy hh:mm"))&gt;0, "Yes","No")</f>
        <v>#VALUE!</v>
      </c>
      <c r="AA156" s="230">
        <f ca="1">IF(HelpMe7[[#This Row],[Updated Resolved Date]]="-",NOW()-TEXT(HelpMe7[[#This Row],[Updated Creation Date]],"mmm dd, yyyy hh:mm"),HelpMe7[[#This Row],[Updated Resolved Date]]-HelpMe7[[#This Row],[Updated Creation Date]])</f>
        <v>156.30058460647706</v>
      </c>
      <c r="AB156" s="231" t="e">
        <f>YEAR(TEXT(HelpMe7[[#This Row],[Updated Creation Date]],"mmm dd, yyyy hh:mm"))</f>
        <v>#VALUE!</v>
      </c>
      <c r="AC156" s="228" t="e">
        <f>WEEKNUM(TEXT(HelpMe7[[#This Row],[Updated Creation Date]],"mmm dd, yyyy hh:mm"),2)</f>
        <v>#VALUE!</v>
      </c>
      <c r="AD156" s="228" t="e">
        <f>_xlfn.CONCAT(HelpMe7[[#This Row],[Year]],"-W",HelpMe7[[#This Row],[Week'#]])</f>
        <v>#VALUE!</v>
      </c>
      <c r="AE156" s="228" t="str">
        <f>IFERROR(VLOOKUP(HelpMe7[[#This Row],[ID]],CGTracker[#All],11,FALSE),"No CG Status Found")</f>
        <v>No CG Status Found</v>
      </c>
      <c r="AF156" s="228" t="e">
        <f>MONTH(TEXT(HelpMe7[[#This Row],[Updated Creation Date]],"mmm dd, yyyy hh:mm"))</f>
        <v>#VALUE!</v>
      </c>
      <c r="AG156" s="228" t="e">
        <f>_xlfn.CONCAT(HelpMe7[[#This Row],[Year]],"-M",HelpMe7[[#This Row],[Month]])</f>
        <v>#VALUE!</v>
      </c>
      <c r="AH156" s="228" t="str">
        <f ca="1">IF(HelpMe7[[#This Row],[Age]]&lt;2,"Less than 2",IF(HelpMe7[[#This Row],[Age]]&lt;5,"From 2 to 5",IF(HelpMe7[[#This Row],[Age]]&lt;10,"From 5 to 10","More than 10")))</f>
        <v>More than 10</v>
      </c>
      <c r="AI1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45496.484722222223</v>
      </c>
      <c r="AJ1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57" spans="1:36" ht="14.5">
      <c r="A157" s="237" t="s">
        <v>3426</v>
      </c>
      <c r="B157" s="224" t="s">
        <v>117</v>
      </c>
      <c r="C157" s="224" t="s">
        <v>881</v>
      </c>
      <c r="D157" s="1" t="s">
        <v>2441</v>
      </c>
      <c r="E157" s="224" t="s">
        <v>911</v>
      </c>
      <c r="F157" s="224" t="s">
        <v>742</v>
      </c>
      <c r="G157" s="224" t="s">
        <v>942</v>
      </c>
      <c r="H157" s="224" t="s">
        <v>268</v>
      </c>
      <c r="I157" s="227" t="s">
        <v>3419</v>
      </c>
      <c r="J157" s="225" t="s">
        <v>3427</v>
      </c>
      <c r="K157" s="224" t="s">
        <v>845</v>
      </c>
      <c r="L157" s="225" t="s">
        <v>1260</v>
      </c>
      <c r="M157" s="224" t="s">
        <v>886</v>
      </c>
      <c r="N157" s="224" t="s">
        <v>912</v>
      </c>
      <c r="O157" s="224" t="s">
        <v>848</v>
      </c>
      <c r="P157" s="225" t="s">
        <v>3428</v>
      </c>
      <c r="Q157" s="224" t="s">
        <v>881</v>
      </c>
      <c r="R157" s="225" t="s">
        <v>1260</v>
      </c>
      <c r="S157" s="225" t="s">
        <v>3429</v>
      </c>
      <c r="T157" s="225" t="s">
        <v>3427</v>
      </c>
      <c r="U157" s="224" t="s">
        <v>845</v>
      </c>
      <c r="V157" s="224" t="s">
        <v>3430</v>
      </c>
      <c r="W157" s="224" t="s">
        <v>850</v>
      </c>
      <c r="X157" s="228" t="str">
        <f>VLOOKUP(HelpMe7[[#This Row],[Technician]],Technicians[#All],3,FALSE)</f>
        <v>RAK Ceramics</v>
      </c>
      <c r="Y157" s="228" t="str">
        <f>VLOOKUP(HelpMe7[[#This Row],[Technician]],Technicians[#All],2,FALSE)</f>
        <v>SAP SD</v>
      </c>
      <c r="Z157" s="230" t="e">
        <f>IF((TEXT("Oct 28, 2024 00:00 AM","mmm dd, yyyy hh:mm") - TEXT(HelpMe7[[#This Row],[Updated Creation Date]],"mmm dd, yyyy hh:mm"))&gt;0, "Yes","No")</f>
        <v>#VALUE!</v>
      </c>
      <c r="AA157" s="230">
        <f ca="1">IF(HelpMe7[[#This Row],[Updated Resolved Date]]="-",NOW()-TEXT(HelpMe7[[#This Row],[Updated Creation Date]],"mmm dd, yyyy hh:mm"),HelpMe7[[#This Row],[Updated Resolved Date]]-HelpMe7[[#This Row],[Updated Creation Date]])</f>
        <v>156.29155682869896</v>
      </c>
      <c r="AB157" s="231" t="e">
        <f>YEAR(TEXT(HelpMe7[[#This Row],[Updated Creation Date]],"mmm dd, yyyy hh:mm"))</f>
        <v>#VALUE!</v>
      </c>
      <c r="AC157" s="228" t="e">
        <f>WEEKNUM(TEXT(HelpMe7[[#This Row],[Updated Creation Date]],"mmm dd, yyyy hh:mm"),2)</f>
        <v>#VALUE!</v>
      </c>
      <c r="AD157" s="228" t="e">
        <f>_xlfn.CONCAT(HelpMe7[[#This Row],[Year]],"-W",HelpMe7[[#This Row],[Week'#]])</f>
        <v>#VALUE!</v>
      </c>
      <c r="AE157" s="228" t="str">
        <f>IFERROR(VLOOKUP(HelpMe7[[#This Row],[ID]],CGTracker[#All],11,FALSE),"No CG Status Found")</f>
        <v>No CG Status Found</v>
      </c>
      <c r="AF157" s="228" t="e">
        <f>MONTH(TEXT(HelpMe7[[#This Row],[Updated Creation Date]],"mmm dd, yyyy hh:mm"))</f>
        <v>#VALUE!</v>
      </c>
      <c r="AG157" s="228" t="e">
        <f>_xlfn.CONCAT(HelpMe7[[#This Row],[Year]],"-M",HelpMe7[[#This Row],[Month]])</f>
        <v>#VALUE!</v>
      </c>
      <c r="AH157" s="228" t="str">
        <f ca="1">IF(HelpMe7[[#This Row],[Age]]&lt;2,"Less than 2",IF(HelpMe7[[#This Row],[Age]]&lt;5,"From 2 to 5",IF(HelpMe7[[#This Row],[Age]]&lt;10,"From 5 to 10","More than 10")))</f>
        <v>More than 10</v>
      </c>
      <c r="AI1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45496.493750000001</v>
      </c>
      <c r="AJ1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58" spans="1:36" ht="14.5">
      <c r="A158" s="237" t="s">
        <v>3431</v>
      </c>
      <c r="B158" s="224" t="s">
        <v>117</v>
      </c>
      <c r="C158" s="224" t="s">
        <v>881</v>
      </c>
      <c r="D158" s="1" t="s">
        <v>1057</v>
      </c>
      <c r="E158" s="224" t="s">
        <v>911</v>
      </c>
      <c r="F158" s="224" t="s">
        <v>742</v>
      </c>
      <c r="G158" s="224" t="s">
        <v>942</v>
      </c>
      <c r="H158" s="224" t="s">
        <v>403</v>
      </c>
      <c r="I158" s="227" t="s">
        <v>3432</v>
      </c>
      <c r="J158" s="225" t="s">
        <v>3433</v>
      </c>
      <c r="K158" s="224" t="s">
        <v>845</v>
      </c>
      <c r="L158" s="225" t="s">
        <v>3434</v>
      </c>
      <c r="M158" s="224" t="s">
        <v>886</v>
      </c>
      <c r="N158" s="224" t="s">
        <v>912</v>
      </c>
      <c r="O158" s="224" t="s">
        <v>848</v>
      </c>
      <c r="P158" s="225" t="s">
        <v>3434</v>
      </c>
      <c r="Q158" s="224" t="s">
        <v>881</v>
      </c>
      <c r="R158" s="225" t="s">
        <v>3435</v>
      </c>
      <c r="S158" s="225" t="s">
        <v>3436</v>
      </c>
      <c r="T158" s="225" t="s">
        <v>3433</v>
      </c>
      <c r="U158" s="224" t="s">
        <v>845</v>
      </c>
      <c r="V158" s="224" t="s">
        <v>3437</v>
      </c>
      <c r="W158" s="224" t="s">
        <v>850</v>
      </c>
      <c r="X158" s="228" t="str">
        <f>VLOOKUP(HelpMe7[[#This Row],[Technician]],Technicians[#All],3,FALSE)</f>
        <v>RAK Ceramics</v>
      </c>
      <c r="Y158" s="228" t="str">
        <f>VLOOKUP(HelpMe7[[#This Row],[Technician]],Technicians[#All],2,FALSE)</f>
        <v>SAP SD</v>
      </c>
      <c r="Z158" s="233" t="e">
        <f>IF((TEXT("Oct 28, 2024 00:00 AM","mmm dd, yyyy hh:mm") - TEXT(HelpMe7[[#This Row],[Updated Creation Date]],"mmm dd, yyyy hh:mm"))&gt;0, "Yes","No")</f>
        <v>#VALUE!</v>
      </c>
      <c r="AA158" s="230">
        <f ca="1">IF(HelpMe7[[#This Row],[Updated Resolved Date]]="-",NOW()-TEXT(HelpMe7[[#This Row],[Updated Creation Date]],"mmm dd, yyyy hh:mm"),HelpMe7[[#This Row],[Updated Resolved Date]]-HelpMe7[[#This Row],[Updated Creation Date]])</f>
        <v>99.01249999999709</v>
      </c>
      <c r="AB158" s="231" t="e">
        <f>YEAR(TEXT(HelpMe7[[#This Row],[Updated Creation Date]],"mmm dd, yyyy hh:mm"))</f>
        <v>#VALUE!</v>
      </c>
      <c r="AC158" s="228" t="e">
        <f>WEEKNUM(TEXT(HelpMe7[[#This Row],[Updated Creation Date]],"mmm dd, yyyy hh:mm"),2)</f>
        <v>#VALUE!</v>
      </c>
      <c r="AD158" s="228" t="e">
        <f>_xlfn.CONCAT(HelpMe7[[#This Row],[Year]],"-W",HelpMe7[[#This Row],[Week'#]])</f>
        <v>#VALUE!</v>
      </c>
      <c r="AE158" s="228" t="str">
        <f>IFERROR(VLOOKUP(HelpMe7[[#This Row],[ID]],CGTracker[#All],11,FALSE),"No CG Status Found")</f>
        <v>No CG Status Found</v>
      </c>
      <c r="AF158" s="228" t="e">
        <f>MONTH(TEXT(HelpMe7[[#This Row],[Updated Creation Date]],"mmm dd, yyyy hh:mm"))</f>
        <v>#VALUE!</v>
      </c>
      <c r="AG158" s="228" t="e">
        <f>_xlfn.CONCAT(HelpMe7[[#This Row],[Year]],"-M",HelpMe7[[#This Row],[Month]])</f>
        <v>#VALUE!</v>
      </c>
      <c r="AH158" s="228" t="str">
        <f ca="1">IF(HelpMe7[[#This Row],[Age]]&lt;2,"Less than 2",IF(HelpMe7[[#This Row],[Age]]&lt;5,"From 2 to 5",IF(HelpMe7[[#This Row],[Age]]&lt;10,"From 5 to 10","More than 10")))</f>
        <v>More than 10</v>
      </c>
      <c r="AI1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45496.518055555556</v>
      </c>
      <c r="AJ1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45595.530555555553</v>
      </c>
    </row>
    <row r="159" spans="1:36" ht="14.5">
      <c r="A159" s="237" t="s">
        <v>3438</v>
      </c>
      <c r="B159" s="224" t="s">
        <v>117</v>
      </c>
      <c r="C159" s="224" t="s">
        <v>881</v>
      </c>
      <c r="D159" s="1" t="s">
        <v>960</v>
      </c>
      <c r="E159" s="224" t="s">
        <v>911</v>
      </c>
      <c r="F159" s="224" t="s">
        <v>742</v>
      </c>
      <c r="G159" s="224" t="s">
        <v>942</v>
      </c>
      <c r="H159" s="224" t="s">
        <v>403</v>
      </c>
      <c r="I159" s="227" t="s">
        <v>3439</v>
      </c>
      <c r="J159" s="225" t="s">
        <v>3440</v>
      </c>
      <c r="K159" s="224" t="s">
        <v>845</v>
      </c>
      <c r="L159" s="225" t="s">
        <v>3441</v>
      </c>
      <c r="M159" s="224" t="s">
        <v>886</v>
      </c>
      <c r="N159" s="224" t="s">
        <v>912</v>
      </c>
      <c r="O159" s="224" t="s">
        <v>848</v>
      </c>
      <c r="P159" s="225" t="s">
        <v>3441</v>
      </c>
      <c r="Q159" s="224" t="s">
        <v>881</v>
      </c>
      <c r="R159" s="225" t="s">
        <v>3442</v>
      </c>
      <c r="S159" s="225" t="s">
        <v>3442</v>
      </c>
      <c r="T159" s="225" t="s">
        <v>3440</v>
      </c>
      <c r="U159" s="224" t="s">
        <v>845</v>
      </c>
      <c r="V159" s="224" t="s">
        <v>3443</v>
      </c>
      <c r="W159" s="224" t="s">
        <v>850</v>
      </c>
      <c r="X159" s="228" t="str">
        <f>VLOOKUP(HelpMe7[[#This Row],[Technician]],Technicians[#All],3,FALSE)</f>
        <v>RAK Ceramics</v>
      </c>
      <c r="Y159" s="228" t="str">
        <f>VLOOKUP(HelpMe7[[#This Row],[Technician]],Technicians[#All],2,FALSE)</f>
        <v>SAP SD</v>
      </c>
      <c r="Z159" s="233" t="e">
        <f>IF((TEXT("Oct 28, 2024 00:00 AM","mmm dd, yyyy hh:mm") - TEXT(HelpMe7[[#This Row],[Updated Creation Date]],"mmm dd, yyyy hh:mm"))&gt;0, "Yes","No")</f>
        <v>#VALUE!</v>
      </c>
      <c r="AA159" s="230">
        <f ca="1">IF(HelpMe7[[#This Row],[Updated Resolved Date]]="-",NOW()-TEXT(HelpMe7[[#This Row],[Updated Creation Date]],"mmm dd, yyyy hh:mm"),HelpMe7[[#This Row],[Updated Resolved Date]]-HelpMe7[[#This Row],[Updated Creation Date]])</f>
        <v>33.869444444448163</v>
      </c>
      <c r="AB159" s="231" t="e">
        <f>YEAR(TEXT(HelpMe7[[#This Row],[Updated Creation Date]],"mmm dd, yyyy hh:mm"))</f>
        <v>#VALUE!</v>
      </c>
      <c r="AC159" s="228" t="e">
        <f>WEEKNUM(TEXT(HelpMe7[[#This Row],[Updated Creation Date]],"mmm dd, yyyy hh:mm"),2)</f>
        <v>#VALUE!</v>
      </c>
      <c r="AD159" s="228" t="e">
        <f>_xlfn.CONCAT(HelpMe7[[#This Row],[Year]],"-W",HelpMe7[[#This Row],[Week'#]])</f>
        <v>#VALUE!</v>
      </c>
      <c r="AE159" s="228" t="str">
        <f>IFERROR(VLOOKUP(HelpMe7[[#This Row],[ID]],CGTracker[#All],11,FALSE),"No CG Status Found")</f>
        <v>No CG Status Found</v>
      </c>
      <c r="AF159" s="228" t="e">
        <f>MONTH(TEXT(HelpMe7[[#This Row],[Updated Creation Date]],"mmm dd, yyyy hh:mm"))</f>
        <v>#VALUE!</v>
      </c>
      <c r="AG159" s="228" t="e">
        <f>_xlfn.CONCAT(HelpMe7[[#This Row],[Year]],"-M",HelpMe7[[#This Row],[Month]])</f>
        <v>#VALUE!</v>
      </c>
      <c r="AH159" s="228" t="str">
        <f ca="1">IF(HelpMe7[[#This Row],[Age]]&lt;2,"Less than 2",IF(HelpMe7[[#This Row],[Age]]&lt;5,"From 2 to 5",IF(HelpMe7[[#This Row],[Age]]&lt;10,"From 5 to 10","More than 10")))</f>
        <v>More than 10</v>
      </c>
      <c r="AI1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45496.52847222222</v>
      </c>
      <c r="AJ1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45530.397916666669</v>
      </c>
    </row>
    <row r="160" spans="1:36" ht="26">
      <c r="A160" s="237" t="s">
        <v>3444</v>
      </c>
      <c r="B160" s="224" t="s">
        <v>117</v>
      </c>
      <c r="C160" s="224" t="s">
        <v>861</v>
      </c>
      <c r="D160" s="1" t="s">
        <v>1565</v>
      </c>
      <c r="E160" s="224" t="s">
        <v>1566</v>
      </c>
      <c r="F160" s="224" t="s">
        <v>843</v>
      </c>
      <c r="G160" s="224" t="s">
        <v>844</v>
      </c>
      <c r="H160" s="224" t="s">
        <v>403</v>
      </c>
      <c r="I160" s="227" t="s">
        <v>3445</v>
      </c>
      <c r="J160" s="225" t="s">
        <v>3446</v>
      </c>
      <c r="K160" s="224" t="s">
        <v>885</v>
      </c>
      <c r="L160" s="225" t="s">
        <v>3376</v>
      </c>
      <c r="M160" s="224" t="s">
        <v>1566</v>
      </c>
      <c r="N160" s="224" t="s">
        <v>934</v>
      </c>
      <c r="O160" s="224" t="s">
        <v>848</v>
      </c>
      <c r="P160" s="225" t="s">
        <v>3376</v>
      </c>
      <c r="Q160" s="224" t="s">
        <v>795</v>
      </c>
      <c r="R160" s="225" t="s">
        <v>3447</v>
      </c>
      <c r="S160" s="225" t="s">
        <v>3447</v>
      </c>
      <c r="T160" s="225" t="s">
        <v>3446</v>
      </c>
      <c r="U160" s="224" t="s">
        <v>885</v>
      </c>
      <c r="V160" s="224" t="s">
        <v>1260</v>
      </c>
      <c r="W160" s="224" t="s">
        <v>888</v>
      </c>
      <c r="X160" s="228" t="str">
        <f>VLOOKUP(HelpMe7[[#This Row],[Technician]],Technicians[#All],3,FALSE)</f>
        <v>RAK Ceramics</v>
      </c>
      <c r="Y160" s="228" t="str">
        <f>VLOOKUP(HelpMe7[[#This Row],[Technician]],Technicians[#All],2,FALSE)</f>
        <v>SAP Basis</v>
      </c>
      <c r="Z160" s="233" t="e">
        <f>IF((TEXT("Oct 28, 2024 00:00 AM","mmm dd, yyyy hh:mm") - TEXT(HelpMe7[[#This Row],[Updated Creation Date]],"mmm dd, yyyy hh:mm"))&gt;0, "Yes","No")</f>
        <v>#VALUE!</v>
      </c>
      <c r="AA160" s="230">
        <f ca="1">IF(HelpMe7[[#This Row],[Updated Resolved Date]]="-",NOW()-TEXT(HelpMe7[[#This Row],[Updated Creation Date]],"mmm dd, yyyy hh:mm"),HelpMe7[[#This Row],[Updated Resolved Date]]-HelpMe7[[#This Row],[Updated Creation Date]])</f>
        <v>1.0062500000058208</v>
      </c>
      <c r="AB160" s="231" t="e">
        <f>YEAR(TEXT(HelpMe7[[#This Row],[Updated Creation Date]],"mmm dd, yyyy hh:mm"))</f>
        <v>#VALUE!</v>
      </c>
      <c r="AC160" s="228" t="e">
        <f>WEEKNUM(TEXT(HelpMe7[[#This Row],[Updated Creation Date]],"mmm dd, yyyy hh:mm"),2)</f>
        <v>#VALUE!</v>
      </c>
      <c r="AD160" s="228" t="e">
        <f>_xlfn.CONCAT(HelpMe7[[#This Row],[Year]],"-W",HelpMe7[[#This Row],[Week'#]])</f>
        <v>#VALUE!</v>
      </c>
      <c r="AE160" s="228" t="str">
        <f>IFERROR(VLOOKUP(HelpMe7[[#This Row],[ID]],CGTracker[#All],11,FALSE),"No CG Status Found")</f>
        <v>No CG Status Found</v>
      </c>
      <c r="AF160" s="228" t="e">
        <f>MONTH(TEXT(HelpMe7[[#This Row],[Updated Creation Date]],"mmm dd, yyyy hh:mm"))</f>
        <v>#VALUE!</v>
      </c>
      <c r="AG160" s="228" t="e">
        <f>_xlfn.CONCAT(HelpMe7[[#This Row],[Year]],"-M",HelpMe7[[#This Row],[Month]])</f>
        <v>#VALUE!</v>
      </c>
      <c r="AH160" s="228" t="str">
        <f ca="1">IF(HelpMe7[[#This Row],[Age]]&lt;2,"Less than 2",IF(HelpMe7[[#This Row],[Age]]&lt;5,"From 2 to 5",IF(HelpMe7[[#This Row],[Age]]&lt;10,"From 5 to 10","More than 10")))</f>
        <v>Less than 2</v>
      </c>
      <c r="AI1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45496.624305555553</v>
      </c>
      <c r="AJ1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45497.630555555559</v>
      </c>
    </row>
    <row r="161" spans="1:36" ht="14.5">
      <c r="A161" s="237" t="s">
        <v>3448</v>
      </c>
      <c r="B161" s="224" t="s">
        <v>117</v>
      </c>
      <c r="C161" s="224" t="s">
        <v>906</v>
      </c>
      <c r="D161" s="1" t="s">
        <v>1757</v>
      </c>
      <c r="E161" s="224" t="s">
        <v>1758</v>
      </c>
      <c r="F161" s="224" t="s">
        <v>843</v>
      </c>
      <c r="G161" s="224" t="s">
        <v>844</v>
      </c>
      <c r="H161" s="224" t="s">
        <v>403</v>
      </c>
      <c r="I161" s="227" t="s">
        <v>3449</v>
      </c>
      <c r="J161" s="225" t="s">
        <v>3450</v>
      </c>
      <c r="K161" s="224" t="s">
        <v>845</v>
      </c>
      <c r="L161" s="225" t="s">
        <v>3326</v>
      </c>
      <c r="M161" s="224" t="s">
        <v>1758</v>
      </c>
      <c r="N161" s="224" t="s">
        <v>895</v>
      </c>
      <c r="O161" s="224" t="s">
        <v>848</v>
      </c>
      <c r="P161" s="225" t="s">
        <v>3326</v>
      </c>
      <c r="Q161" s="224" t="s">
        <v>861</v>
      </c>
      <c r="R161" s="225" t="s">
        <v>3451</v>
      </c>
      <c r="S161" s="225" t="s">
        <v>3451</v>
      </c>
      <c r="T161" s="225" t="s">
        <v>3450</v>
      </c>
      <c r="U161" s="224" t="s">
        <v>885</v>
      </c>
      <c r="V161" s="224" t="s">
        <v>1260</v>
      </c>
      <c r="W161" s="224" t="s">
        <v>850</v>
      </c>
      <c r="X161" s="228" t="str">
        <f>VLOOKUP(HelpMe7[[#This Row],[Technician]],Technicians[#All],3,FALSE)</f>
        <v>RAK Ceramics</v>
      </c>
      <c r="Y161" s="228" t="str">
        <f>VLOOKUP(HelpMe7[[#This Row],[Technician]],Technicians[#All],2,FALSE)</f>
        <v>SAP Basis</v>
      </c>
      <c r="Z161" s="233" t="e">
        <f>IF((TEXT("Oct 28, 2024 00:00 AM","mmm dd, yyyy hh:mm") - TEXT(HelpMe7[[#This Row],[Updated Creation Date]],"mmm dd, yyyy hh:mm"))&gt;0, "Yes","No")</f>
        <v>#VALUE!</v>
      </c>
      <c r="AA161" s="230">
        <f ca="1">IF(HelpMe7[[#This Row],[Updated Resolved Date]]="-",NOW()-TEXT(HelpMe7[[#This Row],[Updated Creation Date]],"mmm dd, yyyy hh:mm"),HelpMe7[[#This Row],[Updated Resolved Date]]-HelpMe7[[#This Row],[Updated Creation Date]])</f>
        <v>12.248611111106584</v>
      </c>
      <c r="AB161" s="231" t="e">
        <f>YEAR(TEXT(HelpMe7[[#This Row],[Updated Creation Date]],"mmm dd, yyyy hh:mm"))</f>
        <v>#VALUE!</v>
      </c>
      <c r="AC161" s="228" t="e">
        <f>WEEKNUM(TEXT(HelpMe7[[#This Row],[Updated Creation Date]],"mmm dd, yyyy hh:mm"),2)</f>
        <v>#VALUE!</v>
      </c>
      <c r="AD161" s="228" t="e">
        <f>_xlfn.CONCAT(HelpMe7[[#This Row],[Year]],"-W",HelpMe7[[#This Row],[Week'#]])</f>
        <v>#VALUE!</v>
      </c>
      <c r="AE161" s="228" t="str">
        <f>IFERROR(VLOOKUP(HelpMe7[[#This Row],[ID]],CGTracker[#All],11,FALSE),"No CG Status Found")</f>
        <v>No CG Status Found</v>
      </c>
      <c r="AF161" s="228" t="e">
        <f>MONTH(TEXT(HelpMe7[[#This Row],[Updated Creation Date]],"mmm dd, yyyy hh:mm"))</f>
        <v>#VALUE!</v>
      </c>
      <c r="AG161" s="228" t="e">
        <f>_xlfn.CONCAT(HelpMe7[[#This Row],[Year]],"-M",HelpMe7[[#This Row],[Month]])</f>
        <v>#VALUE!</v>
      </c>
      <c r="AH161" s="228" t="str">
        <f ca="1">IF(HelpMe7[[#This Row],[Age]]&lt;2,"Less than 2",IF(HelpMe7[[#This Row],[Age]]&lt;5,"From 2 to 5",IF(HelpMe7[[#This Row],[Age]]&lt;10,"From 5 to 10","More than 10")))</f>
        <v>More than 10</v>
      </c>
      <c r="AI1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45497.375694444447</v>
      </c>
      <c r="AJ1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45509.624305555553</v>
      </c>
    </row>
    <row r="162" spans="1:36" ht="26">
      <c r="A162" s="237" t="s">
        <v>3452</v>
      </c>
      <c r="B162" s="224" t="s">
        <v>156</v>
      </c>
      <c r="C162" s="224" t="s">
        <v>795</v>
      </c>
      <c r="D162" s="1" t="s">
        <v>2120</v>
      </c>
      <c r="E162" s="224" t="s">
        <v>2121</v>
      </c>
      <c r="F162" s="224" t="s">
        <v>843</v>
      </c>
      <c r="G162" s="224" t="s">
        <v>844</v>
      </c>
      <c r="H162" s="224" t="s">
        <v>403</v>
      </c>
      <c r="I162" s="227" t="s">
        <v>3453</v>
      </c>
      <c r="J162" s="225" t="s">
        <v>3454</v>
      </c>
      <c r="K162" s="224" t="s">
        <v>885</v>
      </c>
      <c r="L162" s="225" t="s">
        <v>3376</v>
      </c>
      <c r="M162" s="224" t="s">
        <v>846</v>
      </c>
      <c r="N162" s="224" t="s">
        <v>2122</v>
      </c>
      <c r="O162" s="224" t="s">
        <v>848</v>
      </c>
      <c r="P162" s="225" t="s">
        <v>3376</v>
      </c>
      <c r="Q162" s="224" t="s">
        <v>795</v>
      </c>
      <c r="R162" s="225" t="s">
        <v>3382</v>
      </c>
      <c r="S162" s="225" t="s">
        <v>3382</v>
      </c>
      <c r="T162" s="225" t="s">
        <v>3454</v>
      </c>
      <c r="U162" s="224" t="s">
        <v>1260</v>
      </c>
      <c r="V162" s="224" t="s">
        <v>1260</v>
      </c>
      <c r="W162" s="224" t="s">
        <v>888</v>
      </c>
      <c r="X162" s="228" t="str">
        <f>VLOOKUP(HelpMe7[[#This Row],[Technician]],Technicians[#All],3,FALSE)</f>
        <v>RAK Ceramics</v>
      </c>
      <c r="Y162" s="228" t="str">
        <f>VLOOKUP(HelpMe7[[#This Row],[Technician]],Technicians[#All],2,FALSE)</f>
        <v>SAP Basis</v>
      </c>
      <c r="Z162" s="233" t="e">
        <f>IF((TEXT("Oct 28, 2024 00:00 AM","mmm dd, yyyy hh:mm") - TEXT(HelpMe7[[#This Row],[Updated Creation Date]],"mmm dd, yyyy hh:mm"))&gt;0, "Yes","No")</f>
        <v>#VALUE!</v>
      </c>
      <c r="AA162" s="230">
        <f ca="1">IF(HelpMe7[[#This Row],[Updated Resolved Date]]="-",NOW()-TEXT(HelpMe7[[#This Row],[Updated Creation Date]],"mmm dd, yyyy hh:mm"),HelpMe7[[#This Row],[Updated Resolved Date]]-HelpMe7[[#This Row],[Updated Creation Date]])</f>
        <v>0.12222222222044365</v>
      </c>
      <c r="AB162" s="231" t="e">
        <f>YEAR(TEXT(HelpMe7[[#This Row],[Updated Creation Date]],"mmm dd, yyyy hh:mm"))</f>
        <v>#VALUE!</v>
      </c>
      <c r="AC162" s="228" t="e">
        <f>WEEKNUM(TEXT(HelpMe7[[#This Row],[Updated Creation Date]],"mmm dd, yyyy hh:mm"),2)</f>
        <v>#VALUE!</v>
      </c>
      <c r="AD162" s="228" t="e">
        <f>_xlfn.CONCAT(HelpMe7[[#This Row],[Year]],"-W",HelpMe7[[#This Row],[Week'#]])</f>
        <v>#VALUE!</v>
      </c>
      <c r="AE162" s="228" t="str">
        <f>IFERROR(VLOOKUP(HelpMe7[[#This Row],[ID]],CGTracker[#All],11,FALSE),"No CG Status Found")</f>
        <v>No CG Status Found</v>
      </c>
      <c r="AF162" s="228" t="e">
        <f>MONTH(TEXT(HelpMe7[[#This Row],[Updated Creation Date]],"mmm dd, yyyy hh:mm"))</f>
        <v>#VALUE!</v>
      </c>
      <c r="AG162" s="228" t="e">
        <f>_xlfn.CONCAT(HelpMe7[[#This Row],[Year]],"-M",HelpMe7[[#This Row],[Month]])</f>
        <v>#VALUE!</v>
      </c>
      <c r="AH162" s="228" t="str">
        <f ca="1">IF(HelpMe7[[#This Row],[Age]]&lt;2,"Less than 2",IF(HelpMe7[[#This Row],[Age]]&lt;5,"From 2 to 5",IF(HelpMe7[[#This Row],[Age]]&lt;10,"From 5 to 10","More than 10")))</f>
        <v>Less than 2</v>
      </c>
      <c r="AI1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45497.506944444445</v>
      </c>
      <c r="AJ1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63" spans="1:36" ht="14.5">
      <c r="A163" s="237" t="s">
        <v>3455</v>
      </c>
      <c r="B163" s="224" t="s">
        <v>156</v>
      </c>
      <c r="C163" s="224" t="s">
        <v>906</v>
      </c>
      <c r="D163" s="1" t="s">
        <v>1976</v>
      </c>
      <c r="E163" s="224" t="s">
        <v>1977</v>
      </c>
      <c r="F163" s="224" t="s">
        <v>843</v>
      </c>
      <c r="G163" s="224" t="s">
        <v>844</v>
      </c>
      <c r="H163" s="224" t="s">
        <v>403</v>
      </c>
      <c r="I163" s="227" t="s">
        <v>3456</v>
      </c>
      <c r="J163" s="225" t="s">
        <v>3457</v>
      </c>
      <c r="K163" s="224" t="s">
        <v>845</v>
      </c>
      <c r="L163" s="225" t="s">
        <v>3376</v>
      </c>
      <c r="M163" s="224" t="s">
        <v>1977</v>
      </c>
      <c r="N163" s="224" t="s">
        <v>1090</v>
      </c>
      <c r="O163" s="224" t="s">
        <v>848</v>
      </c>
      <c r="P163" s="225" t="s">
        <v>3376</v>
      </c>
      <c r="Q163" s="224" t="s">
        <v>861</v>
      </c>
      <c r="R163" s="225" t="s">
        <v>3458</v>
      </c>
      <c r="S163" s="225" t="s">
        <v>3458</v>
      </c>
      <c r="T163" s="225" t="s">
        <v>3457</v>
      </c>
      <c r="U163" s="224" t="s">
        <v>1260</v>
      </c>
      <c r="V163" s="224" t="s">
        <v>1260</v>
      </c>
      <c r="W163" s="224" t="s">
        <v>850</v>
      </c>
      <c r="X163" s="228" t="str">
        <f>VLOOKUP(HelpMe7[[#This Row],[Technician]],Technicians[#All],3,FALSE)</f>
        <v>RAK Ceramics</v>
      </c>
      <c r="Y163" s="228" t="str">
        <f>VLOOKUP(HelpMe7[[#This Row],[Technician]],Technicians[#All],2,FALSE)</f>
        <v>SAP Basis</v>
      </c>
      <c r="Z163" s="233" t="e">
        <f>IF((TEXT("Oct 28, 2024 00:00 AM","mmm dd, yyyy hh:mm") - TEXT(HelpMe7[[#This Row],[Updated Creation Date]],"mmm dd, yyyy hh:mm"))&gt;0, "Yes","No")</f>
        <v>#VALUE!</v>
      </c>
      <c r="AA163" s="230">
        <f ca="1">IF(HelpMe7[[#This Row],[Updated Resolved Date]]="-",NOW()-TEXT(HelpMe7[[#This Row],[Updated Creation Date]],"mmm dd, yyyy hh:mm"),HelpMe7[[#This Row],[Updated Resolved Date]]-HelpMe7[[#This Row],[Updated Creation Date]])</f>
        <v>0.13124999999854481</v>
      </c>
      <c r="AB163" s="231" t="e">
        <f>YEAR(TEXT(HelpMe7[[#This Row],[Updated Creation Date]],"mmm dd, yyyy hh:mm"))</f>
        <v>#VALUE!</v>
      </c>
      <c r="AC163" s="228" t="e">
        <f>WEEKNUM(TEXT(HelpMe7[[#This Row],[Updated Creation Date]],"mmm dd, yyyy hh:mm"),2)</f>
        <v>#VALUE!</v>
      </c>
      <c r="AD163" s="228" t="e">
        <f>_xlfn.CONCAT(HelpMe7[[#This Row],[Year]],"-W",HelpMe7[[#This Row],[Week'#]])</f>
        <v>#VALUE!</v>
      </c>
      <c r="AE163" s="228" t="str">
        <f>IFERROR(VLOOKUP(HelpMe7[[#This Row],[ID]],CGTracker[#All],11,FALSE),"No CG Status Found")</f>
        <v>No CG Status Found</v>
      </c>
      <c r="AF163" s="228" t="e">
        <f>MONTH(TEXT(HelpMe7[[#This Row],[Updated Creation Date]],"mmm dd, yyyy hh:mm"))</f>
        <v>#VALUE!</v>
      </c>
      <c r="AG163" s="228" t="e">
        <f>_xlfn.CONCAT(HelpMe7[[#This Row],[Year]],"-M",HelpMe7[[#This Row],[Month]])</f>
        <v>#VALUE!</v>
      </c>
      <c r="AH163" s="228" t="str">
        <f ca="1">IF(HelpMe7[[#This Row],[Age]]&lt;2,"Less than 2",IF(HelpMe7[[#This Row],[Age]]&lt;5,"From 2 to 5",IF(HelpMe7[[#This Row],[Age]]&lt;10,"From 5 to 10","More than 10")))</f>
        <v>Less than 2</v>
      </c>
      <c r="AI1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45497.49722222222</v>
      </c>
      <c r="AJ1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45497.628472222219</v>
      </c>
    </row>
    <row r="164" spans="1:36" ht="26">
      <c r="A164" s="237" t="s">
        <v>3459</v>
      </c>
      <c r="B164" s="224" t="s">
        <v>117</v>
      </c>
      <c r="C164" s="224" t="s">
        <v>861</v>
      </c>
      <c r="D164" s="1" t="s">
        <v>228</v>
      </c>
      <c r="E164" s="224" t="s">
        <v>911</v>
      </c>
      <c r="F164" s="224" t="s">
        <v>518</v>
      </c>
      <c r="G164" s="224" t="s">
        <v>516</v>
      </c>
      <c r="H164" s="224" t="s">
        <v>746</v>
      </c>
      <c r="I164" s="227" t="s">
        <v>3460</v>
      </c>
      <c r="J164" s="225" t="s">
        <v>3461</v>
      </c>
      <c r="K164" s="224" t="s">
        <v>845</v>
      </c>
      <c r="L164" s="225" t="s">
        <v>1260</v>
      </c>
      <c r="M164" s="224" t="s">
        <v>911</v>
      </c>
      <c r="N164" s="224" t="s">
        <v>912</v>
      </c>
      <c r="O164" s="224" t="s">
        <v>848</v>
      </c>
      <c r="P164" s="225" t="s">
        <v>3462</v>
      </c>
      <c r="Q164" s="224" t="s">
        <v>795</v>
      </c>
      <c r="R164" s="225" t="s">
        <v>1260</v>
      </c>
      <c r="S164" s="225" t="s">
        <v>3463</v>
      </c>
      <c r="T164" s="225" t="s">
        <v>3461</v>
      </c>
      <c r="U164" s="224" t="s">
        <v>845</v>
      </c>
      <c r="V164" s="224" t="s">
        <v>3464</v>
      </c>
      <c r="W164" s="224" t="s">
        <v>850</v>
      </c>
      <c r="X164" s="228" t="str">
        <f>VLOOKUP(HelpMe7[[#This Row],[Technician]],Technicians[#All],3,FALSE)</f>
        <v>Capgemini</v>
      </c>
      <c r="Y164" s="228" t="str">
        <f>VLOOKUP(HelpMe7[[#This Row],[Technician]],Technicians[#All],2,FALSE)</f>
        <v>SAP SD</v>
      </c>
      <c r="Z164" s="230" t="e">
        <f>IF((TEXT("Oct 28, 2024 00:00 AM","mmm dd, yyyy hh:mm") - TEXT(HelpMe7[[#This Row],[Updated Creation Date]],"mmm dd, yyyy hh:mm"))&gt;0, "Yes","No")</f>
        <v>#VALUE!</v>
      </c>
      <c r="AA164" s="230">
        <f ca="1">IF(HelpMe7[[#This Row],[Updated Resolved Date]]="-",NOW()-TEXT(HelpMe7[[#This Row],[Updated Creation Date]],"mmm dd, yyyy hh:mm"),HelpMe7[[#This Row],[Updated Resolved Date]]-HelpMe7[[#This Row],[Updated Creation Date]])</f>
        <v>155.08530682870332</v>
      </c>
      <c r="AB164" s="231" t="e">
        <f>YEAR(TEXT(HelpMe7[[#This Row],[Updated Creation Date]],"mmm dd, yyyy hh:mm"))</f>
        <v>#VALUE!</v>
      </c>
      <c r="AC164" s="228" t="e">
        <f>WEEKNUM(TEXT(HelpMe7[[#This Row],[Updated Creation Date]],"mmm dd, yyyy hh:mm"),2)</f>
        <v>#VALUE!</v>
      </c>
      <c r="AD164" s="228" t="e">
        <f>_xlfn.CONCAT(HelpMe7[[#This Row],[Year]],"-W",HelpMe7[[#This Row],[Week'#]])</f>
        <v>#VALUE!</v>
      </c>
      <c r="AE164" s="228" t="str">
        <f>IFERROR(VLOOKUP(HelpMe7[[#This Row],[ID]],CGTracker[#All],11,FALSE),"No CG Status Found")</f>
        <v>No CG Status Found</v>
      </c>
      <c r="AF164" s="228" t="e">
        <f>MONTH(TEXT(HelpMe7[[#This Row],[Updated Creation Date]],"mmm dd, yyyy hh:mm"))</f>
        <v>#VALUE!</v>
      </c>
      <c r="AG164" s="228" t="e">
        <f>_xlfn.CONCAT(HelpMe7[[#This Row],[Year]],"-M",HelpMe7[[#This Row],[Month]])</f>
        <v>#VALUE!</v>
      </c>
      <c r="AH164" s="228" t="str">
        <f ca="1">IF(HelpMe7[[#This Row],[Age]]&lt;2,"Less than 2",IF(HelpMe7[[#This Row],[Age]]&lt;5,"From 2 to 5",IF(HelpMe7[[#This Row],[Age]]&lt;10,"From 5 to 10","More than 10")))</f>
        <v>More than 10</v>
      </c>
      <c r="AI1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v>
      </c>
      <c r="AJ1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65" spans="1:36" ht="14.5">
      <c r="A165" s="237" t="s">
        <v>3465</v>
      </c>
      <c r="B165" s="224" t="s">
        <v>117</v>
      </c>
      <c r="C165" s="224" t="s">
        <v>861</v>
      </c>
      <c r="D165" s="1" t="s">
        <v>2361</v>
      </c>
      <c r="E165" s="224" t="s">
        <v>944</v>
      </c>
      <c r="F165" s="224" t="s">
        <v>742</v>
      </c>
      <c r="G165" s="224" t="s">
        <v>942</v>
      </c>
      <c r="H165" s="224" t="s">
        <v>268</v>
      </c>
      <c r="I165" s="227" t="s">
        <v>3466</v>
      </c>
      <c r="J165" s="225" t="s">
        <v>3467</v>
      </c>
      <c r="K165" s="224" t="s">
        <v>845</v>
      </c>
      <c r="L165" s="225" t="s">
        <v>1260</v>
      </c>
      <c r="M165" s="224" t="s">
        <v>944</v>
      </c>
      <c r="N165" s="224" t="s">
        <v>880</v>
      </c>
      <c r="O165" s="224" t="s">
        <v>848</v>
      </c>
      <c r="P165" s="225" t="s">
        <v>3468</v>
      </c>
      <c r="Q165" s="224" t="s">
        <v>795</v>
      </c>
      <c r="R165" s="225" t="s">
        <v>1260</v>
      </c>
      <c r="S165" s="225" t="s">
        <v>1260</v>
      </c>
      <c r="T165" s="225" t="s">
        <v>3467</v>
      </c>
      <c r="U165" s="224" t="s">
        <v>845</v>
      </c>
      <c r="V165" s="224" t="s">
        <v>3469</v>
      </c>
      <c r="W165" s="224" t="s">
        <v>1033</v>
      </c>
      <c r="X165" s="228" t="str">
        <f>VLOOKUP(HelpMe7[[#This Row],[Technician]],Technicians[#All],3,FALSE)</f>
        <v>RAK Ceramics</v>
      </c>
      <c r="Y165" s="228" t="str">
        <f>VLOOKUP(HelpMe7[[#This Row],[Technician]],Technicians[#All],2,FALSE)</f>
        <v>SAP SD</v>
      </c>
      <c r="Z165" s="230" t="e">
        <f>IF((TEXT("Oct 28, 2024 00:00 AM","mmm dd, yyyy hh:mm") - TEXT(HelpMe7[[#This Row],[Updated Creation Date]],"mmm dd, yyyy hh:mm"))&gt;0, "Yes","No")</f>
        <v>#VALUE!</v>
      </c>
      <c r="AA165" s="230">
        <f ca="1">IF(HelpMe7[[#This Row],[Updated Resolved Date]]="-",NOW()-TEXT(HelpMe7[[#This Row],[Updated Creation Date]],"mmm dd, yyyy hh:mm"),HelpMe7[[#This Row],[Updated Resolved Date]]-HelpMe7[[#This Row],[Updated Creation Date]])</f>
        <v>155.06169571758801</v>
      </c>
      <c r="AB165" s="231" t="e">
        <f>YEAR(TEXT(HelpMe7[[#This Row],[Updated Creation Date]],"mmm dd, yyyy hh:mm"))</f>
        <v>#VALUE!</v>
      </c>
      <c r="AC165" s="228" t="e">
        <f>WEEKNUM(TEXT(HelpMe7[[#This Row],[Updated Creation Date]],"mmm dd, yyyy hh:mm"),2)</f>
        <v>#VALUE!</v>
      </c>
      <c r="AD165" s="228" t="e">
        <f>_xlfn.CONCAT(HelpMe7[[#This Row],[Year]],"-W",HelpMe7[[#This Row],[Week'#]])</f>
        <v>#VALUE!</v>
      </c>
      <c r="AE165" s="228" t="str">
        <f>IFERROR(VLOOKUP(HelpMe7[[#This Row],[ID]],CGTracker[#All],11,FALSE),"No CG Status Found")</f>
        <v>No CG Status Found</v>
      </c>
      <c r="AF165" s="228" t="e">
        <f>MONTH(TEXT(HelpMe7[[#This Row],[Updated Creation Date]],"mmm dd, yyyy hh:mm"))</f>
        <v>#VALUE!</v>
      </c>
      <c r="AG165" s="228" t="e">
        <f>_xlfn.CONCAT(HelpMe7[[#This Row],[Year]],"-M",HelpMe7[[#This Row],[Month]])</f>
        <v>#VALUE!</v>
      </c>
      <c r="AH165" s="228" t="str">
        <f ca="1">IF(HelpMe7[[#This Row],[Age]]&lt;2,"Less than 2",IF(HelpMe7[[#This Row],[Age]]&lt;5,"From 2 to 5",IF(HelpMe7[[#This Row],[Age]]&lt;10,"From 5 to 10","More than 10")))</f>
        <v>More than 10</v>
      </c>
      <c r="AI1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45497.723611111112</v>
      </c>
      <c r="AJ1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66" spans="1:36" ht="14.5">
      <c r="A166" s="237" t="s">
        <v>3470</v>
      </c>
      <c r="B166" s="224" t="s">
        <v>156</v>
      </c>
      <c r="C166" s="224" t="s">
        <v>906</v>
      </c>
      <c r="D166" s="1" t="s">
        <v>2439</v>
      </c>
      <c r="E166" s="224" t="s">
        <v>1202</v>
      </c>
      <c r="F166" s="224" t="s">
        <v>742</v>
      </c>
      <c r="G166" s="224" t="s">
        <v>516</v>
      </c>
      <c r="H166" s="224" t="s">
        <v>403</v>
      </c>
      <c r="I166" s="227" t="s">
        <v>3471</v>
      </c>
      <c r="J166" s="225" t="s">
        <v>3472</v>
      </c>
      <c r="K166" s="224" t="s">
        <v>845</v>
      </c>
      <c r="L166" s="225" t="s">
        <v>3473</v>
      </c>
      <c r="M166" s="224" t="s">
        <v>1202</v>
      </c>
      <c r="N166" s="224" t="s">
        <v>983</v>
      </c>
      <c r="O166" s="224" t="s">
        <v>848</v>
      </c>
      <c r="P166" s="225" t="s">
        <v>3473</v>
      </c>
      <c r="Q166" s="224" t="s">
        <v>861</v>
      </c>
      <c r="R166" s="225" t="s">
        <v>3474</v>
      </c>
      <c r="S166" s="225" t="s">
        <v>3475</v>
      </c>
      <c r="T166" s="225" t="s">
        <v>3472</v>
      </c>
      <c r="U166" s="224" t="s">
        <v>1260</v>
      </c>
      <c r="V166" s="224" t="s">
        <v>3476</v>
      </c>
      <c r="W166" s="224" t="s">
        <v>850</v>
      </c>
      <c r="X166" s="228" t="str">
        <f>VLOOKUP(HelpMe7[[#This Row],[Technician]],Technicians[#All],3,FALSE)</f>
        <v>RAK Ceramics</v>
      </c>
      <c r="Y166" s="228" t="str">
        <f>VLOOKUP(HelpMe7[[#This Row],[Technician]],Technicians[#All],2,FALSE)</f>
        <v>SAP SD</v>
      </c>
      <c r="Z166" s="233" t="e">
        <f>IF((TEXT("Oct 28, 2024 00:00 AM","mmm dd, yyyy hh:mm") - TEXT(HelpMe7[[#This Row],[Updated Creation Date]],"mmm dd, yyyy hh:mm"))&gt;0, "Yes","No")</f>
        <v>#VALUE!</v>
      </c>
      <c r="AA166" s="230">
        <f ca="1">IF(HelpMe7[[#This Row],[Updated Resolved Date]]="-",NOW()-TEXT(HelpMe7[[#This Row],[Updated Creation Date]],"mmm dd, yyyy hh:mm"),HelpMe7[[#This Row],[Updated Resolved Date]]-HelpMe7[[#This Row],[Updated Creation Date]])</f>
        <v>11.046527777776646</v>
      </c>
      <c r="AB166" s="231" t="e">
        <f>YEAR(TEXT(HelpMe7[[#This Row],[Updated Creation Date]],"mmm dd, yyyy hh:mm"))</f>
        <v>#VALUE!</v>
      </c>
      <c r="AC166" s="228" t="e">
        <f>WEEKNUM(TEXT(HelpMe7[[#This Row],[Updated Creation Date]],"mmm dd, yyyy hh:mm"),2)</f>
        <v>#VALUE!</v>
      </c>
      <c r="AD166" s="228" t="e">
        <f>_xlfn.CONCAT(HelpMe7[[#This Row],[Year]],"-W",HelpMe7[[#This Row],[Week'#]])</f>
        <v>#VALUE!</v>
      </c>
      <c r="AE166" s="228" t="str">
        <f>IFERROR(VLOOKUP(HelpMe7[[#This Row],[ID]],CGTracker[#All],11,FALSE),"No CG Status Found")</f>
        <v>No CG Status Found</v>
      </c>
      <c r="AF166" s="228" t="e">
        <f>MONTH(TEXT(HelpMe7[[#This Row],[Updated Creation Date]],"mmm dd, yyyy hh:mm"))</f>
        <v>#VALUE!</v>
      </c>
      <c r="AG166" s="228" t="e">
        <f>_xlfn.CONCAT(HelpMe7[[#This Row],[Year]],"-M",HelpMe7[[#This Row],[Month]])</f>
        <v>#VALUE!</v>
      </c>
      <c r="AH166" s="228" t="str">
        <f ca="1">IF(HelpMe7[[#This Row],[Age]]&lt;2,"Less than 2",IF(HelpMe7[[#This Row],[Age]]&lt;5,"From 2 to 5",IF(HelpMe7[[#This Row],[Age]]&lt;10,"From 5 to 10","More than 10")))</f>
        <v>More than 10</v>
      </c>
      <c r="AI1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45498.404861111114</v>
      </c>
      <c r="AJ1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45509.451388888891</v>
      </c>
    </row>
    <row r="167" spans="1:36" ht="14.5">
      <c r="A167" s="237" t="s">
        <v>3477</v>
      </c>
      <c r="B167" s="224" t="s">
        <v>117</v>
      </c>
      <c r="C167" s="224" t="s">
        <v>881</v>
      </c>
      <c r="D167" s="1" t="s">
        <v>3478</v>
      </c>
      <c r="E167" s="224" t="s">
        <v>2083</v>
      </c>
      <c r="F167" s="224" t="s">
        <v>843</v>
      </c>
      <c r="G167" s="224" t="s">
        <v>844</v>
      </c>
      <c r="H167" s="224" t="s">
        <v>403</v>
      </c>
      <c r="I167" s="227" t="s">
        <v>3479</v>
      </c>
      <c r="J167" s="225" t="s">
        <v>3480</v>
      </c>
      <c r="K167" s="224" t="s">
        <v>845</v>
      </c>
      <c r="L167" s="225" t="s">
        <v>3481</v>
      </c>
      <c r="M167" s="224" t="s">
        <v>2083</v>
      </c>
      <c r="N167" s="224" t="s">
        <v>895</v>
      </c>
      <c r="O167" s="224" t="s">
        <v>848</v>
      </c>
      <c r="P167" s="225" t="s">
        <v>3481</v>
      </c>
      <c r="Q167" s="224" t="s">
        <v>881</v>
      </c>
      <c r="R167" s="225" t="s">
        <v>3482</v>
      </c>
      <c r="S167" s="225" t="s">
        <v>3483</v>
      </c>
      <c r="T167" s="225" t="s">
        <v>3480</v>
      </c>
      <c r="U167" s="224" t="s">
        <v>885</v>
      </c>
      <c r="V167" s="224" t="s">
        <v>1260</v>
      </c>
      <c r="W167" s="224" t="s">
        <v>850</v>
      </c>
      <c r="X167" s="228" t="str">
        <f>VLOOKUP(HelpMe7[[#This Row],[Technician]],Technicians[#All],3,FALSE)</f>
        <v>RAK Ceramics</v>
      </c>
      <c r="Y167" s="228" t="str">
        <f>VLOOKUP(HelpMe7[[#This Row],[Technician]],Technicians[#All],2,FALSE)</f>
        <v>SAP Basis</v>
      </c>
      <c r="Z167" s="233" t="e">
        <f>IF((TEXT("Oct 28, 2024 00:00 AM","mmm dd, yyyy hh:mm") - TEXT(HelpMe7[[#This Row],[Updated Creation Date]],"mmm dd, yyyy hh:mm"))&gt;0, "Yes","No")</f>
        <v>#VALUE!</v>
      </c>
      <c r="AA167" s="230">
        <f ca="1">IF(HelpMe7[[#This Row],[Updated Resolved Date]]="-",NOW()-TEXT(HelpMe7[[#This Row],[Updated Creation Date]],"mmm dd, yyyy hh:mm"),HelpMe7[[#This Row],[Updated Resolved Date]]-HelpMe7[[#This Row],[Updated Creation Date]])</f>
        <v>11.76736111111677</v>
      </c>
      <c r="AB167" s="231" t="e">
        <f>YEAR(TEXT(HelpMe7[[#This Row],[Updated Creation Date]],"mmm dd, yyyy hh:mm"))</f>
        <v>#VALUE!</v>
      </c>
      <c r="AC167" s="228" t="e">
        <f>WEEKNUM(TEXT(HelpMe7[[#This Row],[Updated Creation Date]],"mmm dd, yyyy hh:mm"),2)</f>
        <v>#VALUE!</v>
      </c>
      <c r="AD167" s="228" t="e">
        <f>_xlfn.CONCAT(HelpMe7[[#This Row],[Year]],"-W",HelpMe7[[#This Row],[Week'#]])</f>
        <v>#VALUE!</v>
      </c>
      <c r="AE167" s="228" t="str">
        <f>IFERROR(VLOOKUP(HelpMe7[[#This Row],[ID]],CGTracker[#All],11,FALSE),"No CG Status Found")</f>
        <v>No CG Status Found</v>
      </c>
      <c r="AF167" s="228" t="e">
        <f>MONTH(TEXT(HelpMe7[[#This Row],[Updated Creation Date]],"mmm dd, yyyy hh:mm"))</f>
        <v>#VALUE!</v>
      </c>
      <c r="AG167" s="228" t="e">
        <f>_xlfn.CONCAT(HelpMe7[[#This Row],[Year]],"-M",HelpMe7[[#This Row],[Month]])</f>
        <v>#VALUE!</v>
      </c>
      <c r="AH167" s="228" t="str">
        <f ca="1">IF(HelpMe7[[#This Row],[Age]]&lt;2,"Less than 2",IF(HelpMe7[[#This Row],[Age]]&lt;5,"From 2 to 5",IF(HelpMe7[[#This Row],[Age]]&lt;10,"From 5 to 10","More than 10")))</f>
        <v>More than 10</v>
      </c>
      <c r="AI1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45498.666666666664</v>
      </c>
      <c r="AJ1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45510.434027777781</v>
      </c>
    </row>
    <row r="168" spans="1:36" ht="14.5">
      <c r="A168" s="237" t="s">
        <v>3484</v>
      </c>
      <c r="B168" s="224" t="s">
        <v>117</v>
      </c>
      <c r="C168" s="224" t="s">
        <v>795</v>
      </c>
      <c r="D168" s="1" t="s">
        <v>1546</v>
      </c>
      <c r="E168" s="224" t="s">
        <v>911</v>
      </c>
      <c r="F168" s="224" t="s">
        <v>843</v>
      </c>
      <c r="G168" s="224" t="s">
        <v>844</v>
      </c>
      <c r="H168" s="224" t="s">
        <v>403</v>
      </c>
      <c r="I168" s="227" t="s">
        <v>3485</v>
      </c>
      <c r="J168" s="225" t="s">
        <v>3486</v>
      </c>
      <c r="K168" s="224" t="s">
        <v>845</v>
      </c>
      <c r="L168" s="225" t="s">
        <v>3487</v>
      </c>
      <c r="M168" s="224" t="s">
        <v>911</v>
      </c>
      <c r="N168" s="224" t="s">
        <v>912</v>
      </c>
      <c r="O168" s="224" t="s">
        <v>848</v>
      </c>
      <c r="P168" s="225" t="s">
        <v>3487</v>
      </c>
      <c r="Q168" s="224" t="s">
        <v>795</v>
      </c>
      <c r="R168" s="225" t="s">
        <v>3488</v>
      </c>
      <c r="S168" s="225" t="s">
        <v>3489</v>
      </c>
      <c r="T168" s="225" t="s">
        <v>3486</v>
      </c>
      <c r="U168" s="224" t="s">
        <v>885</v>
      </c>
      <c r="V168" s="224" t="s">
        <v>1260</v>
      </c>
      <c r="W168" s="224" t="s">
        <v>850</v>
      </c>
      <c r="X168" s="228" t="str">
        <f>VLOOKUP(HelpMe7[[#This Row],[Technician]],Technicians[#All],3,FALSE)</f>
        <v>RAK Ceramics</v>
      </c>
      <c r="Y168" s="228" t="str">
        <f>VLOOKUP(HelpMe7[[#This Row],[Technician]],Technicians[#All],2,FALSE)</f>
        <v>SAP Basis</v>
      </c>
      <c r="Z168" s="233" t="e">
        <f>IF((TEXT("Oct 28, 2024 00:00 AM","mmm dd, yyyy hh:mm") - TEXT(HelpMe7[[#This Row],[Updated Creation Date]],"mmm dd, yyyy hh:mm"))&gt;0, "Yes","No")</f>
        <v>#VALUE!</v>
      </c>
      <c r="AA168" s="230">
        <f ca="1">IF(HelpMe7[[#This Row],[Updated Resolved Date]]="-",NOW()-TEXT(HelpMe7[[#This Row],[Updated Creation Date]],"mmm dd, yyyy hh:mm"),HelpMe7[[#This Row],[Updated Resolved Date]]-HelpMe7[[#This Row],[Updated Creation Date]])</f>
        <v>18.772916666668607</v>
      </c>
      <c r="AB168" s="231" t="e">
        <f>YEAR(TEXT(HelpMe7[[#This Row],[Updated Creation Date]],"mmm dd, yyyy hh:mm"))</f>
        <v>#VALUE!</v>
      </c>
      <c r="AC168" s="228" t="e">
        <f>WEEKNUM(TEXT(HelpMe7[[#This Row],[Updated Creation Date]],"mmm dd, yyyy hh:mm"),2)</f>
        <v>#VALUE!</v>
      </c>
      <c r="AD168" s="228" t="e">
        <f>_xlfn.CONCAT(HelpMe7[[#This Row],[Year]],"-W",HelpMe7[[#This Row],[Week'#]])</f>
        <v>#VALUE!</v>
      </c>
      <c r="AE168" s="228" t="str">
        <f>IFERROR(VLOOKUP(HelpMe7[[#This Row],[ID]],CGTracker[#All],11,FALSE),"No CG Status Found")</f>
        <v>No CG Status Found</v>
      </c>
      <c r="AF168" s="228" t="e">
        <f>MONTH(TEXT(HelpMe7[[#This Row],[Updated Creation Date]],"mmm dd, yyyy hh:mm"))</f>
        <v>#VALUE!</v>
      </c>
      <c r="AG168" s="228" t="e">
        <f>_xlfn.CONCAT(HelpMe7[[#This Row],[Year]],"-M",HelpMe7[[#This Row],[Month]])</f>
        <v>#VALUE!</v>
      </c>
      <c r="AH168" s="228" t="str">
        <f ca="1">IF(HelpMe7[[#This Row],[Age]]&lt;2,"Less than 2",IF(HelpMe7[[#This Row],[Age]]&lt;5,"From 2 to 5",IF(HelpMe7[[#This Row],[Age]]&lt;10,"From 5 to 10","More than 10")))</f>
        <v>More than 10</v>
      </c>
      <c r="AI1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45498.637499999997</v>
      </c>
      <c r="AJ1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45517.410416666666</v>
      </c>
    </row>
    <row r="169" spans="1:36" ht="26">
      <c r="A169" s="237" t="s">
        <v>3490</v>
      </c>
      <c r="B169" s="224" t="s">
        <v>117</v>
      </c>
      <c r="C169" s="224" t="s">
        <v>795</v>
      </c>
      <c r="D169" s="1" t="s">
        <v>1072</v>
      </c>
      <c r="E169" s="224" t="s">
        <v>911</v>
      </c>
      <c r="F169" s="224" t="s">
        <v>742</v>
      </c>
      <c r="G169" s="224" t="s">
        <v>942</v>
      </c>
      <c r="H169" s="224" t="s">
        <v>746</v>
      </c>
      <c r="I169" s="227" t="s">
        <v>3491</v>
      </c>
      <c r="J169" s="225" t="s">
        <v>3492</v>
      </c>
      <c r="K169" s="224" t="s">
        <v>845</v>
      </c>
      <c r="L169" s="225" t="s">
        <v>1260</v>
      </c>
      <c r="M169" s="224" t="s">
        <v>911</v>
      </c>
      <c r="N169" s="224" t="s">
        <v>912</v>
      </c>
      <c r="O169" s="224" t="s">
        <v>848</v>
      </c>
      <c r="P169" s="225" t="s">
        <v>3493</v>
      </c>
      <c r="Q169" s="224" t="s">
        <v>795</v>
      </c>
      <c r="R169" s="225" t="s">
        <v>1260</v>
      </c>
      <c r="S169" s="225" t="s">
        <v>3494</v>
      </c>
      <c r="T169" s="225" t="s">
        <v>3492</v>
      </c>
      <c r="U169" s="224" t="s">
        <v>845</v>
      </c>
      <c r="V169" s="224" t="s">
        <v>1260</v>
      </c>
      <c r="W169" s="224" t="s">
        <v>850</v>
      </c>
      <c r="X169" s="228" t="str">
        <f>VLOOKUP(HelpMe7[[#This Row],[Technician]],Technicians[#All],3,FALSE)</f>
        <v>RAK Ceramics</v>
      </c>
      <c r="Y169" s="228" t="str">
        <f>VLOOKUP(HelpMe7[[#This Row],[Technician]],Technicians[#All],2,FALSE)</f>
        <v>SAP SD</v>
      </c>
      <c r="Z169" s="233" t="e">
        <f>IF((TEXT("Oct 28, 2024 00:00 AM","mmm dd, yyyy hh:mm") - TEXT(HelpMe7[[#This Row],[Updated Creation Date]],"mmm dd, yyyy hh:mm"))&gt;0, "Yes","No")</f>
        <v>#VALUE!</v>
      </c>
      <c r="AA169" s="230">
        <f ca="1">IF(HelpMe7[[#This Row],[Updated Resolved Date]]="-",NOW()-TEXT(HelpMe7[[#This Row],[Updated Creation Date]],"mmm dd, yyyy hh:mm"),HelpMe7[[#This Row],[Updated Resolved Date]]-HelpMe7[[#This Row],[Updated Creation Date]])</f>
        <v>154.07975127314421</v>
      </c>
      <c r="AB169" s="231" t="e">
        <f>YEAR(TEXT(HelpMe7[[#This Row],[Updated Creation Date]],"mmm dd, yyyy hh:mm"))</f>
        <v>#VALUE!</v>
      </c>
      <c r="AC169" s="228" t="e">
        <f>WEEKNUM(TEXT(HelpMe7[[#This Row],[Updated Creation Date]],"mmm dd, yyyy hh:mm"),2)</f>
        <v>#VALUE!</v>
      </c>
      <c r="AD169" s="228" t="e">
        <f>_xlfn.CONCAT(HelpMe7[[#This Row],[Year]],"-W",HelpMe7[[#This Row],[Week'#]])</f>
        <v>#VALUE!</v>
      </c>
      <c r="AE169" s="228" t="str">
        <f>IFERROR(VLOOKUP(HelpMe7[[#This Row],[ID]],CGTracker[#All],11,FALSE),"No CG Status Found")</f>
        <v>No CG Status Found</v>
      </c>
      <c r="AF169" s="228" t="e">
        <f>MONTH(TEXT(HelpMe7[[#This Row],[Updated Creation Date]],"mmm dd, yyyy hh:mm"))</f>
        <v>#VALUE!</v>
      </c>
      <c r="AG169" s="228" t="e">
        <f>_xlfn.CONCAT(HelpMe7[[#This Row],[Year]],"-M",HelpMe7[[#This Row],[Month]])</f>
        <v>#VALUE!</v>
      </c>
      <c r="AH169" s="228" t="str">
        <f ca="1">IF(HelpMe7[[#This Row],[Age]]&lt;2,"Less than 2",IF(HelpMe7[[#This Row],[Age]]&lt;5,"From 2 to 5",IF(HelpMe7[[#This Row],[Age]]&lt;10,"From 5 to 10","More than 10")))</f>
        <v>More than 10</v>
      </c>
      <c r="AI1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45498.705555555556</v>
      </c>
      <c r="AJ1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0" spans="1:36" ht="14.5">
      <c r="A170" s="237" t="s">
        <v>3495</v>
      </c>
      <c r="B170" s="224" t="s">
        <v>117</v>
      </c>
      <c r="C170" s="224" t="s">
        <v>795</v>
      </c>
      <c r="D170" s="1" t="s">
        <v>2355</v>
      </c>
      <c r="E170" s="224" t="s">
        <v>2352</v>
      </c>
      <c r="F170" s="224" t="s">
        <v>1292</v>
      </c>
      <c r="G170" s="224" t="s">
        <v>1294</v>
      </c>
      <c r="H170" s="224" t="s">
        <v>403</v>
      </c>
      <c r="I170" s="227" t="s">
        <v>3496</v>
      </c>
      <c r="J170" s="225" t="s">
        <v>3497</v>
      </c>
      <c r="K170" s="224" t="s">
        <v>845</v>
      </c>
      <c r="L170" s="225" t="s">
        <v>3498</v>
      </c>
      <c r="M170" s="224" t="s">
        <v>2352</v>
      </c>
      <c r="N170" s="224" t="s">
        <v>983</v>
      </c>
      <c r="O170" s="224" t="s">
        <v>920</v>
      </c>
      <c r="P170" s="225" t="s">
        <v>3498</v>
      </c>
      <c r="Q170" s="224" t="s">
        <v>795</v>
      </c>
      <c r="R170" s="225" t="s">
        <v>3498</v>
      </c>
      <c r="S170" s="225" t="s">
        <v>3499</v>
      </c>
      <c r="T170" s="225" t="s">
        <v>3497</v>
      </c>
      <c r="U170" s="224" t="s">
        <v>845</v>
      </c>
      <c r="V170" s="224" t="s">
        <v>1260</v>
      </c>
      <c r="W170" s="224" t="s">
        <v>850</v>
      </c>
      <c r="X170" s="228" t="str">
        <f>VLOOKUP(HelpMe7[[#This Row],[Technician]],Technicians[#All],3,FALSE)</f>
        <v>RAK Ceramics</v>
      </c>
      <c r="Y170" s="228" t="str">
        <f>VLOOKUP(HelpMe7[[#This Row],[Technician]],Technicians[#All],2,FALSE)</f>
        <v>SharePoint</v>
      </c>
      <c r="Z170" s="230" t="e">
        <f>IF((TEXT("Oct 28, 2024 00:00 AM","mmm dd, yyyy hh:mm") - TEXT(HelpMe7[[#This Row],[Updated Creation Date]],"mmm dd, yyyy hh:mm"))&gt;0, "Yes","No")</f>
        <v>#VALUE!</v>
      </c>
      <c r="AA170" s="230">
        <f ca="1">IF(HelpMe7[[#This Row],[Updated Resolved Date]]="-",NOW()-TEXT(HelpMe7[[#This Row],[Updated Creation Date]],"mmm dd, yyyy hh:mm"),HelpMe7[[#This Row],[Updated Resolved Date]]-HelpMe7[[#This Row],[Updated Creation Date]])</f>
        <v>97.997916666667152</v>
      </c>
      <c r="AB170" s="231" t="e">
        <f>YEAR(TEXT(HelpMe7[[#This Row],[Updated Creation Date]],"mmm dd, yyyy hh:mm"))</f>
        <v>#VALUE!</v>
      </c>
      <c r="AC170" s="228" t="e">
        <f>WEEKNUM(TEXT(HelpMe7[[#This Row],[Updated Creation Date]],"mmm dd, yyyy hh:mm"),2)</f>
        <v>#VALUE!</v>
      </c>
      <c r="AD170" s="228" t="e">
        <f>_xlfn.CONCAT(HelpMe7[[#This Row],[Year]],"-W",HelpMe7[[#This Row],[Week'#]])</f>
        <v>#VALUE!</v>
      </c>
      <c r="AE170" s="228" t="str">
        <f>IFERROR(VLOOKUP(HelpMe7[[#This Row],[ID]],CGTracker[#All],11,FALSE),"No CG Status Found")</f>
        <v>No CG Status Found</v>
      </c>
      <c r="AF170" s="228" t="e">
        <f>MONTH(TEXT(HelpMe7[[#This Row],[Updated Creation Date]],"mmm dd, yyyy hh:mm"))</f>
        <v>#VALUE!</v>
      </c>
      <c r="AG170" s="228" t="e">
        <f>_xlfn.CONCAT(HelpMe7[[#This Row],[Year]],"-M",HelpMe7[[#This Row],[Month]])</f>
        <v>#VALUE!</v>
      </c>
      <c r="AH170" s="228" t="str">
        <f ca="1">IF(HelpMe7[[#This Row],[Age]]&lt;2,"Less than 2",IF(HelpMe7[[#This Row],[Age]]&lt;5,"From 2 to 5",IF(HelpMe7[[#This Row],[Age]]&lt;10,"From 5 to 10","More than 10")))</f>
        <v>More than 10</v>
      </c>
      <c r="AI1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45498.638888888891</v>
      </c>
      <c r="AJ1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45596.636805555558</v>
      </c>
    </row>
    <row r="171" spans="1:36" ht="14.5">
      <c r="A171" s="237" t="s">
        <v>3500</v>
      </c>
      <c r="B171" s="224" t="s">
        <v>117</v>
      </c>
      <c r="C171" s="224" t="s">
        <v>861</v>
      </c>
      <c r="D171" s="1" t="s">
        <v>1531</v>
      </c>
      <c r="E171" s="224" t="s">
        <v>1407</v>
      </c>
      <c r="F171" s="224" t="s">
        <v>742</v>
      </c>
      <c r="G171" s="224" t="s">
        <v>942</v>
      </c>
      <c r="H171" s="224" t="s">
        <v>403</v>
      </c>
      <c r="I171" s="227" t="s">
        <v>3501</v>
      </c>
      <c r="J171" s="225" t="s">
        <v>3502</v>
      </c>
      <c r="K171" s="224" t="s">
        <v>845</v>
      </c>
      <c r="L171" s="225" t="s">
        <v>3503</v>
      </c>
      <c r="M171" s="224" t="s">
        <v>1407</v>
      </c>
      <c r="N171" s="224" t="s">
        <v>860</v>
      </c>
      <c r="O171" s="224" t="s">
        <v>848</v>
      </c>
      <c r="P171" s="225" t="s">
        <v>3503</v>
      </c>
      <c r="Q171" s="224" t="s">
        <v>795</v>
      </c>
      <c r="R171" s="225" t="s">
        <v>3504</v>
      </c>
      <c r="S171" s="225" t="s">
        <v>3504</v>
      </c>
      <c r="T171" s="225" t="s">
        <v>3502</v>
      </c>
      <c r="U171" s="224" t="s">
        <v>845</v>
      </c>
      <c r="V171" s="224" t="s">
        <v>1260</v>
      </c>
      <c r="W171" s="224" t="s">
        <v>850</v>
      </c>
      <c r="X171" s="228" t="str">
        <f>VLOOKUP(HelpMe7[[#This Row],[Technician]],Technicians[#All],3,FALSE)</f>
        <v>RAK Ceramics</v>
      </c>
      <c r="Y171" s="228" t="str">
        <f>VLOOKUP(HelpMe7[[#This Row],[Technician]],Technicians[#All],2,FALSE)</f>
        <v>SAP SD</v>
      </c>
      <c r="Z171" s="233" t="e">
        <f>IF((TEXT("Oct 28, 2024 00:00 AM","mmm dd, yyyy hh:mm") - TEXT(HelpMe7[[#This Row],[Updated Creation Date]],"mmm dd, yyyy hh:mm"))&gt;0, "Yes","No")</f>
        <v>#VALUE!</v>
      </c>
      <c r="AA171" s="230">
        <f ca="1">IF(HelpMe7[[#This Row],[Updated Resolved Date]]="-",NOW()-TEXT(HelpMe7[[#This Row],[Updated Creation Date]],"mmm dd, yyyy hh:mm"),HelpMe7[[#This Row],[Updated Resolved Date]]-HelpMe7[[#This Row],[Updated Creation Date]])</f>
        <v>12.995833333334303</v>
      </c>
      <c r="AB171" s="231" t="e">
        <f>YEAR(TEXT(HelpMe7[[#This Row],[Updated Creation Date]],"mmm dd, yyyy hh:mm"))</f>
        <v>#VALUE!</v>
      </c>
      <c r="AC171" s="228" t="e">
        <f>WEEKNUM(TEXT(HelpMe7[[#This Row],[Updated Creation Date]],"mmm dd, yyyy hh:mm"),2)</f>
        <v>#VALUE!</v>
      </c>
      <c r="AD171" s="228" t="e">
        <f>_xlfn.CONCAT(HelpMe7[[#This Row],[Year]],"-W",HelpMe7[[#This Row],[Week'#]])</f>
        <v>#VALUE!</v>
      </c>
      <c r="AE171" s="228" t="str">
        <f>IFERROR(VLOOKUP(HelpMe7[[#This Row],[ID]],CGTracker[#All],11,FALSE),"No CG Status Found")</f>
        <v>No CG Status Found</v>
      </c>
      <c r="AF171" s="228" t="e">
        <f>MONTH(TEXT(HelpMe7[[#This Row],[Updated Creation Date]],"mmm dd, yyyy hh:mm"))</f>
        <v>#VALUE!</v>
      </c>
      <c r="AG171" s="228" t="e">
        <f>_xlfn.CONCAT(HelpMe7[[#This Row],[Year]],"-M",HelpMe7[[#This Row],[Month]])</f>
        <v>#VALUE!</v>
      </c>
      <c r="AH171" s="228" t="str">
        <f ca="1">IF(HelpMe7[[#This Row],[Age]]&lt;2,"Less than 2",IF(HelpMe7[[#This Row],[Age]]&lt;5,"From 2 to 5",IF(HelpMe7[[#This Row],[Age]]&lt;10,"From 5 to 10","More than 10")))</f>
        <v>More than 10</v>
      </c>
      <c r="AI1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45499.427083333336</v>
      </c>
      <c r="AJ1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45512.42291666667</v>
      </c>
    </row>
    <row r="172" spans="1:36" ht="14.5">
      <c r="A172" s="237" t="s">
        <v>3505</v>
      </c>
      <c r="B172" s="224" t="s">
        <v>156</v>
      </c>
      <c r="C172" s="224" t="s">
        <v>795</v>
      </c>
      <c r="D172" s="1" t="s">
        <v>2366</v>
      </c>
      <c r="E172" s="224" t="s">
        <v>2367</v>
      </c>
      <c r="F172" s="224" t="s">
        <v>963</v>
      </c>
      <c r="G172" s="224" t="s">
        <v>980</v>
      </c>
      <c r="H172" s="224" t="s">
        <v>403</v>
      </c>
      <c r="I172" s="227" t="s">
        <v>3506</v>
      </c>
      <c r="J172" s="225" t="s">
        <v>3507</v>
      </c>
      <c r="K172" s="224" t="s">
        <v>845</v>
      </c>
      <c r="L172" s="225" t="s">
        <v>3508</v>
      </c>
      <c r="M172" s="224" t="s">
        <v>2367</v>
      </c>
      <c r="N172" s="224" t="s">
        <v>1084</v>
      </c>
      <c r="O172" s="224" t="s">
        <v>848</v>
      </c>
      <c r="P172" s="225" t="s">
        <v>3508</v>
      </c>
      <c r="Q172" s="224" t="s">
        <v>795</v>
      </c>
      <c r="R172" s="225" t="s">
        <v>3509</v>
      </c>
      <c r="S172" s="225" t="s">
        <v>3509</v>
      </c>
      <c r="T172" s="225" t="s">
        <v>3507</v>
      </c>
      <c r="U172" s="224" t="s">
        <v>1260</v>
      </c>
      <c r="V172" s="224" t="s">
        <v>3510</v>
      </c>
      <c r="W172" s="224" t="s">
        <v>850</v>
      </c>
      <c r="X172" s="228" t="str">
        <f>VLOOKUP(HelpMe7[[#This Row],[Technician]],Technicians[#All],3,FALSE)</f>
        <v>RAK Ceramics</v>
      </c>
      <c r="Y172" s="228" t="str">
        <f>VLOOKUP(HelpMe7[[#This Row],[Technician]],Technicians[#All],2,FALSE)</f>
        <v>Business Head India</v>
      </c>
      <c r="Z172" s="233" t="e">
        <f>IF((TEXT("Oct 28, 2024 00:00 AM","mmm dd, yyyy hh:mm") - TEXT(HelpMe7[[#This Row],[Updated Creation Date]],"mmm dd, yyyy hh:mm"))&gt;0, "Yes","No")</f>
        <v>#VALUE!</v>
      </c>
      <c r="AA172" s="230">
        <f ca="1">IF(HelpMe7[[#This Row],[Updated Resolved Date]]="-",NOW()-TEXT(HelpMe7[[#This Row],[Updated Creation Date]],"mmm dd, yyyy hh:mm"),HelpMe7[[#This Row],[Updated Resolved Date]]-HelpMe7[[#This Row],[Updated Creation Date]])</f>
        <v>7.1034722222248092</v>
      </c>
      <c r="AB172" s="231" t="e">
        <f>YEAR(TEXT(HelpMe7[[#This Row],[Updated Creation Date]],"mmm dd, yyyy hh:mm"))</f>
        <v>#VALUE!</v>
      </c>
      <c r="AC172" s="228" t="e">
        <f>WEEKNUM(TEXT(HelpMe7[[#This Row],[Updated Creation Date]],"mmm dd, yyyy hh:mm"),2)</f>
        <v>#VALUE!</v>
      </c>
      <c r="AD172" s="228" t="e">
        <f>_xlfn.CONCAT(HelpMe7[[#This Row],[Year]],"-W",HelpMe7[[#This Row],[Week'#]])</f>
        <v>#VALUE!</v>
      </c>
      <c r="AE172" s="228" t="str">
        <f>IFERROR(VLOOKUP(HelpMe7[[#This Row],[ID]],CGTracker[#All],11,FALSE),"No CG Status Found")</f>
        <v>No CG Status Found</v>
      </c>
      <c r="AF172" s="228" t="e">
        <f>MONTH(TEXT(HelpMe7[[#This Row],[Updated Creation Date]],"mmm dd, yyyy hh:mm"))</f>
        <v>#VALUE!</v>
      </c>
      <c r="AG172" s="228" t="e">
        <f>_xlfn.CONCAT(HelpMe7[[#This Row],[Year]],"-M",HelpMe7[[#This Row],[Month]])</f>
        <v>#VALUE!</v>
      </c>
      <c r="AH172" s="228" t="str">
        <f ca="1">IF(HelpMe7[[#This Row],[Age]]&lt;2,"Less than 2",IF(HelpMe7[[#This Row],[Age]]&lt;5,"From 2 to 5",IF(HelpMe7[[#This Row],[Age]]&lt;10,"From 5 to 10","More than 10")))</f>
        <v>From 5 to 10</v>
      </c>
      <c r="AI1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45499.435416666667</v>
      </c>
      <c r="AJ1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45506.538888888892</v>
      </c>
    </row>
    <row r="173" spans="1:36" ht="26">
      <c r="A173" s="237" t="s">
        <v>3511</v>
      </c>
      <c r="B173" s="224" t="s">
        <v>117</v>
      </c>
      <c r="C173" s="224" t="s">
        <v>881</v>
      </c>
      <c r="D173" s="1" t="s">
        <v>1363</v>
      </c>
      <c r="E173" s="224" t="s">
        <v>854</v>
      </c>
      <c r="F173" s="224" t="s">
        <v>854</v>
      </c>
      <c r="G173" s="224" t="s">
        <v>1364</v>
      </c>
      <c r="H173" s="224" t="s">
        <v>268</v>
      </c>
      <c r="I173" s="227" t="s">
        <v>3512</v>
      </c>
      <c r="J173" s="226" t="s">
        <v>849</v>
      </c>
      <c r="K173" s="224" t="s">
        <v>845</v>
      </c>
      <c r="L173" s="225" t="s">
        <v>1260</v>
      </c>
      <c r="M173" s="224" t="s">
        <v>1032</v>
      </c>
      <c r="N173" s="224" t="s">
        <v>912</v>
      </c>
      <c r="O173" s="224" t="s">
        <v>848</v>
      </c>
      <c r="P173" s="225" t="s">
        <v>3513</v>
      </c>
      <c r="Q173" s="224" t="s">
        <v>881</v>
      </c>
      <c r="R173" s="225" t="s">
        <v>1260</v>
      </c>
      <c r="S173" s="225" t="s">
        <v>3514</v>
      </c>
      <c r="T173" s="226" t="s">
        <v>849</v>
      </c>
      <c r="U173" s="224" t="s">
        <v>1260</v>
      </c>
      <c r="V173" s="224" t="s">
        <v>3515</v>
      </c>
      <c r="W173" s="224" t="s">
        <v>850</v>
      </c>
      <c r="X173" s="228" t="str">
        <f>VLOOKUP(HelpMe7[[#This Row],[Technician]],Technicians[#All],3,FALSE)</f>
        <v>RAK Ceramics</v>
      </c>
      <c r="Y173" s="228" t="str">
        <f>VLOOKUP(HelpMe7[[#This Row],[Technician]],Technicians[#All],2,FALSE)</f>
        <v>SAP PP</v>
      </c>
      <c r="Z173" s="233" t="e">
        <f>IF((TEXT("Oct 28, 2024 00:00 AM","mmm dd, yyyy hh:mm") - TEXT(HelpMe7[[#This Row],[Updated Creation Date]],"mmm dd, yyyy hh:mm"))&gt;0, "Yes","No")</f>
        <v>#VALUE!</v>
      </c>
      <c r="AA173" s="230">
        <f ca="1">IF(HelpMe7[[#This Row],[Updated Resolved Date]]="-",NOW()-TEXT(HelpMe7[[#This Row],[Updated Creation Date]],"mmm dd, yyyy hh:mm"),HelpMe7[[#This Row],[Updated Resolved Date]]-HelpMe7[[#This Row],[Updated Creation Date]])</f>
        <v>150.10961238425807</v>
      </c>
      <c r="AB173" s="231" t="e">
        <f>YEAR(TEXT(HelpMe7[[#This Row],[Updated Creation Date]],"mmm dd, yyyy hh:mm"))</f>
        <v>#VALUE!</v>
      </c>
      <c r="AC173" s="228" t="e">
        <f>WEEKNUM(TEXT(HelpMe7[[#This Row],[Updated Creation Date]],"mmm dd, yyyy hh:mm"),2)</f>
        <v>#VALUE!</v>
      </c>
      <c r="AD173" s="228" t="e">
        <f>_xlfn.CONCAT(HelpMe7[[#This Row],[Year]],"-W",HelpMe7[[#This Row],[Week'#]])</f>
        <v>#VALUE!</v>
      </c>
      <c r="AE173" s="228" t="str">
        <f>IFERROR(VLOOKUP(HelpMe7[[#This Row],[ID]],CGTracker[#All],11,FALSE),"No CG Status Found")</f>
        <v>No CG Status Found</v>
      </c>
      <c r="AF173" s="228" t="e">
        <f>MONTH(TEXT(HelpMe7[[#This Row],[Updated Creation Date]],"mmm dd, yyyy hh:mm"))</f>
        <v>#VALUE!</v>
      </c>
      <c r="AG173" s="228" t="e">
        <f>_xlfn.CONCAT(HelpMe7[[#This Row],[Year]],"-M",HelpMe7[[#This Row],[Month]])</f>
        <v>#VALUE!</v>
      </c>
      <c r="AH173" s="228" t="str">
        <f ca="1">IF(HelpMe7[[#This Row],[Age]]&lt;2,"Less than 2",IF(HelpMe7[[#This Row],[Age]]&lt;5,"From 2 to 5",IF(HelpMe7[[#This Row],[Age]]&lt;10,"From 5 to 10","More than 10")))</f>
        <v>More than 10</v>
      </c>
      <c r="AI1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4" spans="1:36" ht="26">
      <c r="A174" s="237" t="s">
        <v>3516</v>
      </c>
      <c r="B174" s="224" t="s">
        <v>117</v>
      </c>
      <c r="C174" s="224" t="s">
        <v>795</v>
      </c>
      <c r="D174" s="1" t="s">
        <v>1365</v>
      </c>
      <c r="E174" s="224" t="s">
        <v>1366</v>
      </c>
      <c r="F174" s="224" t="s">
        <v>603</v>
      </c>
      <c r="G174" s="224" t="s">
        <v>899</v>
      </c>
      <c r="H174" s="224" t="s">
        <v>131</v>
      </c>
      <c r="I174" s="227" t="s">
        <v>3512</v>
      </c>
      <c r="J174" s="225" t="s">
        <v>3517</v>
      </c>
      <c r="K174" s="224" t="s">
        <v>845</v>
      </c>
      <c r="L174" s="225" t="s">
        <v>1260</v>
      </c>
      <c r="M174" s="224" t="s">
        <v>1032</v>
      </c>
      <c r="N174" s="224" t="s">
        <v>939</v>
      </c>
      <c r="O174" s="224" t="s">
        <v>920</v>
      </c>
      <c r="P174" s="225" t="s">
        <v>3518</v>
      </c>
      <c r="Q174" s="224" t="s">
        <v>795</v>
      </c>
      <c r="R174" s="225" t="s">
        <v>1260</v>
      </c>
      <c r="S174" s="225" t="s">
        <v>3519</v>
      </c>
      <c r="T174" s="225" t="s">
        <v>3517</v>
      </c>
      <c r="U174" s="224" t="s">
        <v>1260</v>
      </c>
      <c r="V174" s="224" t="s">
        <v>3520</v>
      </c>
      <c r="W174" s="224" t="s">
        <v>850</v>
      </c>
      <c r="X174" s="228" t="str">
        <f>VLOOKUP(HelpMe7[[#This Row],[Technician]],Technicians[#All],3,FALSE)</f>
        <v>RAK Ceramics</v>
      </c>
      <c r="Y174" s="228" t="str">
        <f>VLOOKUP(HelpMe7[[#This Row],[Technician]],Technicians[#All],2,FALSE)</f>
        <v>SAP ABAP</v>
      </c>
      <c r="Z174" s="230" t="e">
        <f>IF((TEXT("Oct 28, 2024 00:00 AM","mmm dd, yyyy hh:mm") - TEXT(HelpMe7[[#This Row],[Updated Creation Date]],"mmm dd, yyyy hh:mm"))&gt;0, "Yes","No")</f>
        <v>#VALUE!</v>
      </c>
      <c r="AA174" s="230">
        <f ca="1">IF(HelpMe7[[#This Row],[Updated Resolved Date]]="-",NOW()-TEXT(HelpMe7[[#This Row],[Updated Creation Date]],"mmm dd, yyyy hh:mm"),HelpMe7[[#This Row],[Updated Resolved Date]]-HelpMe7[[#This Row],[Updated Creation Date]])</f>
        <v>150.10961238425807</v>
      </c>
      <c r="AB174" s="231" t="e">
        <f>YEAR(TEXT(HelpMe7[[#This Row],[Updated Creation Date]],"mmm dd, yyyy hh:mm"))</f>
        <v>#VALUE!</v>
      </c>
      <c r="AC174" s="228" t="e">
        <f>WEEKNUM(TEXT(HelpMe7[[#This Row],[Updated Creation Date]],"mmm dd, yyyy hh:mm"),2)</f>
        <v>#VALUE!</v>
      </c>
      <c r="AD174" s="228" t="e">
        <f>_xlfn.CONCAT(HelpMe7[[#This Row],[Year]],"-W",HelpMe7[[#This Row],[Week'#]])</f>
        <v>#VALUE!</v>
      </c>
      <c r="AE174" s="228" t="str">
        <f>IFERROR(VLOOKUP(HelpMe7[[#This Row],[ID]],CGTracker[#All],11,FALSE),"No CG Status Found")</f>
        <v>No CG Status Found</v>
      </c>
      <c r="AF174" s="228" t="e">
        <f>MONTH(TEXT(HelpMe7[[#This Row],[Updated Creation Date]],"mmm dd, yyyy hh:mm"))</f>
        <v>#VALUE!</v>
      </c>
      <c r="AG174" s="228" t="e">
        <f>_xlfn.CONCAT(HelpMe7[[#This Row],[Year]],"-M",HelpMe7[[#This Row],[Month]])</f>
        <v>#VALUE!</v>
      </c>
      <c r="AH174" s="228" t="str">
        <f ca="1">IF(HelpMe7[[#This Row],[Age]]&lt;2,"Less than 2",IF(HelpMe7[[#This Row],[Age]]&lt;5,"From 2 to 5",IF(HelpMe7[[#This Row],[Age]]&lt;10,"From 5 to 10","More than 10")))</f>
        <v>More than 10</v>
      </c>
      <c r="AI1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5" spans="1:36" ht="26">
      <c r="A175" s="237" t="s">
        <v>3521</v>
      </c>
      <c r="B175" s="224" t="s">
        <v>117</v>
      </c>
      <c r="C175" s="224" t="s">
        <v>881</v>
      </c>
      <c r="D175" s="1" t="s">
        <v>1367</v>
      </c>
      <c r="E175" s="224" t="s">
        <v>1368</v>
      </c>
      <c r="F175" s="224" t="s">
        <v>854</v>
      </c>
      <c r="G175" s="224" t="s">
        <v>1364</v>
      </c>
      <c r="H175" s="224" t="s">
        <v>268</v>
      </c>
      <c r="I175" s="227" t="s">
        <v>3512</v>
      </c>
      <c r="J175" s="225" t="s">
        <v>849</v>
      </c>
      <c r="K175" s="224" t="s">
        <v>845</v>
      </c>
      <c r="L175" s="225" t="s">
        <v>1260</v>
      </c>
      <c r="M175" s="224" t="s">
        <v>1032</v>
      </c>
      <c r="N175" s="224" t="s">
        <v>1336</v>
      </c>
      <c r="O175" s="224" t="s">
        <v>848</v>
      </c>
      <c r="P175" s="225" t="s">
        <v>3522</v>
      </c>
      <c r="Q175" s="224" t="s">
        <v>881</v>
      </c>
      <c r="R175" s="225" t="s">
        <v>1260</v>
      </c>
      <c r="S175" s="225" t="s">
        <v>3523</v>
      </c>
      <c r="T175" s="225" t="s">
        <v>849</v>
      </c>
      <c r="U175" s="224" t="s">
        <v>1260</v>
      </c>
      <c r="V175" s="224" t="s">
        <v>3524</v>
      </c>
      <c r="W175" s="224" t="s">
        <v>850</v>
      </c>
      <c r="X175" s="228" t="str">
        <f>VLOOKUP(HelpMe7[[#This Row],[Technician]],Technicians[#All],3,FALSE)</f>
        <v>RAK Ceramics</v>
      </c>
      <c r="Y175" s="228" t="str">
        <f>VLOOKUP(HelpMe7[[#This Row],[Technician]],Technicians[#All],2,FALSE)</f>
        <v>SAP PP</v>
      </c>
      <c r="Z175" s="233" t="e">
        <f>IF((TEXT("Oct 28, 2024 00:00 AM","mmm dd, yyyy hh:mm") - TEXT(HelpMe7[[#This Row],[Updated Creation Date]],"mmm dd, yyyy hh:mm"))&gt;0, "Yes","No")</f>
        <v>#VALUE!</v>
      </c>
      <c r="AA175" s="230">
        <f ca="1">IF(HelpMe7[[#This Row],[Updated Resolved Date]]="-",NOW()-TEXT(HelpMe7[[#This Row],[Updated Creation Date]],"mmm dd, yyyy hh:mm"),HelpMe7[[#This Row],[Updated Resolved Date]]-HelpMe7[[#This Row],[Updated Creation Date]])</f>
        <v>150.10961238425807</v>
      </c>
      <c r="AB175" s="231" t="e">
        <f>YEAR(TEXT(HelpMe7[[#This Row],[Updated Creation Date]],"mmm dd, yyyy hh:mm"))</f>
        <v>#VALUE!</v>
      </c>
      <c r="AC175" s="228" t="e">
        <f>WEEKNUM(TEXT(HelpMe7[[#This Row],[Updated Creation Date]],"mmm dd, yyyy hh:mm"),2)</f>
        <v>#VALUE!</v>
      </c>
      <c r="AD175" s="228" t="e">
        <f>_xlfn.CONCAT(HelpMe7[[#This Row],[Year]],"-W",HelpMe7[[#This Row],[Week'#]])</f>
        <v>#VALUE!</v>
      </c>
      <c r="AE175" s="228" t="str">
        <f>IFERROR(VLOOKUP(HelpMe7[[#This Row],[ID]],CGTracker[#All],11,FALSE),"No CG Status Found")</f>
        <v>No CG Status Found</v>
      </c>
      <c r="AF175" s="228" t="e">
        <f>MONTH(TEXT(HelpMe7[[#This Row],[Updated Creation Date]],"mmm dd, yyyy hh:mm"))</f>
        <v>#VALUE!</v>
      </c>
      <c r="AG175" s="228" t="e">
        <f>_xlfn.CONCAT(HelpMe7[[#This Row],[Year]],"-M",HelpMe7[[#This Row],[Month]])</f>
        <v>#VALUE!</v>
      </c>
      <c r="AH175" s="228" t="str">
        <f ca="1">IF(HelpMe7[[#This Row],[Age]]&lt;2,"Less than 2",IF(HelpMe7[[#This Row],[Age]]&lt;5,"From 2 to 5",IF(HelpMe7[[#This Row],[Age]]&lt;10,"From 5 to 10","More than 10")))</f>
        <v>More than 10</v>
      </c>
      <c r="AI1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6" spans="1:36" ht="26">
      <c r="A176" s="237" t="s">
        <v>3525</v>
      </c>
      <c r="B176" s="224" t="s">
        <v>117</v>
      </c>
      <c r="C176" s="224" t="s">
        <v>881</v>
      </c>
      <c r="D176" s="1" t="s">
        <v>1369</v>
      </c>
      <c r="E176" s="224" t="s">
        <v>1368</v>
      </c>
      <c r="F176" s="224" t="s">
        <v>854</v>
      </c>
      <c r="G176" s="224" t="s">
        <v>1364</v>
      </c>
      <c r="H176" s="224" t="s">
        <v>746</v>
      </c>
      <c r="I176" s="227" t="s">
        <v>3512</v>
      </c>
      <c r="J176" s="225" t="s">
        <v>3526</v>
      </c>
      <c r="K176" s="224" t="s">
        <v>845</v>
      </c>
      <c r="L176" s="225" t="s">
        <v>1260</v>
      </c>
      <c r="M176" s="224" t="s">
        <v>1032</v>
      </c>
      <c r="N176" s="224" t="s">
        <v>1336</v>
      </c>
      <c r="O176" s="224" t="s">
        <v>848</v>
      </c>
      <c r="P176" s="225" t="s">
        <v>3527</v>
      </c>
      <c r="Q176" s="224" t="s">
        <v>881</v>
      </c>
      <c r="R176" s="225" t="s">
        <v>1260</v>
      </c>
      <c r="S176" s="225" t="s">
        <v>3528</v>
      </c>
      <c r="T176" s="225" t="s">
        <v>3526</v>
      </c>
      <c r="U176" s="224" t="s">
        <v>1260</v>
      </c>
      <c r="V176" s="224" t="s">
        <v>3529</v>
      </c>
      <c r="W176" s="224" t="s">
        <v>850</v>
      </c>
      <c r="X176" s="228" t="str">
        <f>VLOOKUP(HelpMe7[[#This Row],[Technician]],Technicians[#All],3,FALSE)</f>
        <v>RAK Ceramics</v>
      </c>
      <c r="Y176" s="228" t="str">
        <f>VLOOKUP(HelpMe7[[#This Row],[Technician]],Technicians[#All],2,FALSE)</f>
        <v>SAP PP</v>
      </c>
      <c r="Z176" s="230" t="e">
        <f>IF((TEXT("Oct 28, 2024 00:00 AM","mmm dd, yyyy hh:mm") - TEXT(HelpMe7[[#This Row],[Updated Creation Date]],"mmm dd, yyyy hh:mm"))&gt;0, "Yes","No")</f>
        <v>#VALUE!</v>
      </c>
      <c r="AA176" s="230">
        <f ca="1">IF(HelpMe7[[#This Row],[Updated Resolved Date]]="-",NOW()-TEXT(HelpMe7[[#This Row],[Updated Creation Date]],"mmm dd, yyyy hh:mm"),HelpMe7[[#This Row],[Updated Resolved Date]]-HelpMe7[[#This Row],[Updated Creation Date]])</f>
        <v>150.10961238425807</v>
      </c>
      <c r="AB176" s="231" t="e">
        <f>YEAR(TEXT(HelpMe7[[#This Row],[Updated Creation Date]],"mmm dd, yyyy hh:mm"))</f>
        <v>#VALUE!</v>
      </c>
      <c r="AC176" s="228" t="e">
        <f>WEEKNUM(TEXT(HelpMe7[[#This Row],[Updated Creation Date]],"mmm dd, yyyy hh:mm"),2)</f>
        <v>#VALUE!</v>
      </c>
      <c r="AD176" s="228" t="e">
        <f>_xlfn.CONCAT(HelpMe7[[#This Row],[Year]],"-W",HelpMe7[[#This Row],[Week'#]])</f>
        <v>#VALUE!</v>
      </c>
      <c r="AE176" s="228" t="str">
        <f>IFERROR(VLOOKUP(HelpMe7[[#This Row],[ID]],CGTracker[#All],11,FALSE),"No CG Status Found")</f>
        <v>No CG Status Found</v>
      </c>
      <c r="AF176" s="228" t="e">
        <f>MONTH(TEXT(HelpMe7[[#This Row],[Updated Creation Date]],"mmm dd, yyyy hh:mm"))</f>
        <v>#VALUE!</v>
      </c>
      <c r="AG176" s="228" t="e">
        <f>_xlfn.CONCAT(HelpMe7[[#This Row],[Year]],"-M",HelpMe7[[#This Row],[Month]])</f>
        <v>#VALUE!</v>
      </c>
      <c r="AH176" s="228" t="str">
        <f ca="1">IF(HelpMe7[[#This Row],[Age]]&lt;2,"Less than 2",IF(HelpMe7[[#This Row],[Age]]&lt;5,"From 2 to 5",IF(HelpMe7[[#This Row],[Age]]&lt;10,"From 5 to 10","More than 10")))</f>
        <v>More than 10</v>
      </c>
      <c r="AI1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7" spans="1:36" ht="14.5">
      <c r="A177" s="237" t="s">
        <v>3530</v>
      </c>
      <c r="B177" s="224" t="s">
        <v>117</v>
      </c>
      <c r="C177" s="224" t="s">
        <v>795</v>
      </c>
      <c r="D177" s="1" t="s">
        <v>1370</v>
      </c>
      <c r="E177" s="224" t="s">
        <v>1371</v>
      </c>
      <c r="F177" s="224" t="s">
        <v>742</v>
      </c>
      <c r="G177" s="224" t="s">
        <v>516</v>
      </c>
      <c r="H177" s="224" t="s">
        <v>268</v>
      </c>
      <c r="I177" s="227" t="s">
        <v>3512</v>
      </c>
      <c r="J177" s="225" t="s">
        <v>3531</v>
      </c>
      <c r="K177" s="224" t="s">
        <v>845</v>
      </c>
      <c r="L177" s="225" t="s">
        <v>1260</v>
      </c>
      <c r="M177" s="224" t="s">
        <v>1032</v>
      </c>
      <c r="N177" s="224" t="s">
        <v>1260</v>
      </c>
      <c r="O177" s="224" t="s">
        <v>920</v>
      </c>
      <c r="P177" s="225" t="s">
        <v>3532</v>
      </c>
      <c r="Q177" s="224" t="s">
        <v>795</v>
      </c>
      <c r="R177" s="225" t="s">
        <v>1260</v>
      </c>
      <c r="S177" s="225" t="s">
        <v>3533</v>
      </c>
      <c r="T177" s="225" t="s">
        <v>3531</v>
      </c>
      <c r="U177" s="224" t="s">
        <v>1260</v>
      </c>
      <c r="V177" s="224" t="s">
        <v>3534</v>
      </c>
      <c r="W177" s="224" t="s">
        <v>850</v>
      </c>
      <c r="X177" s="228" t="str">
        <f>VLOOKUP(HelpMe7[[#This Row],[Technician]],Technicians[#All],3,FALSE)</f>
        <v>RAK Ceramics</v>
      </c>
      <c r="Y177" s="228" t="str">
        <f>VLOOKUP(HelpMe7[[#This Row],[Technician]],Technicians[#All],2,FALSE)</f>
        <v>SAP SD</v>
      </c>
      <c r="Z177" s="230" t="e">
        <f>IF((TEXT("Oct 28, 2024 00:00 AM","mmm dd, yyyy hh:mm") - TEXT(HelpMe7[[#This Row],[Updated Creation Date]],"mmm dd, yyyy hh:mm"))&gt;0, "Yes","No")</f>
        <v>#VALUE!</v>
      </c>
      <c r="AA177" s="230">
        <f ca="1">IF(HelpMe7[[#This Row],[Updated Resolved Date]]="-",NOW()-TEXT(HelpMe7[[#This Row],[Updated Creation Date]],"mmm dd, yyyy hh:mm"),HelpMe7[[#This Row],[Updated Resolved Date]]-HelpMe7[[#This Row],[Updated Creation Date]])</f>
        <v>150.10961238425807</v>
      </c>
      <c r="AB177" s="231" t="e">
        <f>YEAR(TEXT(HelpMe7[[#This Row],[Updated Creation Date]],"mmm dd, yyyy hh:mm"))</f>
        <v>#VALUE!</v>
      </c>
      <c r="AC177" s="228" t="e">
        <f>WEEKNUM(TEXT(HelpMe7[[#This Row],[Updated Creation Date]],"mmm dd, yyyy hh:mm"),2)</f>
        <v>#VALUE!</v>
      </c>
      <c r="AD177" s="228" t="e">
        <f>_xlfn.CONCAT(HelpMe7[[#This Row],[Year]],"-W",HelpMe7[[#This Row],[Week'#]])</f>
        <v>#VALUE!</v>
      </c>
      <c r="AE177" s="228" t="str">
        <f>IFERROR(VLOOKUP(HelpMe7[[#This Row],[ID]],CGTracker[#All],11,FALSE),"No CG Status Found")</f>
        <v>No CG Status Found</v>
      </c>
      <c r="AF177" s="228" t="e">
        <f>MONTH(TEXT(HelpMe7[[#This Row],[Updated Creation Date]],"mmm dd, yyyy hh:mm"))</f>
        <v>#VALUE!</v>
      </c>
      <c r="AG177" s="228" t="e">
        <f>_xlfn.CONCAT(HelpMe7[[#This Row],[Year]],"-M",HelpMe7[[#This Row],[Month]])</f>
        <v>#VALUE!</v>
      </c>
      <c r="AH177" s="228" t="str">
        <f ca="1">IF(HelpMe7[[#This Row],[Age]]&lt;2,"Less than 2",IF(HelpMe7[[#This Row],[Age]]&lt;5,"From 2 to 5",IF(HelpMe7[[#This Row],[Age]]&lt;10,"From 5 to 10","More than 10")))</f>
        <v>More than 10</v>
      </c>
      <c r="AI1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8" spans="1:36" ht="14.5">
      <c r="A178" s="237" t="s">
        <v>3535</v>
      </c>
      <c r="B178" s="224" t="s">
        <v>117</v>
      </c>
      <c r="C178" s="224" t="s">
        <v>881</v>
      </c>
      <c r="D178" s="1" t="s">
        <v>1372</v>
      </c>
      <c r="E178" s="224" t="s">
        <v>1373</v>
      </c>
      <c r="F178" s="224" t="s">
        <v>742</v>
      </c>
      <c r="G178" s="224" t="s">
        <v>516</v>
      </c>
      <c r="H178" s="224" t="s">
        <v>268</v>
      </c>
      <c r="I178" s="227" t="s">
        <v>3512</v>
      </c>
      <c r="J178" s="225" t="s">
        <v>3526</v>
      </c>
      <c r="K178" s="224" t="s">
        <v>845</v>
      </c>
      <c r="L178" s="225" t="s">
        <v>1260</v>
      </c>
      <c r="M178" s="224" t="s">
        <v>1032</v>
      </c>
      <c r="N178" s="224" t="s">
        <v>860</v>
      </c>
      <c r="O178" s="224" t="s">
        <v>848</v>
      </c>
      <c r="P178" s="225" t="s">
        <v>3536</v>
      </c>
      <c r="Q178" s="224" t="s">
        <v>881</v>
      </c>
      <c r="R178" s="225" t="s">
        <v>1260</v>
      </c>
      <c r="S178" s="225" t="s">
        <v>3537</v>
      </c>
      <c r="T178" s="225" t="s">
        <v>3526</v>
      </c>
      <c r="U178" s="224" t="s">
        <v>1260</v>
      </c>
      <c r="V178" s="224" t="s">
        <v>3538</v>
      </c>
      <c r="W178" s="224" t="s">
        <v>850</v>
      </c>
      <c r="X178" s="228" t="str">
        <f>VLOOKUP(HelpMe7[[#This Row],[Technician]],Technicians[#All],3,FALSE)</f>
        <v>RAK Ceramics</v>
      </c>
      <c r="Y178" s="228" t="str">
        <f>VLOOKUP(HelpMe7[[#This Row],[Technician]],Technicians[#All],2,FALSE)</f>
        <v>SAP SD</v>
      </c>
      <c r="Z178" s="233" t="e">
        <f>IF((TEXT("Oct 28, 2024 00:00 AM","mmm dd, yyyy hh:mm") - TEXT(HelpMe7[[#This Row],[Updated Creation Date]],"mmm dd, yyyy hh:mm"))&gt;0, "Yes","No")</f>
        <v>#VALUE!</v>
      </c>
      <c r="AA178" s="230">
        <f ca="1">IF(HelpMe7[[#This Row],[Updated Resolved Date]]="-",NOW()-TEXT(HelpMe7[[#This Row],[Updated Creation Date]],"mmm dd, yyyy hh:mm"),HelpMe7[[#This Row],[Updated Resolved Date]]-HelpMe7[[#This Row],[Updated Creation Date]])</f>
        <v>150.10961238425807</v>
      </c>
      <c r="AB178" s="231" t="e">
        <f>YEAR(TEXT(HelpMe7[[#This Row],[Updated Creation Date]],"mmm dd, yyyy hh:mm"))</f>
        <v>#VALUE!</v>
      </c>
      <c r="AC178" s="228" t="e">
        <f>WEEKNUM(TEXT(HelpMe7[[#This Row],[Updated Creation Date]],"mmm dd, yyyy hh:mm"),2)</f>
        <v>#VALUE!</v>
      </c>
      <c r="AD178" s="228" t="e">
        <f>_xlfn.CONCAT(HelpMe7[[#This Row],[Year]],"-W",HelpMe7[[#This Row],[Week'#]])</f>
        <v>#VALUE!</v>
      </c>
      <c r="AE178" s="228" t="str">
        <f>IFERROR(VLOOKUP(HelpMe7[[#This Row],[ID]],CGTracker[#All],11,FALSE),"No CG Status Found")</f>
        <v>No CG Status Found</v>
      </c>
      <c r="AF178" s="228" t="e">
        <f>MONTH(TEXT(HelpMe7[[#This Row],[Updated Creation Date]],"mmm dd, yyyy hh:mm"))</f>
        <v>#VALUE!</v>
      </c>
      <c r="AG178" s="228" t="e">
        <f>_xlfn.CONCAT(HelpMe7[[#This Row],[Year]],"-M",HelpMe7[[#This Row],[Month]])</f>
        <v>#VALUE!</v>
      </c>
      <c r="AH178" s="228" t="str">
        <f ca="1">IF(HelpMe7[[#This Row],[Age]]&lt;2,"Less than 2",IF(HelpMe7[[#This Row],[Age]]&lt;5,"From 2 to 5",IF(HelpMe7[[#This Row],[Age]]&lt;10,"From 5 to 10","More than 10")))</f>
        <v>More than 10</v>
      </c>
      <c r="AI1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79" spans="1:36" ht="14.5">
      <c r="A179" s="237" t="s">
        <v>3539</v>
      </c>
      <c r="B179" s="224" t="s">
        <v>117</v>
      </c>
      <c r="C179" s="224" t="s">
        <v>881</v>
      </c>
      <c r="D179" s="1" t="s">
        <v>1374</v>
      </c>
      <c r="E179" s="224" t="s">
        <v>1024</v>
      </c>
      <c r="F179" s="224" t="s">
        <v>742</v>
      </c>
      <c r="G179" s="224" t="s">
        <v>516</v>
      </c>
      <c r="H179" s="224" t="s">
        <v>403</v>
      </c>
      <c r="I179" s="227" t="s">
        <v>3512</v>
      </c>
      <c r="J179" s="225" t="s">
        <v>3540</v>
      </c>
      <c r="K179" s="224" t="s">
        <v>845</v>
      </c>
      <c r="L179" s="225" t="s">
        <v>3541</v>
      </c>
      <c r="M179" s="224" t="s">
        <v>1032</v>
      </c>
      <c r="N179" s="224" t="s">
        <v>860</v>
      </c>
      <c r="O179" s="224" t="s">
        <v>848</v>
      </c>
      <c r="P179" s="225" t="s">
        <v>3541</v>
      </c>
      <c r="Q179" s="224" t="s">
        <v>881</v>
      </c>
      <c r="R179" s="225" t="s">
        <v>3542</v>
      </c>
      <c r="S179" s="225" t="s">
        <v>3542</v>
      </c>
      <c r="T179" s="225" t="s">
        <v>3540</v>
      </c>
      <c r="U179" s="224" t="s">
        <v>1260</v>
      </c>
      <c r="V179" s="224" t="s">
        <v>3266</v>
      </c>
      <c r="W179" s="224" t="s">
        <v>850</v>
      </c>
      <c r="X179" s="228" t="str">
        <f>VLOOKUP(HelpMe7[[#This Row],[Technician]],Technicians[#All],3,FALSE)</f>
        <v>RAK Ceramics</v>
      </c>
      <c r="Y179" s="228" t="str">
        <f>VLOOKUP(HelpMe7[[#This Row],[Technician]],Technicians[#All],2,FALSE)</f>
        <v>SAP SD</v>
      </c>
      <c r="Z179" s="230" t="e">
        <f>IF((TEXT("Oct 28, 2024 00:00 AM","mmm dd, yyyy hh:mm") - TEXT(HelpMe7[[#This Row],[Updated Creation Date]],"mmm dd, yyyy hh:mm"))&gt;0, "Yes","No")</f>
        <v>#VALUE!</v>
      </c>
      <c r="AA179" s="230">
        <f ca="1">IF(HelpMe7[[#This Row],[Updated Resolved Date]]="-",NOW()-TEXT(HelpMe7[[#This Row],[Updated Creation Date]],"mmm dd, yyyy hh:mm"),HelpMe7[[#This Row],[Updated Resolved Date]]-HelpMe7[[#This Row],[Updated Creation Date]])</f>
        <v>52.064583333332848</v>
      </c>
      <c r="AB179" s="231" t="e">
        <f>YEAR(TEXT(HelpMe7[[#This Row],[Updated Creation Date]],"mmm dd, yyyy hh:mm"))</f>
        <v>#VALUE!</v>
      </c>
      <c r="AC179" s="228" t="e">
        <f>WEEKNUM(TEXT(HelpMe7[[#This Row],[Updated Creation Date]],"mmm dd, yyyy hh:mm"),2)</f>
        <v>#VALUE!</v>
      </c>
      <c r="AD179" s="228" t="e">
        <f>_xlfn.CONCAT(HelpMe7[[#This Row],[Year]],"-W",HelpMe7[[#This Row],[Week'#]])</f>
        <v>#VALUE!</v>
      </c>
      <c r="AE179" s="228" t="str">
        <f>IFERROR(VLOOKUP(HelpMe7[[#This Row],[ID]],CGTracker[#All],11,FALSE),"No CG Status Found")</f>
        <v>No CG Status Found</v>
      </c>
      <c r="AF179" s="228" t="e">
        <f>MONTH(TEXT(HelpMe7[[#This Row],[Updated Creation Date]],"mmm dd, yyyy hh:mm"))</f>
        <v>#VALUE!</v>
      </c>
      <c r="AG179" s="228" t="e">
        <f>_xlfn.CONCAT(HelpMe7[[#This Row],[Year]],"-M",HelpMe7[[#This Row],[Month]])</f>
        <v>#VALUE!</v>
      </c>
      <c r="AH179" s="228" t="str">
        <f ca="1">IF(HelpMe7[[#This Row],[Age]]&lt;2,"Less than 2",IF(HelpMe7[[#This Row],[Age]]&lt;5,"From 2 to 5",IF(HelpMe7[[#This Row],[Age]]&lt;10,"From 5 to 10","More than 10")))</f>
        <v>More than 10</v>
      </c>
      <c r="AI1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45554.740277777775</v>
      </c>
    </row>
    <row r="180" spans="1:36" ht="14.5">
      <c r="A180" s="237" t="s">
        <v>3543</v>
      </c>
      <c r="B180" s="224" t="s">
        <v>117</v>
      </c>
      <c r="C180" s="224" t="s">
        <v>881</v>
      </c>
      <c r="D180" s="1" t="s">
        <v>1375</v>
      </c>
      <c r="E180" s="224" t="s">
        <v>1376</v>
      </c>
      <c r="F180" s="224" t="s">
        <v>742</v>
      </c>
      <c r="G180" s="224" t="s">
        <v>516</v>
      </c>
      <c r="H180" s="224" t="s">
        <v>403</v>
      </c>
      <c r="I180" s="227" t="s">
        <v>3512</v>
      </c>
      <c r="J180" s="225" t="s">
        <v>3544</v>
      </c>
      <c r="K180" s="224" t="s">
        <v>845</v>
      </c>
      <c r="L180" s="225" t="s">
        <v>3545</v>
      </c>
      <c r="M180" s="224" t="s">
        <v>1032</v>
      </c>
      <c r="N180" s="224" t="s">
        <v>1260</v>
      </c>
      <c r="O180" s="224" t="s">
        <v>848</v>
      </c>
      <c r="P180" s="225" t="s">
        <v>3545</v>
      </c>
      <c r="Q180" s="224" t="s">
        <v>881</v>
      </c>
      <c r="R180" s="225" t="s">
        <v>3546</v>
      </c>
      <c r="S180" s="225" t="s">
        <v>3547</v>
      </c>
      <c r="T180" s="225" t="s">
        <v>3544</v>
      </c>
      <c r="U180" s="224" t="s">
        <v>1260</v>
      </c>
      <c r="V180" s="224" t="s">
        <v>3548</v>
      </c>
      <c r="W180" s="224" t="s">
        <v>850</v>
      </c>
      <c r="X180" s="228" t="str">
        <f>VLOOKUP(HelpMe7[[#This Row],[Technician]],Technicians[#All],3,FALSE)</f>
        <v>RAK Ceramics</v>
      </c>
      <c r="Y180" s="228" t="str">
        <f>VLOOKUP(HelpMe7[[#This Row],[Technician]],Technicians[#All],2,FALSE)</f>
        <v>SAP SD</v>
      </c>
      <c r="Z180" s="233" t="e">
        <f>IF((TEXT("Oct 28, 2024 00:00 AM","mmm dd, yyyy hh:mm") - TEXT(HelpMe7[[#This Row],[Updated Creation Date]],"mmm dd, yyyy hh:mm"))&gt;0, "Yes","No")</f>
        <v>#VALUE!</v>
      </c>
      <c r="AA180" s="230">
        <f ca="1">IF(HelpMe7[[#This Row],[Updated Resolved Date]]="-",NOW()-TEXT(HelpMe7[[#This Row],[Updated Creation Date]],"mmm dd, yyyy hh:mm"),HelpMe7[[#This Row],[Updated Resolved Date]]-HelpMe7[[#This Row],[Updated Creation Date]])</f>
        <v>81.030555555560568</v>
      </c>
      <c r="AB180" s="231" t="e">
        <f>YEAR(TEXT(HelpMe7[[#This Row],[Updated Creation Date]],"mmm dd, yyyy hh:mm"))</f>
        <v>#VALUE!</v>
      </c>
      <c r="AC180" s="228" t="e">
        <f>WEEKNUM(TEXT(HelpMe7[[#This Row],[Updated Creation Date]],"mmm dd, yyyy hh:mm"),2)</f>
        <v>#VALUE!</v>
      </c>
      <c r="AD180" s="228" t="e">
        <f>_xlfn.CONCAT(HelpMe7[[#This Row],[Year]],"-W",HelpMe7[[#This Row],[Week'#]])</f>
        <v>#VALUE!</v>
      </c>
      <c r="AE180" s="228" t="str">
        <f>IFERROR(VLOOKUP(HelpMe7[[#This Row],[ID]],CGTracker[#All],11,FALSE),"No CG Status Found")</f>
        <v>No CG Status Found</v>
      </c>
      <c r="AF180" s="228" t="e">
        <f>MONTH(TEXT(HelpMe7[[#This Row],[Updated Creation Date]],"mmm dd, yyyy hh:mm"))</f>
        <v>#VALUE!</v>
      </c>
      <c r="AG180" s="228" t="e">
        <f>_xlfn.CONCAT(HelpMe7[[#This Row],[Year]],"-M",HelpMe7[[#This Row],[Month]])</f>
        <v>#VALUE!</v>
      </c>
      <c r="AH180" s="228" t="str">
        <f ca="1">IF(HelpMe7[[#This Row],[Age]]&lt;2,"Less than 2",IF(HelpMe7[[#This Row],[Age]]&lt;5,"From 2 to 5",IF(HelpMe7[[#This Row],[Age]]&lt;10,"From 5 to 10","More than 10")))</f>
        <v>More than 10</v>
      </c>
      <c r="AI1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45583.706250000003</v>
      </c>
    </row>
    <row r="181" spans="1:36" ht="26">
      <c r="A181" s="237" t="s">
        <v>3549</v>
      </c>
      <c r="B181" s="224" t="s">
        <v>117</v>
      </c>
      <c r="C181" s="224" t="s">
        <v>881</v>
      </c>
      <c r="D181" s="1" t="s">
        <v>1377</v>
      </c>
      <c r="E181" s="224" t="s">
        <v>1368</v>
      </c>
      <c r="F181" s="224" t="s">
        <v>854</v>
      </c>
      <c r="G181" s="224" t="s">
        <v>1364</v>
      </c>
      <c r="H181" s="224" t="s">
        <v>403</v>
      </c>
      <c r="I181" s="227" t="s">
        <v>3512</v>
      </c>
      <c r="J181" s="225" t="s">
        <v>3526</v>
      </c>
      <c r="K181" s="224" t="s">
        <v>845</v>
      </c>
      <c r="L181" s="225" t="s">
        <v>2990</v>
      </c>
      <c r="M181" s="224" t="s">
        <v>1032</v>
      </c>
      <c r="N181" s="224" t="s">
        <v>1336</v>
      </c>
      <c r="O181" s="224" t="s">
        <v>848</v>
      </c>
      <c r="P181" s="225" t="s">
        <v>2990</v>
      </c>
      <c r="Q181" s="224" t="s">
        <v>881</v>
      </c>
      <c r="R181" s="225" t="s">
        <v>3550</v>
      </c>
      <c r="S181" s="225" t="s">
        <v>3551</v>
      </c>
      <c r="T181" s="225" t="s">
        <v>3526</v>
      </c>
      <c r="U181" s="224" t="s">
        <v>1260</v>
      </c>
      <c r="V181" s="224" t="s">
        <v>3552</v>
      </c>
      <c r="W181" s="224" t="s">
        <v>850</v>
      </c>
      <c r="X181" s="228" t="str">
        <f>VLOOKUP(HelpMe7[[#This Row],[Technician]],Technicians[#All],3,FALSE)</f>
        <v>RAK Ceramics</v>
      </c>
      <c r="Y181" s="228" t="str">
        <f>VLOOKUP(HelpMe7[[#This Row],[Technician]],Technicians[#All],2,FALSE)</f>
        <v>SAP PP</v>
      </c>
      <c r="Z181" s="233" t="e">
        <f>IF((TEXT("Oct 28, 2024 00:00 AM","mmm dd, yyyy hh:mm") - TEXT(HelpMe7[[#This Row],[Updated Creation Date]],"mmm dd, yyyy hh:mm"))&gt;0, "Yes","No")</f>
        <v>#VALUE!</v>
      </c>
      <c r="AA181" s="230">
        <f ca="1">IF(HelpMe7[[#This Row],[Updated Resolved Date]]="-",NOW()-TEXT(HelpMe7[[#This Row],[Updated Creation Date]],"mmm dd, yyyy hh:mm"),HelpMe7[[#This Row],[Updated Resolved Date]]-HelpMe7[[#This Row],[Updated Creation Date]])</f>
        <v>42.850694444445253</v>
      </c>
      <c r="AB181" s="231" t="e">
        <f>YEAR(TEXT(HelpMe7[[#This Row],[Updated Creation Date]],"mmm dd, yyyy hh:mm"))</f>
        <v>#VALUE!</v>
      </c>
      <c r="AC181" s="228" t="e">
        <f>WEEKNUM(TEXT(HelpMe7[[#This Row],[Updated Creation Date]],"mmm dd, yyyy hh:mm"),2)</f>
        <v>#VALUE!</v>
      </c>
      <c r="AD181" s="228" t="e">
        <f>_xlfn.CONCAT(HelpMe7[[#This Row],[Year]],"-W",HelpMe7[[#This Row],[Week'#]])</f>
        <v>#VALUE!</v>
      </c>
      <c r="AE181" s="228" t="str">
        <f>IFERROR(VLOOKUP(HelpMe7[[#This Row],[ID]],CGTracker[#All],11,FALSE),"No CG Status Found")</f>
        <v>No CG Status Found</v>
      </c>
      <c r="AF181" s="228" t="e">
        <f>MONTH(TEXT(HelpMe7[[#This Row],[Updated Creation Date]],"mmm dd, yyyy hh:mm"))</f>
        <v>#VALUE!</v>
      </c>
      <c r="AG181" s="228" t="e">
        <f>_xlfn.CONCAT(HelpMe7[[#This Row],[Year]],"-M",HelpMe7[[#This Row],[Month]])</f>
        <v>#VALUE!</v>
      </c>
      <c r="AH181" s="228" t="str">
        <f ca="1">IF(HelpMe7[[#This Row],[Age]]&lt;2,"Less than 2",IF(HelpMe7[[#This Row],[Age]]&lt;5,"From 2 to 5",IF(HelpMe7[[#This Row],[Age]]&lt;10,"From 5 to 10","More than 10")))</f>
        <v>More than 10</v>
      </c>
      <c r="AI1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45545.526388888888</v>
      </c>
    </row>
    <row r="182" spans="1:36" ht="26">
      <c r="A182" s="237" t="s">
        <v>3553</v>
      </c>
      <c r="B182" s="224" t="s">
        <v>117</v>
      </c>
      <c r="C182" s="224" t="s">
        <v>881</v>
      </c>
      <c r="D182" s="1" t="s">
        <v>1378</v>
      </c>
      <c r="E182" s="224" t="s">
        <v>905</v>
      </c>
      <c r="F182" s="224" t="s">
        <v>742</v>
      </c>
      <c r="G182" s="224" t="s">
        <v>516</v>
      </c>
      <c r="H182" s="224" t="s">
        <v>746</v>
      </c>
      <c r="I182" s="227" t="s">
        <v>3512</v>
      </c>
      <c r="J182" s="225" t="s">
        <v>3526</v>
      </c>
      <c r="K182" s="224" t="s">
        <v>845</v>
      </c>
      <c r="L182" s="225" t="s">
        <v>1260</v>
      </c>
      <c r="M182" s="224" t="s">
        <v>1032</v>
      </c>
      <c r="N182" s="224" t="s">
        <v>860</v>
      </c>
      <c r="O182" s="224" t="s">
        <v>848</v>
      </c>
      <c r="P182" s="225" t="s">
        <v>3554</v>
      </c>
      <c r="Q182" s="224" t="s">
        <v>881</v>
      </c>
      <c r="R182" s="225" t="s">
        <v>1260</v>
      </c>
      <c r="S182" s="225" t="s">
        <v>3555</v>
      </c>
      <c r="T182" s="225" t="s">
        <v>3526</v>
      </c>
      <c r="U182" s="224" t="s">
        <v>1260</v>
      </c>
      <c r="V182" s="224" t="s">
        <v>3556</v>
      </c>
      <c r="W182" s="224" t="s">
        <v>850</v>
      </c>
      <c r="X182" s="228" t="str">
        <f>VLOOKUP(HelpMe7[[#This Row],[Technician]],Technicians[#All],3,FALSE)</f>
        <v>RAK Ceramics</v>
      </c>
      <c r="Y182" s="228" t="str">
        <f>VLOOKUP(HelpMe7[[#This Row],[Technician]],Technicians[#All],2,FALSE)</f>
        <v>SAP SD</v>
      </c>
      <c r="Z182" s="233" t="e">
        <f>IF((TEXT("Oct 28, 2024 00:00 AM","mmm dd, yyyy hh:mm") - TEXT(HelpMe7[[#This Row],[Updated Creation Date]],"mmm dd, yyyy hh:mm"))&gt;0, "Yes","No")</f>
        <v>#VALUE!</v>
      </c>
      <c r="AA182" s="230">
        <f ca="1">IF(HelpMe7[[#This Row],[Updated Resolved Date]]="-",NOW()-TEXT(HelpMe7[[#This Row],[Updated Creation Date]],"mmm dd, yyyy hh:mm"),HelpMe7[[#This Row],[Updated Resolved Date]]-HelpMe7[[#This Row],[Updated Creation Date]])</f>
        <v>150.10961238425807</v>
      </c>
      <c r="AB182" s="231" t="e">
        <f>YEAR(TEXT(HelpMe7[[#This Row],[Updated Creation Date]],"mmm dd, yyyy hh:mm"))</f>
        <v>#VALUE!</v>
      </c>
      <c r="AC182" s="228" t="e">
        <f>WEEKNUM(TEXT(HelpMe7[[#This Row],[Updated Creation Date]],"mmm dd, yyyy hh:mm"),2)</f>
        <v>#VALUE!</v>
      </c>
      <c r="AD182" s="228" t="e">
        <f>_xlfn.CONCAT(HelpMe7[[#This Row],[Year]],"-W",HelpMe7[[#This Row],[Week'#]])</f>
        <v>#VALUE!</v>
      </c>
      <c r="AE182" s="228" t="str">
        <f>IFERROR(VLOOKUP(HelpMe7[[#This Row],[ID]],CGTracker[#All],11,FALSE),"No CG Status Found")</f>
        <v>No CG Status Found</v>
      </c>
      <c r="AF182" s="228" t="e">
        <f>MONTH(TEXT(HelpMe7[[#This Row],[Updated Creation Date]],"mmm dd, yyyy hh:mm"))</f>
        <v>#VALUE!</v>
      </c>
      <c r="AG182" s="228" t="e">
        <f>_xlfn.CONCAT(HelpMe7[[#This Row],[Year]],"-M",HelpMe7[[#This Row],[Month]])</f>
        <v>#VALUE!</v>
      </c>
      <c r="AH182" s="228" t="str">
        <f ca="1">IF(HelpMe7[[#This Row],[Age]]&lt;2,"Less than 2",IF(HelpMe7[[#This Row],[Age]]&lt;5,"From 2 to 5",IF(HelpMe7[[#This Row],[Age]]&lt;10,"From 5 to 10","More than 10")))</f>
        <v>More than 10</v>
      </c>
      <c r="AI1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83" spans="1:36" ht="14.5">
      <c r="A183" s="237" t="s">
        <v>3557</v>
      </c>
      <c r="B183" s="224" t="s">
        <v>117</v>
      </c>
      <c r="C183" s="224" t="s">
        <v>795</v>
      </c>
      <c r="D183" s="1" t="s">
        <v>1379</v>
      </c>
      <c r="E183" s="224" t="s">
        <v>1380</v>
      </c>
      <c r="F183" s="224" t="s">
        <v>742</v>
      </c>
      <c r="G183" s="224" t="s">
        <v>516</v>
      </c>
      <c r="H183" s="224" t="s">
        <v>268</v>
      </c>
      <c r="I183" s="227" t="s">
        <v>3512</v>
      </c>
      <c r="J183" s="226" t="s">
        <v>849</v>
      </c>
      <c r="K183" s="224" t="s">
        <v>845</v>
      </c>
      <c r="L183" s="225" t="s">
        <v>1260</v>
      </c>
      <c r="M183" s="224" t="s">
        <v>1032</v>
      </c>
      <c r="N183" s="224" t="s">
        <v>912</v>
      </c>
      <c r="O183" s="224" t="s">
        <v>920</v>
      </c>
      <c r="P183" s="225" t="s">
        <v>3558</v>
      </c>
      <c r="Q183" s="224" t="s">
        <v>795</v>
      </c>
      <c r="R183" s="225" t="s">
        <v>1260</v>
      </c>
      <c r="S183" s="225" t="s">
        <v>1260</v>
      </c>
      <c r="T183" s="226" t="s">
        <v>849</v>
      </c>
      <c r="U183" s="224" t="s">
        <v>1260</v>
      </c>
      <c r="V183" s="224" t="s">
        <v>3559</v>
      </c>
      <c r="W183" s="224" t="s">
        <v>850</v>
      </c>
      <c r="X183" s="228" t="str">
        <f>VLOOKUP(HelpMe7[[#This Row],[Technician]],Technicians[#All],3,FALSE)</f>
        <v>RAK Ceramics</v>
      </c>
      <c r="Y183" s="228" t="str">
        <f>VLOOKUP(HelpMe7[[#This Row],[Technician]],Technicians[#All],2,FALSE)</f>
        <v>SAP SD</v>
      </c>
      <c r="Z183" s="230" t="e">
        <f>IF((TEXT("Oct 28, 2024 00:00 AM","mmm dd, yyyy hh:mm") - TEXT(HelpMe7[[#This Row],[Updated Creation Date]],"mmm dd, yyyy hh:mm"))&gt;0, "Yes","No")</f>
        <v>#VALUE!</v>
      </c>
      <c r="AA183" s="230">
        <f ca="1">IF(HelpMe7[[#This Row],[Updated Resolved Date]]="-",NOW()-TEXT(HelpMe7[[#This Row],[Updated Creation Date]],"mmm dd, yyyy hh:mm"),HelpMe7[[#This Row],[Updated Resolved Date]]-HelpMe7[[#This Row],[Updated Creation Date]])</f>
        <v>150.10961238425807</v>
      </c>
      <c r="AB183" s="231" t="e">
        <f>YEAR(TEXT(HelpMe7[[#This Row],[Updated Creation Date]],"mmm dd, yyyy hh:mm"))</f>
        <v>#VALUE!</v>
      </c>
      <c r="AC183" s="228" t="e">
        <f>WEEKNUM(TEXT(HelpMe7[[#This Row],[Updated Creation Date]],"mmm dd, yyyy hh:mm"),2)</f>
        <v>#VALUE!</v>
      </c>
      <c r="AD183" s="228" t="e">
        <f>_xlfn.CONCAT(HelpMe7[[#This Row],[Year]],"-W",HelpMe7[[#This Row],[Week'#]])</f>
        <v>#VALUE!</v>
      </c>
      <c r="AE183" s="228" t="str">
        <f>IFERROR(VLOOKUP(HelpMe7[[#This Row],[ID]],CGTracker[#All],11,FALSE),"No CG Status Found")</f>
        <v>No CG Status Found</v>
      </c>
      <c r="AF183" s="228" t="e">
        <f>MONTH(TEXT(HelpMe7[[#This Row],[Updated Creation Date]],"mmm dd, yyyy hh:mm"))</f>
        <v>#VALUE!</v>
      </c>
      <c r="AG183" s="228" t="e">
        <f>_xlfn.CONCAT(HelpMe7[[#This Row],[Year]],"-M",HelpMe7[[#This Row],[Month]])</f>
        <v>#VALUE!</v>
      </c>
      <c r="AH183" s="228" t="str">
        <f ca="1">IF(HelpMe7[[#This Row],[Age]]&lt;2,"Less than 2",IF(HelpMe7[[#This Row],[Age]]&lt;5,"From 2 to 5",IF(HelpMe7[[#This Row],[Age]]&lt;10,"From 5 to 10","More than 10")))</f>
        <v>More than 10</v>
      </c>
      <c r="AI1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84" spans="1:36" ht="14.5">
      <c r="A184" s="237" t="s">
        <v>3560</v>
      </c>
      <c r="B184" s="224" t="s">
        <v>117</v>
      </c>
      <c r="C184" s="224" t="s">
        <v>881</v>
      </c>
      <c r="D184" s="1" t="s">
        <v>1381</v>
      </c>
      <c r="E184" s="224" t="s">
        <v>1382</v>
      </c>
      <c r="F184" s="224" t="s">
        <v>742</v>
      </c>
      <c r="G184" s="224" t="s">
        <v>516</v>
      </c>
      <c r="H184" s="224" t="s">
        <v>268</v>
      </c>
      <c r="I184" s="227" t="s">
        <v>3512</v>
      </c>
      <c r="J184" s="226" t="s">
        <v>849</v>
      </c>
      <c r="K184" s="224" t="s">
        <v>845</v>
      </c>
      <c r="L184" s="225" t="s">
        <v>1260</v>
      </c>
      <c r="M184" s="224" t="s">
        <v>1032</v>
      </c>
      <c r="N184" s="224" t="s">
        <v>871</v>
      </c>
      <c r="O184" s="224" t="s">
        <v>848</v>
      </c>
      <c r="P184" s="225" t="s">
        <v>3561</v>
      </c>
      <c r="Q184" s="224" t="s">
        <v>881</v>
      </c>
      <c r="R184" s="225" t="s">
        <v>1260</v>
      </c>
      <c r="S184" s="225" t="s">
        <v>3561</v>
      </c>
      <c r="T184" s="226" t="s">
        <v>849</v>
      </c>
      <c r="U184" s="224" t="s">
        <v>1260</v>
      </c>
      <c r="V184" s="224" t="s">
        <v>3562</v>
      </c>
      <c r="W184" s="224" t="s">
        <v>850</v>
      </c>
      <c r="X184" s="228" t="str">
        <f>VLOOKUP(HelpMe7[[#This Row],[Technician]],Technicians[#All],3,FALSE)</f>
        <v>RAK Ceramics</v>
      </c>
      <c r="Y184" s="228" t="str">
        <f>VLOOKUP(HelpMe7[[#This Row],[Technician]],Technicians[#All],2,FALSE)</f>
        <v>SAP SD</v>
      </c>
      <c r="Z184" s="230" t="e">
        <f>IF((TEXT("Oct 28, 2024 00:00 AM","mmm dd, yyyy hh:mm") - TEXT(HelpMe7[[#This Row],[Updated Creation Date]],"mmm dd, yyyy hh:mm"))&gt;0, "Yes","No")</f>
        <v>#VALUE!</v>
      </c>
      <c r="AA184" s="230">
        <f ca="1">IF(HelpMe7[[#This Row],[Updated Resolved Date]]="-",NOW()-TEXT(HelpMe7[[#This Row],[Updated Creation Date]],"mmm dd, yyyy hh:mm"),HelpMe7[[#This Row],[Updated Resolved Date]]-HelpMe7[[#This Row],[Updated Creation Date]])</f>
        <v>150.10961238425807</v>
      </c>
      <c r="AB184" s="231" t="e">
        <f>YEAR(TEXT(HelpMe7[[#This Row],[Updated Creation Date]],"mmm dd, yyyy hh:mm"))</f>
        <v>#VALUE!</v>
      </c>
      <c r="AC184" s="228" t="e">
        <f>WEEKNUM(TEXT(HelpMe7[[#This Row],[Updated Creation Date]],"mmm dd, yyyy hh:mm"),2)</f>
        <v>#VALUE!</v>
      </c>
      <c r="AD184" s="228" t="e">
        <f>_xlfn.CONCAT(HelpMe7[[#This Row],[Year]],"-W",HelpMe7[[#This Row],[Week'#]])</f>
        <v>#VALUE!</v>
      </c>
      <c r="AE184" s="228" t="str">
        <f>IFERROR(VLOOKUP(HelpMe7[[#This Row],[ID]],CGTracker[#All],11,FALSE),"No CG Status Found")</f>
        <v>No CG Status Found</v>
      </c>
      <c r="AF184" s="228" t="e">
        <f>MONTH(TEXT(HelpMe7[[#This Row],[Updated Creation Date]],"mmm dd, yyyy hh:mm"))</f>
        <v>#VALUE!</v>
      </c>
      <c r="AG184" s="228" t="e">
        <f>_xlfn.CONCAT(HelpMe7[[#This Row],[Year]],"-M",HelpMe7[[#This Row],[Month]])</f>
        <v>#VALUE!</v>
      </c>
      <c r="AH184" s="228" t="str">
        <f ca="1">IF(HelpMe7[[#This Row],[Age]]&lt;2,"Less than 2",IF(HelpMe7[[#This Row],[Age]]&lt;5,"From 2 to 5",IF(HelpMe7[[#This Row],[Age]]&lt;10,"From 5 to 10","More than 10")))</f>
        <v>More than 10</v>
      </c>
      <c r="AI1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85" spans="1:36" ht="26">
      <c r="A185" s="237" t="s">
        <v>3563</v>
      </c>
      <c r="B185" s="224" t="s">
        <v>117</v>
      </c>
      <c r="C185" s="224" t="s">
        <v>795</v>
      </c>
      <c r="D185" s="1" t="s">
        <v>1383</v>
      </c>
      <c r="E185" s="224" t="s">
        <v>1384</v>
      </c>
      <c r="F185" s="224" t="s">
        <v>854</v>
      </c>
      <c r="G185" s="224" t="s">
        <v>1364</v>
      </c>
      <c r="H185" s="224" t="s">
        <v>403</v>
      </c>
      <c r="I185" s="227" t="s">
        <v>3512</v>
      </c>
      <c r="J185" s="225" t="s">
        <v>3517</v>
      </c>
      <c r="K185" s="224" t="s">
        <v>845</v>
      </c>
      <c r="L185" s="225" t="s">
        <v>3564</v>
      </c>
      <c r="M185" s="224" t="s">
        <v>1032</v>
      </c>
      <c r="N185" s="224" t="s">
        <v>997</v>
      </c>
      <c r="O185" s="224" t="s">
        <v>920</v>
      </c>
      <c r="P185" s="225" t="s">
        <v>3564</v>
      </c>
      <c r="Q185" s="224" t="s">
        <v>795</v>
      </c>
      <c r="R185" s="225" t="s">
        <v>3565</v>
      </c>
      <c r="S185" s="225" t="s">
        <v>3566</v>
      </c>
      <c r="T185" s="225" t="s">
        <v>3517</v>
      </c>
      <c r="U185" s="224" t="s">
        <v>1260</v>
      </c>
      <c r="V185" s="224" t="s">
        <v>3567</v>
      </c>
      <c r="W185" s="224" t="s">
        <v>850</v>
      </c>
      <c r="X185" s="228" t="str">
        <f>VLOOKUP(HelpMe7[[#This Row],[Technician]],Technicians[#All],3,FALSE)</f>
        <v>RAK Ceramics</v>
      </c>
      <c r="Y185" s="228" t="str">
        <f>VLOOKUP(HelpMe7[[#This Row],[Technician]],Technicians[#All],2,FALSE)</f>
        <v>SAP PP</v>
      </c>
      <c r="Z185" s="230" t="e">
        <f>IF((TEXT("Oct 28, 2024 00:00 AM","mmm dd, yyyy hh:mm") - TEXT(HelpMe7[[#This Row],[Updated Creation Date]],"mmm dd, yyyy hh:mm"))&gt;0, "Yes","No")</f>
        <v>#VALUE!</v>
      </c>
      <c r="AA185" s="230">
        <f ca="1">IF(HelpMe7[[#This Row],[Updated Resolved Date]]="-",NOW()-TEXT(HelpMe7[[#This Row],[Updated Creation Date]],"mmm dd, yyyy hh:mm"),HelpMe7[[#This Row],[Updated Resolved Date]]-HelpMe7[[#This Row],[Updated Creation Date]])</f>
        <v>115.8972222222219</v>
      </c>
      <c r="AB185" s="231" t="e">
        <f>YEAR(TEXT(HelpMe7[[#This Row],[Updated Creation Date]],"mmm dd, yyyy hh:mm"))</f>
        <v>#VALUE!</v>
      </c>
      <c r="AC185" s="228" t="e">
        <f>WEEKNUM(TEXT(HelpMe7[[#This Row],[Updated Creation Date]],"mmm dd, yyyy hh:mm"),2)</f>
        <v>#VALUE!</v>
      </c>
      <c r="AD185" s="228" t="e">
        <f>_xlfn.CONCAT(HelpMe7[[#This Row],[Year]],"-W",HelpMe7[[#This Row],[Week'#]])</f>
        <v>#VALUE!</v>
      </c>
      <c r="AE185" s="228" t="str">
        <f>IFERROR(VLOOKUP(HelpMe7[[#This Row],[ID]],CGTracker[#All],11,FALSE),"No CG Status Found")</f>
        <v>No CG Status Found</v>
      </c>
      <c r="AF185" s="228" t="e">
        <f>MONTH(TEXT(HelpMe7[[#This Row],[Updated Creation Date]],"mmm dd, yyyy hh:mm"))</f>
        <v>#VALUE!</v>
      </c>
      <c r="AG185" s="228" t="e">
        <f>_xlfn.CONCAT(HelpMe7[[#This Row],[Year]],"-M",HelpMe7[[#This Row],[Month]])</f>
        <v>#VALUE!</v>
      </c>
      <c r="AH185" s="228" t="str">
        <f ca="1">IF(HelpMe7[[#This Row],[Age]]&lt;2,"Less than 2",IF(HelpMe7[[#This Row],[Age]]&lt;5,"From 2 to 5",IF(HelpMe7[[#This Row],[Age]]&lt;10,"From 5 to 10","More than 10")))</f>
        <v>More than 10</v>
      </c>
      <c r="AI1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45618.572916666664</v>
      </c>
    </row>
    <row r="186" spans="1:36" ht="14.5">
      <c r="A186" s="237" t="s">
        <v>3568</v>
      </c>
      <c r="B186" s="224" t="s">
        <v>117</v>
      </c>
      <c r="C186" s="224" t="s">
        <v>795</v>
      </c>
      <c r="D186" s="1" t="s">
        <v>1385</v>
      </c>
      <c r="E186" s="224" t="s">
        <v>1386</v>
      </c>
      <c r="F186" s="224" t="s">
        <v>742</v>
      </c>
      <c r="G186" s="224" t="s">
        <v>516</v>
      </c>
      <c r="H186" s="224" t="s">
        <v>268</v>
      </c>
      <c r="I186" s="227" t="s">
        <v>3512</v>
      </c>
      <c r="J186" s="226" t="s">
        <v>849</v>
      </c>
      <c r="K186" s="224" t="s">
        <v>845</v>
      </c>
      <c r="L186" s="225" t="s">
        <v>1260</v>
      </c>
      <c r="M186" s="224" t="s">
        <v>1032</v>
      </c>
      <c r="N186" s="224" t="s">
        <v>934</v>
      </c>
      <c r="O186" s="224" t="s">
        <v>920</v>
      </c>
      <c r="P186" s="225" t="s">
        <v>3569</v>
      </c>
      <c r="Q186" s="224" t="s">
        <v>795</v>
      </c>
      <c r="R186" s="225" t="s">
        <v>1260</v>
      </c>
      <c r="S186" s="225" t="s">
        <v>3570</v>
      </c>
      <c r="T186" s="226" t="s">
        <v>849</v>
      </c>
      <c r="U186" s="224" t="s">
        <v>1260</v>
      </c>
      <c r="V186" s="224" t="s">
        <v>3571</v>
      </c>
      <c r="W186" s="224" t="s">
        <v>850</v>
      </c>
      <c r="X186" s="228" t="str">
        <f>VLOOKUP(HelpMe7[[#This Row],[Technician]],Technicians[#All],3,FALSE)</f>
        <v>RAK Ceramics</v>
      </c>
      <c r="Y186" s="228" t="str">
        <f>VLOOKUP(HelpMe7[[#This Row],[Technician]],Technicians[#All],2,FALSE)</f>
        <v>SAP SD</v>
      </c>
      <c r="Z186" s="230" t="e">
        <f>IF((TEXT("Oct 28, 2024 00:00 AM","mmm dd, yyyy hh:mm") - TEXT(HelpMe7[[#This Row],[Updated Creation Date]],"mmm dd, yyyy hh:mm"))&gt;0, "Yes","No")</f>
        <v>#VALUE!</v>
      </c>
      <c r="AA186" s="230">
        <f ca="1">IF(HelpMe7[[#This Row],[Updated Resolved Date]]="-",NOW()-TEXT(HelpMe7[[#This Row],[Updated Creation Date]],"mmm dd, yyyy hh:mm"),HelpMe7[[#This Row],[Updated Resolved Date]]-HelpMe7[[#This Row],[Updated Creation Date]])</f>
        <v>150.10961238425807</v>
      </c>
      <c r="AB186" s="231" t="e">
        <f>YEAR(TEXT(HelpMe7[[#This Row],[Updated Creation Date]],"mmm dd, yyyy hh:mm"))</f>
        <v>#VALUE!</v>
      </c>
      <c r="AC186" s="228" t="e">
        <f>WEEKNUM(TEXT(HelpMe7[[#This Row],[Updated Creation Date]],"mmm dd, yyyy hh:mm"),2)</f>
        <v>#VALUE!</v>
      </c>
      <c r="AD186" s="228" t="e">
        <f>_xlfn.CONCAT(HelpMe7[[#This Row],[Year]],"-W",HelpMe7[[#This Row],[Week'#]])</f>
        <v>#VALUE!</v>
      </c>
      <c r="AE186" s="228" t="str">
        <f>IFERROR(VLOOKUP(HelpMe7[[#This Row],[ID]],CGTracker[#All],11,FALSE),"No CG Status Found")</f>
        <v>No CG Status Found</v>
      </c>
      <c r="AF186" s="228" t="e">
        <f>MONTH(TEXT(HelpMe7[[#This Row],[Updated Creation Date]],"mmm dd, yyyy hh:mm"))</f>
        <v>#VALUE!</v>
      </c>
      <c r="AG186" s="228" t="e">
        <f>_xlfn.CONCAT(HelpMe7[[#This Row],[Year]],"-M",HelpMe7[[#This Row],[Month]])</f>
        <v>#VALUE!</v>
      </c>
      <c r="AH186" s="228" t="str">
        <f ca="1">IF(HelpMe7[[#This Row],[Age]]&lt;2,"Less than 2",IF(HelpMe7[[#This Row],[Age]]&lt;5,"From 2 to 5",IF(HelpMe7[[#This Row],[Age]]&lt;10,"From 5 to 10","More than 10")))</f>
        <v>More than 10</v>
      </c>
      <c r="AI1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87" spans="1:36" ht="14.5">
      <c r="A187" s="237" t="s">
        <v>3572</v>
      </c>
      <c r="B187" s="224" t="s">
        <v>117</v>
      </c>
      <c r="C187" s="224" t="s">
        <v>795</v>
      </c>
      <c r="D187" s="1" t="s">
        <v>1387</v>
      </c>
      <c r="E187" s="224" t="s">
        <v>1317</v>
      </c>
      <c r="F187" s="224" t="s">
        <v>742</v>
      </c>
      <c r="G187" s="224" t="s">
        <v>516</v>
      </c>
      <c r="H187" s="224" t="s">
        <v>268</v>
      </c>
      <c r="I187" s="227" t="s">
        <v>3512</v>
      </c>
      <c r="J187" s="225" t="s">
        <v>849</v>
      </c>
      <c r="K187" s="224" t="s">
        <v>845</v>
      </c>
      <c r="L187" s="225" t="s">
        <v>1260</v>
      </c>
      <c r="M187" s="224" t="s">
        <v>1032</v>
      </c>
      <c r="N187" s="224" t="s">
        <v>1260</v>
      </c>
      <c r="O187" s="224" t="s">
        <v>920</v>
      </c>
      <c r="P187" s="225" t="s">
        <v>3573</v>
      </c>
      <c r="Q187" s="224" t="s">
        <v>795</v>
      </c>
      <c r="R187" s="225" t="s">
        <v>1260</v>
      </c>
      <c r="S187" s="225" t="s">
        <v>3574</v>
      </c>
      <c r="T187" s="225" t="s">
        <v>849</v>
      </c>
      <c r="U187" s="224" t="s">
        <v>1260</v>
      </c>
      <c r="V187" s="224" t="s">
        <v>3575</v>
      </c>
      <c r="W187" s="224" t="s">
        <v>850</v>
      </c>
      <c r="X187" s="228" t="str">
        <f>VLOOKUP(HelpMe7[[#This Row],[Technician]],Technicians[#All],3,FALSE)</f>
        <v>RAK Ceramics</v>
      </c>
      <c r="Y187" s="228" t="str">
        <f>VLOOKUP(HelpMe7[[#This Row],[Technician]],Technicians[#All],2,FALSE)</f>
        <v>SAP SD</v>
      </c>
      <c r="Z187" s="230" t="e">
        <f>IF((TEXT("Oct 28, 2024 00:00 AM","mmm dd, yyyy hh:mm") - TEXT(HelpMe7[[#This Row],[Updated Creation Date]],"mmm dd, yyyy hh:mm"))&gt;0, "Yes","No")</f>
        <v>#VALUE!</v>
      </c>
      <c r="AA187" s="230">
        <f ca="1">IF(HelpMe7[[#This Row],[Updated Resolved Date]]="-",NOW()-TEXT(HelpMe7[[#This Row],[Updated Creation Date]],"mmm dd, yyyy hh:mm"),HelpMe7[[#This Row],[Updated Resolved Date]]-HelpMe7[[#This Row],[Updated Creation Date]])</f>
        <v>150.10961238425807</v>
      </c>
      <c r="AB187" s="231" t="e">
        <f>YEAR(TEXT(HelpMe7[[#This Row],[Updated Creation Date]],"mmm dd, yyyy hh:mm"))</f>
        <v>#VALUE!</v>
      </c>
      <c r="AC187" s="228" t="e">
        <f>WEEKNUM(TEXT(HelpMe7[[#This Row],[Updated Creation Date]],"mmm dd, yyyy hh:mm"),2)</f>
        <v>#VALUE!</v>
      </c>
      <c r="AD187" s="228" t="e">
        <f>_xlfn.CONCAT(HelpMe7[[#This Row],[Year]],"-W",HelpMe7[[#This Row],[Week'#]])</f>
        <v>#VALUE!</v>
      </c>
      <c r="AE187" s="228" t="str">
        <f>IFERROR(VLOOKUP(HelpMe7[[#This Row],[ID]],CGTracker[#All],11,FALSE),"No CG Status Found")</f>
        <v>No CG Status Found</v>
      </c>
      <c r="AF187" s="228" t="e">
        <f>MONTH(TEXT(HelpMe7[[#This Row],[Updated Creation Date]],"mmm dd, yyyy hh:mm"))</f>
        <v>#VALUE!</v>
      </c>
      <c r="AG187" s="228" t="e">
        <f>_xlfn.CONCAT(HelpMe7[[#This Row],[Year]],"-M",HelpMe7[[#This Row],[Month]])</f>
        <v>#VALUE!</v>
      </c>
      <c r="AH187" s="228" t="str">
        <f ca="1">IF(HelpMe7[[#This Row],[Age]]&lt;2,"Less than 2",IF(HelpMe7[[#This Row],[Age]]&lt;5,"From 2 to 5",IF(HelpMe7[[#This Row],[Age]]&lt;10,"From 5 to 10","More than 10")))</f>
        <v>More than 10</v>
      </c>
      <c r="AI1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88" spans="1:36" ht="14.5">
      <c r="A188" s="237" t="s">
        <v>3576</v>
      </c>
      <c r="B188" s="224" t="s">
        <v>117</v>
      </c>
      <c r="C188" s="224" t="s">
        <v>881</v>
      </c>
      <c r="D188" s="1" t="s">
        <v>1388</v>
      </c>
      <c r="E188" s="224" t="s">
        <v>1389</v>
      </c>
      <c r="F188" s="224" t="s">
        <v>742</v>
      </c>
      <c r="G188" s="224" t="s">
        <v>516</v>
      </c>
      <c r="H188" s="224" t="s">
        <v>403</v>
      </c>
      <c r="I188" s="227" t="s">
        <v>3512</v>
      </c>
      <c r="J188" s="225" t="s">
        <v>3526</v>
      </c>
      <c r="K188" s="224" t="s">
        <v>845</v>
      </c>
      <c r="L188" s="225" t="s">
        <v>3577</v>
      </c>
      <c r="M188" s="224" t="s">
        <v>1032</v>
      </c>
      <c r="N188" s="224" t="s">
        <v>912</v>
      </c>
      <c r="O188" s="224" t="s">
        <v>848</v>
      </c>
      <c r="P188" s="225" t="s">
        <v>3577</v>
      </c>
      <c r="Q188" s="224" t="s">
        <v>881</v>
      </c>
      <c r="R188" s="225" t="s">
        <v>3578</v>
      </c>
      <c r="S188" s="225" t="s">
        <v>3579</v>
      </c>
      <c r="T188" s="225" t="s">
        <v>3526</v>
      </c>
      <c r="U188" s="224" t="s">
        <v>1260</v>
      </c>
      <c r="V188" s="224" t="s">
        <v>3580</v>
      </c>
      <c r="W188" s="224" t="s">
        <v>850</v>
      </c>
      <c r="X188" s="228" t="str">
        <f>VLOOKUP(HelpMe7[[#This Row],[Technician]],Technicians[#All],3,FALSE)</f>
        <v>RAK Ceramics</v>
      </c>
      <c r="Y188" s="228" t="str">
        <f>VLOOKUP(HelpMe7[[#This Row],[Technician]],Technicians[#All],2,FALSE)</f>
        <v>SAP SD</v>
      </c>
      <c r="Z188" s="230" t="e">
        <f>IF((TEXT("Oct 28, 2024 00:00 AM","mmm dd, yyyy hh:mm") - TEXT(HelpMe7[[#This Row],[Updated Creation Date]],"mmm dd, yyyy hh:mm"))&gt;0, "Yes","No")</f>
        <v>#VALUE!</v>
      </c>
      <c r="AA188" s="230">
        <f ca="1">IF(HelpMe7[[#This Row],[Updated Resolved Date]]="-",NOW()-TEXT(HelpMe7[[#This Row],[Updated Creation Date]],"mmm dd, yyyy hh:mm"),HelpMe7[[#This Row],[Updated Resolved Date]]-HelpMe7[[#This Row],[Updated Creation Date]])</f>
        <v>81.061805555560568</v>
      </c>
      <c r="AB188" s="231" t="e">
        <f>YEAR(TEXT(HelpMe7[[#This Row],[Updated Creation Date]],"mmm dd, yyyy hh:mm"))</f>
        <v>#VALUE!</v>
      </c>
      <c r="AC188" s="228" t="e">
        <f>WEEKNUM(TEXT(HelpMe7[[#This Row],[Updated Creation Date]],"mmm dd, yyyy hh:mm"),2)</f>
        <v>#VALUE!</v>
      </c>
      <c r="AD188" s="228" t="e">
        <f>_xlfn.CONCAT(HelpMe7[[#This Row],[Year]],"-W",HelpMe7[[#This Row],[Week'#]])</f>
        <v>#VALUE!</v>
      </c>
      <c r="AE188" s="228" t="str">
        <f>IFERROR(VLOOKUP(HelpMe7[[#This Row],[ID]],CGTracker[#All],11,FALSE),"No CG Status Found")</f>
        <v>No CG Status Found</v>
      </c>
      <c r="AF188" s="228" t="e">
        <f>MONTH(TEXT(HelpMe7[[#This Row],[Updated Creation Date]],"mmm dd, yyyy hh:mm"))</f>
        <v>#VALUE!</v>
      </c>
      <c r="AG188" s="228" t="e">
        <f>_xlfn.CONCAT(HelpMe7[[#This Row],[Year]],"-M",HelpMe7[[#This Row],[Month]])</f>
        <v>#VALUE!</v>
      </c>
      <c r="AH188" s="228" t="str">
        <f ca="1">IF(HelpMe7[[#This Row],[Age]]&lt;2,"Less than 2",IF(HelpMe7[[#This Row],[Age]]&lt;5,"From 2 to 5",IF(HelpMe7[[#This Row],[Age]]&lt;10,"From 5 to 10","More than 10")))</f>
        <v>More than 10</v>
      </c>
      <c r="AI1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45583.737500000003</v>
      </c>
    </row>
    <row r="189" spans="1:36" ht="26">
      <c r="A189" s="237" t="s">
        <v>3581</v>
      </c>
      <c r="B189" s="224" t="s">
        <v>117</v>
      </c>
      <c r="C189" s="224" t="s">
        <v>795</v>
      </c>
      <c r="D189" s="1" t="s">
        <v>1390</v>
      </c>
      <c r="E189" s="224" t="s">
        <v>1389</v>
      </c>
      <c r="F189" s="224" t="s">
        <v>742</v>
      </c>
      <c r="G189" s="224" t="s">
        <v>516</v>
      </c>
      <c r="H189" s="224" t="s">
        <v>746</v>
      </c>
      <c r="I189" s="227" t="s">
        <v>3512</v>
      </c>
      <c r="J189" s="225" t="s">
        <v>3517</v>
      </c>
      <c r="K189" s="224" t="s">
        <v>845</v>
      </c>
      <c r="L189" s="225" t="s">
        <v>1260</v>
      </c>
      <c r="M189" s="224" t="s">
        <v>1032</v>
      </c>
      <c r="N189" s="224" t="s">
        <v>912</v>
      </c>
      <c r="O189" s="224" t="s">
        <v>920</v>
      </c>
      <c r="P189" s="225" t="s">
        <v>3582</v>
      </c>
      <c r="Q189" s="224" t="s">
        <v>795</v>
      </c>
      <c r="R189" s="225" t="s">
        <v>1260</v>
      </c>
      <c r="S189" s="225" t="s">
        <v>3583</v>
      </c>
      <c r="T189" s="225" t="s">
        <v>3517</v>
      </c>
      <c r="U189" s="224" t="s">
        <v>1260</v>
      </c>
      <c r="V189" s="224" t="s">
        <v>3584</v>
      </c>
      <c r="W189" s="224" t="s">
        <v>850</v>
      </c>
      <c r="X189" s="228" t="str">
        <f>VLOOKUP(HelpMe7[[#This Row],[Technician]],Technicians[#All],3,FALSE)</f>
        <v>RAK Ceramics</v>
      </c>
      <c r="Y189" s="228" t="str">
        <f>VLOOKUP(HelpMe7[[#This Row],[Technician]],Technicians[#All],2,FALSE)</f>
        <v>SAP SD</v>
      </c>
      <c r="Z189" s="233" t="e">
        <f>IF((TEXT("Oct 28, 2024 00:00 AM","mmm dd, yyyy hh:mm") - TEXT(HelpMe7[[#This Row],[Updated Creation Date]],"mmm dd, yyyy hh:mm"))&gt;0, "Yes","No")</f>
        <v>#VALUE!</v>
      </c>
      <c r="AA189" s="230">
        <f ca="1">IF(HelpMe7[[#This Row],[Updated Resolved Date]]="-",NOW()-TEXT(HelpMe7[[#This Row],[Updated Creation Date]],"mmm dd, yyyy hh:mm"),HelpMe7[[#This Row],[Updated Resolved Date]]-HelpMe7[[#This Row],[Updated Creation Date]])</f>
        <v>150.10961238425807</v>
      </c>
      <c r="AB189" s="231" t="e">
        <f>YEAR(TEXT(HelpMe7[[#This Row],[Updated Creation Date]],"mmm dd, yyyy hh:mm"))</f>
        <v>#VALUE!</v>
      </c>
      <c r="AC189" s="228" t="e">
        <f>WEEKNUM(TEXT(HelpMe7[[#This Row],[Updated Creation Date]],"mmm dd, yyyy hh:mm"),2)</f>
        <v>#VALUE!</v>
      </c>
      <c r="AD189" s="228" t="e">
        <f>_xlfn.CONCAT(HelpMe7[[#This Row],[Year]],"-W",HelpMe7[[#This Row],[Week'#]])</f>
        <v>#VALUE!</v>
      </c>
      <c r="AE189" s="228" t="str">
        <f>IFERROR(VLOOKUP(HelpMe7[[#This Row],[ID]],CGTracker[#All],11,FALSE),"No CG Status Found")</f>
        <v>No CG Status Found</v>
      </c>
      <c r="AF189" s="228" t="e">
        <f>MONTH(TEXT(HelpMe7[[#This Row],[Updated Creation Date]],"mmm dd, yyyy hh:mm"))</f>
        <v>#VALUE!</v>
      </c>
      <c r="AG189" s="228" t="e">
        <f>_xlfn.CONCAT(HelpMe7[[#This Row],[Year]],"-M",HelpMe7[[#This Row],[Month]])</f>
        <v>#VALUE!</v>
      </c>
      <c r="AH189" s="228" t="str">
        <f ca="1">IF(HelpMe7[[#This Row],[Age]]&lt;2,"Less than 2",IF(HelpMe7[[#This Row],[Age]]&lt;5,"From 2 to 5",IF(HelpMe7[[#This Row],[Age]]&lt;10,"From 5 to 10","More than 10")))</f>
        <v>More than 10</v>
      </c>
      <c r="AI1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0" spans="1:36" ht="14.5">
      <c r="A190" s="237" t="s">
        <v>3585</v>
      </c>
      <c r="B190" s="224" t="s">
        <v>117</v>
      </c>
      <c r="C190" s="224" t="s">
        <v>881</v>
      </c>
      <c r="D190" s="1" t="s">
        <v>1391</v>
      </c>
      <c r="E190" s="224" t="s">
        <v>1392</v>
      </c>
      <c r="F190" s="224" t="s">
        <v>742</v>
      </c>
      <c r="G190" s="224" t="s">
        <v>516</v>
      </c>
      <c r="H190" s="224" t="s">
        <v>268</v>
      </c>
      <c r="I190" s="227" t="s">
        <v>3512</v>
      </c>
      <c r="J190" s="225" t="s">
        <v>849</v>
      </c>
      <c r="K190" s="224" t="s">
        <v>845</v>
      </c>
      <c r="L190" s="225" t="s">
        <v>1260</v>
      </c>
      <c r="M190" s="224" t="s">
        <v>1032</v>
      </c>
      <c r="N190" s="224" t="s">
        <v>1260</v>
      </c>
      <c r="O190" s="224" t="s">
        <v>848</v>
      </c>
      <c r="P190" s="225" t="s">
        <v>3586</v>
      </c>
      <c r="Q190" s="224" t="s">
        <v>881</v>
      </c>
      <c r="R190" s="225" t="s">
        <v>1260</v>
      </c>
      <c r="S190" s="225" t="s">
        <v>1260</v>
      </c>
      <c r="T190" s="225" t="s">
        <v>849</v>
      </c>
      <c r="U190" s="224" t="s">
        <v>1260</v>
      </c>
      <c r="V190" s="224" t="s">
        <v>3587</v>
      </c>
      <c r="W190" s="224" t="s">
        <v>850</v>
      </c>
      <c r="X190" s="228" t="str">
        <f>VLOOKUP(HelpMe7[[#This Row],[Technician]],Technicians[#All],3,FALSE)</f>
        <v>RAK Ceramics</v>
      </c>
      <c r="Y190" s="228" t="str">
        <f>VLOOKUP(HelpMe7[[#This Row],[Technician]],Technicians[#All],2,FALSE)</f>
        <v>SAP SD</v>
      </c>
      <c r="Z190" s="230" t="e">
        <f>IF((TEXT("Oct 28, 2024 00:00 AM","mmm dd, yyyy hh:mm") - TEXT(HelpMe7[[#This Row],[Updated Creation Date]],"mmm dd, yyyy hh:mm"))&gt;0, "Yes","No")</f>
        <v>#VALUE!</v>
      </c>
      <c r="AA190" s="230">
        <f ca="1">IF(HelpMe7[[#This Row],[Updated Resolved Date]]="-",NOW()-TEXT(HelpMe7[[#This Row],[Updated Creation Date]],"mmm dd, yyyy hh:mm"),HelpMe7[[#This Row],[Updated Resolved Date]]-HelpMe7[[#This Row],[Updated Creation Date]])</f>
        <v>150.10961238425807</v>
      </c>
      <c r="AB190" s="231" t="e">
        <f>YEAR(TEXT(HelpMe7[[#This Row],[Updated Creation Date]],"mmm dd, yyyy hh:mm"))</f>
        <v>#VALUE!</v>
      </c>
      <c r="AC190" s="228" t="e">
        <f>WEEKNUM(TEXT(HelpMe7[[#This Row],[Updated Creation Date]],"mmm dd, yyyy hh:mm"),2)</f>
        <v>#VALUE!</v>
      </c>
      <c r="AD190" s="228" t="e">
        <f>_xlfn.CONCAT(HelpMe7[[#This Row],[Year]],"-W",HelpMe7[[#This Row],[Week'#]])</f>
        <v>#VALUE!</v>
      </c>
      <c r="AE190" s="228" t="str">
        <f>IFERROR(VLOOKUP(HelpMe7[[#This Row],[ID]],CGTracker[#All],11,FALSE),"No CG Status Found")</f>
        <v>No CG Status Found</v>
      </c>
      <c r="AF190" s="228" t="e">
        <f>MONTH(TEXT(HelpMe7[[#This Row],[Updated Creation Date]],"mmm dd, yyyy hh:mm"))</f>
        <v>#VALUE!</v>
      </c>
      <c r="AG190" s="228" t="e">
        <f>_xlfn.CONCAT(HelpMe7[[#This Row],[Year]],"-M",HelpMe7[[#This Row],[Month]])</f>
        <v>#VALUE!</v>
      </c>
      <c r="AH190" s="228" t="str">
        <f ca="1">IF(HelpMe7[[#This Row],[Age]]&lt;2,"Less than 2",IF(HelpMe7[[#This Row],[Age]]&lt;5,"From 2 to 5",IF(HelpMe7[[#This Row],[Age]]&lt;10,"From 5 to 10","More than 10")))</f>
        <v>More than 10</v>
      </c>
      <c r="AI1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1" spans="1:36" ht="14.5">
      <c r="A191" s="237" t="s">
        <v>3588</v>
      </c>
      <c r="B191" s="224" t="s">
        <v>117</v>
      </c>
      <c r="C191" s="224" t="s">
        <v>881</v>
      </c>
      <c r="D191" s="1" t="s">
        <v>1393</v>
      </c>
      <c r="E191" s="224" t="s">
        <v>1004</v>
      </c>
      <c r="F191" s="224" t="s">
        <v>742</v>
      </c>
      <c r="G191" s="224" t="s">
        <v>516</v>
      </c>
      <c r="H191" s="224" t="s">
        <v>268</v>
      </c>
      <c r="I191" s="227" t="s">
        <v>3512</v>
      </c>
      <c r="J191" s="225" t="s">
        <v>3540</v>
      </c>
      <c r="K191" s="224" t="s">
        <v>845</v>
      </c>
      <c r="L191" s="225" t="s">
        <v>1260</v>
      </c>
      <c r="M191" s="224" t="s">
        <v>1032</v>
      </c>
      <c r="N191" s="224" t="s">
        <v>1005</v>
      </c>
      <c r="O191" s="224" t="s">
        <v>848</v>
      </c>
      <c r="P191" s="225" t="s">
        <v>3589</v>
      </c>
      <c r="Q191" s="224" t="s">
        <v>881</v>
      </c>
      <c r="R191" s="225" t="s">
        <v>1260</v>
      </c>
      <c r="S191" s="225" t="s">
        <v>1260</v>
      </c>
      <c r="T191" s="225" t="s">
        <v>3540</v>
      </c>
      <c r="U191" s="224" t="s">
        <v>1260</v>
      </c>
      <c r="V191" s="224" t="s">
        <v>3590</v>
      </c>
      <c r="W191" s="224" t="s">
        <v>850</v>
      </c>
      <c r="X191" s="228" t="str">
        <f>VLOOKUP(HelpMe7[[#This Row],[Technician]],Technicians[#All],3,FALSE)</f>
        <v>RAK Ceramics</v>
      </c>
      <c r="Y191" s="228" t="str">
        <f>VLOOKUP(HelpMe7[[#This Row],[Technician]],Technicians[#All],2,FALSE)</f>
        <v>SAP SD</v>
      </c>
      <c r="Z191" s="230" t="e">
        <f>IF((TEXT("Oct 28, 2024 00:00 AM","mmm dd, yyyy hh:mm") - TEXT(HelpMe7[[#This Row],[Updated Creation Date]],"mmm dd, yyyy hh:mm"))&gt;0, "Yes","No")</f>
        <v>#VALUE!</v>
      </c>
      <c r="AA191" s="230">
        <f ca="1">IF(HelpMe7[[#This Row],[Updated Resolved Date]]="-",NOW()-TEXT(HelpMe7[[#This Row],[Updated Creation Date]],"mmm dd, yyyy hh:mm"),HelpMe7[[#This Row],[Updated Resolved Date]]-HelpMe7[[#This Row],[Updated Creation Date]])</f>
        <v>150.10961238425807</v>
      </c>
      <c r="AB191" s="231" t="e">
        <f>YEAR(TEXT(HelpMe7[[#This Row],[Updated Creation Date]],"mmm dd, yyyy hh:mm"))</f>
        <v>#VALUE!</v>
      </c>
      <c r="AC191" s="228" t="e">
        <f>WEEKNUM(TEXT(HelpMe7[[#This Row],[Updated Creation Date]],"mmm dd, yyyy hh:mm"),2)</f>
        <v>#VALUE!</v>
      </c>
      <c r="AD191" s="228" t="e">
        <f>_xlfn.CONCAT(HelpMe7[[#This Row],[Year]],"-W",HelpMe7[[#This Row],[Week'#]])</f>
        <v>#VALUE!</v>
      </c>
      <c r="AE191" s="228" t="str">
        <f>IFERROR(VLOOKUP(HelpMe7[[#This Row],[ID]],CGTracker[#All],11,FALSE),"No CG Status Found")</f>
        <v>No CG Status Found</v>
      </c>
      <c r="AF191" s="228" t="e">
        <f>MONTH(TEXT(HelpMe7[[#This Row],[Updated Creation Date]],"mmm dd, yyyy hh:mm"))</f>
        <v>#VALUE!</v>
      </c>
      <c r="AG191" s="228" t="e">
        <f>_xlfn.CONCAT(HelpMe7[[#This Row],[Year]],"-M",HelpMe7[[#This Row],[Month]])</f>
        <v>#VALUE!</v>
      </c>
      <c r="AH191" s="228" t="str">
        <f ca="1">IF(HelpMe7[[#This Row],[Age]]&lt;2,"Less than 2",IF(HelpMe7[[#This Row],[Age]]&lt;5,"From 2 to 5",IF(HelpMe7[[#This Row],[Age]]&lt;10,"From 5 to 10","More than 10")))</f>
        <v>More than 10</v>
      </c>
      <c r="AI1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2" spans="1:36" ht="14.5">
      <c r="A192" s="237" t="s">
        <v>3591</v>
      </c>
      <c r="B192" s="224" t="s">
        <v>117</v>
      </c>
      <c r="C192" s="224" t="s">
        <v>795</v>
      </c>
      <c r="D192" s="1" t="s">
        <v>1394</v>
      </c>
      <c r="E192" s="224" t="s">
        <v>962</v>
      </c>
      <c r="F192" s="224" t="s">
        <v>742</v>
      </c>
      <c r="G192" s="224" t="s">
        <v>516</v>
      </c>
      <c r="H192" s="224" t="s">
        <v>131</v>
      </c>
      <c r="I192" s="227" t="s">
        <v>3512</v>
      </c>
      <c r="J192" s="225" t="s">
        <v>3531</v>
      </c>
      <c r="K192" s="224" t="s">
        <v>845</v>
      </c>
      <c r="L192" s="225" t="s">
        <v>1260</v>
      </c>
      <c r="M192" s="224" t="s">
        <v>1032</v>
      </c>
      <c r="N192" s="224" t="s">
        <v>860</v>
      </c>
      <c r="O192" s="224" t="s">
        <v>920</v>
      </c>
      <c r="P192" s="225" t="s">
        <v>3592</v>
      </c>
      <c r="Q192" s="224" t="s">
        <v>795</v>
      </c>
      <c r="R192" s="225" t="s">
        <v>1260</v>
      </c>
      <c r="S192" s="225" t="s">
        <v>3592</v>
      </c>
      <c r="T192" s="225" t="s">
        <v>3531</v>
      </c>
      <c r="U192" s="224" t="s">
        <v>1260</v>
      </c>
      <c r="V192" s="224" t="s">
        <v>3593</v>
      </c>
      <c r="W192" s="224" t="s">
        <v>850</v>
      </c>
      <c r="X192" s="228" t="str">
        <f>VLOOKUP(HelpMe7[[#This Row],[Technician]],Technicians[#All],3,FALSE)</f>
        <v>RAK Ceramics</v>
      </c>
      <c r="Y192" s="228" t="str">
        <f>VLOOKUP(HelpMe7[[#This Row],[Technician]],Technicians[#All],2,FALSE)</f>
        <v>SAP SD</v>
      </c>
      <c r="Z192" s="230" t="e">
        <f>IF((TEXT("Oct 28, 2024 00:00 AM","mmm dd, yyyy hh:mm") - TEXT(HelpMe7[[#This Row],[Updated Creation Date]],"mmm dd, yyyy hh:mm"))&gt;0, "Yes","No")</f>
        <v>#VALUE!</v>
      </c>
      <c r="AA192" s="230">
        <f ca="1">IF(HelpMe7[[#This Row],[Updated Resolved Date]]="-",NOW()-TEXT(HelpMe7[[#This Row],[Updated Creation Date]],"mmm dd, yyyy hh:mm"),HelpMe7[[#This Row],[Updated Resolved Date]]-HelpMe7[[#This Row],[Updated Creation Date]])</f>
        <v>150.10961238425807</v>
      </c>
      <c r="AB192" s="231" t="e">
        <f>YEAR(TEXT(HelpMe7[[#This Row],[Updated Creation Date]],"mmm dd, yyyy hh:mm"))</f>
        <v>#VALUE!</v>
      </c>
      <c r="AC192" s="228" t="e">
        <f>WEEKNUM(TEXT(HelpMe7[[#This Row],[Updated Creation Date]],"mmm dd, yyyy hh:mm"),2)</f>
        <v>#VALUE!</v>
      </c>
      <c r="AD192" s="228" t="e">
        <f>_xlfn.CONCAT(HelpMe7[[#This Row],[Year]],"-W",HelpMe7[[#This Row],[Week'#]])</f>
        <v>#VALUE!</v>
      </c>
      <c r="AE192" s="228" t="str">
        <f>IFERROR(VLOOKUP(HelpMe7[[#This Row],[ID]],CGTracker[#All],11,FALSE),"No CG Status Found")</f>
        <v>No CG Status Found</v>
      </c>
      <c r="AF192" s="228" t="e">
        <f>MONTH(TEXT(HelpMe7[[#This Row],[Updated Creation Date]],"mmm dd, yyyy hh:mm"))</f>
        <v>#VALUE!</v>
      </c>
      <c r="AG192" s="228" t="e">
        <f>_xlfn.CONCAT(HelpMe7[[#This Row],[Year]],"-M",HelpMe7[[#This Row],[Month]])</f>
        <v>#VALUE!</v>
      </c>
      <c r="AH192" s="228" t="str">
        <f ca="1">IF(HelpMe7[[#This Row],[Age]]&lt;2,"Less than 2",IF(HelpMe7[[#This Row],[Age]]&lt;5,"From 2 to 5",IF(HelpMe7[[#This Row],[Age]]&lt;10,"From 5 to 10","More than 10")))</f>
        <v>More than 10</v>
      </c>
      <c r="AI1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3" spans="1:36" ht="14.5">
      <c r="A193" s="237" t="s">
        <v>3594</v>
      </c>
      <c r="B193" s="224" t="s">
        <v>117</v>
      </c>
      <c r="C193" s="224" t="s">
        <v>881</v>
      </c>
      <c r="D193" s="1" t="s">
        <v>1395</v>
      </c>
      <c r="E193" s="224" t="s">
        <v>1396</v>
      </c>
      <c r="F193" s="224" t="s">
        <v>742</v>
      </c>
      <c r="G193" s="224" t="s">
        <v>516</v>
      </c>
      <c r="H193" s="224" t="s">
        <v>268</v>
      </c>
      <c r="I193" s="227" t="s">
        <v>3512</v>
      </c>
      <c r="J193" s="226" t="s">
        <v>849</v>
      </c>
      <c r="K193" s="224" t="s">
        <v>845</v>
      </c>
      <c r="L193" s="225" t="s">
        <v>1260</v>
      </c>
      <c r="M193" s="224" t="s">
        <v>1032</v>
      </c>
      <c r="N193" s="224" t="s">
        <v>912</v>
      </c>
      <c r="O193" s="224" t="s">
        <v>848</v>
      </c>
      <c r="P193" s="225" t="s">
        <v>3595</v>
      </c>
      <c r="Q193" s="224" t="s">
        <v>881</v>
      </c>
      <c r="R193" s="225" t="s">
        <v>1260</v>
      </c>
      <c r="S193" s="225" t="s">
        <v>1260</v>
      </c>
      <c r="T193" s="226" t="s">
        <v>849</v>
      </c>
      <c r="U193" s="224" t="s">
        <v>1260</v>
      </c>
      <c r="V193" s="224" t="s">
        <v>3596</v>
      </c>
      <c r="W193" s="224" t="s">
        <v>850</v>
      </c>
      <c r="X193" s="228" t="str">
        <f>VLOOKUP(HelpMe7[[#This Row],[Technician]],Technicians[#All],3,FALSE)</f>
        <v>RAK Ceramics</v>
      </c>
      <c r="Y193" s="228" t="str">
        <f>VLOOKUP(HelpMe7[[#This Row],[Technician]],Technicians[#All],2,FALSE)</f>
        <v>SAP SD</v>
      </c>
      <c r="Z193" s="233" t="e">
        <f>IF((TEXT("Oct 28, 2024 00:00 AM","mmm dd, yyyy hh:mm") - TEXT(HelpMe7[[#This Row],[Updated Creation Date]],"mmm dd, yyyy hh:mm"))&gt;0, "Yes","No")</f>
        <v>#VALUE!</v>
      </c>
      <c r="AA193" s="230">
        <f ca="1">IF(HelpMe7[[#This Row],[Updated Resolved Date]]="-",NOW()-TEXT(HelpMe7[[#This Row],[Updated Creation Date]],"mmm dd, yyyy hh:mm"),HelpMe7[[#This Row],[Updated Resolved Date]]-HelpMe7[[#This Row],[Updated Creation Date]])</f>
        <v>150.10961238425807</v>
      </c>
      <c r="AB193" s="231" t="e">
        <f>YEAR(TEXT(HelpMe7[[#This Row],[Updated Creation Date]],"mmm dd, yyyy hh:mm"))</f>
        <v>#VALUE!</v>
      </c>
      <c r="AC193" s="228" t="e">
        <f>WEEKNUM(TEXT(HelpMe7[[#This Row],[Updated Creation Date]],"mmm dd, yyyy hh:mm"),2)</f>
        <v>#VALUE!</v>
      </c>
      <c r="AD193" s="228" t="e">
        <f>_xlfn.CONCAT(HelpMe7[[#This Row],[Year]],"-W",HelpMe7[[#This Row],[Week'#]])</f>
        <v>#VALUE!</v>
      </c>
      <c r="AE193" s="228" t="str">
        <f>IFERROR(VLOOKUP(HelpMe7[[#This Row],[ID]],CGTracker[#All],11,FALSE),"No CG Status Found")</f>
        <v>No CG Status Found</v>
      </c>
      <c r="AF193" s="228" t="e">
        <f>MONTH(TEXT(HelpMe7[[#This Row],[Updated Creation Date]],"mmm dd, yyyy hh:mm"))</f>
        <v>#VALUE!</v>
      </c>
      <c r="AG193" s="228" t="e">
        <f>_xlfn.CONCAT(HelpMe7[[#This Row],[Year]],"-M",HelpMe7[[#This Row],[Month]])</f>
        <v>#VALUE!</v>
      </c>
      <c r="AH193" s="228" t="str">
        <f ca="1">IF(HelpMe7[[#This Row],[Age]]&lt;2,"Less than 2",IF(HelpMe7[[#This Row],[Age]]&lt;5,"From 2 to 5",IF(HelpMe7[[#This Row],[Age]]&lt;10,"From 5 to 10","More than 10")))</f>
        <v>More than 10</v>
      </c>
      <c r="AI1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4" spans="1:36" ht="26">
      <c r="A194" s="237" t="s">
        <v>3597</v>
      </c>
      <c r="B194" s="224" t="s">
        <v>117</v>
      </c>
      <c r="C194" s="224" t="s">
        <v>881</v>
      </c>
      <c r="D194" s="1" t="s">
        <v>1397</v>
      </c>
      <c r="E194" s="224" t="s">
        <v>1247</v>
      </c>
      <c r="F194" s="224" t="s">
        <v>603</v>
      </c>
      <c r="G194" s="224" t="s">
        <v>899</v>
      </c>
      <c r="H194" s="224" t="s">
        <v>131</v>
      </c>
      <c r="I194" s="227" t="s">
        <v>3512</v>
      </c>
      <c r="J194" s="225" t="s">
        <v>3526</v>
      </c>
      <c r="K194" s="224" t="s">
        <v>845</v>
      </c>
      <c r="L194" s="225" t="s">
        <v>1260</v>
      </c>
      <c r="M194" s="224" t="s">
        <v>1032</v>
      </c>
      <c r="N194" s="224" t="s">
        <v>912</v>
      </c>
      <c r="O194" s="224" t="s">
        <v>848</v>
      </c>
      <c r="P194" s="225" t="s">
        <v>3598</v>
      </c>
      <c r="Q194" s="224" t="s">
        <v>881</v>
      </c>
      <c r="R194" s="225" t="s">
        <v>1260</v>
      </c>
      <c r="S194" s="225" t="s">
        <v>1260</v>
      </c>
      <c r="T194" s="225" t="s">
        <v>3526</v>
      </c>
      <c r="U194" s="224" t="s">
        <v>1260</v>
      </c>
      <c r="V194" s="224" t="s">
        <v>3599</v>
      </c>
      <c r="W194" s="224" t="s">
        <v>850</v>
      </c>
      <c r="X194" s="228" t="str">
        <f>VLOOKUP(HelpMe7[[#This Row],[Technician]],Technicians[#All],3,FALSE)</f>
        <v>RAK Ceramics</v>
      </c>
      <c r="Y194" s="228" t="str">
        <f>VLOOKUP(HelpMe7[[#This Row],[Technician]],Technicians[#All],2,FALSE)</f>
        <v>SAP ABAP</v>
      </c>
      <c r="Z194" s="230" t="e">
        <f>IF((TEXT("Oct 28, 2024 00:00 AM","mmm dd, yyyy hh:mm") - TEXT(HelpMe7[[#This Row],[Updated Creation Date]],"mmm dd, yyyy hh:mm"))&gt;0, "Yes","No")</f>
        <v>#VALUE!</v>
      </c>
      <c r="AA194" s="230">
        <f ca="1">IF(HelpMe7[[#This Row],[Updated Resolved Date]]="-",NOW()-TEXT(HelpMe7[[#This Row],[Updated Creation Date]],"mmm dd, yyyy hh:mm"),HelpMe7[[#This Row],[Updated Resolved Date]]-HelpMe7[[#This Row],[Updated Creation Date]])</f>
        <v>150.10961238425807</v>
      </c>
      <c r="AB194" s="231" t="e">
        <f>YEAR(TEXT(HelpMe7[[#This Row],[Updated Creation Date]],"mmm dd, yyyy hh:mm"))</f>
        <v>#VALUE!</v>
      </c>
      <c r="AC194" s="228" t="e">
        <f>WEEKNUM(TEXT(HelpMe7[[#This Row],[Updated Creation Date]],"mmm dd, yyyy hh:mm"),2)</f>
        <v>#VALUE!</v>
      </c>
      <c r="AD194" s="228" t="e">
        <f>_xlfn.CONCAT(HelpMe7[[#This Row],[Year]],"-W",HelpMe7[[#This Row],[Week'#]])</f>
        <v>#VALUE!</v>
      </c>
      <c r="AE194" s="228" t="str">
        <f>IFERROR(VLOOKUP(HelpMe7[[#This Row],[ID]],CGTracker[#All],11,FALSE),"No CG Status Found")</f>
        <v>No CG Status Found</v>
      </c>
      <c r="AF194" s="228" t="e">
        <f>MONTH(TEXT(HelpMe7[[#This Row],[Updated Creation Date]],"mmm dd, yyyy hh:mm"))</f>
        <v>#VALUE!</v>
      </c>
      <c r="AG194" s="228" t="e">
        <f>_xlfn.CONCAT(HelpMe7[[#This Row],[Year]],"-M",HelpMe7[[#This Row],[Month]])</f>
        <v>#VALUE!</v>
      </c>
      <c r="AH194" s="228" t="str">
        <f ca="1">IF(HelpMe7[[#This Row],[Age]]&lt;2,"Less than 2",IF(HelpMe7[[#This Row],[Age]]&lt;5,"From 2 to 5",IF(HelpMe7[[#This Row],[Age]]&lt;10,"From 5 to 10","More than 10")))</f>
        <v>More than 10</v>
      </c>
      <c r="AI1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5" spans="1:36" ht="26">
      <c r="A195" s="237" t="s">
        <v>3600</v>
      </c>
      <c r="B195" s="224" t="s">
        <v>117</v>
      </c>
      <c r="C195" s="224" t="s">
        <v>881</v>
      </c>
      <c r="D195" s="1" t="s">
        <v>1398</v>
      </c>
      <c r="E195" s="224" t="s">
        <v>963</v>
      </c>
      <c r="F195" s="224" t="s">
        <v>603</v>
      </c>
      <c r="G195" s="224" t="s">
        <v>899</v>
      </c>
      <c r="H195" s="224" t="s">
        <v>131</v>
      </c>
      <c r="I195" s="227" t="s">
        <v>3512</v>
      </c>
      <c r="J195" s="225" t="s">
        <v>3540</v>
      </c>
      <c r="K195" s="224" t="s">
        <v>845</v>
      </c>
      <c r="L195" s="225" t="s">
        <v>1260</v>
      </c>
      <c r="M195" s="224" t="s">
        <v>1032</v>
      </c>
      <c r="N195" s="224" t="s">
        <v>912</v>
      </c>
      <c r="O195" s="224" t="s">
        <v>848</v>
      </c>
      <c r="P195" s="225" t="s">
        <v>3601</v>
      </c>
      <c r="Q195" s="224" t="s">
        <v>881</v>
      </c>
      <c r="R195" s="225" t="s">
        <v>1260</v>
      </c>
      <c r="S195" s="225" t="s">
        <v>1260</v>
      </c>
      <c r="T195" s="225" t="s">
        <v>3540</v>
      </c>
      <c r="U195" s="224" t="s">
        <v>1260</v>
      </c>
      <c r="V195" s="224" t="s">
        <v>3285</v>
      </c>
      <c r="W195" s="224" t="s">
        <v>850</v>
      </c>
      <c r="X195" s="228" t="str">
        <f>VLOOKUP(HelpMe7[[#This Row],[Technician]],Technicians[#All],3,FALSE)</f>
        <v>RAK Ceramics</v>
      </c>
      <c r="Y195" s="228" t="str">
        <f>VLOOKUP(HelpMe7[[#This Row],[Technician]],Technicians[#All],2,FALSE)</f>
        <v>SAP ABAP</v>
      </c>
      <c r="Z195" s="233" t="e">
        <f>IF((TEXT("Oct 28, 2024 00:00 AM","mmm dd, yyyy hh:mm") - TEXT(HelpMe7[[#This Row],[Updated Creation Date]],"mmm dd, yyyy hh:mm"))&gt;0, "Yes","No")</f>
        <v>#VALUE!</v>
      </c>
      <c r="AA195" s="230">
        <f ca="1">IF(HelpMe7[[#This Row],[Updated Resolved Date]]="-",NOW()-TEXT(HelpMe7[[#This Row],[Updated Creation Date]],"mmm dd, yyyy hh:mm"),HelpMe7[[#This Row],[Updated Resolved Date]]-HelpMe7[[#This Row],[Updated Creation Date]])</f>
        <v>150.10961238425807</v>
      </c>
      <c r="AB195" s="231" t="e">
        <f>YEAR(TEXT(HelpMe7[[#This Row],[Updated Creation Date]],"mmm dd, yyyy hh:mm"))</f>
        <v>#VALUE!</v>
      </c>
      <c r="AC195" s="228" t="e">
        <f>WEEKNUM(TEXT(HelpMe7[[#This Row],[Updated Creation Date]],"mmm dd, yyyy hh:mm"),2)</f>
        <v>#VALUE!</v>
      </c>
      <c r="AD195" s="228" t="e">
        <f>_xlfn.CONCAT(HelpMe7[[#This Row],[Year]],"-W",HelpMe7[[#This Row],[Week'#]])</f>
        <v>#VALUE!</v>
      </c>
      <c r="AE195" s="228" t="str">
        <f>IFERROR(VLOOKUP(HelpMe7[[#This Row],[ID]],CGTracker[#All],11,FALSE),"No CG Status Found")</f>
        <v>No CG Status Found</v>
      </c>
      <c r="AF195" s="228" t="e">
        <f>MONTH(TEXT(HelpMe7[[#This Row],[Updated Creation Date]],"mmm dd, yyyy hh:mm"))</f>
        <v>#VALUE!</v>
      </c>
      <c r="AG195" s="228" t="e">
        <f>_xlfn.CONCAT(HelpMe7[[#This Row],[Year]],"-M",HelpMe7[[#This Row],[Month]])</f>
        <v>#VALUE!</v>
      </c>
      <c r="AH195" s="228" t="str">
        <f ca="1">IF(HelpMe7[[#This Row],[Age]]&lt;2,"Less than 2",IF(HelpMe7[[#This Row],[Age]]&lt;5,"From 2 to 5",IF(HelpMe7[[#This Row],[Age]]&lt;10,"From 5 to 10","More than 10")))</f>
        <v>More than 10</v>
      </c>
      <c r="AI1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6" spans="1:36" ht="26">
      <c r="A196" s="237" t="s">
        <v>3602</v>
      </c>
      <c r="B196" s="224" t="s">
        <v>117</v>
      </c>
      <c r="C196" s="224" t="s">
        <v>881</v>
      </c>
      <c r="D196" s="1" t="s">
        <v>1399</v>
      </c>
      <c r="E196" s="224" t="s">
        <v>869</v>
      </c>
      <c r="F196" s="224" t="s">
        <v>742</v>
      </c>
      <c r="G196" s="224" t="s">
        <v>516</v>
      </c>
      <c r="H196" s="224" t="s">
        <v>746</v>
      </c>
      <c r="I196" s="227" t="s">
        <v>3512</v>
      </c>
      <c r="J196" s="225" t="s">
        <v>3526</v>
      </c>
      <c r="K196" s="224" t="s">
        <v>845</v>
      </c>
      <c r="L196" s="225" t="s">
        <v>1260</v>
      </c>
      <c r="M196" s="224" t="s">
        <v>1032</v>
      </c>
      <c r="N196" s="224" t="s">
        <v>871</v>
      </c>
      <c r="O196" s="224" t="s">
        <v>848</v>
      </c>
      <c r="P196" s="225" t="s">
        <v>3603</v>
      </c>
      <c r="Q196" s="224" t="s">
        <v>881</v>
      </c>
      <c r="R196" s="225" t="s">
        <v>1260</v>
      </c>
      <c r="S196" s="225" t="s">
        <v>1260</v>
      </c>
      <c r="T196" s="225" t="s">
        <v>3526</v>
      </c>
      <c r="U196" s="224" t="s">
        <v>1260</v>
      </c>
      <c r="V196" s="224" t="s">
        <v>3604</v>
      </c>
      <c r="W196" s="224" t="s">
        <v>850</v>
      </c>
      <c r="X196" s="228" t="str">
        <f>VLOOKUP(HelpMe7[[#This Row],[Technician]],Technicians[#All],3,FALSE)</f>
        <v>RAK Ceramics</v>
      </c>
      <c r="Y196" s="228" t="str">
        <f>VLOOKUP(HelpMe7[[#This Row],[Technician]],Technicians[#All],2,FALSE)</f>
        <v>SAP SD</v>
      </c>
      <c r="Z196" s="233" t="e">
        <f>IF((TEXT("Oct 28, 2024 00:00 AM","mmm dd, yyyy hh:mm") - TEXT(HelpMe7[[#This Row],[Updated Creation Date]],"mmm dd, yyyy hh:mm"))&gt;0, "Yes","No")</f>
        <v>#VALUE!</v>
      </c>
      <c r="AA196" s="230">
        <f ca="1">IF(HelpMe7[[#This Row],[Updated Resolved Date]]="-",NOW()-TEXT(HelpMe7[[#This Row],[Updated Creation Date]],"mmm dd, yyyy hh:mm"),HelpMe7[[#This Row],[Updated Resolved Date]]-HelpMe7[[#This Row],[Updated Creation Date]])</f>
        <v>150.10961238425807</v>
      </c>
      <c r="AB196" s="231" t="e">
        <f>YEAR(TEXT(HelpMe7[[#This Row],[Updated Creation Date]],"mmm dd, yyyy hh:mm"))</f>
        <v>#VALUE!</v>
      </c>
      <c r="AC196" s="228" t="e">
        <f>WEEKNUM(TEXT(HelpMe7[[#This Row],[Updated Creation Date]],"mmm dd, yyyy hh:mm"),2)</f>
        <v>#VALUE!</v>
      </c>
      <c r="AD196" s="228" t="e">
        <f>_xlfn.CONCAT(HelpMe7[[#This Row],[Year]],"-W",HelpMe7[[#This Row],[Week'#]])</f>
        <v>#VALUE!</v>
      </c>
      <c r="AE196" s="228" t="str">
        <f>IFERROR(VLOOKUP(HelpMe7[[#This Row],[ID]],CGTracker[#All],11,FALSE),"No CG Status Found")</f>
        <v>No CG Status Found</v>
      </c>
      <c r="AF196" s="228" t="e">
        <f>MONTH(TEXT(HelpMe7[[#This Row],[Updated Creation Date]],"mmm dd, yyyy hh:mm"))</f>
        <v>#VALUE!</v>
      </c>
      <c r="AG196" s="228" t="e">
        <f>_xlfn.CONCAT(HelpMe7[[#This Row],[Year]],"-M",HelpMe7[[#This Row],[Month]])</f>
        <v>#VALUE!</v>
      </c>
      <c r="AH196" s="228" t="str">
        <f ca="1">IF(HelpMe7[[#This Row],[Age]]&lt;2,"Less than 2",IF(HelpMe7[[#This Row],[Age]]&lt;5,"From 2 to 5",IF(HelpMe7[[#This Row],[Age]]&lt;10,"From 5 to 10","More than 10")))</f>
        <v>More than 10</v>
      </c>
      <c r="AI1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7" spans="1:36" ht="26">
      <c r="A197" s="237" t="s">
        <v>3605</v>
      </c>
      <c r="B197" s="224" t="s">
        <v>117</v>
      </c>
      <c r="C197" s="224" t="s">
        <v>881</v>
      </c>
      <c r="D197" s="1" t="s">
        <v>1400</v>
      </c>
      <c r="E197" s="224" t="s">
        <v>1396</v>
      </c>
      <c r="F197" s="224" t="s">
        <v>742</v>
      </c>
      <c r="G197" s="224" t="s">
        <v>516</v>
      </c>
      <c r="H197" s="224" t="s">
        <v>746</v>
      </c>
      <c r="I197" s="227" t="s">
        <v>3512</v>
      </c>
      <c r="J197" s="225" t="s">
        <v>3540</v>
      </c>
      <c r="K197" s="224" t="s">
        <v>845</v>
      </c>
      <c r="L197" s="225" t="s">
        <v>1260</v>
      </c>
      <c r="M197" s="224" t="s">
        <v>1032</v>
      </c>
      <c r="N197" s="224" t="s">
        <v>912</v>
      </c>
      <c r="O197" s="224" t="s">
        <v>848</v>
      </c>
      <c r="P197" s="225" t="s">
        <v>3606</v>
      </c>
      <c r="Q197" s="224" t="s">
        <v>881</v>
      </c>
      <c r="R197" s="225" t="s">
        <v>1260</v>
      </c>
      <c r="S197" s="225" t="s">
        <v>3606</v>
      </c>
      <c r="T197" s="225" t="s">
        <v>3540</v>
      </c>
      <c r="U197" s="224" t="s">
        <v>1260</v>
      </c>
      <c r="V197" s="224" t="s">
        <v>3607</v>
      </c>
      <c r="W197" s="224" t="s">
        <v>850</v>
      </c>
      <c r="X197" s="228" t="str">
        <f>VLOOKUP(HelpMe7[[#This Row],[Technician]],Technicians[#All],3,FALSE)</f>
        <v>RAK Ceramics</v>
      </c>
      <c r="Y197" s="228" t="str">
        <f>VLOOKUP(HelpMe7[[#This Row],[Technician]],Technicians[#All],2,FALSE)</f>
        <v>SAP SD</v>
      </c>
      <c r="Z197" s="230" t="e">
        <f>IF((TEXT("Oct 28, 2024 00:00 AM","mmm dd, yyyy hh:mm") - TEXT(HelpMe7[[#This Row],[Updated Creation Date]],"mmm dd, yyyy hh:mm"))&gt;0, "Yes","No")</f>
        <v>#VALUE!</v>
      </c>
      <c r="AA197" s="230">
        <f ca="1">IF(HelpMe7[[#This Row],[Updated Resolved Date]]="-",NOW()-TEXT(HelpMe7[[#This Row],[Updated Creation Date]],"mmm dd, yyyy hh:mm"),HelpMe7[[#This Row],[Updated Resolved Date]]-HelpMe7[[#This Row],[Updated Creation Date]])</f>
        <v>150.10961238425807</v>
      </c>
      <c r="AB197" s="231" t="e">
        <f>YEAR(TEXT(HelpMe7[[#This Row],[Updated Creation Date]],"mmm dd, yyyy hh:mm"))</f>
        <v>#VALUE!</v>
      </c>
      <c r="AC197" s="228" t="e">
        <f>WEEKNUM(TEXT(HelpMe7[[#This Row],[Updated Creation Date]],"mmm dd, yyyy hh:mm"),2)</f>
        <v>#VALUE!</v>
      </c>
      <c r="AD197" s="228" t="e">
        <f>_xlfn.CONCAT(HelpMe7[[#This Row],[Year]],"-W",HelpMe7[[#This Row],[Week'#]])</f>
        <v>#VALUE!</v>
      </c>
      <c r="AE197" s="228" t="str">
        <f>IFERROR(VLOOKUP(HelpMe7[[#This Row],[ID]],CGTracker[#All],11,FALSE),"No CG Status Found")</f>
        <v>No CG Status Found</v>
      </c>
      <c r="AF197" s="228" t="e">
        <f>MONTH(TEXT(HelpMe7[[#This Row],[Updated Creation Date]],"mmm dd, yyyy hh:mm"))</f>
        <v>#VALUE!</v>
      </c>
      <c r="AG197" s="228" t="e">
        <f>_xlfn.CONCAT(HelpMe7[[#This Row],[Year]],"-M",HelpMe7[[#This Row],[Month]])</f>
        <v>#VALUE!</v>
      </c>
      <c r="AH197" s="228" t="str">
        <f ca="1">IF(HelpMe7[[#This Row],[Age]]&lt;2,"Less than 2",IF(HelpMe7[[#This Row],[Age]]&lt;5,"From 2 to 5",IF(HelpMe7[[#This Row],[Age]]&lt;10,"From 5 to 10","More than 10")))</f>
        <v>More than 10</v>
      </c>
      <c r="AI1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8" spans="1:36" ht="26">
      <c r="A198" s="237" t="s">
        <v>3608</v>
      </c>
      <c r="B198" s="224" t="s">
        <v>117</v>
      </c>
      <c r="C198" s="224" t="s">
        <v>881</v>
      </c>
      <c r="D198" s="1" t="s">
        <v>1401</v>
      </c>
      <c r="E198" s="224" t="s">
        <v>1265</v>
      </c>
      <c r="F198" s="224" t="s">
        <v>854</v>
      </c>
      <c r="G198" s="224" t="s">
        <v>1364</v>
      </c>
      <c r="H198" s="224" t="s">
        <v>268</v>
      </c>
      <c r="I198" s="227" t="s">
        <v>3512</v>
      </c>
      <c r="J198" s="225" t="s">
        <v>849</v>
      </c>
      <c r="K198" s="224" t="s">
        <v>845</v>
      </c>
      <c r="L198" s="225" t="s">
        <v>1260</v>
      </c>
      <c r="M198" s="224" t="s">
        <v>1032</v>
      </c>
      <c r="N198" s="224" t="s">
        <v>895</v>
      </c>
      <c r="O198" s="224" t="s">
        <v>848</v>
      </c>
      <c r="P198" s="225" t="s">
        <v>3609</v>
      </c>
      <c r="Q198" s="224" t="s">
        <v>881</v>
      </c>
      <c r="R198" s="225" t="s">
        <v>1260</v>
      </c>
      <c r="S198" s="225" t="s">
        <v>3609</v>
      </c>
      <c r="T198" s="225" t="s">
        <v>849</v>
      </c>
      <c r="U198" s="224" t="s">
        <v>1260</v>
      </c>
      <c r="V198" s="224" t="s">
        <v>3610</v>
      </c>
      <c r="W198" s="224" t="s">
        <v>850</v>
      </c>
      <c r="X198" s="228" t="str">
        <f>VLOOKUP(HelpMe7[[#This Row],[Technician]],Technicians[#All],3,FALSE)</f>
        <v>RAK Ceramics</v>
      </c>
      <c r="Y198" s="228" t="str">
        <f>VLOOKUP(HelpMe7[[#This Row],[Technician]],Technicians[#All],2,FALSE)</f>
        <v>SAP PP</v>
      </c>
      <c r="Z198" s="230" t="e">
        <f>IF((TEXT("Oct 28, 2024 00:00 AM","mmm dd, yyyy hh:mm") - TEXT(HelpMe7[[#This Row],[Updated Creation Date]],"mmm dd, yyyy hh:mm"))&gt;0, "Yes","No")</f>
        <v>#VALUE!</v>
      </c>
      <c r="AA198" s="230">
        <f ca="1">IF(HelpMe7[[#This Row],[Updated Resolved Date]]="-",NOW()-TEXT(HelpMe7[[#This Row],[Updated Creation Date]],"mmm dd, yyyy hh:mm"),HelpMe7[[#This Row],[Updated Resolved Date]]-HelpMe7[[#This Row],[Updated Creation Date]])</f>
        <v>150.10961238425807</v>
      </c>
      <c r="AB198" s="231" t="e">
        <f>YEAR(TEXT(HelpMe7[[#This Row],[Updated Creation Date]],"mmm dd, yyyy hh:mm"))</f>
        <v>#VALUE!</v>
      </c>
      <c r="AC198" s="228" t="e">
        <f>WEEKNUM(TEXT(HelpMe7[[#This Row],[Updated Creation Date]],"mmm dd, yyyy hh:mm"),2)</f>
        <v>#VALUE!</v>
      </c>
      <c r="AD198" s="228" t="e">
        <f>_xlfn.CONCAT(HelpMe7[[#This Row],[Year]],"-W",HelpMe7[[#This Row],[Week'#]])</f>
        <v>#VALUE!</v>
      </c>
      <c r="AE198" s="228" t="str">
        <f>IFERROR(VLOOKUP(HelpMe7[[#This Row],[ID]],CGTracker[#All],11,FALSE),"No CG Status Found")</f>
        <v>No CG Status Found</v>
      </c>
      <c r="AF198" s="228" t="e">
        <f>MONTH(TEXT(HelpMe7[[#This Row],[Updated Creation Date]],"mmm dd, yyyy hh:mm"))</f>
        <v>#VALUE!</v>
      </c>
      <c r="AG198" s="228" t="e">
        <f>_xlfn.CONCAT(HelpMe7[[#This Row],[Year]],"-M",HelpMe7[[#This Row],[Month]])</f>
        <v>#VALUE!</v>
      </c>
      <c r="AH198" s="228" t="str">
        <f ca="1">IF(HelpMe7[[#This Row],[Age]]&lt;2,"Less than 2",IF(HelpMe7[[#This Row],[Age]]&lt;5,"From 2 to 5",IF(HelpMe7[[#This Row],[Age]]&lt;10,"From 5 to 10","More than 10")))</f>
        <v>More than 10</v>
      </c>
      <c r="AI1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99" spans="1:36" ht="26">
      <c r="A199" s="237" t="s">
        <v>3611</v>
      </c>
      <c r="B199" s="224" t="s">
        <v>117</v>
      </c>
      <c r="C199" s="224" t="s">
        <v>881</v>
      </c>
      <c r="D199" s="1" t="s">
        <v>1402</v>
      </c>
      <c r="E199" s="224" t="s">
        <v>1396</v>
      </c>
      <c r="F199" s="224" t="s">
        <v>854</v>
      </c>
      <c r="G199" s="224" t="s">
        <v>1364</v>
      </c>
      <c r="H199" s="224" t="s">
        <v>403</v>
      </c>
      <c r="I199" s="227" t="s">
        <v>3512</v>
      </c>
      <c r="J199" s="225" t="s">
        <v>3540</v>
      </c>
      <c r="K199" s="224" t="s">
        <v>845</v>
      </c>
      <c r="L199" s="225" t="s">
        <v>3612</v>
      </c>
      <c r="M199" s="224" t="s">
        <v>1032</v>
      </c>
      <c r="N199" s="224" t="s">
        <v>912</v>
      </c>
      <c r="O199" s="224" t="s">
        <v>848</v>
      </c>
      <c r="P199" s="225" t="s">
        <v>3612</v>
      </c>
      <c r="Q199" s="224" t="s">
        <v>881</v>
      </c>
      <c r="R199" s="225" t="s">
        <v>3613</v>
      </c>
      <c r="S199" s="225" t="s">
        <v>3613</v>
      </c>
      <c r="T199" s="225" t="s">
        <v>3540</v>
      </c>
      <c r="U199" s="224" t="s">
        <v>1260</v>
      </c>
      <c r="V199" s="224" t="s">
        <v>3614</v>
      </c>
      <c r="W199" s="224" t="s">
        <v>850</v>
      </c>
      <c r="X199" s="228" t="str">
        <f>VLOOKUP(HelpMe7[[#This Row],[Technician]],Technicians[#All],3,FALSE)</f>
        <v>RAK Ceramics</v>
      </c>
      <c r="Y199" s="228" t="str">
        <f>VLOOKUP(HelpMe7[[#This Row],[Technician]],Technicians[#All],2,FALSE)</f>
        <v>SAP PP</v>
      </c>
      <c r="Z199" s="230" t="e">
        <f>IF((TEXT("Oct 28, 2024 00:00 AM","mmm dd, yyyy hh:mm") - TEXT(HelpMe7[[#This Row],[Updated Creation Date]],"mmm dd, yyyy hh:mm"))&gt;0, "Yes","No")</f>
        <v>#VALUE!</v>
      </c>
      <c r="AA199" s="230">
        <f ca="1">IF(HelpMe7[[#This Row],[Updated Resolved Date]]="-",NOW()-TEXT(HelpMe7[[#This Row],[Updated Creation Date]],"mmm dd, yyyy hh:mm"),HelpMe7[[#This Row],[Updated Resolved Date]]-HelpMe7[[#This Row],[Updated Creation Date]])</f>
        <v>14.052777777782467</v>
      </c>
      <c r="AB199" s="231" t="e">
        <f>YEAR(TEXT(HelpMe7[[#This Row],[Updated Creation Date]],"mmm dd, yyyy hh:mm"))</f>
        <v>#VALUE!</v>
      </c>
      <c r="AC199" s="228" t="e">
        <f>WEEKNUM(TEXT(HelpMe7[[#This Row],[Updated Creation Date]],"mmm dd, yyyy hh:mm"),2)</f>
        <v>#VALUE!</v>
      </c>
      <c r="AD199" s="228" t="e">
        <f>_xlfn.CONCAT(HelpMe7[[#This Row],[Year]],"-W",HelpMe7[[#This Row],[Week'#]])</f>
        <v>#VALUE!</v>
      </c>
      <c r="AE199" s="228" t="str">
        <f>IFERROR(VLOOKUP(HelpMe7[[#This Row],[ID]],CGTracker[#All],11,FALSE),"No CG Status Found")</f>
        <v>No CG Status Found</v>
      </c>
      <c r="AF199" s="228" t="e">
        <f>MONTH(TEXT(HelpMe7[[#This Row],[Updated Creation Date]],"mmm dd, yyyy hh:mm"))</f>
        <v>#VALUE!</v>
      </c>
      <c r="AG199" s="228" t="e">
        <f>_xlfn.CONCAT(HelpMe7[[#This Row],[Year]],"-M",HelpMe7[[#This Row],[Month]])</f>
        <v>#VALUE!</v>
      </c>
      <c r="AH199" s="228" t="str">
        <f ca="1">IF(HelpMe7[[#This Row],[Age]]&lt;2,"Less than 2",IF(HelpMe7[[#This Row],[Age]]&lt;5,"From 2 to 5",IF(HelpMe7[[#This Row],[Age]]&lt;10,"From 5 to 10","More than 10")))</f>
        <v>More than 10</v>
      </c>
      <c r="AI1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45516.728472222225</v>
      </c>
    </row>
    <row r="200" spans="1:36" ht="14.5">
      <c r="A200" s="237" t="s">
        <v>3615</v>
      </c>
      <c r="B200" s="224" t="s">
        <v>117</v>
      </c>
      <c r="C200" s="224" t="s">
        <v>795</v>
      </c>
      <c r="D200" s="1" t="s">
        <v>1403</v>
      </c>
      <c r="E200" s="224" t="s">
        <v>1304</v>
      </c>
      <c r="F200" s="224" t="s">
        <v>742</v>
      </c>
      <c r="G200" s="224" t="s">
        <v>516</v>
      </c>
      <c r="H200" s="224" t="s">
        <v>268</v>
      </c>
      <c r="I200" s="227" t="s">
        <v>3512</v>
      </c>
      <c r="J200" s="226" t="s">
        <v>849</v>
      </c>
      <c r="K200" s="224" t="s">
        <v>845</v>
      </c>
      <c r="L200" s="225" t="s">
        <v>1260</v>
      </c>
      <c r="M200" s="224" t="s">
        <v>1032</v>
      </c>
      <c r="N200" s="224" t="s">
        <v>860</v>
      </c>
      <c r="O200" s="224" t="s">
        <v>920</v>
      </c>
      <c r="P200" s="225" t="s">
        <v>3616</v>
      </c>
      <c r="Q200" s="224" t="s">
        <v>795</v>
      </c>
      <c r="R200" s="225" t="s">
        <v>1260</v>
      </c>
      <c r="S200" s="225" t="s">
        <v>3616</v>
      </c>
      <c r="T200" s="226" t="s">
        <v>849</v>
      </c>
      <c r="U200" s="224" t="s">
        <v>1260</v>
      </c>
      <c r="V200" s="224" t="s">
        <v>3617</v>
      </c>
      <c r="W200" s="224" t="s">
        <v>850</v>
      </c>
      <c r="X200" s="228" t="str">
        <f>VLOOKUP(HelpMe7[[#This Row],[Technician]],Technicians[#All],3,FALSE)</f>
        <v>RAK Ceramics</v>
      </c>
      <c r="Y200" s="228" t="str">
        <f>VLOOKUP(HelpMe7[[#This Row],[Technician]],Technicians[#All],2,FALSE)</f>
        <v>SAP SD</v>
      </c>
      <c r="Z200" s="233" t="e">
        <f>IF((TEXT("Oct 28, 2024 00:00 AM","mmm dd, yyyy hh:mm") - TEXT(HelpMe7[[#This Row],[Updated Creation Date]],"mmm dd, yyyy hh:mm"))&gt;0, "Yes","No")</f>
        <v>#VALUE!</v>
      </c>
      <c r="AA200" s="230">
        <f ca="1">IF(HelpMe7[[#This Row],[Updated Resolved Date]]="-",NOW()-TEXT(HelpMe7[[#This Row],[Updated Creation Date]],"mmm dd, yyyy hh:mm"),HelpMe7[[#This Row],[Updated Resolved Date]]-HelpMe7[[#This Row],[Updated Creation Date]])</f>
        <v>150.10961238425807</v>
      </c>
      <c r="AB200" s="231" t="e">
        <f>YEAR(TEXT(HelpMe7[[#This Row],[Updated Creation Date]],"mmm dd, yyyy hh:mm"))</f>
        <v>#VALUE!</v>
      </c>
      <c r="AC200" s="228" t="e">
        <f>WEEKNUM(TEXT(HelpMe7[[#This Row],[Updated Creation Date]],"mmm dd, yyyy hh:mm"),2)</f>
        <v>#VALUE!</v>
      </c>
      <c r="AD200" s="228" t="e">
        <f>_xlfn.CONCAT(HelpMe7[[#This Row],[Year]],"-W",HelpMe7[[#This Row],[Week'#]])</f>
        <v>#VALUE!</v>
      </c>
      <c r="AE200" s="228" t="str">
        <f>IFERROR(VLOOKUP(HelpMe7[[#This Row],[ID]],CGTracker[#All],11,FALSE),"No CG Status Found")</f>
        <v>No CG Status Found</v>
      </c>
      <c r="AF200" s="228" t="e">
        <f>MONTH(TEXT(HelpMe7[[#This Row],[Updated Creation Date]],"mmm dd, yyyy hh:mm"))</f>
        <v>#VALUE!</v>
      </c>
      <c r="AG200" s="228" t="e">
        <f>_xlfn.CONCAT(HelpMe7[[#This Row],[Year]],"-M",HelpMe7[[#This Row],[Month]])</f>
        <v>#VALUE!</v>
      </c>
      <c r="AH200" s="228" t="str">
        <f ca="1">IF(HelpMe7[[#This Row],[Age]]&lt;2,"Less than 2",IF(HelpMe7[[#This Row],[Age]]&lt;5,"From 2 to 5",IF(HelpMe7[[#This Row],[Age]]&lt;10,"From 5 to 10","More than 10")))</f>
        <v>More than 10</v>
      </c>
      <c r="AI2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1" spans="1:36" ht="14.5">
      <c r="A201" s="237" t="s">
        <v>3618</v>
      </c>
      <c r="B201" s="224" t="s">
        <v>117</v>
      </c>
      <c r="C201" s="224" t="s">
        <v>881</v>
      </c>
      <c r="D201" s="1" t="s">
        <v>1404</v>
      </c>
      <c r="E201" s="224" t="s">
        <v>936</v>
      </c>
      <c r="F201" s="224" t="s">
        <v>742</v>
      </c>
      <c r="G201" s="224" t="s">
        <v>516</v>
      </c>
      <c r="H201" s="224" t="s">
        <v>268</v>
      </c>
      <c r="I201" s="227" t="s">
        <v>3512</v>
      </c>
      <c r="J201" s="226" t="s">
        <v>849</v>
      </c>
      <c r="K201" s="224" t="s">
        <v>845</v>
      </c>
      <c r="L201" s="225" t="s">
        <v>1260</v>
      </c>
      <c r="M201" s="224" t="s">
        <v>1032</v>
      </c>
      <c r="N201" s="224" t="s">
        <v>1260</v>
      </c>
      <c r="O201" s="224" t="s">
        <v>848</v>
      </c>
      <c r="P201" s="225" t="s">
        <v>3619</v>
      </c>
      <c r="Q201" s="224" t="s">
        <v>881</v>
      </c>
      <c r="R201" s="225" t="s">
        <v>1260</v>
      </c>
      <c r="S201" s="225" t="s">
        <v>3619</v>
      </c>
      <c r="T201" s="226" t="s">
        <v>849</v>
      </c>
      <c r="U201" s="224" t="s">
        <v>1260</v>
      </c>
      <c r="V201" s="224" t="s">
        <v>3620</v>
      </c>
      <c r="W201" s="224" t="s">
        <v>850</v>
      </c>
      <c r="X201" s="228" t="str">
        <f>VLOOKUP(HelpMe7[[#This Row],[Technician]],Technicians[#All],3,FALSE)</f>
        <v>RAK Ceramics</v>
      </c>
      <c r="Y201" s="228" t="str">
        <f>VLOOKUP(HelpMe7[[#This Row],[Technician]],Technicians[#All],2,FALSE)</f>
        <v>SAP SD</v>
      </c>
      <c r="Z201" s="230" t="e">
        <f>IF((TEXT("Oct 28, 2024 00:00 AM","mmm dd, yyyy hh:mm") - TEXT(HelpMe7[[#This Row],[Updated Creation Date]],"mmm dd, yyyy hh:mm"))&gt;0, "Yes","No")</f>
        <v>#VALUE!</v>
      </c>
      <c r="AA201" s="230">
        <f ca="1">IF(HelpMe7[[#This Row],[Updated Resolved Date]]="-",NOW()-TEXT(HelpMe7[[#This Row],[Updated Creation Date]],"mmm dd, yyyy hh:mm"),HelpMe7[[#This Row],[Updated Resolved Date]]-HelpMe7[[#This Row],[Updated Creation Date]])</f>
        <v>150.10961238425807</v>
      </c>
      <c r="AB201" s="231" t="e">
        <f>YEAR(TEXT(HelpMe7[[#This Row],[Updated Creation Date]],"mmm dd, yyyy hh:mm"))</f>
        <v>#VALUE!</v>
      </c>
      <c r="AC201" s="228" t="e">
        <f>WEEKNUM(TEXT(HelpMe7[[#This Row],[Updated Creation Date]],"mmm dd, yyyy hh:mm"),2)</f>
        <v>#VALUE!</v>
      </c>
      <c r="AD201" s="228" t="e">
        <f>_xlfn.CONCAT(HelpMe7[[#This Row],[Year]],"-W",HelpMe7[[#This Row],[Week'#]])</f>
        <v>#VALUE!</v>
      </c>
      <c r="AE201" s="228" t="str">
        <f>IFERROR(VLOOKUP(HelpMe7[[#This Row],[ID]],CGTracker[#All],11,FALSE),"No CG Status Found")</f>
        <v>No CG Status Found</v>
      </c>
      <c r="AF201" s="228" t="e">
        <f>MONTH(TEXT(HelpMe7[[#This Row],[Updated Creation Date]],"mmm dd, yyyy hh:mm"))</f>
        <v>#VALUE!</v>
      </c>
      <c r="AG201" s="228" t="e">
        <f>_xlfn.CONCAT(HelpMe7[[#This Row],[Year]],"-M",HelpMe7[[#This Row],[Month]])</f>
        <v>#VALUE!</v>
      </c>
      <c r="AH201" s="228" t="str">
        <f ca="1">IF(HelpMe7[[#This Row],[Age]]&lt;2,"Less than 2",IF(HelpMe7[[#This Row],[Age]]&lt;5,"From 2 to 5",IF(HelpMe7[[#This Row],[Age]]&lt;10,"From 5 to 10","More than 10")))</f>
        <v>More than 10</v>
      </c>
      <c r="AI2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2" spans="1:36" ht="26">
      <c r="A202" s="237" t="s">
        <v>3621</v>
      </c>
      <c r="B202" s="224" t="s">
        <v>117</v>
      </c>
      <c r="C202" s="224" t="s">
        <v>861</v>
      </c>
      <c r="D202" s="1" t="s">
        <v>1405</v>
      </c>
      <c r="E202" s="224" t="s">
        <v>936</v>
      </c>
      <c r="F202" s="224" t="s">
        <v>742</v>
      </c>
      <c r="G202" s="224" t="s">
        <v>516</v>
      </c>
      <c r="H202" s="224" t="s">
        <v>268</v>
      </c>
      <c r="I202" s="227" t="s">
        <v>3512</v>
      </c>
      <c r="J202" s="225" t="s">
        <v>849</v>
      </c>
      <c r="K202" s="224" t="s">
        <v>845</v>
      </c>
      <c r="L202" s="225" t="s">
        <v>1260</v>
      </c>
      <c r="M202" s="224" t="s">
        <v>1032</v>
      </c>
      <c r="N202" s="224" t="s">
        <v>878</v>
      </c>
      <c r="O202" s="224" t="s">
        <v>964</v>
      </c>
      <c r="P202" s="225" t="s">
        <v>3622</v>
      </c>
      <c r="Q202" s="224" t="s">
        <v>861</v>
      </c>
      <c r="R202" s="225" t="s">
        <v>1260</v>
      </c>
      <c r="S202" s="225" t="s">
        <v>1260</v>
      </c>
      <c r="T202" s="225" t="s">
        <v>849</v>
      </c>
      <c r="U202" s="224" t="s">
        <v>1260</v>
      </c>
      <c r="V202" s="224" t="s">
        <v>3623</v>
      </c>
      <c r="W202" s="224" t="s">
        <v>850</v>
      </c>
      <c r="X202" s="228" t="str">
        <f>VLOOKUP(HelpMe7[[#This Row],[Technician]],Technicians[#All],3,FALSE)</f>
        <v>RAK Ceramics</v>
      </c>
      <c r="Y202" s="228" t="str">
        <f>VLOOKUP(HelpMe7[[#This Row],[Technician]],Technicians[#All],2,FALSE)</f>
        <v>SAP SD</v>
      </c>
      <c r="Z202" s="230" t="e">
        <f>IF((TEXT("Oct 28, 2024 00:00 AM","mmm dd, yyyy hh:mm") - TEXT(HelpMe7[[#This Row],[Updated Creation Date]],"mmm dd, yyyy hh:mm"))&gt;0, "Yes","No")</f>
        <v>#VALUE!</v>
      </c>
      <c r="AA202" s="230">
        <f ca="1">IF(HelpMe7[[#This Row],[Updated Resolved Date]]="-",NOW()-TEXT(HelpMe7[[#This Row],[Updated Creation Date]],"mmm dd, yyyy hh:mm"),HelpMe7[[#This Row],[Updated Resolved Date]]-HelpMe7[[#This Row],[Updated Creation Date]])</f>
        <v>150.10961238425807</v>
      </c>
      <c r="AB202" s="231" t="e">
        <f>YEAR(TEXT(HelpMe7[[#This Row],[Updated Creation Date]],"mmm dd, yyyy hh:mm"))</f>
        <v>#VALUE!</v>
      </c>
      <c r="AC202" s="228" t="e">
        <f>WEEKNUM(TEXT(HelpMe7[[#This Row],[Updated Creation Date]],"mmm dd, yyyy hh:mm"),2)</f>
        <v>#VALUE!</v>
      </c>
      <c r="AD202" s="228" t="e">
        <f>_xlfn.CONCAT(HelpMe7[[#This Row],[Year]],"-W",HelpMe7[[#This Row],[Week'#]])</f>
        <v>#VALUE!</v>
      </c>
      <c r="AE202" s="228" t="str">
        <f>IFERROR(VLOOKUP(HelpMe7[[#This Row],[ID]],CGTracker[#All],11,FALSE),"No CG Status Found")</f>
        <v>No CG Status Found</v>
      </c>
      <c r="AF202" s="228" t="e">
        <f>MONTH(TEXT(HelpMe7[[#This Row],[Updated Creation Date]],"mmm dd, yyyy hh:mm"))</f>
        <v>#VALUE!</v>
      </c>
      <c r="AG202" s="228" t="e">
        <f>_xlfn.CONCAT(HelpMe7[[#This Row],[Year]],"-M",HelpMe7[[#This Row],[Month]])</f>
        <v>#VALUE!</v>
      </c>
      <c r="AH202" s="228" t="str">
        <f ca="1">IF(HelpMe7[[#This Row],[Age]]&lt;2,"Less than 2",IF(HelpMe7[[#This Row],[Age]]&lt;5,"From 2 to 5",IF(HelpMe7[[#This Row],[Age]]&lt;10,"From 5 to 10","More than 10")))</f>
        <v>More than 10</v>
      </c>
      <c r="AI2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3" spans="1:36" ht="14.5">
      <c r="A203" s="237" t="s">
        <v>3624</v>
      </c>
      <c r="B203" s="224" t="s">
        <v>117</v>
      </c>
      <c r="C203" s="224" t="s">
        <v>881</v>
      </c>
      <c r="D203" s="1" t="s">
        <v>1406</v>
      </c>
      <c r="E203" s="224" t="s">
        <v>938</v>
      </c>
      <c r="F203" s="224" t="s">
        <v>742</v>
      </c>
      <c r="G203" s="224" t="s">
        <v>864</v>
      </c>
      <c r="H203" s="224" t="s">
        <v>403</v>
      </c>
      <c r="I203" s="227" t="s">
        <v>3512</v>
      </c>
      <c r="J203" s="225" t="s">
        <v>3526</v>
      </c>
      <c r="K203" s="224" t="s">
        <v>845</v>
      </c>
      <c r="L203" s="225" t="s">
        <v>3625</v>
      </c>
      <c r="M203" s="224" t="s">
        <v>1032</v>
      </c>
      <c r="N203" s="224" t="s">
        <v>871</v>
      </c>
      <c r="O203" s="224" t="s">
        <v>848</v>
      </c>
      <c r="P203" s="225" t="s">
        <v>3625</v>
      </c>
      <c r="Q203" s="224" t="s">
        <v>881</v>
      </c>
      <c r="R203" s="225" t="s">
        <v>3626</v>
      </c>
      <c r="S203" s="225" t="s">
        <v>3626</v>
      </c>
      <c r="T203" s="225" t="s">
        <v>3526</v>
      </c>
      <c r="U203" s="224" t="s">
        <v>1260</v>
      </c>
      <c r="V203" s="224" t="s">
        <v>3627</v>
      </c>
      <c r="W203" s="224" t="s">
        <v>850</v>
      </c>
      <c r="X203" s="228" t="str">
        <f>VLOOKUP(HelpMe7[[#This Row],[Technician]],Technicians[#All],3,FALSE)</f>
        <v>RAK Ceramics</v>
      </c>
      <c r="Y203" s="228" t="str">
        <f>VLOOKUP(HelpMe7[[#This Row],[Technician]],Technicians[#All],2,FALSE)</f>
        <v>SAP SD</v>
      </c>
      <c r="Z203" s="230" t="e">
        <f>IF((TEXT("Oct 28, 2024 00:00 AM","mmm dd, yyyy hh:mm") - TEXT(HelpMe7[[#This Row],[Updated Creation Date]],"mmm dd, yyyy hh:mm"))&gt;0, "Yes","No")</f>
        <v>#VALUE!</v>
      </c>
      <c r="AA203" s="230">
        <f ca="1">IF(HelpMe7[[#This Row],[Updated Resolved Date]]="-",NOW()-TEXT(HelpMe7[[#This Row],[Updated Creation Date]],"mmm dd, yyyy hh:mm"),HelpMe7[[#This Row],[Updated Resolved Date]]-HelpMe7[[#This Row],[Updated Creation Date]])</f>
        <v>77.777083333334303</v>
      </c>
      <c r="AB203" s="231" t="e">
        <f>YEAR(TEXT(HelpMe7[[#This Row],[Updated Creation Date]],"mmm dd, yyyy hh:mm"))</f>
        <v>#VALUE!</v>
      </c>
      <c r="AC203" s="228" t="e">
        <f>WEEKNUM(TEXT(HelpMe7[[#This Row],[Updated Creation Date]],"mmm dd, yyyy hh:mm"),2)</f>
        <v>#VALUE!</v>
      </c>
      <c r="AD203" s="228" t="e">
        <f>_xlfn.CONCAT(HelpMe7[[#This Row],[Year]],"-W",HelpMe7[[#This Row],[Week'#]])</f>
        <v>#VALUE!</v>
      </c>
      <c r="AE203" s="228" t="str">
        <f>IFERROR(VLOOKUP(HelpMe7[[#This Row],[ID]],CGTracker[#All],11,FALSE),"No CG Status Found")</f>
        <v>No CG Status Found</v>
      </c>
      <c r="AF203" s="228" t="e">
        <f>MONTH(TEXT(HelpMe7[[#This Row],[Updated Creation Date]],"mmm dd, yyyy hh:mm"))</f>
        <v>#VALUE!</v>
      </c>
      <c r="AG203" s="228" t="e">
        <f>_xlfn.CONCAT(HelpMe7[[#This Row],[Year]],"-M",HelpMe7[[#This Row],[Month]])</f>
        <v>#VALUE!</v>
      </c>
      <c r="AH203" s="228" t="str">
        <f ca="1">IF(HelpMe7[[#This Row],[Age]]&lt;2,"Less than 2",IF(HelpMe7[[#This Row],[Age]]&lt;5,"From 2 to 5",IF(HelpMe7[[#This Row],[Age]]&lt;10,"From 5 to 10","More than 10")))</f>
        <v>More than 10</v>
      </c>
      <c r="AI2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45580.452777777777</v>
      </c>
    </row>
    <row r="204" spans="1:36" ht="26">
      <c r="A204" s="237" t="s">
        <v>3628</v>
      </c>
      <c r="B204" s="224" t="s">
        <v>117</v>
      </c>
      <c r="C204" s="224" t="s">
        <v>881</v>
      </c>
      <c r="D204" s="1" t="s">
        <v>446</v>
      </c>
      <c r="E204" s="224" t="s">
        <v>1407</v>
      </c>
      <c r="F204" s="224" t="s">
        <v>518</v>
      </c>
      <c r="G204" s="224" t="s">
        <v>516</v>
      </c>
      <c r="H204" s="224" t="s">
        <v>746</v>
      </c>
      <c r="I204" s="227" t="s">
        <v>3512</v>
      </c>
      <c r="J204" s="225" t="s">
        <v>3526</v>
      </c>
      <c r="K204" s="224" t="s">
        <v>845</v>
      </c>
      <c r="L204" s="225" t="s">
        <v>1260</v>
      </c>
      <c r="M204" s="224" t="s">
        <v>1032</v>
      </c>
      <c r="N204" s="224" t="s">
        <v>860</v>
      </c>
      <c r="O204" s="224" t="s">
        <v>848</v>
      </c>
      <c r="P204" s="225" t="s">
        <v>3629</v>
      </c>
      <c r="Q204" s="224" t="s">
        <v>881</v>
      </c>
      <c r="R204" s="225" t="s">
        <v>1260</v>
      </c>
      <c r="S204" s="225" t="s">
        <v>1260</v>
      </c>
      <c r="T204" s="225" t="s">
        <v>3526</v>
      </c>
      <c r="U204" s="224" t="s">
        <v>1260</v>
      </c>
      <c r="V204" s="224" t="s">
        <v>3630</v>
      </c>
      <c r="W204" s="224" t="s">
        <v>850</v>
      </c>
      <c r="X204" s="228" t="str">
        <f>VLOOKUP(HelpMe7[[#This Row],[Technician]],Technicians[#All],3,FALSE)</f>
        <v>Capgemini</v>
      </c>
      <c r="Y204" s="228" t="str">
        <f>VLOOKUP(HelpMe7[[#This Row],[Technician]],Technicians[#All],2,FALSE)</f>
        <v>SAP SD</v>
      </c>
      <c r="Z204" s="233" t="e">
        <f>IF((TEXT("Oct 28, 2024 00:00 AM","mmm dd, yyyy hh:mm") - TEXT(HelpMe7[[#This Row],[Updated Creation Date]],"mmm dd, yyyy hh:mm"))&gt;0, "Yes","No")</f>
        <v>#VALUE!</v>
      </c>
      <c r="AA204" s="230">
        <f ca="1">IF(HelpMe7[[#This Row],[Updated Resolved Date]]="-",NOW()-TEXT(HelpMe7[[#This Row],[Updated Creation Date]],"mmm dd, yyyy hh:mm"),HelpMe7[[#This Row],[Updated Resolved Date]]-HelpMe7[[#This Row],[Updated Creation Date]])</f>
        <v>150.10961238425807</v>
      </c>
      <c r="AB204" s="231" t="e">
        <f>YEAR(TEXT(HelpMe7[[#This Row],[Updated Creation Date]],"mmm dd, yyyy hh:mm"))</f>
        <v>#VALUE!</v>
      </c>
      <c r="AC204" s="228" t="e">
        <f>WEEKNUM(TEXT(HelpMe7[[#This Row],[Updated Creation Date]],"mmm dd, yyyy hh:mm"),2)</f>
        <v>#VALUE!</v>
      </c>
      <c r="AD204" s="228" t="e">
        <f>_xlfn.CONCAT(HelpMe7[[#This Row],[Year]],"-W",HelpMe7[[#This Row],[Week'#]])</f>
        <v>#VALUE!</v>
      </c>
      <c r="AE204" s="228" t="str">
        <f>IFERROR(VLOOKUP(HelpMe7[[#This Row],[ID]],CGTracker[#All],11,FALSE),"No CG Status Found")</f>
        <v>No CG Status Found</v>
      </c>
      <c r="AF204" s="228" t="e">
        <f>MONTH(TEXT(HelpMe7[[#This Row],[Updated Creation Date]],"mmm dd, yyyy hh:mm"))</f>
        <v>#VALUE!</v>
      </c>
      <c r="AG204" s="228" t="e">
        <f>_xlfn.CONCAT(HelpMe7[[#This Row],[Year]],"-M",HelpMe7[[#This Row],[Month]])</f>
        <v>#VALUE!</v>
      </c>
      <c r="AH204" s="228" t="str">
        <f ca="1">IF(HelpMe7[[#This Row],[Age]]&lt;2,"Less than 2",IF(HelpMe7[[#This Row],[Age]]&lt;5,"From 2 to 5",IF(HelpMe7[[#This Row],[Age]]&lt;10,"From 5 to 10","More than 10")))</f>
        <v>More than 10</v>
      </c>
      <c r="AI2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5" spans="1:36" ht="26">
      <c r="A205" s="237" t="s">
        <v>3631</v>
      </c>
      <c r="B205" s="224" t="s">
        <v>117</v>
      </c>
      <c r="C205" s="224" t="s">
        <v>881</v>
      </c>
      <c r="D205" s="1" t="s">
        <v>1408</v>
      </c>
      <c r="E205" s="224" t="s">
        <v>1409</v>
      </c>
      <c r="F205" s="224" t="s">
        <v>854</v>
      </c>
      <c r="G205" s="224" t="s">
        <v>855</v>
      </c>
      <c r="H205" s="224" t="s">
        <v>268</v>
      </c>
      <c r="I205" s="227" t="s">
        <v>3512</v>
      </c>
      <c r="J205" s="225" t="s">
        <v>3544</v>
      </c>
      <c r="K205" s="224" t="s">
        <v>845</v>
      </c>
      <c r="L205" s="225" t="s">
        <v>1260</v>
      </c>
      <c r="M205" s="224" t="s">
        <v>1032</v>
      </c>
      <c r="N205" s="224" t="s">
        <v>1410</v>
      </c>
      <c r="O205" s="224" t="s">
        <v>848</v>
      </c>
      <c r="P205" s="225" t="s">
        <v>3632</v>
      </c>
      <c r="Q205" s="224" t="s">
        <v>881</v>
      </c>
      <c r="R205" s="225" t="s">
        <v>1260</v>
      </c>
      <c r="S205" s="225" t="s">
        <v>1260</v>
      </c>
      <c r="T205" s="225" t="s">
        <v>3544</v>
      </c>
      <c r="U205" s="224" t="s">
        <v>1260</v>
      </c>
      <c r="V205" s="224" t="s">
        <v>3633</v>
      </c>
      <c r="W205" s="224" t="s">
        <v>850</v>
      </c>
      <c r="X205" s="228" t="str">
        <f>VLOOKUP(HelpMe7[[#This Row],[Technician]],Technicians[#All],3,FALSE)</f>
        <v>RAK Ceramics</v>
      </c>
      <c r="Y205" s="228" t="str">
        <f>VLOOKUP(HelpMe7[[#This Row],[Technician]],Technicians[#All],2,FALSE)</f>
        <v>SAP PP</v>
      </c>
      <c r="Z205" s="230" t="e">
        <f>IF((TEXT("Oct 28, 2024 00:00 AM","mmm dd, yyyy hh:mm") - TEXT(HelpMe7[[#This Row],[Updated Creation Date]],"mmm dd, yyyy hh:mm"))&gt;0, "Yes","No")</f>
        <v>#VALUE!</v>
      </c>
      <c r="AA205" s="230">
        <f ca="1">IF(HelpMe7[[#This Row],[Updated Resolved Date]]="-",NOW()-TEXT(HelpMe7[[#This Row],[Updated Creation Date]],"mmm dd, yyyy hh:mm"),HelpMe7[[#This Row],[Updated Resolved Date]]-HelpMe7[[#This Row],[Updated Creation Date]])</f>
        <v>150.10961238425807</v>
      </c>
      <c r="AB205" s="231" t="e">
        <f>YEAR(TEXT(HelpMe7[[#This Row],[Updated Creation Date]],"mmm dd, yyyy hh:mm"))</f>
        <v>#VALUE!</v>
      </c>
      <c r="AC205" s="228" t="e">
        <f>WEEKNUM(TEXT(HelpMe7[[#This Row],[Updated Creation Date]],"mmm dd, yyyy hh:mm"),2)</f>
        <v>#VALUE!</v>
      </c>
      <c r="AD205" s="228" t="e">
        <f>_xlfn.CONCAT(HelpMe7[[#This Row],[Year]],"-W",HelpMe7[[#This Row],[Week'#]])</f>
        <v>#VALUE!</v>
      </c>
      <c r="AE205" s="228" t="str">
        <f>IFERROR(VLOOKUP(HelpMe7[[#This Row],[ID]],CGTracker[#All],11,FALSE),"No CG Status Found")</f>
        <v>No CG Status Found</v>
      </c>
      <c r="AF205" s="228" t="e">
        <f>MONTH(TEXT(HelpMe7[[#This Row],[Updated Creation Date]],"mmm dd, yyyy hh:mm"))</f>
        <v>#VALUE!</v>
      </c>
      <c r="AG205" s="228" t="e">
        <f>_xlfn.CONCAT(HelpMe7[[#This Row],[Year]],"-M",HelpMe7[[#This Row],[Month]])</f>
        <v>#VALUE!</v>
      </c>
      <c r="AH205" s="228" t="str">
        <f ca="1">IF(HelpMe7[[#This Row],[Age]]&lt;2,"Less than 2",IF(HelpMe7[[#This Row],[Age]]&lt;5,"From 2 to 5",IF(HelpMe7[[#This Row],[Age]]&lt;10,"From 5 to 10","More than 10")))</f>
        <v>More than 10</v>
      </c>
      <c r="AI2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6" spans="1:36" ht="26">
      <c r="A206" s="237" t="s">
        <v>3634</v>
      </c>
      <c r="B206" s="224" t="s">
        <v>117</v>
      </c>
      <c r="C206" s="224" t="s">
        <v>881</v>
      </c>
      <c r="D206" s="1" t="s">
        <v>1411</v>
      </c>
      <c r="E206" s="224" t="s">
        <v>970</v>
      </c>
      <c r="F206" s="224" t="s">
        <v>603</v>
      </c>
      <c r="G206" s="224" t="s">
        <v>899</v>
      </c>
      <c r="H206" s="224" t="s">
        <v>268</v>
      </c>
      <c r="I206" s="227" t="s">
        <v>3512</v>
      </c>
      <c r="J206" s="225" t="s">
        <v>849</v>
      </c>
      <c r="K206" s="224" t="s">
        <v>845</v>
      </c>
      <c r="L206" s="225" t="s">
        <v>1260</v>
      </c>
      <c r="M206" s="224" t="s">
        <v>1032</v>
      </c>
      <c r="N206" s="224" t="s">
        <v>971</v>
      </c>
      <c r="O206" s="224" t="s">
        <v>848</v>
      </c>
      <c r="P206" s="225" t="s">
        <v>3635</v>
      </c>
      <c r="Q206" s="224" t="s">
        <v>881</v>
      </c>
      <c r="R206" s="225" t="s">
        <v>1260</v>
      </c>
      <c r="S206" s="225" t="s">
        <v>3636</v>
      </c>
      <c r="T206" s="225" t="s">
        <v>849</v>
      </c>
      <c r="U206" s="224" t="s">
        <v>1260</v>
      </c>
      <c r="V206" s="224" t="s">
        <v>3637</v>
      </c>
      <c r="W206" s="224" t="s">
        <v>850</v>
      </c>
      <c r="X206" s="228" t="str">
        <f>VLOOKUP(HelpMe7[[#This Row],[Technician]],Technicians[#All],3,FALSE)</f>
        <v>RAK Ceramics</v>
      </c>
      <c r="Y206" s="228" t="str">
        <f>VLOOKUP(HelpMe7[[#This Row],[Technician]],Technicians[#All],2,FALSE)</f>
        <v>SAP ABAP</v>
      </c>
      <c r="Z206" s="230" t="e">
        <f>IF((TEXT("Oct 28, 2024 00:00 AM","mmm dd, yyyy hh:mm") - TEXT(HelpMe7[[#This Row],[Updated Creation Date]],"mmm dd, yyyy hh:mm"))&gt;0, "Yes","No")</f>
        <v>#VALUE!</v>
      </c>
      <c r="AA206" s="230">
        <f ca="1">IF(HelpMe7[[#This Row],[Updated Resolved Date]]="-",NOW()-TEXT(HelpMe7[[#This Row],[Updated Creation Date]],"mmm dd, yyyy hh:mm"),HelpMe7[[#This Row],[Updated Resolved Date]]-HelpMe7[[#This Row],[Updated Creation Date]])</f>
        <v>150.10961238425807</v>
      </c>
      <c r="AB206" s="231" t="e">
        <f>YEAR(TEXT(HelpMe7[[#This Row],[Updated Creation Date]],"mmm dd, yyyy hh:mm"))</f>
        <v>#VALUE!</v>
      </c>
      <c r="AC206" s="228" t="e">
        <f>WEEKNUM(TEXT(HelpMe7[[#This Row],[Updated Creation Date]],"mmm dd, yyyy hh:mm"),2)</f>
        <v>#VALUE!</v>
      </c>
      <c r="AD206" s="228" t="e">
        <f>_xlfn.CONCAT(HelpMe7[[#This Row],[Year]],"-W",HelpMe7[[#This Row],[Week'#]])</f>
        <v>#VALUE!</v>
      </c>
      <c r="AE206" s="228" t="str">
        <f>IFERROR(VLOOKUP(HelpMe7[[#This Row],[ID]],CGTracker[#All],11,FALSE),"No CG Status Found")</f>
        <v>No CG Status Found</v>
      </c>
      <c r="AF206" s="228" t="e">
        <f>MONTH(TEXT(HelpMe7[[#This Row],[Updated Creation Date]],"mmm dd, yyyy hh:mm"))</f>
        <v>#VALUE!</v>
      </c>
      <c r="AG206" s="228" t="e">
        <f>_xlfn.CONCAT(HelpMe7[[#This Row],[Year]],"-M",HelpMe7[[#This Row],[Month]])</f>
        <v>#VALUE!</v>
      </c>
      <c r="AH206" s="228" t="str">
        <f ca="1">IF(HelpMe7[[#This Row],[Age]]&lt;2,"Less than 2",IF(HelpMe7[[#This Row],[Age]]&lt;5,"From 2 to 5",IF(HelpMe7[[#This Row],[Age]]&lt;10,"From 5 to 10","More than 10")))</f>
        <v>More than 10</v>
      </c>
      <c r="AI2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07" spans="1:36" ht="14.5">
      <c r="A207" s="237" t="s">
        <v>3638</v>
      </c>
      <c r="B207" s="224" t="s">
        <v>117</v>
      </c>
      <c r="C207" s="224" t="s">
        <v>795</v>
      </c>
      <c r="D207" s="1" t="s">
        <v>1412</v>
      </c>
      <c r="E207" s="224" t="s">
        <v>1353</v>
      </c>
      <c r="F207" s="224" t="s">
        <v>870</v>
      </c>
      <c r="G207" s="224" t="s">
        <v>864</v>
      </c>
      <c r="H207" s="224" t="s">
        <v>403</v>
      </c>
      <c r="I207" s="227" t="s">
        <v>3512</v>
      </c>
      <c r="J207" s="225" t="s">
        <v>3517</v>
      </c>
      <c r="K207" s="224" t="s">
        <v>845</v>
      </c>
      <c r="L207" s="225" t="s">
        <v>3639</v>
      </c>
      <c r="M207" s="224" t="s">
        <v>1032</v>
      </c>
      <c r="N207" s="224" t="s">
        <v>968</v>
      </c>
      <c r="O207" s="224" t="s">
        <v>920</v>
      </c>
      <c r="P207" s="225" t="s">
        <v>3639</v>
      </c>
      <c r="Q207" s="224" t="s">
        <v>795</v>
      </c>
      <c r="R207" s="225" t="s">
        <v>3640</v>
      </c>
      <c r="S207" s="225" t="s">
        <v>3641</v>
      </c>
      <c r="T207" s="225" t="s">
        <v>3517</v>
      </c>
      <c r="U207" s="224" t="s">
        <v>1260</v>
      </c>
      <c r="V207" s="224" t="s">
        <v>3642</v>
      </c>
      <c r="W207" s="224" t="s">
        <v>850</v>
      </c>
      <c r="X207" s="228" t="str">
        <f>VLOOKUP(HelpMe7[[#This Row],[Technician]],Technicians[#All],3,FALSE)</f>
        <v>Capgemini</v>
      </c>
      <c r="Y207" s="228" t="str">
        <f>VLOOKUP(HelpMe7[[#This Row],[Technician]],Technicians[#All],2,FALSE)</f>
        <v>SAP MM</v>
      </c>
      <c r="Z207" s="230" t="e">
        <f>IF((TEXT("Oct 28, 2024 00:00 AM","mmm dd, yyyy hh:mm") - TEXT(HelpMe7[[#This Row],[Updated Creation Date]],"mmm dd, yyyy hh:mm"))&gt;0, "Yes","No")</f>
        <v>#VALUE!</v>
      </c>
      <c r="AA207" s="230">
        <f ca="1">IF(HelpMe7[[#This Row],[Updated Resolved Date]]="-",NOW()-TEXT(HelpMe7[[#This Row],[Updated Creation Date]],"mmm dd, yyyy hh:mm"),HelpMe7[[#This Row],[Updated Resolved Date]]-HelpMe7[[#This Row],[Updated Creation Date]])</f>
        <v>136.0715277777781</v>
      </c>
      <c r="AB207" s="231" t="e">
        <f>YEAR(TEXT(HelpMe7[[#This Row],[Updated Creation Date]],"mmm dd, yyyy hh:mm"))</f>
        <v>#VALUE!</v>
      </c>
      <c r="AC207" s="228" t="e">
        <f>WEEKNUM(TEXT(HelpMe7[[#This Row],[Updated Creation Date]],"mmm dd, yyyy hh:mm"),2)</f>
        <v>#VALUE!</v>
      </c>
      <c r="AD207" s="228" t="e">
        <f>_xlfn.CONCAT(HelpMe7[[#This Row],[Year]],"-W",HelpMe7[[#This Row],[Week'#]])</f>
        <v>#VALUE!</v>
      </c>
      <c r="AE207" s="228" t="str">
        <f>IFERROR(VLOOKUP(HelpMe7[[#This Row],[ID]],CGTracker[#All],11,FALSE),"No CG Status Found")</f>
        <v>No CG Status Found</v>
      </c>
      <c r="AF207" s="228" t="e">
        <f>MONTH(TEXT(HelpMe7[[#This Row],[Updated Creation Date]],"mmm dd, yyyy hh:mm"))</f>
        <v>#VALUE!</v>
      </c>
      <c r="AG207" s="228" t="e">
        <f>_xlfn.CONCAT(HelpMe7[[#This Row],[Year]],"-M",HelpMe7[[#This Row],[Month]])</f>
        <v>#VALUE!</v>
      </c>
      <c r="AH207" s="228" t="str">
        <f ca="1">IF(HelpMe7[[#This Row],[Age]]&lt;2,"Less than 2",IF(HelpMe7[[#This Row],[Age]]&lt;5,"From 2 to 5",IF(HelpMe7[[#This Row],[Age]]&lt;10,"From 5 to 10","More than 10")))</f>
        <v>More than 10</v>
      </c>
      <c r="AI2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45638.74722222222</v>
      </c>
    </row>
    <row r="208" spans="1:36" ht="26">
      <c r="A208" s="237" t="s">
        <v>3643</v>
      </c>
      <c r="B208" s="224" t="s">
        <v>117</v>
      </c>
      <c r="C208" s="224" t="s">
        <v>795</v>
      </c>
      <c r="D208" s="1" t="s">
        <v>1413</v>
      </c>
      <c r="E208" s="224" t="s">
        <v>1414</v>
      </c>
      <c r="F208" s="224" t="s">
        <v>603</v>
      </c>
      <c r="G208" s="224" t="s">
        <v>899</v>
      </c>
      <c r="H208" s="224" t="s">
        <v>403</v>
      </c>
      <c r="I208" s="227" t="s">
        <v>3512</v>
      </c>
      <c r="J208" s="225" t="s">
        <v>3517</v>
      </c>
      <c r="K208" s="224" t="s">
        <v>845</v>
      </c>
      <c r="L208" s="225" t="s">
        <v>3644</v>
      </c>
      <c r="M208" s="224" t="s">
        <v>1032</v>
      </c>
      <c r="N208" s="224" t="s">
        <v>971</v>
      </c>
      <c r="O208" s="224" t="s">
        <v>920</v>
      </c>
      <c r="P208" s="225" t="s">
        <v>3644</v>
      </c>
      <c r="Q208" s="224" t="s">
        <v>795</v>
      </c>
      <c r="R208" s="225" t="s">
        <v>3645</v>
      </c>
      <c r="S208" s="225" t="s">
        <v>3646</v>
      </c>
      <c r="T208" s="225" t="s">
        <v>3517</v>
      </c>
      <c r="U208" s="224" t="s">
        <v>1260</v>
      </c>
      <c r="V208" s="224" t="s">
        <v>3647</v>
      </c>
      <c r="W208" s="224" t="s">
        <v>850</v>
      </c>
      <c r="X208" s="228" t="str">
        <f>VLOOKUP(HelpMe7[[#This Row],[Technician]],Technicians[#All],3,FALSE)</f>
        <v>RAK Ceramics</v>
      </c>
      <c r="Y208" s="228" t="str">
        <f>VLOOKUP(HelpMe7[[#This Row],[Technician]],Technicians[#All],2,FALSE)</f>
        <v>SAP ABAP</v>
      </c>
      <c r="Z208" s="230" t="e">
        <f>IF((TEXT("Oct 28, 2024 00:00 AM","mmm dd, yyyy hh:mm") - TEXT(HelpMe7[[#This Row],[Updated Creation Date]],"mmm dd, yyyy hh:mm"))&gt;0, "Yes","No")</f>
        <v>#VALUE!</v>
      </c>
      <c r="AA208" s="230">
        <f ca="1">IF(HelpMe7[[#This Row],[Updated Resolved Date]]="-",NOW()-TEXT(HelpMe7[[#This Row],[Updated Creation Date]],"mmm dd, yyyy hh:mm"),HelpMe7[[#This Row],[Updated Resolved Date]]-HelpMe7[[#This Row],[Updated Creation Date]])</f>
        <v>73.799305555556202</v>
      </c>
      <c r="AB208" s="231" t="e">
        <f>YEAR(TEXT(HelpMe7[[#This Row],[Updated Creation Date]],"mmm dd, yyyy hh:mm"))</f>
        <v>#VALUE!</v>
      </c>
      <c r="AC208" s="228" t="e">
        <f>WEEKNUM(TEXT(HelpMe7[[#This Row],[Updated Creation Date]],"mmm dd, yyyy hh:mm"),2)</f>
        <v>#VALUE!</v>
      </c>
      <c r="AD208" s="228" t="e">
        <f>_xlfn.CONCAT(HelpMe7[[#This Row],[Year]],"-W",HelpMe7[[#This Row],[Week'#]])</f>
        <v>#VALUE!</v>
      </c>
      <c r="AE208" s="228" t="str">
        <f>IFERROR(VLOOKUP(HelpMe7[[#This Row],[ID]],CGTracker[#All],11,FALSE),"No CG Status Found")</f>
        <v>No CG Status Found</v>
      </c>
      <c r="AF208" s="228" t="e">
        <f>MONTH(TEXT(HelpMe7[[#This Row],[Updated Creation Date]],"mmm dd, yyyy hh:mm"))</f>
        <v>#VALUE!</v>
      </c>
      <c r="AG208" s="228" t="e">
        <f>_xlfn.CONCAT(HelpMe7[[#This Row],[Year]],"-M",HelpMe7[[#This Row],[Month]])</f>
        <v>#VALUE!</v>
      </c>
      <c r="AH208" s="228" t="str">
        <f ca="1">IF(HelpMe7[[#This Row],[Age]]&lt;2,"Less than 2",IF(HelpMe7[[#This Row],[Age]]&lt;5,"From 2 to 5",IF(HelpMe7[[#This Row],[Age]]&lt;10,"From 5 to 10","More than 10")))</f>
        <v>More than 10</v>
      </c>
      <c r="AI2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45576.474999999999</v>
      </c>
    </row>
    <row r="209" spans="1:36" ht="14.5">
      <c r="A209" s="237" t="s">
        <v>3648</v>
      </c>
      <c r="B209" s="224" t="s">
        <v>117</v>
      </c>
      <c r="C209" s="224" t="s">
        <v>881</v>
      </c>
      <c r="D209" s="1" t="s">
        <v>1415</v>
      </c>
      <c r="E209" s="224" t="s">
        <v>1120</v>
      </c>
      <c r="F209" s="224" t="s">
        <v>742</v>
      </c>
      <c r="G209" s="224" t="s">
        <v>942</v>
      </c>
      <c r="H209" s="224" t="s">
        <v>268</v>
      </c>
      <c r="I209" s="227" t="s">
        <v>3512</v>
      </c>
      <c r="J209" s="225" t="s">
        <v>3526</v>
      </c>
      <c r="K209" s="224" t="s">
        <v>845</v>
      </c>
      <c r="L209" s="225" t="s">
        <v>1260</v>
      </c>
      <c r="M209" s="224" t="s">
        <v>1032</v>
      </c>
      <c r="N209" s="224" t="s">
        <v>912</v>
      </c>
      <c r="O209" s="224" t="s">
        <v>848</v>
      </c>
      <c r="P209" s="225" t="s">
        <v>3649</v>
      </c>
      <c r="Q209" s="224" t="s">
        <v>881</v>
      </c>
      <c r="R209" s="225" t="s">
        <v>1260</v>
      </c>
      <c r="S209" s="225" t="s">
        <v>3650</v>
      </c>
      <c r="T209" s="225" t="s">
        <v>3526</v>
      </c>
      <c r="U209" s="224" t="s">
        <v>1260</v>
      </c>
      <c r="V209" s="224" t="s">
        <v>3651</v>
      </c>
      <c r="W209" s="224" t="s">
        <v>850</v>
      </c>
      <c r="X209" s="228" t="str">
        <f>VLOOKUP(HelpMe7[[#This Row],[Technician]],Technicians[#All],3,FALSE)</f>
        <v>RAK Ceramics</v>
      </c>
      <c r="Y209" s="228" t="str">
        <f>VLOOKUP(HelpMe7[[#This Row],[Technician]],Technicians[#All],2,FALSE)</f>
        <v>SAP SD</v>
      </c>
      <c r="Z209" s="233" t="e">
        <f>IF((TEXT("Oct 28, 2024 00:00 AM","mmm dd, yyyy hh:mm") - TEXT(HelpMe7[[#This Row],[Updated Creation Date]],"mmm dd, yyyy hh:mm"))&gt;0, "Yes","No")</f>
        <v>#VALUE!</v>
      </c>
      <c r="AA209" s="230">
        <f ca="1">IF(HelpMe7[[#This Row],[Updated Resolved Date]]="-",NOW()-TEXT(HelpMe7[[#This Row],[Updated Creation Date]],"mmm dd, yyyy hh:mm"),HelpMe7[[#This Row],[Updated Resolved Date]]-HelpMe7[[#This Row],[Updated Creation Date]])</f>
        <v>150.10961238425807</v>
      </c>
      <c r="AB209" s="231" t="e">
        <f>YEAR(TEXT(HelpMe7[[#This Row],[Updated Creation Date]],"mmm dd, yyyy hh:mm"))</f>
        <v>#VALUE!</v>
      </c>
      <c r="AC209" s="228" t="e">
        <f>WEEKNUM(TEXT(HelpMe7[[#This Row],[Updated Creation Date]],"mmm dd, yyyy hh:mm"),2)</f>
        <v>#VALUE!</v>
      </c>
      <c r="AD209" s="228" t="e">
        <f>_xlfn.CONCAT(HelpMe7[[#This Row],[Year]],"-W",HelpMe7[[#This Row],[Week'#]])</f>
        <v>#VALUE!</v>
      </c>
      <c r="AE209" s="228" t="str">
        <f>IFERROR(VLOOKUP(HelpMe7[[#This Row],[ID]],CGTracker[#All],11,FALSE),"No CG Status Found")</f>
        <v>No CG Status Found</v>
      </c>
      <c r="AF209" s="228" t="e">
        <f>MONTH(TEXT(HelpMe7[[#This Row],[Updated Creation Date]],"mmm dd, yyyy hh:mm"))</f>
        <v>#VALUE!</v>
      </c>
      <c r="AG209" s="228" t="e">
        <f>_xlfn.CONCAT(HelpMe7[[#This Row],[Year]],"-M",HelpMe7[[#This Row],[Month]])</f>
        <v>#VALUE!</v>
      </c>
      <c r="AH209" s="228" t="str">
        <f ca="1">IF(HelpMe7[[#This Row],[Age]]&lt;2,"Less than 2",IF(HelpMe7[[#This Row],[Age]]&lt;5,"From 2 to 5",IF(HelpMe7[[#This Row],[Age]]&lt;10,"From 5 to 10","More than 10")))</f>
        <v>More than 10</v>
      </c>
      <c r="AI2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0" spans="1:36" ht="14.5">
      <c r="A210" s="237" t="s">
        <v>3652</v>
      </c>
      <c r="B210" s="224" t="s">
        <v>117</v>
      </c>
      <c r="C210" s="224" t="s">
        <v>881</v>
      </c>
      <c r="D210" s="1" t="s">
        <v>1416</v>
      </c>
      <c r="E210" s="224" t="s">
        <v>1297</v>
      </c>
      <c r="F210" s="224" t="s">
        <v>742</v>
      </c>
      <c r="G210" s="224" t="s">
        <v>516</v>
      </c>
      <c r="H210" s="224" t="s">
        <v>131</v>
      </c>
      <c r="I210" s="227" t="s">
        <v>3512</v>
      </c>
      <c r="J210" s="225" t="s">
        <v>3526</v>
      </c>
      <c r="K210" s="224" t="s">
        <v>845</v>
      </c>
      <c r="L210" s="225" t="s">
        <v>1260</v>
      </c>
      <c r="M210" s="224" t="s">
        <v>1032</v>
      </c>
      <c r="N210" s="224" t="s">
        <v>983</v>
      </c>
      <c r="O210" s="224" t="s">
        <v>848</v>
      </c>
      <c r="P210" s="225" t="s">
        <v>3653</v>
      </c>
      <c r="Q210" s="224" t="s">
        <v>881</v>
      </c>
      <c r="R210" s="225" t="s">
        <v>1260</v>
      </c>
      <c r="S210" s="225" t="s">
        <v>1260</v>
      </c>
      <c r="T210" s="225" t="s">
        <v>3526</v>
      </c>
      <c r="U210" s="224" t="s">
        <v>1260</v>
      </c>
      <c r="V210" s="224" t="s">
        <v>3654</v>
      </c>
      <c r="W210" s="224" t="s">
        <v>850</v>
      </c>
      <c r="X210" s="228" t="str">
        <f>VLOOKUP(HelpMe7[[#This Row],[Technician]],Technicians[#All],3,FALSE)</f>
        <v>RAK Ceramics</v>
      </c>
      <c r="Y210" s="228" t="str">
        <f>VLOOKUP(HelpMe7[[#This Row],[Technician]],Technicians[#All],2,FALSE)</f>
        <v>SAP SD</v>
      </c>
      <c r="Z210" s="230" t="e">
        <f>IF((TEXT("Oct 28, 2024 00:00 AM","mmm dd, yyyy hh:mm") - TEXT(HelpMe7[[#This Row],[Updated Creation Date]],"mmm dd, yyyy hh:mm"))&gt;0, "Yes","No")</f>
        <v>#VALUE!</v>
      </c>
      <c r="AA210" s="230">
        <f ca="1">IF(HelpMe7[[#This Row],[Updated Resolved Date]]="-",NOW()-TEXT(HelpMe7[[#This Row],[Updated Creation Date]],"mmm dd, yyyy hh:mm"),HelpMe7[[#This Row],[Updated Resolved Date]]-HelpMe7[[#This Row],[Updated Creation Date]])</f>
        <v>150.10961238425807</v>
      </c>
      <c r="AB210" s="231" t="e">
        <f>YEAR(TEXT(HelpMe7[[#This Row],[Updated Creation Date]],"mmm dd, yyyy hh:mm"))</f>
        <v>#VALUE!</v>
      </c>
      <c r="AC210" s="228" t="e">
        <f>WEEKNUM(TEXT(HelpMe7[[#This Row],[Updated Creation Date]],"mmm dd, yyyy hh:mm"),2)</f>
        <v>#VALUE!</v>
      </c>
      <c r="AD210" s="228" t="e">
        <f>_xlfn.CONCAT(HelpMe7[[#This Row],[Year]],"-W",HelpMe7[[#This Row],[Week'#]])</f>
        <v>#VALUE!</v>
      </c>
      <c r="AE210" s="228" t="str">
        <f>IFERROR(VLOOKUP(HelpMe7[[#This Row],[ID]],CGTracker[#All],11,FALSE),"No CG Status Found")</f>
        <v>No CG Status Found</v>
      </c>
      <c r="AF210" s="228" t="e">
        <f>MONTH(TEXT(HelpMe7[[#This Row],[Updated Creation Date]],"mmm dd, yyyy hh:mm"))</f>
        <v>#VALUE!</v>
      </c>
      <c r="AG210" s="228" t="e">
        <f>_xlfn.CONCAT(HelpMe7[[#This Row],[Year]],"-M",HelpMe7[[#This Row],[Month]])</f>
        <v>#VALUE!</v>
      </c>
      <c r="AH210" s="228" t="str">
        <f ca="1">IF(HelpMe7[[#This Row],[Age]]&lt;2,"Less than 2",IF(HelpMe7[[#This Row],[Age]]&lt;5,"From 2 to 5",IF(HelpMe7[[#This Row],[Age]]&lt;10,"From 5 to 10","More than 10")))</f>
        <v>More than 10</v>
      </c>
      <c r="AI2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1" spans="1:36" ht="26">
      <c r="A211" s="237" t="s">
        <v>3655</v>
      </c>
      <c r="B211" s="224" t="s">
        <v>117</v>
      </c>
      <c r="C211" s="224" t="s">
        <v>881</v>
      </c>
      <c r="D211" s="1" t="s">
        <v>1417</v>
      </c>
      <c r="E211" s="224" t="s">
        <v>938</v>
      </c>
      <c r="F211" s="224" t="s">
        <v>854</v>
      </c>
      <c r="G211" s="224" t="s">
        <v>855</v>
      </c>
      <c r="H211" s="224" t="s">
        <v>131</v>
      </c>
      <c r="I211" s="227" t="s">
        <v>3512</v>
      </c>
      <c r="J211" s="225" t="s">
        <v>3526</v>
      </c>
      <c r="K211" s="224" t="s">
        <v>845</v>
      </c>
      <c r="L211" s="225" t="s">
        <v>1260</v>
      </c>
      <c r="M211" s="224" t="s">
        <v>1032</v>
      </c>
      <c r="N211" s="224" t="s">
        <v>871</v>
      </c>
      <c r="O211" s="224" t="s">
        <v>848</v>
      </c>
      <c r="P211" s="225" t="s">
        <v>3656</v>
      </c>
      <c r="Q211" s="224" t="s">
        <v>881</v>
      </c>
      <c r="R211" s="225" t="s">
        <v>1260</v>
      </c>
      <c r="S211" s="225" t="s">
        <v>1260</v>
      </c>
      <c r="T211" s="225" t="s">
        <v>3526</v>
      </c>
      <c r="U211" s="224" t="s">
        <v>1260</v>
      </c>
      <c r="V211" s="224" t="s">
        <v>3657</v>
      </c>
      <c r="W211" s="224" t="s">
        <v>850</v>
      </c>
      <c r="X211" s="228" t="str">
        <f>VLOOKUP(HelpMe7[[#This Row],[Technician]],Technicians[#All],3,FALSE)</f>
        <v>RAK Ceramics</v>
      </c>
      <c r="Y211" s="228" t="str">
        <f>VLOOKUP(HelpMe7[[#This Row],[Technician]],Technicians[#All],2,FALSE)</f>
        <v>SAP PP</v>
      </c>
      <c r="Z211" s="233" t="e">
        <f>IF((TEXT("Oct 28, 2024 00:00 AM","mmm dd, yyyy hh:mm") - TEXT(HelpMe7[[#This Row],[Updated Creation Date]],"mmm dd, yyyy hh:mm"))&gt;0, "Yes","No")</f>
        <v>#VALUE!</v>
      </c>
      <c r="AA211" s="230">
        <f ca="1">IF(HelpMe7[[#This Row],[Updated Resolved Date]]="-",NOW()-TEXT(HelpMe7[[#This Row],[Updated Creation Date]],"mmm dd, yyyy hh:mm"),HelpMe7[[#This Row],[Updated Resolved Date]]-HelpMe7[[#This Row],[Updated Creation Date]])</f>
        <v>150.10961238425807</v>
      </c>
      <c r="AB211" s="231" t="e">
        <f>YEAR(TEXT(HelpMe7[[#This Row],[Updated Creation Date]],"mmm dd, yyyy hh:mm"))</f>
        <v>#VALUE!</v>
      </c>
      <c r="AC211" s="228" t="e">
        <f>WEEKNUM(TEXT(HelpMe7[[#This Row],[Updated Creation Date]],"mmm dd, yyyy hh:mm"),2)</f>
        <v>#VALUE!</v>
      </c>
      <c r="AD211" s="228" t="e">
        <f>_xlfn.CONCAT(HelpMe7[[#This Row],[Year]],"-W",HelpMe7[[#This Row],[Week'#]])</f>
        <v>#VALUE!</v>
      </c>
      <c r="AE211" s="228" t="str">
        <f>IFERROR(VLOOKUP(HelpMe7[[#This Row],[ID]],CGTracker[#All],11,FALSE),"No CG Status Found")</f>
        <v>No CG Status Found</v>
      </c>
      <c r="AF211" s="228" t="e">
        <f>MONTH(TEXT(HelpMe7[[#This Row],[Updated Creation Date]],"mmm dd, yyyy hh:mm"))</f>
        <v>#VALUE!</v>
      </c>
      <c r="AG211" s="228" t="e">
        <f>_xlfn.CONCAT(HelpMe7[[#This Row],[Year]],"-M",HelpMe7[[#This Row],[Month]])</f>
        <v>#VALUE!</v>
      </c>
      <c r="AH211" s="228" t="str">
        <f ca="1">IF(HelpMe7[[#This Row],[Age]]&lt;2,"Less than 2",IF(HelpMe7[[#This Row],[Age]]&lt;5,"From 2 to 5",IF(HelpMe7[[#This Row],[Age]]&lt;10,"From 5 to 10","More than 10")))</f>
        <v>More than 10</v>
      </c>
      <c r="AI2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2" spans="1:36" ht="26">
      <c r="A212" s="237" t="s">
        <v>3658</v>
      </c>
      <c r="B212" s="224" t="s">
        <v>117</v>
      </c>
      <c r="C212" s="224" t="s">
        <v>881</v>
      </c>
      <c r="D212" s="1" t="s">
        <v>485</v>
      </c>
      <c r="E212" s="224" t="s">
        <v>1418</v>
      </c>
      <c r="F212" s="224" t="s">
        <v>854</v>
      </c>
      <c r="G212" s="224" t="s">
        <v>1364</v>
      </c>
      <c r="H212" s="224" t="s">
        <v>268</v>
      </c>
      <c r="I212" s="227" t="s">
        <v>3512</v>
      </c>
      <c r="J212" s="226" t="s">
        <v>849</v>
      </c>
      <c r="K212" s="224" t="s">
        <v>845</v>
      </c>
      <c r="L212" s="225" t="s">
        <v>1260</v>
      </c>
      <c r="M212" s="224" t="s">
        <v>1032</v>
      </c>
      <c r="N212" s="224" t="s">
        <v>1260</v>
      </c>
      <c r="O212" s="224" t="s">
        <v>848</v>
      </c>
      <c r="P212" s="225" t="s">
        <v>3659</v>
      </c>
      <c r="Q212" s="224" t="s">
        <v>881</v>
      </c>
      <c r="R212" s="225" t="s">
        <v>1260</v>
      </c>
      <c r="S212" s="225" t="s">
        <v>3660</v>
      </c>
      <c r="T212" s="226" t="s">
        <v>849</v>
      </c>
      <c r="U212" s="224" t="s">
        <v>1260</v>
      </c>
      <c r="V212" s="224" t="s">
        <v>3661</v>
      </c>
      <c r="W212" s="224" t="s">
        <v>850</v>
      </c>
      <c r="X212" s="228" t="str">
        <f>VLOOKUP(HelpMe7[[#This Row],[Technician]],Technicians[#All],3,FALSE)</f>
        <v>RAK Ceramics</v>
      </c>
      <c r="Y212" s="228" t="str">
        <f>VLOOKUP(HelpMe7[[#This Row],[Technician]],Technicians[#All],2,FALSE)</f>
        <v>SAP PP</v>
      </c>
      <c r="Z212" s="233" t="e">
        <f>IF((TEXT("Oct 28, 2024 00:00 AM","mmm dd, yyyy hh:mm") - TEXT(HelpMe7[[#This Row],[Updated Creation Date]],"mmm dd, yyyy hh:mm"))&gt;0, "Yes","No")</f>
        <v>#VALUE!</v>
      </c>
      <c r="AA212" s="230">
        <f ca="1">IF(HelpMe7[[#This Row],[Updated Resolved Date]]="-",NOW()-TEXT(HelpMe7[[#This Row],[Updated Creation Date]],"mmm dd, yyyy hh:mm"),HelpMe7[[#This Row],[Updated Resolved Date]]-HelpMe7[[#This Row],[Updated Creation Date]])</f>
        <v>150.10961238425807</v>
      </c>
      <c r="AB212" s="231" t="e">
        <f>YEAR(TEXT(HelpMe7[[#This Row],[Updated Creation Date]],"mmm dd, yyyy hh:mm"))</f>
        <v>#VALUE!</v>
      </c>
      <c r="AC212" s="228" t="e">
        <f>WEEKNUM(TEXT(HelpMe7[[#This Row],[Updated Creation Date]],"mmm dd, yyyy hh:mm"),2)</f>
        <v>#VALUE!</v>
      </c>
      <c r="AD212" s="228" t="e">
        <f>_xlfn.CONCAT(HelpMe7[[#This Row],[Year]],"-W",HelpMe7[[#This Row],[Week'#]])</f>
        <v>#VALUE!</v>
      </c>
      <c r="AE212" s="228" t="str">
        <f>IFERROR(VLOOKUP(HelpMe7[[#This Row],[ID]],CGTracker[#All],11,FALSE),"No CG Status Found")</f>
        <v>No CG Status Found</v>
      </c>
      <c r="AF212" s="228" t="e">
        <f>MONTH(TEXT(HelpMe7[[#This Row],[Updated Creation Date]],"mmm dd, yyyy hh:mm"))</f>
        <v>#VALUE!</v>
      </c>
      <c r="AG212" s="228" t="e">
        <f>_xlfn.CONCAT(HelpMe7[[#This Row],[Year]],"-M",HelpMe7[[#This Row],[Month]])</f>
        <v>#VALUE!</v>
      </c>
      <c r="AH212" s="228" t="str">
        <f ca="1">IF(HelpMe7[[#This Row],[Age]]&lt;2,"Less than 2",IF(HelpMe7[[#This Row],[Age]]&lt;5,"From 2 to 5",IF(HelpMe7[[#This Row],[Age]]&lt;10,"From 5 to 10","More than 10")))</f>
        <v>More than 10</v>
      </c>
      <c r="AI2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3" spans="1:36" ht="14.5">
      <c r="A213" s="237" t="s">
        <v>3662</v>
      </c>
      <c r="B213" s="224" t="s">
        <v>117</v>
      </c>
      <c r="C213" s="224" t="s">
        <v>881</v>
      </c>
      <c r="D213" s="1" t="s">
        <v>1419</v>
      </c>
      <c r="E213" s="224" t="s">
        <v>1149</v>
      </c>
      <c r="F213" s="224" t="s">
        <v>742</v>
      </c>
      <c r="G213" s="224" t="s">
        <v>516</v>
      </c>
      <c r="H213" s="224" t="s">
        <v>403</v>
      </c>
      <c r="I213" s="227" t="s">
        <v>3512</v>
      </c>
      <c r="J213" s="225" t="s">
        <v>3544</v>
      </c>
      <c r="K213" s="224" t="s">
        <v>845</v>
      </c>
      <c r="L213" s="225" t="s">
        <v>3663</v>
      </c>
      <c r="M213" s="224" t="s">
        <v>1032</v>
      </c>
      <c r="N213" s="224" t="s">
        <v>1260</v>
      </c>
      <c r="O213" s="224" t="s">
        <v>848</v>
      </c>
      <c r="P213" s="225" t="s">
        <v>3663</v>
      </c>
      <c r="Q213" s="224" t="s">
        <v>881</v>
      </c>
      <c r="R213" s="225" t="s">
        <v>3664</v>
      </c>
      <c r="S213" s="225" t="s">
        <v>3664</v>
      </c>
      <c r="T213" s="225" t="s">
        <v>3544</v>
      </c>
      <c r="U213" s="224" t="s">
        <v>1260</v>
      </c>
      <c r="V213" s="224" t="s">
        <v>3665</v>
      </c>
      <c r="W213" s="224" t="s">
        <v>850</v>
      </c>
      <c r="X213" s="228" t="str">
        <f>VLOOKUP(HelpMe7[[#This Row],[Technician]],Technicians[#All],3,FALSE)</f>
        <v>RAK Ceramics</v>
      </c>
      <c r="Y213" s="228" t="str">
        <f>VLOOKUP(HelpMe7[[#This Row],[Technician]],Technicians[#All],2,FALSE)</f>
        <v>SAP SD</v>
      </c>
      <c r="Z213" s="230" t="e">
        <f>IF((TEXT("Oct 28, 2024 00:00 AM","mmm dd, yyyy hh:mm") - TEXT(HelpMe7[[#This Row],[Updated Creation Date]],"mmm dd, yyyy hh:mm"))&gt;0, "Yes","No")</f>
        <v>#VALUE!</v>
      </c>
      <c r="AA213" s="230">
        <f ca="1">IF(HelpMe7[[#This Row],[Updated Resolved Date]]="-",NOW()-TEXT(HelpMe7[[#This Row],[Updated Creation Date]],"mmm dd, yyyy hh:mm"),HelpMe7[[#This Row],[Updated Resolved Date]]-HelpMe7[[#This Row],[Updated Creation Date]])</f>
        <v>80.045138888890506</v>
      </c>
      <c r="AB213" s="231" t="e">
        <f>YEAR(TEXT(HelpMe7[[#This Row],[Updated Creation Date]],"mmm dd, yyyy hh:mm"))</f>
        <v>#VALUE!</v>
      </c>
      <c r="AC213" s="228" t="e">
        <f>WEEKNUM(TEXT(HelpMe7[[#This Row],[Updated Creation Date]],"mmm dd, yyyy hh:mm"),2)</f>
        <v>#VALUE!</v>
      </c>
      <c r="AD213" s="228" t="e">
        <f>_xlfn.CONCAT(HelpMe7[[#This Row],[Year]],"-W",HelpMe7[[#This Row],[Week'#]])</f>
        <v>#VALUE!</v>
      </c>
      <c r="AE213" s="228" t="str">
        <f>IFERROR(VLOOKUP(HelpMe7[[#This Row],[ID]],CGTracker[#All],11,FALSE),"No CG Status Found")</f>
        <v>No CG Status Found</v>
      </c>
      <c r="AF213" s="228" t="e">
        <f>MONTH(TEXT(HelpMe7[[#This Row],[Updated Creation Date]],"mmm dd, yyyy hh:mm"))</f>
        <v>#VALUE!</v>
      </c>
      <c r="AG213" s="228" t="e">
        <f>_xlfn.CONCAT(HelpMe7[[#This Row],[Year]],"-M",HelpMe7[[#This Row],[Month]])</f>
        <v>#VALUE!</v>
      </c>
      <c r="AH213" s="228" t="str">
        <f ca="1">IF(HelpMe7[[#This Row],[Age]]&lt;2,"Less than 2",IF(HelpMe7[[#This Row],[Age]]&lt;5,"From 2 to 5",IF(HelpMe7[[#This Row],[Age]]&lt;10,"From 5 to 10","More than 10")))</f>
        <v>More than 10</v>
      </c>
      <c r="AI2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45582.720833333333</v>
      </c>
    </row>
    <row r="214" spans="1:36" ht="14.5">
      <c r="A214" s="237" t="s">
        <v>3666</v>
      </c>
      <c r="B214" s="224" t="s">
        <v>117</v>
      </c>
      <c r="C214" s="224" t="s">
        <v>881</v>
      </c>
      <c r="D214" s="1" t="s">
        <v>1420</v>
      </c>
      <c r="E214" s="224" t="s">
        <v>1297</v>
      </c>
      <c r="F214" s="224" t="s">
        <v>742</v>
      </c>
      <c r="G214" s="224" t="s">
        <v>1052</v>
      </c>
      <c r="H214" s="224" t="s">
        <v>268</v>
      </c>
      <c r="I214" s="227" t="s">
        <v>3512</v>
      </c>
      <c r="J214" s="226" t="s">
        <v>849</v>
      </c>
      <c r="K214" s="224" t="s">
        <v>845</v>
      </c>
      <c r="L214" s="225" t="s">
        <v>1260</v>
      </c>
      <c r="M214" s="224" t="s">
        <v>1032</v>
      </c>
      <c r="N214" s="224" t="s">
        <v>983</v>
      </c>
      <c r="O214" s="224" t="s">
        <v>848</v>
      </c>
      <c r="P214" s="225" t="s">
        <v>3667</v>
      </c>
      <c r="Q214" s="224" t="s">
        <v>881</v>
      </c>
      <c r="R214" s="225" t="s">
        <v>1260</v>
      </c>
      <c r="S214" s="225" t="s">
        <v>1260</v>
      </c>
      <c r="T214" s="226" t="s">
        <v>849</v>
      </c>
      <c r="U214" s="224" t="s">
        <v>1260</v>
      </c>
      <c r="V214" s="224" t="s">
        <v>3668</v>
      </c>
      <c r="W214" s="224" t="s">
        <v>850</v>
      </c>
      <c r="X214" s="228" t="str">
        <f>VLOOKUP(HelpMe7[[#This Row],[Technician]],Technicians[#All],3,FALSE)</f>
        <v>RAK Ceramics</v>
      </c>
      <c r="Y214" s="228" t="str">
        <f>VLOOKUP(HelpMe7[[#This Row],[Technician]],Technicians[#All],2,FALSE)</f>
        <v>SAP SD</v>
      </c>
      <c r="Z214" s="233" t="e">
        <f>IF((TEXT("Oct 28, 2024 00:00 AM","mmm dd, yyyy hh:mm") - TEXT(HelpMe7[[#This Row],[Updated Creation Date]],"mmm dd, yyyy hh:mm"))&gt;0, "Yes","No")</f>
        <v>#VALUE!</v>
      </c>
      <c r="AA214" s="230">
        <f ca="1">IF(HelpMe7[[#This Row],[Updated Resolved Date]]="-",NOW()-TEXT(HelpMe7[[#This Row],[Updated Creation Date]],"mmm dd, yyyy hh:mm"),HelpMe7[[#This Row],[Updated Resolved Date]]-HelpMe7[[#This Row],[Updated Creation Date]])</f>
        <v>150.10961238425807</v>
      </c>
      <c r="AB214" s="231" t="e">
        <f>YEAR(TEXT(HelpMe7[[#This Row],[Updated Creation Date]],"mmm dd, yyyy hh:mm"))</f>
        <v>#VALUE!</v>
      </c>
      <c r="AC214" s="228" t="e">
        <f>WEEKNUM(TEXT(HelpMe7[[#This Row],[Updated Creation Date]],"mmm dd, yyyy hh:mm"),2)</f>
        <v>#VALUE!</v>
      </c>
      <c r="AD214" s="228" t="e">
        <f>_xlfn.CONCAT(HelpMe7[[#This Row],[Year]],"-W",HelpMe7[[#This Row],[Week'#]])</f>
        <v>#VALUE!</v>
      </c>
      <c r="AE214" s="228" t="str">
        <f>IFERROR(VLOOKUP(HelpMe7[[#This Row],[ID]],CGTracker[#All],11,FALSE),"No CG Status Found")</f>
        <v>No CG Status Found</v>
      </c>
      <c r="AF214" s="228" t="e">
        <f>MONTH(TEXT(HelpMe7[[#This Row],[Updated Creation Date]],"mmm dd, yyyy hh:mm"))</f>
        <v>#VALUE!</v>
      </c>
      <c r="AG214" s="228" t="e">
        <f>_xlfn.CONCAT(HelpMe7[[#This Row],[Year]],"-M",HelpMe7[[#This Row],[Month]])</f>
        <v>#VALUE!</v>
      </c>
      <c r="AH214" s="228" t="str">
        <f ca="1">IF(HelpMe7[[#This Row],[Age]]&lt;2,"Less than 2",IF(HelpMe7[[#This Row],[Age]]&lt;5,"From 2 to 5",IF(HelpMe7[[#This Row],[Age]]&lt;10,"From 5 to 10","More than 10")))</f>
        <v>More than 10</v>
      </c>
      <c r="AI2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5" spans="1:36" ht="26">
      <c r="A215" s="237" t="s">
        <v>3669</v>
      </c>
      <c r="B215" s="224" t="s">
        <v>117</v>
      </c>
      <c r="C215" s="224" t="s">
        <v>881</v>
      </c>
      <c r="D215" s="1" t="s">
        <v>1421</v>
      </c>
      <c r="E215" s="224" t="s">
        <v>1422</v>
      </c>
      <c r="F215" s="224" t="s">
        <v>603</v>
      </c>
      <c r="G215" s="224" t="s">
        <v>899</v>
      </c>
      <c r="H215" s="224" t="s">
        <v>403</v>
      </c>
      <c r="I215" s="227" t="s">
        <v>3512</v>
      </c>
      <c r="J215" s="225" t="s">
        <v>3526</v>
      </c>
      <c r="K215" s="224" t="s">
        <v>845</v>
      </c>
      <c r="L215" s="225" t="s">
        <v>3670</v>
      </c>
      <c r="M215" s="224" t="s">
        <v>1032</v>
      </c>
      <c r="N215" s="224" t="s">
        <v>878</v>
      </c>
      <c r="O215" s="224" t="s">
        <v>848</v>
      </c>
      <c r="P215" s="225" t="s">
        <v>3671</v>
      </c>
      <c r="Q215" s="224" t="s">
        <v>881</v>
      </c>
      <c r="R215" s="225" t="s">
        <v>3672</v>
      </c>
      <c r="S215" s="225" t="s">
        <v>3672</v>
      </c>
      <c r="T215" s="225" t="s">
        <v>3526</v>
      </c>
      <c r="U215" s="224" t="s">
        <v>1260</v>
      </c>
      <c r="V215" s="224" t="s">
        <v>3673</v>
      </c>
      <c r="W215" s="224" t="s">
        <v>850</v>
      </c>
      <c r="X215" s="228" t="str">
        <f>VLOOKUP(HelpMe7[[#This Row],[Technician]],Technicians[#All],3,FALSE)</f>
        <v>RAK Ceramics</v>
      </c>
      <c r="Y215" s="228" t="str">
        <f>VLOOKUP(HelpMe7[[#This Row],[Technician]],Technicians[#All],2,FALSE)</f>
        <v>SAP ABAP</v>
      </c>
      <c r="Z215" s="230" t="e">
        <f>IF((TEXT("Oct 28, 2024 00:00 AM","mmm dd, yyyy hh:mm") - TEXT(HelpMe7[[#This Row],[Updated Creation Date]],"mmm dd, yyyy hh:mm"))&gt;0, "Yes","No")</f>
        <v>#VALUE!</v>
      </c>
      <c r="AA215" s="230">
        <f ca="1">IF(HelpMe7[[#This Row],[Updated Resolved Date]]="-",NOW()-TEXT(HelpMe7[[#This Row],[Updated Creation Date]],"mmm dd, yyyy hh:mm"),HelpMe7[[#This Row],[Updated Resolved Date]]-HelpMe7[[#This Row],[Updated Creation Date]])</f>
        <v>9.7986111111167702</v>
      </c>
      <c r="AB215" s="231" t="e">
        <f>YEAR(TEXT(HelpMe7[[#This Row],[Updated Creation Date]],"mmm dd, yyyy hh:mm"))</f>
        <v>#VALUE!</v>
      </c>
      <c r="AC215" s="228" t="e">
        <f>WEEKNUM(TEXT(HelpMe7[[#This Row],[Updated Creation Date]],"mmm dd, yyyy hh:mm"),2)</f>
        <v>#VALUE!</v>
      </c>
      <c r="AD215" s="228" t="e">
        <f>_xlfn.CONCAT(HelpMe7[[#This Row],[Year]],"-W",HelpMe7[[#This Row],[Week'#]])</f>
        <v>#VALUE!</v>
      </c>
      <c r="AE215" s="228" t="str">
        <f>IFERROR(VLOOKUP(HelpMe7[[#This Row],[ID]],CGTracker[#All],11,FALSE),"No CG Status Found")</f>
        <v>No CG Status Found</v>
      </c>
      <c r="AF215" s="228" t="e">
        <f>MONTH(TEXT(HelpMe7[[#This Row],[Updated Creation Date]],"mmm dd, yyyy hh:mm"))</f>
        <v>#VALUE!</v>
      </c>
      <c r="AG215" s="228" t="e">
        <f>_xlfn.CONCAT(HelpMe7[[#This Row],[Year]],"-M",HelpMe7[[#This Row],[Month]])</f>
        <v>#VALUE!</v>
      </c>
      <c r="AH215" s="228" t="str">
        <f ca="1">IF(HelpMe7[[#This Row],[Age]]&lt;2,"Less than 2",IF(HelpMe7[[#This Row],[Age]]&lt;5,"From 2 to 5",IF(HelpMe7[[#This Row],[Age]]&lt;10,"From 5 to 10","More than 10")))</f>
        <v>From 5 to 10</v>
      </c>
      <c r="AI2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45512.474305555559</v>
      </c>
    </row>
    <row r="216" spans="1:36" ht="26">
      <c r="A216" s="237" t="s">
        <v>3674</v>
      </c>
      <c r="B216" s="224" t="s">
        <v>117</v>
      </c>
      <c r="C216" s="224" t="s">
        <v>881</v>
      </c>
      <c r="D216" s="1" t="s">
        <v>1423</v>
      </c>
      <c r="E216" s="224" t="s">
        <v>1422</v>
      </c>
      <c r="F216" s="224" t="s">
        <v>603</v>
      </c>
      <c r="G216" s="224" t="s">
        <v>899</v>
      </c>
      <c r="H216" s="224" t="s">
        <v>268</v>
      </c>
      <c r="I216" s="227" t="s">
        <v>3512</v>
      </c>
      <c r="J216" s="225" t="s">
        <v>3675</v>
      </c>
      <c r="K216" s="224" t="s">
        <v>845</v>
      </c>
      <c r="L216" s="225" t="s">
        <v>1260</v>
      </c>
      <c r="M216" s="224" t="s">
        <v>1032</v>
      </c>
      <c r="N216" s="224" t="s">
        <v>878</v>
      </c>
      <c r="O216" s="224" t="s">
        <v>848</v>
      </c>
      <c r="P216" s="225" t="s">
        <v>3676</v>
      </c>
      <c r="Q216" s="224" t="s">
        <v>881</v>
      </c>
      <c r="R216" s="225" t="s">
        <v>1260</v>
      </c>
      <c r="S216" s="225" t="s">
        <v>1260</v>
      </c>
      <c r="T216" s="225" t="s">
        <v>3675</v>
      </c>
      <c r="U216" s="224" t="s">
        <v>1260</v>
      </c>
      <c r="V216" s="224" t="s">
        <v>3677</v>
      </c>
      <c r="W216" s="224" t="s">
        <v>850</v>
      </c>
      <c r="X216" s="228" t="str">
        <f>VLOOKUP(HelpMe7[[#This Row],[Technician]],Technicians[#All],3,FALSE)</f>
        <v>RAK Ceramics</v>
      </c>
      <c r="Y216" s="228" t="str">
        <f>VLOOKUP(HelpMe7[[#This Row],[Technician]],Technicians[#All],2,FALSE)</f>
        <v>SAP ABAP</v>
      </c>
      <c r="Z216" s="233" t="e">
        <f>IF((TEXT("Oct 28, 2024 00:00 AM","mmm dd, yyyy hh:mm") - TEXT(HelpMe7[[#This Row],[Updated Creation Date]],"mmm dd, yyyy hh:mm"))&gt;0, "Yes","No")</f>
        <v>#VALUE!</v>
      </c>
      <c r="AA216" s="230">
        <f ca="1">IF(HelpMe7[[#This Row],[Updated Resolved Date]]="-",NOW()-TEXT(HelpMe7[[#This Row],[Updated Creation Date]],"mmm dd, yyyy hh:mm"),HelpMe7[[#This Row],[Updated Resolved Date]]-HelpMe7[[#This Row],[Updated Creation Date]])</f>
        <v>150.10961238425807</v>
      </c>
      <c r="AB216" s="231" t="e">
        <f>YEAR(TEXT(HelpMe7[[#This Row],[Updated Creation Date]],"mmm dd, yyyy hh:mm"))</f>
        <v>#VALUE!</v>
      </c>
      <c r="AC216" s="228" t="e">
        <f>WEEKNUM(TEXT(HelpMe7[[#This Row],[Updated Creation Date]],"mmm dd, yyyy hh:mm"),2)</f>
        <v>#VALUE!</v>
      </c>
      <c r="AD216" s="228" t="e">
        <f>_xlfn.CONCAT(HelpMe7[[#This Row],[Year]],"-W",HelpMe7[[#This Row],[Week'#]])</f>
        <v>#VALUE!</v>
      </c>
      <c r="AE216" s="228" t="str">
        <f>IFERROR(VLOOKUP(HelpMe7[[#This Row],[ID]],CGTracker[#All],11,FALSE),"No CG Status Found")</f>
        <v>No CG Status Found</v>
      </c>
      <c r="AF216" s="228" t="e">
        <f>MONTH(TEXT(HelpMe7[[#This Row],[Updated Creation Date]],"mmm dd, yyyy hh:mm"))</f>
        <v>#VALUE!</v>
      </c>
      <c r="AG216" s="228" t="e">
        <f>_xlfn.CONCAT(HelpMe7[[#This Row],[Year]],"-M",HelpMe7[[#This Row],[Month]])</f>
        <v>#VALUE!</v>
      </c>
      <c r="AH216" s="228" t="str">
        <f ca="1">IF(HelpMe7[[#This Row],[Age]]&lt;2,"Less than 2",IF(HelpMe7[[#This Row],[Age]]&lt;5,"From 2 to 5",IF(HelpMe7[[#This Row],[Age]]&lt;10,"From 5 to 10","More than 10")))</f>
        <v>More than 10</v>
      </c>
      <c r="AI2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7" spans="1:36" ht="26">
      <c r="A217" s="237" t="s">
        <v>3678</v>
      </c>
      <c r="B217" s="224" t="s">
        <v>117</v>
      </c>
      <c r="C217" s="224" t="s">
        <v>881</v>
      </c>
      <c r="D217" s="1" t="s">
        <v>1424</v>
      </c>
      <c r="E217" s="224" t="s">
        <v>944</v>
      </c>
      <c r="F217" s="224" t="s">
        <v>742</v>
      </c>
      <c r="G217" s="224" t="s">
        <v>516</v>
      </c>
      <c r="H217" s="224" t="s">
        <v>746</v>
      </c>
      <c r="I217" s="227" t="s">
        <v>3512</v>
      </c>
      <c r="J217" s="225" t="s">
        <v>3526</v>
      </c>
      <c r="K217" s="224" t="s">
        <v>845</v>
      </c>
      <c r="L217" s="225" t="s">
        <v>1260</v>
      </c>
      <c r="M217" s="224" t="s">
        <v>1032</v>
      </c>
      <c r="N217" s="224" t="s">
        <v>880</v>
      </c>
      <c r="O217" s="224" t="s">
        <v>848</v>
      </c>
      <c r="P217" s="225" t="s">
        <v>3679</v>
      </c>
      <c r="Q217" s="224" t="s">
        <v>881</v>
      </c>
      <c r="R217" s="225" t="s">
        <v>1260</v>
      </c>
      <c r="S217" s="225" t="s">
        <v>1260</v>
      </c>
      <c r="T217" s="225" t="s">
        <v>3526</v>
      </c>
      <c r="U217" s="224" t="s">
        <v>1260</v>
      </c>
      <c r="V217" s="224" t="s">
        <v>3680</v>
      </c>
      <c r="W217" s="224" t="s">
        <v>850</v>
      </c>
      <c r="X217" s="228" t="str">
        <f>VLOOKUP(HelpMe7[[#This Row],[Technician]],Technicians[#All],3,FALSE)</f>
        <v>RAK Ceramics</v>
      </c>
      <c r="Y217" s="228" t="str">
        <f>VLOOKUP(HelpMe7[[#This Row],[Technician]],Technicians[#All],2,FALSE)</f>
        <v>SAP SD</v>
      </c>
      <c r="Z217" s="230" t="e">
        <f>IF((TEXT("Oct 28, 2024 00:00 AM","mmm dd, yyyy hh:mm") - TEXT(HelpMe7[[#This Row],[Updated Creation Date]],"mmm dd, yyyy hh:mm"))&gt;0, "Yes","No")</f>
        <v>#VALUE!</v>
      </c>
      <c r="AA217" s="230">
        <f ca="1">IF(HelpMe7[[#This Row],[Updated Resolved Date]]="-",NOW()-TEXT(HelpMe7[[#This Row],[Updated Creation Date]],"mmm dd, yyyy hh:mm"),HelpMe7[[#This Row],[Updated Resolved Date]]-HelpMe7[[#This Row],[Updated Creation Date]])</f>
        <v>150.10961238425807</v>
      </c>
      <c r="AB217" s="231" t="e">
        <f>YEAR(TEXT(HelpMe7[[#This Row],[Updated Creation Date]],"mmm dd, yyyy hh:mm"))</f>
        <v>#VALUE!</v>
      </c>
      <c r="AC217" s="228" t="e">
        <f>WEEKNUM(TEXT(HelpMe7[[#This Row],[Updated Creation Date]],"mmm dd, yyyy hh:mm"),2)</f>
        <v>#VALUE!</v>
      </c>
      <c r="AD217" s="228" t="e">
        <f>_xlfn.CONCAT(HelpMe7[[#This Row],[Year]],"-W",HelpMe7[[#This Row],[Week'#]])</f>
        <v>#VALUE!</v>
      </c>
      <c r="AE217" s="228" t="str">
        <f>IFERROR(VLOOKUP(HelpMe7[[#This Row],[ID]],CGTracker[#All],11,FALSE),"No CG Status Found")</f>
        <v>No CG Status Found</v>
      </c>
      <c r="AF217" s="228" t="e">
        <f>MONTH(TEXT(HelpMe7[[#This Row],[Updated Creation Date]],"mmm dd, yyyy hh:mm"))</f>
        <v>#VALUE!</v>
      </c>
      <c r="AG217" s="228" t="e">
        <f>_xlfn.CONCAT(HelpMe7[[#This Row],[Year]],"-M",HelpMe7[[#This Row],[Month]])</f>
        <v>#VALUE!</v>
      </c>
      <c r="AH217" s="228" t="str">
        <f ca="1">IF(HelpMe7[[#This Row],[Age]]&lt;2,"Less than 2",IF(HelpMe7[[#This Row],[Age]]&lt;5,"From 2 to 5",IF(HelpMe7[[#This Row],[Age]]&lt;10,"From 5 to 10","More than 10")))</f>
        <v>More than 10</v>
      </c>
      <c r="AI2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8" spans="1:36" ht="26">
      <c r="A218" s="237" t="s">
        <v>3681</v>
      </c>
      <c r="B218" s="224" t="s">
        <v>117</v>
      </c>
      <c r="C218" s="224" t="s">
        <v>881</v>
      </c>
      <c r="D218" s="1" t="s">
        <v>1425</v>
      </c>
      <c r="E218" s="224" t="s">
        <v>1297</v>
      </c>
      <c r="F218" s="224" t="s">
        <v>742</v>
      </c>
      <c r="G218" s="224" t="s">
        <v>516</v>
      </c>
      <c r="H218" s="224" t="s">
        <v>746</v>
      </c>
      <c r="I218" s="227" t="s">
        <v>3512</v>
      </c>
      <c r="J218" s="225" t="s">
        <v>3526</v>
      </c>
      <c r="K218" s="224" t="s">
        <v>845</v>
      </c>
      <c r="L218" s="225" t="s">
        <v>1260</v>
      </c>
      <c r="M218" s="224" t="s">
        <v>1032</v>
      </c>
      <c r="N218" s="224" t="s">
        <v>983</v>
      </c>
      <c r="O218" s="224" t="s">
        <v>848</v>
      </c>
      <c r="P218" s="225" t="s">
        <v>3682</v>
      </c>
      <c r="Q218" s="224" t="s">
        <v>881</v>
      </c>
      <c r="R218" s="225" t="s">
        <v>1260</v>
      </c>
      <c r="S218" s="225" t="s">
        <v>3683</v>
      </c>
      <c r="T218" s="225" t="s">
        <v>3526</v>
      </c>
      <c r="U218" s="224" t="s">
        <v>1260</v>
      </c>
      <c r="V218" s="224" t="s">
        <v>3684</v>
      </c>
      <c r="W218" s="224" t="s">
        <v>850</v>
      </c>
      <c r="X218" s="228" t="str">
        <f>VLOOKUP(HelpMe7[[#This Row],[Technician]],Technicians[#All],3,FALSE)</f>
        <v>RAK Ceramics</v>
      </c>
      <c r="Y218" s="228" t="str">
        <f>VLOOKUP(HelpMe7[[#This Row],[Technician]],Technicians[#All],2,FALSE)</f>
        <v>SAP SD</v>
      </c>
      <c r="Z218" s="230" t="e">
        <f>IF((TEXT("Oct 28, 2024 00:00 AM","mmm dd, yyyy hh:mm") - TEXT(HelpMe7[[#This Row],[Updated Creation Date]],"mmm dd, yyyy hh:mm"))&gt;0, "Yes","No")</f>
        <v>#VALUE!</v>
      </c>
      <c r="AA218" s="230">
        <f ca="1">IF(HelpMe7[[#This Row],[Updated Resolved Date]]="-",NOW()-TEXT(HelpMe7[[#This Row],[Updated Creation Date]],"mmm dd, yyyy hh:mm"),HelpMe7[[#This Row],[Updated Resolved Date]]-HelpMe7[[#This Row],[Updated Creation Date]])</f>
        <v>150.10961238425807</v>
      </c>
      <c r="AB218" s="231" t="e">
        <f>YEAR(TEXT(HelpMe7[[#This Row],[Updated Creation Date]],"mmm dd, yyyy hh:mm"))</f>
        <v>#VALUE!</v>
      </c>
      <c r="AC218" s="228" t="e">
        <f>WEEKNUM(TEXT(HelpMe7[[#This Row],[Updated Creation Date]],"mmm dd, yyyy hh:mm"),2)</f>
        <v>#VALUE!</v>
      </c>
      <c r="AD218" s="228" t="e">
        <f>_xlfn.CONCAT(HelpMe7[[#This Row],[Year]],"-W",HelpMe7[[#This Row],[Week'#]])</f>
        <v>#VALUE!</v>
      </c>
      <c r="AE218" s="228" t="str">
        <f>IFERROR(VLOOKUP(HelpMe7[[#This Row],[ID]],CGTracker[#All],11,FALSE),"No CG Status Found")</f>
        <v>No CG Status Found</v>
      </c>
      <c r="AF218" s="228" t="e">
        <f>MONTH(TEXT(HelpMe7[[#This Row],[Updated Creation Date]],"mmm dd, yyyy hh:mm"))</f>
        <v>#VALUE!</v>
      </c>
      <c r="AG218" s="228" t="e">
        <f>_xlfn.CONCAT(HelpMe7[[#This Row],[Year]],"-M",HelpMe7[[#This Row],[Month]])</f>
        <v>#VALUE!</v>
      </c>
      <c r="AH218" s="228" t="str">
        <f ca="1">IF(HelpMe7[[#This Row],[Age]]&lt;2,"Less than 2",IF(HelpMe7[[#This Row],[Age]]&lt;5,"From 2 to 5",IF(HelpMe7[[#This Row],[Age]]&lt;10,"From 5 to 10","More than 10")))</f>
        <v>More than 10</v>
      </c>
      <c r="AI2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19" spans="1:36" ht="26">
      <c r="A219" s="237" t="s">
        <v>3685</v>
      </c>
      <c r="B219" s="224" t="s">
        <v>117</v>
      </c>
      <c r="C219" s="224" t="s">
        <v>881</v>
      </c>
      <c r="D219" s="1" t="s">
        <v>1426</v>
      </c>
      <c r="E219" s="224" t="s">
        <v>1427</v>
      </c>
      <c r="F219" s="224" t="s">
        <v>603</v>
      </c>
      <c r="G219" s="224" t="s">
        <v>899</v>
      </c>
      <c r="H219" s="224" t="s">
        <v>403</v>
      </c>
      <c r="I219" s="227" t="s">
        <v>3512</v>
      </c>
      <c r="J219" s="225" t="s">
        <v>3526</v>
      </c>
      <c r="K219" s="224" t="s">
        <v>845</v>
      </c>
      <c r="L219" s="225" t="s">
        <v>3686</v>
      </c>
      <c r="M219" s="224" t="s">
        <v>1032</v>
      </c>
      <c r="N219" s="224" t="s">
        <v>971</v>
      </c>
      <c r="O219" s="224" t="s">
        <v>848</v>
      </c>
      <c r="P219" s="225" t="s">
        <v>3686</v>
      </c>
      <c r="Q219" s="224" t="s">
        <v>881</v>
      </c>
      <c r="R219" s="225" t="s">
        <v>3687</v>
      </c>
      <c r="S219" s="225" t="s">
        <v>3688</v>
      </c>
      <c r="T219" s="225" t="s">
        <v>3526</v>
      </c>
      <c r="U219" s="224" t="s">
        <v>1260</v>
      </c>
      <c r="V219" s="224" t="s">
        <v>3689</v>
      </c>
      <c r="W219" s="224" t="s">
        <v>850</v>
      </c>
      <c r="X219" s="228" t="str">
        <f>VLOOKUP(HelpMe7[[#This Row],[Technician]],Technicians[#All],3,FALSE)</f>
        <v>RAK Ceramics</v>
      </c>
      <c r="Y219" s="228" t="str">
        <f>VLOOKUP(HelpMe7[[#This Row],[Technician]],Technicians[#All],2,FALSE)</f>
        <v>SAP ABAP</v>
      </c>
      <c r="Z219" s="230" t="e">
        <f>IF((TEXT("Oct 28, 2024 00:00 AM","mmm dd, yyyy hh:mm") - TEXT(HelpMe7[[#This Row],[Updated Creation Date]],"mmm dd, yyyy hh:mm"))&gt;0, "Yes","No")</f>
        <v>#VALUE!</v>
      </c>
      <c r="AA219" s="230">
        <f ca="1">IF(HelpMe7[[#This Row],[Updated Resolved Date]]="-",NOW()-TEXT(HelpMe7[[#This Row],[Updated Creation Date]],"mmm dd, yyyy hh:mm"),HelpMe7[[#This Row],[Updated Resolved Date]]-HelpMe7[[#This Row],[Updated Creation Date]])</f>
        <v>91.997916666667152</v>
      </c>
      <c r="AB219" s="231" t="e">
        <f>YEAR(TEXT(HelpMe7[[#This Row],[Updated Creation Date]],"mmm dd, yyyy hh:mm"))</f>
        <v>#VALUE!</v>
      </c>
      <c r="AC219" s="228" t="e">
        <f>WEEKNUM(TEXT(HelpMe7[[#This Row],[Updated Creation Date]],"mmm dd, yyyy hh:mm"),2)</f>
        <v>#VALUE!</v>
      </c>
      <c r="AD219" s="228" t="e">
        <f>_xlfn.CONCAT(HelpMe7[[#This Row],[Year]],"-W",HelpMe7[[#This Row],[Week'#]])</f>
        <v>#VALUE!</v>
      </c>
      <c r="AE219" s="228" t="str">
        <f>IFERROR(VLOOKUP(HelpMe7[[#This Row],[ID]],CGTracker[#All],11,FALSE),"No CG Status Found")</f>
        <v>No CG Status Found</v>
      </c>
      <c r="AF219" s="228" t="e">
        <f>MONTH(TEXT(HelpMe7[[#This Row],[Updated Creation Date]],"mmm dd, yyyy hh:mm"))</f>
        <v>#VALUE!</v>
      </c>
      <c r="AG219" s="228" t="e">
        <f>_xlfn.CONCAT(HelpMe7[[#This Row],[Year]],"-M",HelpMe7[[#This Row],[Month]])</f>
        <v>#VALUE!</v>
      </c>
      <c r="AH219" s="228" t="str">
        <f ca="1">IF(HelpMe7[[#This Row],[Age]]&lt;2,"Less than 2",IF(HelpMe7[[#This Row],[Age]]&lt;5,"From 2 to 5",IF(HelpMe7[[#This Row],[Age]]&lt;10,"From 5 to 10","More than 10")))</f>
        <v>More than 10</v>
      </c>
      <c r="AI2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45594.673611111109</v>
      </c>
    </row>
    <row r="220" spans="1:36" ht="14.5">
      <c r="A220" s="237" t="s">
        <v>3690</v>
      </c>
      <c r="B220" s="224" t="s">
        <v>117</v>
      </c>
      <c r="C220" s="224" t="s">
        <v>881</v>
      </c>
      <c r="D220" s="1" t="s">
        <v>708</v>
      </c>
      <c r="E220" s="224" t="s">
        <v>905</v>
      </c>
      <c r="F220" s="224" t="s">
        <v>941</v>
      </c>
      <c r="G220" s="224" t="s">
        <v>980</v>
      </c>
      <c r="H220" s="224" t="s">
        <v>268</v>
      </c>
      <c r="I220" s="227" t="s">
        <v>3512</v>
      </c>
      <c r="J220" s="225" t="s">
        <v>3526</v>
      </c>
      <c r="K220" s="224" t="s">
        <v>845</v>
      </c>
      <c r="L220" s="225" t="s">
        <v>1260</v>
      </c>
      <c r="M220" s="224" t="s">
        <v>1032</v>
      </c>
      <c r="N220" s="224" t="s">
        <v>860</v>
      </c>
      <c r="O220" s="224" t="s">
        <v>848</v>
      </c>
      <c r="P220" s="225" t="s">
        <v>3691</v>
      </c>
      <c r="Q220" s="224" t="s">
        <v>881</v>
      </c>
      <c r="R220" s="225" t="s">
        <v>1260</v>
      </c>
      <c r="S220" s="225" t="s">
        <v>1260</v>
      </c>
      <c r="T220" s="225" t="s">
        <v>3526</v>
      </c>
      <c r="U220" s="224" t="s">
        <v>1260</v>
      </c>
      <c r="V220" s="224" t="s">
        <v>3692</v>
      </c>
      <c r="W220" s="224" t="s">
        <v>850</v>
      </c>
      <c r="X220" s="228" t="str">
        <f>VLOOKUP(HelpMe7[[#This Row],[Technician]],Technicians[#All],3,FALSE)</f>
        <v>Capgemini</v>
      </c>
      <c r="Y220" s="228" t="str">
        <f>VLOOKUP(HelpMe7[[#This Row],[Technician]],Technicians[#All],2,FALSE)</f>
        <v>SAP FICO</v>
      </c>
      <c r="Z220" s="233" t="e">
        <f>IF((TEXT("Oct 28, 2024 00:00 AM","mmm dd, yyyy hh:mm") - TEXT(HelpMe7[[#This Row],[Updated Creation Date]],"mmm dd, yyyy hh:mm"))&gt;0, "Yes","No")</f>
        <v>#VALUE!</v>
      </c>
      <c r="AA220" s="230">
        <f ca="1">IF(HelpMe7[[#This Row],[Updated Resolved Date]]="-",NOW()-TEXT(HelpMe7[[#This Row],[Updated Creation Date]],"mmm dd, yyyy hh:mm"),HelpMe7[[#This Row],[Updated Resolved Date]]-HelpMe7[[#This Row],[Updated Creation Date]])</f>
        <v>150.10961238425807</v>
      </c>
      <c r="AB220" s="231" t="e">
        <f>YEAR(TEXT(HelpMe7[[#This Row],[Updated Creation Date]],"mmm dd, yyyy hh:mm"))</f>
        <v>#VALUE!</v>
      </c>
      <c r="AC220" s="228" t="e">
        <f>WEEKNUM(TEXT(HelpMe7[[#This Row],[Updated Creation Date]],"mmm dd, yyyy hh:mm"),2)</f>
        <v>#VALUE!</v>
      </c>
      <c r="AD220" s="228" t="e">
        <f>_xlfn.CONCAT(HelpMe7[[#This Row],[Year]],"-W",HelpMe7[[#This Row],[Week'#]])</f>
        <v>#VALUE!</v>
      </c>
      <c r="AE220" s="228" t="str">
        <f>IFERROR(VLOOKUP(HelpMe7[[#This Row],[ID]],CGTracker[#All],11,FALSE),"No CG Status Found")</f>
        <v>No CG Status Found</v>
      </c>
      <c r="AF220" s="228" t="e">
        <f>MONTH(TEXT(HelpMe7[[#This Row],[Updated Creation Date]],"mmm dd, yyyy hh:mm"))</f>
        <v>#VALUE!</v>
      </c>
      <c r="AG220" s="228" t="e">
        <f>_xlfn.CONCAT(HelpMe7[[#This Row],[Year]],"-M",HelpMe7[[#This Row],[Month]])</f>
        <v>#VALUE!</v>
      </c>
      <c r="AH220" s="228" t="str">
        <f ca="1">IF(HelpMe7[[#This Row],[Age]]&lt;2,"Less than 2",IF(HelpMe7[[#This Row],[Age]]&lt;5,"From 2 to 5",IF(HelpMe7[[#This Row],[Age]]&lt;10,"From 5 to 10","More than 10")))</f>
        <v>More than 10</v>
      </c>
      <c r="AI2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1" spans="1:36" ht="26">
      <c r="A221" s="237" t="s">
        <v>3693</v>
      </c>
      <c r="B221" s="224" t="s">
        <v>117</v>
      </c>
      <c r="C221" s="224" t="s">
        <v>881</v>
      </c>
      <c r="D221" s="1" t="s">
        <v>1428</v>
      </c>
      <c r="E221" s="224" t="s">
        <v>1429</v>
      </c>
      <c r="F221" s="224" t="s">
        <v>223</v>
      </c>
      <c r="G221" s="224" t="s">
        <v>516</v>
      </c>
      <c r="H221" s="224" t="s">
        <v>746</v>
      </c>
      <c r="I221" s="227" t="s">
        <v>3512</v>
      </c>
      <c r="J221" s="225" t="s">
        <v>3544</v>
      </c>
      <c r="K221" s="224" t="s">
        <v>845</v>
      </c>
      <c r="L221" s="225" t="s">
        <v>1260</v>
      </c>
      <c r="M221" s="224" t="s">
        <v>1032</v>
      </c>
      <c r="N221" s="224" t="s">
        <v>1084</v>
      </c>
      <c r="O221" s="224" t="s">
        <v>848</v>
      </c>
      <c r="P221" s="225" t="s">
        <v>3694</v>
      </c>
      <c r="Q221" s="224" t="s">
        <v>881</v>
      </c>
      <c r="R221" s="225" t="s">
        <v>1260</v>
      </c>
      <c r="S221" s="225" t="s">
        <v>3695</v>
      </c>
      <c r="T221" s="225" t="s">
        <v>3544</v>
      </c>
      <c r="U221" s="224" t="s">
        <v>1260</v>
      </c>
      <c r="V221" s="224" t="s">
        <v>3696</v>
      </c>
      <c r="W221" s="224" t="s">
        <v>850</v>
      </c>
      <c r="X221" s="228" t="str">
        <f>VLOOKUP(HelpMe7[[#This Row],[Technician]],Technicians[#All],3,FALSE)</f>
        <v>Capgemini</v>
      </c>
      <c r="Y221" s="228" t="str">
        <f>VLOOKUP(HelpMe7[[#This Row],[Technician]],Technicians[#All],2,FALSE)</f>
        <v>SAP HCM</v>
      </c>
      <c r="Z221" s="230" t="e">
        <f>IF((TEXT("Oct 28, 2024 00:00 AM","mmm dd, yyyy hh:mm") - TEXT(HelpMe7[[#This Row],[Updated Creation Date]],"mmm dd, yyyy hh:mm"))&gt;0, "Yes","No")</f>
        <v>#VALUE!</v>
      </c>
      <c r="AA221" s="230">
        <f ca="1">IF(HelpMe7[[#This Row],[Updated Resolved Date]]="-",NOW()-TEXT(HelpMe7[[#This Row],[Updated Creation Date]],"mmm dd, yyyy hh:mm"),HelpMe7[[#This Row],[Updated Resolved Date]]-HelpMe7[[#This Row],[Updated Creation Date]])</f>
        <v>150.10961238425807</v>
      </c>
      <c r="AB221" s="231" t="e">
        <f>YEAR(TEXT(HelpMe7[[#This Row],[Updated Creation Date]],"mmm dd, yyyy hh:mm"))</f>
        <v>#VALUE!</v>
      </c>
      <c r="AC221" s="228" t="e">
        <f>WEEKNUM(TEXT(HelpMe7[[#This Row],[Updated Creation Date]],"mmm dd, yyyy hh:mm"),2)</f>
        <v>#VALUE!</v>
      </c>
      <c r="AD221" s="228" t="e">
        <f>_xlfn.CONCAT(HelpMe7[[#This Row],[Year]],"-W",HelpMe7[[#This Row],[Week'#]])</f>
        <v>#VALUE!</v>
      </c>
      <c r="AE221" s="228" t="str">
        <f>IFERROR(VLOOKUP(HelpMe7[[#This Row],[ID]],CGTracker[#All],11,FALSE),"No CG Status Found")</f>
        <v>No CG Status Found</v>
      </c>
      <c r="AF221" s="228" t="e">
        <f>MONTH(TEXT(HelpMe7[[#This Row],[Updated Creation Date]],"mmm dd, yyyy hh:mm"))</f>
        <v>#VALUE!</v>
      </c>
      <c r="AG221" s="228" t="e">
        <f>_xlfn.CONCAT(HelpMe7[[#This Row],[Year]],"-M",HelpMe7[[#This Row],[Month]])</f>
        <v>#VALUE!</v>
      </c>
      <c r="AH221" s="228" t="str">
        <f ca="1">IF(HelpMe7[[#This Row],[Age]]&lt;2,"Less than 2",IF(HelpMe7[[#This Row],[Age]]&lt;5,"From 2 to 5",IF(HelpMe7[[#This Row],[Age]]&lt;10,"From 5 to 10","More than 10")))</f>
        <v>More than 10</v>
      </c>
      <c r="AI2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2" spans="1:36" ht="26">
      <c r="A222" s="237" t="s">
        <v>3697</v>
      </c>
      <c r="B222" s="224" t="s">
        <v>117</v>
      </c>
      <c r="C222" s="224" t="s">
        <v>795</v>
      </c>
      <c r="D222" s="1" t="s">
        <v>1430</v>
      </c>
      <c r="E222" s="224" t="s">
        <v>1431</v>
      </c>
      <c r="F222" s="224" t="s">
        <v>603</v>
      </c>
      <c r="G222" s="224" t="s">
        <v>899</v>
      </c>
      <c r="H222" s="224" t="s">
        <v>403</v>
      </c>
      <c r="I222" s="227" t="s">
        <v>3512</v>
      </c>
      <c r="J222" s="225" t="s">
        <v>3517</v>
      </c>
      <c r="K222" s="224" t="s">
        <v>845</v>
      </c>
      <c r="L222" s="225" t="s">
        <v>3698</v>
      </c>
      <c r="M222" s="224" t="s">
        <v>1032</v>
      </c>
      <c r="N222" s="224" t="s">
        <v>968</v>
      </c>
      <c r="O222" s="224" t="s">
        <v>920</v>
      </c>
      <c r="P222" s="225" t="s">
        <v>3698</v>
      </c>
      <c r="Q222" s="224" t="s">
        <v>795</v>
      </c>
      <c r="R222" s="225" t="s">
        <v>3699</v>
      </c>
      <c r="S222" s="225" t="s">
        <v>3699</v>
      </c>
      <c r="T222" s="225" t="s">
        <v>3517</v>
      </c>
      <c r="U222" s="224" t="s">
        <v>1260</v>
      </c>
      <c r="V222" s="224" t="s">
        <v>3700</v>
      </c>
      <c r="W222" s="224" t="s">
        <v>850</v>
      </c>
      <c r="X222" s="228" t="str">
        <f>VLOOKUP(HelpMe7[[#This Row],[Technician]],Technicians[#All],3,FALSE)</f>
        <v>RAK Ceramics</v>
      </c>
      <c r="Y222" s="228" t="str">
        <f>VLOOKUP(HelpMe7[[#This Row],[Technician]],Technicians[#All],2,FALSE)</f>
        <v>SAP ABAP</v>
      </c>
      <c r="Z222" s="233" t="e">
        <f>IF((TEXT("Oct 28, 2024 00:00 AM","mmm dd, yyyy hh:mm") - TEXT(HelpMe7[[#This Row],[Updated Creation Date]],"mmm dd, yyyy hh:mm"))&gt;0, "Yes","No")</f>
        <v>#VALUE!</v>
      </c>
      <c r="AA222" s="230">
        <f ca="1">IF(HelpMe7[[#This Row],[Updated Resolved Date]]="-",NOW()-TEXT(HelpMe7[[#This Row],[Updated Creation Date]],"mmm dd, yyyy hh:mm"),HelpMe7[[#This Row],[Updated Resolved Date]]-HelpMe7[[#This Row],[Updated Creation Date]])</f>
        <v>22.046527777776646</v>
      </c>
      <c r="AB222" s="231" t="e">
        <f>YEAR(TEXT(HelpMe7[[#This Row],[Updated Creation Date]],"mmm dd, yyyy hh:mm"))</f>
        <v>#VALUE!</v>
      </c>
      <c r="AC222" s="228" t="e">
        <f>WEEKNUM(TEXT(HelpMe7[[#This Row],[Updated Creation Date]],"mmm dd, yyyy hh:mm"),2)</f>
        <v>#VALUE!</v>
      </c>
      <c r="AD222" s="228" t="e">
        <f>_xlfn.CONCAT(HelpMe7[[#This Row],[Year]],"-W",HelpMe7[[#This Row],[Week'#]])</f>
        <v>#VALUE!</v>
      </c>
      <c r="AE222" s="228" t="str">
        <f>IFERROR(VLOOKUP(HelpMe7[[#This Row],[ID]],CGTracker[#All],11,FALSE),"No CG Status Found")</f>
        <v>No CG Status Found</v>
      </c>
      <c r="AF222" s="228" t="e">
        <f>MONTH(TEXT(HelpMe7[[#This Row],[Updated Creation Date]],"mmm dd, yyyy hh:mm"))</f>
        <v>#VALUE!</v>
      </c>
      <c r="AG222" s="228" t="e">
        <f>_xlfn.CONCAT(HelpMe7[[#This Row],[Year]],"-M",HelpMe7[[#This Row],[Month]])</f>
        <v>#VALUE!</v>
      </c>
      <c r="AH222" s="228" t="str">
        <f ca="1">IF(HelpMe7[[#This Row],[Age]]&lt;2,"Less than 2",IF(HelpMe7[[#This Row],[Age]]&lt;5,"From 2 to 5",IF(HelpMe7[[#This Row],[Age]]&lt;10,"From 5 to 10","More than 10")))</f>
        <v>More than 10</v>
      </c>
      <c r="AI2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45524.722222222219</v>
      </c>
    </row>
    <row r="223" spans="1:36" ht="26">
      <c r="A223" s="237" t="s">
        <v>3701</v>
      </c>
      <c r="B223" s="224" t="s">
        <v>117</v>
      </c>
      <c r="C223" s="224" t="s">
        <v>881</v>
      </c>
      <c r="D223" s="1" t="s">
        <v>1432</v>
      </c>
      <c r="E223" s="224" t="s">
        <v>1265</v>
      </c>
      <c r="F223" s="224" t="s">
        <v>854</v>
      </c>
      <c r="G223" s="224" t="s">
        <v>1364</v>
      </c>
      <c r="H223" s="224" t="s">
        <v>268</v>
      </c>
      <c r="I223" s="227" t="s">
        <v>3512</v>
      </c>
      <c r="J223" s="225" t="s">
        <v>849</v>
      </c>
      <c r="K223" s="224" t="s">
        <v>845</v>
      </c>
      <c r="L223" s="225" t="s">
        <v>1260</v>
      </c>
      <c r="M223" s="224" t="s">
        <v>1032</v>
      </c>
      <c r="N223" s="224" t="s">
        <v>1433</v>
      </c>
      <c r="O223" s="224" t="s">
        <v>848</v>
      </c>
      <c r="P223" s="225" t="s">
        <v>3702</v>
      </c>
      <c r="Q223" s="224" t="s">
        <v>881</v>
      </c>
      <c r="R223" s="225" t="s">
        <v>1260</v>
      </c>
      <c r="S223" s="225" t="s">
        <v>1260</v>
      </c>
      <c r="T223" s="225" t="s">
        <v>849</v>
      </c>
      <c r="U223" s="224" t="s">
        <v>1260</v>
      </c>
      <c r="V223" s="224" t="s">
        <v>3703</v>
      </c>
      <c r="W223" s="224" t="s">
        <v>850</v>
      </c>
      <c r="X223" s="228" t="str">
        <f>VLOOKUP(HelpMe7[[#This Row],[Technician]],Technicians[#All],3,FALSE)</f>
        <v>RAK Ceramics</v>
      </c>
      <c r="Y223" s="228" t="str">
        <f>VLOOKUP(HelpMe7[[#This Row],[Technician]],Technicians[#All],2,FALSE)</f>
        <v>SAP PP</v>
      </c>
      <c r="Z223" s="230" t="e">
        <f>IF((TEXT("Oct 28, 2024 00:00 AM","mmm dd, yyyy hh:mm") - TEXT(HelpMe7[[#This Row],[Updated Creation Date]],"mmm dd, yyyy hh:mm"))&gt;0, "Yes","No")</f>
        <v>#VALUE!</v>
      </c>
      <c r="AA223" s="230">
        <f ca="1">IF(HelpMe7[[#This Row],[Updated Resolved Date]]="-",NOW()-TEXT(HelpMe7[[#This Row],[Updated Creation Date]],"mmm dd, yyyy hh:mm"),HelpMe7[[#This Row],[Updated Resolved Date]]-HelpMe7[[#This Row],[Updated Creation Date]])</f>
        <v>150.10961238425807</v>
      </c>
      <c r="AB223" s="231" t="e">
        <f>YEAR(TEXT(HelpMe7[[#This Row],[Updated Creation Date]],"mmm dd, yyyy hh:mm"))</f>
        <v>#VALUE!</v>
      </c>
      <c r="AC223" s="228" t="e">
        <f>WEEKNUM(TEXT(HelpMe7[[#This Row],[Updated Creation Date]],"mmm dd, yyyy hh:mm"),2)</f>
        <v>#VALUE!</v>
      </c>
      <c r="AD223" s="228" t="e">
        <f>_xlfn.CONCAT(HelpMe7[[#This Row],[Year]],"-W",HelpMe7[[#This Row],[Week'#]])</f>
        <v>#VALUE!</v>
      </c>
      <c r="AE223" s="228" t="str">
        <f>IFERROR(VLOOKUP(HelpMe7[[#This Row],[ID]],CGTracker[#All],11,FALSE),"No CG Status Found")</f>
        <v>No CG Status Found</v>
      </c>
      <c r="AF223" s="228" t="e">
        <f>MONTH(TEXT(HelpMe7[[#This Row],[Updated Creation Date]],"mmm dd, yyyy hh:mm"))</f>
        <v>#VALUE!</v>
      </c>
      <c r="AG223" s="228" t="e">
        <f>_xlfn.CONCAT(HelpMe7[[#This Row],[Year]],"-M",HelpMe7[[#This Row],[Month]])</f>
        <v>#VALUE!</v>
      </c>
      <c r="AH223" s="228" t="str">
        <f ca="1">IF(HelpMe7[[#This Row],[Age]]&lt;2,"Less than 2",IF(HelpMe7[[#This Row],[Age]]&lt;5,"From 2 to 5",IF(HelpMe7[[#This Row],[Age]]&lt;10,"From 5 to 10","More than 10")))</f>
        <v>More than 10</v>
      </c>
      <c r="AI2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4" spans="1:36" ht="14.5">
      <c r="A224" s="237" t="s">
        <v>3704</v>
      </c>
      <c r="B224" s="224" t="s">
        <v>117</v>
      </c>
      <c r="C224" s="224" t="s">
        <v>795</v>
      </c>
      <c r="D224" s="1" t="s">
        <v>1434</v>
      </c>
      <c r="E224" s="224" t="s">
        <v>1109</v>
      </c>
      <c r="F224" s="224" t="s">
        <v>742</v>
      </c>
      <c r="G224" s="224" t="s">
        <v>516</v>
      </c>
      <c r="H224" s="224" t="s">
        <v>403</v>
      </c>
      <c r="I224" s="227" t="s">
        <v>3512</v>
      </c>
      <c r="J224" s="225" t="s">
        <v>3517</v>
      </c>
      <c r="K224" s="224" t="s">
        <v>845</v>
      </c>
      <c r="L224" s="225" t="s">
        <v>3705</v>
      </c>
      <c r="M224" s="224" t="s">
        <v>1032</v>
      </c>
      <c r="N224" s="224" t="s">
        <v>924</v>
      </c>
      <c r="O224" s="224" t="s">
        <v>920</v>
      </c>
      <c r="P224" s="225" t="s">
        <v>3705</v>
      </c>
      <c r="Q224" s="224" t="s">
        <v>795</v>
      </c>
      <c r="R224" s="225" t="s">
        <v>3706</v>
      </c>
      <c r="S224" s="225" t="s">
        <v>3707</v>
      </c>
      <c r="T224" s="225" t="s">
        <v>3517</v>
      </c>
      <c r="U224" s="224" t="s">
        <v>1260</v>
      </c>
      <c r="V224" s="224" t="s">
        <v>3708</v>
      </c>
      <c r="W224" s="224" t="s">
        <v>850</v>
      </c>
      <c r="X224" s="228" t="str">
        <f>VLOOKUP(HelpMe7[[#This Row],[Technician]],Technicians[#All],3,FALSE)</f>
        <v>RAK Ceramics</v>
      </c>
      <c r="Y224" s="228" t="str">
        <f>VLOOKUP(HelpMe7[[#This Row],[Technician]],Technicians[#All],2,FALSE)</f>
        <v>SAP SD</v>
      </c>
      <c r="Z224" s="230" t="e">
        <f>IF((TEXT("Oct 28, 2024 00:00 AM","mmm dd, yyyy hh:mm") - TEXT(HelpMe7[[#This Row],[Updated Creation Date]],"mmm dd, yyyy hh:mm"))&gt;0, "Yes","No")</f>
        <v>#VALUE!</v>
      </c>
      <c r="AA224" s="230">
        <f ca="1">IF(HelpMe7[[#This Row],[Updated Resolved Date]]="-",NOW()-TEXT(HelpMe7[[#This Row],[Updated Creation Date]],"mmm dd, yyyy hh:mm"),HelpMe7[[#This Row],[Updated Resolved Date]]-HelpMe7[[#This Row],[Updated Creation Date]])</f>
        <v>135.93819444444671</v>
      </c>
      <c r="AB224" s="231" t="e">
        <f>YEAR(TEXT(HelpMe7[[#This Row],[Updated Creation Date]],"mmm dd, yyyy hh:mm"))</f>
        <v>#VALUE!</v>
      </c>
      <c r="AC224" s="228" t="e">
        <f>WEEKNUM(TEXT(HelpMe7[[#This Row],[Updated Creation Date]],"mmm dd, yyyy hh:mm"),2)</f>
        <v>#VALUE!</v>
      </c>
      <c r="AD224" s="228" t="e">
        <f>_xlfn.CONCAT(HelpMe7[[#This Row],[Year]],"-W",HelpMe7[[#This Row],[Week'#]])</f>
        <v>#VALUE!</v>
      </c>
      <c r="AE224" s="228" t="str">
        <f>IFERROR(VLOOKUP(HelpMe7[[#This Row],[ID]],CGTracker[#All],11,FALSE),"No CG Status Found")</f>
        <v>No CG Status Found</v>
      </c>
      <c r="AF224" s="228" t="e">
        <f>MONTH(TEXT(HelpMe7[[#This Row],[Updated Creation Date]],"mmm dd, yyyy hh:mm"))</f>
        <v>#VALUE!</v>
      </c>
      <c r="AG224" s="228" t="e">
        <f>_xlfn.CONCAT(HelpMe7[[#This Row],[Year]],"-M",HelpMe7[[#This Row],[Month]])</f>
        <v>#VALUE!</v>
      </c>
      <c r="AH224" s="228" t="str">
        <f ca="1">IF(HelpMe7[[#This Row],[Age]]&lt;2,"Less than 2",IF(HelpMe7[[#This Row],[Age]]&lt;5,"From 2 to 5",IF(HelpMe7[[#This Row],[Age]]&lt;10,"From 5 to 10","More than 10")))</f>
        <v>More than 10</v>
      </c>
      <c r="AI2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45638.613888888889</v>
      </c>
    </row>
    <row r="225" spans="1:36" ht="26">
      <c r="A225" s="237" t="s">
        <v>3709</v>
      </c>
      <c r="B225" s="224" t="s">
        <v>117</v>
      </c>
      <c r="C225" s="224" t="s">
        <v>881</v>
      </c>
      <c r="D225" s="1" t="s">
        <v>1435</v>
      </c>
      <c r="E225" s="224" t="s">
        <v>1436</v>
      </c>
      <c r="F225" s="224" t="s">
        <v>603</v>
      </c>
      <c r="G225" s="224" t="s">
        <v>899</v>
      </c>
      <c r="H225" s="224" t="s">
        <v>403</v>
      </c>
      <c r="I225" s="227" t="s">
        <v>3512</v>
      </c>
      <c r="J225" s="225" t="s">
        <v>3526</v>
      </c>
      <c r="K225" s="224" t="s">
        <v>845</v>
      </c>
      <c r="L225" s="225" t="s">
        <v>3710</v>
      </c>
      <c r="M225" s="224" t="s">
        <v>1032</v>
      </c>
      <c r="N225" s="224" t="s">
        <v>878</v>
      </c>
      <c r="O225" s="224" t="s">
        <v>848</v>
      </c>
      <c r="P225" s="225" t="s">
        <v>3671</v>
      </c>
      <c r="Q225" s="224" t="s">
        <v>881</v>
      </c>
      <c r="R225" s="225" t="s">
        <v>3711</v>
      </c>
      <c r="S225" s="225" t="s">
        <v>3711</v>
      </c>
      <c r="T225" s="225" t="s">
        <v>3526</v>
      </c>
      <c r="U225" s="224" t="s">
        <v>1260</v>
      </c>
      <c r="V225" s="224" t="s">
        <v>3712</v>
      </c>
      <c r="W225" s="224" t="s">
        <v>850</v>
      </c>
      <c r="X225" s="228" t="str">
        <f>VLOOKUP(HelpMe7[[#This Row],[Technician]],Technicians[#All],3,FALSE)</f>
        <v>RAK Ceramics</v>
      </c>
      <c r="Y225" s="228" t="str">
        <f>VLOOKUP(HelpMe7[[#This Row],[Technician]],Technicians[#All],2,FALSE)</f>
        <v>SAP ABAP</v>
      </c>
      <c r="Z225" s="233" t="e">
        <f>IF((TEXT("Oct 28, 2024 00:00 AM","mmm dd, yyyy hh:mm") - TEXT(HelpMe7[[#This Row],[Updated Creation Date]],"mmm dd, yyyy hh:mm"))&gt;0, "Yes","No")</f>
        <v>#VALUE!</v>
      </c>
      <c r="AA225" s="230">
        <f ca="1">IF(HelpMe7[[#This Row],[Updated Resolved Date]]="-",NOW()-TEXT(HelpMe7[[#This Row],[Updated Creation Date]],"mmm dd, yyyy hh:mm"),HelpMe7[[#This Row],[Updated Resolved Date]]-HelpMe7[[#This Row],[Updated Creation Date]])</f>
        <v>9.796527777776646</v>
      </c>
      <c r="AB225" s="231" t="e">
        <f>YEAR(TEXT(HelpMe7[[#This Row],[Updated Creation Date]],"mmm dd, yyyy hh:mm"))</f>
        <v>#VALUE!</v>
      </c>
      <c r="AC225" s="228" t="e">
        <f>WEEKNUM(TEXT(HelpMe7[[#This Row],[Updated Creation Date]],"mmm dd, yyyy hh:mm"),2)</f>
        <v>#VALUE!</v>
      </c>
      <c r="AD225" s="228" t="e">
        <f>_xlfn.CONCAT(HelpMe7[[#This Row],[Year]],"-W",HelpMe7[[#This Row],[Week'#]])</f>
        <v>#VALUE!</v>
      </c>
      <c r="AE225" s="228" t="str">
        <f>IFERROR(VLOOKUP(HelpMe7[[#This Row],[ID]],CGTracker[#All],11,FALSE),"No CG Status Found")</f>
        <v>No CG Status Found</v>
      </c>
      <c r="AF225" s="228" t="e">
        <f>MONTH(TEXT(HelpMe7[[#This Row],[Updated Creation Date]],"mmm dd, yyyy hh:mm"))</f>
        <v>#VALUE!</v>
      </c>
      <c r="AG225" s="228" t="e">
        <f>_xlfn.CONCAT(HelpMe7[[#This Row],[Year]],"-M",HelpMe7[[#This Row],[Month]])</f>
        <v>#VALUE!</v>
      </c>
      <c r="AH225" s="228" t="str">
        <f ca="1">IF(HelpMe7[[#This Row],[Age]]&lt;2,"Less than 2",IF(HelpMe7[[#This Row],[Age]]&lt;5,"From 2 to 5",IF(HelpMe7[[#This Row],[Age]]&lt;10,"From 5 to 10","More than 10")))</f>
        <v>From 5 to 10</v>
      </c>
      <c r="AI2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45512.472222222219</v>
      </c>
    </row>
    <row r="226" spans="1:36" ht="26">
      <c r="A226" s="237" t="s">
        <v>3713</v>
      </c>
      <c r="B226" s="224" t="s">
        <v>117</v>
      </c>
      <c r="C226" s="224" t="s">
        <v>881</v>
      </c>
      <c r="D226" s="1" t="s">
        <v>1437</v>
      </c>
      <c r="E226" s="224" t="s">
        <v>1438</v>
      </c>
      <c r="F226" s="224" t="s">
        <v>854</v>
      </c>
      <c r="G226" s="224" t="s">
        <v>855</v>
      </c>
      <c r="H226" s="224" t="s">
        <v>268</v>
      </c>
      <c r="I226" s="227" t="s">
        <v>3512</v>
      </c>
      <c r="J226" s="225" t="s">
        <v>3526</v>
      </c>
      <c r="K226" s="224" t="s">
        <v>845</v>
      </c>
      <c r="L226" s="225" t="s">
        <v>1260</v>
      </c>
      <c r="M226" s="224" t="s">
        <v>1032</v>
      </c>
      <c r="N226" s="224" t="s">
        <v>895</v>
      </c>
      <c r="O226" s="224" t="s">
        <v>848</v>
      </c>
      <c r="P226" s="225" t="s">
        <v>3714</v>
      </c>
      <c r="Q226" s="224" t="s">
        <v>881</v>
      </c>
      <c r="R226" s="225" t="s">
        <v>1260</v>
      </c>
      <c r="S226" s="225" t="s">
        <v>1260</v>
      </c>
      <c r="T226" s="225" t="s">
        <v>3526</v>
      </c>
      <c r="U226" s="224" t="s">
        <v>1260</v>
      </c>
      <c r="V226" s="224" t="s">
        <v>3715</v>
      </c>
      <c r="W226" s="224" t="s">
        <v>850</v>
      </c>
      <c r="X226" s="228" t="str">
        <f>VLOOKUP(HelpMe7[[#This Row],[Technician]],Technicians[#All],3,FALSE)</f>
        <v>RAK Ceramics</v>
      </c>
      <c r="Y226" s="228" t="str">
        <f>VLOOKUP(HelpMe7[[#This Row],[Technician]],Technicians[#All],2,FALSE)</f>
        <v>SAP PP</v>
      </c>
      <c r="Z226" s="230" t="e">
        <f>IF((TEXT("Oct 28, 2024 00:00 AM","mmm dd, yyyy hh:mm") - TEXT(HelpMe7[[#This Row],[Updated Creation Date]],"mmm dd, yyyy hh:mm"))&gt;0, "Yes","No")</f>
        <v>#VALUE!</v>
      </c>
      <c r="AA226" s="230">
        <f ca="1">IF(HelpMe7[[#This Row],[Updated Resolved Date]]="-",NOW()-TEXT(HelpMe7[[#This Row],[Updated Creation Date]],"mmm dd, yyyy hh:mm"),HelpMe7[[#This Row],[Updated Resolved Date]]-HelpMe7[[#This Row],[Updated Creation Date]])</f>
        <v>150.10961238425807</v>
      </c>
      <c r="AB226" s="231" t="e">
        <f>YEAR(TEXT(HelpMe7[[#This Row],[Updated Creation Date]],"mmm dd, yyyy hh:mm"))</f>
        <v>#VALUE!</v>
      </c>
      <c r="AC226" s="228" t="e">
        <f>WEEKNUM(TEXT(HelpMe7[[#This Row],[Updated Creation Date]],"mmm dd, yyyy hh:mm"),2)</f>
        <v>#VALUE!</v>
      </c>
      <c r="AD226" s="228" t="e">
        <f>_xlfn.CONCAT(HelpMe7[[#This Row],[Year]],"-W",HelpMe7[[#This Row],[Week'#]])</f>
        <v>#VALUE!</v>
      </c>
      <c r="AE226" s="228" t="str">
        <f>IFERROR(VLOOKUP(HelpMe7[[#This Row],[ID]],CGTracker[#All],11,FALSE),"No CG Status Found")</f>
        <v>No CG Status Found</v>
      </c>
      <c r="AF226" s="228" t="e">
        <f>MONTH(TEXT(HelpMe7[[#This Row],[Updated Creation Date]],"mmm dd, yyyy hh:mm"))</f>
        <v>#VALUE!</v>
      </c>
      <c r="AG226" s="228" t="e">
        <f>_xlfn.CONCAT(HelpMe7[[#This Row],[Year]],"-M",HelpMe7[[#This Row],[Month]])</f>
        <v>#VALUE!</v>
      </c>
      <c r="AH226" s="228" t="str">
        <f ca="1">IF(HelpMe7[[#This Row],[Age]]&lt;2,"Less than 2",IF(HelpMe7[[#This Row],[Age]]&lt;5,"From 2 to 5",IF(HelpMe7[[#This Row],[Age]]&lt;10,"From 5 to 10","More than 10")))</f>
        <v>More than 10</v>
      </c>
      <c r="AI2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7" spans="1:36" ht="26">
      <c r="A227" s="237" t="s">
        <v>3716</v>
      </c>
      <c r="B227" s="224" t="s">
        <v>117</v>
      </c>
      <c r="C227" s="224" t="s">
        <v>861</v>
      </c>
      <c r="D227" s="1" t="s">
        <v>1439</v>
      </c>
      <c r="E227" s="224" t="s">
        <v>911</v>
      </c>
      <c r="F227" s="224" t="s">
        <v>742</v>
      </c>
      <c r="G227" s="224" t="s">
        <v>516</v>
      </c>
      <c r="H227" s="224" t="s">
        <v>268</v>
      </c>
      <c r="I227" s="227" t="s">
        <v>3512</v>
      </c>
      <c r="J227" s="225" t="s">
        <v>849</v>
      </c>
      <c r="K227" s="224" t="s">
        <v>845</v>
      </c>
      <c r="L227" s="225" t="s">
        <v>1260</v>
      </c>
      <c r="M227" s="224" t="s">
        <v>1032</v>
      </c>
      <c r="N227" s="224" t="s">
        <v>1260</v>
      </c>
      <c r="O227" s="224" t="s">
        <v>964</v>
      </c>
      <c r="P227" s="225" t="s">
        <v>3717</v>
      </c>
      <c r="Q227" s="224" t="s">
        <v>861</v>
      </c>
      <c r="R227" s="225" t="s">
        <v>1260</v>
      </c>
      <c r="S227" s="225" t="s">
        <v>1260</v>
      </c>
      <c r="T227" s="225" t="s">
        <v>849</v>
      </c>
      <c r="U227" s="224" t="s">
        <v>1260</v>
      </c>
      <c r="V227" s="224" t="s">
        <v>3718</v>
      </c>
      <c r="W227" s="224" t="s">
        <v>850</v>
      </c>
      <c r="X227" s="228" t="str">
        <f>VLOOKUP(HelpMe7[[#This Row],[Technician]],Technicians[#All],3,FALSE)</f>
        <v>RAK Ceramics</v>
      </c>
      <c r="Y227" s="228" t="str">
        <f>VLOOKUP(HelpMe7[[#This Row],[Technician]],Technicians[#All],2,FALSE)</f>
        <v>SAP SD</v>
      </c>
      <c r="Z227" s="230" t="e">
        <f>IF((TEXT("Oct 28, 2024 00:00 AM","mmm dd, yyyy hh:mm") - TEXT(HelpMe7[[#This Row],[Updated Creation Date]],"mmm dd, yyyy hh:mm"))&gt;0, "Yes","No")</f>
        <v>#VALUE!</v>
      </c>
      <c r="AA227" s="230">
        <f ca="1">IF(HelpMe7[[#This Row],[Updated Resolved Date]]="-",NOW()-TEXT(HelpMe7[[#This Row],[Updated Creation Date]],"mmm dd, yyyy hh:mm"),HelpMe7[[#This Row],[Updated Resolved Date]]-HelpMe7[[#This Row],[Updated Creation Date]])</f>
        <v>150.10961238425807</v>
      </c>
      <c r="AB227" s="231" t="e">
        <f>YEAR(TEXT(HelpMe7[[#This Row],[Updated Creation Date]],"mmm dd, yyyy hh:mm"))</f>
        <v>#VALUE!</v>
      </c>
      <c r="AC227" s="228" t="e">
        <f>WEEKNUM(TEXT(HelpMe7[[#This Row],[Updated Creation Date]],"mmm dd, yyyy hh:mm"),2)</f>
        <v>#VALUE!</v>
      </c>
      <c r="AD227" s="228" t="e">
        <f>_xlfn.CONCAT(HelpMe7[[#This Row],[Year]],"-W",HelpMe7[[#This Row],[Week'#]])</f>
        <v>#VALUE!</v>
      </c>
      <c r="AE227" s="228" t="str">
        <f>IFERROR(VLOOKUP(HelpMe7[[#This Row],[ID]],CGTracker[#All],11,FALSE),"No CG Status Found")</f>
        <v>No CG Status Found</v>
      </c>
      <c r="AF227" s="228" t="e">
        <f>MONTH(TEXT(HelpMe7[[#This Row],[Updated Creation Date]],"mmm dd, yyyy hh:mm"))</f>
        <v>#VALUE!</v>
      </c>
      <c r="AG227" s="228" t="e">
        <f>_xlfn.CONCAT(HelpMe7[[#This Row],[Year]],"-M",HelpMe7[[#This Row],[Month]])</f>
        <v>#VALUE!</v>
      </c>
      <c r="AH227" s="228" t="str">
        <f ca="1">IF(HelpMe7[[#This Row],[Age]]&lt;2,"Less than 2",IF(HelpMe7[[#This Row],[Age]]&lt;5,"From 2 to 5",IF(HelpMe7[[#This Row],[Age]]&lt;10,"From 5 to 10","More than 10")))</f>
        <v>More than 10</v>
      </c>
      <c r="AI2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8" spans="1:36" ht="14.5">
      <c r="A228" s="237" t="s">
        <v>3719</v>
      </c>
      <c r="B228" s="224" t="s">
        <v>117</v>
      </c>
      <c r="C228" s="224" t="s">
        <v>881</v>
      </c>
      <c r="D228" s="1" t="s">
        <v>1440</v>
      </c>
      <c r="E228" s="224" t="s">
        <v>1441</v>
      </c>
      <c r="F228" s="224" t="s">
        <v>742</v>
      </c>
      <c r="G228" s="224" t="s">
        <v>864</v>
      </c>
      <c r="H228" s="224" t="s">
        <v>268</v>
      </c>
      <c r="I228" s="227" t="s">
        <v>3512</v>
      </c>
      <c r="J228" s="225" t="s">
        <v>849</v>
      </c>
      <c r="K228" s="224" t="s">
        <v>845</v>
      </c>
      <c r="L228" s="225" t="s">
        <v>1260</v>
      </c>
      <c r="M228" s="224" t="s">
        <v>1032</v>
      </c>
      <c r="N228" s="224" t="s">
        <v>1442</v>
      </c>
      <c r="O228" s="224" t="s">
        <v>848</v>
      </c>
      <c r="P228" s="225" t="s">
        <v>3720</v>
      </c>
      <c r="Q228" s="224" t="s">
        <v>881</v>
      </c>
      <c r="R228" s="225" t="s">
        <v>1260</v>
      </c>
      <c r="S228" s="225" t="s">
        <v>1260</v>
      </c>
      <c r="T228" s="225" t="s">
        <v>849</v>
      </c>
      <c r="U228" s="224" t="s">
        <v>1260</v>
      </c>
      <c r="V228" s="224" t="s">
        <v>3721</v>
      </c>
      <c r="W228" s="224" t="s">
        <v>850</v>
      </c>
      <c r="X228" s="228" t="str">
        <f>VLOOKUP(HelpMe7[[#This Row],[Technician]],Technicians[#All],3,FALSE)</f>
        <v>RAK Ceramics</v>
      </c>
      <c r="Y228" s="228" t="str">
        <f>VLOOKUP(HelpMe7[[#This Row],[Technician]],Technicians[#All],2,FALSE)</f>
        <v>SAP SD</v>
      </c>
      <c r="Z228" s="230" t="e">
        <f>IF((TEXT("Oct 28, 2024 00:00 AM","mmm dd, yyyy hh:mm") - TEXT(HelpMe7[[#This Row],[Updated Creation Date]],"mmm dd, yyyy hh:mm"))&gt;0, "Yes","No")</f>
        <v>#VALUE!</v>
      </c>
      <c r="AA228" s="230">
        <f ca="1">IF(HelpMe7[[#This Row],[Updated Resolved Date]]="-",NOW()-TEXT(HelpMe7[[#This Row],[Updated Creation Date]],"mmm dd, yyyy hh:mm"),HelpMe7[[#This Row],[Updated Resolved Date]]-HelpMe7[[#This Row],[Updated Creation Date]])</f>
        <v>150.10961238425807</v>
      </c>
      <c r="AB228" s="231" t="e">
        <f>YEAR(TEXT(HelpMe7[[#This Row],[Updated Creation Date]],"mmm dd, yyyy hh:mm"))</f>
        <v>#VALUE!</v>
      </c>
      <c r="AC228" s="228" t="e">
        <f>WEEKNUM(TEXT(HelpMe7[[#This Row],[Updated Creation Date]],"mmm dd, yyyy hh:mm"),2)</f>
        <v>#VALUE!</v>
      </c>
      <c r="AD228" s="228" t="e">
        <f>_xlfn.CONCAT(HelpMe7[[#This Row],[Year]],"-W",HelpMe7[[#This Row],[Week'#]])</f>
        <v>#VALUE!</v>
      </c>
      <c r="AE228" s="228" t="str">
        <f>IFERROR(VLOOKUP(HelpMe7[[#This Row],[ID]],CGTracker[#All],11,FALSE),"No CG Status Found")</f>
        <v>No CG Status Found</v>
      </c>
      <c r="AF228" s="228" t="e">
        <f>MONTH(TEXT(HelpMe7[[#This Row],[Updated Creation Date]],"mmm dd, yyyy hh:mm"))</f>
        <v>#VALUE!</v>
      </c>
      <c r="AG228" s="228" t="e">
        <f>_xlfn.CONCAT(HelpMe7[[#This Row],[Year]],"-M",HelpMe7[[#This Row],[Month]])</f>
        <v>#VALUE!</v>
      </c>
      <c r="AH228" s="228" t="str">
        <f ca="1">IF(HelpMe7[[#This Row],[Age]]&lt;2,"Less than 2",IF(HelpMe7[[#This Row],[Age]]&lt;5,"From 2 to 5",IF(HelpMe7[[#This Row],[Age]]&lt;10,"From 5 to 10","More than 10")))</f>
        <v>More than 10</v>
      </c>
      <c r="AI2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29" spans="1:36" ht="26">
      <c r="A229" s="237" t="s">
        <v>3722</v>
      </c>
      <c r="B229" s="224" t="s">
        <v>117</v>
      </c>
      <c r="C229" s="224" t="s">
        <v>881</v>
      </c>
      <c r="D229" s="1" t="s">
        <v>493</v>
      </c>
      <c r="E229" s="224" t="s">
        <v>1443</v>
      </c>
      <c r="F229" s="224" t="s">
        <v>742</v>
      </c>
      <c r="G229" s="224" t="s">
        <v>516</v>
      </c>
      <c r="H229" s="224" t="s">
        <v>746</v>
      </c>
      <c r="I229" s="227" t="s">
        <v>3512</v>
      </c>
      <c r="J229" s="225" t="s">
        <v>3526</v>
      </c>
      <c r="K229" s="224" t="s">
        <v>845</v>
      </c>
      <c r="L229" s="225" t="s">
        <v>1260</v>
      </c>
      <c r="M229" s="224" t="s">
        <v>1032</v>
      </c>
      <c r="N229" s="224" t="s">
        <v>1240</v>
      </c>
      <c r="O229" s="224" t="s">
        <v>848</v>
      </c>
      <c r="P229" s="225" t="s">
        <v>3723</v>
      </c>
      <c r="Q229" s="224" t="s">
        <v>881</v>
      </c>
      <c r="R229" s="225" t="s">
        <v>1260</v>
      </c>
      <c r="S229" s="225" t="s">
        <v>3724</v>
      </c>
      <c r="T229" s="225" t="s">
        <v>3526</v>
      </c>
      <c r="U229" s="224" t="s">
        <v>1260</v>
      </c>
      <c r="V229" s="224" t="s">
        <v>3725</v>
      </c>
      <c r="W229" s="224" t="s">
        <v>850</v>
      </c>
      <c r="X229" s="228" t="str">
        <f>VLOOKUP(HelpMe7[[#This Row],[Technician]],Technicians[#All],3,FALSE)</f>
        <v>RAK Ceramics</v>
      </c>
      <c r="Y229" s="228" t="str">
        <f>VLOOKUP(HelpMe7[[#This Row],[Technician]],Technicians[#All],2,FALSE)</f>
        <v>SAP SD</v>
      </c>
      <c r="Z229" s="230" t="e">
        <f>IF((TEXT("Oct 28, 2024 00:00 AM","mmm dd, yyyy hh:mm") - TEXT(HelpMe7[[#This Row],[Updated Creation Date]],"mmm dd, yyyy hh:mm"))&gt;0, "Yes","No")</f>
        <v>#VALUE!</v>
      </c>
      <c r="AA229" s="230">
        <f ca="1">IF(HelpMe7[[#This Row],[Updated Resolved Date]]="-",NOW()-TEXT(HelpMe7[[#This Row],[Updated Creation Date]],"mmm dd, yyyy hh:mm"),HelpMe7[[#This Row],[Updated Resolved Date]]-HelpMe7[[#This Row],[Updated Creation Date]])</f>
        <v>150.10961238425807</v>
      </c>
      <c r="AB229" s="231" t="e">
        <f>YEAR(TEXT(HelpMe7[[#This Row],[Updated Creation Date]],"mmm dd, yyyy hh:mm"))</f>
        <v>#VALUE!</v>
      </c>
      <c r="AC229" s="228" t="e">
        <f>WEEKNUM(TEXT(HelpMe7[[#This Row],[Updated Creation Date]],"mmm dd, yyyy hh:mm"),2)</f>
        <v>#VALUE!</v>
      </c>
      <c r="AD229" s="228" t="e">
        <f>_xlfn.CONCAT(HelpMe7[[#This Row],[Year]],"-W",HelpMe7[[#This Row],[Week'#]])</f>
        <v>#VALUE!</v>
      </c>
      <c r="AE229" s="228" t="str">
        <f>IFERROR(VLOOKUP(HelpMe7[[#This Row],[ID]],CGTracker[#All],11,FALSE),"No CG Status Found")</f>
        <v>No CG Status Found</v>
      </c>
      <c r="AF229" s="228" t="e">
        <f>MONTH(TEXT(HelpMe7[[#This Row],[Updated Creation Date]],"mmm dd, yyyy hh:mm"))</f>
        <v>#VALUE!</v>
      </c>
      <c r="AG229" s="228" t="e">
        <f>_xlfn.CONCAT(HelpMe7[[#This Row],[Year]],"-M",HelpMe7[[#This Row],[Month]])</f>
        <v>#VALUE!</v>
      </c>
      <c r="AH229" s="228" t="str">
        <f ca="1">IF(HelpMe7[[#This Row],[Age]]&lt;2,"Less than 2",IF(HelpMe7[[#This Row],[Age]]&lt;5,"From 2 to 5",IF(HelpMe7[[#This Row],[Age]]&lt;10,"From 5 to 10","More than 10")))</f>
        <v>More than 10</v>
      </c>
      <c r="AI2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0" spans="1:36" ht="14.5">
      <c r="A230" s="237" t="s">
        <v>3726</v>
      </c>
      <c r="B230" s="224" t="s">
        <v>117</v>
      </c>
      <c r="C230" s="224" t="s">
        <v>881</v>
      </c>
      <c r="D230" s="1" t="s">
        <v>1444</v>
      </c>
      <c r="E230" s="224" t="s">
        <v>1297</v>
      </c>
      <c r="F230" s="224" t="s">
        <v>742</v>
      </c>
      <c r="G230" s="224" t="s">
        <v>516</v>
      </c>
      <c r="H230" s="224" t="s">
        <v>403</v>
      </c>
      <c r="I230" s="227" t="s">
        <v>3512</v>
      </c>
      <c r="J230" s="225" t="s">
        <v>3526</v>
      </c>
      <c r="K230" s="224" t="s">
        <v>845</v>
      </c>
      <c r="L230" s="225" t="s">
        <v>3727</v>
      </c>
      <c r="M230" s="224" t="s">
        <v>1032</v>
      </c>
      <c r="N230" s="224" t="s">
        <v>983</v>
      </c>
      <c r="O230" s="224" t="s">
        <v>848</v>
      </c>
      <c r="P230" s="225" t="s">
        <v>3671</v>
      </c>
      <c r="Q230" s="224" t="s">
        <v>881</v>
      </c>
      <c r="R230" s="225" t="s">
        <v>3727</v>
      </c>
      <c r="S230" s="225" t="s">
        <v>3727</v>
      </c>
      <c r="T230" s="225" t="s">
        <v>3526</v>
      </c>
      <c r="U230" s="224" t="s">
        <v>1260</v>
      </c>
      <c r="V230" s="224" t="s">
        <v>3728</v>
      </c>
      <c r="W230" s="224" t="s">
        <v>850</v>
      </c>
      <c r="X230" s="228" t="str">
        <f>VLOOKUP(HelpMe7[[#This Row],[Technician]],Technicians[#All],3,FALSE)</f>
        <v>RAK Ceramics</v>
      </c>
      <c r="Y230" s="228" t="str">
        <f>VLOOKUP(HelpMe7[[#This Row],[Technician]],Technicians[#All],2,FALSE)</f>
        <v>SAP SD</v>
      </c>
      <c r="Z230" s="233" t="e">
        <f>IF((TEXT("Oct 28, 2024 00:00 AM","mmm dd, yyyy hh:mm") - TEXT(HelpMe7[[#This Row],[Updated Creation Date]],"mmm dd, yyyy hh:mm"))&gt;0, "Yes","No")</f>
        <v>#VALUE!</v>
      </c>
      <c r="AA230" s="230">
        <f ca="1">IF(HelpMe7[[#This Row],[Updated Resolved Date]]="-",NOW()-TEXT(HelpMe7[[#This Row],[Updated Creation Date]],"mmm dd, yyyy hh:mm"),HelpMe7[[#This Row],[Updated Resolved Date]]-HelpMe7[[#This Row],[Updated Creation Date]])</f>
        <v>7.0840277777824667</v>
      </c>
      <c r="AB230" s="231" t="e">
        <f>YEAR(TEXT(HelpMe7[[#This Row],[Updated Creation Date]],"mmm dd, yyyy hh:mm"))</f>
        <v>#VALUE!</v>
      </c>
      <c r="AC230" s="228" t="e">
        <f>WEEKNUM(TEXT(HelpMe7[[#This Row],[Updated Creation Date]],"mmm dd, yyyy hh:mm"),2)</f>
        <v>#VALUE!</v>
      </c>
      <c r="AD230" s="228" t="e">
        <f>_xlfn.CONCAT(HelpMe7[[#This Row],[Year]],"-W",HelpMe7[[#This Row],[Week'#]])</f>
        <v>#VALUE!</v>
      </c>
      <c r="AE230" s="228" t="str">
        <f>IFERROR(VLOOKUP(HelpMe7[[#This Row],[ID]],CGTracker[#All],11,FALSE),"No CG Status Found")</f>
        <v>No CG Status Found</v>
      </c>
      <c r="AF230" s="228" t="e">
        <f>MONTH(TEXT(HelpMe7[[#This Row],[Updated Creation Date]],"mmm dd, yyyy hh:mm"))</f>
        <v>#VALUE!</v>
      </c>
      <c r="AG230" s="228" t="e">
        <f>_xlfn.CONCAT(HelpMe7[[#This Row],[Year]],"-M",HelpMe7[[#This Row],[Month]])</f>
        <v>#VALUE!</v>
      </c>
      <c r="AH230" s="228" t="str">
        <f ca="1">IF(HelpMe7[[#This Row],[Age]]&lt;2,"Less than 2",IF(HelpMe7[[#This Row],[Age]]&lt;5,"From 2 to 5",IF(HelpMe7[[#This Row],[Age]]&lt;10,"From 5 to 10","More than 10")))</f>
        <v>From 5 to 10</v>
      </c>
      <c r="AI2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45509.759722222225</v>
      </c>
    </row>
    <row r="231" spans="1:36" ht="26">
      <c r="A231" s="237" t="s">
        <v>3729</v>
      </c>
      <c r="B231" s="224" t="s">
        <v>117</v>
      </c>
      <c r="C231" s="224" t="s">
        <v>881</v>
      </c>
      <c r="D231" s="1" t="s">
        <v>1445</v>
      </c>
      <c r="E231" s="224" t="s">
        <v>970</v>
      </c>
      <c r="F231" s="224" t="s">
        <v>854</v>
      </c>
      <c r="G231" s="224" t="s">
        <v>855</v>
      </c>
      <c r="H231" s="224" t="s">
        <v>746</v>
      </c>
      <c r="I231" s="227" t="s">
        <v>3512</v>
      </c>
      <c r="J231" s="225" t="s">
        <v>3526</v>
      </c>
      <c r="K231" s="224" t="s">
        <v>845</v>
      </c>
      <c r="L231" s="225" t="s">
        <v>1260</v>
      </c>
      <c r="M231" s="224" t="s">
        <v>1032</v>
      </c>
      <c r="N231" s="224" t="s">
        <v>971</v>
      </c>
      <c r="O231" s="224" t="s">
        <v>848</v>
      </c>
      <c r="P231" s="225" t="s">
        <v>3730</v>
      </c>
      <c r="Q231" s="224" t="s">
        <v>881</v>
      </c>
      <c r="R231" s="225" t="s">
        <v>1260</v>
      </c>
      <c r="S231" s="225" t="s">
        <v>1260</v>
      </c>
      <c r="T231" s="225" t="s">
        <v>3526</v>
      </c>
      <c r="U231" s="224" t="s">
        <v>1260</v>
      </c>
      <c r="V231" s="224" t="s">
        <v>3731</v>
      </c>
      <c r="W231" s="224" t="s">
        <v>850</v>
      </c>
      <c r="X231" s="228" t="str">
        <f>VLOOKUP(HelpMe7[[#This Row],[Technician]],Technicians[#All],3,FALSE)</f>
        <v>RAK Ceramics</v>
      </c>
      <c r="Y231" s="228" t="str">
        <f>VLOOKUP(HelpMe7[[#This Row],[Technician]],Technicians[#All],2,FALSE)</f>
        <v>SAP PP</v>
      </c>
      <c r="Z231" s="230" t="e">
        <f>IF((TEXT("Oct 28, 2024 00:00 AM","mmm dd, yyyy hh:mm") - TEXT(HelpMe7[[#This Row],[Updated Creation Date]],"mmm dd, yyyy hh:mm"))&gt;0, "Yes","No")</f>
        <v>#VALUE!</v>
      </c>
      <c r="AA231" s="230">
        <f ca="1">IF(HelpMe7[[#This Row],[Updated Resolved Date]]="-",NOW()-TEXT(HelpMe7[[#This Row],[Updated Creation Date]],"mmm dd, yyyy hh:mm"),HelpMe7[[#This Row],[Updated Resolved Date]]-HelpMe7[[#This Row],[Updated Creation Date]])</f>
        <v>150.10961238425807</v>
      </c>
      <c r="AB231" s="231" t="e">
        <f>YEAR(TEXT(HelpMe7[[#This Row],[Updated Creation Date]],"mmm dd, yyyy hh:mm"))</f>
        <v>#VALUE!</v>
      </c>
      <c r="AC231" s="228" t="e">
        <f>WEEKNUM(TEXT(HelpMe7[[#This Row],[Updated Creation Date]],"mmm dd, yyyy hh:mm"),2)</f>
        <v>#VALUE!</v>
      </c>
      <c r="AD231" s="228" t="e">
        <f>_xlfn.CONCAT(HelpMe7[[#This Row],[Year]],"-W",HelpMe7[[#This Row],[Week'#]])</f>
        <v>#VALUE!</v>
      </c>
      <c r="AE231" s="228" t="str">
        <f>IFERROR(VLOOKUP(HelpMe7[[#This Row],[ID]],CGTracker[#All],11,FALSE),"No CG Status Found")</f>
        <v>No CG Status Found</v>
      </c>
      <c r="AF231" s="228" t="e">
        <f>MONTH(TEXT(HelpMe7[[#This Row],[Updated Creation Date]],"mmm dd, yyyy hh:mm"))</f>
        <v>#VALUE!</v>
      </c>
      <c r="AG231" s="228" t="e">
        <f>_xlfn.CONCAT(HelpMe7[[#This Row],[Year]],"-M",HelpMe7[[#This Row],[Month]])</f>
        <v>#VALUE!</v>
      </c>
      <c r="AH231" s="228" t="str">
        <f ca="1">IF(HelpMe7[[#This Row],[Age]]&lt;2,"Less than 2",IF(HelpMe7[[#This Row],[Age]]&lt;5,"From 2 to 5",IF(HelpMe7[[#This Row],[Age]]&lt;10,"From 5 to 10","More than 10")))</f>
        <v>More than 10</v>
      </c>
      <c r="AI2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2" spans="1:36" ht="14.5">
      <c r="A232" s="237" t="s">
        <v>3732</v>
      </c>
      <c r="B232" s="224" t="s">
        <v>117</v>
      </c>
      <c r="C232" s="224" t="s">
        <v>881</v>
      </c>
      <c r="D232" s="1" t="s">
        <v>1446</v>
      </c>
      <c r="E232" s="224" t="s">
        <v>854</v>
      </c>
      <c r="F232" s="224" t="s">
        <v>742</v>
      </c>
      <c r="G232" s="224" t="s">
        <v>516</v>
      </c>
      <c r="H232" s="224" t="s">
        <v>268</v>
      </c>
      <c r="I232" s="227" t="s">
        <v>3512</v>
      </c>
      <c r="J232" s="225" t="s">
        <v>849</v>
      </c>
      <c r="K232" s="224" t="s">
        <v>845</v>
      </c>
      <c r="L232" s="225" t="s">
        <v>1260</v>
      </c>
      <c r="M232" s="224" t="s">
        <v>1032</v>
      </c>
      <c r="N232" s="224" t="s">
        <v>1260</v>
      </c>
      <c r="O232" s="224" t="s">
        <v>848</v>
      </c>
      <c r="P232" s="225" t="s">
        <v>3733</v>
      </c>
      <c r="Q232" s="224" t="s">
        <v>881</v>
      </c>
      <c r="R232" s="225" t="s">
        <v>1260</v>
      </c>
      <c r="S232" s="225" t="s">
        <v>3733</v>
      </c>
      <c r="T232" s="225" t="s">
        <v>849</v>
      </c>
      <c r="U232" s="224" t="s">
        <v>1260</v>
      </c>
      <c r="V232" s="224" t="s">
        <v>3734</v>
      </c>
      <c r="W232" s="224" t="s">
        <v>850</v>
      </c>
      <c r="X232" s="228" t="str">
        <f>VLOOKUP(HelpMe7[[#This Row],[Technician]],Technicians[#All],3,FALSE)</f>
        <v>RAK Ceramics</v>
      </c>
      <c r="Y232" s="228" t="str">
        <f>VLOOKUP(HelpMe7[[#This Row],[Technician]],Technicians[#All],2,FALSE)</f>
        <v>SAP SD</v>
      </c>
      <c r="Z232" s="230" t="e">
        <f>IF((TEXT("Oct 28, 2024 00:00 AM","mmm dd, yyyy hh:mm") - TEXT(HelpMe7[[#This Row],[Updated Creation Date]],"mmm dd, yyyy hh:mm"))&gt;0, "Yes","No")</f>
        <v>#VALUE!</v>
      </c>
      <c r="AA232" s="230">
        <f ca="1">IF(HelpMe7[[#This Row],[Updated Resolved Date]]="-",NOW()-TEXT(HelpMe7[[#This Row],[Updated Creation Date]],"mmm dd, yyyy hh:mm"),HelpMe7[[#This Row],[Updated Resolved Date]]-HelpMe7[[#This Row],[Updated Creation Date]])</f>
        <v>150.10961238425807</v>
      </c>
      <c r="AB232" s="231" t="e">
        <f>YEAR(TEXT(HelpMe7[[#This Row],[Updated Creation Date]],"mmm dd, yyyy hh:mm"))</f>
        <v>#VALUE!</v>
      </c>
      <c r="AC232" s="228" t="e">
        <f>WEEKNUM(TEXT(HelpMe7[[#This Row],[Updated Creation Date]],"mmm dd, yyyy hh:mm"),2)</f>
        <v>#VALUE!</v>
      </c>
      <c r="AD232" s="228" t="e">
        <f>_xlfn.CONCAT(HelpMe7[[#This Row],[Year]],"-W",HelpMe7[[#This Row],[Week'#]])</f>
        <v>#VALUE!</v>
      </c>
      <c r="AE232" s="228" t="str">
        <f>IFERROR(VLOOKUP(HelpMe7[[#This Row],[ID]],CGTracker[#All],11,FALSE),"No CG Status Found")</f>
        <v>No CG Status Found</v>
      </c>
      <c r="AF232" s="228" t="e">
        <f>MONTH(TEXT(HelpMe7[[#This Row],[Updated Creation Date]],"mmm dd, yyyy hh:mm"))</f>
        <v>#VALUE!</v>
      </c>
      <c r="AG232" s="228" t="e">
        <f>_xlfn.CONCAT(HelpMe7[[#This Row],[Year]],"-M",HelpMe7[[#This Row],[Month]])</f>
        <v>#VALUE!</v>
      </c>
      <c r="AH232" s="228" t="str">
        <f ca="1">IF(HelpMe7[[#This Row],[Age]]&lt;2,"Less than 2",IF(HelpMe7[[#This Row],[Age]]&lt;5,"From 2 to 5",IF(HelpMe7[[#This Row],[Age]]&lt;10,"From 5 to 10","More than 10")))</f>
        <v>More than 10</v>
      </c>
      <c r="AI2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3" spans="1:36" ht="14.5">
      <c r="A233" s="237" t="s">
        <v>3735</v>
      </c>
      <c r="B233" s="224" t="s">
        <v>117</v>
      </c>
      <c r="C233" s="224" t="s">
        <v>881</v>
      </c>
      <c r="D233" s="1" t="s">
        <v>1447</v>
      </c>
      <c r="E233" s="224" t="s">
        <v>1448</v>
      </c>
      <c r="F233" s="224" t="s">
        <v>742</v>
      </c>
      <c r="G233" s="224" t="s">
        <v>864</v>
      </c>
      <c r="H233" s="224" t="s">
        <v>268</v>
      </c>
      <c r="I233" s="227" t="s">
        <v>3512</v>
      </c>
      <c r="J233" s="225" t="s">
        <v>849</v>
      </c>
      <c r="K233" s="224" t="s">
        <v>845</v>
      </c>
      <c r="L233" s="225" t="s">
        <v>1260</v>
      </c>
      <c r="M233" s="224" t="s">
        <v>1032</v>
      </c>
      <c r="N233" s="224" t="s">
        <v>1260</v>
      </c>
      <c r="O233" s="224" t="s">
        <v>848</v>
      </c>
      <c r="P233" s="225" t="s">
        <v>3736</v>
      </c>
      <c r="Q233" s="224" t="s">
        <v>881</v>
      </c>
      <c r="R233" s="225" t="s">
        <v>1260</v>
      </c>
      <c r="S233" s="225" t="s">
        <v>1260</v>
      </c>
      <c r="T233" s="225" t="s">
        <v>849</v>
      </c>
      <c r="U233" s="224" t="s">
        <v>1260</v>
      </c>
      <c r="V233" s="224" t="s">
        <v>3737</v>
      </c>
      <c r="W233" s="224" t="s">
        <v>850</v>
      </c>
      <c r="X233" s="228" t="str">
        <f>VLOOKUP(HelpMe7[[#This Row],[Technician]],Technicians[#All],3,FALSE)</f>
        <v>RAK Ceramics</v>
      </c>
      <c r="Y233" s="228" t="str">
        <f>VLOOKUP(HelpMe7[[#This Row],[Technician]],Technicians[#All],2,FALSE)</f>
        <v>SAP SD</v>
      </c>
      <c r="Z233" s="230" t="e">
        <f>IF((TEXT("Oct 28, 2024 00:00 AM","mmm dd, yyyy hh:mm") - TEXT(HelpMe7[[#This Row],[Updated Creation Date]],"mmm dd, yyyy hh:mm"))&gt;0, "Yes","No")</f>
        <v>#VALUE!</v>
      </c>
      <c r="AA233" s="230">
        <f ca="1">IF(HelpMe7[[#This Row],[Updated Resolved Date]]="-",NOW()-TEXT(HelpMe7[[#This Row],[Updated Creation Date]],"mmm dd, yyyy hh:mm"),HelpMe7[[#This Row],[Updated Resolved Date]]-HelpMe7[[#This Row],[Updated Creation Date]])</f>
        <v>150.10961238425807</v>
      </c>
      <c r="AB233" s="231" t="e">
        <f>YEAR(TEXT(HelpMe7[[#This Row],[Updated Creation Date]],"mmm dd, yyyy hh:mm"))</f>
        <v>#VALUE!</v>
      </c>
      <c r="AC233" s="228" t="e">
        <f>WEEKNUM(TEXT(HelpMe7[[#This Row],[Updated Creation Date]],"mmm dd, yyyy hh:mm"),2)</f>
        <v>#VALUE!</v>
      </c>
      <c r="AD233" s="228" t="e">
        <f>_xlfn.CONCAT(HelpMe7[[#This Row],[Year]],"-W",HelpMe7[[#This Row],[Week'#]])</f>
        <v>#VALUE!</v>
      </c>
      <c r="AE233" s="228" t="str">
        <f>IFERROR(VLOOKUP(HelpMe7[[#This Row],[ID]],CGTracker[#All],11,FALSE),"No CG Status Found")</f>
        <v>No CG Status Found</v>
      </c>
      <c r="AF233" s="228" t="e">
        <f>MONTH(TEXT(HelpMe7[[#This Row],[Updated Creation Date]],"mmm dd, yyyy hh:mm"))</f>
        <v>#VALUE!</v>
      </c>
      <c r="AG233" s="228" t="e">
        <f>_xlfn.CONCAT(HelpMe7[[#This Row],[Year]],"-M",HelpMe7[[#This Row],[Month]])</f>
        <v>#VALUE!</v>
      </c>
      <c r="AH233" s="228" t="str">
        <f ca="1">IF(HelpMe7[[#This Row],[Age]]&lt;2,"Less than 2",IF(HelpMe7[[#This Row],[Age]]&lt;5,"From 2 to 5",IF(HelpMe7[[#This Row],[Age]]&lt;10,"From 5 to 10","More than 10")))</f>
        <v>More than 10</v>
      </c>
      <c r="AI2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4" spans="1:36" ht="14.5">
      <c r="A234" s="237" t="s">
        <v>3738</v>
      </c>
      <c r="B234" s="224" t="s">
        <v>117</v>
      </c>
      <c r="C234" s="224" t="s">
        <v>881</v>
      </c>
      <c r="D234" s="1" t="s">
        <v>1449</v>
      </c>
      <c r="E234" s="224" t="s">
        <v>1450</v>
      </c>
      <c r="F234" s="224" t="s">
        <v>742</v>
      </c>
      <c r="G234" s="224" t="s">
        <v>516</v>
      </c>
      <c r="H234" s="224" t="s">
        <v>268</v>
      </c>
      <c r="I234" s="227" t="s">
        <v>3512</v>
      </c>
      <c r="J234" s="225" t="s">
        <v>849</v>
      </c>
      <c r="K234" s="224" t="s">
        <v>845</v>
      </c>
      <c r="L234" s="225" t="s">
        <v>1260</v>
      </c>
      <c r="M234" s="224" t="s">
        <v>1032</v>
      </c>
      <c r="N234" s="224" t="s">
        <v>1260</v>
      </c>
      <c r="O234" s="224" t="s">
        <v>848</v>
      </c>
      <c r="P234" s="225" t="s">
        <v>3671</v>
      </c>
      <c r="Q234" s="224" t="s">
        <v>881</v>
      </c>
      <c r="R234" s="225" t="s">
        <v>1260</v>
      </c>
      <c r="S234" s="225" t="s">
        <v>1260</v>
      </c>
      <c r="T234" s="225" t="s">
        <v>849</v>
      </c>
      <c r="U234" s="224" t="s">
        <v>1260</v>
      </c>
      <c r="V234" s="224" t="s">
        <v>3739</v>
      </c>
      <c r="W234" s="224" t="s">
        <v>850</v>
      </c>
      <c r="X234" s="228" t="str">
        <f>VLOOKUP(HelpMe7[[#This Row],[Technician]],Technicians[#All],3,FALSE)</f>
        <v>RAK Ceramics</v>
      </c>
      <c r="Y234" s="228" t="str">
        <f>VLOOKUP(HelpMe7[[#This Row],[Technician]],Technicians[#All],2,FALSE)</f>
        <v>SAP SD</v>
      </c>
      <c r="Z234" s="230" t="e">
        <f>IF((TEXT("Oct 28, 2024 00:00 AM","mmm dd, yyyy hh:mm") - TEXT(HelpMe7[[#This Row],[Updated Creation Date]],"mmm dd, yyyy hh:mm"))&gt;0, "Yes","No")</f>
        <v>#VALUE!</v>
      </c>
      <c r="AA234" s="230">
        <f ca="1">IF(HelpMe7[[#This Row],[Updated Resolved Date]]="-",NOW()-TEXT(HelpMe7[[#This Row],[Updated Creation Date]],"mmm dd, yyyy hh:mm"),HelpMe7[[#This Row],[Updated Resolved Date]]-HelpMe7[[#This Row],[Updated Creation Date]])</f>
        <v>150.10961238425807</v>
      </c>
      <c r="AB234" s="231" t="e">
        <f>YEAR(TEXT(HelpMe7[[#This Row],[Updated Creation Date]],"mmm dd, yyyy hh:mm"))</f>
        <v>#VALUE!</v>
      </c>
      <c r="AC234" s="228" t="e">
        <f>WEEKNUM(TEXT(HelpMe7[[#This Row],[Updated Creation Date]],"mmm dd, yyyy hh:mm"),2)</f>
        <v>#VALUE!</v>
      </c>
      <c r="AD234" s="228" t="e">
        <f>_xlfn.CONCAT(HelpMe7[[#This Row],[Year]],"-W",HelpMe7[[#This Row],[Week'#]])</f>
        <v>#VALUE!</v>
      </c>
      <c r="AE234" s="228" t="str">
        <f>IFERROR(VLOOKUP(HelpMe7[[#This Row],[ID]],CGTracker[#All],11,FALSE),"No CG Status Found")</f>
        <v>No CG Status Found</v>
      </c>
      <c r="AF234" s="228" t="e">
        <f>MONTH(TEXT(HelpMe7[[#This Row],[Updated Creation Date]],"mmm dd, yyyy hh:mm"))</f>
        <v>#VALUE!</v>
      </c>
      <c r="AG234" s="228" t="e">
        <f>_xlfn.CONCAT(HelpMe7[[#This Row],[Year]],"-M",HelpMe7[[#This Row],[Month]])</f>
        <v>#VALUE!</v>
      </c>
      <c r="AH234" s="228" t="str">
        <f ca="1">IF(HelpMe7[[#This Row],[Age]]&lt;2,"Less than 2",IF(HelpMe7[[#This Row],[Age]]&lt;5,"From 2 to 5",IF(HelpMe7[[#This Row],[Age]]&lt;10,"From 5 to 10","More than 10")))</f>
        <v>More than 10</v>
      </c>
      <c r="AI2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5" spans="1:36" ht="26">
      <c r="A235" s="237" t="s">
        <v>3740</v>
      </c>
      <c r="B235" s="224" t="s">
        <v>117</v>
      </c>
      <c r="C235" s="224" t="s">
        <v>881</v>
      </c>
      <c r="D235" s="1" t="s">
        <v>1451</v>
      </c>
      <c r="E235" s="224" t="s">
        <v>1109</v>
      </c>
      <c r="F235" s="224" t="s">
        <v>742</v>
      </c>
      <c r="G235" s="224" t="s">
        <v>516</v>
      </c>
      <c r="H235" s="224" t="s">
        <v>746</v>
      </c>
      <c r="I235" s="227" t="s">
        <v>3512</v>
      </c>
      <c r="J235" s="225" t="s">
        <v>3526</v>
      </c>
      <c r="K235" s="224" t="s">
        <v>845</v>
      </c>
      <c r="L235" s="225" t="s">
        <v>1260</v>
      </c>
      <c r="M235" s="224" t="s">
        <v>1032</v>
      </c>
      <c r="N235" s="224" t="s">
        <v>924</v>
      </c>
      <c r="O235" s="224" t="s">
        <v>848</v>
      </c>
      <c r="P235" s="225" t="s">
        <v>3741</v>
      </c>
      <c r="Q235" s="224" t="s">
        <v>881</v>
      </c>
      <c r="R235" s="225" t="s">
        <v>1260</v>
      </c>
      <c r="S235" s="225" t="s">
        <v>3742</v>
      </c>
      <c r="T235" s="225" t="s">
        <v>3526</v>
      </c>
      <c r="U235" s="224" t="s">
        <v>1260</v>
      </c>
      <c r="V235" s="224" t="s">
        <v>3743</v>
      </c>
      <c r="W235" s="224" t="s">
        <v>850</v>
      </c>
      <c r="X235" s="228" t="str">
        <f>VLOOKUP(HelpMe7[[#This Row],[Technician]],Technicians[#All],3,FALSE)</f>
        <v>RAK Ceramics</v>
      </c>
      <c r="Y235" s="228" t="str">
        <f>VLOOKUP(HelpMe7[[#This Row],[Technician]],Technicians[#All],2,FALSE)</f>
        <v>SAP SD</v>
      </c>
      <c r="Z235" s="230" t="e">
        <f>IF((TEXT("Oct 28, 2024 00:00 AM","mmm dd, yyyy hh:mm") - TEXT(HelpMe7[[#This Row],[Updated Creation Date]],"mmm dd, yyyy hh:mm"))&gt;0, "Yes","No")</f>
        <v>#VALUE!</v>
      </c>
      <c r="AA235" s="230">
        <f ca="1">IF(HelpMe7[[#This Row],[Updated Resolved Date]]="-",NOW()-TEXT(HelpMe7[[#This Row],[Updated Creation Date]],"mmm dd, yyyy hh:mm"),HelpMe7[[#This Row],[Updated Resolved Date]]-HelpMe7[[#This Row],[Updated Creation Date]])</f>
        <v>150.10961238425807</v>
      </c>
      <c r="AB235" s="231" t="e">
        <f>YEAR(TEXT(HelpMe7[[#This Row],[Updated Creation Date]],"mmm dd, yyyy hh:mm"))</f>
        <v>#VALUE!</v>
      </c>
      <c r="AC235" s="228" t="e">
        <f>WEEKNUM(TEXT(HelpMe7[[#This Row],[Updated Creation Date]],"mmm dd, yyyy hh:mm"),2)</f>
        <v>#VALUE!</v>
      </c>
      <c r="AD235" s="228" t="e">
        <f>_xlfn.CONCAT(HelpMe7[[#This Row],[Year]],"-W",HelpMe7[[#This Row],[Week'#]])</f>
        <v>#VALUE!</v>
      </c>
      <c r="AE235" s="228" t="str">
        <f>IFERROR(VLOOKUP(HelpMe7[[#This Row],[ID]],CGTracker[#All],11,FALSE),"No CG Status Found")</f>
        <v>No CG Status Found</v>
      </c>
      <c r="AF235" s="228" t="e">
        <f>MONTH(TEXT(HelpMe7[[#This Row],[Updated Creation Date]],"mmm dd, yyyy hh:mm"))</f>
        <v>#VALUE!</v>
      </c>
      <c r="AG235" s="228" t="e">
        <f>_xlfn.CONCAT(HelpMe7[[#This Row],[Year]],"-M",HelpMe7[[#This Row],[Month]])</f>
        <v>#VALUE!</v>
      </c>
      <c r="AH235" s="228" t="str">
        <f ca="1">IF(HelpMe7[[#This Row],[Age]]&lt;2,"Less than 2",IF(HelpMe7[[#This Row],[Age]]&lt;5,"From 2 to 5",IF(HelpMe7[[#This Row],[Age]]&lt;10,"From 5 to 10","More than 10")))</f>
        <v>More than 10</v>
      </c>
      <c r="AI2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6" spans="1:36" ht="14.5">
      <c r="A236" s="237" t="s">
        <v>3744</v>
      </c>
      <c r="B236" s="224" t="s">
        <v>117</v>
      </c>
      <c r="C236" s="224" t="s">
        <v>881</v>
      </c>
      <c r="D236" s="1" t="s">
        <v>1452</v>
      </c>
      <c r="E236" s="224" t="s">
        <v>1065</v>
      </c>
      <c r="F236" s="224" t="s">
        <v>742</v>
      </c>
      <c r="G236" s="224" t="s">
        <v>516</v>
      </c>
      <c r="H236" s="224" t="s">
        <v>268</v>
      </c>
      <c r="I236" s="227" t="s">
        <v>3512</v>
      </c>
      <c r="J236" s="225" t="s">
        <v>849</v>
      </c>
      <c r="K236" s="224" t="s">
        <v>845</v>
      </c>
      <c r="L236" s="225" t="s">
        <v>1260</v>
      </c>
      <c r="M236" s="224" t="s">
        <v>1032</v>
      </c>
      <c r="N236" s="224" t="s">
        <v>924</v>
      </c>
      <c r="O236" s="224" t="s">
        <v>848</v>
      </c>
      <c r="P236" s="225" t="s">
        <v>3745</v>
      </c>
      <c r="Q236" s="224" t="s">
        <v>881</v>
      </c>
      <c r="R236" s="225" t="s">
        <v>1260</v>
      </c>
      <c r="S236" s="225" t="s">
        <v>1260</v>
      </c>
      <c r="T236" s="225" t="s">
        <v>849</v>
      </c>
      <c r="U236" s="224" t="s">
        <v>1260</v>
      </c>
      <c r="V236" s="224" t="s">
        <v>3746</v>
      </c>
      <c r="W236" s="224" t="s">
        <v>850</v>
      </c>
      <c r="X236" s="228" t="str">
        <f>VLOOKUP(HelpMe7[[#This Row],[Technician]],Technicians[#All],3,FALSE)</f>
        <v>RAK Ceramics</v>
      </c>
      <c r="Y236" s="228" t="str">
        <f>VLOOKUP(HelpMe7[[#This Row],[Technician]],Technicians[#All],2,FALSE)</f>
        <v>SAP SD</v>
      </c>
      <c r="Z236" s="230" t="e">
        <f>IF((TEXT("Oct 28, 2024 00:00 AM","mmm dd, yyyy hh:mm") - TEXT(HelpMe7[[#This Row],[Updated Creation Date]],"mmm dd, yyyy hh:mm"))&gt;0, "Yes","No")</f>
        <v>#VALUE!</v>
      </c>
      <c r="AA236" s="230">
        <f ca="1">IF(HelpMe7[[#This Row],[Updated Resolved Date]]="-",NOW()-TEXT(HelpMe7[[#This Row],[Updated Creation Date]],"mmm dd, yyyy hh:mm"),HelpMe7[[#This Row],[Updated Resolved Date]]-HelpMe7[[#This Row],[Updated Creation Date]])</f>
        <v>150.10961238425807</v>
      </c>
      <c r="AB236" s="231" t="e">
        <f>YEAR(TEXT(HelpMe7[[#This Row],[Updated Creation Date]],"mmm dd, yyyy hh:mm"))</f>
        <v>#VALUE!</v>
      </c>
      <c r="AC236" s="228" t="e">
        <f>WEEKNUM(TEXT(HelpMe7[[#This Row],[Updated Creation Date]],"mmm dd, yyyy hh:mm"),2)</f>
        <v>#VALUE!</v>
      </c>
      <c r="AD236" s="228" t="e">
        <f>_xlfn.CONCAT(HelpMe7[[#This Row],[Year]],"-W",HelpMe7[[#This Row],[Week'#]])</f>
        <v>#VALUE!</v>
      </c>
      <c r="AE236" s="228" t="str">
        <f>IFERROR(VLOOKUP(HelpMe7[[#This Row],[ID]],CGTracker[#All],11,FALSE),"No CG Status Found")</f>
        <v>No CG Status Found</v>
      </c>
      <c r="AF236" s="228" t="e">
        <f>MONTH(TEXT(HelpMe7[[#This Row],[Updated Creation Date]],"mmm dd, yyyy hh:mm"))</f>
        <v>#VALUE!</v>
      </c>
      <c r="AG236" s="228" t="e">
        <f>_xlfn.CONCAT(HelpMe7[[#This Row],[Year]],"-M",HelpMe7[[#This Row],[Month]])</f>
        <v>#VALUE!</v>
      </c>
      <c r="AH236" s="228" t="str">
        <f ca="1">IF(HelpMe7[[#This Row],[Age]]&lt;2,"Less than 2",IF(HelpMe7[[#This Row],[Age]]&lt;5,"From 2 to 5",IF(HelpMe7[[#This Row],[Age]]&lt;10,"From 5 to 10","More than 10")))</f>
        <v>More than 10</v>
      </c>
      <c r="AI2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37" spans="1:36" ht="26">
      <c r="A237" s="237" t="s">
        <v>3747</v>
      </c>
      <c r="B237" s="224" t="s">
        <v>117</v>
      </c>
      <c r="C237" s="224" t="s">
        <v>881</v>
      </c>
      <c r="D237" s="1" t="s">
        <v>1453</v>
      </c>
      <c r="E237" s="224" t="s">
        <v>936</v>
      </c>
      <c r="F237" s="224" t="s">
        <v>603</v>
      </c>
      <c r="G237" s="224" t="s">
        <v>899</v>
      </c>
      <c r="H237" s="224" t="s">
        <v>403</v>
      </c>
      <c r="I237" s="227" t="s">
        <v>3512</v>
      </c>
      <c r="J237" s="225" t="s">
        <v>3526</v>
      </c>
      <c r="K237" s="224" t="s">
        <v>845</v>
      </c>
      <c r="L237" s="225" t="s">
        <v>3670</v>
      </c>
      <c r="M237" s="224" t="s">
        <v>1032</v>
      </c>
      <c r="N237" s="224" t="s">
        <v>878</v>
      </c>
      <c r="O237" s="224" t="s">
        <v>848</v>
      </c>
      <c r="P237" s="225" t="s">
        <v>3671</v>
      </c>
      <c r="Q237" s="224" t="s">
        <v>881</v>
      </c>
      <c r="R237" s="225" t="s">
        <v>3748</v>
      </c>
      <c r="S237" s="225" t="s">
        <v>3748</v>
      </c>
      <c r="T237" s="225" t="s">
        <v>3526</v>
      </c>
      <c r="U237" s="224" t="s">
        <v>1260</v>
      </c>
      <c r="V237" s="224" t="s">
        <v>3749</v>
      </c>
      <c r="W237" s="224" t="s">
        <v>850</v>
      </c>
      <c r="X237" s="228" t="str">
        <f>VLOOKUP(HelpMe7[[#This Row],[Technician]],Technicians[#All],3,FALSE)</f>
        <v>RAK Ceramics</v>
      </c>
      <c r="Y237" s="228" t="str">
        <f>VLOOKUP(HelpMe7[[#This Row],[Technician]],Technicians[#All],2,FALSE)</f>
        <v>SAP ABAP</v>
      </c>
      <c r="Z237" s="233" t="e">
        <f>IF((TEXT("Oct 28, 2024 00:00 AM","mmm dd, yyyy hh:mm") - TEXT(HelpMe7[[#This Row],[Updated Creation Date]],"mmm dd, yyyy hh:mm"))&gt;0, "Yes","No")</f>
        <v>#VALUE!</v>
      </c>
      <c r="AA237" s="230">
        <f ca="1">IF(HelpMe7[[#This Row],[Updated Resolved Date]]="-",NOW()-TEXT(HelpMe7[[#This Row],[Updated Creation Date]],"mmm dd, yyyy hh:mm"),HelpMe7[[#This Row],[Updated Resolved Date]]-HelpMe7[[#This Row],[Updated Creation Date]])</f>
        <v>9.7951388888905058</v>
      </c>
      <c r="AB237" s="231" t="e">
        <f>YEAR(TEXT(HelpMe7[[#This Row],[Updated Creation Date]],"mmm dd, yyyy hh:mm"))</f>
        <v>#VALUE!</v>
      </c>
      <c r="AC237" s="228" t="e">
        <f>WEEKNUM(TEXT(HelpMe7[[#This Row],[Updated Creation Date]],"mmm dd, yyyy hh:mm"),2)</f>
        <v>#VALUE!</v>
      </c>
      <c r="AD237" s="228" t="e">
        <f>_xlfn.CONCAT(HelpMe7[[#This Row],[Year]],"-W",HelpMe7[[#This Row],[Week'#]])</f>
        <v>#VALUE!</v>
      </c>
      <c r="AE237" s="228" t="str">
        <f>IFERROR(VLOOKUP(HelpMe7[[#This Row],[ID]],CGTracker[#All],11,FALSE),"No CG Status Found")</f>
        <v>No CG Status Found</v>
      </c>
      <c r="AF237" s="228" t="e">
        <f>MONTH(TEXT(HelpMe7[[#This Row],[Updated Creation Date]],"mmm dd, yyyy hh:mm"))</f>
        <v>#VALUE!</v>
      </c>
      <c r="AG237" s="228" t="e">
        <f>_xlfn.CONCAT(HelpMe7[[#This Row],[Year]],"-M",HelpMe7[[#This Row],[Month]])</f>
        <v>#VALUE!</v>
      </c>
      <c r="AH237" s="228" t="str">
        <f ca="1">IF(HelpMe7[[#This Row],[Age]]&lt;2,"Less than 2",IF(HelpMe7[[#This Row],[Age]]&lt;5,"From 2 to 5",IF(HelpMe7[[#This Row],[Age]]&lt;10,"From 5 to 10","More than 10")))</f>
        <v>From 5 to 10</v>
      </c>
      <c r="AI2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45512.470833333333</v>
      </c>
    </row>
    <row r="238" spans="1:36" ht="26">
      <c r="A238" s="237" t="s">
        <v>3750</v>
      </c>
      <c r="B238" s="224" t="s">
        <v>117</v>
      </c>
      <c r="C238" s="224" t="s">
        <v>881</v>
      </c>
      <c r="D238" s="1" t="s">
        <v>1454</v>
      </c>
      <c r="E238" s="224" t="s">
        <v>1455</v>
      </c>
      <c r="F238" s="224" t="s">
        <v>854</v>
      </c>
      <c r="G238" s="224" t="s">
        <v>1364</v>
      </c>
      <c r="H238" s="224" t="s">
        <v>403</v>
      </c>
      <c r="I238" s="227" t="s">
        <v>3512</v>
      </c>
      <c r="J238" s="225" t="s">
        <v>3526</v>
      </c>
      <c r="K238" s="224" t="s">
        <v>845</v>
      </c>
      <c r="L238" s="225" t="s">
        <v>3751</v>
      </c>
      <c r="M238" s="224" t="s">
        <v>1032</v>
      </c>
      <c r="N238" s="224" t="s">
        <v>1260</v>
      </c>
      <c r="O238" s="224" t="s">
        <v>848</v>
      </c>
      <c r="P238" s="225" t="s">
        <v>3751</v>
      </c>
      <c r="Q238" s="224" t="s">
        <v>881</v>
      </c>
      <c r="R238" s="225" t="s">
        <v>3752</v>
      </c>
      <c r="S238" s="225" t="s">
        <v>3752</v>
      </c>
      <c r="T238" s="225" t="s">
        <v>3526</v>
      </c>
      <c r="U238" s="224" t="s">
        <v>1260</v>
      </c>
      <c r="V238" s="224" t="s">
        <v>3753</v>
      </c>
      <c r="W238" s="224" t="s">
        <v>850</v>
      </c>
      <c r="X238" s="228" t="str">
        <f>VLOOKUP(HelpMe7[[#This Row],[Technician]],Technicians[#All],3,FALSE)</f>
        <v>RAK Ceramics</v>
      </c>
      <c r="Y238" s="228" t="str">
        <f>VLOOKUP(HelpMe7[[#This Row],[Technician]],Technicians[#All],2,FALSE)</f>
        <v>SAP PP</v>
      </c>
      <c r="Z238" s="233" t="e">
        <f>IF((TEXT("Oct 28, 2024 00:00 AM","mmm dd, yyyy hh:mm") - TEXT(HelpMe7[[#This Row],[Updated Creation Date]],"mmm dd, yyyy hh:mm"))&gt;0, "Yes","No")</f>
        <v>#VALUE!</v>
      </c>
      <c r="AA238" s="230">
        <f ca="1">IF(HelpMe7[[#This Row],[Updated Resolved Date]]="-",NOW()-TEXT(HelpMe7[[#This Row],[Updated Creation Date]],"mmm dd, yyyy hh:mm"),HelpMe7[[#This Row],[Updated Resolved Date]]-HelpMe7[[#This Row],[Updated Creation Date]])</f>
        <v>56.782638888893416</v>
      </c>
      <c r="AB238" s="231" t="e">
        <f>YEAR(TEXT(HelpMe7[[#This Row],[Updated Creation Date]],"mmm dd, yyyy hh:mm"))</f>
        <v>#VALUE!</v>
      </c>
      <c r="AC238" s="228" t="e">
        <f>WEEKNUM(TEXT(HelpMe7[[#This Row],[Updated Creation Date]],"mmm dd, yyyy hh:mm"),2)</f>
        <v>#VALUE!</v>
      </c>
      <c r="AD238" s="228" t="e">
        <f>_xlfn.CONCAT(HelpMe7[[#This Row],[Year]],"-W",HelpMe7[[#This Row],[Week'#]])</f>
        <v>#VALUE!</v>
      </c>
      <c r="AE238" s="228" t="str">
        <f>IFERROR(VLOOKUP(HelpMe7[[#This Row],[ID]],CGTracker[#All],11,FALSE),"No CG Status Found")</f>
        <v>No CG Status Found</v>
      </c>
      <c r="AF238" s="228" t="e">
        <f>MONTH(TEXT(HelpMe7[[#This Row],[Updated Creation Date]],"mmm dd, yyyy hh:mm"))</f>
        <v>#VALUE!</v>
      </c>
      <c r="AG238" s="228" t="e">
        <f>_xlfn.CONCAT(HelpMe7[[#This Row],[Year]],"-M",HelpMe7[[#This Row],[Month]])</f>
        <v>#VALUE!</v>
      </c>
      <c r="AH238" s="228" t="str">
        <f ca="1">IF(HelpMe7[[#This Row],[Age]]&lt;2,"Less than 2",IF(HelpMe7[[#This Row],[Age]]&lt;5,"From 2 to 5",IF(HelpMe7[[#This Row],[Age]]&lt;10,"From 5 to 10","More than 10")))</f>
        <v>More than 10</v>
      </c>
      <c r="AI2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45559.458333333336</v>
      </c>
    </row>
    <row r="239" spans="1:36" ht="26">
      <c r="A239" s="237" t="s">
        <v>3754</v>
      </c>
      <c r="B239" s="224" t="s">
        <v>117</v>
      </c>
      <c r="C239" s="224" t="s">
        <v>881</v>
      </c>
      <c r="D239" s="1" t="s">
        <v>1456</v>
      </c>
      <c r="E239" s="224" t="s">
        <v>1120</v>
      </c>
      <c r="F239" s="224" t="s">
        <v>854</v>
      </c>
      <c r="G239" s="224" t="s">
        <v>1364</v>
      </c>
      <c r="H239" s="224" t="s">
        <v>746</v>
      </c>
      <c r="I239" s="227" t="s">
        <v>3512</v>
      </c>
      <c r="J239" s="225" t="s">
        <v>3526</v>
      </c>
      <c r="K239" s="224" t="s">
        <v>845</v>
      </c>
      <c r="L239" s="225" t="s">
        <v>1260</v>
      </c>
      <c r="M239" s="224" t="s">
        <v>1032</v>
      </c>
      <c r="N239" s="224" t="s">
        <v>912</v>
      </c>
      <c r="O239" s="224" t="s">
        <v>848</v>
      </c>
      <c r="P239" s="225" t="s">
        <v>3755</v>
      </c>
      <c r="Q239" s="224" t="s">
        <v>881</v>
      </c>
      <c r="R239" s="225" t="s">
        <v>1260</v>
      </c>
      <c r="S239" s="225" t="s">
        <v>3755</v>
      </c>
      <c r="T239" s="225" t="s">
        <v>3526</v>
      </c>
      <c r="U239" s="224" t="s">
        <v>1260</v>
      </c>
      <c r="V239" s="224" t="s">
        <v>3756</v>
      </c>
      <c r="W239" s="224" t="s">
        <v>850</v>
      </c>
      <c r="X239" s="228" t="str">
        <f>VLOOKUP(HelpMe7[[#This Row],[Technician]],Technicians[#All],3,FALSE)</f>
        <v>RAK Ceramics</v>
      </c>
      <c r="Y239" s="228" t="str">
        <f>VLOOKUP(HelpMe7[[#This Row],[Technician]],Technicians[#All],2,FALSE)</f>
        <v>SAP PP</v>
      </c>
      <c r="Z239" s="230" t="e">
        <f>IF((TEXT("Oct 28, 2024 00:00 AM","mmm dd, yyyy hh:mm") - TEXT(HelpMe7[[#This Row],[Updated Creation Date]],"mmm dd, yyyy hh:mm"))&gt;0, "Yes","No")</f>
        <v>#VALUE!</v>
      </c>
      <c r="AA239" s="230">
        <f ca="1">IF(HelpMe7[[#This Row],[Updated Resolved Date]]="-",NOW()-TEXT(HelpMe7[[#This Row],[Updated Creation Date]],"mmm dd, yyyy hh:mm"),HelpMe7[[#This Row],[Updated Resolved Date]]-HelpMe7[[#This Row],[Updated Creation Date]])</f>
        <v>150.10961238425807</v>
      </c>
      <c r="AB239" s="231" t="e">
        <f>YEAR(TEXT(HelpMe7[[#This Row],[Updated Creation Date]],"mmm dd, yyyy hh:mm"))</f>
        <v>#VALUE!</v>
      </c>
      <c r="AC239" s="228" t="e">
        <f>WEEKNUM(TEXT(HelpMe7[[#This Row],[Updated Creation Date]],"mmm dd, yyyy hh:mm"),2)</f>
        <v>#VALUE!</v>
      </c>
      <c r="AD239" s="228" t="e">
        <f>_xlfn.CONCAT(HelpMe7[[#This Row],[Year]],"-W",HelpMe7[[#This Row],[Week'#]])</f>
        <v>#VALUE!</v>
      </c>
      <c r="AE239" s="228" t="str">
        <f>IFERROR(VLOOKUP(HelpMe7[[#This Row],[ID]],CGTracker[#All],11,FALSE),"No CG Status Found")</f>
        <v>No CG Status Found</v>
      </c>
      <c r="AF239" s="228" t="e">
        <f>MONTH(TEXT(HelpMe7[[#This Row],[Updated Creation Date]],"mmm dd, yyyy hh:mm"))</f>
        <v>#VALUE!</v>
      </c>
      <c r="AG239" s="228" t="e">
        <f>_xlfn.CONCAT(HelpMe7[[#This Row],[Year]],"-M",HelpMe7[[#This Row],[Month]])</f>
        <v>#VALUE!</v>
      </c>
      <c r="AH239" s="228" t="str">
        <f ca="1">IF(HelpMe7[[#This Row],[Age]]&lt;2,"Less than 2",IF(HelpMe7[[#This Row],[Age]]&lt;5,"From 2 to 5",IF(HelpMe7[[#This Row],[Age]]&lt;10,"From 5 to 10","More than 10")))</f>
        <v>More than 10</v>
      </c>
      <c r="AI2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0" spans="1:36" ht="26">
      <c r="A240" s="237" t="s">
        <v>3757</v>
      </c>
      <c r="B240" s="224" t="s">
        <v>117</v>
      </c>
      <c r="C240" s="224" t="s">
        <v>881</v>
      </c>
      <c r="D240" s="1" t="s">
        <v>1457</v>
      </c>
      <c r="E240" s="224" t="s">
        <v>1120</v>
      </c>
      <c r="F240" s="224" t="s">
        <v>603</v>
      </c>
      <c r="G240" s="224" t="s">
        <v>899</v>
      </c>
      <c r="H240" s="224" t="s">
        <v>268</v>
      </c>
      <c r="I240" s="227" t="s">
        <v>3512</v>
      </c>
      <c r="J240" s="225" t="s">
        <v>3526</v>
      </c>
      <c r="K240" s="224" t="s">
        <v>845</v>
      </c>
      <c r="L240" s="225" t="s">
        <v>1260</v>
      </c>
      <c r="M240" s="224" t="s">
        <v>1032</v>
      </c>
      <c r="N240" s="224" t="s">
        <v>912</v>
      </c>
      <c r="O240" s="224" t="s">
        <v>848</v>
      </c>
      <c r="P240" s="225" t="s">
        <v>3758</v>
      </c>
      <c r="Q240" s="224" t="s">
        <v>881</v>
      </c>
      <c r="R240" s="225" t="s">
        <v>1260</v>
      </c>
      <c r="S240" s="225" t="s">
        <v>3759</v>
      </c>
      <c r="T240" s="225" t="s">
        <v>3526</v>
      </c>
      <c r="U240" s="224" t="s">
        <v>1260</v>
      </c>
      <c r="V240" s="224" t="s">
        <v>3760</v>
      </c>
      <c r="W240" s="224" t="s">
        <v>850</v>
      </c>
      <c r="X240" s="228" t="str">
        <f>VLOOKUP(HelpMe7[[#This Row],[Technician]],Technicians[#All],3,FALSE)</f>
        <v>RAK Ceramics</v>
      </c>
      <c r="Y240" s="228" t="str">
        <f>VLOOKUP(HelpMe7[[#This Row],[Technician]],Technicians[#All],2,FALSE)</f>
        <v>SAP ABAP</v>
      </c>
      <c r="Z240" s="230" t="e">
        <f>IF((TEXT("Oct 28, 2024 00:00 AM","mmm dd, yyyy hh:mm") - TEXT(HelpMe7[[#This Row],[Updated Creation Date]],"mmm dd, yyyy hh:mm"))&gt;0, "Yes","No")</f>
        <v>#VALUE!</v>
      </c>
      <c r="AA240" s="230">
        <f ca="1">IF(HelpMe7[[#This Row],[Updated Resolved Date]]="-",NOW()-TEXT(HelpMe7[[#This Row],[Updated Creation Date]],"mmm dd, yyyy hh:mm"),HelpMe7[[#This Row],[Updated Resolved Date]]-HelpMe7[[#This Row],[Updated Creation Date]])</f>
        <v>150.10961238425807</v>
      </c>
      <c r="AB240" s="231" t="e">
        <f>YEAR(TEXT(HelpMe7[[#This Row],[Updated Creation Date]],"mmm dd, yyyy hh:mm"))</f>
        <v>#VALUE!</v>
      </c>
      <c r="AC240" s="228" t="e">
        <f>WEEKNUM(TEXT(HelpMe7[[#This Row],[Updated Creation Date]],"mmm dd, yyyy hh:mm"),2)</f>
        <v>#VALUE!</v>
      </c>
      <c r="AD240" s="228" t="e">
        <f>_xlfn.CONCAT(HelpMe7[[#This Row],[Year]],"-W",HelpMe7[[#This Row],[Week'#]])</f>
        <v>#VALUE!</v>
      </c>
      <c r="AE240" s="228" t="str">
        <f>IFERROR(VLOOKUP(HelpMe7[[#This Row],[ID]],CGTracker[#All],11,FALSE),"No CG Status Found")</f>
        <v>No CG Status Found</v>
      </c>
      <c r="AF240" s="228" t="e">
        <f>MONTH(TEXT(HelpMe7[[#This Row],[Updated Creation Date]],"mmm dd, yyyy hh:mm"))</f>
        <v>#VALUE!</v>
      </c>
      <c r="AG240" s="228" t="e">
        <f>_xlfn.CONCAT(HelpMe7[[#This Row],[Year]],"-M",HelpMe7[[#This Row],[Month]])</f>
        <v>#VALUE!</v>
      </c>
      <c r="AH240" s="228" t="str">
        <f ca="1">IF(HelpMe7[[#This Row],[Age]]&lt;2,"Less than 2",IF(HelpMe7[[#This Row],[Age]]&lt;5,"From 2 to 5",IF(HelpMe7[[#This Row],[Age]]&lt;10,"From 5 to 10","More than 10")))</f>
        <v>More than 10</v>
      </c>
      <c r="AI2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1" spans="1:36" ht="26">
      <c r="A241" s="237" t="s">
        <v>3761</v>
      </c>
      <c r="B241" s="224" t="s">
        <v>117</v>
      </c>
      <c r="C241" s="224" t="s">
        <v>881</v>
      </c>
      <c r="D241" s="1" t="s">
        <v>1458</v>
      </c>
      <c r="E241" s="224" t="s">
        <v>1120</v>
      </c>
      <c r="F241" s="224" t="s">
        <v>603</v>
      </c>
      <c r="G241" s="224" t="s">
        <v>899</v>
      </c>
      <c r="H241" s="224" t="s">
        <v>131</v>
      </c>
      <c r="I241" s="227" t="s">
        <v>3512</v>
      </c>
      <c r="J241" s="225" t="s">
        <v>3526</v>
      </c>
      <c r="K241" s="224" t="s">
        <v>845</v>
      </c>
      <c r="L241" s="225" t="s">
        <v>1260</v>
      </c>
      <c r="M241" s="224" t="s">
        <v>1032</v>
      </c>
      <c r="N241" s="224" t="s">
        <v>912</v>
      </c>
      <c r="O241" s="224" t="s">
        <v>848</v>
      </c>
      <c r="P241" s="225" t="s">
        <v>3762</v>
      </c>
      <c r="Q241" s="224" t="s">
        <v>881</v>
      </c>
      <c r="R241" s="225" t="s">
        <v>1260</v>
      </c>
      <c r="S241" s="225" t="s">
        <v>1260</v>
      </c>
      <c r="T241" s="225" t="s">
        <v>3526</v>
      </c>
      <c r="U241" s="224" t="s">
        <v>1260</v>
      </c>
      <c r="V241" s="224" t="s">
        <v>3763</v>
      </c>
      <c r="W241" s="224" t="s">
        <v>850</v>
      </c>
      <c r="X241" s="228" t="str">
        <f>VLOOKUP(HelpMe7[[#This Row],[Technician]],Technicians[#All],3,FALSE)</f>
        <v>RAK Ceramics</v>
      </c>
      <c r="Y241" s="228" t="str">
        <f>VLOOKUP(HelpMe7[[#This Row],[Technician]],Technicians[#All],2,FALSE)</f>
        <v>SAP ABAP</v>
      </c>
      <c r="Z241" s="233" t="e">
        <f>IF((TEXT("Oct 28, 2024 00:00 AM","mmm dd, yyyy hh:mm") - TEXT(HelpMe7[[#This Row],[Updated Creation Date]],"mmm dd, yyyy hh:mm"))&gt;0, "Yes","No")</f>
        <v>#VALUE!</v>
      </c>
      <c r="AA241" s="230">
        <f ca="1">IF(HelpMe7[[#This Row],[Updated Resolved Date]]="-",NOW()-TEXT(HelpMe7[[#This Row],[Updated Creation Date]],"mmm dd, yyyy hh:mm"),HelpMe7[[#This Row],[Updated Resolved Date]]-HelpMe7[[#This Row],[Updated Creation Date]])</f>
        <v>150.10961238425807</v>
      </c>
      <c r="AB241" s="231" t="e">
        <f>YEAR(TEXT(HelpMe7[[#This Row],[Updated Creation Date]],"mmm dd, yyyy hh:mm"))</f>
        <v>#VALUE!</v>
      </c>
      <c r="AC241" s="228" t="e">
        <f>WEEKNUM(TEXT(HelpMe7[[#This Row],[Updated Creation Date]],"mmm dd, yyyy hh:mm"),2)</f>
        <v>#VALUE!</v>
      </c>
      <c r="AD241" s="228" t="e">
        <f>_xlfn.CONCAT(HelpMe7[[#This Row],[Year]],"-W",HelpMe7[[#This Row],[Week'#]])</f>
        <v>#VALUE!</v>
      </c>
      <c r="AE241" s="228" t="str">
        <f>IFERROR(VLOOKUP(HelpMe7[[#This Row],[ID]],CGTracker[#All],11,FALSE),"No CG Status Found")</f>
        <v>No CG Status Found</v>
      </c>
      <c r="AF241" s="228" t="e">
        <f>MONTH(TEXT(HelpMe7[[#This Row],[Updated Creation Date]],"mmm dd, yyyy hh:mm"))</f>
        <v>#VALUE!</v>
      </c>
      <c r="AG241" s="228" t="e">
        <f>_xlfn.CONCAT(HelpMe7[[#This Row],[Year]],"-M",HelpMe7[[#This Row],[Month]])</f>
        <v>#VALUE!</v>
      </c>
      <c r="AH241" s="228" t="str">
        <f ca="1">IF(HelpMe7[[#This Row],[Age]]&lt;2,"Less than 2",IF(HelpMe7[[#This Row],[Age]]&lt;5,"From 2 to 5",IF(HelpMe7[[#This Row],[Age]]&lt;10,"From 5 to 10","More than 10")))</f>
        <v>More than 10</v>
      </c>
      <c r="AI2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2" spans="1:36" ht="14.5">
      <c r="A242" s="237" t="s">
        <v>3764</v>
      </c>
      <c r="B242" s="224" t="s">
        <v>117</v>
      </c>
      <c r="C242" s="224" t="s">
        <v>881</v>
      </c>
      <c r="D242" s="1" t="s">
        <v>1459</v>
      </c>
      <c r="E242" s="224" t="s">
        <v>1460</v>
      </c>
      <c r="F242" s="224" t="s">
        <v>742</v>
      </c>
      <c r="G242" s="224" t="s">
        <v>516</v>
      </c>
      <c r="H242" s="224" t="s">
        <v>131</v>
      </c>
      <c r="I242" s="227" t="s">
        <v>3512</v>
      </c>
      <c r="J242" s="225" t="s">
        <v>3526</v>
      </c>
      <c r="K242" s="224" t="s">
        <v>845</v>
      </c>
      <c r="L242" s="225" t="s">
        <v>1260</v>
      </c>
      <c r="M242" s="224" t="s">
        <v>1032</v>
      </c>
      <c r="N242" s="224" t="s">
        <v>983</v>
      </c>
      <c r="O242" s="224" t="s">
        <v>848</v>
      </c>
      <c r="P242" s="225" t="s">
        <v>3765</v>
      </c>
      <c r="Q242" s="224" t="s">
        <v>881</v>
      </c>
      <c r="R242" s="225" t="s">
        <v>1260</v>
      </c>
      <c r="S242" s="225" t="s">
        <v>1260</v>
      </c>
      <c r="T242" s="225" t="s">
        <v>3526</v>
      </c>
      <c r="U242" s="224" t="s">
        <v>1260</v>
      </c>
      <c r="V242" s="224" t="s">
        <v>3766</v>
      </c>
      <c r="W242" s="224" t="s">
        <v>850</v>
      </c>
      <c r="X242" s="228" t="str">
        <f>VLOOKUP(HelpMe7[[#This Row],[Technician]],Technicians[#All],3,FALSE)</f>
        <v>RAK Ceramics</v>
      </c>
      <c r="Y242" s="228" t="str">
        <f>VLOOKUP(HelpMe7[[#This Row],[Technician]],Technicians[#All],2,FALSE)</f>
        <v>SAP SD</v>
      </c>
      <c r="Z242" s="233" t="e">
        <f>IF((TEXT("Oct 28, 2024 00:00 AM","mmm dd, yyyy hh:mm") - TEXT(HelpMe7[[#This Row],[Updated Creation Date]],"mmm dd, yyyy hh:mm"))&gt;0, "Yes","No")</f>
        <v>#VALUE!</v>
      </c>
      <c r="AA242" s="230">
        <f ca="1">IF(HelpMe7[[#This Row],[Updated Resolved Date]]="-",NOW()-TEXT(HelpMe7[[#This Row],[Updated Creation Date]],"mmm dd, yyyy hh:mm"),HelpMe7[[#This Row],[Updated Resolved Date]]-HelpMe7[[#This Row],[Updated Creation Date]])</f>
        <v>150.10961238425807</v>
      </c>
      <c r="AB242" s="231" t="e">
        <f>YEAR(TEXT(HelpMe7[[#This Row],[Updated Creation Date]],"mmm dd, yyyy hh:mm"))</f>
        <v>#VALUE!</v>
      </c>
      <c r="AC242" s="228" t="e">
        <f>WEEKNUM(TEXT(HelpMe7[[#This Row],[Updated Creation Date]],"mmm dd, yyyy hh:mm"),2)</f>
        <v>#VALUE!</v>
      </c>
      <c r="AD242" s="228" t="e">
        <f>_xlfn.CONCAT(HelpMe7[[#This Row],[Year]],"-W",HelpMe7[[#This Row],[Week'#]])</f>
        <v>#VALUE!</v>
      </c>
      <c r="AE242" s="228" t="str">
        <f>IFERROR(VLOOKUP(HelpMe7[[#This Row],[ID]],CGTracker[#All],11,FALSE),"No CG Status Found")</f>
        <v>No CG Status Found</v>
      </c>
      <c r="AF242" s="228" t="e">
        <f>MONTH(TEXT(HelpMe7[[#This Row],[Updated Creation Date]],"mmm dd, yyyy hh:mm"))</f>
        <v>#VALUE!</v>
      </c>
      <c r="AG242" s="228" t="e">
        <f>_xlfn.CONCAT(HelpMe7[[#This Row],[Year]],"-M",HelpMe7[[#This Row],[Month]])</f>
        <v>#VALUE!</v>
      </c>
      <c r="AH242" s="228" t="str">
        <f ca="1">IF(HelpMe7[[#This Row],[Age]]&lt;2,"Less than 2",IF(HelpMe7[[#This Row],[Age]]&lt;5,"From 2 to 5",IF(HelpMe7[[#This Row],[Age]]&lt;10,"From 5 to 10","More than 10")))</f>
        <v>More than 10</v>
      </c>
      <c r="AI2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3" spans="1:36" ht="26">
      <c r="A243" s="237" t="s">
        <v>3767</v>
      </c>
      <c r="B243" s="224" t="s">
        <v>117</v>
      </c>
      <c r="C243" s="224" t="s">
        <v>861</v>
      </c>
      <c r="D243" s="1" t="s">
        <v>1461</v>
      </c>
      <c r="E243" s="224" t="s">
        <v>911</v>
      </c>
      <c r="F243" s="224" t="s">
        <v>742</v>
      </c>
      <c r="G243" s="224" t="s">
        <v>516</v>
      </c>
      <c r="H243" s="224" t="s">
        <v>268</v>
      </c>
      <c r="I243" s="227" t="s">
        <v>3512</v>
      </c>
      <c r="J243" s="225" t="s">
        <v>849</v>
      </c>
      <c r="K243" s="224" t="s">
        <v>845</v>
      </c>
      <c r="L243" s="225" t="s">
        <v>1260</v>
      </c>
      <c r="M243" s="224" t="s">
        <v>1032</v>
      </c>
      <c r="N243" s="224" t="s">
        <v>1260</v>
      </c>
      <c r="O243" s="224" t="s">
        <v>964</v>
      </c>
      <c r="P243" s="225" t="s">
        <v>3768</v>
      </c>
      <c r="Q243" s="224" t="s">
        <v>861</v>
      </c>
      <c r="R243" s="225" t="s">
        <v>1260</v>
      </c>
      <c r="S243" s="225" t="s">
        <v>3768</v>
      </c>
      <c r="T243" s="225" t="s">
        <v>849</v>
      </c>
      <c r="U243" s="224" t="s">
        <v>1260</v>
      </c>
      <c r="V243" s="224" t="s">
        <v>3430</v>
      </c>
      <c r="W243" s="224" t="s">
        <v>850</v>
      </c>
      <c r="X243" s="228" t="str">
        <f>VLOOKUP(HelpMe7[[#This Row],[Technician]],Technicians[#All],3,FALSE)</f>
        <v>RAK Ceramics</v>
      </c>
      <c r="Y243" s="228" t="str">
        <f>VLOOKUP(HelpMe7[[#This Row],[Technician]],Technicians[#All],2,FALSE)</f>
        <v>SAP SD</v>
      </c>
      <c r="Z243" s="230" t="e">
        <f>IF((TEXT("Oct 28, 2024 00:00 AM","mmm dd, yyyy hh:mm") - TEXT(HelpMe7[[#This Row],[Updated Creation Date]],"mmm dd, yyyy hh:mm"))&gt;0, "Yes","No")</f>
        <v>#VALUE!</v>
      </c>
      <c r="AA243" s="230">
        <f ca="1">IF(HelpMe7[[#This Row],[Updated Resolved Date]]="-",NOW()-TEXT(HelpMe7[[#This Row],[Updated Creation Date]],"mmm dd, yyyy hh:mm"),HelpMe7[[#This Row],[Updated Resolved Date]]-HelpMe7[[#This Row],[Updated Creation Date]])</f>
        <v>150.10961238425807</v>
      </c>
      <c r="AB243" s="231" t="e">
        <f>YEAR(TEXT(HelpMe7[[#This Row],[Updated Creation Date]],"mmm dd, yyyy hh:mm"))</f>
        <v>#VALUE!</v>
      </c>
      <c r="AC243" s="228" t="e">
        <f>WEEKNUM(TEXT(HelpMe7[[#This Row],[Updated Creation Date]],"mmm dd, yyyy hh:mm"),2)</f>
        <v>#VALUE!</v>
      </c>
      <c r="AD243" s="228" t="e">
        <f>_xlfn.CONCAT(HelpMe7[[#This Row],[Year]],"-W",HelpMe7[[#This Row],[Week'#]])</f>
        <v>#VALUE!</v>
      </c>
      <c r="AE243" s="228" t="str">
        <f>IFERROR(VLOOKUP(HelpMe7[[#This Row],[ID]],CGTracker[#All],11,FALSE),"No CG Status Found")</f>
        <v>No CG Status Found</v>
      </c>
      <c r="AF243" s="228" t="e">
        <f>MONTH(TEXT(HelpMe7[[#This Row],[Updated Creation Date]],"mmm dd, yyyy hh:mm"))</f>
        <v>#VALUE!</v>
      </c>
      <c r="AG243" s="228" t="e">
        <f>_xlfn.CONCAT(HelpMe7[[#This Row],[Year]],"-M",HelpMe7[[#This Row],[Month]])</f>
        <v>#VALUE!</v>
      </c>
      <c r="AH243" s="228" t="str">
        <f ca="1">IF(HelpMe7[[#This Row],[Age]]&lt;2,"Less than 2",IF(HelpMe7[[#This Row],[Age]]&lt;5,"From 2 to 5",IF(HelpMe7[[#This Row],[Age]]&lt;10,"From 5 to 10","More than 10")))</f>
        <v>More than 10</v>
      </c>
      <c r="AI2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4" spans="1:36" ht="14.5">
      <c r="A244" s="237" t="s">
        <v>3769</v>
      </c>
      <c r="B244" s="224" t="s">
        <v>117</v>
      </c>
      <c r="C244" s="224" t="s">
        <v>881</v>
      </c>
      <c r="D244" s="1" t="s">
        <v>1462</v>
      </c>
      <c r="E244" s="224" t="s">
        <v>1065</v>
      </c>
      <c r="F244" s="224" t="s">
        <v>742</v>
      </c>
      <c r="G244" s="224" t="s">
        <v>516</v>
      </c>
      <c r="H244" s="224" t="s">
        <v>268</v>
      </c>
      <c r="I244" s="227" t="s">
        <v>3512</v>
      </c>
      <c r="J244" s="225" t="s">
        <v>849</v>
      </c>
      <c r="K244" s="224" t="s">
        <v>845</v>
      </c>
      <c r="L244" s="225" t="s">
        <v>1260</v>
      </c>
      <c r="M244" s="224" t="s">
        <v>1032</v>
      </c>
      <c r="N244" s="224" t="s">
        <v>1260</v>
      </c>
      <c r="O244" s="224" t="s">
        <v>848</v>
      </c>
      <c r="P244" s="225" t="s">
        <v>3770</v>
      </c>
      <c r="Q244" s="224" t="s">
        <v>881</v>
      </c>
      <c r="R244" s="225" t="s">
        <v>1260</v>
      </c>
      <c r="S244" s="225" t="s">
        <v>3771</v>
      </c>
      <c r="T244" s="225" t="s">
        <v>849</v>
      </c>
      <c r="U244" s="224" t="s">
        <v>1260</v>
      </c>
      <c r="V244" s="224" t="s">
        <v>3772</v>
      </c>
      <c r="W244" s="224" t="s">
        <v>850</v>
      </c>
      <c r="X244" s="228" t="str">
        <f>VLOOKUP(HelpMe7[[#This Row],[Technician]],Technicians[#All],3,FALSE)</f>
        <v>RAK Ceramics</v>
      </c>
      <c r="Y244" s="228" t="str">
        <f>VLOOKUP(HelpMe7[[#This Row],[Technician]],Technicians[#All],2,FALSE)</f>
        <v>SAP SD</v>
      </c>
      <c r="Z244" s="230" t="e">
        <f>IF((TEXT("Oct 28, 2024 00:00 AM","mmm dd, yyyy hh:mm") - TEXT(HelpMe7[[#This Row],[Updated Creation Date]],"mmm dd, yyyy hh:mm"))&gt;0, "Yes","No")</f>
        <v>#VALUE!</v>
      </c>
      <c r="AA244" s="230">
        <f ca="1">IF(HelpMe7[[#This Row],[Updated Resolved Date]]="-",NOW()-TEXT(HelpMe7[[#This Row],[Updated Creation Date]],"mmm dd, yyyy hh:mm"),HelpMe7[[#This Row],[Updated Resolved Date]]-HelpMe7[[#This Row],[Updated Creation Date]])</f>
        <v>150.10961238425807</v>
      </c>
      <c r="AB244" s="231" t="e">
        <f>YEAR(TEXT(HelpMe7[[#This Row],[Updated Creation Date]],"mmm dd, yyyy hh:mm"))</f>
        <v>#VALUE!</v>
      </c>
      <c r="AC244" s="228" t="e">
        <f>WEEKNUM(TEXT(HelpMe7[[#This Row],[Updated Creation Date]],"mmm dd, yyyy hh:mm"),2)</f>
        <v>#VALUE!</v>
      </c>
      <c r="AD244" s="228" t="e">
        <f>_xlfn.CONCAT(HelpMe7[[#This Row],[Year]],"-W",HelpMe7[[#This Row],[Week'#]])</f>
        <v>#VALUE!</v>
      </c>
      <c r="AE244" s="228" t="str">
        <f>IFERROR(VLOOKUP(HelpMe7[[#This Row],[ID]],CGTracker[#All],11,FALSE),"No CG Status Found")</f>
        <v>No CG Status Found</v>
      </c>
      <c r="AF244" s="228" t="e">
        <f>MONTH(TEXT(HelpMe7[[#This Row],[Updated Creation Date]],"mmm dd, yyyy hh:mm"))</f>
        <v>#VALUE!</v>
      </c>
      <c r="AG244" s="228" t="e">
        <f>_xlfn.CONCAT(HelpMe7[[#This Row],[Year]],"-M",HelpMe7[[#This Row],[Month]])</f>
        <v>#VALUE!</v>
      </c>
      <c r="AH244" s="228" t="str">
        <f ca="1">IF(HelpMe7[[#This Row],[Age]]&lt;2,"Less than 2",IF(HelpMe7[[#This Row],[Age]]&lt;5,"From 2 to 5",IF(HelpMe7[[#This Row],[Age]]&lt;10,"From 5 to 10","More than 10")))</f>
        <v>More than 10</v>
      </c>
      <c r="AI2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5" spans="1:36" ht="14.5">
      <c r="A245" s="237" t="s">
        <v>3773</v>
      </c>
      <c r="B245" s="224" t="s">
        <v>117</v>
      </c>
      <c r="C245" s="224" t="s">
        <v>881</v>
      </c>
      <c r="D245" s="1" t="s">
        <v>1463</v>
      </c>
      <c r="E245" s="224" t="s">
        <v>911</v>
      </c>
      <c r="F245" s="224" t="s">
        <v>742</v>
      </c>
      <c r="G245" s="224" t="s">
        <v>516</v>
      </c>
      <c r="H245" s="224" t="s">
        <v>131</v>
      </c>
      <c r="I245" s="227" t="s">
        <v>3512</v>
      </c>
      <c r="J245" s="225" t="s">
        <v>3526</v>
      </c>
      <c r="K245" s="224" t="s">
        <v>845</v>
      </c>
      <c r="L245" s="225" t="s">
        <v>1260</v>
      </c>
      <c r="M245" s="224" t="s">
        <v>1032</v>
      </c>
      <c r="N245" s="224" t="s">
        <v>912</v>
      </c>
      <c r="O245" s="224" t="s">
        <v>848</v>
      </c>
      <c r="P245" s="225" t="s">
        <v>3774</v>
      </c>
      <c r="Q245" s="224" t="s">
        <v>881</v>
      </c>
      <c r="R245" s="225" t="s">
        <v>1260</v>
      </c>
      <c r="S245" s="225" t="s">
        <v>1260</v>
      </c>
      <c r="T245" s="225" t="s">
        <v>3526</v>
      </c>
      <c r="U245" s="224" t="s">
        <v>1260</v>
      </c>
      <c r="V245" s="224" t="s">
        <v>3425</v>
      </c>
      <c r="W245" s="224" t="s">
        <v>850</v>
      </c>
      <c r="X245" s="228" t="str">
        <f>VLOOKUP(HelpMe7[[#This Row],[Technician]],Technicians[#All],3,FALSE)</f>
        <v>RAK Ceramics</v>
      </c>
      <c r="Y245" s="228" t="str">
        <f>VLOOKUP(HelpMe7[[#This Row],[Technician]],Technicians[#All],2,FALSE)</f>
        <v>SAP SD</v>
      </c>
      <c r="Z245" s="233" t="e">
        <f>IF((TEXT("Oct 28, 2024 00:00 AM","mmm dd, yyyy hh:mm") - TEXT(HelpMe7[[#This Row],[Updated Creation Date]],"mmm dd, yyyy hh:mm"))&gt;0, "Yes","No")</f>
        <v>#VALUE!</v>
      </c>
      <c r="AA245" s="230">
        <f ca="1">IF(HelpMe7[[#This Row],[Updated Resolved Date]]="-",NOW()-TEXT(HelpMe7[[#This Row],[Updated Creation Date]],"mmm dd, yyyy hh:mm"),HelpMe7[[#This Row],[Updated Resolved Date]]-HelpMe7[[#This Row],[Updated Creation Date]])</f>
        <v>150.10961238425807</v>
      </c>
      <c r="AB245" s="231" t="e">
        <f>YEAR(TEXT(HelpMe7[[#This Row],[Updated Creation Date]],"mmm dd, yyyy hh:mm"))</f>
        <v>#VALUE!</v>
      </c>
      <c r="AC245" s="228" t="e">
        <f>WEEKNUM(TEXT(HelpMe7[[#This Row],[Updated Creation Date]],"mmm dd, yyyy hh:mm"),2)</f>
        <v>#VALUE!</v>
      </c>
      <c r="AD245" s="228" t="e">
        <f>_xlfn.CONCAT(HelpMe7[[#This Row],[Year]],"-W",HelpMe7[[#This Row],[Week'#]])</f>
        <v>#VALUE!</v>
      </c>
      <c r="AE245" s="228" t="str">
        <f>IFERROR(VLOOKUP(HelpMe7[[#This Row],[ID]],CGTracker[#All],11,FALSE),"No CG Status Found")</f>
        <v>No CG Status Found</v>
      </c>
      <c r="AF245" s="228" t="e">
        <f>MONTH(TEXT(HelpMe7[[#This Row],[Updated Creation Date]],"mmm dd, yyyy hh:mm"))</f>
        <v>#VALUE!</v>
      </c>
      <c r="AG245" s="228" t="e">
        <f>_xlfn.CONCAT(HelpMe7[[#This Row],[Year]],"-M",HelpMe7[[#This Row],[Month]])</f>
        <v>#VALUE!</v>
      </c>
      <c r="AH245" s="228" t="str">
        <f ca="1">IF(HelpMe7[[#This Row],[Age]]&lt;2,"Less than 2",IF(HelpMe7[[#This Row],[Age]]&lt;5,"From 2 to 5",IF(HelpMe7[[#This Row],[Age]]&lt;10,"From 5 to 10","More than 10")))</f>
        <v>More than 10</v>
      </c>
      <c r="AI2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6" spans="1:36" ht="26">
      <c r="A246" s="237" t="s">
        <v>3775</v>
      </c>
      <c r="B246" s="224" t="s">
        <v>117</v>
      </c>
      <c r="C246" s="224" t="s">
        <v>881</v>
      </c>
      <c r="D246" s="1" t="s">
        <v>1464</v>
      </c>
      <c r="E246" s="224" t="s">
        <v>1465</v>
      </c>
      <c r="F246" s="224" t="s">
        <v>941</v>
      </c>
      <c r="G246" s="224" t="s">
        <v>980</v>
      </c>
      <c r="H246" s="224" t="s">
        <v>746</v>
      </c>
      <c r="I246" s="227" t="s">
        <v>3512</v>
      </c>
      <c r="J246" s="225" t="s">
        <v>3526</v>
      </c>
      <c r="K246" s="224" t="s">
        <v>845</v>
      </c>
      <c r="L246" s="225" t="s">
        <v>1260</v>
      </c>
      <c r="M246" s="224" t="s">
        <v>1032</v>
      </c>
      <c r="N246" s="224" t="s">
        <v>860</v>
      </c>
      <c r="O246" s="224" t="s">
        <v>848</v>
      </c>
      <c r="P246" s="225" t="s">
        <v>3776</v>
      </c>
      <c r="Q246" s="224" t="s">
        <v>881</v>
      </c>
      <c r="R246" s="225" t="s">
        <v>1260</v>
      </c>
      <c r="S246" s="225" t="s">
        <v>1260</v>
      </c>
      <c r="T246" s="225" t="s">
        <v>3526</v>
      </c>
      <c r="U246" s="224" t="s">
        <v>1260</v>
      </c>
      <c r="V246" s="224" t="s">
        <v>3777</v>
      </c>
      <c r="W246" s="224" t="s">
        <v>850</v>
      </c>
      <c r="X246" s="228" t="str">
        <f>VLOOKUP(HelpMe7[[#This Row],[Technician]],Technicians[#All],3,FALSE)</f>
        <v>Capgemini</v>
      </c>
      <c r="Y246" s="228" t="str">
        <f>VLOOKUP(HelpMe7[[#This Row],[Technician]],Technicians[#All],2,FALSE)</f>
        <v>SAP FICO</v>
      </c>
      <c r="Z246" s="230" t="e">
        <f>IF((TEXT("Oct 28, 2024 00:00 AM","mmm dd, yyyy hh:mm") - TEXT(HelpMe7[[#This Row],[Updated Creation Date]],"mmm dd, yyyy hh:mm"))&gt;0, "Yes","No")</f>
        <v>#VALUE!</v>
      </c>
      <c r="AA246" s="230">
        <f ca="1">IF(HelpMe7[[#This Row],[Updated Resolved Date]]="-",NOW()-TEXT(HelpMe7[[#This Row],[Updated Creation Date]],"mmm dd, yyyy hh:mm"),HelpMe7[[#This Row],[Updated Resolved Date]]-HelpMe7[[#This Row],[Updated Creation Date]])</f>
        <v>150.10961238425807</v>
      </c>
      <c r="AB246" s="231" t="e">
        <f>YEAR(TEXT(HelpMe7[[#This Row],[Updated Creation Date]],"mmm dd, yyyy hh:mm"))</f>
        <v>#VALUE!</v>
      </c>
      <c r="AC246" s="228" t="e">
        <f>WEEKNUM(TEXT(HelpMe7[[#This Row],[Updated Creation Date]],"mmm dd, yyyy hh:mm"),2)</f>
        <v>#VALUE!</v>
      </c>
      <c r="AD246" s="228" t="e">
        <f>_xlfn.CONCAT(HelpMe7[[#This Row],[Year]],"-W",HelpMe7[[#This Row],[Week'#]])</f>
        <v>#VALUE!</v>
      </c>
      <c r="AE246" s="228" t="str">
        <f>IFERROR(VLOOKUP(HelpMe7[[#This Row],[ID]],CGTracker[#All],11,FALSE),"No CG Status Found")</f>
        <v>No CG Status Found</v>
      </c>
      <c r="AF246" s="228" t="e">
        <f>MONTH(TEXT(HelpMe7[[#This Row],[Updated Creation Date]],"mmm dd, yyyy hh:mm"))</f>
        <v>#VALUE!</v>
      </c>
      <c r="AG246" s="228" t="e">
        <f>_xlfn.CONCAT(HelpMe7[[#This Row],[Year]],"-M",HelpMe7[[#This Row],[Month]])</f>
        <v>#VALUE!</v>
      </c>
      <c r="AH246" s="228" t="str">
        <f ca="1">IF(HelpMe7[[#This Row],[Age]]&lt;2,"Less than 2",IF(HelpMe7[[#This Row],[Age]]&lt;5,"From 2 to 5",IF(HelpMe7[[#This Row],[Age]]&lt;10,"From 5 to 10","More than 10")))</f>
        <v>More than 10</v>
      </c>
      <c r="AI2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47" spans="1:36" ht="14.5">
      <c r="A247" s="237" t="s">
        <v>3778</v>
      </c>
      <c r="B247" s="224" t="s">
        <v>117</v>
      </c>
      <c r="C247" s="224" t="s">
        <v>881</v>
      </c>
      <c r="D247" s="1" t="s">
        <v>1466</v>
      </c>
      <c r="E247" s="224" t="s">
        <v>936</v>
      </c>
      <c r="F247" s="224" t="s">
        <v>742</v>
      </c>
      <c r="G247" s="224" t="s">
        <v>516</v>
      </c>
      <c r="H247" s="224" t="s">
        <v>403</v>
      </c>
      <c r="I247" s="227" t="s">
        <v>3512</v>
      </c>
      <c r="J247" s="225" t="s">
        <v>3526</v>
      </c>
      <c r="K247" s="224" t="s">
        <v>845</v>
      </c>
      <c r="L247" s="225" t="s">
        <v>3779</v>
      </c>
      <c r="M247" s="224" t="s">
        <v>1032</v>
      </c>
      <c r="N247" s="224" t="s">
        <v>878</v>
      </c>
      <c r="O247" s="224" t="s">
        <v>848</v>
      </c>
      <c r="P247" s="225" t="s">
        <v>3779</v>
      </c>
      <c r="Q247" s="224" t="s">
        <v>881</v>
      </c>
      <c r="R247" s="225" t="s">
        <v>3780</v>
      </c>
      <c r="S247" s="225" t="s">
        <v>3781</v>
      </c>
      <c r="T247" s="225" t="s">
        <v>3526</v>
      </c>
      <c r="U247" s="224" t="s">
        <v>1260</v>
      </c>
      <c r="V247" s="224" t="s">
        <v>3782</v>
      </c>
      <c r="W247" s="224" t="s">
        <v>850</v>
      </c>
      <c r="X247" s="228" t="str">
        <f>VLOOKUP(HelpMe7[[#This Row],[Technician]],Technicians[#All],3,FALSE)</f>
        <v>RAK Ceramics</v>
      </c>
      <c r="Y247" s="228" t="str">
        <f>VLOOKUP(HelpMe7[[#This Row],[Technician]],Technicians[#All],2,FALSE)</f>
        <v>SAP SD</v>
      </c>
      <c r="Z247" s="233" t="e">
        <f>IF((TEXT("Oct 28, 2024 00:00 AM","mmm dd, yyyy hh:mm") - TEXT(HelpMe7[[#This Row],[Updated Creation Date]],"mmm dd, yyyy hh:mm"))&gt;0, "Yes","No")</f>
        <v>#VALUE!</v>
      </c>
      <c r="AA247" s="230">
        <f ca="1">IF(HelpMe7[[#This Row],[Updated Resolved Date]]="-",NOW()-TEXT(HelpMe7[[#This Row],[Updated Creation Date]],"mmm dd, yyyy hh:mm"),HelpMe7[[#This Row],[Updated Resolved Date]]-HelpMe7[[#This Row],[Updated Creation Date]])</f>
        <v>91.782638888893416</v>
      </c>
      <c r="AB247" s="231" t="e">
        <f>YEAR(TEXT(HelpMe7[[#This Row],[Updated Creation Date]],"mmm dd, yyyy hh:mm"))</f>
        <v>#VALUE!</v>
      </c>
      <c r="AC247" s="228" t="e">
        <f>WEEKNUM(TEXT(HelpMe7[[#This Row],[Updated Creation Date]],"mmm dd, yyyy hh:mm"),2)</f>
        <v>#VALUE!</v>
      </c>
      <c r="AD247" s="228" t="e">
        <f>_xlfn.CONCAT(HelpMe7[[#This Row],[Year]],"-W",HelpMe7[[#This Row],[Week'#]])</f>
        <v>#VALUE!</v>
      </c>
      <c r="AE247" s="228" t="str">
        <f>IFERROR(VLOOKUP(HelpMe7[[#This Row],[ID]],CGTracker[#All],11,FALSE),"No CG Status Found")</f>
        <v>No CG Status Found</v>
      </c>
      <c r="AF247" s="228" t="e">
        <f>MONTH(TEXT(HelpMe7[[#This Row],[Updated Creation Date]],"mmm dd, yyyy hh:mm"))</f>
        <v>#VALUE!</v>
      </c>
      <c r="AG247" s="228" t="e">
        <f>_xlfn.CONCAT(HelpMe7[[#This Row],[Year]],"-M",HelpMe7[[#This Row],[Month]])</f>
        <v>#VALUE!</v>
      </c>
      <c r="AH247" s="228" t="str">
        <f ca="1">IF(HelpMe7[[#This Row],[Age]]&lt;2,"Less than 2",IF(HelpMe7[[#This Row],[Age]]&lt;5,"From 2 to 5",IF(HelpMe7[[#This Row],[Age]]&lt;10,"From 5 to 10","More than 10")))</f>
        <v>More than 10</v>
      </c>
      <c r="AI2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45594.458333333336</v>
      </c>
    </row>
    <row r="248" spans="1:36" ht="14.5">
      <c r="A248" s="237" t="s">
        <v>3783</v>
      </c>
      <c r="B248" s="224" t="s">
        <v>117</v>
      </c>
      <c r="C248" s="224" t="s">
        <v>881</v>
      </c>
      <c r="D248" s="1" t="s">
        <v>1467</v>
      </c>
      <c r="E248" s="224" t="s">
        <v>936</v>
      </c>
      <c r="F248" s="224" t="s">
        <v>742</v>
      </c>
      <c r="G248" s="224" t="s">
        <v>516</v>
      </c>
      <c r="H248" s="224" t="s">
        <v>403</v>
      </c>
      <c r="I248" s="227" t="s">
        <v>3512</v>
      </c>
      <c r="J248" s="225" t="s">
        <v>3526</v>
      </c>
      <c r="K248" s="224" t="s">
        <v>845</v>
      </c>
      <c r="L248" s="225" t="s">
        <v>3784</v>
      </c>
      <c r="M248" s="224" t="s">
        <v>1032</v>
      </c>
      <c r="N248" s="224" t="s">
        <v>878</v>
      </c>
      <c r="O248" s="224" t="s">
        <v>848</v>
      </c>
      <c r="P248" s="225" t="s">
        <v>3784</v>
      </c>
      <c r="Q248" s="224" t="s">
        <v>881</v>
      </c>
      <c r="R248" s="225" t="s">
        <v>3785</v>
      </c>
      <c r="S248" s="225" t="s">
        <v>3786</v>
      </c>
      <c r="T248" s="225" t="s">
        <v>3526</v>
      </c>
      <c r="U248" s="224" t="s">
        <v>1260</v>
      </c>
      <c r="V248" s="224" t="s">
        <v>3787</v>
      </c>
      <c r="W248" s="224" t="s">
        <v>850</v>
      </c>
      <c r="X248" s="228" t="str">
        <f>VLOOKUP(HelpMe7[[#This Row],[Technician]],Technicians[#All],3,FALSE)</f>
        <v>RAK Ceramics</v>
      </c>
      <c r="Y248" s="228" t="str">
        <f>VLOOKUP(HelpMe7[[#This Row],[Technician]],Technicians[#All],2,FALSE)</f>
        <v>SAP SD</v>
      </c>
      <c r="Z248" s="233" t="e">
        <f>IF((TEXT("Oct 28, 2024 00:00 AM","mmm dd, yyyy hh:mm") - TEXT(HelpMe7[[#This Row],[Updated Creation Date]],"mmm dd, yyyy hh:mm"))&gt;0, "Yes","No")</f>
        <v>#VALUE!</v>
      </c>
      <c r="AA248" s="230">
        <f ca="1">IF(HelpMe7[[#This Row],[Updated Resolved Date]]="-",NOW()-TEXT(HelpMe7[[#This Row],[Updated Creation Date]],"mmm dd, yyyy hh:mm"),HelpMe7[[#This Row],[Updated Resolved Date]]-HelpMe7[[#This Row],[Updated Creation Date]])</f>
        <v>93.010416666671517</v>
      </c>
      <c r="AB248" s="231" t="e">
        <f>YEAR(TEXT(HelpMe7[[#This Row],[Updated Creation Date]],"mmm dd, yyyy hh:mm"))</f>
        <v>#VALUE!</v>
      </c>
      <c r="AC248" s="228" t="e">
        <f>WEEKNUM(TEXT(HelpMe7[[#This Row],[Updated Creation Date]],"mmm dd, yyyy hh:mm"),2)</f>
        <v>#VALUE!</v>
      </c>
      <c r="AD248" s="228" t="e">
        <f>_xlfn.CONCAT(HelpMe7[[#This Row],[Year]],"-W",HelpMe7[[#This Row],[Week'#]])</f>
        <v>#VALUE!</v>
      </c>
      <c r="AE248" s="228" t="str">
        <f>IFERROR(VLOOKUP(HelpMe7[[#This Row],[ID]],CGTracker[#All],11,FALSE),"No CG Status Found")</f>
        <v>No CG Status Found</v>
      </c>
      <c r="AF248" s="228" t="e">
        <f>MONTH(TEXT(HelpMe7[[#This Row],[Updated Creation Date]],"mmm dd, yyyy hh:mm"))</f>
        <v>#VALUE!</v>
      </c>
      <c r="AG248" s="228" t="e">
        <f>_xlfn.CONCAT(HelpMe7[[#This Row],[Year]],"-M",HelpMe7[[#This Row],[Month]])</f>
        <v>#VALUE!</v>
      </c>
      <c r="AH248" s="228" t="str">
        <f ca="1">IF(HelpMe7[[#This Row],[Age]]&lt;2,"Less than 2",IF(HelpMe7[[#This Row],[Age]]&lt;5,"From 2 to 5",IF(HelpMe7[[#This Row],[Age]]&lt;10,"From 5 to 10","More than 10")))</f>
        <v>More than 10</v>
      </c>
      <c r="AI2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45595.686111111114</v>
      </c>
    </row>
    <row r="249" spans="1:36" ht="14.5">
      <c r="A249" s="237" t="s">
        <v>3788</v>
      </c>
      <c r="B249" s="224" t="s">
        <v>117</v>
      </c>
      <c r="C249" s="224" t="s">
        <v>881</v>
      </c>
      <c r="D249" s="1" t="s">
        <v>393</v>
      </c>
      <c r="E249" s="224" t="s">
        <v>905</v>
      </c>
      <c r="F249" s="224" t="s">
        <v>941</v>
      </c>
      <c r="G249" s="224" t="s">
        <v>980</v>
      </c>
      <c r="H249" s="224" t="s">
        <v>268</v>
      </c>
      <c r="I249" s="227" t="s">
        <v>3512</v>
      </c>
      <c r="J249" s="225" t="s">
        <v>3526</v>
      </c>
      <c r="K249" s="224" t="s">
        <v>845</v>
      </c>
      <c r="L249" s="225" t="s">
        <v>1260</v>
      </c>
      <c r="M249" s="224" t="s">
        <v>1032</v>
      </c>
      <c r="N249" s="224" t="s">
        <v>860</v>
      </c>
      <c r="O249" s="224" t="s">
        <v>848</v>
      </c>
      <c r="P249" s="225" t="s">
        <v>3789</v>
      </c>
      <c r="Q249" s="224" t="s">
        <v>881</v>
      </c>
      <c r="R249" s="225" t="s">
        <v>1260</v>
      </c>
      <c r="S249" s="225" t="s">
        <v>3790</v>
      </c>
      <c r="T249" s="225" t="s">
        <v>3526</v>
      </c>
      <c r="U249" s="224" t="s">
        <v>1260</v>
      </c>
      <c r="V249" s="224" t="s">
        <v>3791</v>
      </c>
      <c r="W249" s="224" t="s">
        <v>850</v>
      </c>
      <c r="X249" s="228" t="str">
        <f>VLOOKUP(HelpMe7[[#This Row],[Technician]],Technicians[#All],3,FALSE)</f>
        <v>Capgemini</v>
      </c>
      <c r="Y249" s="228" t="str">
        <f>VLOOKUP(HelpMe7[[#This Row],[Technician]],Technicians[#All],2,FALSE)</f>
        <v>SAP FICO</v>
      </c>
      <c r="Z249" s="230" t="e">
        <f>IF((TEXT("Oct 28, 2024 00:00 AM","mmm dd, yyyy hh:mm") - TEXT(HelpMe7[[#This Row],[Updated Creation Date]],"mmm dd, yyyy hh:mm"))&gt;0, "Yes","No")</f>
        <v>#VALUE!</v>
      </c>
      <c r="AA249" s="230">
        <f ca="1">IF(HelpMe7[[#This Row],[Updated Resolved Date]]="-",NOW()-TEXT(HelpMe7[[#This Row],[Updated Creation Date]],"mmm dd, yyyy hh:mm"),HelpMe7[[#This Row],[Updated Resolved Date]]-HelpMe7[[#This Row],[Updated Creation Date]])</f>
        <v>150.10961238425807</v>
      </c>
      <c r="AB249" s="231" t="e">
        <f>YEAR(TEXT(HelpMe7[[#This Row],[Updated Creation Date]],"mmm dd, yyyy hh:mm"))</f>
        <v>#VALUE!</v>
      </c>
      <c r="AC249" s="228" t="e">
        <f>WEEKNUM(TEXT(HelpMe7[[#This Row],[Updated Creation Date]],"mmm dd, yyyy hh:mm"),2)</f>
        <v>#VALUE!</v>
      </c>
      <c r="AD249" s="228" t="e">
        <f>_xlfn.CONCAT(HelpMe7[[#This Row],[Year]],"-W",HelpMe7[[#This Row],[Week'#]])</f>
        <v>#VALUE!</v>
      </c>
      <c r="AE249" s="228" t="str">
        <f>IFERROR(VLOOKUP(HelpMe7[[#This Row],[ID]],CGTracker[#All],11,FALSE),"No CG Status Found")</f>
        <v>No CG Status Found</v>
      </c>
      <c r="AF249" s="228" t="e">
        <f>MONTH(TEXT(HelpMe7[[#This Row],[Updated Creation Date]],"mmm dd, yyyy hh:mm"))</f>
        <v>#VALUE!</v>
      </c>
      <c r="AG249" s="228" t="e">
        <f>_xlfn.CONCAT(HelpMe7[[#This Row],[Year]],"-M",HelpMe7[[#This Row],[Month]])</f>
        <v>#VALUE!</v>
      </c>
      <c r="AH249" s="228" t="str">
        <f ca="1">IF(HelpMe7[[#This Row],[Age]]&lt;2,"Less than 2",IF(HelpMe7[[#This Row],[Age]]&lt;5,"From 2 to 5",IF(HelpMe7[[#This Row],[Age]]&lt;10,"From 5 to 10","More than 10")))</f>
        <v>More than 10</v>
      </c>
      <c r="AI2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50" spans="1:36" ht="14.5">
      <c r="A250" s="237" t="s">
        <v>3792</v>
      </c>
      <c r="B250" s="224" t="s">
        <v>117</v>
      </c>
      <c r="C250" s="224" t="s">
        <v>881</v>
      </c>
      <c r="D250" s="1" t="s">
        <v>1468</v>
      </c>
      <c r="E250" s="224" t="s">
        <v>1109</v>
      </c>
      <c r="F250" s="224" t="s">
        <v>742</v>
      </c>
      <c r="G250" s="224" t="s">
        <v>516</v>
      </c>
      <c r="H250" s="224" t="s">
        <v>268</v>
      </c>
      <c r="I250" s="227" t="s">
        <v>3512</v>
      </c>
      <c r="J250" s="225" t="s">
        <v>849</v>
      </c>
      <c r="K250" s="224" t="s">
        <v>845</v>
      </c>
      <c r="L250" s="225" t="s">
        <v>1260</v>
      </c>
      <c r="M250" s="224" t="s">
        <v>1032</v>
      </c>
      <c r="N250" s="224" t="s">
        <v>1469</v>
      </c>
      <c r="O250" s="224" t="s">
        <v>848</v>
      </c>
      <c r="P250" s="225" t="s">
        <v>3793</v>
      </c>
      <c r="Q250" s="224" t="s">
        <v>881</v>
      </c>
      <c r="R250" s="225" t="s">
        <v>1260</v>
      </c>
      <c r="S250" s="225" t="s">
        <v>3794</v>
      </c>
      <c r="T250" s="225" t="s">
        <v>849</v>
      </c>
      <c r="U250" s="224" t="s">
        <v>1260</v>
      </c>
      <c r="V250" s="224" t="s">
        <v>3795</v>
      </c>
      <c r="W250" s="224" t="s">
        <v>850</v>
      </c>
      <c r="X250" s="228" t="str">
        <f>VLOOKUP(HelpMe7[[#This Row],[Technician]],Technicians[#All],3,FALSE)</f>
        <v>RAK Ceramics</v>
      </c>
      <c r="Y250" s="228" t="str">
        <f>VLOOKUP(HelpMe7[[#This Row],[Technician]],Technicians[#All],2,FALSE)</f>
        <v>SAP SD</v>
      </c>
      <c r="Z250" s="230" t="e">
        <f>IF((TEXT("Oct 28, 2024 00:00 AM","mmm dd, yyyy hh:mm") - TEXT(HelpMe7[[#This Row],[Updated Creation Date]],"mmm dd, yyyy hh:mm"))&gt;0, "Yes","No")</f>
        <v>#VALUE!</v>
      </c>
      <c r="AA250" s="230">
        <f ca="1">IF(HelpMe7[[#This Row],[Updated Resolved Date]]="-",NOW()-TEXT(HelpMe7[[#This Row],[Updated Creation Date]],"mmm dd, yyyy hh:mm"),HelpMe7[[#This Row],[Updated Resolved Date]]-HelpMe7[[#This Row],[Updated Creation Date]])</f>
        <v>150.10961238425807</v>
      </c>
      <c r="AB250" s="231" t="e">
        <f>YEAR(TEXT(HelpMe7[[#This Row],[Updated Creation Date]],"mmm dd, yyyy hh:mm"))</f>
        <v>#VALUE!</v>
      </c>
      <c r="AC250" s="228" t="e">
        <f>WEEKNUM(TEXT(HelpMe7[[#This Row],[Updated Creation Date]],"mmm dd, yyyy hh:mm"),2)</f>
        <v>#VALUE!</v>
      </c>
      <c r="AD250" s="228" t="e">
        <f>_xlfn.CONCAT(HelpMe7[[#This Row],[Year]],"-W",HelpMe7[[#This Row],[Week'#]])</f>
        <v>#VALUE!</v>
      </c>
      <c r="AE250" s="228" t="str">
        <f>IFERROR(VLOOKUP(HelpMe7[[#This Row],[ID]],CGTracker[#All],11,FALSE),"No CG Status Found")</f>
        <v>No CG Status Found</v>
      </c>
      <c r="AF250" s="228" t="e">
        <f>MONTH(TEXT(HelpMe7[[#This Row],[Updated Creation Date]],"mmm dd, yyyy hh:mm"))</f>
        <v>#VALUE!</v>
      </c>
      <c r="AG250" s="228" t="e">
        <f>_xlfn.CONCAT(HelpMe7[[#This Row],[Year]],"-M",HelpMe7[[#This Row],[Month]])</f>
        <v>#VALUE!</v>
      </c>
      <c r="AH250" s="228" t="str">
        <f ca="1">IF(HelpMe7[[#This Row],[Age]]&lt;2,"Less than 2",IF(HelpMe7[[#This Row],[Age]]&lt;5,"From 2 to 5",IF(HelpMe7[[#This Row],[Age]]&lt;10,"From 5 to 10","More than 10")))</f>
        <v>More than 10</v>
      </c>
      <c r="AI2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51" spans="1:36" ht="14.5">
      <c r="A251" s="237" t="s">
        <v>3796</v>
      </c>
      <c r="B251" s="224" t="s">
        <v>117</v>
      </c>
      <c r="C251" s="224" t="s">
        <v>881</v>
      </c>
      <c r="D251" s="1" t="s">
        <v>1470</v>
      </c>
      <c r="E251" s="224" t="s">
        <v>936</v>
      </c>
      <c r="F251" s="224" t="s">
        <v>742</v>
      </c>
      <c r="G251" s="224" t="s">
        <v>516</v>
      </c>
      <c r="H251" s="224" t="s">
        <v>268</v>
      </c>
      <c r="I251" s="227" t="s">
        <v>3512</v>
      </c>
      <c r="J251" s="225" t="s">
        <v>849</v>
      </c>
      <c r="K251" s="224" t="s">
        <v>845</v>
      </c>
      <c r="L251" s="225" t="s">
        <v>1260</v>
      </c>
      <c r="M251" s="224" t="s">
        <v>1032</v>
      </c>
      <c r="N251" s="224" t="s">
        <v>1260</v>
      </c>
      <c r="O251" s="224" t="s">
        <v>848</v>
      </c>
      <c r="P251" s="225" t="s">
        <v>3797</v>
      </c>
      <c r="Q251" s="224" t="s">
        <v>881</v>
      </c>
      <c r="R251" s="225" t="s">
        <v>1260</v>
      </c>
      <c r="S251" s="225" t="s">
        <v>1260</v>
      </c>
      <c r="T251" s="225" t="s">
        <v>849</v>
      </c>
      <c r="U251" s="224" t="s">
        <v>1260</v>
      </c>
      <c r="V251" s="224" t="s">
        <v>3798</v>
      </c>
      <c r="W251" s="224" t="s">
        <v>850</v>
      </c>
      <c r="X251" s="228" t="str">
        <f>VLOOKUP(HelpMe7[[#This Row],[Technician]],Technicians[#All],3,FALSE)</f>
        <v>RAK Ceramics</v>
      </c>
      <c r="Y251" s="228" t="str">
        <f>VLOOKUP(HelpMe7[[#This Row],[Technician]],Technicians[#All],2,FALSE)</f>
        <v>SAP SD</v>
      </c>
      <c r="Z251" s="230" t="e">
        <f>IF((TEXT("Oct 28, 2024 00:00 AM","mmm dd, yyyy hh:mm") - TEXT(HelpMe7[[#This Row],[Updated Creation Date]],"mmm dd, yyyy hh:mm"))&gt;0, "Yes","No")</f>
        <v>#VALUE!</v>
      </c>
      <c r="AA251" s="230">
        <f ca="1">IF(HelpMe7[[#This Row],[Updated Resolved Date]]="-",NOW()-TEXT(HelpMe7[[#This Row],[Updated Creation Date]],"mmm dd, yyyy hh:mm"),HelpMe7[[#This Row],[Updated Resolved Date]]-HelpMe7[[#This Row],[Updated Creation Date]])</f>
        <v>150.10961238425807</v>
      </c>
      <c r="AB251" s="231" t="e">
        <f>YEAR(TEXT(HelpMe7[[#This Row],[Updated Creation Date]],"mmm dd, yyyy hh:mm"))</f>
        <v>#VALUE!</v>
      </c>
      <c r="AC251" s="228" t="e">
        <f>WEEKNUM(TEXT(HelpMe7[[#This Row],[Updated Creation Date]],"mmm dd, yyyy hh:mm"),2)</f>
        <v>#VALUE!</v>
      </c>
      <c r="AD251" s="228" t="e">
        <f>_xlfn.CONCAT(HelpMe7[[#This Row],[Year]],"-W",HelpMe7[[#This Row],[Week'#]])</f>
        <v>#VALUE!</v>
      </c>
      <c r="AE251" s="228" t="str">
        <f>IFERROR(VLOOKUP(HelpMe7[[#This Row],[ID]],CGTracker[#All],11,FALSE),"No CG Status Found")</f>
        <v>No CG Status Found</v>
      </c>
      <c r="AF251" s="228" t="e">
        <f>MONTH(TEXT(HelpMe7[[#This Row],[Updated Creation Date]],"mmm dd, yyyy hh:mm"))</f>
        <v>#VALUE!</v>
      </c>
      <c r="AG251" s="228" t="e">
        <f>_xlfn.CONCAT(HelpMe7[[#This Row],[Year]],"-M",HelpMe7[[#This Row],[Month]])</f>
        <v>#VALUE!</v>
      </c>
      <c r="AH251" s="228" t="str">
        <f ca="1">IF(HelpMe7[[#This Row],[Age]]&lt;2,"Less than 2",IF(HelpMe7[[#This Row],[Age]]&lt;5,"From 2 to 5",IF(HelpMe7[[#This Row],[Age]]&lt;10,"From 5 to 10","More than 10")))</f>
        <v>More than 10</v>
      </c>
      <c r="AI2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52" spans="1:36" ht="14.5">
      <c r="A252" s="237" t="s">
        <v>3799</v>
      </c>
      <c r="B252" s="224" t="s">
        <v>117</v>
      </c>
      <c r="C252" s="224" t="s">
        <v>906</v>
      </c>
      <c r="D252" s="1" t="s">
        <v>3800</v>
      </c>
      <c r="E252" s="224" t="s">
        <v>1873</v>
      </c>
      <c r="F252" s="224" t="s">
        <v>884</v>
      </c>
      <c r="G252" s="224" t="s">
        <v>844</v>
      </c>
      <c r="H252" s="224" t="s">
        <v>403</v>
      </c>
      <c r="I252" s="227" t="s">
        <v>3801</v>
      </c>
      <c r="J252" s="225" t="s">
        <v>3802</v>
      </c>
      <c r="K252" s="224" t="s">
        <v>845</v>
      </c>
      <c r="L252" s="225" t="s">
        <v>3803</v>
      </c>
      <c r="M252" s="224" t="s">
        <v>1873</v>
      </c>
      <c r="N252" s="224" t="s">
        <v>860</v>
      </c>
      <c r="O252" s="224" t="s">
        <v>848</v>
      </c>
      <c r="P252" s="225" t="s">
        <v>3803</v>
      </c>
      <c r="Q252" s="224" t="s">
        <v>861</v>
      </c>
      <c r="R252" s="225" t="s">
        <v>3804</v>
      </c>
      <c r="S252" s="225" t="s">
        <v>3804</v>
      </c>
      <c r="T252" s="225" t="s">
        <v>3802</v>
      </c>
      <c r="U252" s="224" t="s">
        <v>885</v>
      </c>
      <c r="V252" s="224" t="s">
        <v>1260</v>
      </c>
      <c r="W252" s="224" t="s">
        <v>850</v>
      </c>
      <c r="X252" s="228" t="str">
        <f>VLOOKUP(HelpMe7[[#This Row],[Technician]],Technicians[#All],3,FALSE)</f>
        <v>RAK Ceramics</v>
      </c>
      <c r="Y252" s="228" t="str">
        <f>VLOOKUP(HelpMe7[[#This Row],[Technician]],Technicians[#All],2,FALSE)</f>
        <v>SAP Basis</v>
      </c>
      <c r="Z252" s="233" t="e">
        <f>IF((TEXT("Oct 28, 2024 00:00 AM","mmm dd, yyyy hh:mm") - TEXT(HelpMe7[[#This Row],[Updated Creation Date]],"mmm dd, yyyy hh:mm"))&gt;0, "Yes","No")</f>
        <v>#VALUE!</v>
      </c>
      <c r="AA252" s="230">
        <f ca="1">IF(HelpMe7[[#This Row],[Updated Resolved Date]]="-",NOW()-TEXT(HelpMe7[[#This Row],[Updated Creation Date]],"mmm dd, yyyy hh:mm"),HelpMe7[[#This Row],[Updated Resolved Date]]-HelpMe7[[#This Row],[Updated Creation Date]])</f>
        <v>6.0166666666700621</v>
      </c>
      <c r="AB252" s="231" t="e">
        <f>YEAR(TEXT(HelpMe7[[#This Row],[Updated Creation Date]],"mmm dd, yyyy hh:mm"))</f>
        <v>#VALUE!</v>
      </c>
      <c r="AC252" s="228" t="e">
        <f>WEEKNUM(TEXT(HelpMe7[[#This Row],[Updated Creation Date]],"mmm dd, yyyy hh:mm"),2)</f>
        <v>#VALUE!</v>
      </c>
      <c r="AD252" s="228" t="e">
        <f>_xlfn.CONCAT(HelpMe7[[#This Row],[Year]],"-W",HelpMe7[[#This Row],[Week'#]])</f>
        <v>#VALUE!</v>
      </c>
      <c r="AE252" s="228" t="str">
        <f>IFERROR(VLOOKUP(HelpMe7[[#This Row],[ID]],CGTracker[#All],11,FALSE),"No CG Status Found")</f>
        <v>No CG Status Found</v>
      </c>
      <c r="AF252" s="228" t="e">
        <f>MONTH(TEXT(HelpMe7[[#This Row],[Updated Creation Date]],"mmm dd, yyyy hh:mm"))</f>
        <v>#VALUE!</v>
      </c>
      <c r="AG252" s="228" t="e">
        <f>_xlfn.CONCAT(HelpMe7[[#This Row],[Year]],"-M",HelpMe7[[#This Row],[Month]])</f>
        <v>#VALUE!</v>
      </c>
      <c r="AH252" s="228" t="str">
        <f ca="1">IF(HelpMe7[[#This Row],[Age]]&lt;2,"Less than 2",IF(HelpMe7[[#This Row],[Age]]&lt;5,"From 2 to 5",IF(HelpMe7[[#This Row],[Age]]&lt;10,"From 5 to 10","More than 10")))</f>
        <v>From 5 to 10</v>
      </c>
      <c r="AI2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45503.40347222222</v>
      </c>
      <c r="AJ2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45509.420138888891</v>
      </c>
    </row>
    <row r="253" spans="1:36" ht="14.5">
      <c r="A253" s="237" t="s">
        <v>3805</v>
      </c>
      <c r="B253" s="224" t="s">
        <v>117</v>
      </c>
      <c r="C253" s="224" t="s">
        <v>795</v>
      </c>
      <c r="D253" s="1" t="s">
        <v>3806</v>
      </c>
      <c r="E253" s="224" t="s">
        <v>1132</v>
      </c>
      <c r="F253" s="224" t="s">
        <v>884</v>
      </c>
      <c r="G253" s="224" t="s">
        <v>844</v>
      </c>
      <c r="H253" s="224" t="s">
        <v>403</v>
      </c>
      <c r="I253" s="227" t="s">
        <v>3807</v>
      </c>
      <c r="J253" s="225" t="s">
        <v>3808</v>
      </c>
      <c r="K253" s="224" t="s">
        <v>845</v>
      </c>
      <c r="L253" s="225" t="s">
        <v>3803</v>
      </c>
      <c r="M253" s="224" t="s">
        <v>1132</v>
      </c>
      <c r="N253" s="224" t="s">
        <v>880</v>
      </c>
      <c r="O253" s="224" t="s">
        <v>848</v>
      </c>
      <c r="P253" s="225" t="s">
        <v>3803</v>
      </c>
      <c r="Q253" s="224" t="s">
        <v>795</v>
      </c>
      <c r="R253" s="225" t="s">
        <v>3809</v>
      </c>
      <c r="S253" s="225" t="s">
        <v>3809</v>
      </c>
      <c r="T253" s="225" t="s">
        <v>3808</v>
      </c>
      <c r="U253" s="224" t="s">
        <v>885</v>
      </c>
      <c r="V253" s="224" t="s">
        <v>1260</v>
      </c>
      <c r="W253" s="224" t="s">
        <v>850</v>
      </c>
      <c r="X253" s="228" t="str">
        <f>VLOOKUP(HelpMe7[[#This Row],[Technician]],Technicians[#All],3,FALSE)</f>
        <v>RAK Ceramics</v>
      </c>
      <c r="Y253" s="228" t="str">
        <f>VLOOKUP(HelpMe7[[#This Row],[Technician]],Technicians[#All],2,FALSE)</f>
        <v>SAP Basis</v>
      </c>
      <c r="Z253" s="233" t="e">
        <f>IF((TEXT("Oct 28, 2024 00:00 AM","mmm dd, yyyy hh:mm") - TEXT(HelpMe7[[#This Row],[Updated Creation Date]],"mmm dd, yyyy hh:mm"))&gt;0, "Yes","No")</f>
        <v>#VALUE!</v>
      </c>
      <c r="AA253" s="230">
        <f ca="1">IF(HelpMe7[[#This Row],[Updated Resolved Date]]="-",NOW()-TEXT(HelpMe7[[#This Row],[Updated Creation Date]],"mmm dd, yyyy hh:mm"),HelpMe7[[#This Row],[Updated Resolved Date]]-HelpMe7[[#This Row],[Updated Creation Date]])</f>
        <v>5.734722222223354</v>
      </c>
      <c r="AB253" s="231" t="e">
        <f>YEAR(TEXT(HelpMe7[[#This Row],[Updated Creation Date]],"mmm dd, yyyy hh:mm"))</f>
        <v>#VALUE!</v>
      </c>
      <c r="AC253" s="228" t="e">
        <f>WEEKNUM(TEXT(HelpMe7[[#This Row],[Updated Creation Date]],"mmm dd, yyyy hh:mm"),2)</f>
        <v>#VALUE!</v>
      </c>
      <c r="AD253" s="228" t="e">
        <f>_xlfn.CONCAT(HelpMe7[[#This Row],[Year]],"-W",HelpMe7[[#This Row],[Week'#]])</f>
        <v>#VALUE!</v>
      </c>
      <c r="AE253" s="228" t="str">
        <f>IFERROR(VLOOKUP(HelpMe7[[#This Row],[ID]],CGTracker[#All],11,FALSE),"No CG Status Found")</f>
        <v>No CG Status Found</v>
      </c>
      <c r="AF253" s="228" t="e">
        <f>MONTH(TEXT(HelpMe7[[#This Row],[Updated Creation Date]],"mmm dd, yyyy hh:mm"))</f>
        <v>#VALUE!</v>
      </c>
      <c r="AG253" s="228" t="e">
        <f>_xlfn.CONCAT(HelpMe7[[#This Row],[Year]],"-M",HelpMe7[[#This Row],[Month]])</f>
        <v>#VALUE!</v>
      </c>
      <c r="AH253" s="228" t="str">
        <f ca="1">IF(HelpMe7[[#This Row],[Age]]&lt;2,"Less than 2",IF(HelpMe7[[#This Row],[Age]]&lt;5,"From 2 to 5",IF(HelpMe7[[#This Row],[Age]]&lt;10,"From 5 to 10","More than 10")))</f>
        <v>From 5 to 10</v>
      </c>
      <c r="AI2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45503.681250000001</v>
      </c>
      <c r="AJ2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45509.415972222225</v>
      </c>
    </row>
    <row r="254" spans="1:36" ht="14.5">
      <c r="A254" s="237" t="s">
        <v>3810</v>
      </c>
      <c r="B254" s="224" t="s">
        <v>117</v>
      </c>
      <c r="C254" s="224" t="s">
        <v>795</v>
      </c>
      <c r="D254" s="1" t="s">
        <v>3811</v>
      </c>
      <c r="E254" s="224" t="s">
        <v>1987</v>
      </c>
      <c r="F254" s="224" t="s">
        <v>843</v>
      </c>
      <c r="G254" s="224" t="s">
        <v>844</v>
      </c>
      <c r="H254" s="224" t="s">
        <v>131</v>
      </c>
      <c r="I254" s="227" t="s">
        <v>3812</v>
      </c>
      <c r="J254" s="225" t="s">
        <v>3813</v>
      </c>
      <c r="K254" s="224" t="s">
        <v>845</v>
      </c>
      <c r="L254" s="225" t="s">
        <v>1260</v>
      </c>
      <c r="M254" s="224" t="s">
        <v>1987</v>
      </c>
      <c r="N254" s="224" t="s">
        <v>1988</v>
      </c>
      <c r="O254" s="224" t="s">
        <v>848</v>
      </c>
      <c r="P254" s="225" t="s">
        <v>3814</v>
      </c>
      <c r="Q254" s="224" t="s">
        <v>795</v>
      </c>
      <c r="R254" s="225" t="s">
        <v>1260</v>
      </c>
      <c r="S254" s="225" t="s">
        <v>1260</v>
      </c>
      <c r="T254" s="225" t="s">
        <v>3813</v>
      </c>
      <c r="U254" s="224" t="s">
        <v>885</v>
      </c>
      <c r="V254" s="224" t="s">
        <v>1260</v>
      </c>
      <c r="W254" s="224" t="s">
        <v>850</v>
      </c>
      <c r="X254" s="228" t="str">
        <f>VLOOKUP(HelpMe7[[#This Row],[Technician]],Technicians[#All],3,FALSE)</f>
        <v>RAK Ceramics</v>
      </c>
      <c r="Y254" s="228" t="str">
        <f>VLOOKUP(HelpMe7[[#This Row],[Technician]],Technicians[#All],2,FALSE)</f>
        <v>SAP Basis</v>
      </c>
      <c r="Z254" s="233" t="e">
        <f>IF((TEXT("Oct 28, 2024 00:00 AM","mmm dd, yyyy hh:mm") - TEXT(HelpMe7[[#This Row],[Updated Creation Date]],"mmm dd, yyyy hh:mm"))&gt;0, "Yes","No")</f>
        <v>#VALUE!</v>
      </c>
      <c r="AA254" s="230">
        <f ca="1">IF(HelpMe7[[#This Row],[Updated Resolved Date]]="-",NOW()-TEXT(HelpMe7[[#This Row],[Updated Creation Date]],"mmm dd, yyyy hh:mm"),HelpMe7[[#This Row],[Updated Resolved Date]]-HelpMe7[[#This Row],[Updated Creation Date]])</f>
        <v>150.37975127314712</v>
      </c>
      <c r="AB254" s="231" t="e">
        <f>YEAR(TEXT(HelpMe7[[#This Row],[Updated Creation Date]],"mmm dd, yyyy hh:mm"))</f>
        <v>#VALUE!</v>
      </c>
      <c r="AC254" s="228" t="e">
        <f>WEEKNUM(TEXT(HelpMe7[[#This Row],[Updated Creation Date]],"mmm dd, yyyy hh:mm"),2)</f>
        <v>#VALUE!</v>
      </c>
      <c r="AD254" s="228" t="e">
        <f>_xlfn.CONCAT(HelpMe7[[#This Row],[Year]],"-W",HelpMe7[[#This Row],[Week'#]])</f>
        <v>#VALUE!</v>
      </c>
      <c r="AE254" s="228" t="str">
        <f>IFERROR(VLOOKUP(HelpMe7[[#This Row],[ID]],CGTracker[#All],11,FALSE),"No CG Status Found")</f>
        <v>No CG Status Found</v>
      </c>
      <c r="AF254" s="228" t="e">
        <f>MONTH(TEXT(HelpMe7[[#This Row],[Updated Creation Date]],"mmm dd, yyyy hh:mm"))</f>
        <v>#VALUE!</v>
      </c>
      <c r="AG254" s="228" t="e">
        <f>_xlfn.CONCAT(HelpMe7[[#This Row],[Year]],"-M",HelpMe7[[#This Row],[Month]])</f>
        <v>#VALUE!</v>
      </c>
      <c r="AH254" s="228" t="str">
        <f ca="1">IF(HelpMe7[[#This Row],[Age]]&lt;2,"Less than 2",IF(HelpMe7[[#This Row],[Age]]&lt;5,"From 2 to 5",IF(HelpMe7[[#This Row],[Age]]&lt;10,"From 5 to 10","More than 10")))</f>
        <v>More than 10</v>
      </c>
      <c r="AI2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45502.405555555553</v>
      </c>
      <c r="AJ2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55" spans="1:36" ht="14.5">
      <c r="A255" s="237" t="s">
        <v>3815</v>
      </c>
      <c r="B255" s="224" t="s">
        <v>117</v>
      </c>
      <c r="C255" s="224" t="s">
        <v>795</v>
      </c>
      <c r="D255" s="1" t="s">
        <v>2142</v>
      </c>
      <c r="E255" s="224" t="s">
        <v>2143</v>
      </c>
      <c r="F255" s="224" t="s">
        <v>843</v>
      </c>
      <c r="G255" s="224" t="s">
        <v>844</v>
      </c>
      <c r="H255" s="224" t="s">
        <v>403</v>
      </c>
      <c r="I255" s="227" t="s">
        <v>3816</v>
      </c>
      <c r="J255" s="225" t="s">
        <v>3817</v>
      </c>
      <c r="K255" s="224" t="s">
        <v>845</v>
      </c>
      <c r="L255" s="225" t="s">
        <v>3818</v>
      </c>
      <c r="M255" s="224" t="s">
        <v>2143</v>
      </c>
      <c r="N255" s="224" t="s">
        <v>1840</v>
      </c>
      <c r="O255" s="224" t="s">
        <v>848</v>
      </c>
      <c r="P255" s="225" t="s">
        <v>3818</v>
      </c>
      <c r="Q255" s="224" t="s">
        <v>795</v>
      </c>
      <c r="R255" s="225" t="s">
        <v>3819</v>
      </c>
      <c r="S255" s="225" t="s">
        <v>3820</v>
      </c>
      <c r="T255" s="225" t="s">
        <v>3817</v>
      </c>
      <c r="U255" s="224" t="s">
        <v>885</v>
      </c>
      <c r="V255" s="224" t="s">
        <v>1260</v>
      </c>
      <c r="W255" s="224" t="s">
        <v>850</v>
      </c>
      <c r="X255" s="228" t="str">
        <f>VLOOKUP(HelpMe7[[#This Row],[Technician]],Technicians[#All],3,FALSE)</f>
        <v>RAK Ceramics</v>
      </c>
      <c r="Y255" s="228" t="str">
        <f>VLOOKUP(HelpMe7[[#This Row],[Technician]],Technicians[#All],2,FALSE)</f>
        <v>SAP Basis</v>
      </c>
      <c r="Z255" s="230" t="e">
        <f>IF((TEXT("Oct 28, 2024 00:00 AM","mmm dd, yyyy hh:mm") - TEXT(HelpMe7[[#This Row],[Updated Creation Date]],"mmm dd, yyyy hh:mm"))&gt;0, "Yes","No")</f>
        <v>#VALUE!</v>
      </c>
      <c r="AA255" s="230">
        <f ca="1">IF(HelpMe7[[#This Row],[Updated Resolved Date]]="-",NOW()-TEXT(HelpMe7[[#This Row],[Updated Creation Date]],"mmm dd, yyyy hh:mm"),HelpMe7[[#This Row],[Updated Resolved Date]]-HelpMe7[[#This Row],[Updated Creation Date]])</f>
        <v>28.284722222226264</v>
      </c>
      <c r="AB255" s="231" t="e">
        <f>YEAR(TEXT(HelpMe7[[#This Row],[Updated Creation Date]],"mmm dd, yyyy hh:mm"))</f>
        <v>#VALUE!</v>
      </c>
      <c r="AC255" s="228" t="e">
        <f>WEEKNUM(TEXT(HelpMe7[[#This Row],[Updated Creation Date]],"mmm dd, yyyy hh:mm"),2)</f>
        <v>#VALUE!</v>
      </c>
      <c r="AD255" s="228" t="e">
        <f>_xlfn.CONCAT(HelpMe7[[#This Row],[Year]],"-W",HelpMe7[[#This Row],[Week'#]])</f>
        <v>#VALUE!</v>
      </c>
      <c r="AE255" s="228" t="str">
        <f>IFERROR(VLOOKUP(HelpMe7[[#This Row],[ID]],CGTracker[#All],11,FALSE),"No CG Status Found")</f>
        <v>No CG Status Found</v>
      </c>
      <c r="AF255" s="228" t="e">
        <f>MONTH(TEXT(HelpMe7[[#This Row],[Updated Creation Date]],"mmm dd, yyyy hh:mm"))</f>
        <v>#VALUE!</v>
      </c>
      <c r="AG255" s="228" t="e">
        <f>_xlfn.CONCAT(HelpMe7[[#This Row],[Year]],"-M",HelpMe7[[#This Row],[Month]])</f>
        <v>#VALUE!</v>
      </c>
      <c r="AH255" s="228" t="str">
        <f ca="1">IF(HelpMe7[[#This Row],[Age]]&lt;2,"Less than 2",IF(HelpMe7[[#This Row],[Age]]&lt;5,"From 2 to 5",IF(HelpMe7[[#This Row],[Age]]&lt;10,"From 5 to 10","More than 10")))</f>
        <v>More than 10</v>
      </c>
      <c r="AI2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45503.388194444444</v>
      </c>
      <c r="AJ2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45531.67291666667</v>
      </c>
    </row>
    <row r="256" spans="1:36" ht="14.5">
      <c r="A256" s="237" t="s">
        <v>3821</v>
      </c>
      <c r="B256" s="224" t="s">
        <v>156</v>
      </c>
      <c r="C256" s="224" t="s">
        <v>861</v>
      </c>
      <c r="D256" s="1" t="s">
        <v>2244</v>
      </c>
      <c r="E256" s="224" t="s">
        <v>911</v>
      </c>
      <c r="F256" s="224" t="s">
        <v>742</v>
      </c>
      <c r="G256" s="224" t="s">
        <v>516</v>
      </c>
      <c r="H256" s="224" t="s">
        <v>131</v>
      </c>
      <c r="I256" s="227" t="s">
        <v>3822</v>
      </c>
      <c r="J256" s="225" t="s">
        <v>3823</v>
      </c>
      <c r="K256" s="224" t="s">
        <v>845</v>
      </c>
      <c r="L256" s="225" t="s">
        <v>1260</v>
      </c>
      <c r="M256" s="224" t="s">
        <v>911</v>
      </c>
      <c r="N256" s="224" t="s">
        <v>912</v>
      </c>
      <c r="O256" s="224" t="s">
        <v>920</v>
      </c>
      <c r="P256" s="225" t="s">
        <v>3824</v>
      </c>
      <c r="Q256" s="224" t="s">
        <v>861</v>
      </c>
      <c r="R256" s="225" t="s">
        <v>1260</v>
      </c>
      <c r="S256" s="225" t="s">
        <v>1260</v>
      </c>
      <c r="T256" s="225" t="s">
        <v>3823</v>
      </c>
      <c r="U256" s="224" t="s">
        <v>1260</v>
      </c>
      <c r="V256" s="224" t="s">
        <v>3825</v>
      </c>
      <c r="W256" s="224" t="s">
        <v>850</v>
      </c>
      <c r="X256" s="228" t="str">
        <f>VLOOKUP(HelpMe7[[#This Row],[Technician]],Technicians[#All],3,FALSE)</f>
        <v>RAK Ceramics</v>
      </c>
      <c r="Y256" s="228" t="str">
        <f>VLOOKUP(HelpMe7[[#This Row],[Technician]],Technicians[#All],2,FALSE)</f>
        <v>SAP SD</v>
      </c>
      <c r="Z256" s="233" t="e">
        <f>IF((TEXT("Oct 28, 2024 00:00 AM","mmm dd, yyyy hh:mm") - TEXT(HelpMe7[[#This Row],[Updated Creation Date]],"mmm dd, yyyy hh:mm"))&gt;0, "Yes","No")</f>
        <v>#VALUE!</v>
      </c>
      <c r="AA256" s="230">
        <f ca="1">IF(HelpMe7[[#This Row],[Updated Resolved Date]]="-",NOW()-TEXT(HelpMe7[[#This Row],[Updated Creation Date]],"mmm dd, yyyy hh:mm"),HelpMe7[[#This Row],[Updated Resolved Date]]-HelpMe7[[#This Row],[Updated Creation Date]])</f>
        <v>149.34086238425516</v>
      </c>
      <c r="AB256" s="231" t="e">
        <f>YEAR(TEXT(HelpMe7[[#This Row],[Updated Creation Date]],"mmm dd, yyyy hh:mm"))</f>
        <v>#VALUE!</v>
      </c>
      <c r="AC256" s="228" t="e">
        <f>WEEKNUM(TEXT(HelpMe7[[#This Row],[Updated Creation Date]],"mmm dd, yyyy hh:mm"),2)</f>
        <v>#VALUE!</v>
      </c>
      <c r="AD256" s="228" t="e">
        <f>_xlfn.CONCAT(HelpMe7[[#This Row],[Year]],"-W",HelpMe7[[#This Row],[Week'#]])</f>
        <v>#VALUE!</v>
      </c>
      <c r="AE256" s="228" t="str">
        <f>IFERROR(VLOOKUP(HelpMe7[[#This Row],[ID]],CGTracker[#All],11,FALSE),"No CG Status Found")</f>
        <v>No CG Status Found</v>
      </c>
      <c r="AF256" s="228" t="e">
        <f>MONTH(TEXT(HelpMe7[[#This Row],[Updated Creation Date]],"mmm dd, yyyy hh:mm"))</f>
        <v>#VALUE!</v>
      </c>
      <c r="AG256" s="228" t="e">
        <f>_xlfn.CONCAT(HelpMe7[[#This Row],[Year]],"-M",HelpMe7[[#This Row],[Month]])</f>
        <v>#VALUE!</v>
      </c>
      <c r="AH256" s="228" t="str">
        <f ca="1">IF(HelpMe7[[#This Row],[Age]]&lt;2,"Less than 2",IF(HelpMe7[[#This Row],[Age]]&lt;5,"From 2 to 5",IF(HelpMe7[[#This Row],[Age]]&lt;10,"From 5 to 10","More than 10")))</f>
        <v>More than 10</v>
      </c>
      <c r="AI2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45503.444444444445</v>
      </c>
      <c r="AJ2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57" spans="1:36" ht="26">
      <c r="A257" s="237" t="s">
        <v>3826</v>
      </c>
      <c r="B257" s="224" t="s">
        <v>117</v>
      </c>
      <c r="C257" s="224" t="s">
        <v>795</v>
      </c>
      <c r="D257" s="1" t="s">
        <v>1488</v>
      </c>
      <c r="E257" s="224" t="s">
        <v>1422</v>
      </c>
      <c r="F257" s="224" t="s">
        <v>603</v>
      </c>
      <c r="G257" s="224" t="s">
        <v>899</v>
      </c>
      <c r="H257" s="224" t="s">
        <v>403</v>
      </c>
      <c r="I257" s="227" t="s">
        <v>3827</v>
      </c>
      <c r="J257" s="225" t="s">
        <v>3828</v>
      </c>
      <c r="K257" s="224" t="s">
        <v>845</v>
      </c>
      <c r="L257" s="225" t="s">
        <v>3698</v>
      </c>
      <c r="M257" s="224" t="s">
        <v>948</v>
      </c>
      <c r="N257" s="224" t="s">
        <v>878</v>
      </c>
      <c r="O257" s="224" t="s">
        <v>920</v>
      </c>
      <c r="P257" s="225" t="s">
        <v>3698</v>
      </c>
      <c r="Q257" s="224" t="s">
        <v>795</v>
      </c>
      <c r="R257" s="225" t="s">
        <v>3829</v>
      </c>
      <c r="S257" s="225" t="s">
        <v>3829</v>
      </c>
      <c r="T257" s="225" t="s">
        <v>3828</v>
      </c>
      <c r="U257" s="224" t="s">
        <v>845</v>
      </c>
      <c r="V257" s="224" t="s">
        <v>3830</v>
      </c>
      <c r="W257" s="224" t="s">
        <v>850</v>
      </c>
      <c r="X257" s="228" t="str">
        <f>VLOOKUP(HelpMe7[[#This Row],[Technician]],Technicians[#All],3,FALSE)</f>
        <v>RAK Ceramics</v>
      </c>
      <c r="Y257" s="228" t="str">
        <f>VLOOKUP(HelpMe7[[#This Row],[Technician]],Technicians[#All],2,FALSE)</f>
        <v>SAP ABAP</v>
      </c>
      <c r="Z257" s="230" t="e">
        <f>IF((TEXT("Oct 28, 2024 00:00 AM","mmm dd, yyyy hh:mm") - TEXT(HelpMe7[[#This Row],[Updated Creation Date]],"mmm dd, yyyy hh:mm"))&gt;0, "Yes","No")</f>
        <v>#VALUE!</v>
      </c>
      <c r="AA257" s="230">
        <f ca="1">IF(HelpMe7[[#This Row],[Updated Resolved Date]]="-",NOW()-TEXT(HelpMe7[[#This Row],[Updated Creation Date]],"mmm dd, yyyy hh:mm"),HelpMe7[[#This Row],[Updated Resolved Date]]-HelpMe7[[#This Row],[Updated Creation Date]])</f>
        <v>21.323611111110949</v>
      </c>
      <c r="AB257" s="231" t="e">
        <f>YEAR(TEXT(HelpMe7[[#This Row],[Updated Creation Date]],"mmm dd, yyyy hh:mm"))</f>
        <v>#VALUE!</v>
      </c>
      <c r="AC257" s="228" t="e">
        <f>WEEKNUM(TEXT(HelpMe7[[#This Row],[Updated Creation Date]],"mmm dd, yyyy hh:mm"),2)</f>
        <v>#VALUE!</v>
      </c>
      <c r="AD257" s="228" t="e">
        <f>_xlfn.CONCAT(HelpMe7[[#This Row],[Year]],"-W",HelpMe7[[#This Row],[Week'#]])</f>
        <v>#VALUE!</v>
      </c>
      <c r="AE257" s="228" t="str">
        <f>IFERROR(VLOOKUP(HelpMe7[[#This Row],[ID]],CGTracker[#All],11,FALSE),"No CG Status Found")</f>
        <v>No CG Status Found</v>
      </c>
      <c r="AF257" s="228" t="e">
        <f>MONTH(TEXT(HelpMe7[[#This Row],[Updated Creation Date]],"mmm dd, yyyy hh:mm"))</f>
        <v>#VALUE!</v>
      </c>
      <c r="AG257" s="228" t="e">
        <f>_xlfn.CONCAT(HelpMe7[[#This Row],[Year]],"-M",HelpMe7[[#This Row],[Month]])</f>
        <v>#VALUE!</v>
      </c>
      <c r="AH257" s="228" t="str">
        <f ca="1">IF(HelpMe7[[#This Row],[Age]]&lt;2,"Less than 2",IF(HelpMe7[[#This Row],[Age]]&lt;5,"From 2 to 5",IF(HelpMe7[[#This Row],[Age]]&lt;10,"From 5 to 10","More than 10")))</f>
        <v>More than 10</v>
      </c>
      <c r="AI2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45503.399305555555</v>
      </c>
      <c r="AJ2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45524.722916666666</v>
      </c>
    </row>
    <row r="258" spans="1:36" ht="26">
      <c r="A258" s="237" t="s">
        <v>3831</v>
      </c>
      <c r="B258" s="224" t="s">
        <v>117</v>
      </c>
      <c r="C258" s="224" t="s">
        <v>795</v>
      </c>
      <c r="D258" s="1" t="s">
        <v>1490</v>
      </c>
      <c r="E258" s="224" t="s">
        <v>1013</v>
      </c>
      <c r="F258" s="224" t="s">
        <v>884</v>
      </c>
      <c r="G258" s="224" t="s">
        <v>844</v>
      </c>
      <c r="H258" s="224" t="s">
        <v>403</v>
      </c>
      <c r="I258" s="227" t="s">
        <v>3832</v>
      </c>
      <c r="J258" s="225" t="s">
        <v>3833</v>
      </c>
      <c r="K258" s="224" t="s">
        <v>885</v>
      </c>
      <c r="L258" s="225" t="s">
        <v>3362</v>
      </c>
      <c r="M258" s="224" t="s">
        <v>948</v>
      </c>
      <c r="N258" s="224" t="s">
        <v>1014</v>
      </c>
      <c r="O258" s="224" t="s">
        <v>848</v>
      </c>
      <c r="P258" s="225" t="s">
        <v>3362</v>
      </c>
      <c r="Q258" s="224" t="s">
        <v>795</v>
      </c>
      <c r="R258" s="225" t="s">
        <v>3834</v>
      </c>
      <c r="S258" s="225" t="s">
        <v>3834</v>
      </c>
      <c r="T258" s="225" t="s">
        <v>3833</v>
      </c>
      <c r="U258" s="224" t="s">
        <v>885</v>
      </c>
      <c r="V258" s="224" t="s">
        <v>3835</v>
      </c>
      <c r="W258" s="224" t="s">
        <v>888</v>
      </c>
      <c r="X258" s="228" t="str">
        <f>VLOOKUP(HelpMe7[[#This Row],[Technician]],Technicians[#All],3,FALSE)</f>
        <v>RAK Ceramics</v>
      </c>
      <c r="Y258" s="228" t="str">
        <f>VLOOKUP(HelpMe7[[#This Row],[Technician]],Technicians[#All],2,FALSE)</f>
        <v>SAP Basis</v>
      </c>
      <c r="Z258" s="230" t="e">
        <f>IF((TEXT("Oct 28, 2024 00:00 AM","mmm dd, yyyy hh:mm") - TEXT(HelpMe7[[#This Row],[Updated Creation Date]],"mmm dd, yyyy hh:mm"))&gt;0, "Yes","No")</f>
        <v>#VALUE!</v>
      </c>
      <c r="AA258" s="230">
        <f ca="1">IF(HelpMe7[[#This Row],[Updated Resolved Date]]="-",NOW()-TEXT(HelpMe7[[#This Row],[Updated Creation Date]],"mmm dd, yyyy hh:mm"),HelpMe7[[#This Row],[Updated Resolved Date]]-HelpMe7[[#This Row],[Updated Creation Date]])</f>
        <v>6.0638888888861402</v>
      </c>
      <c r="AB258" s="231" t="e">
        <f>YEAR(TEXT(HelpMe7[[#This Row],[Updated Creation Date]],"mmm dd, yyyy hh:mm"))</f>
        <v>#VALUE!</v>
      </c>
      <c r="AC258" s="228" t="e">
        <f>WEEKNUM(TEXT(HelpMe7[[#This Row],[Updated Creation Date]],"mmm dd, yyyy hh:mm"),2)</f>
        <v>#VALUE!</v>
      </c>
      <c r="AD258" s="228" t="e">
        <f>_xlfn.CONCAT(HelpMe7[[#This Row],[Year]],"-W",HelpMe7[[#This Row],[Week'#]])</f>
        <v>#VALUE!</v>
      </c>
      <c r="AE258" s="228" t="str">
        <f>IFERROR(VLOOKUP(HelpMe7[[#This Row],[ID]],CGTracker[#All],11,FALSE),"No CG Status Found")</f>
        <v>No CG Status Found</v>
      </c>
      <c r="AF258" s="228" t="e">
        <f>MONTH(TEXT(HelpMe7[[#This Row],[Updated Creation Date]],"mmm dd, yyyy hh:mm"))</f>
        <v>#VALUE!</v>
      </c>
      <c r="AG258" s="228" t="e">
        <f>_xlfn.CONCAT(HelpMe7[[#This Row],[Year]],"-M",HelpMe7[[#This Row],[Month]])</f>
        <v>#VALUE!</v>
      </c>
      <c r="AH258" s="228" t="str">
        <f ca="1">IF(HelpMe7[[#This Row],[Age]]&lt;2,"Less than 2",IF(HelpMe7[[#This Row],[Age]]&lt;5,"From 2 to 5",IF(HelpMe7[[#This Row],[Age]]&lt;10,"From 5 to 10","More than 10")))</f>
        <v>From 5 to 10</v>
      </c>
      <c r="AI2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45503.420138888891</v>
      </c>
      <c r="AJ2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45509.484027777777</v>
      </c>
    </row>
    <row r="259" spans="1:36" ht="26">
      <c r="A259" s="237" t="s">
        <v>3836</v>
      </c>
      <c r="B259" s="224" t="s">
        <v>117</v>
      </c>
      <c r="C259" s="224" t="s">
        <v>795</v>
      </c>
      <c r="D259" s="1" t="s">
        <v>1491</v>
      </c>
      <c r="E259" s="224" t="s">
        <v>1492</v>
      </c>
      <c r="F259" s="224" t="s">
        <v>884</v>
      </c>
      <c r="G259" s="224" t="s">
        <v>844</v>
      </c>
      <c r="H259" s="224" t="s">
        <v>403</v>
      </c>
      <c r="I259" s="227" t="s">
        <v>3837</v>
      </c>
      <c r="J259" s="225" t="s">
        <v>3838</v>
      </c>
      <c r="K259" s="224" t="s">
        <v>885</v>
      </c>
      <c r="L259" s="225" t="s">
        <v>3839</v>
      </c>
      <c r="M259" s="224" t="s">
        <v>948</v>
      </c>
      <c r="N259" s="224" t="s">
        <v>871</v>
      </c>
      <c r="O259" s="224" t="s">
        <v>848</v>
      </c>
      <c r="P259" s="225" t="s">
        <v>3839</v>
      </c>
      <c r="Q259" s="224" t="s">
        <v>795</v>
      </c>
      <c r="R259" s="225" t="s">
        <v>3840</v>
      </c>
      <c r="S259" s="225" t="s">
        <v>3840</v>
      </c>
      <c r="T259" s="225" t="s">
        <v>3838</v>
      </c>
      <c r="U259" s="224" t="s">
        <v>885</v>
      </c>
      <c r="V259" s="224" t="s">
        <v>3841</v>
      </c>
      <c r="W259" s="224" t="s">
        <v>888</v>
      </c>
      <c r="X259" s="228" t="str">
        <f>VLOOKUP(HelpMe7[[#This Row],[Technician]],Technicians[#All],3,FALSE)</f>
        <v>RAK Ceramics</v>
      </c>
      <c r="Y259" s="228" t="str">
        <f>VLOOKUP(HelpMe7[[#This Row],[Technician]],Technicians[#All],2,FALSE)</f>
        <v>SAP Basis</v>
      </c>
      <c r="Z259" s="233" t="e">
        <f>IF((TEXT("Oct 28, 2024 00:00 AM","mmm dd, yyyy hh:mm") - TEXT(HelpMe7[[#This Row],[Updated Creation Date]],"mmm dd, yyyy hh:mm"))&gt;0, "Yes","No")</f>
        <v>#VALUE!</v>
      </c>
      <c r="AA259" s="230">
        <f ca="1">IF(HelpMe7[[#This Row],[Updated Resolved Date]]="-",NOW()-TEXT(HelpMe7[[#This Row],[Updated Creation Date]],"mmm dd, yyyy hh:mm"),HelpMe7[[#This Row],[Updated Resolved Date]]-HelpMe7[[#This Row],[Updated Creation Date]])</f>
        <v>7.1631944444452529</v>
      </c>
      <c r="AB259" s="231" t="e">
        <f>YEAR(TEXT(HelpMe7[[#This Row],[Updated Creation Date]],"mmm dd, yyyy hh:mm"))</f>
        <v>#VALUE!</v>
      </c>
      <c r="AC259" s="228" t="e">
        <f>WEEKNUM(TEXT(HelpMe7[[#This Row],[Updated Creation Date]],"mmm dd, yyyy hh:mm"),2)</f>
        <v>#VALUE!</v>
      </c>
      <c r="AD259" s="228" t="e">
        <f>_xlfn.CONCAT(HelpMe7[[#This Row],[Year]],"-W",HelpMe7[[#This Row],[Week'#]])</f>
        <v>#VALUE!</v>
      </c>
      <c r="AE259" s="228" t="str">
        <f>IFERROR(VLOOKUP(HelpMe7[[#This Row],[ID]],CGTracker[#All],11,FALSE),"No CG Status Found")</f>
        <v>No CG Status Found</v>
      </c>
      <c r="AF259" s="228" t="e">
        <f>MONTH(TEXT(HelpMe7[[#This Row],[Updated Creation Date]],"mmm dd, yyyy hh:mm"))</f>
        <v>#VALUE!</v>
      </c>
      <c r="AG259" s="228" t="e">
        <f>_xlfn.CONCAT(HelpMe7[[#This Row],[Year]],"-M",HelpMe7[[#This Row],[Month]])</f>
        <v>#VALUE!</v>
      </c>
      <c r="AH259" s="228" t="str">
        <f ca="1">IF(HelpMe7[[#This Row],[Age]]&lt;2,"Less than 2",IF(HelpMe7[[#This Row],[Age]]&lt;5,"From 2 to 5",IF(HelpMe7[[#This Row],[Age]]&lt;10,"From 5 to 10","More than 10")))</f>
        <v>From 5 to 10</v>
      </c>
      <c r="AI2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45503.429861111108</v>
      </c>
      <c r="AJ2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45510.593055555553</v>
      </c>
    </row>
    <row r="260" spans="1:36" ht="14.5">
      <c r="A260" s="237" t="s">
        <v>3842</v>
      </c>
      <c r="B260" s="224" t="s">
        <v>117</v>
      </c>
      <c r="C260" s="224" t="s">
        <v>881</v>
      </c>
      <c r="D260" s="1" t="s">
        <v>1471</v>
      </c>
      <c r="E260" s="224" t="s">
        <v>1472</v>
      </c>
      <c r="F260" s="224" t="s">
        <v>742</v>
      </c>
      <c r="G260" s="224" t="s">
        <v>516</v>
      </c>
      <c r="H260" s="224" t="s">
        <v>131</v>
      </c>
      <c r="I260" s="227" t="s">
        <v>3512</v>
      </c>
      <c r="J260" s="225" t="s">
        <v>849</v>
      </c>
      <c r="K260" s="224" t="s">
        <v>845</v>
      </c>
      <c r="L260" s="225" t="s">
        <v>1260</v>
      </c>
      <c r="M260" s="224" t="s">
        <v>1032</v>
      </c>
      <c r="N260" s="224" t="s">
        <v>1071</v>
      </c>
      <c r="O260" s="224" t="s">
        <v>848</v>
      </c>
      <c r="P260" s="225" t="s">
        <v>3671</v>
      </c>
      <c r="Q260" s="224" t="s">
        <v>881</v>
      </c>
      <c r="R260" s="225" t="s">
        <v>1260</v>
      </c>
      <c r="S260" s="225" t="s">
        <v>1260</v>
      </c>
      <c r="T260" s="225" t="s">
        <v>849</v>
      </c>
      <c r="U260" s="224" t="s">
        <v>1260</v>
      </c>
      <c r="V260" s="224" t="s">
        <v>3227</v>
      </c>
      <c r="W260" s="224" t="s">
        <v>850</v>
      </c>
      <c r="X260" s="228" t="str">
        <f>VLOOKUP(HelpMe7[[#This Row],[Technician]],Technicians[#All],3,FALSE)</f>
        <v>RAK Ceramics</v>
      </c>
      <c r="Y260" s="228" t="str">
        <f>VLOOKUP(HelpMe7[[#This Row],[Technician]],Technicians[#All],2,FALSE)</f>
        <v>SAP SD</v>
      </c>
      <c r="Z260" s="230" t="e">
        <f>IF((TEXT("Oct 28, 2024 00:00 AM","mmm dd, yyyy hh:mm") - TEXT(HelpMe7[[#This Row],[Updated Creation Date]],"mmm dd, yyyy hh:mm"))&gt;0, "Yes","No")</f>
        <v>#VALUE!</v>
      </c>
      <c r="AA260" s="230">
        <f ca="1">IF(HelpMe7[[#This Row],[Updated Resolved Date]]="-",NOW()-TEXT(HelpMe7[[#This Row],[Updated Creation Date]],"mmm dd, yyyy hh:mm"),HelpMe7[[#This Row],[Updated Resolved Date]]-HelpMe7[[#This Row],[Updated Creation Date]])</f>
        <v>150.10961238425807</v>
      </c>
      <c r="AB260" s="231" t="e">
        <f>YEAR(TEXT(HelpMe7[[#This Row],[Updated Creation Date]],"mmm dd, yyyy hh:mm"))</f>
        <v>#VALUE!</v>
      </c>
      <c r="AC260" s="228" t="e">
        <f>WEEKNUM(TEXT(HelpMe7[[#This Row],[Updated Creation Date]],"mmm dd, yyyy hh:mm"),2)</f>
        <v>#VALUE!</v>
      </c>
      <c r="AD260" s="228" t="e">
        <f>_xlfn.CONCAT(HelpMe7[[#This Row],[Year]],"-W",HelpMe7[[#This Row],[Week'#]])</f>
        <v>#VALUE!</v>
      </c>
      <c r="AE260" s="228" t="str">
        <f>IFERROR(VLOOKUP(HelpMe7[[#This Row],[ID]],CGTracker[#All],11,FALSE),"No CG Status Found")</f>
        <v>No CG Status Found</v>
      </c>
      <c r="AF260" s="228" t="e">
        <f>MONTH(TEXT(HelpMe7[[#This Row],[Updated Creation Date]],"mmm dd, yyyy hh:mm"))</f>
        <v>#VALUE!</v>
      </c>
      <c r="AG260" s="228" t="e">
        <f>_xlfn.CONCAT(HelpMe7[[#This Row],[Year]],"-M",HelpMe7[[#This Row],[Month]])</f>
        <v>#VALUE!</v>
      </c>
      <c r="AH260" s="228" t="str">
        <f ca="1">IF(HelpMe7[[#This Row],[Age]]&lt;2,"Less than 2",IF(HelpMe7[[#This Row],[Age]]&lt;5,"From 2 to 5",IF(HelpMe7[[#This Row],[Age]]&lt;10,"From 5 to 10","More than 10")))</f>
        <v>More than 10</v>
      </c>
      <c r="AI2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61" spans="1:36" ht="14.5">
      <c r="A261" s="237" t="s">
        <v>3843</v>
      </c>
      <c r="B261" s="224" t="s">
        <v>117</v>
      </c>
      <c r="C261" s="224" t="s">
        <v>881</v>
      </c>
      <c r="D261" s="1" t="s">
        <v>1473</v>
      </c>
      <c r="E261" s="224" t="s">
        <v>742</v>
      </c>
      <c r="F261" s="224" t="s">
        <v>742</v>
      </c>
      <c r="G261" s="224" t="s">
        <v>516</v>
      </c>
      <c r="H261" s="224" t="s">
        <v>403</v>
      </c>
      <c r="I261" s="227" t="s">
        <v>3844</v>
      </c>
      <c r="J261" s="225" t="s">
        <v>3845</v>
      </c>
      <c r="K261" s="224" t="s">
        <v>845</v>
      </c>
      <c r="L261" s="225" t="s">
        <v>3846</v>
      </c>
      <c r="M261" s="224" t="s">
        <v>1032</v>
      </c>
      <c r="N261" s="224" t="s">
        <v>1167</v>
      </c>
      <c r="O261" s="224" t="s">
        <v>848</v>
      </c>
      <c r="P261" s="225" t="s">
        <v>3847</v>
      </c>
      <c r="Q261" s="224" t="s">
        <v>881</v>
      </c>
      <c r="R261" s="225" t="s">
        <v>3848</v>
      </c>
      <c r="S261" s="225" t="s">
        <v>3849</v>
      </c>
      <c r="T261" s="225" t="s">
        <v>3845</v>
      </c>
      <c r="U261" s="224" t="s">
        <v>1260</v>
      </c>
      <c r="V261" s="224" t="s">
        <v>3850</v>
      </c>
      <c r="W261" s="224" t="s">
        <v>850</v>
      </c>
      <c r="X261" s="228" t="str">
        <f>VLOOKUP(HelpMe7[[#This Row],[Technician]],Technicians[#All],3,FALSE)</f>
        <v>RAK Ceramics</v>
      </c>
      <c r="Y261" s="228" t="str">
        <f>VLOOKUP(HelpMe7[[#This Row],[Technician]],Technicians[#All],2,FALSE)</f>
        <v>SAP SD</v>
      </c>
      <c r="Z261" s="230" t="e">
        <f>IF((TEXT("Oct 28, 2024 00:00 AM","mmm dd, yyyy hh:mm") - TEXT(HelpMe7[[#This Row],[Updated Creation Date]],"mmm dd, yyyy hh:mm"))&gt;0, "Yes","No")</f>
        <v>#VALUE!</v>
      </c>
      <c r="AA261" s="230">
        <f ca="1">IF(HelpMe7[[#This Row],[Updated Resolved Date]]="-",NOW()-TEXT(HelpMe7[[#This Row],[Updated Creation Date]],"mmm dd, yyyy hh:mm"),HelpMe7[[#This Row],[Updated Resolved Date]]-HelpMe7[[#This Row],[Updated Creation Date]])</f>
        <v>97.781944444446708</v>
      </c>
      <c r="AB261" s="231" t="e">
        <f>YEAR(TEXT(HelpMe7[[#This Row],[Updated Creation Date]],"mmm dd, yyyy hh:mm"))</f>
        <v>#VALUE!</v>
      </c>
      <c r="AC261" s="228" t="e">
        <f>WEEKNUM(TEXT(HelpMe7[[#This Row],[Updated Creation Date]],"mmm dd, yyyy hh:mm"),2)</f>
        <v>#VALUE!</v>
      </c>
      <c r="AD261" s="228" t="e">
        <f>_xlfn.CONCAT(HelpMe7[[#This Row],[Year]],"-W",HelpMe7[[#This Row],[Week'#]])</f>
        <v>#VALUE!</v>
      </c>
      <c r="AE261" s="228" t="str">
        <f>IFERROR(VLOOKUP(HelpMe7[[#This Row],[ID]],CGTracker[#All],11,FALSE),"No CG Status Found")</f>
        <v>No CG Status Found</v>
      </c>
      <c r="AF261" s="228" t="e">
        <f>MONTH(TEXT(HelpMe7[[#This Row],[Updated Creation Date]],"mmm dd, yyyy hh:mm"))</f>
        <v>#VALUE!</v>
      </c>
      <c r="AG261" s="228" t="e">
        <f>_xlfn.CONCAT(HelpMe7[[#This Row],[Year]],"-M",HelpMe7[[#This Row],[Month]])</f>
        <v>#VALUE!</v>
      </c>
      <c r="AH261" s="228" t="str">
        <f ca="1">IF(HelpMe7[[#This Row],[Age]]&lt;2,"Less than 2",IF(HelpMe7[[#This Row],[Age]]&lt;5,"From 2 to 5",IF(HelpMe7[[#This Row],[Age]]&lt;10,"From 5 to 10","More than 10")))</f>
        <v>More than 10</v>
      </c>
      <c r="AI2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45600.458333333336</v>
      </c>
    </row>
    <row r="262" spans="1:36" ht="14.5">
      <c r="A262" s="237" t="s">
        <v>3851</v>
      </c>
      <c r="B262" s="224" t="s">
        <v>117</v>
      </c>
      <c r="C262" s="224" t="s">
        <v>881</v>
      </c>
      <c r="D262" s="1" t="s">
        <v>3852</v>
      </c>
      <c r="E262" s="224" t="s">
        <v>911</v>
      </c>
      <c r="F262" s="224" t="s">
        <v>742</v>
      </c>
      <c r="G262" s="224" t="s">
        <v>516</v>
      </c>
      <c r="H262" s="224" t="s">
        <v>403</v>
      </c>
      <c r="I262" s="227" t="s">
        <v>3844</v>
      </c>
      <c r="J262" s="225" t="s">
        <v>3845</v>
      </c>
      <c r="K262" s="224" t="s">
        <v>845</v>
      </c>
      <c r="L262" s="225" t="s">
        <v>3846</v>
      </c>
      <c r="M262" s="224" t="s">
        <v>1032</v>
      </c>
      <c r="N262" s="224" t="s">
        <v>912</v>
      </c>
      <c r="O262" s="224" t="s">
        <v>848</v>
      </c>
      <c r="P262" s="225" t="s">
        <v>3846</v>
      </c>
      <c r="Q262" s="224" t="s">
        <v>881</v>
      </c>
      <c r="R262" s="225" t="s">
        <v>3853</v>
      </c>
      <c r="S262" s="225" t="s">
        <v>3853</v>
      </c>
      <c r="T262" s="225" t="s">
        <v>3845</v>
      </c>
      <c r="U262" s="224" t="s">
        <v>1260</v>
      </c>
      <c r="V262" s="224" t="s">
        <v>3443</v>
      </c>
      <c r="W262" s="224" t="s">
        <v>850</v>
      </c>
      <c r="X262" s="228" t="str">
        <f>VLOOKUP(HelpMe7[[#This Row],[Technician]],Technicians[#All],3,FALSE)</f>
        <v>RAK Ceramics</v>
      </c>
      <c r="Y262" s="228" t="str">
        <f>VLOOKUP(HelpMe7[[#This Row],[Technician]],Technicians[#All],2,FALSE)</f>
        <v>SAP SD</v>
      </c>
      <c r="Z262" s="230" t="e">
        <f>IF((TEXT("Oct 28, 2024 00:00 AM","mmm dd, yyyy hh:mm") - TEXT(HelpMe7[[#This Row],[Updated Creation Date]],"mmm dd, yyyy hh:mm"))&gt;0, "Yes","No")</f>
        <v>#VALUE!</v>
      </c>
      <c r="AA262" s="230">
        <f ca="1">IF(HelpMe7[[#This Row],[Updated Resolved Date]]="-",NOW()-TEXT(HelpMe7[[#This Row],[Updated Creation Date]],"mmm dd, yyyy hh:mm"),HelpMe7[[#This Row],[Updated Resolved Date]]-HelpMe7[[#This Row],[Updated Creation Date]])</f>
        <v>97.784027777779556</v>
      </c>
      <c r="AB262" s="231" t="e">
        <f>YEAR(TEXT(HelpMe7[[#This Row],[Updated Creation Date]],"mmm dd, yyyy hh:mm"))</f>
        <v>#VALUE!</v>
      </c>
      <c r="AC262" s="228" t="e">
        <f>WEEKNUM(TEXT(HelpMe7[[#This Row],[Updated Creation Date]],"mmm dd, yyyy hh:mm"),2)</f>
        <v>#VALUE!</v>
      </c>
      <c r="AD262" s="228" t="e">
        <f>_xlfn.CONCAT(HelpMe7[[#This Row],[Year]],"-W",HelpMe7[[#This Row],[Week'#]])</f>
        <v>#VALUE!</v>
      </c>
      <c r="AE262" s="228" t="str">
        <f>IFERROR(VLOOKUP(HelpMe7[[#This Row],[ID]],CGTracker[#All],11,FALSE),"No CG Status Found")</f>
        <v>No CG Status Found</v>
      </c>
      <c r="AF262" s="228" t="e">
        <f>MONTH(TEXT(HelpMe7[[#This Row],[Updated Creation Date]],"mmm dd, yyyy hh:mm"))</f>
        <v>#VALUE!</v>
      </c>
      <c r="AG262" s="228" t="e">
        <f>_xlfn.CONCAT(HelpMe7[[#This Row],[Year]],"-M",HelpMe7[[#This Row],[Month]])</f>
        <v>#VALUE!</v>
      </c>
      <c r="AH262" s="228" t="str">
        <f ca="1">IF(HelpMe7[[#This Row],[Age]]&lt;2,"Less than 2",IF(HelpMe7[[#This Row],[Age]]&lt;5,"From 2 to 5",IF(HelpMe7[[#This Row],[Age]]&lt;10,"From 5 to 10","More than 10")))</f>
        <v>More than 10</v>
      </c>
      <c r="AI2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45600.460416666669</v>
      </c>
    </row>
    <row r="263" spans="1:36" ht="14.5">
      <c r="A263" s="237" t="s">
        <v>3854</v>
      </c>
      <c r="B263" s="224" t="s">
        <v>117</v>
      </c>
      <c r="C263" s="224" t="s">
        <v>881</v>
      </c>
      <c r="D263" s="1" t="s">
        <v>1475</v>
      </c>
      <c r="E263" s="224" t="s">
        <v>1396</v>
      </c>
      <c r="F263" s="224" t="s">
        <v>742</v>
      </c>
      <c r="G263" s="224" t="s">
        <v>516</v>
      </c>
      <c r="H263" s="224" t="s">
        <v>268</v>
      </c>
      <c r="I263" s="227" t="s">
        <v>3844</v>
      </c>
      <c r="J263" s="225" t="s">
        <v>1260</v>
      </c>
      <c r="K263" s="224" t="s">
        <v>845</v>
      </c>
      <c r="L263" s="225" t="s">
        <v>1260</v>
      </c>
      <c r="M263" s="224" t="s">
        <v>1032</v>
      </c>
      <c r="N263" s="224" t="s">
        <v>1260</v>
      </c>
      <c r="O263" s="224" t="s">
        <v>848</v>
      </c>
      <c r="P263" s="225" t="s">
        <v>3855</v>
      </c>
      <c r="Q263" s="224" t="s">
        <v>881</v>
      </c>
      <c r="R263" s="225" t="s">
        <v>1260</v>
      </c>
      <c r="S263" s="225" t="s">
        <v>1260</v>
      </c>
      <c r="T263" s="225" t="s">
        <v>1260</v>
      </c>
      <c r="U263" s="224" t="s">
        <v>1260</v>
      </c>
      <c r="V263" s="224" t="s">
        <v>3856</v>
      </c>
      <c r="W263" s="224" t="s">
        <v>850</v>
      </c>
      <c r="X263" s="228" t="str">
        <f>VLOOKUP(HelpMe7[[#This Row],[Technician]],Technicians[#All],3,FALSE)</f>
        <v>RAK Ceramics</v>
      </c>
      <c r="Y263" s="228" t="str">
        <f>VLOOKUP(HelpMe7[[#This Row],[Technician]],Technicians[#All],2,FALSE)</f>
        <v>SAP SD</v>
      </c>
      <c r="Z263" s="230" t="e">
        <f>IF((TEXT("Oct 28, 2024 00:00 AM","mmm dd, yyyy hh:mm") - TEXT(HelpMe7[[#This Row],[Updated Creation Date]],"mmm dd, yyyy hh:mm"))&gt;0, "Yes","No")</f>
        <v>#VALUE!</v>
      </c>
      <c r="AA263" s="230">
        <f ca="1">IF(HelpMe7[[#This Row],[Updated Resolved Date]]="-",NOW()-TEXT(HelpMe7[[#This Row],[Updated Creation Date]],"mmm dd, yyyy hh:mm"),HelpMe7[[#This Row],[Updated Resolved Date]]-HelpMe7[[#This Row],[Updated Creation Date]])</f>
        <v>150.10891793981136</v>
      </c>
      <c r="AB263" s="231" t="e">
        <f>YEAR(TEXT(HelpMe7[[#This Row],[Updated Creation Date]],"mmm dd, yyyy hh:mm"))</f>
        <v>#VALUE!</v>
      </c>
      <c r="AC263" s="228" t="e">
        <f>WEEKNUM(TEXT(HelpMe7[[#This Row],[Updated Creation Date]],"mmm dd, yyyy hh:mm"),2)</f>
        <v>#VALUE!</v>
      </c>
      <c r="AD263" s="228" t="e">
        <f>_xlfn.CONCAT(HelpMe7[[#This Row],[Year]],"-W",HelpMe7[[#This Row],[Week'#]])</f>
        <v>#VALUE!</v>
      </c>
      <c r="AE263" s="228" t="str">
        <f>IFERROR(VLOOKUP(HelpMe7[[#This Row],[ID]],CGTracker[#All],11,FALSE),"No CG Status Found")</f>
        <v>No CG Status Found</v>
      </c>
      <c r="AF263" s="228" t="e">
        <f>MONTH(TEXT(HelpMe7[[#This Row],[Updated Creation Date]],"mmm dd, yyyy hh:mm"))</f>
        <v>#VALUE!</v>
      </c>
      <c r="AG263" s="228" t="e">
        <f>_xlfn.CONCAT(HelpMe7[[#This Row],[Year]],"-M",HelpMe7[[#This Row],[Month]])</f>
        <v>#VALUE!</v>
      </c>
      <c r="AH263" s="228" t="str">
        <f ca="1">IF(HelpMe7[[#This Row],[Age]]&lt;2,"Less than 2",IF(HelpMe7[[#This Row],[Age]]&lt;5,"From 2 to 5",IF(HelpMe7[[#This Row],[Age]]&lt;10,"From 5 to 10","More than 10")))</f>
        <v>More than 10</v>
      </c>
      <c r="AI2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64" spans="1:36" ht="26">
      <c r="A264" s="237" t="s">
        <v>3857</v>
      </c>
      <c r="B264" s="224" t="s">
        <v>117</v>
      </c>
      <c r="C264" s="224" t="s">
        <v>881</v>
      </c>
      <c r="D264" s="1" t="s">
        <v>1476</v>
      </c>
      <c r="E264" s="224" t="s">
        <v>931</v>
      </c>
      <c r="F264" s="224" t="s">
        <v>854</v>
      </c>
      <c r="G264" s="224" t="s">
        <v>1364</v>
      </c>
      <c r="H264" s="224" t="s">
        <v>403</v>
      </c>
      <c r="I264" s="227" t="s">
        <v>3844</v>
      </c>
      <c r="J264" s="225" t="s">
        <v>3845</v>
      </c>
      <c r="K264" s="224" t="s">
        <v>845</v>
      </c>
      <c r="L264" s="225" t="s">
        <v>3858</v>
      </c>
      <c r="M264" s="224" t="s">
        <v>1032</v>
      </c>
      <c r="N264" s="224" t="s">
        <v>895</v>
      </c>
      <c r="O264" s="224" t="s">
        <v>848</v>
      </c>
      <c r="P264" s="225" t="s">
        <v>3858</v>
      </c>
      <c r="Q264" s="224" t="s">
        <v>881</v>
      </c>
      <c r="R264" s="225" t="s">
        <v>3859</v>
      </c>
      <c r="S264" s="225" t="s">
        <v>3859</v>
      </c>
      <c r="T264" s="225" t="s">
        <v>3845</v>
      </c>
      <c r="U264" s="224" t="s">
        <v>1260</v>
      </c>
      <c r="V264" s="224" t="s">
        <v>3860</v>
      </c>
      <c r="W264" s="224" t="s">
        <v>850</v>
      </c>
      <c r="X264" s="228" t="str">
        <f>VLOOKUP(HelpMe7[[#This Row],[Technician]],Technicians[#All],3,FALSE)</f>
        <v>RAK Ceramics</v>
      </c>
      <c r="Y264" s="228" t="str">
        <f>VLOOKUP(HelpMe7[[#This Row],[Technician]],Technicians[#All],2,FALSE)</f>
        <v>SAP PP</v>
      </c>
      <c r="Z264" s="233" t="e">
        <f>IF((TEXT("Oct 28, 2024 00:00 AM","mmm dd, yyyy hh:mm") - TEXT(HelpMe7[[#This Row],[Updated Creation Date]],"mmm dd, yyyy hh:mm"))&gt;0, "Yes","No")</f>
        <v>#VALUE!</v>
      </c>
      <c r="AA264" s="230">
        <f ca="1">IF(HelpMe7[[#This Row],[Updated Resolved Date]]="-",NOW()-TEXT(HelpMe7[[#This Row],[Updated Creation Date]],"mmm dd, yyyy hh:mm"),HelpMe7[[#This Row],[Updated Resolved Date]]-HelpMe7[[#This Row],[Updated Creation Date]])</f>
        <v>14.079861111109494</v>
      </c>
      <c r="AB264" s="231" t="e">
        <f>YEAR(TEXT(HelpMe7[[#This Row],[Updated Creation Date]],"mmm dd, yyyy hh:mm"))</f>
        <v>#VALUE!</v>
      </c>
      <c r="AC264" s="228" t="e">
        <f>WEEKNUM(TEXT(HelpMe7[[#This Row],[Updated Creation Date]],"mmm dd, yyyy hh:mm"),2)</f>
        <v>#VALUE!</v>
      </c>
      <c r="AD264" s="228" t="e">
        <f>_xlfn.CONCAT(HelpMe7[[#This Row],[Year]],"-W",HelpMe7[[#This Row],[Week'#]])</f>
        <v>#VALUE!</v>
      </c>
      <c r="AE264" s="228" t="str">
        <f>IFERROR(VLOOKUP(HelpMe7[[#This Row],[ID]],CGTracker[#All],11,FALSE),"No CG Status Found")</f>
        <v>No CG Status Found</v>
      </c>
      <c r="AF264" s="228" t="e">
        <f>MONTH(TEXT(HelpMe7[[#This Row],[Updated Creation Date]],"mmm dd, yyyy hh:mm"))</f>
        <v>#VALUE!</v>
      </c>
      <c r="AG264" s="228" t="e">
        <f>_xlfn.CONCAT(HelpMe7[[#This Row],[Year]],"-M",HelpMe7[[#This Row],[Month]])</f>
        <v>#VALUE!</v>
      </c>
      <c r="AH264" s="228" t="str">
        <f ca="1">IF(HelpMe7[[#This Row],[Age]]&lt;2,"Less than 2",IF(HelpMe7[[#This Row],[Age]]&lt;5,"From 2 to 5",IF(HelpMe7[[#This Row],[Age]]&lt;10,"From 5 to 10","More than 10")))</f>
        <v>More than 10</v>
      </c>
      <c r="AI2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45516.756249999999</v>
      </c>
    </row>
    <row r="265" spans="1:36" ht="14.5">
      <c r="A265" s="237" t="s">
        <v>3861</v>
      </c>
      <c r="B265" s="224" t="s">
        <v>117</v>
      </c>
      <c r="C265" s="224" t="s">
        <v>881</v>
      </c>
      <c r="D265" s="1" t="s">
        <v>1477</v>
      </c>
      <c r="E265" s="224" t="s">
        <v>1065</v>
      </c>
      <c r="F265" s="224" t="s">
        <v>742</v>
      </c>
      <c r="G265" s="224" t="s">
        <v>516</v>
      </c>
      <c r="H265" s="224" t="s">
        <v>268</v>
      </c>
      <c r="I265" s="227" t="s">
        <v>3844</v>
      </c>
      <c r="J265" s="225" t="s">
        <v>1260</v>
      </c>
      <c r="K265" s="224" t="s">
        <v>845</v>
      </c>
      <c r="L265" s="225" t="s">
        <v>1260</v>
      </c>
      <c r="M265" s="224" t="s">
        <v>1032</v>
      </c>
      <c r="N265" s="224" t="s">
        <v>1260</v>
      </c>
      <c r="O265" s="224" t="s">
        <v>848</v>
      </c>
      <c r="P265" s="225" t="s">
        <v>3862</v>
      </c>
      <c r="Q265" s="224" t="s">
        <v>881</v>
      </c>
      <c r="R265" s="225" t="s">
        <v>1260</v>
      </c>
      <c r="S265" s="225" t="s">
        <v>1260</v>
      </c>
      <c r="T265" s="225" t="s">
        <v>1260</v>
      </c>
      <c r="U265" s="224" t="s">
        <v>1260</v>
      </c>
      <c r="V265" s="224" t="s">
        <v>3863</v>
      </c>
      <c r="W265" s="224" t="s">
        <v>850</v>
      </c>
      <c r="X265" s="228" t="str">
        <f>VLOOKUP(HelpMe7[[#This Row],[Technician]],Technicians[#All],3,FALSE)</f>
        <v>RAK Ceramics</v>
      </c>
      <c r="Y265" s="228" t="str">
        <f>VLOOKUP(HelpMe7[[#This Row],[Technician]],Technicians[#All],2,FALSE)</f>
        <v>SAP SD</v>
      </c>
      <c r="Z265" s="230" t="e">
        <f>IF((TEXT("Oct 28, 2024 00:00 AM","mmm dd, yyyy hh:mm") - TEXT(HelpMe7[[#This Row],[Updated Creation Date]],"mmm dd, yyyy hh:mm"))&gt;0, "Yes","No")</f>
        <v>#VALUE!</v>
      </c>
      <c r="AA265" s="230">
        <f ca="1">IF(HelpMe7[[#This Row],[Updated Resolved Date]]="-",NOW()-TEXT(HelpMe7[[#This Row],[Updated Creation Date]],"mmm dd, yyyy hh:mm"),HelpMe7[[#This Row],[Updated Resolved Date]]-HelpMe7[[#This Row],[Updated Creation Date]])</f>
        <v>150.10891793981136</v>
      </c>
      <c r="AB265" s="231" t="e">
        <f>YEAR(TEXT(HelpMe7[[#This Row],[Updated Creation Date]],"mmm dd, yyyy hh:mm"))</f>
        <v>#VALUE!</v>
      </c>
      <c r="AC265" s="228" t="e">
        <f>WEEKNUM(TEXT(HelpMe7[[#This Row],[Updated Creation Date]],"mmm dd, yyyy hh:mm"),2)</f>
        <v>#VALUE!</v>
      </c>
      <c r="AD265" s="228" t="e">
        <f>_xlfn.CONCAT(HelpMe7[[#This Row],[Year]],"-W",HelpMe7[[#This Row],[Week'#]])</f>
        <v>#VALUE!</v>
      </c>
      <c r="AE265" s="228" t="str">
        <f>IFERROR(VLOOKUP(HelpMe7[[#This Row],[ID]],CGTracker[#All],11,FALSE),"No CG Status Found")</f>
        <v>No CG Status Found</v>
      </c>
      <c r="AF265" s="228" t="e">
        <f>MONTH(TEXT(HelpMe7[[#This Row],[Updated Creation Date]],"mmm dd, yyyy hh:mm"))</f>
        <v>#VALUE!</v>
      </c>
      <c r="AG265" s="228" t="e">
        <f>_xlfn.CONCAT(HelpMe7[[#This Row],[Year]],"-M",HelpMe7[[#This Row],[Month]])</f>
        <v>#VALUE!</v>
      </c>
      <c r="AH265" s="228" t="str">
        <f ca="1">IF(HelpMe7[[#This Row],[Age]]&lt;2,"Less than 2",IF(HelpMe7[[#This Row],[Age]]&lt;5,"From 2 to 5",IF(HelpMe7[[#This Row],[Age]]&lt;10,"From 5 to 10","More than 10")))</f>
        <v>More than 10</v>
      </c>
      <c r="AI2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66" spans="1:36" ht="26">
      <c r="A266" s="237" t="s">
        <v>3864</v>
      </c>
      <c r="B266" s="224" t="s">
        <v>117</v>
      </c>
      <c r="C266" s="224" t="s">
        <v>795</v>
      </c>
      <c r="D266" s="1" t="s">
        <v>1478</v>
      </c>
      <c r="E266" s="224" t="s">
        <v>1479</v>
      </c>
      <c r="F266" s="224" t="s">
        <v>742</v>
      </c>
      <c r="G266" s="224" t="s">
        <v>516</v>
      </c>
      <c r="H266" s="224" t="s">
        <v>746</v>
      </c>
      <c r="I266" s="227" t="s">
        <v>3844</v>
      </c>
      <c r="J266" s="225" t="s">
        <v>3865</v>
      </c>
      <c r="K266" s="224" t="s">
        <v>845</v>
      </c>
      <c r="L266" s="225" t="s">
        <v>1260</v>
      </c>
      <c r="M266" s="224" t="s">
        <v>1032</v>
      </c>
      <c r="N266" s="224" t="s">
        <v>912</v>
      </c>
      <c r="O266" s="224" t="s">
        <v>920</v>
      </c>
      <c r="P266" s="225" t="s">
        <v>3866</v>
      </c>
      <c r="Q266" s="224" t="s">
        <v>795</v>
      </c>
      <c r="R266" s="225" t="s">
        <v>1260</v>
      </c>
      <c r="S266" s="225" t="s">
        <v>3867</v>
      </c>
      <c r="T266" s="225" t="s">
        <v>3865</v>
      </c>
      <c r="U266" s="224" t="s">
        <v>1260</v>
      </c>
      <c r="V266" s="224" t="s">
        <v>3868</v>
      </c>
      <c r="W266" s="224" t="s">
        <v>850</v>
      </c>
      <c r="X266" s="228" t="str">
        <f>VLOOKUP(HelpMe7[[#This Row],[Technician]],Technicians[#All],3,FALSE)</f>
        <v>RAK Ceramics</v>
      </c>
      <c r="Y266" s="228" t="str">
        <f>VLOOKUP(HelpMe7[[#This Row],[Technician]],Technicians[#All],2,FALSE)</f>
        <v>SAP SD</v>
      </c>
      <c r="Z266" s="233" t="e">
        <f>IF((TEXT("Oct 28, 2024 00:00 AM","mmm dd, yyyy hh:mm") - TEXT(HelpMe7[[#This Row],[Updated Creation Date]],"mmm dd, yyyy hh:mm"))&gt;0, "Yes","No")</f>
        <v>#VALUE!</v>
      </c>
      <c r="AA266" s="230">
        <f ca="1">IF(HelpMe7[[#This Row],[Updated Resolved Date]]="-",NOW()-TEXT(HelpMe7[[#This Row],[Updated Creation Date]],"mmm dd, yyyy hh:mm"),HelpMe7[[#This Row],[Updated Resolved Date]]-HelpMe7[[#This Row],[Updated Creation Date]])</f>
        <v>150.10891793981136</v>
      </c>
      <c r="AB266" s="231" t="e">
        <f>YEAR(TEXT(HelpMe7[[#This Row],[Updated Creation Date]],"mmm dd, yyyy hh:mm"))</f>
        <v>#VALUE!</v>
      </c>
      <c r="AC266" s="228" t="e">
        <f>WEEKNUM(TEXT(HelpMe7[[#This Row],[Updated Creation Date]],"mmm dd, yyyy hh:mm"),2)</f>
        <v>#VALUE!</v>
      </c>
      <c r="AD266" s="228" t="e">
        <f>_xlfn.CONCAT(HelpMe7[[#This Row],[Year]],"-W",HelpMe7[[#This Row],[Week'#]])</f>
        <v>#VALUE!</v>
      </c>
      <c r="AE266" s="228" t="str">
        <f>IFERROR(VLOOKUP(HelpMe7[[#This Row],[ID]],CGTracker[#All],11,FALSE),"No CG Status Found")</f>
        <v>No CG Status Found</v>
      </c>
      <c r="AF266" s="228" t="e">
        <f>MONTH(TEXT(HelpMe7[[#This Row],[Updated Creation Date]],"mmm dd, yyyy hh:mm"))</f>
        <v>#VALUE!</v>
      </c>
      <c r="AG266" s="228" t="e">
        <f>_xlfn.CONCAT(HelpMe7[[#This Row],[Year]],"-M",HelpMe7[[#This Row],[Month]])</f>
        <v>#VALUE!</v>
      </c>
      <c r="AH266" s="228" t="str">
        <f ca="1">IF(HelpMe7[[#This Row],[Age]]&lt;2,"Less than 2",IF(HelpMe7[[#This Row],[Age]]&lt;5,"From 2 to 5",IF(HelpMe7[[#This Row],[Age]]&lt;10,"From 5 to 10","More than 10")))</f>
        <v>More than 10</v>
      </c>
      <c r="AI2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67" spans="1:36" ht="14.5">
      <c r="A267" s="237" t="s">
        <v>3869</v>
      </c>
      <c r="B267" s="224" t="s">
        <v>117</v>
      </c>
      <c r="C267" s="224" t="s">
        <v>881</v>
      </c>
      <c r="D267" s="1" t="s">
        <v>1480</v>
      </c>
      <c r="E267" s="224" t="s">
        <v>1481</v>
      </c>
      <c r="F267" s="224" t="s">
        <v>742</v>
      </c>
      <c r="G267" s="224" t="s">
        <v>516</v>
      </c>
      <c r="H267" s="224" t="s">
        <v>403</v>
      </c>
      <c r="I267" s="227" t="s">
        <v>3844</v>
      </c>
      <c r="J267" s="225" t="s">
        <v>3870</v>
      </c>
      <c r="K267" s="224" t="s">
        <v>845</v>
      </c>
      <c r="L267" s="225" t="s">
        <v>3871</v>
      </c>
      <c r="M267" s="224" t="s">
        <v>1032</v>
      </c>
      <c r="N267" s="224" t="s">
        <v>968</v>
      </c>
      <c r="O267" s="224" t="s">
        <v>848</v>
      </c>
      <c r="P267" s="225" t="s">
        <v>3871</v>
      </c>
      <c r="Q267" s="224" t="s">
        <v>881</v>
      </c>
      <c r="R267" s="225" t="s">
        <v>3872</v>
      </c>
      <c r="S267" s="225" t="s">
        <v>3872</v>
      </c>
      <c r="T267" s="225" t="s">
        <v>3870</v>
      </c>
      <c r="U267" s="224" t="s">
        <v>1260</v>
      </c>
      <c r="V267" s="224" t="s">
        <v>3873</v>
      </c>
      <c r="W267" s="224" t="s">
        <v>850</v>
      </c>
      <c r="X267" s="228" t="str">
        <f>VLOOKUP(HelpMe7[[#This Row],[Technician]],Technicians[#All],3,FALSE)</f>
        <v>RAK Ceramics</v>
      </c>
      <c r="Y267" s="228" t="str">
        <f>VLOOKUP(HelpMe7[[#This Row],[Technician]],Technicians[#All],2,FALSE)</f>
        <v>SAP SD</v>
      </c>
      <c r="Z267" s="230" t="e">
        <f>IF((TEXT("Oct 28, 2024 00:00 AM","mmm dd, yyyy hh:mm") - TEXT(HelpMe7[[#This Row],[Updated Creation Date]],"mmm dd, yyyy hh:mm"))&gt;0, "Yes","No")</f>
        <v>#VALUE!</v>
      </c>
      <c r="AA267" s="230">
        <f ca="1">IF(HelpMe7[[#This Row],[Updated Resolved Date]]="-",NOW()-TEXT(HelpMe7[[#This Row],[Updated Creation Date]],"mmm dd, yyyy hh:mm"),HelpMe7[[#This Row],[Updated Resolved Date]]-HelpMe7[[#This Row],[Updated Creation Date]])</f>
        <v>30.704166666670062</v>
      </c>
      <c r="AB267" s="231" t="e">
        <f>YEAR(TEXT(HelpMe7[[#This Row],[Updated Creation Date]],"mmm dd, yyyy hh:mm"))</f>
        <v>#VALUE!</v>
      </c>
      <c r="AC267" s="228" t="e">
        <f>WEEKNUM(TEXT(HelpMe7[[#This Row],[Updated Creation Date]],"mmm dd, yyyy hh:mm"),2)</f>
        <v>#VALUE!</v>
      </c>
      <c r="AD267" s="228" t="e">
        <f>_xlfn.CONCAT(HelpMe7[[#This Row],[Year]],"-W",HelpMe7[[#This Row],[Week'#]])</f>
        <v>#VALUE!</v>
      </c>
      <c r="AE267" s="228" t="str">
        <f>IFERROR(VLOOKUP(HelpMe7[[#This Row],[ID]],CGTracker[#All],11,FALSE),"No CG Status Found")</f>
        <v>No CG Status Found</v>
      </c>
      <c r="AF267" s="228" t="e">
        <f>MONTH(TEXT(HelpMe7[[#This Row],[Updated Creation Date]],"mmm dd, yyyy hh:mm"))</f>
        <v>#VALUE!</v>
      </c>
      <c r="AG267" s="228" t="e">
        <f>_xlfn.CONCAT(HelpMe7[[#This Row],[Year]],"-M",HelpMe7[[#This Row],[Month]])</f>
        <v>#VALUE!</v>
      </c>
      <c r="AH267" s="228" t="str">
        <f ca="1">IF(HelpMe7[[#This Row],[Age]]&lt;2,"Less than 2",IF(HelpMe7[[#This Row],[Age]]&lt;5,"From 2 to 5",IF(HelpMe7[[#This Row],[Age]]&lt;10,"From 5 to 10","More than 10")))</f>
        <v>More than 10</v>
      </c>
      <c r="AI2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45533.380555555559</v>
      </c>
    </row>
    <row r="268" spans="1:36" ht="14.5">
      <c r="A268" s="237" t="s">
        <v>3874</v>
      </c>
      <c r="B268" s="224" t="s">
        <v>117</v>
      </c>
      <c r="C268" s="224" t="s">
        <v>881</v>
      </c>
      <c r="D268" s="1" t="s">
        <v>1482</v>
      </c>
      <c r="E268" s="224" t="s">
        <v>1483</v>
      </c>
      <c r="F268" s="224" t="s">
        <v>742</v>
      </c>
      <c r="G268" s="224" t="s">
        <v>516</v>
      </c>
      <c r="H268" s="224" t="s">
        <v>268</v>
      </c>
      <c r="I268" s="227" t="s">
        <v>3844</v>
      </c>
      <c r="J268" s="225" t="s">
        <v>1260</v>
      </c>
      <c r="K268" s="224" t="s">
        <v>845</v>
      </c>
      <c r="L268" s="225" t="s">
        <v>1260</v>
      </c>
      <c r="M268" s="224" t="s">
        <v>1032</v>
      </c>
      <c r="N268" s="224" t="s">
        <v>1260</v>
      </c>
      <c r="O268" s="224" t="s">
        <v>848</v>
      </c>
      <c r="P268" s="225" t="s">
        <v>3875</v>
      </c>
      <c r="Q268" s="224" t="s">
        <v>881</v>
      </c>
      <c r="R268" s="225" t="s">
        <v>1260</v>
      </c>
      <c r="S268" s="225" t="s">
        <v>1260</v>
      </c>
      <c r="T268" s="225" t="s">
        <v>1260</v>
      </c>
      <c r="U268" s="224" t="s">
        <v>1260</v>
      </c>
      <c r="V268" s="224" t="s">
        <v>3876</v>
      </c>
      <c r="W268" s="224" t="s">
        <v>850</v>
      </c>
      <c r="X268" s="228" t="str">
        <f>VLOOKUP(HelpMe7[[#This Row],[Technician]],Technicians[#All],3,FALSE)</f>
        <v>RAK Ceramics</v>
      </c>
      <c r="Y268" s="228" t="str">
        <f>VLOOKUP(HelpMe7[[#This Row],[Technician]],Technicians[#All],2,FALSE)</f>
        <v>SAP SD</v>
      </c>
      <c r="Z268" s="233" t="e">
        <f>IF((TEXT("Oct 28, 2024 00:00 AM","mmm dd, yyyy hh:mm") - TEXT(HelpMe7[[#This Row],[Updated Creation Date]],"mmm dd, yyyy hh:mm"))&gt;0, "Yes","No")</f>
        <v>#VALUE!</v>
      </c>
      <c r="AA268" s="230">
        <f ca="1">IF(HelpMe7[[#This Row],[Updated Resolved Date]]="-",NOW()-TEXT(HelpMe7[[#This Row],[Updated Creation Date]],"mmm dd, yyyy hh:mm"),HelpMe7[[#This Row],[Updated Resolved Date]]-HelpMe7[[#This Row],[Updated Creation Date]])</f>
        <v>150.10891793981136</v>
      </c>
      <c r="AB268" s="231" t="e">
        <f>YEAR(TEXT(HelpMe7[[#This Row],[Updated Creation Date]],"mmm dd, yyyy hh:mm"))</f>
        <v>#VALUE!</v>
      </c>
      <c r="AC268" s="228" t="e">
        <f>WEEKNUM(TEXT(HelpMe7[[#This Row],[Updated Creation Date]],"mmm dd, yyyy hh:mm"),2)</f>
        <v>#VALUE!</v>
      </c>
      <c r="AD268" s="228" t="e">
        <f>_xlfn.CONCAT(HelpMe7[[#This Row],[Year]],"-W",HelpMe7[[#This Row],[Week'#]])</f>
        <v>#VALUE!</v>
      </c>
      <c r="AE268" s="228" t="str">
        <f>IFERROR(VLOOKUP(HelpMe7[[#This Row],[ID]],CGTracker[#All],11,FALSE),"No CG Status Found")</f>
        <v>No CG Status Found</v>
      </c>
      <c r="AF268" s="228" t="e">
        <f>MONTH(TEXT(HelpMe7[[#This Row],[Updated Creation Date]],"mmm dd, yyyy hh:mm"))</f>
        <v>#VALUE!</v>
      </c>
      <c r="AG268" s="228" t="e">
        <f>_xlfn.CONCAT(HelpMe7[[#This Row],[Year]],"-M",HelpMe7[[#This Row],[Month]])</f>
        <v>#VALUE!</v>
      </c>
      <c r="AH268" s="228" t="str">
        <f ca="1">IF(HelpMe7[[#This Row],[Age]]&lt;2,"Less than 2",IF(HelpMe7[[#This Row],[Age]]&lt;5,"From 2 to 5",IF(HelpMe7[[#This Row],[Age]]&lt;10,"From 5 to 10","More than 10")))</f>
        <v>More than 10</v>
      </c>
      <c r="AI2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69" spans="1:36" ht="14.5">
      <c r="A269" s="237" t="s">
        <v>3877</v>
      </c>
      <c r="B269" s="224" t="s">
        <v>117</v>
      </c>
      <c r="C269" s="224" t="s">
        <v>881</v>
      </c>
      <c r="D269" s="1" t="s">
        <v>1485</v>
      </c>
      <c r="E269" s="224" t="s">
        <v>944</v>
      </c>
      <c r="F269" s="224" t="s">
        <v>742</v>
      </c>
      <c r="G269" s="224" t="s">
        <v>516</v>
      </c>
      <c r="H269" s="224" t="s">
        <v>268</v>
      </c>
      <c r="I269" s="227" t="s">
        <v>3844</v>
      </c>
      <c r="J269" s="225" t="s">
        <v>3845</v>
      </c>
      <c r="K269" s="224" t="s">
        <v>845</v>
      </c>
      <c r="L269" s="225" t="s">
        <v>1260</v>
      </c>
      <c r="M269" s="224" t="s">
        <v>1032</v>
      </c>
      <c r="N269" s="224" t="s">
        <v>880</v>
      </c>
      <c r="O269" s="224" t="s">
        <v>848</v>
      </c>
      <c r="P269" s="225" t="s">
        <v>3878</v>
      </c>
      <c r="Q269" s="224" t="s">
        <v>881</v>
      </c>
      <c r="R269" s="225" t="s">
        <v>1260</v>
      </c>
      <c r="S269" s="225" t="s">
        <v>1260</v>
      </c>
      <c r="T269" s="225" t="s">
        <v>3845</v>
      </c>
      <c r="U269" s="224" t="s">
        <v>1260</v>
      </c>
      <c r="V269" s="224" t="s">
        <v>3879</v>
      </c>
      <c r="W269" s="224" t="s">
        <v>850</v>
      </c>
      <c r="X269" s="228" t="str">
        <f>VLOOKUP(HelpMe7[[#This Row],[Technician]],Technicians[#All],3,FALSE)</f>
        <v>RAK Ceramics</v>
      </c>
      <c r="Y269" s="228" t="str">
        <f>VLOOKUP(HelpMe7[[#This Row],[Technician]],Technicians[#All],2,FALSE)</f>
        <v>SAP SD</v>
      </c>
      <c r="Z269" s="233" t="e">
        <f>IF((TEXT("Oct 28, 2024 00:00 AM","mmm dd, yyyy hh:mm") - TEXT(HelpMe7[[#This Row],[Updated Creation Date]],"mmm dd, yyyy hh:mm"))&gt;0, "Yes","No")</f>
        <v>#VALUE!</v>
      </c>
      <c r="AA269" s="230">
        <f ca="1">IF(HelpMe7[[#This Row],[Updated Resolved Date]]="-",NOW()-TEXT(HelpMe7[[#This Row],[Updated Creation Date]],"mmm dd, yyyy hh:mm"),HelpMe7[[#This Row],[Updated Resolved Date]]-HelpMe7[[#This Row],[Updated Creation Date]])</f>
        <v>150.10891793981136</v>
      </c>
      <c r="AB269" s="231" t="e">
        <f>YEAR(TEXT(HelpMe7[[#This Row],[Updated Creation Date]],"mmm dd, yyyy hh:mm"))</f>
        <v>#VALUE!</v>
      </c>
      <c r="AC269" s="228" t="e">
        <f>WEEKNUM(TEXT(HelpMe7[[#This Row],[Updated Creation Date]],"mmm dd, yyyy hh:mm"),2)</f>
        <v>#VALUE!</v>
      </c>
      <c r="AD269" s="228" t="e">
        <f>_xlfn.CONCAT(HelpMe7[[#This Row],[Year]],"-W",HelpMe7[[#This Row],[Week'#]])</f>
        <v>#VALUE!</v>
      </c>
      <c r="AE269" s="228" t="str">
        <f>IFERROR(VLOOKUP(HelpMe7[[#This Row],[ID]],CGTracker[#All],11,FALSE),"No CG Status Found")</f>
        <v>No CG Status Found</v>
      </c>
      <c r="AF269" s="228" t="e">
        <f>MONTH(TEXT(HelpMe7[[#This Row],[Updated Creation Date]],"mmm dd, yyyy hh:mm"))</f>
        <v>#VALUE!</v>
      </c>
      <c r="AG269" s="228" t="e">
        <f>_xlfn.CONCAT(HelpMe7[[#This Row],[Year]],"-M",HelpMe7[[#This Row],[Month]])</f>
        <v>#VALUE!</v>
      </c>
      <c r="AH269" s="228" t="str">
        <f ca="1">IF(HelpMe7[[#This Row],[Age]]&lt;2,"Less than 2",IF(HelpMe7[[#This Row],[Age]]&lt;5,"From 2 to 5",IF(HelpMe7[[#This Row],[Age]]&lt;10,"From 5 to 10","More than 10")))</f>
        <v>More than 10</v>
      </c>
      <c r="AI2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0" spans="1:36" ht="14.5">
      <c r="A270" s="237" t="s">
        <v>3880</v>
      </c>
      <c r="B270" s="224" t="s">
        <v>117</v>
      </c>
      <c r="C270" s="224" t="s">
        <v>795</v>
      </c>
      <c r="D270" s="1" t="s">
        <v>1487</v>
      </c>
      <c r="E270" s="224" t="s">
        <v>1070</v>
      </c>
      <c r="F270" s="224" t="s">
        <v>742</v>
      </c>
      <c r="G270" s="224" t="s">
        <v>516</v>
      </c>
      <c r="H270" s="224" t="s">
        <v>268</v>
      </c>
      <c r="I270" s="227" t="s">
        <v>3881</v>
      </c>
      <c r="J270" s="225" t="s">
        <v>3882</v>
      </c>
      <c r="K270" s="224" t="s">
        <v>845</v>
      </c>
      <c r="L270" s="225" t="s">
        <v>1260</v>
      </c>
      <c r="M270" s="224" t="s">
        <v>948</v>
      </c>
      <c r="N270" s="224" t="s">
        <v>1071</v>
      </c>
      <c r="O270" s="224" t="s">
        <v>848</v>
      </c>
      <c r="P270" s="225" t="s">
        <v>3883</v>
      </c>
      <c r="Q270" s="224" t="s">
        <v>795</v>
      </c>
      <c r="R270" s="225" t="s">
        <v>1260</v>
      </c>
      <c r="S270" s="225" t="s">
        <v>3884</v>
      </c>
      <c r="T270" s="225" t="s">
        <v>3882</v>
      </c>
      <c r="U270" s="224" t="s">
        <v>845</v>
      </c>
      <c r="V270" s="224" t="s">
        <v>3232</v>
      </c>
      <c r="W270" s="224" t="s">
        <v>1069</v>
      </c>
      <c r="X270" s="228" t="str">
        <f>VLOOKUP(HelpMe7[[#This Row],[Technician]],Technicians[#All],3,FALSE)</f>
        <v>RAK Ceramics</v>
      </c>
      <c r="Y270" s="228" t="str">
        <f>VLOOKUP(HelpMe7[[#This Row],[Technician]],Technicians[#All],2,FALSE)</f>
        <v>SAP SD</v>
      </c>
      <c r="Z270" s="233" t="e">
        <f>IF((TEXT("Oct 28, 2024 00:00 AM","mmm dd, yyyy hh:mm") - TEXT(HelpMe7[[#This Row],[Updated Creation Date]],"mmm dd, yyyy hh:mm"))&gt;0, "Yes","No")</f>
        <v>#VALUE!</v>
      </c>
      <c r="AA270" s="230">
        <f ca="1">IF(HelpMe7[[#This Row],[Updated Resolved Date]]="-",NOW()-TEXT(HelpMe7[[#This Row],[Updated Creation Date]],"mmm dd, yyyy hh:mm"),HelpMe7[[#This Row],[Updated Resolved Date]]-HelpMe7[[#This Row],[Updated Creation Date]])</f>
        <v>150.08252905092377</v>
      </c>
      <c r="AB270" s="231" t="e">
        <f>YEAR(TEXT(HelpMe7[[#This Row],[Updated Creation Date]],"mmm dd, yyyy hh:mm"))</f>
        <v>#VALUE!</v>
      </c>
      <c r="AC270" s="228" t="e">
        <f>WEEKNUM(TEXT(HelpMe7[[#This Row],[Updated Creation Date]],"mmm dd, yyyy hh:mm"),2)</f>
        <v>#VALUE!</v>
      </c>
      <c r="AD270" s="228" t="e">
        <f>_xlfn.CONCAT(HelpMe7[[#This Row],[Year]],"-W",HelpMe7[[#This Row],[Week'#]])</f>
        <v>#VALUE!</v>
      </c>
      <c r="AE270" s="228" t="str">
        <f>IFERROR(VLOOKUP(HelpMe7[[#This Row],[ID]],CGTracker[#All],11,FALSE),"No CG Status Found")</f>
        <v>No CG Status Found</v>
      </c>
      <c r="AF270" s="228" t="e">
        <f>MONTH(TEXT(HelpMe7[[#This Row],[Updated Creation Date]],"mmm dd, yyyy hh:mm"))</f>
        <v>#VALUE!</v>
      </c>
      <c r="AG270" s="228" t="e">
        <f>_xlfn.CONCAT(HelpMe7[[#This Row],[Year]],"-M",HelpMe7[[#This Row],[Month]])</f>
        <v>#VALUE!</v>
      </c>
      <c r="AH270" s="228" t="str">
        <f ca="1">IF(HelpMe7[[#This Row],[Age]]&lt;2,"Less than 2",IF(HelpMe7[[#This Row],[Age]]&lt;5,"From 2 to 5",IF(HelpMe7[[#This Row],[Age]]&lt;10,"From 5 to 10","More than 10")))</f>
        <v>More than 10</v>
      </c>
      <c r="AI2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45502.702777777777</v>
      </c>
      <c r="AJ2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1" spans="1:36" ht="14.5">
      <c r="A271" s="237" t="s">
        <v>3885</v>
      </c>
      <c r="B271" s="224" t="s">
        <v>117</v>
      </c>
      <c r="C271" s="224" t="s">
        <v>795</v>
      </c>
      <c r="D271" s="1" t="s">
        <v>1493</v>
      </c>
      <c r="E271" s="224" t="s">
        <v>2821</v>
      </c>
      <c r="F271" s="224" t="s">
        <v>742</v>
      </c>
      <c r="G271" s="224" t="s">
        <v>942</v>
      </c>
      <c r="H271" s="224" t="s">
        <v>268</v>
      </c>
      <c r="I271" s="227" t="s">
        <v>3886</v>
      </c>
      <c r="J271" s="225" t="s">
        <v>3887</v>
      </c>
      <c r="K271" s="224" t="s">
        <v>845</v>
      </c>
      <c r="L271" s="225" t="s">
        <v>1260</v>
      </c>
      <c r="M271" s="224" t="s">
        <v>948</v>
      </c>
      <c r="N271" s="224" t="s">
        <v>959</v>
      </c>
      <c r="O271" s="224" t="s">
        <v>848</v>
      </c>
      <c r="P271" s="225" t="s">
        <v>3888</v>
      </c>
      <c r="Q271" s="224" t="s">
        <v>795</v>
      </c>
      <c r="R271" s="225" t="s">
        <v>1260</v>
      </c>
      <c r="S271" s="225" t="s">
        <v>3888</v>
      </c>
      <c r="T271" s="225" t="s">
        <v>3887</v>
      </c>
      <c r="U271" s="224" t="s">
        <v>845</v>
      </c>
      <c r="V271" s="224" t="s">
        <v>1260</v>
      </c>
      <c r="W271" s="224" t="s">
        <v>850</v>
      </c>
      <c r="X271" s="228" t="str">
        <f>VLOOKUP(HelpMe7[[#This Row],[Technician]],Technicians[#All],3,FALSE)</f>
        <v>RAK Ceramics</v>
      </c>
      <c r="Y271" s="228" t="str">
        <f>VLOOKUP(HelpMe7[[#This Row],[Technician]],Technicians[#All],2,FALSE)</f>
        <v>SAP SD</v>
      </c>
      <c r="Z271" s="233" t="e">
        <f>IF((TEXT("Oct 28, 2024 00:00 AM","mmm dd, yyyy hh:mm") - TEXT(HelpMe7[[#This Row],[Updated Creation Date]],"mmm dd, yyyy hh:mm"))&gt;0, "Yes","No")</f>
        <v>#VALUE!</v>
      </c>
      <c r="AA271" s="230">
        <f ca="1">IF(HelpMe7[[#This Row],[Updated Resolved Date]]="-",NOW()-TEXT(HelpMe7[[#This Row],[Updated Creation Date]],"mmm dd, yyyy hh:mm"),HelpMe7[[#This Row],[Updated Resolved Date]]-HelpMe7[[#This Row],[Updated Creation Date]])</f>
        <v>150.05752905092231</v>
      </c>
      <c r="AB271" s="231" t="e">
        <f>YEAR(TEXT(HelpMe7[[#This Row],[Updated Creation Date]],"mmm dd, yyyy hh:mm"))</f>
        <v>#VALUE!</v>
      </c>
      <c r="AC271" s="228" t="e">
        <f>WEEKNUM(TEXT(HelpMe7[[#This Row],[Updated Creation Date]],"mmm dd, yyyy hh:mm"),2)</f>
        <v>#VALUE!</v>
      </c>
      <c r="AD271" s="228" t="e">
        <f>_xlfn.CONCAT(HelpMe7[[#This Row],[Year]],"-W",HelpMe7[[#This Row],[Week'#]])</f>
        <v>#VALUE!</v>
      </c>
      <c r="AE271" s="228" t="str">
        <f>IFERROR(VLOOKUP(HelpMe7[[#This Row],[ID]],CGTracker[#All],11,FALSE),"No CG Status Found")</f>
        <v>No CG Status Found</v>
      </c>
      <c r="AF271" s="228" t="e">
        <f>MONTH(TEXT(HelpMe7[[#This Row],[Updated Creation Date]],"mmm dd, yyyy hh:mm"))</f>
        <v>#VALUE!</v>
      </c>
      <c r="AG271" s="228" t="e">
        <f>_xlfn.CONCAT(HelpMe7[[#This Row],[Year]],"-M",HelpMe7[[#This Row],[Month]])</f>
        <v>#VALUE!</v>
      </c>
      <c r="AH271" s="228" t="str">
        <f ca="1">IF(HelpMe7[[#This Row],[Age]]&lt;2,"Less than 2",IF(HelpMe7[[#This Row],[Age]]&lt;5,"From 2 to 5",IF(HelpMe7[[#This Row],[Age]]&lt;10,"From 5 to 10","More than 10")))</f>
        <v>More than 10</v>
      </c>
      <c r="AI2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45502.727777777778</v>
      </c>
      <c r="AJ2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2" spans="1:36" ht="14.5">
      <c r="A272" s="237" t="s">
        <v>3889</v>
      </c>
      <c r="B272" s="224" t="s">
        <v>117</v>
      </c>
      <c r="C272" s="224" t="s">
        <v>795</v>
      </c>
      <c r="D272" s="1" t="s">
        <v>1494</v>
      </c>
      <c r="E272" s="224" t="s">
        <v>1495</v>
      </c>
      <c r="F272" s="224" t="s">
        <v>742</v>
      </c>
      <c r="G272" s="224" t="s">
        <v>942</v>
      </c>
      <c r="H272" s="224" t="s">
        <v>131</v>
      </c>
      <c r="I272" s="227" t="s">
        <v>3890</v>
      </c>
      <c r="J272" s="225" t="s">
        <v>3891</v>
      </c>
      <c r="K272" s="224" t="s">
        <v>845</v>
      </c>
      <c r="L272" s="225" t="s">
        <v>1260</v>
      </c>
      <c r="M272" s="224" t="s">
        <v>948</v>
      </c>
      <c r="N272" s="224" t="s">
        <v>1144</v>
      </c>
      <c r="O272" s="224" t="s">
        <v>848</v>
      </c>
      <c r="P272" s="225" t="s">
        <v>3892</v>
      </c>
      <c r="Q272" s="224" t="s">
        <v>795</v>
      </c>
      <c r="R272" s="225" t="s">
        <v>1260</v>
      </c>
      <c r="S272" s="225" t="s">
        <v>1260</v>
      </c>
      <c r="T272" s="225" t="s">
        <v>3891</v>
      </c>
      <c r="U272" s="224" t="s">
        <v>845</v>
      </c>
      <c r="V272" s="224" t="s">
        <v>3893</v>
      </c>
      <c r="W272" s="224" t="s">
        <v>850</v>
      </c>
      <c r="X272" s="228" t="str">
        <f>VLOOKUP(HelpMe7[[#This Row],[Technician]],Technicians[#All],3,FALSE)</f>
        <v>RAK Ceramics</v>
      </c>
      <c r="Y272" s="228" t="str">
        <f>VLOOKUP(HelpMe7[[#This Row],[Technician]],Technicians[#All],2,FALSE)</f>
        <v>SAP SD</v>
      </c>
      <c r="Z272" s="233" t="e">
        <f>IF((TEXT("Oct 28, 2024 00:00 AM","mmm dd, yyyy hh:mm") - TEXT(HelpMe7[[#This Row],[Updated Creation Date]],"mmm dd, yyyy hh:mm"))&gt;0, "Yes","No")</f>
        <v>#VALUE!</v>
      </c>
      <c r="AA272" s="230">
        <f ca="1">IF(HelpMe7[[#This Row],[Updated Resolved Date]]="-",NOW()-TEXT(HelpMe7[[#This Row],[Updated Creation Date]],"mmm dd, yyyy hh:mm"),HelpMe7[[#This Row],[Updated Resolved Date]]-HelpMe7[[#This Row],[Updated Creation Date]])</f>
        <v>150.05475127314276</v>
      </c>
      <c r="AB272" s="231" t="e">
        <f>YEAR(TEXT(HelpMe7[[#This Row],[Updated Creation Date]],"mmm dd, yyyy hh:mm"))</f>
        <v>#VALUE!</v>
      </c>
      <c r="AC272" s="228" t="e">
        <f>WEEKNUM(TEXT(HelpMe7[[#This Row],[Updated Creation Date]],"mmm dd, yyyy hh:mm"),2)</f>
        <v>#VALUE!</v>
      </c>
      <c r="AD272" s="228" t="e">
        <f>_xlfn.CONCAT(HelpMe7[[#This Row],[Year]],"-W",HelpMe7[[#This Row],[Week'#]])</f>
        <v>#VALUE!</v>
      </c>
      <c r="AE272" s="228" t="str">
        <f>IFERROR(VLOOKUP(HelpMe7[[#This Row],[ID]],CGTracker[#All],11,FALSE),"No CG Status Found")</f>
        <v>No CG Status Found</v>
      </c>
      <c r="AF272" s="228" t="e">
        <f>MONTH(TEXT(HelpMe7[[#This Row],[Updated Creation Date]],"mmm dd, yyyy hh:mm"))</f>
        <v>#VALUE!</v>
      </c>
      <c r="AG272" s="228" t="e">
        <f>_xlfn.CONCAT(HelpMe7[[#This Row],[Year]],"-M",HelpMe7[[#This Row],[Month]])</f>
        <v>#VALUE!</v>
      </c>
      <c r="AH272" s="228" t="str">
        <f ca="1">IF(HelpMe7[[#This Row],[Age]]&lt;2,"Less than 2",IF(HelpMe7[[#This Row],[Age]]&lt;5,"From 2 to 5",IF(HelpMe7[[#This Row],[Age]]&lt;10,"From 5 to 10","More than 10")))</f>
        <v>More than 10</v>
      </c>
      <c r="AI2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45502.730555555558</v>
      </c>
      <c r="AJ2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3" spans="1:36" ht="14.5">
      <c r="A273" s="237" t="s">
        <v>3894</v>
      </c>
      <c r="B273" s="224" t="s">
        <v>117</v>
      </c>
      <c r="C273" s="224" t="s">
        <v>795</v>
      </c>
      <c r="D273" s="1" t="s">
        <v>1484</v>
      </c>
      <c r="E273" s="224" t="s">
        <v>1249</v>
      </c>
      <c r="F273" s="224" t="s">
        <v>742</v>
      </c>
      <c r="G273" s="224" t="s">
        <v>942</v>
      </c>
      <c r="H273" s="224" t="s">
        <v>268</v>
      </c>
      <c r="I273" s="227" t="s">
        <v>3895</v>
      </c>
      <c r="J273" s="225" t="s">
        <v>3822</v>
      </c>
      <c r="K273" s="224" t="s">
        <v>845</v>
      </c>
      <c r="L273" s="225" t="s">
        <v>1260</v>
      </c>
      <c r="M273" s="224" t="s">
        <v>948</v>
      </c>
      <c r="N273" s="224" t="s">
        <v>860</v>
      </c>
      <c r="O273" s="224" t="s">
        <v>848</v>
      </c>
      <c r="P273" s="225" t="s">
        <v>3896</v>
      </c>
      <c r="Q273" s="224" t="s">
        <v>795</v>
      </c>
      <c r="R273" s="225" t="s">
        <v>1260</v>
      </c>
      <c r="S273" s="225" t="s">
        <v>3897</v>
      </c>
      <c r="T273" s="225" t="s">
        <v>3822</v>
      </c>
      <c r="U273" s="224" t="s">
        <v>845</v>
      </c>
      <c r="V273" s="224" t="s">
        <v>3898</v>
      </c>
      <c r="W273" s="224" t="s">
        <v>850</v>
      </c>
      <c r="X273" s="228" t="str">
        <f>VLOOKUP(HelpMe7[[#This Row],[Technician]],Technicians[#All],3,FALSE)</f>
        <v>RAK Ceramics</v>
      </c>
      <c r="Y273" s="228" t="str">
        <f>VLOOKUP(HelpMe7[[#This Row],[Technician]],Technicians[#All],2,FALSE)</f>
        <v>SAP SD</v>
      </c>
      <c r="Z273" s="233" t="e">
        <f>IF((TEXT("Oct 28, 2024 00:00 AM","mmm dd, yyyy hh:mm") - TEXT(HelpMe7[[#This Row],[Updated Creation Date]],"mmm dd, yyyy hh:mm"))&gt;0, "Yes","No")</f>
        <v>#VALUE!</v>
      </c>
      <c r="AA273" s="230">
        <f ca="1">IF(HelpMe7[[#This Row],[Updated Resolved Date]]="-",NOW()-TEXT(HelpMe7[[#This Row],[Updated Creation Date]],"mmm dd, yyyy hh:mm"),HelpMe7[[#This Row],[Updated Resolved Date]]-HelpMe7[[#This Row],[Updated Creation Date]])</f>
        <v>150.04919571759092</v>
      </c>
      <c r="AB273" s="231" t="e">
        <f>YEAR(TEXT(HelpMe7[[#This Row],[Updated Creation Date]],"mmm dd, yyyy hh:mm"))</f>
        <v>#VALUE!</v>
      </c>
      <c r="AC273" s="228" t="e">
        <f>WEEKNUM(TEXT(HelpMe7[[#This Row],[Updated Creation Date]],"mmm dd, yyyy hh:mm"),2)</f>
        <v>#VALUE!</v>
      </c>
      <c r="AD273" s="228" t="e">
        <f>_xlfn.CONCAT(HelpMe7[[#This Row],[Year]],"-W",HelpMe7[[#This Row],[Week'#]])</f>
        <v>#VALUE!</v>
      </c>
      <c r="AE273" s="228" t="str">
        <f>IFERROR(VLOOKUP(HelpMe7[[#This Row],[ID]],CGTracker[#All],11,FALSE),"No CG Status Found")</f>
        <v>No CG Status Found</v>
      </c>
      <c r="AF273" s="228" t="e">
        <f>MONTH(TEXT(HelpMe7[[#This Row],[Updated Creation Date]],"mmm dd, yyyy hh:mm"))</f>
        <v>#VALUE!</v>
      </c>
      <c r="AG273" s="228" t="e">
        <f>_xlfn.CONCAT(HelpMe7[[#This Row],[Year]],"-M",HelpMe7[[#This Row],[Month]])</f>
        <v>#VALUE!</v>
      </c>
      <c r="AH273" s="228" t="str">
        <f ca="1">IF(HelpMe7[[#This Row],[Age]]&lt;2,"Less than 2",IF(HelpMe7[[#This Row],[Age]]&lt;5,"From 2 to 5",IF(HelpMe7[[#This Row],[Age]]&lt;10,"From 5 to 10","More than 10")))</f>
        <v>More than 10</v>
      </c>
      <c r="AI2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45502.736111111109</v>
      </c>
      <c r="AJ2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4" spans="1:36" ht="14.5">
      <c r="A274" s="237" t="s">
        <v>3899</v>
      </c>
      <c r="B274" s="224" t="s">
        <v>117</v>
      </c>
      <c r="C274" s="224" t="s">
        <v>795</v>
      </c>
      <c r="D274" s="1" t="s">
        <v>1485</v>
      </c>
      <c r="E274" s="224" t="s">
        <v>944</v>
      </c>
      <c r="F274" s="224" t="s">
        <v>603</v>
      </c>
      <c r="G274" s="224" t="s">
        <v>942</v>
      </c>
      <c r="H274" s="224" t="s">
        <v>131</v>
      </c>
      <c r="I274" s="227" t="s">
        <v>3900</v>
      </c>
      <c r="J274" s="225" t="s">
        <v>3901</v>
      </c>
      <c r="K274" s="224" t="s">
        <v>845</v>
      </c>
      <c r="L274" s="225" t="s">
        <v>1260</v>
      </c>
      <c r="M274" s="224" t="s">
        <v>948</v>
      </c>
      <c r="N274" s="224" t="s">
        <v>880</v>
      </c>
      <c r="O274" s="224" t="s">
        <v>920</v>
      </c>
      <c r="P274" s="225" t="s">
        <v>3902</v>
      </c>
      <c r="Q274" s="224" t="s">
        <v>795</v>
      </c>
      <c r="R274" s="225" t="s">
        <v>1260</v>
      </c>
      <c r="S274" s="225" t="s">
        <v>3903</v>
      </c>
      <c r="T274" s="225" t="s">
        <v>3901</v>
      </c>
      <c r="U274" s="224" t="s">
        <v>845</v>
      </c>
      <c r="V274" s="224" t="s">
        <v>3879</v>
      </c>
      <c r="W274" s="224" t="s">
        <v>945</v>
      </c>
      <c r="X274" s="228" t="str">
        <f>VLOOKUP(HelpMe7[[#This Row],[Technician]],Technicians[#All],3,FALSE)</f>
        <v>RAK Ceramics</v>
      </c>
      <c r="Y274" s="228" t="str">
        <f>VLOOKUP(HelpMe7[[#This Row],[Technician]],Technicians[#All],2,FALSE)</f>
        <v>SAP ABAP</v>
      </c>
      <c r="Z274" s="233" t="e">
        <f>IF((TEXT("Oct 28, 2024 00:00 AM","mmm dd, yyyy hh:mm") - TEXT(HelpMe7[[#This Row],[Updated Creation Date]],"mmm dd, yyyy hh:mm"))&gt;0, "Yes","No")</f>
        <v>#VALUE!</v>
      </c>
      <c r="AA274" s="230">
        <f ca="1">IF(HelpMe7[[#This Row],[Updated Resolved Date]]="-",NOW()-TEXT(HelpMe7[[#This Row],[Updated Creation Date]],"mmm dd, yyyy hh:mm"),HelpMe7[[#This Row],[Updated Resolved Date]]-HelpMe7[[#This Row],[Updated Creation Date]])</f>
        <v>150.04641793981136</v>
      </c>
      <c r="AB274" s="231" t="e">
        <f>YEAR(TEXT(HelpMe7[[#This Row],[Updated Creation Date]],"mmm dd, yyyy hh:mm"))</f>
        <v>#VALUE!</v>
      </c>
      <c r="AC274" s="228" t="e">
        <f>WEEKNUM(TEXT(HelpMe7[[#This Row],[Updated Creation Date]],"mmm dd, yyyy hh:mm"),2)</f>
        <v>#VALUE!</v>
      </c>
      <c r="AD274" s="228" t="e">
        <f>_xlfn.CONCAT(HelpMe7[[#This Row],[Year]],"-W",HelpMe7[[#This Row],[Week'#]])</f>
        <v>#VALUE!</v>
      </c>
      <c r="AE274" s="228" t="str">
        <f>IFERROR(VLOOKUP(HelpMe7[[#This Row],[ID]],CGTracker[#All],11,FALSE),"No CG Status Found")</f>
        <v>No CG Status Found</v>
      </c>
      <c r="AF274" s="228" t="e">
        <f>MONTH(TEXT(HelpMe7[[#This Row],[Updated Creation Date]],"mmm dd, yyyy hh:mm"))</f>
        <v>#VALUE!</v>
      </c>
      <c r="AG274" s="228" t="e">
        <f>_xlfn.CONCAT(HelpMe7[[#This Row],[Year]],"-M",HelpMe7[[#This Row],[Month]])</f>
        <v>#VALUE!</v>
      </c>
      <c r="AH274" s="228" t="str">
        <f ca="1">IF(HelpMe7[[#This Row],[Age]]&lt;2,"Less than 2",IF(HelpMe7[[#This Row],[Age]]&lt;5,"From 2 to 5",IF(HelpMe7[[#This Row],[Age]]&lt;10,"From 5 to 10","More than 10")))</f>
        <v>More than 10</v>
      </c>
      <c r="AI2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45502.738888888889</v>
      </c>
      <c r="AJ2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5" spans="1:36" ht="14.5">
      <c r="A275" s="237" t="s">
        <v>3904</v>
      </c>
      <c r="B275" s="224" t="s">
        <v>117</v>
      </c>
      <c r="C275" s="224" t="s">
        <v>795</v>
      </c>
      <c r="D275" s="1" t="s">
        <v>1486</v>
      </c>
      <c r="E275" s="224" t="s">
        <v>1231</v>
      </c>
      <c r="F275" s="224" t="s">
        <v>742</v>
      </c>
      <c r="G275" s="224" t="s">
        <v>942</v>
      </c>
      <c r="H275" s="224" t="s">
        <v>268</v>
      </c>
      <c r="I275" s="227" t="s">
        <v>3905</v>
      </c>
      <c r="J275" s="225" t="s">
        <v>3906</v>
      </c>
      <c r="K275" s="224" t="s">
        <v>845</v>
      </c>
      <c r="L275" s="225" t="s">
        <v>1260</v>
      </c>
      <c r="M275" s="224" t="s">
        <v>948</v>
      </c>
      <c r="N275" s="224" t="s">
        <v>983</v>
      </c>
      <c r="O275" s="224" t="s">
        <v>920</v>
      </c>
      <c r="P275" s="225" t="s">
        <v>3907</v>
      </c>
      <c r="Q275" s="224" t="s">
        <v>795</v>
      </c>
      <c r="R275" s="225" t="s">
        <v>1260</v>
      </c>
      <c r="S275" s="225" t="s">
        <v>1260</v>
      </c>
      <c r="T275" s="225" t="s">
        <v>3906</v>
      </c>
      <c r="U275" s="224" t="s">
        <v>845</v>
      </c>
      <c r="V275" s="224" t="s">
        <v>3908</v>
      </c>
      <c r="W275" s="224" t="s">
        <v>850</v>
      </c>
      <c r="X275" s="228" t="str">
        <f>VLOOKUP(HelpMe7[[#This Row],[Technician]],Technicians[#All],3,FALSE)</f>
        <v>RAK Ceramics</v>
      </c>
      <c r="Y275" s="228" t="str">
        <f>VLOOKUP(HelpMe7[[#This Row],[Technician]],Technicians[#All],2,FALSE)</f>
        <v>SAP SD</v>
      </c>
      <c r="Z275" s="233" t="e">
        <f>IF((TEXT("Oct 28, 2024 00:00 AM","mmm dd, yyyy hh:mm") - TEXT(HelpMe7[[#This Row],[Updated Creation Date]],"mmm dd, yyyy hh:mm"))&gt;0, "Yes","No")</f>
        <v>#VALUE!</v>
      </c>
      <c r="AA275" s="230">
        <f ca="1">IF(HelpMe7[[#This Row],[Updated Resolved Date]]="-",NOW()-TEXT(HelpMe7[[#This Row],[Updated Creation Date]],"mmm dd, yyyy hh:mm"),HelpMe7[[#This Row],[Updated Resolved Date]]-HelpMe7[[#This Row],[Updated Creation Date]])</f>
        <v>150.04433460647851</v>
      </c>
      <c r="AB275" s="231" t="e">
        <f>YEAR(TEXT(HelpMe7[[#This Row],[Updated Creation Date]],"mmm dd, yyyy hh:mm"))</f>
        <v>#VALUE!</v>
      </c>
      <c r="AC275" s="228" t="e">
        <f>WEEKNUM(TEXT(HelpMe7[[#This Row],[Updated Creation Date]],"mmm dd, yyyy hh:mm"),2)</f>
        <v>#VALUE!</v>
      </c>
      <c r="AD275" s="228" t="e">
        <f>_xlfn.CONCAT(HelpMe7[[#This Row],[Year]],"-W",HelpMe7[[#This Row],[Week'#]])</f>
        <v>#VALUE!</v>
      </c>
      <c r="AE275" s="228" t="str">
        <f>IFERROR(VLOOKUP(HelpMe7[[#This Row],[ID]],CGTracker[#All],11,FALSE),"No CG Status Found")</f>
        <v>No CG Status Found</v>
      </c>
      <c r="AF275" s="228" t="e">
        <f>MONTH(TEXT(HelpMe7[[#This Row],[Updated Creation Date]],"mmm dd, yyyy hh:mm"))</f>
        <v>#VALUE!</v>
      </c>
      <c r="AG275" s="228" t="e">
        <f>_xlfn.CONCAT(HelpMe7[[#This Row],[Year]],"-M",HelpMe7[[#This Row],[Month]])</f>
        <v>#VALUE!</v>
      </c>
      <c r="AH275" s="228" t="str">
        <f ca="1">IF(HelpMe7[[#This Row],[Age]]&lt;2,"Less than 2",IF(HelpMe7[[#This Row],[Age]]&lt;5,"From 2 to 5",IF(HelpMe7[[#This Row],[Age]]&lt;10,"From 5 to 10","More than 10")))</f>
        <v>More than 10</v>
      </c>
      <c r="AI2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45502.740972222222</v>
      </c>
      <c r="AJ2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6" spans="1:36" ht="14.5">
      <c r="A276" s="237" t="s">
        <v>3909</v>
      </c>
      <c r="B276" s="224" t="s">
        <v>117</v>
      </c>
      <c r="C276" s="224" t="s">
        <v>795</v>
      </c>
      <c r="D276" s="1" t="s">
        <v>1488</v>
      </c>
      <c r="E276" s="224" t="s">
        <v>1422</v>
      </c>
      <c r="F276" s="224" t="s">
        <v>603</v>
      </c>
      <c r="G276" s="224" t="s">
        <v>942</v>
      </c>
      <c r="H276" s="224" t="s">
        <v>131</v>
      </c>
      <c r="I276" s="227" t="s">
        <v>3910</v>
      </c>
      <c r="J276" s="225" t="s">
        <v>3911</v>
      </c>
      <c r="K276" s="224" t="s">
        <v>845</v>
      </c>
      <c r="L276" s="225" t="s">
        <v>1260</v>
      </c>
      <c r="M276" s="224" t="s">
        <v>948</v>
      </c>
      <c r="N276" s="224" t="s">
        <v>878</v>
      </c>
      <c r="O276" s="224" t="s">
        <v>920</v>
      </c>
      <c r="P276" s="225" t="s">
        <v>3912</v>
      </c>
      <c r="Q276" s="224" t="s">
        <v>795</v>
      </c>
      <c r="R276" s="225" t="s">
        <v>1260</v>
      </c>
      <c r="S276" s="225" t="s">
        <v>3913</v>
      </c>
      <c r="T276" s="225" t="s">
        <v>3911</v>
      </c>
      <c r="U276" s="224" t="s">
        <v>845</v>
      </c>
      <c r="V276" s="224" t="s">
        <v>3914</v>
      </c>
      <c r="W276" s="224" t="s">
        <v>1489</v>
      </c>
      <c r="X276" s="228" t="str">
        <f>VLOOKUP(HelpMe7[[#This Row],[Technician]],Technicians[#All],3,FALSE)</f>
        <v>RAK Ceramics</v>
      </c>
      <c r="Y276" s="228" t="str">
        <f>VLOOKUP(HelpMe7[[#This Row],[Technician]],Technicians[#All],2,FALSE)</f>
        <v>SAP ABAP</v>
      </c>
      <c r="Z276" s="233" t="e">
        <f>IF((TEXT("Oct 28, 2024 00:00 AM","mmm dd, yyyy hh:mm") - TEXT(HelpMe7[[#This Row],[Updated Creation Date]],"mmm dd, yyyy hh:mm"))&gt;0, "Yes","No")</f>
        <v>#VALUE!</v>
      </c>
      <c r="AA276" s="230">
        <f ca="1">IF(HelpMe7[[#This Row],[Updated Resolved Date]]="-",NOW()-TEXT(HelpMe7[[#This Row],[Updated Creation Date]],"mmm dd, yyyy hh:mm"),HelpMe7[[#This Row],[Updated Resolved Date]]-HelpMe7[[#This Row],[Updated Creation Date]])</f>
        <v>150.0387790509194</v>
      </c>
      <c r="AB276" s="231" t="e">
        <f>YEAR(TEXT(HelpMe7[[#This Row],[Updated Creation Date]],"mmm dd, yyyy hh:mm"))</f>
        <v>#VALUE!</v>
      </c>
      <c r="AC276" s="228" t="e">
        <f>WEEKNUM(TEXT(HelpMe7[[#This Row],[Updated Creation Date]],"mmm dd, yyyy hh:mm"),2)</f>
        <v>#VALUE!</v>
      </c>
      <c r="AD276" s="228" t="e">
        <f>_xlfn.CONCAT(HelpMe7[[#This Row],[Year]],"-W",HelpMe7[[#This Row],[Week'#]])</f>
        <v>#VALUE!</v>
      </c>
      <c r="AE276" s="228" t="str">
        <f>IFERROR(VLOOKUP(HelpMe7[[#This Row],[ID]],CGTracker[#All],11,FALSE),"No CG Status Found")</f>
        <v>No CG Status Found</v>
      </c>
      <c r="AF276" s="228" t="e">
        <f>MONTH(TEXT(HelpMe7[[#This Row],[Updated Creation Date]],"mmm dd, yyyy hh:mm"))</f>
        <v>#VALUE!</v>
      </c>
      <c r="AG276" s="228" t="e">
        <f>_xlfn.CONCAT(HelpMe7[[#This Row],[Year]],"-M",HelpMe7[[#This Row],[Month]])</f>
        <v>#VALUE!</v>
      </c>
      <c r="AH276" s="228" t="str">
        <f ca="1">IF(HelpMe7[[#This Row],[Age]]&lt;2,"Less than 2",IF(HelpMe7[[#This Row],[Age]]&lt;5,"From 2 to 5",IF(HelpMe7[[#This Row],[Age]]&lt;10,"From 5 to 10","More than 10")))</f>
        <v>More than 10</v>
      </c>
      <c r="AI2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45502.746527777781</v>
      </c>
      <c r="AJ2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77" spans="1:36" ht="26">
      <c r="A277" s="237" t="s">
        <v>3915</v>
      </c>
      <c r="B277" s="224" t="s">
        <v>117</v>
      </c>
      <c r="C277" s="224" t="s">
        <v>881</v>
      </c>
      <c r="D277" s="1" t="s">
        <v>882</v>
      </c>
      <c r="E277" s="224" t="s">
        <v>883</v>
      </c>
      <c r="F277" s="224" t="s">
        <v>884</v>
      </c>
      <c r="G277" s="224" t="s">
        <v>844</v>
      </c>
      <c r="H277" s="224" t="s">
        <v>403</v>
      </c>
      <c r="I277" s="227" t="s">
        <v>3916</v>
      </c>
      <c r="J277" s="225" t="s">
        <v>3917</v>
      </c>
      <c r="K277" s="224" t="s">
        <v>885</v>
      </c>
      <c r="L277" s="225" t="s">
        <v>2757</v>
      </c>
      <c r="M277" s="224" t="s">
        <v>886</v>
      </c>
      <c r="N277" s="224" t="s">
        <v>887</v>
      </c>
      <c r="O277" s="224" t="s">
        <v>848</v>
      </c>
      <c r="P277" s="225" t="s">
        <v>2757</v>
      </c>
      <c r="Q277" s="224" t="s">
        <v>881</v>
      </c>
      <c r="R277" s="225" t="s">
        <v>3918</v>
      </c>
      <c r="S277" s="225" t="s">
        <v>3918</v>
      </c>
      <c r="T277" s="225" t="s">
        <v>3917</v>
      </c>
      <c r="U277" s="224" t="s">
        <v>885</v>
      </c>
      <c r="V277" s="224" t="s">
        <v>3919</v>
      </c>
      <c r="W277" s="224" t="s">
        <v>888</v>
      </c>
      <c r="X277" s="228" t="str">
        <f>VLOOKUP(HelpMe7[[#This Row],[Technician]],Technicians[#All],3,FALSE)</f>
        <v>RAK Ceramics</v>
      </c>
      <c r="Y277" s="228" t="str">
        <f>VLOOKUP(HelpMe7[[#This Row],[Technician]],Technicians[#All],2,FALSE)</f>
        <v>SAP Basis</v>
      </c>
      <c r="Z277" s="233" t="e">
        <f>IF((TEXT("Oct 28, 2024 00:00 AM","mmm dd, yyyy hh:mm") - TEXT(HelpMe7[[#This Row],[Updated Creation Date]],"mmm dd, yyyy hh:mm"))&gt;0, "Yes","No")</f>
        <v>#VALUE!</v>
      </c>
      <c r="AA277" s="230">
        <f ca="1">IF(HelpMe7[[#This Row],[Updated Resolved Date]]="-",NOW()-TEXT(HelpMe7[[#This Row],[Updated Creation Date]],"mmm dd, yyyy hh:mm"),HelpMe7[[#This Row],[Updated Resolved Date]]-HelpMe7[[#This Row],[Updated Creation Date]])</f>
        <v>2.4111111111051287</v>
      </c>
      <c r="AB277" s="231" t="e">
        <f>YEAR(TEXT(HelpMe7[[#This Row],[Updated Creation Date]],"mmm dd, yyyy hh:mm"))</f>
        <v>#VALUE!</v>
      </c>
      <c r="AC277" s="228" t="e">
        <f>WEEKNUM(TEXT(HelpMe7[[#This Row],[Updated Creation Date]],"mmm dd, yyyy hh:mm"),2)</f>
        <v>#VALUE!</v>
      </c>
      <c r="AD277" s="228" t="e">
        <f>_xlfn.CONCAT(HelpMe7[[#This Row],[Year]],"-W",HelpMe7[[#This Row],[Week'#]])</f>
        <v>#VALUE!</v>
      </c>
      <c r="AE277" s="228" t="str">
        <f>IFERROR(VLOOKUP(HelpMe7[[#This Row],[ID]],CGTracker[#All],11,FALSE),"No CG Status Found")</f>
        <v>No CG Status Found</v>
      </c>
      <c r="AF277" s="228" t="e">
        <f>MONTH(TEXT(HelpMe7[[#This Row],[Updated Creation Date]],"mmm dd, yyyy hh:mm"))</f>
        <v>#VALUE!</v>
      </c>
      <c r="AG277" s="228" t="e">
        <f>_xlfn.CONCAT(HelpMe7[[#This Row],[Year]],"-M",HelpMe7[[#This Row],[Month]])</f>
        <v>#VALUE!</v>
      </c>
      <c r="AH277" s="228" t="str">
        <f ca="1">IF(HelpMe7[[#This Row],[Age]]&lt;2,"Less than 2",IF(HelpMe7[[#This Row],[Age]]&lt;5,"From 2 to 5",IF(HelpMe7[[#This Row],[Age]]&lt;10,"From 5 to 10","More than 10")))</f>
        <v>From 2 to 5</v>
      </c>
      <c r="AI2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45503.018750000003</v>
      </c>
      <c r="AJ2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45505.429861111108</v>
      </c>
    </row>
    <row r="278" spans="1:36" ht="14.5">
      <c r="A278" s="237" t="s">
        <v>3920</v>
      </c>
      <c r="B278" s="224" t="s">
        <v>117</v>
      </c>
      <c r="C278" s="224" t="s">
        <v>795</v>
      </c>
      <c r="D278" s="1" t="s">
        <v>2447</v>
      </c>
      <c r="E278" s="224" t="s">
        <v>877</v>
      </c>
      <c r="F278" s="224" t="s">
        <v>742</v>
      </c>
      <c r="G278" s="224" t="s">
        <v>516</v>
      </c>
      <c r="H278" s="224" t="s">
        <v>403</v>
      </c>
      <c r="I278" s="227" t="s">
        <v>3921</v>
      </c>
      <c r="J278" s="225" t="s">
        <v>3922</v>
      </c>
      <c r="K278" s="224" t="s">
        <v>845</v>
      </c>
      <c r="L278" s="225" t="s">
        <v>3923</v>
      </c>
      <c r="M278" s="224" t="s">
        <v>877</v>
      </c>
      <c r="N278" s="224" t="s">
        <v>878</v>
      </c>
      <c r="O278" s="224" t="s">
        <v>972</v>
      </c>
      <c r="P278" s="225" t="s">
        <v>3923</v>
      </c>
      <c r="Q278" s="224" t="s">
        <v>861</v>
      </c>
      <c r="R278" s="225" t="s">
        <v>3924</v>
      </c>
      <c r="S278" s="225" t="s">
        <v>3924</v>
      </c>
      <c r="T278" s="225" t="s">
        <v>3922</v>
      </c>
      <c r="U278" s="224" t="s">
        <v>845</v>
      </c>
      <c r="V278" s="224" t="s">
        <v>3925</v>
      </c>
      <c r="W278" s="224" t="s">
        <v>850</v>
      </c>
      <c r="X278" s="228" t="str">
        <f>VLOOKUP(HelpMe7[[#This Row],[Technician]],Technicians[#All],3,FALSE)</f>
        <v>RAK Ceramics</v>
      </c>
      <c r="Y278" s="228" t="str">
        <f>VLOOKUP(HelpMe7[[#This Row],[Technician]],Technicians[#All],2,FALSE)</f>
        <v>SAP SD</v>
      </c>
      <c r="Z278" s="230" t="e">
        <f>IF((TEXT("Oct 28, 2024 00:00 AM","mmm dd, yyyy hh:mm") - TEXT(HelpMe7[[#This Row],[Updated Creation Date]],"mmm dd, yyyy hh:mm"))&gt;0, "Yes","No")</f>
        <v>#VALUE!</v>
      </c>
      <c r="AA278" s="230">
        <f ca="1">IF(HelpMe7[[#This Row],[Updated Resolved Date]]="-",NOW()-TEXT(HelpMe7[[#This Row],[Updated Creation Date]],"mmm dd, yyyy hh:mm"),HelpMe7[[#This Row],[Updated Resolved Date]]-HelpMe7[[#This Row],[Updated Creation Date]])</f>
        <v>55.822916666664241</v>
      </c>
      <c r="AB278" s="231" t="e">
        <f>YEAR(TEXT(HelpMe7[[#This Row],[Updated Creation Date]],"mmm dd, yyyy hh:mm"))</f>
        <v>#VALUE!</v>
      </c>
      <c r="AC278" s="228" t="e">
        <f>WEEKNUM(TEXT(HelpMe7[[#This Row],[Updated Creation Date]],"mmm dd, yyyy hh:mm"),2)</f>
        <v>#VALUE!</v>
      </c>
      <c r="AD278" s="228" t="e">
        <f>_xlfn.CONCAT(HelpMe7[[#This Row],[Year]],"-W",HelpMe7[[#This Row],[Week'#]])</f>
        <v>#VALUE!</v>
      </c>
      <c r="AE278" s="228" t="str">
        <f>IFERROR(VLOOKUP(HelpMe7[[#This Row],[ID]],CGTracker[#All],11,FALSE),"No CG Status Found")</f>
        <v>No CG Status Found</v>
      </c>
      <c r="AF278" s="228" t="e">
        <f>MONTH(TEXT(HelpMe7[[#This Row],[Updated Creation Date]],"mmm dd, yyyy hh:mm"))</f>
        <v>#VALUE!</v>
      </c>
      <c r="AG278" s="228" t="e">
        <f>_xlfn.CONCAT(HelpMe7[[#This Row],[Year]],"-M",HelpMe7[[#This Row],[Month]])</f>
        <v>#VALUE!</v>
      </c>
      <c r="AH278" s="228" t="str">
        <f ca="1">IF(HelpMe7[[#This Row],[Age]]&lt;2,"Less than 2",IF(HelpMe7[[#This Row],[Age]]&lt;5,"From 2 to 5",IF(HelpMe7[[#This Row],[Age]]&lt;10,"From 5 to 10","More than 10")))</f>
        <v>More than 10</v>
      </c>
      <c r="AI2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45504.638194444444</v>
      </c>
      <c r="AJ2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45560.461111111108</v>
      </c>
    </row>
    <row r="279" spans="1:36" ht="14.5">
      <c r="A279" s="237" t="s">
        <v>3926</v>
      </c>
      <c r="B279" s="224" t="s">
        <v>117</v>
      </c>
      <c r="C279" s="224" t="s">
        <v>906</v>
      </c>
      <c r="D279" s="1" t="s">
        <v>3927</v>
      </c>
      <c r="E279" s="224" t="s">
        <v>1126</v>
      </c>
      <c r="F279" s="224" t="s">
        <v>1059</v>
      </c>
      <c r="G279" s="224" t="s">
        <v>864</v>
      </c>
      <c r="H279" s="224" t="s">
        <v>403</v>
      </c>
      <c r="I279" s="227" t="s">
        <v>3928</v>
      </c>
      <c r="J279" s="225" t="s">
        <v>3929</v>
      </c>
      <c r="K279" s="224" t="s">
        <v>845</v>
      </c>
      <c r="L279" s="225" t="s">
        <v>3930</v>
      </c>
      <c r="M279" s="224" t="s">
        <v>1126</v>
      </c>
      <c r="N279" s="224" t="s">
        <v>1127</v>
      </c>
      <c r="O279" s="224" t="s">
        <v>848</v>
      </c>
      <c r="P279" s="225" t="s">
        <v>3930</v>
      </c>
      <c r="Q279" s="224" t="s">
        <v>861</v>
      </c>
      <c r="R279" s="225" t="s">
        <v>3931</v>
      </c>
      <c r="S279" s="225" t="s">
        <v>3932</v>
      </c>
      <c r="T279" s="225" t="s">
        <v>3929</v>
      </c>
      <c r="U279" s="224" t="s">
        <v>845</v>
      </c>
      <c r="V279" s="224" t="s">
        <v>3933</v>
      </c>
      <c r="W279" s="224" t="s">
        <v>850</v>
      </c>
      <c r="X279" s="228" t="str">
        <f>VLOOKUP(HelpMe7[[#This Row],[Technician]],Technicians[#All],3,FALSE)</f>
        <v>RAK Ceramics</v>
      </c>
      <c r="Y279" s="228" t="str">
        <f>VLOOKUP(HelpMe7[[#This Row],[Technician]],Technicians[#All],2,FALSE)</f>
        <v>SAP Kludi</v>
      </c>
      <c r="Z279" s="233" t="e">
        <f>IF((TEXT("Oct 28, 2024 00:00 AM","mmm dd, yyyy hh:mm") - TEXT(HelpMe7[[#This Row],[Updated Creation Date]],"mmm dd, yyyy hh:mm"))&gt;0, "Yes","No")</f>
        <v>#VALUE!</v>
      </c>
      <c r="AA279" s="230">
        <f ca="1">IF(HelpMe7[[#This Row],[Updated Resolved Date]]="-",NOW()-TEXT(HelpMe7[[#This Row],[Updated Creation Date]],"mmm dd, yyyy hh:mm"),HelpMe7[[#This Row],[Updated Resolved Date]]-HelpMe7[[#This Row],[Updated Creation Date]])</f>
        <v>21.212499999994179</v>
      </c>
      <c r="AB279" s="231" t="e">
        <f>YEAR(TEXT(HelpMe7[[#This Row],[Updated Creation Date]],"mmm dd, yyyy hh:mm"))</f>
        <v>#VALUE!</v>
      </c>
      <c r="AC279" s="228" t="e">
        <f>WEEKNUM(TEXT(HelpMe7[[#This Row],[Updated Creation Date]],"mmm dd, yyyy hh:mm"),2)</f>
        <v>#VALUE!</v>
      </c>
      <c r="AD279" s="228" t="e">
        <f>_xlfn.CONCAT(HelpMe7[[#This Row],[Year]],"-W",HelpMe7[[#This Row],[Week'#]])</f>
        <v>#VALUE!</v>
      </c>
      <c r="AE279" s="228" t="str">
        <f>IFERROR(VLOOKUP(HelpMe7[[#This Row],[ID]],CGTracker[#All],11,FALSE),"No CG Status Found")</f>
        <v>No CG Status Found</v>
      </c>
      <c r="AF279" s="228" t="e">
        <f>MONTH(TEXT(HelpMe7[[#This Row],[Updated Creation Date]],"mmm dd, yyyy hh:mm"))</f>
        <v>#VALUE!</v>
      </c>
      <c r="AG279" s="228" t="e">
        <f>_xlfn.CONCAT(HelpMe7[[#This Row],[Year]],"-M",HelpMe7[[#This Row],[Month]])</f>
        <v>#VALUE!</v>
      </c>
      <c r="AH279" s="228" t="str">
        <f ca="1">IF(HelpMe7[[#This Row],[Age]]&lt;2,"Less than 2",IF(HelpMe7[[#This Row],[Age]]&lt;5,"From 2 to 5",IF(HelpMe7[[#This Row],[Age]]&lt;10,"From 5 to 10","More than 10")))</f>
        <v>More than 10</v>
      </c>
      <c r="AI2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45504.518750000003</v>
      </c>
      <c r="AJ2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45525.731249999997</v>
      </c>
    </row>
    <row r="280" spans="1:36" ht="14.5">
      <c r="A280" s="237" t="s">
        <v>3934</v>
      </c>
      <c r="B280" s="224" t="s">
        <v>117</v>
      </c>
      <c r="C280" s="224" t="s">
        <v>795</v>
      </c>
      <c r="D280" s="1" t="s">
        <v>1125</v>
      </c>
      <c r="E280" s="224" t="s">
        <v>1126</v>
      </c>
      <c r="F280" s="224" t="s">
        <v>518</v>
      </c>
      <c r="G280" s="224" t="s">
        <v>516</v>
      </c>
      <c r="H280" s="224" t="s">
        <v>268</v>
      </c>
      <c r="I280" s="227" t="s">
        <v>3935</v>
      </c>
      <c r="J280" s="225" t="s">
        <v>3936</v>
      </c>
      <c r="K280" s="224" t="s">
        <v>845</v>
      </c>
      <c r="L280" s="225" t="s">
        <v>1260</v>
      </c>
      <c r="M280" s="224" t="s">
        <v>1126</v>
      </c>
      <c r="N280" s="224" t="s">
        <v>1127</v>
      </c>
      <c r="O280" s="224" t="s">
        <v>848</v>
      </c>
      <c r="P280" s="225" t="s">
        <v>3937</v>
      </c>
      <c r="Q280" s="224" t="s">
        <v>795</v>
      </c>
      <c r="R280" s="225" t="s">
        <v>1260</v>
      </c>
      <c r="S280" s="225" t="s">
        <v>3938</v>
      </c>
      <c r="T280" s="225" t="s">
        <v>3936</v>
      </c>
      <c r="U280" s="224" t="s">
        <v>845</v>
      </c>
      <c r="V280" s="224" t="s">
        <v>3939</v>
      </c>
      <c r="W280" s="224" t="s">
        <v>850</v>
      </c>
      <c r="X280" s="228" t="str">
        <f>VLOOKUP(HelpMe7[[#This Row],[Technician]],Technicians[#All],3,FALSE)</f>
        <v>Capgemini</v>
      </c>
      <c r="Y280" s="228" t="str">
        <f>VLOOKUP(HelpMe7[[#This Row],[Technician]],Technicians[#All],2,FALSE)</f>
        <v>SAP SD</v>
      </c>
      <c r="Z280" s="233" t="e">
        <f>IF((TEXT("Oct 28, 2024 00:00 AM","mmm dd, yyyy hh:mm") - TEXT(HelpMe7[[#This Row],[Updated Creation Date]],"mmm dd, yyyy hh:mm"))&gt;0, "Yes","No")</f>
        <v>#VALUE!</v>
      </c>
      <c r="AA280" s="230">
        <f ca="1">IF(HelpMe7[[#This Row],[Updated Resolved Date]]="-",NOW()-TEXT(HelpMe7[[#This Row],[Updated Creation Date]],"mmm dd, yyyy hh:mm"),HelpMe7[[#This Row],[Updated Resolved Date]]-HelpMe7[[#This Row],[Updated Creation Date]])</f>
        <v>148.26377905092522</v>
      </c>
      <c r="AB280" s="231" t="e">
        <f>YEAR(TEXT(HelpMe7[[#This Row],[Updated Creation Date]],"mmm dd, yyyy hh:mm"))</f>
        <v>#VALUE!</v>
      </c>
      <c r="AC280" s="228" t="e">
        <f>WEEKNUM(TEXT(HelpMe7[[#This Row],[Updated Creation Date]],"mmm dd, yyyy hh:mm"),2)</f>
        <v>#VALUE!</v>
      </c>
      <c r="AD280" s="228" t="e">
        <f>_xlfn.CONCAT(HelpMe7[[#This Row],[Year]],"-W",HelpMe7[[#This Row],[Week'#]])</f>
        <v>#VALUE!</v>
      </c>
      <c r="AE280" s="228" t="str">
        <f>IFERROR(VLOOKUP(HelpMe7[[#This Row],[ID]],CGTracker[#All],11,FALSE),"No CG Status Found")</f>
        <v>No CG Status Found</v>
      </c>
      <c r="AF280" s="228" t="e">
        <f>MONTH(TEXT(HelpMe7[[#This Row],[Updated Creation Date]],"mmm dd, yyyy hh:mm"))</f>
        <v>#VALUE!</v>
      </c>
      <c r="AG280" s="228" t="e">
        <f>_xlfn.CONCAT(HelpMe7[[#This Row],[Year]],"-M",HelpMe7[[#This Row],[Month]])</f>
        <v>#VALUE!</v>
      </c>
      <c r="AH280" s="228" t="str">
        <f ca="1">IF(HelpMe7[[#This Row],[Age]]&lt;2,"Less than 2",IF(HelpMe7[[#This Row],[Age]]&lt;5,"From 2 to 5",IF(HelpMe7[[#This Row],[Age]]&lt;10,"From 5 to 10","More than 10")))</f>
        <v>More than 10</v>
      </c>
      <c r="AI2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45504.521527777775</v>
      </c>
      <c r="AJ2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81" spans="1:36" ht="14.5">
      <c r="A281" s="237" t="s">
        <v>3940</v>
      </c>
      <c r="B281" s="224" t="s">
        <v>117</v>
      </c>
      <c r="C281" s="224" t="s">
        <v>881</v>
      </c>
      <c r="D281" s="1" t="s">
        <v>3941</v>
      </c>
      <c r="E281" s="224" t="s">
        <v>1941</v>
      </c>
      <c r="F281" s="224" t="s">
        <v>843</v>
      </c>
      <c r="G281" s="224" t="s">
        <v>844</v>
      </c>
      <c r="H281" s="224" t="s">
        <v>403</v>
      </c>
      <c r="I281" s="227" t="s">
        <v>3942</v>
      </c>
      <c r="J281" s="225" t="s">
        <v>3943</v>
      </c>
      <c r="K281" s="224" t="s">
        <v>845</v>
      </c>
      <c r="L281" s="225" t="s">
        <v>2883</v>
      </c>
      <c r="M281" s="224" t="s">
        <v>886</v>
      </c>
      <c r="N281" s="224" t="s">
        <v>909</v>
      </c>
      <c r="O281" s="224" t="s">
        <v>848</v>
      </c>
      <c r="P281" s="225" t="s">
        <v>2883</v>
      </c>
      <c r="Q281" s="224" t="s">
        <v>881</v>
      </c>
      <c r="R281" s="225" t="s">
        <v>3944</v>
      </c>
      <c r="S281" s="225" t="s">
        <v>3944</v>
      </c>
      <c r="T281" s="225" t="s">
        <v>3943</v>
      </c>
      <c r="U281" s="224" t="s">
        <v>885</v>
      </c>
      <c r="V281" s="224" t="s">
        <v>1260</v>
      </c>
      <c r="W281" s="224" t="s">
        <v>850</v>
      </c>
      <c r="X281" s="228" t="str">
        <f>VLOOKUP(HelpMe7[[#This Row],[Technician]],Technicians[#All],3,FALSE)</f>
        <v>RAK Ceramics</v>
      </c>
      <c r="Y281" s="228" t="str">
        <f>VLOOKUP(HelpMe7[[#This Row],[Technician]],Technicians[#All],2,FALSE)</f>
        <v>SAP Basis</v>
      </c>
      <c r="Z281" s="233" t="e">
        <f>IF((TEXT("Oct 28, 2024 00:00 AM","mmm dd, yyyy hh:mm") - TEXT(HelpMe7[[#This Row],[Updated Creation Date]],"mmm dd, yyyy hh:mm"))&gt;0, "Yes","No")</f>
        <v>#VALUE!</v>
      </c>
      <c r="AA281" s="230">
        <f ca="1">IF(HelpMe7[[#This Row],[Updated Resolved Date]]="-",NOW()-TEXT(HelpMe7[[#This Row],[Updated Creation Date]],"mmm dd, yyyy hh:mm"),HelpMe7[[#This Row],[Updated Resolved Date]]-HelpMe7[[#This Row],[Updated Creation Date]])</f>
        <v>1.070138888884685</v>
      </c>
      <c r="AB281" s="231" t="e">
        <f>YEAR(TEXT(HelpMe7[[#This Row],[Updated Creation Date]],"mmm dd, yyyy hh:mm"))</f>
        <v>#VALUE!</v>
      </c>
      <c r="AC281" s="228" t="e">
        <f>WEEKNUM(TEXT(HelpMe7[[#This Row],[Updated Creation Date]],"mmm dd, yyyy hh:mm"),2)</f>
        <v>#VALUE!</v>
      </c>
      <c r="AD281" s="228" t="e">
        <f>_xlfn.CONCAT(HelpMe7[[#This Row],[Year]],"-W",HelpMe7[[#This Row],[Week'#]])</f>
        <v>#VALUE!</v>
      </c>
      <c r="AE281" s="228" t="str">
        <f>IFERROR(VLOOKUP(HelpMe7[[#This Row],[ID]],CGTracker[#All],11,FALSE),"No CG Status Found")</f>
        <v>No CG Status Found</v>
      </c>
      <c r="AF281" s="228" t="e">
        <f>MONTH(TEXT(HelpMe7[[#This Row],[Updated Creation Date]],"mmm dd, yyyy hh:mm"))</f>
        <v>#VALUE!</v>
      </c>
      <c r="AG281" s="228" t="e">
        <f>_xlfn.CONCAT(HelpMe7[[#This Row],[Year]],"-M",HelpMe7[[#This Row],[Month]])</f>
        <v>#VALUE!</v>
      </c>
      <c r="AH281" s="228" t="str">
        <f ca="1">IF(HelpMe7[[#This Row],[Age]]&lt;2,"Less than 2",IF(HelpMe7[[#This Row],[Age]]&lt;5,"From 2 to 5",IF(HelpMe7[[#This Row],[Age]]&lt;10,"From 5 to 10","More than 10")))</f>
        <v>Less than 2</v>
      </c>
      <c r="AI2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45504.620833333334</v>
      </c>
      <c r="AJ2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45505.690972222219</v>
      </c>
    </row>
    <row r="282" spans="1:36" ht="14.5">
      <c r="A282" s="237" t="s">
        <v>3945</v>
      </c>
      <c r="B282" s="224" t="s">
        <v>156</v>
      </c>
      <c r="C282" s="224" t="s">
        <v>861</v>
      </c>
      <c r="D282" s="1" t="s">
        <v>1584</v>
      </c>
      <c r="E282" s="224" t="s">
        <v>1585</v>
      </c>
      <c r="F282" s="224" t="s">
        <v>742</v>
      </c>
      <c r="G282" s="224" t="s">
        <v>864</v>
      </c>
      <c r="H282" s="224" t="s">
        <v>403</v>
      </c>
      <c r="I282" s="227" t="s">
        <v>3946</v>
      </c>
      <c r="J282" s="225" t="s">
        <v>3947</v>
      </c>
      <c r="K282" s="224" t="s">
        <v>845</v>
      </c>
      <c r="L282" s="225" t="s">
        <v>3948</v>
      </c>
      <c r="M282" s="224" t="s">
        <v>1585</v>
      </c>
      <c r="N282" s="224" t="s">
        <v>1240</v>
      </c>
      <c r="O282" s="224" t="s">
        <v>920</v>
      </c>
      <c r="P282" s="225" t="s">
        <v>3948</v>
      </c>
      <c r="Q282" s="224" t="s">
        <v>861</v>
      </c>
      <c r="R282" s="225" t="s">
        <v>3949</v>
      </c>
      <c r="S282" s="225" t="s">
        <v>3950</v>
      </c>
      <c r="T282" s="225" t="s">
        <v>3947</v>
      </c>
      <c r="U282" s="224" t="s">
        <v>1260</v>
      </c>
      <c r="V282" s="224" t="s">
        <v>3951</v>
      </c>
      <c r="W282" s="224" t="s">
        <v>850</v>
      </c>
      <c r="X282" s="228" t="str">
        <f>VLOOKUP(HelpMe7[[#This Row],[Technician]],Technicians[#All],3,FALSE)</f>
        <v>RAK Ceramics</v>
      </c>
      <c r="Y282" s="228" t="str">
        <f>VLOOKUP(HelpMe7[[#This Row],[Technician]],Technicians[#All],2,FALSE)</f>
        <v>SAP SD</v>
      </c>
      <c r="Z282" s="233" t="e">
        <f>IF((TEXT("Oct 28, 2024 00:00 AM","mmm dd, yyyy hh:mm") - TEXT(HelpMe7[[#This Row],[Updated Creation Date]],"mmm dd, yyyy hh:mm"))&gt;0, "Yes","No")</f>
        <v>#VALUE!</v>
      </c>
      <c r="AA282" s="230">
        <f ca="1">IF(HelpMe7[[#This Row],[Updated Resolved Date]]="-",NOW()-TEXT(HelpMe7[[#This Row],[Updated Creation Date]],"mmm dd, yyyy hh:mm"),HelpMe7[[#This Row],[Updated Resolved Date]]-HelpMe7[[#This Row],[Updated Creation Date]])</f>
        <v>13.011111111110949</v>
      </c>
      <c r="AB282" s="231" t="e">
        <f>YEAR(TEXT(HelpMe7[[#This Row],[Updated Creation Date]],"mmm dd, yyyy hh:mm"))</f>
        <v>#VALUE!</v>
      </c>
      <c r="AC282" s="228" t="e">
        <f>WEEKNUM(TEXT(HelpMe7[[#This Row],[Updated Creation Date]],"mmm dd, yyyy hh:mm"),2)</f>
        <v>#VALUE!</v>
      </c>
      <c r="AD282" s="228" t="e">
        <f>_xlfn.CONCAT(HelpMe7[[#This Row],[Year]],"-W",HelpMe7[[#This Row],[Week'#]])</f>
        <v>#VALUE!</v>
      </c>
      <c r="AE282" s="228" t="str">
        <f>IFERROR(VLOOKUP(HelpMe7[[#This Row],[ID]],CGTracker[#All],11,FALSE),"No CG Status Found")</f>
        <v>No CG Status Found</v>
      </c>
      <c r="AF282" s="228" t="e">
        <f>MONTH(TEXT(HelpMe7[[#This Row],[Updated Creation Date]],"mmm dd, yyyy hh:mm"))</f>
        <v>#VALUE!</v>
      </c>
      <c r="AG282" s="228" t="e">
        <f>_xlfn.CONCAT(HelpMe7[[#This Row],[Year]],"-M",HelpMe7[[#This Row],[Month]])</f>
        <v>#VALUE!</v>
      </c>
      <c r="AH282" s="228" t="str">
        <f ca="1">IF(HelpMe7[[#This Row],[Age]]&lt;2,"Less than 2",IF(HelpMe7[[#This Row],[Age]]&lt;5,"From 2 to 5",IF(HelpMe7[[#This Row],[Age]]&lt;10,"From 5 to 10","More than 10")))</f>
        <v>More than 10</v>
      </c>
      <c r="AI2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45504.707638888889</v>
      </c>
      <c r="AJ2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45517.71875</v>
      </c>
    </row>
    <row r="283" spans="1:36" ht="14.5">
      <c r="A283" s="237" t="s">
        <v>3952</v>
      </c>
      <c r="B283" s="224" t="s">
        <v>156</v>
      </c>
      <c r="C283" s="224" t="s">
        <v>861</v>
      </c>
      <c r="D283" s="1" t="s">
        <v>1960</v>
      </c>
      <c r="E283" s="224" t="s">
        <v>1961</v>
      </c>
      <c r="F283" s="224" t="s">
        <v>843</v>
      </c>
      <c r="G283" s="224" t="s">
        <v>844</v>
      </c>
      <c r="H283" s="224" t="s">
        <v>403</v>
      </c>
      <c r="I283" s="227" t="s">
        <v>3953</v>
      </c>
      <c r="J283" s="225" t="s">
        <v>3954</v>
      </c>
      <c r="K283" s="224" t="s">
        <v>845</v>
      </c>
      <c r="L283" s="225" t="s">
        <v>2883</v>
      </c>
      <c r="M283" s="224" t="s">
        <v>1961</v>
      </c>
      <c r="N283" s="224" t="s">
        <v>1962</v>
      </c>
      <c r="O283" s="224" t="s">
        <v>848</v>
      </c>
      <c r="P283" s="225" t="s">
        <v>3955</v>
      </c>
      <c r="Q283" s="224" t="s">
        <v>795</v>
      </c>
      <c r="R283" s="225" t="s">
        <v>3956</v>
      </c>
      <c r="S283" s="225" t="s">
        <v>3956</v>
      </c>
      <c r="T283" s="225" t="s">
        <v>3954</v>
      </c>
      <c r="U283" s="224" t="s">
        <v>1260</v>
      </c>
      <c r="V283" s="224" t="s">
        <v>1260</v>
      </c>
      <c r="W283" s="224" t="s">
        <v>850</v>
      </c>
      <c r="X283" s="228" t="str">
        <f>VLOOKUP(HelpMe7[[#This Row],[Technician]],Technicians[#All],3,FALSE)</f>
        <v>RAK Ceramics</v>
      </c>
      <c r="Y283" s="228" t="str">
        <f>VLOOKUP(HelpMe7[[#This Row],[Technician]],Technicians[#All],2,FALSE)</f>
        <v>SAP Basis</v>
      </c>
      <c r="Z283" s="233" t="e">
        <f>IF((TEXT("Oct 28, 2024 00:00 AM","mmm dd, yyyy hh:mm") - TEXT(HelpMe7[[#This Row],[Updated Creation Date]],"mmm dd, yyyy hh:mm"))&gt;0, "Yes","No")</f>
        <v>#VALUE!</v>
      </c>
      <c r="AA283" s="230">
        <f ca="1">IF(HelpMe7[[#This Row],[Updated Resolved Date]]="-",NOW()-TEXT(HelpMe7[[#This Row],[Updated Creation Date]],"mmm dd, yyyy hh:mm"),HelpMe7[[#This Row],[Updated Resolved Date]]-HelpMe7[[#This Row],[Updated Creation Date]])</f>
        <v>0.98263888889050577</v>
      </c>
      <c r="AB283" s="231" t="e">
        <f>YEAR(TEXT(HelpMe7[[#This Row],[Updated Creation Date]],"mmm dd, yyyy hh:mm"))</f>
        <v>#VALUE!</v>
      </c>
      <c r="AC283" s="228" t="e">
        <f>WEEKNUM(TEXT(HelpMe7[[#This Row],[Updated Creation Date]],"mmm dd, yyyy hh:mm"),2)</f>
        <v>#VALUE!</v>
      </c>
      <c r="AD283" s="228" t="e">
        <f>_xlfn.CONCAT(HelpMe7[[#This Row],[Year]],"-W",HelpMe7[[#This Row],[Week'#]])</f>
        <v>#VALUE!</v>
      </c>
      <c r="AE283" s="228" t="str">
        <f>IFERROR(VLOOKUP(HelpMe7[[#This Row],[ID]],CGTracker[#All],11,FALSE),"No CG Status Found")</f>
        <v>No CG Status Found</v>
      </c>
      <c r="AF283" s="228" t="e">
        <f>MONTH(TEXT(HelpMe7[[#This Row],[Updated Creation Date]],"mmm dd, yyyy hh:mm"))</f>
        <v>#VALUE!</v>
      </c>
      <c r="AG283" s="228" t="e">
        <f>_xlfn.CONCAT(HelpMe7[[#This Row],[Year]],"-M",HelpMe7[[#This Row],[Month]])</f>
        <v>#VALUE!</v>
      </c>
      <c r="AH283" s="228" t="str">
        <f ca="1">IF(HelpMe7[[#This Row],[Age]]&lt;2,"Less than 2",IF(HelpMe7[[#This Row],[Age]]&lt;5,"From 2 to 5",IF(HelpMe7[[#This Row],[Age]]&lt;10,"From 5 to 10","More than 10")))</f>
        <v>Less than 2</v>
      </c>
      <c r="AI2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45504.712500000001</v>
      </c>
      <c r="AJ2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45505.695138888892</v>
      </c>
    </row>
    <row r="284" spans="1:36" ht="26">
      <c r="A284" s="237" t="s">
        <v>3957</v>
      </c>
      <c r="B284" s="224" t="s">
        <v>117</v>
      </c>
      <c r="C284" s="224" t="s">
        <v>795</v>
      </c>
      <c r="D284" s="1" t="s">
        <v>1868</v>
      </c>
      <c r="E284" s="224" t="s">
        <v>1869</v>
      </c>
      <c r="F284" s="224" t="s">
        <v>843</v>
      </c>
      <c r="G284" s="224" t="s">
        <v>844</v>
      </c>
      <c r="H284" s="224" t="s">
        <v>403</v>
      </c>
      <c r="I284" s="227" t="s">
        <v>3958</v>
      </c>
      <c r="J284" s="225" t="s">
        <v>3959</v>
      </c>
      <c r="K284" s="224" t="s">
        <v>885</v>
      </c>
      <c r="L284" s="225" t="s">
        <v>3960</v>
      </c>
      <c r="M284" s="224" t="s">
        <v>1869</v>
      </c>
      <c r="N284" s="224" t="s">
        <v>983</v>
      </c>
      <c r="O284" s="224" t="s">
        <v>848</v>
      </c>
      <c r="P284" s="225" t="s">
        <v>3960</v>
      </c>
      <c r="Q284" s="224" t="s">
        <v>795</v>
      </c>
      <c r="R284" s="225" t="s">
        <v>3961</v>
      </c>
      <c r="S284" s="225" t="s">
        <v>3961</v>
      </c>
      <c r="T284" s="225" t="s">
        <v>3959</v>
      </c>
      <c r="U284" s="224" t="s">
        <v>885</v>
      </c>
      <c r="V284" s="224" t="s">
        <v>1260</v>
      </c>
      <c r="W284" s="224" t="s">
        <v>888</v>
      </c>
      <c r="X284" s="228" t="str">
        <f>VLOOKUP(HelpMe7[[#This Row],[Technician]],Technicians[#All],3,FALSE)</f>
        <v>RAK Ceramics</v>
      </c>
      <c r="Y284" s="228" t="str">
        <f>VLOOKUP(HelpMe7[[#This Row],[Technician]],Technicians[#All],2,FALSE)</f>
        <v>SAP Basis</v>
      </c>
      <c r="Z284" s="233" t="e">
        <f>IF((TEXT("Oct 28, 2024 00:00 AM","mmm dd, yyyy hh:mm") - TEXT(HelpMe7[[#This Row],[Updated Creation Date]],"mmm dd, yyyy hh:mm"))&gt;0, "Yes","No")</f>
        <v>#VALUE!</v>
      </c>
      <c r="AA284" s="230">
        <f ca="1">IF(HelpMe7[[#This Row],[Updated Resolved Date]]="-",NOW()-TEXT(HelpMe7[[#This Row],[Updated Creation Date]],"mmm dd, yyyy hh:mm"),HelpMe7[[#This Row],[Updated Resolved Date]]-HelpMe7[[#This Row],[Updated Creation Date]])</f>
        <v>0.20069444444379769</v>
      </c>
      <c r="AB284" s="231" t="e">
        <f>YEAR(TEXT(HelpMe7[[#This Row],[Updated Creation Date]],"mmm dd, yyyy hh:mm"))</f>
        <v>#VALUE!</v>
      </c>
      <c r="AC284" s="228" t="e">
        <f>WEEKNUM(TEXT(HelpMe7[[#This Row],[Updated Creation Date]],"mmm dd, yyyy hh:mm"),2)</f>
        <v>#VALUE!</v>
      </c>
      <c r="AD284" s="228" t="e">
        <f>_xlfn.CONCAT(HelpMe7[[#This Row],[Year]],"-W",HelpMe7[[#This Row],[Week'#]])</f>
        <v>#VALUE!</v>
      </c>
      <c r="AE284" s="228" t="str">
        <f>IFERROR(VLOOKUP(HelpMe7[[#This Row],[ID]],CGTracker[#All],11,FALSE),"No CG Status Found")</f>
        <v>No CG Status Found</v>
      </c>
      <c r="AF284" s="228" t="e">
        <f>MONTH(TEXT(HelpMe7[[#This Row],[Updated Creation Date]],"mmm dd, yyyy hh:mm"))</f>
        <v>#VALUE!</v>
      </c>
      <c r="AG284" s="228" t="e">
        <f>_xlfn.CONCAT(HelpMe7[[#This Row],[Year]],"-M",HelpMe7[[#This Row],[Month]])</f>
        <v>#VALUE!</v>
      </c>
      <c r="AH284" s="228" t="str">
        <f ca="1">IF(HelpMe7[[#This Row],[Age]]&lt;2,"Less than 2",IF(HelpMe7[[#This Row],[Age]]&lt;5,"From 2 to 5",IF(HelpMe7[[#This Row],[Age]]&lt;10,"From 5 to 10","More than 10")))</f>
        <v>Less than 2</v>
      </c>
      <c r="AI2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45504.532638888886</v>
      </c>
      <c r="AJ2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45504.73333333333</v>
      </c>
    </row>
    <row r="285" spans="1:36" ht="14.5">
      <c r="A285" s="237" t="s">
        <v>3962</v>
      </c>
      <c r="B285" s="224" t="s">
        <v>156</v>
      </c>
      <c r="C285" s="224" t="s">
        <v>906</v>
      </c>
      <c r="D285" s="1" t="s">
        <v>2432</v>
      </c>
      <c r="E285" s="224" t="s">
        <v>2433</v>
      </c>
      <c r="F285" s="224" t="s">
        <v>843</v>
      </c>
      <c r="G285" s="224" t="s">
        <v>844</v>
      </c>
      <c r="H285" s="224" t="s">
        <v>403</v>
      </c>
      <c r="I285" s="227" t="s">
        <v>3963</v>
      </c>
      <c r="J285" s="225" t="s">
        <v>3964</v>
      </c>
      <c r="K285" s="224" t="s">
        <v>845</v>
      </c>
      <c r="L285" s="225" t="s">
        <v>3304</v>
      </c>
      <c r="M285" s="224" t="s">
        <v>2433</v>
      </c>
      <c r="N285" s="224" t="s">
        <v>968</v>
      </c>
      <c r="O285" s="224" t="s">
        <v>848</v>
      </c>
      <c r="P285" s="225" t="s">
        <v>3304</v>
      </c>
      <c r="Q285" s="224" t="s">
        <v>861</v>
      </c>
      <c r="R285" s="225" t="s">
        <v>3965</v>
      </c>
      <c r="S285" s="225" t="s">
        <v>3965</v>
      </c>
      <c r="T285" s="225" t="s">
        <v>3964</v>
      </c>
      <c r="U285" s="224" t="s">
        <v>1260</v>
      </c>
      <c r="V285" s="224" t="s">
        <v>1260</v>
      </c>
      <c r="W285" s="224" t="s">
        <v>850</v>
      </c>
      <c r="X285" s="228" t="str">
        <f>VLOOKUP(HelpMe7[[#This Row],[Technician]],Technicians[#All],3,FALSE)</f>
        <v>RAK Ceramics</v>
      </c>
      <c r="Y285" s="228" t="str">
        <f>VLOOKUP(HelpMe7[[#This Row],[Technician]],Technicians[#All],2,FALSE)</f>
        <v>SAP Basis</v>
      </c>
      <c r="Z285" s="233" t="e">
        <f>IF((TEXT("Oct 28, 2024 00:00 AM","mmm dd, yyyy hh:mm") - TEXT(HelpMe7[[#This Row],[Updated Creation Date]],"mmm dd, yyyy hh:mm"))&gt;0, "Yes","No")</f>
        <v>#VALUE!</v>
      </c>
      <c r="AA285" s="230">
        <f ca="1">IF(HelpMe7[[#This Row],[Updated Resolved Date]]="-",NOW()-TEXT(HelpMe7[[#This Row],[Updated Creation Date]],"mmm dd, yyyy hh:mm"),HelpMe7[[#This Row],[Updated Resolved Date]]-HelpMe7[[#This Row],[Updated Creation Date]])</f>
        <v>1.8138888888934162</v>
      </c>
      <c r="AB285" s="231" t="e">
        <f>YEAR(TEXT(HelpMe7[[#This Row],[Updated Creation Date]],"mmm dd, yyyy hh:mm"))</f>
        <v>#VALUE!</v>
      </c>
      <c r="AC285" s="228" t="e">
        <f>WEEKNUM(TEXT(HelpMe7[[#This Row],[Updated Creation Date]],"mmm dd, yyyy hh:mm"),2)</f>
        <v>#VALUE!</v>
      </c>
      <c r="AD285" s="228" t="e">
        <f>_xlfn.CONCAT(HelpMe7[[#This Row],[Year]],"-W",HelpMe7[[#This Row],[Week'#]])</f>
        <v>#VALUE!</v>
      </c>
      <c r="AE285" s="228" t="str">
        <f>IFERROR(VLOOKUP(HelpMe7[[#This Row],[ID]],CGTracker[#All],11,FALSE),"No CG Status Found")</f>
        <v>No CG Status Found</v>
      </c>
      <c r="AF285" s="228" t="e">
        <f>MONTH(TEXT(HelpMe7[[#This Row],[Updated Creation Date]],"mmm dd, yyyy hh:mm"))</f>
        <v>#VALUE!</v>
      </c>
      <c r="AG285" s="228" t="e">
        <f>_xlfn.CONCAT(HelpMe7[[#This Row],[Year]],"-M",HelpMe7[[#This Row],[Month]])</f>
        <v>#VALUE!</v>
      </c>
      <c r="AH285" s="228" t="str">
        <f ca="1">IF(HelpMe7[[#This Row],[Age]]&lt;2,"Less than 2",IF(HelpMe7[[#This Row],[Age]]&lt;5,"From 2 to 5",IF(HelpMe7[[#This Row],[Age]]&lt;10,"From 5 to 10","More than 10")))</f>
        <v>Less than 2</v>
      </c>
      <c r="AI2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45504.673611111109</v>
      </c>
      <c r="AJ2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45506.487500000003</v>
      </c>
    </row>
    <row r="286" spans="1:36" ht="14.5">
      <c r="A286" s="237" t="s">
        <v>3966</v>
      </c>
      <c r="B286" s="224" t="s">
        <v>117</v>
      </c>
      <c r="C286" s="224" t="s">
        <v>795</v>
      </c>
      <c r="D286" s="1" t="s">
        <v>1917</v>
      </c>
      <c r="E286" s="224" t="s">
        <v>1599</v>
      </c>
      <c r="F286" s="224" t="s">
        <v>884</v>
      </c>
      <c r="G286" s="224" t="s">
        <v>844</v>
      </c>
      <c r="H286" s="224" t="s">
        <v>403</v>
      </c>
      <c r="I286" s="227" t="s">
        <v>3967</v>
      </c>
      <c r="J286" s="225" t="s">
        <v>3968</v>
      </c>
      <c r="K286" s="224" t="s">
        <v>845</v>
      </c>
      <c r="L286" s="225" t="s">
        <v>3969</v>
      </c>
      <c r="M286" s="224" t="s">
        <v>1599</v>
      </c>
      <c r="N286" s="224" t="s">
        <v>1005</v>
      </c>
      <c r="O286" s="224" t="s">
        <v>848</v>
      </c>
      <c r="P286" s="225" t="s">
        <v>3969</v>
      </c>
      <c r="Q286" s="224" t="s">
        <v>795</v>
      </c>
      <c r="R286" s="225" t="s">
        <v>3970</v>
      </c>
      <c r="S286" s="225" t="s">
        <v>3970</v>
      </c>
      <c r="T286" s="225" t="s">
        <v>3968</v>
      </c>
      <c r="U286" s="224" t="s">
        <v>885</v>
      </c>
      <c r="V286" s="224" t="s">
        <v>1260</v>
      </c>
      <c r="W286" s="224" t="s">
        <v>850</v>
      </c>
      <c r="X286" s="228" t="str">
        <f>VLOOKUP(HelpMe7[[#This Row],[Technician]],Technicians[#All],3,FALSE)</f>
        <v>RAK Ceramics</v>
      </c>
      <c r="Y286" s="228" t="str">
        <f>VLOOKUP(HelpMe7[[#This Row],[Technician]],Technicians[#All],2,FALSE)</f>
        <v>SAP Basis</v>
      </c>
      <c r="Z286" s="233" t="e">
        <f>IF((TEXT("Oct 28, 2024 00:00 AM","mmm dd, yyyy hh:mm") - TEXT(HelpMe7[[#This Row],[Updated Creation Date]],"mmm dd, yyyy hh:mm"))&gt;0, "Yes","No")</f>
        <v>#VALUE!</v>
      </c>
      <c r="AA286" s="230">
        <f ca="1">IF(HelpMe7[[#This Row],[Updated Resolved Date]]="-",NOW()-TEXT(HelpMe7[[#This Row],[Updated Creation Date]],"mmm dd, yyyy hh:mm"),HelpMe7[[#This Row],[Updated Resolved Date]]-HelpMe7[[#This Row],[Updated Creation Date]])</f>
        <v>1.7208333333328483</v>
      </c>
      <c r="AB286" s="231" t="e">
        <f>YEAR(TEXT(HelpMe7[[#This Row],[Updated Creation Date]],"mmm dd, yyyy hh:mm"))</f>
        <v>#VALUE!</v>
      </c>
      <c r="AC286" s="228" t="e">
        <f>WEEKNUM(TEXT(HelpMe7[[#This Row],[Updated Creation Date]],"mmm dd, yyyy hh:mm"),2)</f>
        <v>#VALUE!</v>
      </c>
      <c r="AD286" s="228" t="e">
        <f>_xlfn.CONCAT(HelpMe7[[#This Row],[Year]],"-W",HelpMe7[[#This Row],[Week'#]])</f>
        <v>#VALUE!</v>
      </c>
      <c r="AE286" s="228" t="str">
        <f>IFERROR(VLOOKUP(HelpMe7[[#This Row],[ID]],CGTracker[#All],11,FALSE),"No CG Status Found")</f>
        <v>No CG Status Found</v>
      </c>
      <c r="AF286" s="228" t="e">
        <f>MONTH(TEXT(HelpMe7[[#This Row],[Updated Creation Date]],"mmm dd, yyyy hh:mm"))</f>
        <v>#VALUE!</v>
      </c>
      <c r="AG286" s="228" t="e">
        <f>_xlfn.CONCAT(HelpMe7[[#This Row],[Year]],"-M",HelpMe7[[#This Row],[Month]])</f>
        <v>#VALUE!</v>
      </c>
      <c r="AH286" s="228" t="str">
        <f ca="1">IF(HelpMe7[[#This Row],[Age]]&lt;2,"Less than 2",IF(HelpMe7[[#This Row],[Age]]&lt;5,"From 2 to 5",IF(HelpMe7[[#This Row],[Age]]&lt;10,"From 5 to 10","More than 10")))</f>
        <v>Less than 2</v>
      </c>
      <c r="AI2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45504.724305555559</v>
      </c>
      <c r="AJ2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45506.445138888892</v>
      </c>
    </row>
    <row r="287" spans="1:36" ht="14.5">
      <c r="A287" s="237" t="s">
        <v>3971</v>
      </c>
      <c r="B287" s="224" t="s">
        <v>117</v>
      </c>
      <c r="C287" s="224" t="s">
        <v>906</v>
      </c>
      <c r="D287" s="1" t="s">
        <v>1755</v>
      </c>
      <c r="E287" s="224" t="s">
        <v>1756</v>
      </c>
      <c r="F287" s="224" t="s">
        <v>843</v>
      </c>
      <c r="G287" s="224" t="s">
        <v>844</v>
      </c>
      <c r="H287" s="224" t="s">
        <v>131</v>
      </c>
      <c r="I287" s="227" t="s">
        <v>3972</v>
      </c>
      <c r="J287" s="225" t="s">
        <v>3973</v>
      </c>
      <c r="K287" s="224" t="s">
        <v>845</v>
      </c>
      <c r="L287" s="225" t="s">
        <v>1260</v>
      </c>
      <c r="M287" s="224" t="s">
        <v>1756</v>
      </c>
      <c r="N287" s="224" t="s">
        <v>1610</v>
      </c>
      <c r="O287" s="224" t="s">
        <v>848</v>
      </c>
      <c r="P287" s="225" t="s">
        <v>3974</v>
      </c>
      <c r="Q287" s="224" t="s">
        <v>861</v>
      </c>
      <c r="R287" s="225" t="s">
        <v>1260</v>
      </c>
      <c r="S287" s="225" t="s">
        <v>3975</v>
      </c>
      <c r="T287" s="225" t="s">
        <v>3973</v>
      </c>
      <c r="U287" s="224" t="s">
        <v>845</v>
      </c>
      <c r="V287" s="224" t="s">
        <v>1260</v>
      </c>
      <c r="W287" s="224" t="s">
        <v>850</v>
      </c>
      <c r="X287" s="228" t="str">
        <f>VLOOKUP(HelpMe7[[#This Row],[Technician]],Technicians[#All],3,FALSE)</f>
        <v>RAK Ceramics</v>
      </c>
      <c r="Y287" s="228" t="str">
        <f>VLOOKUP(HelpMe7[[#This Row],[Technician]],Technicians[#All],2,FALSE)</f>
        <v>SAP Basis</v>
      </c>
      <c r="Z287" s="233" t="e">
        <f>IF((TEXT("Oct 28, 2024 00:00 AM","mmm dd, yyyy hh:mm") - TEXT(HelpMe7[[#This Row],[Updated Creation Date]],"mmm dd, yyyy hh:mm"))&gt;0, "Yes","No")</f>
        <v>#VALUE!</v>
      </c>
      <c r="AA287" s="230">
        <f ca="1">IF(HelpMe7[[#This Row],[Updated Resolved Date]]="-",NOW()-TEXT(HelpMe7[[#This Row],[Updated Creation Date]],"mmm dd, yyyy hh:mm"),HelpMe7[[#This Row],[Updated Resolved Date]]-HelpMe7[[#This Row],[Updated Creation Date]])</f>
        <v>147.33600127314276</v>
      </c>
      <c r="AB287" s="231" t="e">
        <f>YEAR(TEXT(HelpMe7[[#This Row],[Updated Creation Date]],"mmm dd, yyyy hh:mm"))</f>
        <v>#VALUE!</v>
      </c>
      <c r="AC287" s="228" t="e">
        <f>WEEKNUM(TEXT(HelpMe7[[#This Row],[Updated Creation Date]],"mmm dd, yyyy hh:mm"),2)</f>
        <v>#VALUE!</v>
      </c>
      <c r="AD287" s="228" t="e">
        <f>_xlfn.CONCAT(HelpMe7[[#This Row],[Year]],"-W",HelpMe7[[#This Row],[Week'#]])</f>
        <v>#VALUE!</v>
      </c>
      <c r="AE287" s="228" t="str">
        <f>IFERROR(VLOOKUP(HelpMe7[[#This Row],[ID]],CGTracker[#All],11,FALSE),"No CG Status Found")</f>
        <v>No CG Status Found</v>
      </c>
      <c r="AF287" s="228" t="e">
        <f>MONTH(TEXT(HelpMe7[[#This Row],[Updated Creation Date]],"mmm dd, yyyy hh:mm"))</f>
        <v>#VALUE!</v>
      </c>
      <c r="AG287" s="228" t="e">
        <f>_xlfn.CONCAT(HelpMe7[[#This Row],[Year]],"-M",HelpMe7[[#This Row],[Month]])</f>
        <v>#VALUE!</v>
      </c>
      <c r="AH287" s="228" t="str">
        <f ca="1">IF(HelpMe7[[#This Row],[Age]]&lt;2,"Less than 2",IF(HelpMe7[[#This Row],[Age]]&lt;5,"From 2 to 5",IF(HelpMe7[[#This Row],[Age]]&lt;10,"From 5 to 10","More than 10")))</f>
        <v>More than 10</v>
      </c>
      <c r="AI2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45505.449305555558</v>
      </c>
      <c r="AJ2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88" spans="1:36" ht="14.5">
      <c r="A288" s="237" t="s">
        <v>3976</v>
      </c>
      <c r="B288" s="224" t="s">
        <v>156</v>
      </c>
      <c r="C288" s="224" t="s">
        <v>861</v>
      </c>
      <c r="D288" s="1" t="s">
        <v>1130</v>
      </c>
      <c r="E288" s="224" t="s">
        <v>944</v>
      </c>
      <c r="F288" s="224" t="s">
        <v>742</v>
      </c>
      <c r="G288" s="224" t="s">
        <v>516</v>
      </c>
      <c r="H288" s="224" t="s">
        <v>403</v>
      </c>
      <c r="I288" s="227" t="s">
        <v>3977</v>
      </c>
      <c r="J288" s="225" t="s">
        <v>3978</v>
      </c>
      <c r="K288" s="224" t="s">
        <v>845</v>
      </c>
      <c r="L288" s="225" t="s">
        <v>3948</v>
      </c>
      <c r="M288" s="224" t="s">
        <v>944</v>
      </c>
      <c r="N288" s="224" t="s">
        <v>880</v>
      </c>
      <c r="O288" s="224" t="s">
        <v>848</v>
      </c>
      <c r="P288" s="225" t="s">
        <v>3948</v>
      </c>
      <c r="Q288" s="224" t="s">
        <v>795</v>
      </c>
      <c r="R288" s="225" t="s">
        <v>3979</v>
      </c>
      <c r="S288" s="225" t="s">
        <v>3980</v>
      </c>
      <c r="T288" s="225" t="s">
        <v>3978</v>
      </c>
      <c r="U288" s="224" t="s">
        <v>1260</v>
      </c>
      <c r="V288" s="224" t="s">
        <v>3981</v>
      </c>
      <c r="W288" s="224" t="s">
        <v>850</v>
      </c>
      <c r="X288" s="228" t="str">
        <f>VLOOKUP(HelpMe7[[#This Row],[Technician]],Technicians[#All],3,FALSE)</f>
        <v>RAK Ceramics</v>
      </c>
      <c r="Y288" s="228" t="str">
        <f>VLOOKUP(HelpMe7[[#This Row],[Technician]],Technicians[#All],2,FALSE)</f>
        <v>SAP SD</v>
      </c>
      <c r="Z288" s="233" t="e">
        <f>IF((TEXT("Oct 28, 2024 00:00 AM","mmm dd, yyyy hh:mm") - TEXT(HelpMe7[[#This Row],[Updated Creation Date]],"mmm dd, yyyy hh:mm"))&gt;0, "Yes","No")</f>
        <v>#VALUE!</v>
      </c>
      <c r="AA288" s="230">
        <f ca="1">IF(HelpMe7[[#This Row],[Updated Resolved Date]]="-",NOW()-TEXT(HelpMe7[[#This Row],[Updated Creation Date]],"mmm dd, yyyy hh:mm"),HelpMe7[[#This Row],[Updated Resolved Date]]-HelpMe7[[#This Row],[Updated Creation Date]])</f>
        <v>12.222916666672972</v>
      </c>
      <c r="AB288" s="231" t="e">
        <f>YEAR(TEXT(HelpMe7[[#This Row],[Updated Creation Date]],"mmm dd, yyyy hh:mm"))</f>
        <v>#VALUE!</v>
      </c>
      <c r="AC288" s="228" t="e">
        <f>WEEKNUM(TEXT(HelpMe7[[#This Row],[Updated Creation Date]],"mmm dd, yyyy hh:mm"),2)</f>
        <v>#VALUE!</v>
      </c>
      <c r="AD288" s="228" t="e">
        <f>_xlfn.CONCAT(HelpMe7[[#This Row],[Year]],"-W",HelpMe7[[#This Row],[Week'#]])</f>
        <v>#VALUE!</v>
      </c>
      <c r="AE288" s="228" t="str">
        <f>IFERROR(VLOOKUP(HelpMe7[[#This Row],[ID]],CGTracker[#All],11,FALSE),"No CG Status Found")</f>
        <v>No CG Status Found</v>
      </c>
      <c r="AF288" s="228" t="e">
        <f>MONTH(TEXT(HelpMe7[[#This Row],[Updated Creation Date]],"mmm dd, yyyy hh:mm"))</f>
        <v>#VALUE!</v>
      </c>
      <c r="AG288" s="228" t="e">
        <f>_xlfn.CONCAT(HelpMe7[[#This Row],[Year]],"-M",HelpMe7[[#This Row],[Month]])</f>
        <v>#VALUE!</v>
      </c>
      <c r="AH288" s="228" t="str">
        <f ca="1">IF(HelpMe7[[#This Row],[Age]]&lt;2,"Less than 2",IF(HelpMe7[[#This Row],[Age]]&lt;5,"From 2 to 5",IF(HelpMe7[[#This Row],[Age]]&lt;10,"From 5 to 10","More than 10")))</f>
        <v>More than 10</v>
      </c>
      <c r="AI2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45505.494444444441</v>
      </c>
      <c r="AJ2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45517.717361111114</v>
      </c>
    </row>
    <row r="289" spans="1:36" ht="14.5">
      <c r="A289" s="237" t="s">
        <v>3982</v>
      </c>
      <c r="B289" s="224" t="s">
        <v>117</v>
      </c>
      <c r="C289" s="224" t="s">
        <v>795</v>
      </c>
      <c r="D289" s="1" t="s">
        <v>3983</v>
      </c>
      <c r="E289" s="224" t="s">
        <v>2056</v>
      </c>
      <c r="F289" s="224" t="s">
        <v>843</v>
      </c>
      <c r="G289" s="224" t="s">
        <v>844</v>
      </c>
      <c r="H289" s="224" t="s">
        <v>403</v>
      </c>
      <c r="I289" s="227" t="s">
        <v>3984</v>
      </c>
      <c r="J289" s="225" t="s">
        <v>3985</v>
      </c>
      <c r="K289" s="224" t="s">
        <v>845</v>
      </c>
      <c r="L289" s="225" t="s">
        <v>3986</v>
      </c>
      <c r="M289" s="224" t="s">
        <v>2056</v>
      </c>
      <c r="N289" s="224" t="s">
        <v>860</v>
      </c>
      <c r="O289" s="224" t="s">
        <v>848</v>
      </c>
      <c r="P289" s="225" t="s">
        <v>3986</v>
      </c>
      <c r="Q289" s="224" t="s">
        <v>795</v>
      </c>
      <c r="R289" s="225" t="s">
        <v>3987</v>
      </c>
      <c r="S289" s="225" t="s">
        <v>3988</v>
      </c>
      <c r="T289" s="225" t="s">
        <v>3985</v>
      </c>
      <c r="U289" s="224" t="s">
        <v>885</v>
      </c>
      <c r="V289" s="224" t="s">
        <v>1260</v>
      </c>
      <c r="W289" s="224" t="s">
        <v>850</v>
      </c>
      <c r="X289" s="228" t="str">
        <f>VLOOKUP(HelpMe7[[#This Row],[Technician]],Technicians[#All],3,FALSE)</f>
        <v>RAK Ceramics</v>
      </c>
      <c r="Y289" s="228" t="str">
        <f>VLOOKUP(HelpMe7[[#This Row],[Technician]],Technicians[#All],2,FALSE)</f>
        <v>SAP Basis</v>
      </c>
      <c r="Z289" s="233" t="e">
        <f>IF((TEXT("Oct 28, 2024 00:00 AM","mmm dd, yyyy hh:mm") - TEXT(HelpMe7[[#This Row],[Updated Creation Date]],"mmm dd, yyyy hh:mm"))&gt;0, "Yes","No")</f>
        <v>#VALUE!</v>
      </c>
      <c r="AA289" s="230">
        <f ca="1">IF(HelpMe7[[#This Row],[Updated Resolved Date]]="-",NOW()-TEXT(HelpMe7[[#This Row],[Updated Creation Date]],"mmm dd, yyyy hh:mm"),HelpMe7[[#This Row],[Updated Resolved Date]]-HelpMe7[[#This Row],[Updated Creation Date]])</f>
        <v>63.884027777778101</v>
      </c>
      <c r="AB289" s="231" t="e">
        <f>YEAR(TEXT(HelpMe7[[#This Row],[Updated Creation Date]],"mmm dd, yyyy hh:mm"))</f>
        <v>#VALUE!</v>
      </c>
      <c r="AC289" s="228" t="e">
        <f>WEEKNUM(TEXT(HelpMe7[[#This Row],[Updated Creation Date]],"mmm dd, yyyy hh:mm"),2)</f>
        <v>#VALUE!</v>
      </c>
      <c r="AD289" s="228" t="e">
        <f>_xlfn.CONCAT(HelpMe7[[#This Row],[Year]],"-W",HelpMe7[[#This Row],[Week'#]])</f>
        <v>#VALUE!</v>
      </c>
      <c r="AE289" s="228" t="str">
        <f>IFERROR(VLOOKUP(HelpMe7[[#This Row],[ID]],CGTracker[#All],11,FALSE),"No CG Status Found")</f>
        <v>No CG Status Found</v>
      </c>
      <c r="AF289" s="228" t="e">
        <f>MONTH(TEXT(HelpMe7[[#This Row],[Updated Creation Date]],"mmm dd, yyyy hh:mm"))</f>
        <v>#VALUE!</v>
      </c>
      <c r="AG289" s="228" t="e">
        <f>_xlfn.CONCAT(HelpMe7[[#This Row],[Year]],"-M",HelpMe7[[#This Row],[Month]])</f>
        <v>#VALUE!</v>
      </c>
      <c r="AH289" s="228" t="str">
        <f ca="1">IF(HelpMe7[[#This Row],[Age]]&lt;2,"Less than 2",IF(HelpMe7[[#This Row],[Age]]&lt;5,"From 2 to 5",IF(HelpMe7[[#This Row],[Age]]&lt;10,"From 5 to 10","More than 10")))</f>
        <v>More than 10</v>
      </c>
      <c r="AI2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45505.62777777778</v>
      </c>
      <c r="AJ2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45569.511805555558</v>
      </c>
    </row>
    <row r="290" spans="1:36" ht="14.5">
      <c r="A290" s="237" t="s">
        <v>3989</v>
      </c>
      <c r="B290" s="224" t="s">
        <v>117</v>
      </c>
      <c r="C290" s="224" t="s">
        <v>795</v>
      </c>
      <c r="D290" s="1" t="s">
        <v>3990</v>
      </c>
      <c r="E290" s="224" t="s">
        <v>2095</v>
      </c>
      <c r="F290" s="224" t="s">
        <v>843</v>
      </c>
      <c r="G290" s="224" t="s">
        <v>844</v>
      </c>
      <c r="H290" s="224" t="s">
        <v>403</v>
      </c>
      <c r="I290" s="227" t="s">
        <v>3991</v>
      </c>
      <c r="J290" s="225" t="s">
        <v>3992</v>
      </c>
      <c r="K290" s="224" t="s">
        <v>845</v>
      </c>
      <c r="L290" s="225" t="s">
        <v>3304</v>
      </c>
      <c r="M290" s="224" t="s">
        <v>846</v>
      </c>
      <c r="N290" s="224" t="s">
        <v>847</v>
      </c>
      <c r="O290" s="224" t="s">
        <v>848</v>
      </c>
      <c r="P290" s="225" t="s">
        <v>3304</v>
      </c>
      <c r="Q290" s="224" t="s">
        <v>795</v>
      </c>
      <c r="R290" s="225" t="s">
        <v>3993</v>
      </c>
      <c r="S290" s="225" t="s">
        <v>3994</v>
      </c>
      <c r="T290" s="225" t="s">
        <v>3992</v>
      </c>
      <c r="U290" s="224" t="s">
        <v>885</v>
      </c>
      <c r="V290" s="224" t="s">
        <v>1260</v>
      </c>
      <c r="W290" s="224" t="s">
        <v>850</v>
      </c>
      <c r="X290" s="228" t="str">
        <f>VLOOKUP(HelpMe7[[#This Row],[Technician]],Technicians[#All],3,FALSE)</f>
        <v>RAK Ceramics</v>
      </c>
      <c r="Y290" s="228" t="str">
        <f>VLOOKUP(HelpMe7[[#This Row],[Technician]],Technicians[#All],2,FALSE)</f>
        <v>SAP Basis</v>
      </c>
      <c r="Z290" s="233" t="e">
        <f>IF((TEXT("Oct 28, 2024 00:00 AM","mmm dd, yyyy hh:mm") - TEXT(HelpMe7[[#This Row],[Updated Creation Date]],"mmm dd, yyyy hh:mm"))&gt;0, "Yes","No")</f>
        <v>#VALUE!</v>
      </c>
      <c r="AA290" s="230">
        <f ca="1">IF(HelpMe7[[#This Row],[Updated Resolved Date]]="-",NOW()-TEXT(HelpMe7[[#This Row],[Updated Creation Date]],"mmm dd, yyyy hh:mm"),HelpMe7[[#This Row],[Updated Resolved Date]]-HelpMe7[[#This Row],[Updated Creation Date]])</f>
        <v>1.0305555555532919</v>
      </c>
      <c r="AB290" s="231" t="e">
        <f>YEAR(TEXT(HelpMe7[[#This Row],[Updated Creation Date]],"mmm dd, yyyy hh:mm"))</f>
        <v>#VALUE!</v>
      </c>
      <c r="AC290" s="228" t="e">
        <f>WEEKNUM(TEXT(HelpMe7[[#This Row],[Updated Creation Date]],"mmm dd, yyyy hh:mm"),2)</f>
        <v>#VALUE!</v>
      </c>
      <c r="AD290" s="228" t="e">
        <f>_xlfn.CONCAT(HelpMe7[[#This Row],[Year]],"-W",HelpMe7[[#This Row],[Week'#]])</f>
        <v>#VALUE!</v>
      </c>
      <c r="AE290" s="228" t="str">
        <f>IFERROR(VLOOKUP(HelpMe7[[#This Row],[ID]],CGTracker[#All],11,FALSE),"No CG Status Found")</f>
        <v>No CG Status Found</v>
      </c>
      <c r="AF290" s="228" t="e">
        <f>MONTH(TEXT(HelpMe7[[#This Row],[Updated Creation Date]],"mmm dd, yyyy hh:mm"))</f>
        <v>#VALUE!</v>
      </c>
      <c r="AG290" s="228" t="e">
        <f>_xlfn.CONCAT(HelpMe7[[#This Row],[Year]],"-M",HelpMe7[[#This Row],[Month]])</f>
        <v>#VALUE!</v>
      </c>
      <c r="AH290" s="228" t="str">
        <f ca="1">IF(HelpMe7[[#This Row],[Age]]&lt;2,"Less than 2",IF(HelpMe7[[#This Row],[Age]]&lt;5,"From 2 to 5",IF(HelpMe7[[#This Row],[Age]]&lt;10,"From 5 to 10","More than 10")))</f>
        <v>Less than 2</v>
      </c>
      <c r="AI2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45505.463888888888</v>
      </c>
      <c r="AJ2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45506.494444444441</v>
      </c>
    </row>
    <row r="291" spans="1:36" ht="14.5">
      <c r="A291" s="237" t="s">
        <v>3995</v>
      </c>
      <c r="B291" s="224" t="s">
        <v>117</v>
      </c>
      <c r="C291" s="224" t="s">
        <v>795</v>
      </c>
      <c r="D291" s="1" t="s">
        <v>1896</v>
      </c>
      <c r="E291" s="224" t="s">
        <v>963</v>
      </c>
      <c r="F291" s="224" t="s">
        <v>884</v>
      </c>
      <c r="G291" s="224" t="s">
        <v>844</v>
      </c>
      <c r="H291" s="224" t="s">
        <v>403</v>
      </c>
      <c r="I291" s="227" t="s">
        <v>3996</v>
      </c>
      <c r="J291" s="225" t="s">
        <v>3997</v>
      </c>
      <c r="K291" s="224" t="s">
        <v>845</v>
      </c>
      <c r="L291" s="225" t="s">
        <v>3998</v>
      </c>
      <c r="M291" s="224" t="s">
        <v>846</v>
      </c>
      <c r="N291" s="224" t="s">
        <v>1260</v>
      </c>
      <c r="O291" s="224" t="s">
        <v>848</v>
      </c>
      <c r="P291" s="225" t="s">
        <v>3998</v>
      </c>
      <c r="Q291" s="224" t="s">
        <v>795</v>
      </c>
      <c r="R291" s="225" t="s">
        <v>3999</v>
      </c>
      <c r="S291" s="225" t="s">
        <v>4000</v>
      </c>
      <c r="T291" s="225" t="s">
        <v>3997</v>
      </c>
      <c r="U291" s="224" t="s">
        <v>885</v>
      </c>
      <c r="V291" s="224" t="s">
        <v>1260</v>
      </c>
      <c r="W291" s="224" t="s">
        <v>850</v>
      </c>
      <c r="X291" s="228" t="str">
        <f>VLOOKUP(HelpMe7[[#This Row],[Technician]],Technicians[#All],3,FALSE)</f>
        <v>RAK Ceramics</v>
      </c>
      <c r="Y291" s="228" t="str">
        <f>VLOOKUP(HelpMe7[[#This Row],[Technician]],Technicians[#All],2,FALSE)</f>
        <v>SAP Basis</v>
      </c>
      <c r="Z291" s="233" t="e">
        <f>IF((TEXT("Oct 28, 2024 00:00 AM","mmm dd, yyyy hh:mm") - TEXT(HelpMe7[[#This Row],[Updated Creation Date]],"mmm dd, yyyy hh:mm"))&gt;0, "Yes","No")</f>
        <v>#VALUE!</v>
      </c>
      <c r="AA291" s="230">
        <f ca="1">IF(HelpMe7[[#This Row],[Updated Resolved Date]]="-",NOW()-TEXT(HelpMe7[[#This Row],[Updated Creation Date]],"mmm dd, yyyy hh:mm"),HelpMe7[[#This Row],[Updated Resolved Date]]-HelpMe7[[#This Row],[Updated Creation Date]])</f>
        <v>20.953472222223354</v>
      </c>
      <c r="AB291" s="231" t="e">
        <f>YEAR(TEXT(HelpMe7[[#This Row],[Updated Creation Date]],"mmm dd, yyyy hh:mm"))</f>
        <v>#VALUE!</v>
      </c>
      <c r="AC291" s="228" t="e">
        <f>WEEKNUM(TEXT(HelpMe7[[#This Row],[Updated Creation Date]],"mmm dd, yyyy hh:mm"),2)</f>
        <v>#VALUE!</v>
      </c>
      <c r="AD291" s="228" t="e">
        <f>_xlfn.CONCAT(HelpMe7[[#This Row],[Year]],"-W",HelpMe7[[#This Row],[Week'#]])</f>
        <v>#VALUE!</v>
      </c>
      <c r="AE291" s="228" t="str">
        <f>IFERROR(VLOOKUP(HelpMe7[[#This Row],[ID]],CGTracker[#All],11,FALSE),"No CG Status Found")</f>
        <v>No CG Status Found</v>
      </c>
      <c r="AF291" s="228" t="e">
        <f>MONTH(TEXT(HelpMe7[[#This Row],[Updated Creation Date]],"mmm dd, yyyy hh:mm"))</f>
        <v>#VALUE!</v>
      </c>
      <c r="AG291" s="228" t="e">
        <f>_xlfn.CONCAT(HelpMe7[[#This Row],[Year]],"-M",HelpMe7[[#This Row],[Month]])</f>
        <v>#VALUE!</v>
      </c>
      <c r="AH291" s="228" t="str">
        <f ca="1">IF(HelpMe7[[#This Row],[Age]]&lt;2,"Less than 2",IF(HelpMe7[[#This Row],[Age]]&lt;5,"From 2 to 5",IF(HelpMe7[[#This Row],[Age]]&lt;10,"From 5 to 10","More than 10")))</f>
        <v>More than 10</v>
      </c>
      <c r="AI2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45505.464583333334</v>
      </c>
      <c r="AJ2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45526.418055555558</v>
      </c>
    </row>
    <row r="292" spans="1:36" ht="14.5">
      <c r="A292" s="237" t="s">
        <v>4001</v>
      </c>
      <c r="B292" s="224" t="s">
        <v>156</v>
      </c>
      <c r="C292" s="224" t="s">
        <v>795</v>
      </c>
      <c r="D292" s="1" t="s">
        <v>2285</v>
      </c>
      <c r="E292" s="224" t="s">
        <v>2286</v>
      </c>
      <c r="F292" s="224" t="s">
        <v>742</v>
      </c>
      <c r="G292" s="224" t="s">
        <v>864</v>
      </c>
      <c r="H292" s="224" t="s">
        <v>403</v>
      </c>
      <c r="I292" s="227" t="s">
        <v>4002</v>
      </c>
      <c r="J292" s="225" t="s">
        <v>4003</v>
      </c>
      <c r="K292" s="224" t="s">
        <v>845</v>
      </c>
      <c r="L292" s="225" t="s">
        <v>4004</v>
      </c>
      <c r="M292" s="224" t="s">
        <v>846</v>
      </c>
      <c r="N292" s="224" t="s">
        <v>968</v>
      </c>
      <c r="O292" s="224" t="s">
        <v>848</v>
      </c>
      <c r="P292" s="225" t="s">
        <v>4004</v>
      </c>
      <c r="Q292" s="224" t="s">
        <v>795</v>
      </c>
      <c r="R292" s="225" t="s">
        <v>4005</v>
      </c>
      <c r="S292" s="225" t="s">
        <v>4006</v>
      </c>
      <c r="T292" s="225" t="s">
        <v>4003</v>
      </c>
      <c r="U292" s="224" t="s">
        <v>1260</v>
      </c>
      <c r="V292" s="224" t="s">
        <v>4007</v>
      </c>
      <c r="W292" s="224" t="s">
        <v>850</v>
      </c>
      <c r="X292" s="228" t="str">
        <f>VLOOKUP(HelpMe7[[#This Row],[Technician]],Technicians[#All],3,FALSE)</f>
        <v>RAK Ceramics</v>
      </c>
      <c r="Y292" s="228" t="str">
        <f>VLOOKUP(HelpMe7[[#This Row],[Technician]],Technicians[#All],2,FALSE)</f>
        <v>SAP SD</v>
      </c>
      <c r="Z292" s="233" t="e">
        <f>IF((TEXT("Oct 28, 2024 00:00 AM","mmm dd, yyyy hh:mm") - TEXT(HelpMe7[[#This Row],[Updated Creation Date]],"mmm dd, yyyy hh:mm"))&gt;0, "Yes","No")</f>
        <v>#VALUE!</v>
      </c>
      <c r="AA292" s="230">
        <f ca="1">IF(HelpMe7[[#This Row],[Updated Resolved Date]]="-",NOW()-TEXT(HelpMe7[[#This Row],[Updated Creation Date]],"mmm dd, yyyy hh:mm"),HelpMe7[[#This Row],[Updated Resolved Date]]-HelpMe7[[#This Row],[Updated Creation Date]])</f>
        <v>6.2805555555605679</v>
      </c>
      <c r="AB292" s="231" t="e">
        <f>YEAR(TEXT(HelpMe7[[#This Row],[Updated Creation Date]],"mmm dd, yyyy hh:mm"))</f>
        <v>#VALUE!</v>
      </c>
      <c r="AC292" s="228" t="e">
        <f>WEEKNUM(TEXT(HelpMe7[[#This Row],[Updated Creation Date]],"mmm dd, yyyy hh:mm"),2)</f>
        <v>#VALUE!</v>
      </c>
      <c r="AD292" s="228" t="e">
        <f>_xlfn.CONCAT(HelpMe7[[#This Row],[Year]],"-W",HelpMe7[[#This Row],[Week'#]])</f>
        <v>#VALUE!</v>
      </c>
      <c r="AE292" s="228" t="str">
        <f>IFERROR(VLOOKUP(HelpMe7[[#This Row],[ID]],CGTracker[#All],11,FALSE),"No CG Status Found")</f>
        <v>No CG Status Found</v>
      </c>
      <c r="AF292" s="228" t="e">
        <f>MONTH(TEXT(HelpMe7[[#This Row],[Updated Creation Date]],"mmm dd, yyyy hh:mm"))</f>
        <v>#VALUE!</v>
      </c>
      <c r="AG292" s="228" t="e">
        <f>_xlfn.CONCAT(HelpMe7[[#This Row],[Year]],"-M",HelpMe7[[#This Row],[Month]])</f>
        <v>#VALUE!</v>
      </c>
      <c r="AH292" s="228" t="str">
        <f ca="1">IF(HelpMe7[[#This Row],[Age]]&lt;2,"Less than 2",IF(HelpMe7[[#This Row],[Age]]&lt;5,"From 2 to 5",IF(HelpMe7[[#This Row],[Age]]&lt;10,"From 5 to 10","More than 10")))</f>
        <v>From 5 to 10</v>
      </c>
      <c r="AI2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45505.46597222222</v>
      </c>
      <c r="AJ2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45511.746527777781</v>
      </c>
    </row>
    <row r="293" spans="1:36" ht="14.5">
      <c r="A293" s="237" t="s">
        <v>4008</v>
      </c>
      <c r="B293" s="224" t="s">
        <v>156</v>
      </c>
      <c r="C293" s="224" t="s">
        <v>795</v>
      </c>
      <c r="D293" s="1" t="s">
        <v>1631</v>
      </c>
      <c r="E293" s="224" t="s">
        <v>886</v>
      </c>
      <c r="F293" s="224" t="s">
        <v>742</v>
      </c>
      <c r="G293" s="224" t="s">
        <v>864</v>
      </c>
      <c r="H293" s="224" t="s">
        <v>131</v>
      </c>
      <c r="I293" s="227" t="s">
        <v>4009</v>
      </c>
      <c r="J293" s="225" t="s">
        <v>4010</v>
      </c>
      <c r="K293" s="224" t="s">
        <v>845</v>
      </c>
      <c r="L293" s="225" t="s">
        <v>1260</v>
      </c>
      <c r="M293" s="224" t="s">
        <v>846</v>
      </c>
      <c r="N293" s="224" t="s">
        <v>912</v>
      </c>
      <c r="O293" s="224" t="s">
        <v>848</v>
      </c>
      <c r="P293" s="225" t="s">
        <v>4011</v>
      </c>
      <c r="Q293" s="224" t="s">
        <v>795</v>
      </c>
      <c r="R293" s="225" t="s">
        <v>1260</v>
      </c>
      <c r="S293" s="225" t="s">
        <v>1260</v>
      </c>
      <c r="T293" s="225" t="s">
        <v>4010</v>
      </c>
      <c r="U293" s="224" t="s">
        <v>1260</v>
      </c>
      <c r="V293" s="224" t="s">
        <v>1260</v>
      </c>
      <c r="W293" s="224" t="s">
        <v>850</v>
      </c>
      <c r="X293" s="228" t="str">
        <f>VLOOKUP(HelpMe7[[#This Row],[Technician]],Technicians[#All],3,FALSE)</f>
        <v>RAK Ceramics</v>
      </c>
      <c r="Y293" s="228" t="str">
        <f>VLOOKUP(HelpMe7[[#This Row],[Technician]],Technicians[#All],2,FALSE)</f>
        <v>SAP SD</v>
      </c>
      <c r="Z293" s="233" t="e">
        <f>IF((TEXT("Oct 28, 2024 00:00 AM","mmm dd, yyyy hh:mm") - TEXT(HelpMe7[[#This Row],[Updated Creation Date]],"mmm dd, yyyy hh:mm"))&gt;0, "Yes","No")</f>
        <v>#VALUE!</v>
      </c>
      <c r="AA293" s="230">
        <f ca="1">IF(HelpMe7[[#This Row],[Updated Resolved Date]]="-",NOW()-TEXT(HelpMe7[[#This Row],[Updated Creation Date]],"mmm dd, yyyy hh:mm"),HelpMe7[[#This Row],[Updated Resolved Date]]-HelpMe7[[#This Row],[Updated Creation Date]])</f>
        <v>147.31864016203326</v>
      </c>
      <c r="AB293" s="231" t="e">
        <f>YEAR(TEXT(HelpMe7[[#This Row],[Updated Creation Date]],"mmm dd, yyyy hh:mm"))</f>
        <v>#VALUE!</v>
      </c>
      <c r="AC293" s="228" t="e">
        <f>WEEKNUM(TEXT(HelpMe7[[#This Row],[Updated Creation Date]],"mmm dd, yyyy hh:mm"),2)</f>
        <v>#VALUE!</v>
      </c>
      <c r="AD293" s="228" t="e">
        <f>_xlfn.CONCAT(HelpMe7[[#This Row],[Year]],"-W",HelpMe7[[#This Row],[Week'#]])</f>
        <v>#VALUE!</v>
      </c>
      <c r="AE293" s="228" t="str">
        <f>IFERROR(VLOOKUP(HelpMe7[[#This Row],[ID]],CGTracker[#All],11,FALSE),"No CG Status Found")</f>
        <v>No CG Status Found</v>
      </c>
      <c r="AF293" s="228" t="e">
        <f>MONTH(TEXT(HelpMe7[[#This Row],[Updated Creation Date]],"mmm dd, yyyy hh:mm"))</f>
        <v>#VALUE!</v>
      </c>
      <c r="AG293" s="228" t="e">
        <f>_xlfn.CONCAT(HelpMe7[[#This Row],[Year]],"-M",HelpMe7[[#This Row],[Month]])</f>
        <v>#VALUE!</v>
      </c>
      <c r="AH293" s="228" t="str">
        <f ca="1">IF(HelpMe7[[#This Row],[Age]]&lt;2,"Less than 2",IF(HelpMe7[[#This Row],[Age]]&lt;5,"From 2 to 5",IF(HelpMe7[[#This Row],[Age]]&lt;10,"From 5 to 10","More than 10")))</f>
        <v>More than 10</v>
      </c>
      <c r="AI2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45505.466666666667</v>
      </c>
      <c r="AJ2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294" spans="1:36" ht="14.5">
      <c r="A294" s="237" t="s">
        <v>4012</v>
      </c>
      <c r="B294" s="224" t="s">
        <v>156</v>
      </c>
      <c r="C294" s="224" t="s">
        <v>795</v>
      </c>
      <c r="D294" s="1" t="s">
        <v>2423</v>
      </c>
      <c r="E294" s="224" t="s">
        <v>2424</v>
      </c>
      <c r="F294" s="224" t="s">
        <v>843</v>
      </c>
      <c r="G294" s="224" t="s">
        <v>844</v>
      </c>
      <c r="H294" s="224" t="s">
        <v>403</v>
      </c>
      <c r="I294" s="227" t="s">
        <v>4013</v>
      </c>
      <c r="J294" s="225" t="s">
        <v>4014</v>
      </c>
      <c r="K294" s="224" t="s">
        <v>845</v>
      </c>
      <c r="L294" s="225" t="s">
        <v>4015</v>
      </c>
      <c r="M294" s="224" t="s">
        <v>846</v>
      </c>
      <c r="N294" s="224" t="s">
        <v>847</v>
      </c>
      <c r="O294" s="224" t="s">
        <v>848</v>
      </c>
      <c r="P294" s="225" t="s">
        <v>4015</v>
      </c>
      <c r="Q294" s="224" t="s">
        <v>795</v>
      </c>
      <c r="R294" s="225" t="s">
        <v>4016</v>
      </c>
      <c r="S294" s="225" t="s">
        <v>4016</v>
      </c>
      <c r="T294" s="225" t="s">
        <v>4014</v>
      </c>
      <c r="U294" s="224" t="s">
        <v>1260</v>
      </c>
      <c r="V294" s="224" t="s">
        <v>1260</v>
      </c>
      <c r="W294" s="224" t="s">
        <v>850</v>
      </c>
      <c r="X294" s="228" t="str">
        <f>VLOOKUP(HelpMe7[[#This Row],[Technician]],Technicians[#All],3,FALSE)</f>
        <v>RAK Ceramics</v>
      </c>
      <c r="Y294" s="228" t="str">
        <f>VLOOKUP(HelpMe7[[#This Row],[Technician]],Technicians[#All],2,FALSE)</f>
        <v>SAP Basis</v>
      </c>
      <c r="Z294" s="233" t="e">
        <f>IF((TEXT("Oct 28, 2024 00:00 AM","mmm dd, yyyy hh:mm") - TEXT(HelpMe7[[#This Row],[Updated Creation Date]],"mmm dd, yyyy hh:mm"))&gt;0, "Yes","No")</f>
        <v>#VALUE!</v>
      </c>
      <c r="AA294" s="230">
        <f ca="1">IF(HelpMe7[[#This Row],[Updated Resolved Date]]="-",NOW()-TEXT(HelpMe7[[#This Row],[Updated Creation Date]],"mmm dd, yyyy hh:mm"),HelpMe7[[#This Row],[Updated Resolved Date]]-HelpMe7[[#This Row],[Updated Creation Date]])</f>
        <v>0.93611111110658385</v>
      </c>
      <c r="AB294" s="231" t="e">
        <f>YEAR(TEXT(HelpMe7[[#This Row],[Updated Creation Date]],"mmm dd, yyyy hh:mm"))</f>
        <v>#VALUE!</v>
      </c>
      <c r="AC294" s="228" t="e">
        <f>WEEKNUM(TEXT(HelpMe7[[#This Row],[Updated Creation Date]],"mmm dd, yyyy hh:mm"),2)</f>
        <v>#VALUE!</v>
      </c>
      <c r="AD294" s="228" t="e">
        <f>_xlfn.CONCAT(HelpMe7[[#This Row],[Year]],"-W",HelpMe7[[#This Row],[Week'#]])</f>
        <v>#VALUE!</v>
      </c>
      <c r="AE294" s="228" t="str">
        <f>IFERROR(VLOOKUP(HelpMe7[[#This Row],[ID]],CGTracker[#All],11,FALSE),"No CG Status Found")</f>
        <v>No CG Status Found</v>
      </c>
      <c r="AF294" s="228" t="e">
        <f>MONTH(TEXT(HelpMe7[[#This Row],[Updated Creation Date]],"mmm dd, yyyy hh:mm"))</f>
        <v>#VALUE!</v>
      </c>
      <c r="AG294" s="228" t="e">
        <f>_xlfn.CONCAT(HelpMe7[[#This Row],[Year]],"-M",HelpMe7[[#This Row],[Month]])</f>
        <v>#VALUE!</v>
      </c>
      <c r="AH294" s="228" t="str">
        <f ca="1">IF(HelpMe7[[#This Row],[Age]]&lt;2,"Less than 2",IF(HelpMe7[[#This Row],[Age]]&lt;5,"From 2 to 5",IF(HelpMe7[[#This Row],[Age]]&lt;10,"From 5 to 10","More than 10")))</f>
        <v>Less than 2</v>
      </c>
      <c r="AI2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45505.467361111114</v>
      </c>
      <c r="AJ2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45506.40347222222</v>
      </c>
    </row>
    <row r="295" spans="1:36" ht="14.5">
      <c r="A295" s="237" t="s">
        <v>4017</v>
      </c>
      <c r="B295" s="224" t="s">
        <v>156</v>
      </c>
      <c r="C295" s="224" t="s">
        <v>881</v>
      </c>
      <c r="D295" s="1" t="s">
        <v>1296</v>
      </c>
      <c r="E295" s="224" t="s">
        <v>1297</v>
      </c>
      <c r="F295" s="224" t="s">
        <v>1292</v>
      </c>
      <c r="G295" s="224" t="s">
        <v>1294</v>
      </c>
      <c r="H295" s="224" t="s">
        <v>403</v>
      </c>
      <c r="I295" s="227" t="s">
        <v>4018</v>
      </c>
      <c r="J295" s="225" t="s">
        <v>4019</v>
      </c>
      <c r="K295" s="224" t="s">
        <v>1298</v>
      </c>
      <c r="L295" s="225" t="s">
        <v>3304</v>
      </c>
      <c r="M295" s="224" t="s">
        <v>846</v>
      </c>
      <c r="N295" s="224" t="s">
        <v>983</v>
      </c>
      <c r="O295" s="224" t="s">
        <v>848</v>
      </c>
      <c r="P295" s="225" t="s">
        <v>3304</v>
      </c>
      <c r="Q295" s="224" t="s">
        <v>881</v>
      </c>
      <c r="R295" s="225" t="s">
        <v>4020</v>
      </c>
      <c r="S295" s="225" t="s">
        <v>4020</v>
      </c>
      <c r="T295" s="225" t="s">
        <v>4019</v>
      </c>
      <c r="U295" s="224" t="s">
        <v>1260</v>
      </c>
      <c r="V295" s="224" t="s">
        <v>1260</v>
      </c>
      <c r="W295" s="224" t="s">
        <v>1299</v>
      </c>
      <c r="X295" s="228" t="str">
        <f>VLOOKUP(HelpMe7[[#This Row],[Technician]],Technicians[#All],3,FALSE)</f>
        <v>RAK Ceramics</v>
      </c>
      <c r="Y295" s="228" t="str">
        <f>VLOOKUP(HelpMe7[[#This Row],[Technician]],Technicians[#All],2,FALSE)</f>
        <v>SharePoint</v>
      </c>
      <c r="Z295" s="233" t="e">
        <f>IF((TEXT("Oct 28, 2024 00:00 AM","mmm dd, yyyy hh:mm") - TEXT(HelpMe7[[#This Row],[Updated Creation Date]],"mmm dd, yyyy hh:mm"))&gt;0, "Yes","No")</f>
        <v>#VALUE!</v>
      </c>
      <c r="AA295" s="230">
        <f ca="1">IF(HelpMe7[[#This Row],[Updated Resolved Date]]="-",NOW()-TEXT(HelpMe7[[#This Row],[Updated Creation Date]],"mmm dd, yyyy hh:mm"),HelpMe7[[#This Row],[Updated Resolved Date]]-HelpMe7[[#This Row],[Updated Creation Date]])</f>
        <v>1.0256944444481633</v>
      </c>
      <c r="AB295" s="231" t="e">
        <f>YEAR(TEXT(HelpMe7[[#This Row],[Updated Creation Date]],"mmm dd, yyyy hh:mm"))</f>
        <v>#VALUE!</v>
      </c>
      <c r="AC295" s="228" t="e">
        <f>WEEKNUM(TEXT(HelpMe7[[#This Row],[Updated Creation Date]],"mmm dd, yyyy hh:mm"),2)</f>
        <v>#VALUE!</v>
      </c>
      <c r="AD295" s="228" t="e">
        <f>_xlfn.CONCAT(HelpMe7[[#This Row],[Year]],"-W",HelpMe7[[#This Row],[Week'#]])</f>
        <v>#VALUE!</v>
      </c>
      <c r="AE295" s="228" t="str">
        <f>IFERROR(VLOOKUP(HelpMe7[[#This Row],[ID]],CGTracker[#All],11,FALSE),"No CG Status Found")</f>
        <v>No CG Status Found</v>
      </c>
      <c r="AF295" s="228" t="e">
        <f>MONTH(TEXT(HelpMe7[[#This Row],[Updated Creation Date]],"mmm dd, yyyy hh:mm"))</f>
        <v>#VALUE!</v>
      </c>
      <c r="AG295" s="228" t="e">
        <f>_xlfn.CONCAT(HelpMe7[[#This Row],[Year]],"-M",HelpMe7[[#This Row],[Month]])</f>
        <v>#VALUE!</v>
      </c>
      <c r="AH295" s="228" t="str">
        <f ca="1">IF(HelpMe7[[#This Row],[Age]]&lt;2,"Less than 2",IF(HelpMe7[[#This Row],[Age]]&lt;5,"From 2 to 5",IF(HelpMe7[[#This Row],[Age]]&lt;10,"From 5 to 10","More than 10")))</f>
        <v>Less than 2</v>
      </c>
      <c r="AI2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45506.493750000001</v>
      </c>
    </row>
    <row r="296" spans="1:36" ht="14.5">
      <c r="A296" s="237" t="s">
        <v>4021</v>
      </c>
      <c r="B296" s="224" t="s">
        <v>156</v>
      </c>
      <c r="C296" s="224" t="s">
        <v>795</v>
      </c>
      <c r="D296" s="1" t="s">
        <v>1350</v>
      </c>
      <c r="E296" s="224" t="s">
        <v>1351</v>
      </c>
      <c r="F296" s="224" t="s">
        <v>843</v>
      </c>
      <c r="G296" s="224" t="s">
        <v>844</v>
      </c>
      <c r="H296" s="224" t="s">
        <v>403</v>
      </c>
      <c r="I296" s="227" t="s">
        <v>4018</v>
      </c>
      <c r="J296" s="225" t="s">
        <v>4022</v>
      </c>
      <c r="K296" s="224" t="s">
        <v>845</v>
      </c>
      <c r="L296" s="225" t="s">
        <v>4023</v>
      </c>
      <c r="M296" s="224" t="s">
        <v>846</v>
      </c>
      <c r="N296" s="224" t="s">
        <v>895</v>
      </c>
      <c r="O296" s="224" t="s">
        <v>848</v>
      </c>
      <c r="P296" s="225" t="s">
        <v>4023</v>
      </c>
      <c r="Q296" s="224" t="s">
        <v>795</v>
      </c>
      <c r="R296" s="225" t="s">
        <v>4024</v>
      </c>
      <c r="S296" s="225" t="s">
        <v>4024</v>
      </c>
      <c r="T296" s="225" t="s">
        <v>4022</v>
      </c>
      <c r="U296" s="224" t="s">
        <v>1260</v>
      </c>
      <c r="V296" s="224" t="s">
        <v>1260</v>
      </c>
      <c r="W296" s="224" t="s">
        <v>850</v>
      </c>
      <c r="X296" s="228" t="str">
        <f>VLOOKUP(HelpMe7[[#This Row],[Technician]],Technicians[#All],3,FALSE)</f>
        <v>RAK Ceramics</v>
      </c>
      <c r="Y296" s="228" t="str">
        <f>VLOOKUP(HelpMe7[[#This Row],[Technician]],Technicians[#All],2,FALSE)</f>
        <v>SAP Basis</v>
      </c>
      <c r="Z296" s="233" t="e">
        <f>IF((TEXT("Oct 28, 2024 00:00 AM","mmm dd, yyyy hh:mm") - TEXT(HelpMe7[[#This Row],[Updated Creation Date]],"mmm dd, yyyy hh:mm"))&gt;0, "Yes","No")</f>
        <v>#VALUE!</v>
      </c>
      <c r="AA296" s="230">
        <f ca="1">IF(HelpMe7[[#This Row],[Updated Resolved Date]]="-",NOW()-TEXT(HelpMe7[[#This Row],[Updated Creation Date]],"mmm dd, yyyy hh:mm"),HelpMe7[[#This Row],[Updated Resolved Date]]-HelpMe7[[#This Row],[Updated Creation Date]])</f>
        <v>0.21875</v>
      </c>
      <c r="AB296" s="231" t="e">
        <f>YEAR(TEXT(HelpMe7[[#This Row],[Updated Creation Date]],"mmm dd, yyyy hh:mm"))</f>
        <v>#VALUE!</v>
      </c>
      <c r="AC296" s="228" t="e">
        <f>WEEKNUM(TEXT(HelpMe7[[#This Row],[Updated Creation Date]],"mmm dd, yyyy hh:mm"),2)</f>
        <v>#VALUE!</v>
      </c>
      <c r="AD296" s="228" t="e">
        <f>_xlfn.CONCAT(HelpMe7[[#This Row],[Year]],"-W",HelpMe7[[#This Row],[Week'#]])</f>
        <v>#VALUE!</v>
      </c>
      <c r="AE296" s="228" t="str">
        <f>IFERROR(VLOOKUP(HelpMe7[[#This Row],[ID]],CGTracker[#All],11,FALSE),"No CG Status Found")</f>
        <v>No CG Status Found</v>
      </c>
      <c r="AF296" s="228" t="e">
        <f>MONTH(TEXT(HelpMe7[[#This Row],[Updated Creation Date]],"mmm dd, yyyy hh:mm"))</f>
        <v>#VALUE!</v>
      </c>
      <c r="AG296" s="228" t="e">
        <f>_xlfn.CONCAT(HelpMe7[[#This Row],[Year]],"-M",HelpMe7[[#This Row],[Month]])</f>
        <v>#VALUE!</v>
      </c>
      <c r="AH296" s="228" t="str">
        <f ca="1">IF(HelpMe7[[#This Row],[Age]]&lt;2,"Less than 2",IF(HelpMe7[[#This Row],[Age]]&lt;5,"From 2 to 5",IF(HelpMe7[[#This Row],[Age]]&lt;10,"From 5 to 10","More than 10")))</f>
        <v>Less than 2</v>
      </c>
      <c r="AI2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45505.686805555553</v>
      </c>
    </row>
    <row r="297" spans="1:36" ht="14.5">
      <c r="A297" s="237" t="s">
        <v>4025</v>
      </c>
      <c r="B297" s="224" t="s">
        <v>156</v>
      </c>
      <c r="C297" s="224" t="s">
        <v>795</v>
      </c>
      <c r="D297" s="1" t="s">
        <v>4026</v>
      </c>
      <c r="E297" s="224" t="s">
        <v>963</v>
      </c>
      <c r="F297" s="224" t="s">
        <v>843</v>
      </c>
      <c r="G297" s="224" t="s">
        <v>844</v>
      </c>
      <c r="H297" s="224" t="s">
        <v>403</v>
      </c>
      <c r="I297" s="227" t="s">
        <v>4027</v>
      </c>
      <c r="J297" s="225" t="s">
        <v>4028</v>
      </c>
      <c r="K297" s="224" t="s">
        <v>845</v>
      </c>
      <c r="L297" s="225" t="s">
        <v>4029</v>
      </c>
      <c r="M297" s="224" t="s">
        <v>846</v>
      </c>
      <c r="N297" s="224" t="s">
        <v>1167</v>
      </c>
      <c r="O297" s="224" t="s">
        <v>848</v>
      </c>
      <c r="P297" s="225" t="s">
        <v>4029</v>
      </c>
      <c r="Q297" s="224" t="s">
        <v>795</v>
      </c>
      <c r="R297" s="225" t="s">
        <v>4030</v>
      </c>
      <c r="S297" s="225" t="s">
        <v>4030</v>
      </c>
      <c r="T297" s="225" t="s">
        <v>4028</v>
      </c>
      <c r="U297" s="224" t="s">
        <v>1260</v>
      </c>
      <c r="V297" s="224" t="s">
        <v>1260</v>
      </c>
      <c r="W297" s="224" t="s">
        <v>850</v>
      </c>
      <c r="X297" s="228" t="str">
        <f>VLOOKUP(HelpMe7[[#This Row],[Technician]],Technicians[#All],3,FALSE)</f>
        <v>RAK Ceramics</v>
      </c>
      <c r="Y297" s="228" t="str">
        <f>VLOOKUP(HelpMe7[[#This Row],[Technician]],Technicians[#All],2,FALSE)</f>
        <v>SAP Basis</v>
      </c>
      <c r="Z297" s="233" t="e">
        <f>IF((TEXT("Oct 28, 2024 00:00 AM","mmm dd, yyyy hh:mm") - TEXT(HelpMe7[[#This Row],[Updated Creation Date]],"mmm dd, yyyy hh:mm"))&gt;0, "Yes","No")</f>
        <v>#VALUE!</v>
      </c>
      <c r="AA297" s="230">
        <f ca="1">IF(HelpMe7[[#This Row],[Updated Resolved Date]]="-",NOW()-TEXT(HelpMe7[[#This Row],[Updated Creation Date]],"mmm dd, yyyy hh:mm"),HelpMe7[[#This Row],[Updated Resolved Date]]-HelpMe7[[#This Row],[Updated Creation Date]])</f>
        <v>0.17916666666860692</v>
      </c>
      <c r="AB297" s="231" t="e">
        <f>YEAR(TEXT(HelpMe7[[#This Row],[Updated Creation Date]],"mmm dd, yyyy hh:mm"))</f>
        <v>#VALUE!</v>
      </c>
      <c r="AC297" s="228" t="e">
        <f>WEEKNUM(TEXT(HelpMe7[[#This Row],[Updated Creation Date]],"mmm dd, yyyy hh:mm"),2)</f>
        <v>#VALUE!</v>
      </c>
      <c r="AD297" s="228" t="e">
        <f>_xlfn.CONCAT(HelpMe7[[#This Row],[Year]],"-W",HelpMe7[[#This Row],[Week'#]])</f>
        <v>#VALUE!</v>
      </c>
      <c r="AE297" s="228" t="str">
        <f>IFERROR(VLOOKUP(HelpMe7[[#This Row],[ID]],CGTracker[#All],11,FALSE),"No CG Status Found")</f>
        <v>No CG Status Found</v>
      </c>
      <c r="AF297" s="228" t="e">
        <f>MONTH(TEXT(HelpMe7[[#This Row],[Updated Creation Date]],"mmm dd, yyyy hh:mm"))</f>
        <v>#VALUE!</v>
      </c>
      <c r="AG297" s="228" t="e">
        <f>_xlfn.CONCAT(HelpMe7[[#This Row],[Year]],"-M",HelpMe7[[#This Row],[Month]])</f>
        <v>#VALUE!</v>
      </c>
      <c r="AH297" s="228" t="str">
        <f ca="1">IF(HelpMe7[[#This Row],[Age]]&lt;2,"Less than 2",IF(HelpMe7[[#This Row],[Age]]&lt;5,"From 2 to 5",IF(HelpMe7[[#This Row],[Age]]&lt;10,"From 5 to 10","More than 10")))</f>
        <v>Less than 2</v>
      </c>
      <c r="AI2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45505.470138888886</v>
      </c>
      <c r="AJ2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45505.649305555555</v>
      </c>
    </row>
    <row r="298" spans="1:36" ht="14.5">
      <c r="A298" s="237" t="s">
        <v>4031</v>
      </c>
      <c r="B298" s="224" t="s">
        <v>117</v>
      </c>
      <c r="C298" s="224" t="s">
        <v>795</v>
      </c>
      <c r="D298" s="1" t="s">
        <v>1545</v>
      </c>
      <c r="E298" s="224" t="s">
        <v>911</v>
      </c>
      <c r="F298" s="224" t="s">
        <v>884</v>
      </c>
      <c r="G298" s="224" t="s">
        <v>844</v>
      </c>
      <c r="H298" s="224" t="s">
        <v>403</v>
      </c>
      <c r="I298" s="227" t="s">
        <v>4032</v>
      </c>
      <c r="J298" s="225" t="s">
        <v>4033</v>
      </c>
      <c r="K298" s="224" t="s">
        <v>845</v>
      </c>
      <c r="L298" s="225" t="s">
        <v>3473</v>
      </c>
      <c r="M298" s="224" t="s">
        <v>911</v>
      </c>
      <c r="N298" s="224" t="s">
        <v>912</v>
      </c>
      <c r="O298" s="224" t="s">
        <v>848</v>
      </c>
      <c r="P298" s="225" t="s">
        <v>3473</v>
      </c>
      <c r="Q298" s="224" t="s">
        <v>795</v>
      </c>
      <c r="R298" s="225" t="s">
        <v>4034</v>
      </c>
      <c r="S298" s="225" t="s">
        <v>4035</v>
      </c>
      <c r="T298" s="225" t="s">
        <v>4033</v>
      </c>
      <c r="U298" s="224" t="s">
        <v>885</v>
      </c>
      <c r="V298" s="224" t="s">
        <v>1260</v>
      </c>
      <c r="W298" s="224" t="s">
        <v>850</v>
      </c>
      <c r="X298" s="228" t="str">
        <f>VLOOKUP(HelpMe7[[#This Row],[Technician]],Technicians[#All],3,FALSE)</f>
        <v>RAK Ceramics</v>
      </c>
      <c r="Y298" s="228" t="str">
        <f>VLOOKUP(HelpMe7[[#This Row],[Technician]],Technicians[#All],2,FALSE)</f>
        <v>SAP Basis</v>
      </c>
      <c r="Z298" s="233" t="e">
        <f>IF((TEXT("Oct 28, 2024 00:00 AM","mmm dd, yyyy hh:mm") - TEXT(HelpMe7[[#This Row],[Updated Creation Date]],"mmm dd, yyyy hh:mm"))&gt;0, "Yes","No")</f>
        <v>#VALUE!</v>
      </c>
      <c r="AA298" s="230">
        <f ca="1">IF(HelpMe7[[#This Row],[Updated Resolved Date]]="-",NOW()-TEXT(HelpMe7[[#This Row],[Updated Creation Date]],"mmm dd, yyyy hh:mm"),HelpMe7[[#This Row],[Updated Resolved Date]]-HelpMe7[[#This Row],[Updated Creation Date]])</f>
        <v>3.9583333333357587</v>
      </c>
      <c r="AB298" s="231" t="e">
        <f>YEAR(TEXT(HelpMe7[[#This Row],[Updated Creation Date]],"mmm dd, yyyy hh:mm"))</f>
        <v>#VALUE!</v>
      </c>
      <c r="AC298" s="228" t="e">
        <f>WEEKNUM(TEXT(HelpMe7[[#This Row],[Updated Creation Date]],"mmm dd, yyyy hh:mm"),2)</f>
        <v>#VALUE!</v>
      </c>
      <c r="AD298" s="228" t="e">
        <f>_xlfn.CONCAT(HelpMe7[[#This Row],[Year]],"-W",HelpMe7[[#This Row],[Week'#]])</f>
        <v>#VALUE!</v>
      </c>
      <c r="AE298" s="228" t="str">
        <f>IFERROR(VLOOKUP(HelpMe7[[#This Row],[ID]],CGTracker[#All],11,FALSE),"No CG Status Found")</f>
        <v>No CG Status Found</v>
      </c>
      <c r="AF298" s="228" t="e">
        <f>MONTH(TEXT(HelpMe7[[#This Row],[Updated Creation Date]],"mmm dd, yyyy hh:mm"))</f>
        <v>#VALUE!</v>
      </c>
      <c r="AG298" s="228" t="e">
        <f>_xlfn.CONCAT(HelpMe7[[#This Row],[Year]],"-M",HelpMe7[[#This Row],[Month]])</f>
        <v>#VALUE!</v>
      </c>
      <c r="AH298" s="228" t="str">
        <f ca="1">IF(HelpMe7[[#This Row],[Age]]&lt;2,"Less than 2",IF(HelpMe7[[#This Row],[Age]]&lt;5,"From 2 to 5",IF(HelpMe7[[#This Row],[Age]]&lt;10,"From 5 to 10","More than 10")))</f>
        <v>From 2 to 5</v>
      </c>
      <c r="AI2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45505.518055555556</v>
      </c>
      <c r="AJ2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45509.476388888892</v>
      </c>
    </row>
    <row r="299" spans="1:36" ht="14.5">
      <c r="A299" s="237" t="s">
        <v>4036</v>
      </c>
      <c r="B299" s="224" t="s">
        <v>117</v>
      </c>
      <c r="C299" s="224" t="s">
        <v>795</v>
      </c>
      <c r="D299" s="1" t="s">
        <v>2234</v>
      </c>
      <c r="E299" s="224" t="s">
        <v>2196</v>
      </c>
      <c r="F299" s="224" t="s">
        <v>843</v>
      </c>
      <c r="G299" s="224" t="s">
        <v>844</v>
      </c>
      <c r="H299" s="224" t="s">
        <v>403</v>
      </c>
      <c r="I299" s="227" t="s">
        <v>4037</v>
      </c>
      <c r="J299" s="225" t="s">
        <v>4038</v>
      </c>
      <c r="K299" s="224" t="s">
        <v>845</v>
      </c>
      <c r="L299" s="225" t="s">
        <v>3541</v>
      </c>
      <c r="M299" s="224" t="s">
        <v>2196</v>
      </c>
      <c r="N299" s="224" t="s">
        <v>860</v>
      </c>
      <c r="O299" s="224" t="s">
        <v>848</v>
      </c>
      <c r="P299" s="225" t="s">
        <v>3541</v>
      </c>
      <c r="Q299" s="224" t="s">
        <v>795</v>
      </c>
      <c r="R299" s="225" t="s">
        <v>4039</v>
      </c>
      <c r="S299" s="225" t="s">
        <v>4040</v>
      </c>
      <c r="T299" s="225" t="s">
        <v>4038</v>
      </c>
      <c r="U299" s="224" t="s">
        <v>885</v>
      </c>
      <c r="V299" s="224" t="s">
        <v>1260</v>
      </c>
      <c r="W299" s="224" t="s">
        <v>850</v>
      </c>
      <c r="X299" s="228" t="str">
        <f>VLOOKUP(HelpMe7[[#This Row],[Technician]],Technicians[#All],3,FALSE)</f>
        <v>RAK Ceramics</v>
      </c>
      <c r="Y299" s="228" t="str">
        <f>VLOOKUP(HelpMe7[[#This Row],[Technician]],Technicians[#All],2,FALSE)</f>
        <v>SAP Basis</v>
      </c>
      <c r="Z299" s="233" t="e">
        <f>IF((TEXT("Oct 28, 2024 00:00 AM","mmm dd, yyyy hh:mm") - TEXT(HelpMe7[[#This Row],[Updated Creation Date]],"mmm dd, yyyy hh:mm"))&gt;0, "Yes","No")</f>
        <v>#VALUE!</v>
      </c>
      <c r="AA299" s="230">
        <f ca="1">IF(HelpMe7[[#This Row],[Updated Resolved Date]]="-",NOW()-TEXT(HelpMe7[[#This Row],[Updated Creation Date]],"mmm dd, yyyy hh:mm"),HelpMe7[[#This Row],[Updated Resolved Date]]-HelpMe7[[#This Row],[Updated Creation Date]])</f>
        <v>49.120833333334303</v>
      </c>
      <c r="AB299" s="231" t="e">
        <f>YEAR(TEXT(HelpMe7[[#This Row],[Updated Creation Date]],"mmm dd, yyyy hh:mm"))</f>
        <v>#VALUE!</v>
      </c>
      <c r="AC299" s="228" t="e">
        <f>WEEKNUM(TEXT(HelpMe7[[#This Row],[Updated Creation Date]],"mmm dd, yyyy hh:mm"),2)</f>
        <v>#VALUE!</v>
      </c>
      <c r="AD299" s="228" t="e">
        <f>_xlfn.CONCAT(HelpMe7[[#This Row],[Year]],"-W",HelpMe7[[#This Row],[Week'#]])</f>
        <v>#VALUE!</v>
      </c>
      <c r="AE299" s="228" t="str">
        <f>IFERROR(VLOOKUP(HelpMe7[[#This Row],[ID]],CGTracker[#All],11,FALSE),"No CG Status Found")</f>
        <v>No CG Status Found</v>
      </c>
      <c r="AF299" s="228" t="e">
        <f>MONTH(TEXT(HelpMe7[[#This Row],[Updated Creation Date]],"mmm dd, yyyy hh:mm"))</f>
        <v>#VALUE!</v>
      </c>
      <c r="AG299" s="228" t="e">
        <f>_xlfn.CONCAT(HelpMe7[[#This Row],[Year]],"-M",HelpMe7[[#This Row],[Month]])</f>
        <v>#VALUE!</v>
      </c>
      <c r="AH299" s="228" t="str">
        <f ca="1">IF(HelpMe7[[#This Row],[Age]]&lt;2,"Less than 2",IF(HelpMe7[[#This Row],[Age]]&lt;5,"From 2 to 5",IF(HelpMe7[[#This Row],[Age]]&lt;10,"From 5 to 10","More than 10")))</f>
        <v>More than 10</v>
      </c>
      <c r="AI2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45505.626388888886</v>
      </c>
      <c r="AJ2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45554.74722222222</v>
      </c>
    </row>
    <row r="300" spans="1:36" ht="14.5">
      <c r="A300" s="237" t="s">
        <v>4041</v>
      </c>
      <c r="B300" s="224" t="s">
        <v>117</v>
      </c>
      <c r="C300" s="224" t="s">
        <v>795</v>
      </c>
      <c r="D300" s="1" t="s">
        <v>4042</v>
      </c>
      <c r="E300" s="224" t="s">
        <v>2059</v>
      </c>
      <c r="F300" s="224" t="s">
        <v>843</v>
      </c>
      <c r="G300" s="224" t="s">
        <v>844</v>
      </c>
      <c r="H300" s="224" t="s">
        <v>131</v>
      </c>
      <c r="I300" s="227" t="s">
        <v>4043</v>
      </c>
      <c r="J300" s="225" t="s">
        <v>4044</v>
      </c>
      <c r="K300" s="224" t="s">
        <v>845</v>
      </c>
      <c r="L300" s="225" t="s">
        <v>1260</v>
      </c>
      <c r="M300" s="224" t="s">
        <v>2059</v>
      </c>
      <c r="N300" s="224" t="s">
        <v>860</v>
      </c>
      <c r="O300" s="224" t="s">
        <v>848</v>
      </c>
      <c r="P300" s="225" t="s">
        <v>3994</v>
      </c>
      <c r="Q300" s="224" t="s">
        <v>795</v>
      </c>
      <c r="R300" s="225" t="s">
        <v>1260</v>
      </c>
      <c r="S300" s="225" t="s">
        <v>4045</v>
      </c>
      <c r="T300" s="225" t="s">
        <v>4044</v>
      </c>
      <c r="U300" s="224" t="s">
        <v>885</v>
      </c>
      <c r="V300" s="224" t="s">
        <v>1260</v>
      </c>
      <c r="W300" s="224" t="s">
        <v>850</v>
      </c>
      <c r="X300" s="228" t="str">
        <f>VLOOKUP(HelpMe7[[#This Row],[Technician]],Technicians[#All],3,FALSE)</f>
        <v>RAK Ceramics</v>
      </c>
      <c r="Y300" s="228" t="str">
        <f>VLOOKUP(HelpMe7[[#This Row],[Technician]],Technicians[#All],2,FALSE)</f>
        <v>SAP Basis</v>
      </c>
      <c r="Z300" s="233" t="e">
        <f>IF((TEXT("Oct 28, 2024 00:00 AM","mmm dd, yyyy hh:mm") - TEXT(HelpMe7[[#This Row],[Updated Creation Date]],"mmm dd, yyyy hh:mm"))&gt;0, "Yes","No")</f>
        <v>#VALUE!</v>
      </c>
      <c r="AA300" s="230">
        <f ca="1">IF(HelpMe7[[#This Row],[Updated Resolved Date]]="-",NOW()-TEXT(HelpMe7[[#This Row],[Updated Creation Date]],"mmm dd, yyyy hh:mm"),HelpMe7[[#This Row],[Updated Resolved Date]]-HelpMe7[[#This Row],[Updated Creation Date]])</f>
        <v>147.14780682870332</v>
      </c>
      <c r="AB300" s="231" t="e">
        <f>YEAR(TEXT(HelpMe7[[#This Row],[Updated Creation Date]],"mmm dd, yyyy hh:mm"))</f>
        <v>#VALUE!</v>
      </c>
      <c r="AC300" s="228" t="e">
        <f>WEEKNUM(TEXT(HelpMe7[[#This Row],[Updated Creation Date]],"mmm dd, yyyy hh:mm"),2)</f>
        <v>#VALUE!</v>
      </c>
      <c r="AD300" s="228" t="e">
        <f>_xlfn.CONCAT(HelpMe7[[#This Row],[Year]],"-W",HelpMe7[[#This Row],[Week'#]])</f>
        <v>#VALUE!</v>
      </c>
      <c r="AE300" s="228" t="str">
        <f>IFERROR(VLOOKUP(HelpMe7[[#This Row],[ID]],CGTracker[#All],11,FALSE),"No CG Status Found")</f>
        <v>No CG Status Found</v>
      </c>
      <c r="AF300" s="228" t="e">
        <f>MONTH(TEXT(HelpMe7[[#This Row],[Updated Creation Date]],"mmm dd, yyyy hh:mm"))</f>
        <v>#VALUE!</v>
      </c>
      <c r="AG300" s="228" t="e">
        <f>_xlfn.CONCAT(HelpMe7[[#This Row],[Year]],"-M",HelpMe7[[#This Row],[Month]])</f>
        <v>#VALUE!</v>
      </c>
      <c r="AH300" s="228" t="str">
        <f ca="1">IF(HelpMe7[[#This Row],[Age]]&lt;2,"Less than 2",IF(HelpMe7[[#This Row],[Age]]&lt;5,"From 2 to 5",IF(HelpMe7[[#This Row],[Age]]&lt;10,"From 5 to 10","More than 10")))</f>
        <v>More than 10</v>
      </c>
      <c r="AI3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45505.637499999997</v>
      </c>
      <c r="AJ3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01" spans="1:36" ht="14.5">
      <c r="A301" s="237" t="s">
        <v>4046</v>
      </c>
      <c r="B301" s="224" t="s">
        <v>117</v>
      </c>
      <c r="C301" s="224" t="s">
        <v>861</v>
      </c>
      <c r="D301" s="1" t="s">
        <v>1727</v>
      </c>
      <c r="E301" s="224" t="s">
        <v>955</v>
      </c>
      <c r="F301" s="224" t="s">
        <v>884</v>
      </c>
      <c r="G301" s="224" t="s">
        <v>844</v>
      </c>
      <c r="H301" s="224" t="s">
        <v>403</v>
      </c>
      <c r="I301" s="227" t="s">
        <v>4047</v>
      </c>
      <c r="J301" s="225" t="s">
        <v>4048</v>
      </c>
      <c r="K301" s="224" t="s">
        <v>845</v>
      </c>
      <c r="L301" s="225" t="s">
        <v>4049</v>
      </c>
      <c r="M301" s="224" t="s">
        <v>955</v>
      </c>
      <c r="N301" s="224" t="s">
        <v>956</v>
      </c>
      <c r="O301" s="224" t="s">
        <v>848</v>
      </c>
      <c r="P301" s="225" t="s">
        <v>4049</v>
      </c>
      <c r="Q301" s="224" t="s">
        <v>795</v>
      </c>
      <c r="R301" s="225" t="s">
        <v>4050</v>
      </c>
      <c r="S301" s="225" t="s">
        <v>4050</v>
      </c>
      <c r="T301" s="225" t="s">
        <v>4048</v>
      </c>
      <c r="U301" s="224" t="s">
        <v>885</v>
      </c>
      <c r="V301" s="224" t="s">
        <v>1260</v>
      </c>
      <c r="W301" s="224" t="s">
        <v>850</v>
      </c>
      <c r="X301" s="228" t="str">
        <f>VLOOKUP(HelpMe7[[#This Row],[Technician]],Technicians[#All],3,FALSE)</f>
        <v>RAK Ceramics</v>
      </c>
      <c r="Y301" s="228" t="str">
        <f>VLOOKUP(HelpMe7[[#This Row],[Technician]],Technicians[#All],2,FALSE)</f>
        <v>SAP Basis</v>
      </c>
      <c r="Z301" s="233" t="e">
        <f>IF((TEXT("Oct 28, 2024 00:00 AM","mmm dd, yyyy hh:mm") - TEXT(HelpMe7[[#This Row],[Updated Creation Date]],"mmm dd, yyyy hh:mm"))&gt;0, "Yes","No")</f>
        <v>#VALUE!</v>
      </c>
      <c r="AA301" s="230">
        <f ca="1">IF(HelpMe7[[#This Row],[Updated Resolved Date]]="-",NOW()-TEXT(HelpMe7[[#This Row],[Updated Creation Date]],"mmm dd, yyyy hh:mm"),HelpMe7[[#This Row],[Updated Resolved Date]]-HelpMe7[[#This Row],[Updated Creation Date]])</f>
        <v>0.92013888889050577</v>
      </c>
      <c r="AB301" s="231" t="e">
        <f>YEAR(TEXT(HelpMe7[[#This Row],[Updated Creation Date]],"mmm dd, yyyy hh:mm"))</f>
        <v>#VALUE!</v>
      </c>
      <c r="AC301" s="228" t="e">
        <f>WEEKNUM(TEXT(HelpMe7[[#This Row],[Updated Creation Date]],"mmm dd, yyyy hh:mm"),2)</f>
        <v>#VALUE!</v>
      </c>
      <c r="AD301" s="228" t="e">
        <f>_xlfn.CONCAT(HelpMe7[[#This Row],[Year]],"-W",HelpMe7[[#This Row],[Week'#]])</f>
        <v>#VALUE!</v>
      </c>
      <c r="AE301" s="228" t="str">
        <f>IFERROR(VLOOKUP(HelpMe7[[#This Row],[ID]],CGTracker[#All],11,FALSE),"No CG Status Found")</f>
        <v>No CG Status Found</v>
      </c>
      <c r="AF301" s="228" t="e">
        <f>MONTH(TEXT(HelpMe7[[#This Row],[Updated Creation Date]],"mmm dd, yyyy hh:mm"))</f>
        <v>#VALUE!</v>
      </c>
      <c r="AG301" s="228" t="e">
        <f>_xlfn.CONCAT(HelpMe7[[#This Row],[Year]],"-M",HelpMe7[[#This Row],[Month]])</f>
        <v>#VALUE!</v>
      </c>
      <c r="AH301" s="228" t="str">
        <f ca="1">IF(HelpMe7[[#This Row],[Age]]&lt;2,"Less than 2",IF(HelpMe7[[#This Row],[Age]]&lt;5,"From 2 to 5",IF(HelpMe7[[#This Row],[Age]]&lt;10,"From 5 to 10","More than 10")))</f>
        <v>Less than 2</v>
      </c>
      <c r="AI3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45505.706944444442</v>
      </c>
      <c r="AJ3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45506.627083333333</v>
      </c>
    </row>
    <row r="302" spans="1:36" ht="14.5">
      <c r="A302" s="237" t="s">
        <v>4051</v>
      </c>
      <c r="B302" s="224" t="s">
        <v>117</v>
      </c>
      <c r="C302" s="224" t="s">
        <v>795</v>
      </c>
      <c r="D302" s="1" t="s">
        <v>1748</v>
      </c>
      <c r="E302" s="224" t="s">
        <v>1750</v>
      </c>
      <c r="F302" s="224" t="s">
        <v>884</v>
      </c>
      <c r="G302" s="224" t="s">
        <v>844</v>
      </c>
      <c r="H302" s="224" t="s">
        <v>403</v>
      </c>
      <c r="I302" s="227" t="s">
        <v>4038</v>
      </c>
      <c r="J302" s="225" t="s">
        <v>4052</v>
      </c>
      <c r="K302" s="224" t="s">
        <v>845</v>
      </c>
      <c r="L302" s="225" t="s">
        <v>4053</v>
      </c>
      <c r="M302" s="224" t="s">
        <v>1750</v>
      </c>
      <c r="N302" s="224" t="s">
        <v>895</v>
      </c>
      <c r="O302" s="224" t="s">
        <v>848</v>
      </c>
      <c r="P302" s="225" t="s">
        <v>4053</v>
      </c>
      <c r="Q302" s="224" t="s">
        <v>795</v>
      </c>
      <c r="R302" s="225" t="s">
        <v>4054</v>
      </c>
      <c r="S302" s="225" t="s">
        <v>4054</v>
      </c>
      <c r="T302" s="225" t="s">
        <v>4052</v>
      </c>
      <c r="U302" s="224" t="s">
        <v>885</v>
      </c>
      <c r="V302" s="224" t="s">
        <v>1260</v>
      </c>
      <c r="W302" s="224" t="s">
        <v>850</v>
      </c>
      <c r="X302" s="228" t="str">
        <f>VLOOKUP(HelpMe7[[#This Row],[Technician]],Technicians[#All],3,FALSE)</f>
        <v>RAK Ceramics</v>
      </c>
      <c r="Y302" s="228" t="str">
        <f>VLOOKUP(HelpMe7[[#This Row],[Technician]],Technicians[#All],2,FALSE)</f>
        <v>SAP Basis</v>
      </c>
      <c r="Z302" s="233" t="e">
        <f>IF((TEXT("Oct 28, 2024 00:00 AM","mmm dd, yyyy hh:mm") - TEXT(HelpMe7[[#This Row],[Updated Creation Date]],"mmm dd, yyyy hh:mm"))&gt;0, "Yes","No")</f>
        <v>#VALUE!</v>
      </c>
      <c r="AA302" s="230">
        <f ca="1">IF(HelpMe7[[#This Row],[Updated Resolved Date]]="-",NOW()-TEXT(HelpMe7[[#This Row],[Updated Creation Date]],"mmm dd, yyyy hh:mm"),HelpMe7[[#This Row],[Updated Resolved Date]]-HelpMe7[[#This Row],[Updated Creation Date]])</f>
        <v>3.9680555555532919</v>
      </c>
      <c r="AB302" s="231" t="e">
        <f>YEAR(TEXT(HelpMe7[[#This Row],[Updated Creation Date]],"mmm dd, yyyy hh:mm"))</f>
        <v>#VALUE!</v>
      </c>
      <c r="AC302" s="228" t="e">
        <f>WEEKNUM(TEXT(HelpMe7[[#This Row],[Updated Creation Date]],"mmm dd, yyyy hh:mm"),2)</f>
        <v>#VALUE!</v>
      </c>
      <c r="AD302" s="228" t="e">
        <f>_xlfn.CONCAT(HelpMe7[[#This Row],[Year]],"-W",HelpMe7[[#This Row],[Week'#]])</f>
        <v>#VALUE!</v>
      </c>
      <c r="AE302" s="228" t="str">
        <f>IFERROR(VLOOKUP(HelpMe7[[#This Row],[ID]],CGTracker[#All],11,FALSE),"No CG Status Found")</f>
        <v>No CG Status Found</v>
      </c>
      <c r="AF302" s="228" t="e">
        <f>MONTH(TEXT(HelpMe7[[#This Row],[Updated Creation Date]],"mmm dd, yyyy hh:mm"))</f>
        <v>#VALUE!</v>
      </c>
      <c r="AG302" s="228" t="e">
        <f>_xlfn.CONCAT(HelpMe7[[#This Row],[Year]],"-M",HelpMe7[[#This Row],[Month]])</f>
        <v>#VALUE!</v>
      </c>
      <c r="AH302" s="228" t="str">
        <f ca="1">IF(HelpMe7[[#This Row],[Age]]&lt;2,"Less than 2",IF(HelpMe7[[#This Row],[Age]]&lt;5,"From 2 to 5",IF(HelpMe7[[#This Row],[Age]]&lt;10,"From 5 to 10","More than 10")))</f>
        <v>From 2 to 5</v>
      </c>
      <c r="AI3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45505.709722222222</v>
      </c>
      <c r="AJ3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45509.677777777775</v>
      </c>
    </row>
    <row r="303" spans="1:36" ht="14.5">
      <c r="A303" s="237" t="s">
        <v>4055</v>
      </c>
      <c r="B303" s="224" t="s">
        <v>117</v>
      </c>
      <c r="C303" s="224" t="s">
        <v>861</v>
      </c>
      <c r="D303" s="1" t="s">
        <v>1745</v>
      </c>
      <c r="E303" s="224" t="s">
        <v>1747</v>
      </c>
      <c r="F303" s="224" t="s">
        <v>884</v>
      </c>
      <c r="G303" s="224" t="s">
        <v>844</v>
      </c>
      <c r="H303" s="224" t="s">
        <v>403</v>
      </c>
      <c r="I303" s="227" t="s">
        <v>4056</v>
      </c>
      <c r="J303" s="225" t="s">
        <v>4057</v>
      </c>
      <c r="K303" s="224" t="s">
        <v>845</v>
      </c>
      <c r="L303" s="225" t="s">
        <v>3473</v>
      </c>
      <c r="M303" s="224" t="s">
        <v>1747</v>
      </c>
      <c r="N303" s="224" t="s">
        <v>895</v>
      </c>
      <c r="O303" s="224" t="s">
        <v>848</v>
      </c>
      <c r="P303" s="225" t="s">
        <v>3473</v>
      </c>
      <c r="Q303" s="224" t="s">
        <v>795</v>
      </c>
      <c r="R303" s="225" t="s">
        <v>4058</v>
      </c>
      <c r="S303" s="225" t="s">
        <v>4058</v>
      </c>
      <c r="T303" s="225" t="s">
        <v>4057</v>
      </c>
      <c r="U303" s="224" t="s">
        <v>885</v>
      </c>
      <c r="V303" s="224" t="s">
        <v>1260</v>
      </c>
      <c r="W303" s="224" t="s">
        <v>850</v>
      </c>
      <c r="X303" s="228" t="str">
        <f>VLOOKUP(HelpMe7[[#This Row],[Technician]],Technicians[#All],3,FALSE)</f>
        <v>RAK Ceramics</v>
      </c>
      <c r="Y303" s="228" t="str">
        <f>VLOOKUP(HelpMe7[[#This Row],[Technician]],Technicians[#All],2,FALSE)</f>
        <v>SAP Basis</v>
      </c>
      <c r="Z303" s="233" t="e">
        <f>IF((TEXT("Oct 28, 2024 00:00 AM","mmm dd, yyyy hh:mm") - TEXT(HelpMe7[[#This Row],[Updated Creation Date]],"mmm dd, yyyy hh:mm"))&gt;0, "Yes","No")</f>
        <v>#VALUE!</v>
      </c>
      <c r="AA303" s="230">
        <f ca="1">IF(HelpMe7[[#This Row],[Updated Resolved Date]]="-",NOW()-TEXT(HelpMe7[[#This Row],[Updated Creation Date]],"mmm dd, yyyy hh:mm"),HelpMe7[[#This Row],[Updated Resolved Date]]-HelpMe7[[#This Row],[Updated Creation Date]])</f>
        <v>3.7368055555562023</v>
      </c>
      <c r="AB303" s="231" t="e">
        <f>YEAR(TEXT(HelpMe7[[#This Row],[Updated Creation Date]],"mmm dd, yyyy hh:mm"))</f>
        <v>#VALUE!</v>
      </c>
      <c r="AC303" s="228" t="e">
        <f>WEEKNUM(TEXT(HelpMe7[[#This Row],[Updated Creation Date]],"mmm dd, yyyy hh:mm"),2)</f>
        <v>#VALUE!</v>
      </c>
      <c r="AD303" s="228" t="e">
        <f>_xlfn.CONCAT(HelpMe7[[#This Row],[Year]],"-W",HelpMe7[[#This Row],[Week'#]])</f>
        <v>#VALUE!</v>
      </c>
      <c r="AE303" s="228" t="str">
        <f>IFERROR(VLOOKUP(HelpMe7[[#This Row],[ID]],CGTracker[#All],11,FALSE),"No CG Status Found")</f>
        <v>No CG Status Found</v>
      </c>
      <c r="AF303" s="228" t="e">
        <f>MONTH(TEXT(HelpMe7[[#This Row],[Updated Creation Date]],"mmm dd, yyyy hh:mm"))</f>
        <v>#VALUE!</v>
      </c>
      <c r="AG303" s="228" t="e">
        <f>_xlfn.CONCAT(HelpMe7[[#This Row],[Year]],"-M",HelpMe7[[#This Row],[Month]])</f>
        <v>#VALUE!</v>
      </c>
      <c r="AH303" s="228" t="str">
        <f ca="1">IF(HelpMe7[[#This Row],[Age]]&lt;2,"Less than 2",IF(HelpMe7[[#This Row],[Age]]&lt;5,"From 2 to 5",IF(HelpMe7[[#This Row],[Age]]&lt;10,"From 5 to 10","More than 10")))</f>
        <v>From 2 to 5</v>
      </c>
      <c r="AI3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45505.729861111111</v>
      </c>
      <c r="AJ3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45509.466666666667</v>
      </c>
    </row>
    <row r="304" spans="1:36" ht="14.5">
      <c r="A304" s="237" t="s">
        <v>4059</v>
      </c>
      <c r="B304" s="224" t="s">
        <v>117</v>
      </c>
      <c r="C304" s="224" t="s">
        <v>795</v>
      </c>
      <c r="D304" s="1" t="s">
        <v>4060</v>
      </c>
      <c r="E304" s="224" t="s">
        <v>1443</v>
      </c>
      <c r="F304" s="224" t="s">
        <v>884</v>
      </c>
      <c r="G304" s="224" t="s">
        <v>844</v>
      </c>
      <c r="H304" s="224" t="s">
        <v>403</v>
      </c>
      <c r="I304" s="227" t="s">
        <v>4061</v>
      </c>
      <c r="J304" s="225" t="s">
        <v>4062</v>
      </c>
      <c r="K304" s="224" t="s">
        <v>845</v>
      </c>
      <c r="L304" s="225" t="s">
        <v>4063</v>
      </c>
      <c r="M304" s="224" t="s">
        <v>1443</v>
      </c>
      <c r="N304" s="224" t="s">
        <v>1240</v>
      </c>
      <c r="O304" s="224" t="s">
        <v>848</v>
      </c>
      <c r="P304" s="225" t="s">
        <v>4063</v>
      </c>
      <c r="Q304" s="224" t="s">
        <v>795</v>
      </c>
      <c r="R304" s="225" t="s">
        <v>4064</v>
      </c>
      <c r="S304" s="225" t="s">
        <v>4064</v>
      </c>
      <c r="T304" s="225" t="s">
        <v>4062</v>
      </c>
      <c r="U304" s="224" t="s">
        <v>885</v>
      </c>
      <c r="V304" s="224" t="s">
        <v>1260</v>
      </c>
      <c r="W304" s="224" t="s">
        <v>850</v>
      </c>
      <c r="X304" s="228" t="str">
        <f>VLOOKUP(HelpMe7[[#This Row],[Technician]],Technicians[#All],3,FALSE)</f>
        <v>RAK Ceramics</v>
      </c>
      <c r="Y304" s="228" t="str">
        <f>VLOOKUP(HelpMe7[[#This Row],[Technician]],Technicians[#All],2,FALSE)</f>
        <v>SAP Basis</v>
      </c>
      <c r="Z304" s="233" t="e">
        <f>IF((TEXT("Oct 28, 2024 00:00 AM","mmm dd, yyyy hh:mm") - TEXT(HelpMe7[[#This Row],[Updated Creation Date]],"mmm dd, yyyy hh:mm"))&gt;0, "Yes","No")</f>
        <v>#VALUE!</v>
      </c>
      <c r="AA304" s="230">
        <f ca="1">IF(HelpMe7[[#This Row],[Updated Resolved Date]]="-",NOW()-TEXT(HelpMe7[[#This Row],[Updated Creation Date]],"mmm dd, yyyy hh:mm"),HelpMe7[[#This Row],[Updated Resolved Date]]-HelpMe7[[#This Row],[Updated Creation Date]])</f>
        <v>18.150000000001455</v>
      </c>
      <c r="AB304" s="231" t="e">
        <f>YEAR(TEXT(HelpMe7[[#This Row],[Updated Creation Date]],"mmm dd, yyyy hh:mm"))</f>
        <v>#VALUE!</v>
      </c>
      <c r="AC304" s="228" t="e">
        <f>WEEKNUM(TEXT(HelpMe7[[#This Row],[Updated Creation Date]],"mmm dd, yyyy hh:mm"),2)</f>
        <v>#VALUE!</v>
      </c>
      <c r="AD304" s="228" t="e">
        <f>_xlfn.CONCAT(HelpMe7[[#This Row],[Year]],"-W",HelpMe7[[#This Row],[Week'#]])</f>
        <v>#VALUE!</v>
      </c>
      <c r="AE304" s="228" t="str">
        <f>IFERROR(VLOOKUP(HelpMe7[[#This Row],[ID]],CGTracker[#All],11,FALSE),"No CG Status Found")</f>
        <v>No CG Status Found</v>
      </c>
      <c r="AF304" s="228" t="e">
        <f>MONTH(TEXT(HelpMe7[[#This Row],[Updated Creation Date]],"mmm dd, yyyy hh:mm"))</f>
        <v>#VALUE!</v>
      </c>
      <c r="AG304" s="228" t="e">
        <f>_xlfn.CONCAT(HelpMe7[[#This Row],[Year]],"-M",HelpMe7[[#This Row],[Month]])</f>
        <v>#VALUE!</v>
      </c>
      <c r="AH304" s="228" t="str">
        <f ca="1">IF(HelpMe7[[#This Row],[Age]]&lt;2,"Less than 2",IF(HelpMe7[[#This Row],[Age]]&lt;5,"From 2 to 5",IF(HelpMe7[[#This Row],[Age]]&lt;10,"From 5 to 10","More than 10")))</f>
        <v>More than 10</v>
      </c>
      <c r="AI3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45506.461111111108</v>
      </c>
      <c r="AJ3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45524.611111111109</v>
      </c>
    </row>
    <row r="305" spans="1:36" ht="14.5">
      <c r="A305" s="237" t="s">
        <v>4065</v>
      </c>
      <c r="B305" s="224" t="s">
        <v>156</v>
      </c>
      <c r="C305" s="224" t="s">
        <v>795</v>
      </c>
      <c r="D305" s="1" t="s">
        <v>995</v>
      </c>
      <c r="E305" s="224" t="s">
        <v>996</v>
      </c>
      <c r="F305" s="224" t="s">
        <v>843</v>
      </c>
      <c r="G305" s="224" t="s">
        <v>844</v>
      </c>
      <c r="H305" s="224" t="s">
        <v>403</v>
      </c>
      <c r="I305" s="227" t="s">
        <v>4066</v>
      </c>
      <c r="J305" s="225" t="s">
        <v>4067</v>
      </c>
      <c r="K305" s="224" t="s">
        <v>845</v>
      </c>
      <c r="L305" s="225" t="s">
        <v>4068</v>
      </c>
      <c r="M305" s="224" t="s">
        <v>996</v>
      </c>
      <c r="N305" s="224" t="s">
        <v>997</v>
      </c>
      <c r="O305" s="224" t="s">
        <v>848</v>
      </c>
      <c r="P305" s="225" t="s">
        <v>4068</v>
      </c>
      <c r="Q305" s="224" t="s">
        <v>795</v>
      </c>
      <c r="R305" s="225" t="s">
        <v>4069</v>
      </c>
      <c r="S305" s="225" t="s">
        <v>4070</v>
      </c>
      <c r="T305" s="225" t="s">
        <v>4067</v>
      </c>
      <c r="U305" s="224" t="s">
        <v>1260</v>
      </c>
      <c r="V305" s="224" t="s">
        <v>1260</v>
      </c>
      <c r="W305" s="224" t="s">
        <v>850</v>
      </c>
      <c r="X305" s="228" t="str">
        <f>VLOOKUP(HelpMe7[[#This Row],[Technician]],Technicians[#All],3,FALSE)</f>
        <v>RAK Ceramics</v>
      </c>
      <c r="Y305" s="228" t="str">
        <f>VLOOKUP(HelpMe7[[#This Row],[Technician]],Technicians[#All],2,FALSE)</f>
        <v>SAP Basis</v>
      </c>
      <c r="Z305" s="233" t="e">
        <f>IF((TEXT("Oct 28, 2024 00:00 AM","mmm dd, yyyy hh:mm") - TEXT(HelpMe7[[#This Row],[Updated Creation Date]],"mmm dd, yyyy hh:mm"))&gt;0, "Yes","No")</f>
        <v>#VALUE!</v>
      </c>
      <c r="AA305" s="230">
        <f ca="1">IF(HelpMe7[[#This Row],[Updated Resolved Date]]="-",NOW()-TEXT(HelpMe7[[#This Row],[Updated Creation Date]],"mmm dd, yyyy hh:mm"),HelpMe7[[#This Row],[Updated Resolved Date]]-HelpMe7[[#This Row],[Updated Creation Date]])</f>
        <v>0.21458333333430346</v>
      </c>
      <c r="AB305" s="231" t="e">
        <f>YEAR(TEXT(HelpMe7[[#This Row],[Updated Creation Date]],"mmm dd, yyyy hh:mm"))</f>
        <v>#VALUE!</v>
      </c>
      <c r="AC305" s="228" t="e">
        <f>WEEKNUM(TEXT(HelpMe7[[#This Row],[Updated Creation Date]],"mmm dd, yyyy hh:mm"),2)</f>
        <v>#VALUE!</v>
      </c>
      <c r="AD305" s="228" t="e">
        <f>_xlfn.CONCAT(HelpMe7[[#This Row],[Year]],"-W",HelpMe7[[#This Row],[Week'#]])</f>
        <v>#VALUE!</v>
      </c>
      <c r="AE305" s="228" t="str">
        <f>IFERROR(VLOOKUP(HelpMe7[[#This Row],[ID]],CGTracker[#All],11,FALSE),"No CG Status Found")</f>
        <v>No CG Status Found</v>
      </c>
      <c r="AF305" s="228" t="e">
        <f>MONTH(TEXT(HelpMe7[[#This Row],[Updated Creation Date]],"mmm dd, yyyy hh:mm"))</f>
        <v>#VALUE!</v>
      </c>
      <c r="AG305" s="228" t="e">
        <f>_xlfn.CONCAT(HelpMe7[[#This Row],[Year]],"-M",HelpMe7[[#This Row],[Month]])</f>
        <v>#VALUE!</v>
      </c>
      <c r="AH305" s="228" t="str">
        <f ca="1">IF(HelpMe7[[#This Row],[Age]]&lt;2,"Less than 2",IF(HelpMe7[[#This Row],[Age]]&lt;5,"From 2 to 5",IF(HelpMe7[[#This Row],[Age]]&lt;10,"From 5 to 10","More than 10")))</f>
        <v>Less than 2</v>
      </c>
      <c r="AI3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45506.501388888886</v>
      </c>
      <c r="AJ3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45506.71597222222</v>
      </c>
    </row>
    <row r="306" spans="1:36" ht="14.5">
      <c r="A306" s="237" t="s">
        <v>4071</v>
      </c>
      <c r="B306" s="224" t="s">
        <v>117</v>
      </c>
      <c r="C306" s="224" t="s">
        <v>881</v>
      </c>
      <c r="D306" s="1" t="s">
        <v>1913</v>
      </c>
      <c r="E306" s="224" t="s">
        <v>982</v>
      </c>
      <c r="F306" s="224" t="s">
        <v>884</v>
      </c>
      <c r="G306" s="224" t="s">
        <v>844</v>
      </c>
      <c r="H306" s="224" t="s">
        <v>131</v>
      </c>
      <c r="I306" s="227" t="s">
        <v>4072</v>
      </c>
      <c r="J306" s="225" t="s">
        <v>4073</v>
      </c>
      <c r="K306" s="224" t="s">
        <v>845</v>
      </c>
      <c r="L306" s="225" t="s">
        <v>1260</v>
      </c>
      <c r="M306" s="224" t="s">
        <v>886</v>
      </c>
      <c r="N306" s="224" t="s">
        <v>983</v>
      </c>
      <c r="O306" s="224" t="s">
        <v>848</v>
      </c>
      <c r="P306" s="225" t="s">
        <v>4074</v>
      </c>
      <c r="Q306" s="224" t="s">
        <v>881</v>
      </c>
      <c r="R306" s="225" t="s">
        <v>1260</v>
      </c>
      <c r="S306" s="225" t="s">
        <v>4075</v>
      </c>
      <c r="T306" s="225" t="s">
        <v>4073</v>
      </c>
      <c r="U306" s="224" t="s">
        <v>885</v>
      </c>
      <c r="V306" s="224" t="s">
        <v>1260</v>
      </c>
      <c r="W306" s="224" t="s">
        <v>850</v>
      </c>
      <c r="X306" s="228" t="str">
        <f>VLOOKUP(HelpMe7[[#This Row],[Technician]],Technicians[#All],3,FALSE)</f>
        <v>RAK Ceramics</v>
      </c>
      <c r="Y306" s="228" t="str">
        <f>VLOOKUP(HelpMe7[[#This Row],[Technician]],Technicians[#All],2,FALSE)</f>
        <v>SAP Basis</v>
      </c>
      <c r="Z306" s="233" t="e">
        <f>IF((TEXT("Oct 28, 2024 00:00 AM","mmm dd, yyyy hh:mm") - TEXT(HelpMe7[[#This Row],[Updated Creation Date]],"mmm dd, yyyy hh:mm"))&gt;0, "Yes","No")</f>
        <v>#VALUE!</v>
      </c>
      <c r="AA306" s="230">
        <f ca="1">IF(HelpMe7[[#This Row],[Updated Resolved Date]]="-",NOW()-TEXT(HelpMe7[[#This Row],[Updated Creation Date]],"mmm dd, yyyy hh:mm"),HelpMe7[[#This Row],[Updated Resolved Date]]-HelpMe7[[#This Row],[Updated Creation Date]])</f>
        <v>146.26586238425807</v>
      </c>
      <c r="AB306" s="231" t="e">
        <f>YEAR(TEXT(HelpMe7[[#This Row],[Updated Creation Date]],"mmm dd, yyyy hh:mm"))</f>
        <v>#VALUE!</v>
      </c>
      <c r="AC306" s="228" t="e">
        <f>WEEKNUM(TEXT(HelpMe7[[#This Row],[Updated Creation Date]],"mmm dd, yyyy hh:mm"),2)</f>
        <v>#VALUE!</v>
      </c>
      <c r="AD306" s="228" t="e">
        <f>_xlfn.CONCAT(HelpMe7[[#This Row],[Year]],"-W",HelpMe7[[#This Row],[Week'#]])</f>
        <v>#VALUE!</v>
      </c>
      <c r="AE306" s="228" t="str">
        <f>IFERROR(VLOOKUP(HelpMe7[[#This Row],[ID]],CGTracker[#All],11,FALSE),"No CG Status Found")</f>
        <v>No CG Status Found</v>
      </c>
      <c r="AF306" s="228" t="e">
        <f>MONTH(TEXT(HelpMe7[[#This Row],[Updated Creation Date]],"mmm dd, yyyy hh:mm"))</f>
        <v>#VALUE!</v>
      </c>
      <c r="AG306" s="228" t="e">
        <f>_xlfn.CONCAT(HelpMe7[[#This Row],[Year]],"-M",HelpMe7[[#This Row],[Month]])</f>
        <v>#VALUE!</v>
      </c>
      <c r="AH306" s="228" t="str">
        <f ca="1">IF(HelpMe7[[#This Row],[Age]]&lt;2,"Less than 2",IF(HelpMe7[[#This Row],[Age]]&lt;5,"From 2 to 5",IF(HelpMe7[[#This Row],[Age]]&lt;10,"From 5 to 10","More than 10")))</f>
        <v>More than 10</v>
      </c>
      <c r="AI3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45506.519444444442</v>
      </c>
      <c r="AJ3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07" spans="1:36" ht="14.5">
      <c r="A307" s="237" t="s">
        <v>4076</v>
      </c>
      <c r="B307" s="224" t="s">
        <v>117</v>
      </c>
      <c r="C307" s="224" t="s">
        <v>906</v>
      </c>
      <c r="D307" s="1" t="s">
        <v>1771</v>
      </c>
      <c r="E307" s="224" t="s">
        <v>1747</v>
      </c>
      <c r="F307" s="224" t="s">
        <v>884</v>
      </c>
      <c r="G307" s="224" t="s">
        <v>844</v>
      </c>
      <c r="H307" s="224" t="s">
        <v>403</v>
      </c>
      <c r="I307" s="227" t="s">
        <v>4077</v>
      </c>
      <c r="J307" s="225" t="s">
        <v>4078</v>
      </c>
      <c r="K307" s="224" t="s">
        <v>845</v>
      </c>
      <c r="L307" s="225" t="s">
        <v>3473</v>
      </c>
      <c r="M307" s="224" t="s">
        <v>1747</v>
      </c>
      <c r="N307" s="224" t="s">
        <v>895</v>
      </c>
      <c r="O307" s="224" t="s">
        <v>848</v>
      </c>
      <c r="P307" s="225" t="s">
        <v>3473</v>
      </c>
      <c r="Q307" s="224" t="s">
        <v>861</v>
      </c>
      <c r="R307" s="225" t="s">
        <v>4079</v>
      </c>
      <c r="S307" s="225" t="s">
        <v>4079</v>
      </c>
      <c r="T307" s="225" t="s">
        <v>4078</v>
      </c>
      <c r="U307" s="224" t="s">
        <v>885</v>
      </c>
      <c r="V307" s="224" t="s">
        <v>1260</v>
      </c>
      <c r="W307" s="224" t="s">
        <v>850</v>
      </c>
      <c r="X307" s="228" t="str">
        <f>VLOOKUP(HelpMe7[[#This Row],[Technician]],Technicians[#All],3,FALSE)</f>
        <v>RAK Ceramics</v>
      </c>
      <c r="Y307" s="228" t="str">
        <f>VLOOKUP(HelpMe7[[#This Row],[Technician]],Technicians[#All],2,FALSE)</f>
        <v>SAP Basis</v>
      </c>
      <c r="Z307" s="233" t="e">
        <f>IF((TEXT("Oct 28, 2024 00:00 AM","mmm dd, yyyy hh:mm") - TEXT(HelpMe7[[#This Row],[Updated Creation Date]],"mmm dd, yyyy hh:mm"))&gt;0, "Yes","No")</f>
        <v>#VALUE!</v>
      </c>
      <c r="AA307" s="230">
        <f ca="1">IF(HelpMe7[[#This Row],[Updated Resolved Date]]="-",NOW()-TEXT(HelpMe7[[#This Row],[Updated Creation Date]],"mmm dd, yyyy hh:mm"),HelpMe7[[#This Row],[Updated Resolved Date]]-HelpMe7[[#This Row],[Updated Creation Date]])</f>
        <v>2.9333333333343035</v>
      </c>
      <c r="AB307" s="231" t="e">
        <f>YEAR(TEXT(HelpMe7[[#This Row],[Updated Creation Date]],"mmm dd, yyyy hh:mm"))</f>
        <v>#VALUE!</v>
      </c>
      <c r="AC307" s="228" t="e">
        <f>WEEKNUM(TEXT(HelpMe7[[#This Row],[Updated Creation Date]],"mmm dd, yyyy hh:mm"),2)</f>
        <v>#VALUE!</v>
      </c>
      <c r="AD307" s="228" t="e">
        <f>_xlfn.CONCAT(HelpMe7[[#This Row],[Year]],"-W",HelpMe7[[#This Row],[Week'#]])</f>
        <v>#VALUE!</v>
      </c>
      <c r="AE307" s="228" t="str">
        <f>IFERROR(VLOOKUP(HelpMe7[[#This Row],[ID]],CGTracker[#All],11,FALSE),"No CG Status Found")</f>
        <v>No CG Status Found</v>
      </c>
      <c r="AF307" s="228" t="e">
        <f>MONTH(TEXT(HelpMe7[[#This Row],[Updated Creation Date]],"mmm dd, yyyy hh:mm"))</f>
        <v>#VALUE!</v>
      </c>
      <c r="AG307" s="228" t="e">
        <f>_xlfn.CONCAT(HelpMe7[[#This Row],[Year]],"-M",HelpMe7[[#This Row],[Month]])</f>
        <v>#VALUE!</v>
      </c>
      <c r="AH307" s="228" t="str">
        <f ca="1">IF(HelpMe7[[#This Row],[Age]]&lt;2,"Less than 2",IF(HelpMe7[[#This Row],[Age]]&lt;5,"From 2 to 5",IF(HelpMe7[[#This Row],[Age]]&lt;10,"From 5 to 10","More than 10")))</f>
        <v>From 2 to 5</v>
      </c>
      <c r="AI3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45506.525694444441</v>
      </c>
      <c r="AJ3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45509.459027777775</v>
      </c>
    </row>
    <row r="308" spans="1:36" ht="14.5">
      <c r="A308" s="237" t="s">
        <v>4080</v>
      </c>
      <c r="B308" s="224" t="s">
        <v>117</v>
      </c>
      <c r="C308" s="224" t="s">
        <v>861</v>
      </c>
      <c r="D308" s="1" t="s">
        <v>2127</v>
      </c>
      <c r="E308" s="224" t="s">
        <v>1658</v>
      </c>
      <c r="F308" s="224" t="s">
        <v>884</v>
      </c>
      <c r="G308" s="224" t="s">
        <v>844</v>
      </c>
      <c r="H308" s="224" t="s">
        <v>403</v>
      </c>
      <c r="I308" s="227" t="s">
        <v>4081</v>
      </c>
      <c r="J308" s="225" t="s">
        <v>4082</v>
      </c>
      <c r="K308" s="224" t="s">
        <v>845</v>
      </c>
      <c r="L308" s="225" t="s">
        <v>4083</v>
      </c>
      <c r="M308" s="224" t="s">
        <v>1658</v>
      </c>
      <c r="N308" s="224" t="s">
        <v>895</v>
      </c>
      <c r="O308" s="224" t="s">
        <v>848</v>
      </c>
      <c r="P308" s="225" t="s">
        <v>4083</v>
      </c>
      <c r="Q308" s="224" t="s">
        <v>795</v>
      </c>
      <c r="R308" s="225" t="s">
        <v>4084</v>
      </c>
      <c r="S308" s="225" t="s">
        <v>4085</v>
      </c>
      <c r="T308" s="225" t="s">
        <v>4082</v>
      </c>
      <c r="U308" s="224" t="s">
        <v>885</v>
      </c>
      <c r="V308" s="224" t="s">
        <v>1260</v>
      </c>
      <c r="W308" s="224" t="s">
        <v>850</v>
      </c>
      <c r="X308" s="228" t="str">
        <f>VLOOKUP(HelpMe7[[#This Row],[Technician]],Technicians[#All],3,FALSE)</f>
        <v>RAK Ceramics</v>
      </c>
      <c r="Y308" s="228" t="str">
        <f>VLOOKUP(HelpMe7[[#This Row],[Technician]],Technicians[#All],2,FALSE)</f>
        <v>SAP Basis</v>
      </c>
      <c r="Z308" s="233" t="e">
        <f>IF((TEXT("Oct 28, 2024 00:00 AM","mmm dd, yyyy hh:mm") - TEXT(HelpMe7[[#This Row],[Updated Creation Date]],"mmm dd, yyyy hh:mm"))&gt;0, "Yes","No")</f>
        <v>#VALUE!</v>
      </c>
      <c r="AA308" s="230">
        <f ca="1">IF(HelpMe7[[#This Row],[Updated Resolved Date]]="-",NOW()-TEXT(HelpMe7[[#This Row],[Updated Creation Date]],"mmm dd, yyyy hh:mm"),HelpMe7[[#This Row],[Updated Resolved Date]]-HelpMe7[[#This Row],[Updated Creation Date]])</f>
        <v>9.8263888888905058</v>
      </c>
      <c r="AB308" s="231" t="e">
        <f>YEAR(TEXT(HelpMe7[[#This Row],[Updated Creation Date]],"mmm dd, yyyy hh:mm"))</f>
        <v>#VALUE!</v>
      </c>
      <c r="AC308" s="228" t="e">
        <f>WEEKNUM(TEXT(HelpMe7[[#This Row],[Updated Creation Date]],"mmm dd, yyyy hh:mm"),2)</f>
        <v>#VALUE!</v>
      </c>
      <c r="AD308" s="228" t="e">
        <f>_xlfn.CONCAT(HelpMe7[[#This Row],[Year]],"-W",HelpMe7[[#This Row],[Week'#]])</f>
        <v>#VALUE!</v>
      </c>
      <c r="AE308" s="228" t="str">
        <f>IFERROR(VLOOKUP(HelpMe7[[#This Row],[ID]],CGTracker[#All],11,FALSE),"No CG Status Found")</f>
        <v>No CG Status Found</v>
      </c>
      <c r="AF308" s="228" t="e">
        <f>MONTH(TEXT(HelpMe7[[#This Row],[Updated Creation Date]],"mmm dd, yyyy hh:mm"))</f>
        <v>#VALUE!</v>
      </c>
      <c r="AG308" s="228" t="e">
        <f>_xlfn.CONCAT(HelpMe7[[#This Row],[Year]],"-M",HelpMe7[[#This Row],[Month]])</f>
        <v>#VALUE!</v>
      </c>
      <c r="AH308" s="228" t="str">
        <f ca="1">IF(HelpMe7[[#This Row],[Age]]&lt;2,"Less than 2",IF(HelpMe7[[#This Row],[Age]]&lt;5,"From 2 to 5",IF(HelpMe7[[#This Row],[Age]]&lt;10,"From 5 to 10","More than 10")))</f>
        <v>From 5 to 10</v>
      </c>
      <c r="AI3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45506.529166666667</v>
      </c>
      <c r="AJ3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45516.355555555558</v>
      </c>
    </row>
    <row r="309" spans="1:36" ht="26">
      <c r="A309" s="237" t="s">
        <v>4086</v>
      </c>
      <c r="B309" s="224" t="s">
        <v>117</v>
      </c>
      <c r="C309" s="224" t="s">
        <v>861</v>
      </c>
      <c r="D309" s="1" t="s">
        <v>943</v>
      </c>
      <c r="E309" s="224" t="s">
        <v>944</v>
      </c>
      <c r="F309" s="224" t="s">
        <v>603</v>
      </c>
      <c r="G309" s="224" t="s">
        <v>899</v>
      </c>
      <c r="H309" s="224" t="s">
        <v>268</v>
      </c>
      <c r="I309" s="227" t="s">
        <v>4087</v>
      </c>
      <c r="J309" s="225" t="s">
        <v>4088</v>
      </c>
      <c r="K309" s="224" t="s">
        <v>845</v>
      </c>
      <c r="L309" s="225" t="s">
        <v>1260</v>
      </c>
      <c r="M309" s="224" t="s">
        <v>944</v>
      </c>
      <c r="N309" s="224" t="s">
        <v>880</v>
      </c>
      <c r="O309" s="224" t="s">
        <v>920</v>
      </c>
      <c r="P309" s="225" t="s">
        <v>4089</v>
      </c>
      <c r="Q309" s="224" t="s">
        <v>861</v>
      </c>
      <c r="R309" s="225" t="s">
        <v>1260</v>
      </c>
      <c r="S309" s="225" t="s">
        <v>4090</v>
      </c>
      <c r="T309" s="225" t="s">
        <v>4088</v>
      </c>
      <c r="U309" s="224" t="s">
        <v>845</v>
      </c>
      <c r="V309" s="224" t="s">
        <v>4091</v>
      </c>
      <c r="W309" s="224" t="s">
        <v>945</v>
      </c>
      <c r="X309" s="228" t="str">
        <f>VLOOKUP(HelpMe7[[#This Row],[Technician]],Technicians[#All],3,FALSE)</f>
        <v>RAK Ceramics</v>
      </c>
      <c r="Y309" s="228" t="str">
        <f>VLOOKUP(HelpMe7[[#This Row],[Technician]],Technicians[#All],2,FALSE)</f>
        <v>SAP ABAP</v>
      </c>
      <c r="Z309" s="233" t="e">
        <f>IF((TEXT("Oct 28, 2024 00:00 AM","mmm dd, yyyy hh:mm") - TEXT(HelpMe7[[#This Row],[Updated Creation Date]],"mmm dd, yyyy hh:mm"))&gt;0, "Yes","No")</f>
        <v>#VALUE!</v>
      </c>
      <c r="AA309" s="230">
        <f ca="1">IF(HelpMe7[[#This Row],[Updated Resolved Date]]="-",NOW()-TEXT(HelpMe7[[#This Row],[Updated Creation Date]],"mmm dd, yyyy hh:mm"),HelpMe7[[#This Row],[Updated Resolved Date]]-HelpMe7[[#This Row],[Updated Creation Date]])</f>
        <v>141.06377905092086</v>
      </c>
      <c r="AB309" s="231" t="e">
        <f>YEAR(TEXT(HelpMe7[[#This Row],[Updated Creation Date]],"mmm dd, yyyy hh:mm"))</f>
        <v>#VALUE!</v>
      </c>
      <c r="AC309" s="228" t="e">
        <f>WEEKNUM(TEXT(HelpMe7[[#This Row],[Updated Creation Date]],"mmm dd, yyyy hh:mm"),2)</f>
        <v>#VALUE!</v>
      </c>
      <c r="AD309" s="228" t="e">
        <f>_xlfn.CONCAT(HelpMe7[[#This Row],[Year]],"-W",HelpMe7[[#This Row],[Week'#]])</f>
        <v>#VALUE!</v>
      </c>
      <c r="AE309" s="228" t="str">
        <f>IFERROR(VLOOKUP(HelpMe7[[#This Row],[ID]],CGTracker[#All],11,FALSE),"No CG Status Found")</f>
        <v>No CG Status Found</v>
      </c>
      <c r="AF309" s="228" t="e">
        <f>MONTH(TEXT(HelpMe7[[#This Row],[Updated Creation Date]],"mmm dd, yyyy hh:mm"))</f>
        <v>#VALUE!</v>
      </c>
      <c r="AG309" s="228" t="e">
        <f>_xlfn.CONCAT(HelpMe7[[#This Row],[Year]],"-M",HelpMe7[[#This Row],[Month]])</f>
        <v>#VALUE!</v>
      </c>
      <c r="AH309" s="228" t="str">
        <f ca="1">IF(HelpMe7[[#This Row],[Age]]&lt;2,"Less than 2",IF(HelpMe7[[#This Row],[Age]]&lt;5,"From 2 to 5",IF(HelpMe7[[#This Row],[Age]]&lt;10,"From 5 to 10","More than 10")))</f>
        <v>More than 10</v>
      </c>
      <c r="AI3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45511.72152777778</v>
      </c>
      <c r="AJ3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10" spans="1:36" ht="14.5">
      <c r="A310" s="237" t="s">
        <v>4092</v>
      </c>
      <c r="B310" s="224" t="s">
        <v>156</v>
      </c>
      <c r="C310" s="224" t="s">
        <v>795</v>
      </c>
      <c r="D310" s="1" t="s">
        <v>2363</v>
      </c>
      <c r="E310" s="224" t="s">
        <v>1645</v>
      </c>
      <c r="F310" s="224" t="s">
        <v>742</v>
      </c>
      <c r="G310" s="224" t="s">
        <v>864</v>
      </c>
      <c r="H310" s="224" t="s">
        <v>403</v>
      </c>
      <c r="I310" s="227" t="s">
        <v>4093</v>
      </c>
      <c r="J310" s="225" t="s">
        <v>4094</v>
      </c>
      <c r="K310" s="224" t="s">
        <v>845</v>
      </c>
      <c r="L310" s="225" t="s">
        <v>4095</v>
      </c>
      <c r="M310" s="224" t="s">
        <v>1645</v>
      </c>
      <c r="N310" s="224" t="s">
        <v>860</v>
      </c>
      <c r="O310" s="224" t="s">
        <v>848</v>
      </c>
      <c r="P310" s="225" t="s">
        <v>4095</v>
      </c>
      <c r="Q310" s="224" t="s">
        <v>795</v>
      </c>
      <c r="R310" s="225" t="s">
        <v>4096</v>
      </c>
      <c r="S310" s="225" t="s">
        <v>4097</v>
      </c>
      <c r="T310" s="225" t="s">
        <v>4094</v>
      </c>
      <c r="U310" s="224" t="s">
        <v>1260</v>
      </c>
      <c r="V310" s="224" t="s">
        <v>4098</v>
      </c>
      <c r="W310" s="224" t="s">
        <v>850</v>
      </c>
      <c r="X310" s="228" t="str">
        <f>VLOOKUP(HelpMe7[[#This Row],[Technician]],Technicians[#All],3,FALSE)</f>
        <v>RAK Ceramics</v>
      </c>
      <c r="Y310" s="228" t="str">
        <f>VLOOKUP(HelpMe7[[#This Row],[Technician]],Technicians[#All],2,FALSE)</f>
        <v>SAP SD</v>
      </c>
      <c r="Z310" s="233" t="e">
        <f>IF((TEXT("Oct 28, 2024 00:00 AM","mmm dd, yyyy hh:mm") - TEXT(HelpMe7[[#This Row],[Updated Creation Date]],"mmm dd, yyyy hh:mm"))&gt;0, "Yes","No")</f>
        <v>#VALUE!</v>
      </c>
      <c r="AA310" s="230">
        <f ca="1">IF(HelpMe7[[#This Row],[Updated Resolved Date]]="-",NOW()-TEXT(HelpMe7[[#This Row],[Updated Creation Date]],"mmm dd, yyyy hh:mm"),HelpMe7[[#This Row],[Updated Resolved Date]]-HelpMe7[[#This Row],[Updated Creation Date]])</f>
        <v>76.294444444443798</v>
      </c>
      <c r="AB310" s="231" t="e">
        <f>YEAR(TEXT(HelpMe7[[#This Row],[Updated Creation Date]],"mmm dd, yyyy hh:mm"))</f>
        <v>#VALUE!</v>
      </c>
      <c r="AC310" s="228" t="e">
        <f>WEEKNUM(TEXT(HelpMe7[[#This Row],[Updated Creation Date]],"mmm dd, yyyy hh:mm"),2)</f>
        <v>#VALUE!</v>
      </c>
      <c r="AD310" s="228" t="e">
        <f>_xlfn.CONCAT(HelpMe7[[#This Row],[Year]],"-W",HelpMe7[[#This Row],[Week'#]])</f>
        <v>#VALUE!</v>
      </c>
      <c r="AE310" s="228" t="str">
        <f>IFERROR(VLOOKUP(HelpMe7[[#This Row],[ID]],CGTracker[#All],11,FALSE),"No CG Status Found")</f>
        <v>No CG Status Found</v>
      </c>
      <c r="AF310" s="228" t="e">
        <f>MONTH(TEXT(HelpMe7[[#This Row],[Updated Creation Date]],"mmm dd, yyyy hh:mm"))</f>
        <v>#VALUE!</v>
      </c>
      <c r="AG310" s="228" t="e">
        <f>_xlfn.CONCAT(HelpMe7[[#This Row],[Year]],"-M",HelpMe7[[#This Row],[Month]])</f>
        <v>#VALUE!</v>
      </c>
      <c r="AH310" s="228" t="str">
        <f ca="1">IF(HelpMe7[[#This Row],[Age]]&lt;2,"Less than 2",IF(HelpMe7[[#This Row],[Age]]&lt;5,"From 2 to 5",IF(HelpMe7[[#This Row],[Age]]&lt;10,"From 5 to 10","More than 10")))</f>
        <v>More than 10</v>
      </c>
      <c r="AI3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45506.65</v>
      </c>
      <c r="AJ3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45582.944444444445</v>
      </c>
    </row>
    <row r="311" spans="1:36" ht="26">
      <c r="A311" s="237" t="s">
        <v>4099</v>
      </c>
      <c r="B311" s="224" t="s">
        <v>156</v>
      </c>
      <c r="C311" s="224" t="s">
        <v>881</v>
      </c>
      <c r="D311" s="1" t="s">
        <v>2394</v>
      </c>
      <c r="E311" s="224" t="s">
        <v>1645</v>
      </c>
      <c r="F311" s="224" t="s">
        <v>854</v>
      </c>
      <c r="G311" s="224" t="s">
        <v>855</v>
      </c>
      <c r="H311" s="224" t="s">
        <v>403</v>
      </c>
      <c r="I311" s="227" t="s">
        <v>4100</v>
      </c>
      <c r="J311" s="225" t="s">
        <v>4101</v>
      </c>
      <c r="K311" s="224" t="s">
        <v>845</v>
      </c>
      <c r="L311" s="225" t="s">
        <v>4102</v>
      </c>
      <c r="M311" s="224" t="s">
        <v>1645</v>
      </c>
      <c r="N311" s="224" t="s">
        <v>860</v>
      </c>
      <c r="O311" s="224" t="s">
        <v>848</v>
      </c>
      <c r="P311" s="225" t="s">
        <v>4102</v>
      </c>
      <c r="Q311" s="224" t="s">
        <v>881</v>
      </c>
      <c r="R311" s="225" t="s">
        <v>4103</v>
      </c>
      <c r="S311" s="225" t="s">
        <v>4103</v>
      </c>
      <c r="T311" s="225" t="s">
        <v>4101</v>
      </c>
      <c r="U311" s="224" t="s">
        <v>1260</v>
      </c>
      <c r="V311" s="224" t="s">
        <v>4104</v>
      </c>
      <c r="W311" s="224" t="s">
        <v>850</v>
      </c>
      <c r="X311" s="228" t="str">
        <f>VLOOKUP(HelpMe7[[#This Row],[Technician]],Technicians[#All],3,FALSE)</f>
        <v>RAK Ceramics</v>
      </c>
      <c r="Y311" s="228" t="str">
        <f>VLOOKUP(HelpMe7[[#This Row],[Technician]],Technicians[#All],2,FALSE)</f>
        <v>SAP PP</v>
      </c>
      <c r="Z311" s="230" t="e">
        <f>IF((TEXT("Oct 28, 2024 00:00 AM","mmm dd, yyyy hh:mm") - TEXT(HelpMe7[[#This Row],[Updated Creation Date]],"mmm dd, yyyy hh:mm"))&gt;0, "Yes","No")</f>
        <v>#VALUE!</v>
      </c>
      <c r="AA311" s="230">
        <f ca="1">IF(HelpMe7[[#This Row],[Updated Resolved Date]]="-",NOW()-TEXT(HelpMe7[[#This Row],[Updated Creation Date]],"mmm dd, yyyy hh:mm"),HelpMe7[[#This Row],[Updated Resolved Date]]-HelpMe7[[#This Row],[Updated Creation Date]])</f>
        <v>10.879861111112405</v>
      </c>
      <c r="AB311" s="231" t="e">
        <f>YEAR(TEXT(HelpMe7[[#This Row],[Updated Creation Date]],"mmm dd, yyyy hh:mm"))</f>
        <v>#VALUE!</v>
      </c>
      <c r="AC311" s="228" t="e">
        <f>WEEKNUM(TEXT(HelpMe7[[#This Row],[Updated Creation Date]],"mmm dd, yyyy hh:mm"),2)</f>
        <v>#VALUE!</v>
      </c>
      <c r="AD311" s="228" t="e">
        <f>_xlfn.CONCAT(HelpMe7[[#This Row],[Year]],"-W",HelpMe7[[#This Row],[Week'#]])</f>
        <v>#VALUE!</v>
      </c>
      <c r="AE311" s="228" t="str">
        <f>IFERROR(VLOOKUP(HelpMe7[[#This Row],[ID]],CGTracker[#All],11,FALSE),"No CG Status Found")</f>
        <v>No CG Status Found</v>
      </c>
      <c r="AF311" s="228" t="e">
        <f>MONTH(TEXT(HelpMe7[[#This Row],[Updated Creation Date]],"mmm dd, yyyy hh:mm"))</f>
        <v>#VALUE!</v>
      </c>
      <c r="AG311" s="228" t="e">
        <f>_xlfn.CONCAT(HelpMe7[[#This Row],[Year]],"-M",HelpMe7[[#This Row],[Month]])</f>
        <v>#VALUE!</v>
      </c>
      <c r="AH311" s="228" t="str">
        <f ca="1">IF(HelpMe7[[#This Row],[Age]]&lt;2,"Less than 2",IF(HelpMe7[[#This Row],[Age]]&lt;5,"From 2 to 5",IF(HelpMe7[[#This Row],[Age]]&lt;10,"From 5 to 10","More than 10")))</f>
        <v>More than 10</v>
      </c>
      <c r="AI3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45506.586805555555</v>
      </c>
      <c r="AJ3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45517.466666666667</v>
      </c>
    </row>
    <row r="312" spans="1:36" ht="14.5">
      <c r="A312" s="237" t="s">
        <v>4105</v>
      </c>
      <c r="B312" s="224" t="s">
        <v>117</v>
      </c>
      <c r="C312" s="224" t="s">
        <v>861</v>
      </c>
      <c r="D312" s="1" t="s">
        <v>1993</v>
      </c>
      <c r="E312" s="224" t="s">
        <v>1816</v>
      </c>
      <c r="F312" s="224" t="s">
        <v>884</v>
      </c>
      <c r="G312" s="224" t="s">
        <v>844</v>
      </c>
      <c r="H312" s="224" t="s">
        <v>403</v>
      </c>
      <c r="I312" s="227" t="s">
        <v>4106</v>
      </c>
      <c r="J312" s="225" t="s">
        <v>4107</v>
      </c>
      <c r="K312" s="224" t="s">
        <v>845</v>
      </c>
      <c r="L312" s="225" t="s">
        <v>4108</v>
      </c>
      <c r="M312" s="224" t="s">
        <v>1816</v>
      </c>
      <c r="N312" s="224" t="s">
        <v>1813</v>
      </c>
      <c r="O312" s="224" t="s">
        <v>848</v>
      </c>
      <c r="P312" s="225" t="s">
        <v>4108</v>
      </c>
      <c r="Q312" s="224" t="s">
        <v>795</v>
      </c>
      <c r="R312" s="225" t="s">
        <v>4109</v>
      </c>
      <c r="S312" s="225" t="s">
        <v>4109</v>
      </c>
      <c r="T312" s="225" t="s">
        <v>4107</v>
      </c>
      <c r="U312" s="224" t="s">
        <v>885</v>
      </c>
      <c r="V312" s="224" t="s">
        <v>1260</v>
      </c>
      <c r="W312" s="224" t="s">
        <v>850</v>
      </c>
      <c r="X312" s="228" t="str">
        <f>VLOOKUP(HelpMe7[[#This Row],[Technician]],Technicians[#All],3,FALSE)</f>
        <v>RAK Ceramics</v>
      </c>
      <c r="Y312" s="228" t="str">
        <f>VLOOKUP(HelpMe7[[#This Row],[Technician]],Technicians[#All],2,FALSE)</f>
        <v>SAP Basis</v>
      </c>
      <c r="Z312" s="233" t="e">
        <f>IF((TEXT("Oct 28, 2024 00:00 AM","mmm dd, yyyy hh:mm") - TEXT(HelpMe7[[#This Row],[Updated Creation Date]],"mmm dd, yyyy hh:mm"))&gt;0, "Yes","No")</f>
        <v>#VALUE!</v>
      </c>
      <c r="AA312" s="230">
        <f ca="1">IF(HelpMe7[[#This Row],[Updated Resolved Date]]="-",NOW()-TEXT(HelpMe7[[#This Row],[Updated Creation Date]],"mmm dd, yyyy hh:mm"),HelpMe7[[#This Row],[Updated Resolved Date]]-HelpMe7[[#This Row],[Updated Creation Date]])</f>
        <v>3.8951388888890506</v>
      </c>
      <c r="AB312" s="231" t="e">
        <f>YEAR(TEXT(HelpMe7[[#This Row],[Updated Creation Date]],"mmm dd, yyyy hh:mm"))</f>
        <v>#VALUE!</v>
      </c>
      <c r="AC312" s="228" t="e">
        <f>WEEKNUM(TEXT(HelpMe7[[#This Row],[Updated Creation Date]],"mmm dd, yyyy hh:mm"),2)</f>
        <v>#VALUE!</v>
      </c>
      <c r="AD312" s="228" t="e">
        <f>_xlfn.CONCAT(HelpMe7[[#This Row],[Year]],"-W",HelpMe7[[#This Row],[Week'#]])</f>
        <v>#VALUE!</v>
      </c>
      <c r="AE312" s="228" t="str">
        <f>IFERROR(VLOOKUP(HelpMe7[[#This Row],[ID]],CGTracker[#All],11,FALSE),"No CG Status Found")</f>
        <v>No CG Status Found</v>
      </c>
      <c r="AF312" s="228" t="e">
        <f>MONTH(TEXT(HelpMe7[[#This Row],[Updated Creation Date]],"mmm dd, yyyy hh:mm"))</f>
        <v>#VALUE!</v>
      </c>
      <c r="AG312" s="228" t="e">
        <f>_xlfn.CONCAT(HelpMe7[[#This Row],[Year]],"-M",HelpMe7[[#This Row],[Month]])</f>
        <v>#VALUE!</v>
      </c>
      <c r="AH312" s="228" t="str">
        <f ca="1">IF(HelpMe7[[#This Row],[Age]]&lt;2,"Less than 2",IF(HelpMe7[[#This Row],[Age]]&lt;5,"From 2 to 5",IF(HelpMe7[[#This Row],[Age]]&lt;10,"From 5 to 10","More than 10")))</f>
        <v>From 2 to 5</v>
      </c>
      <c r="AI3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45512.511111111111</v>
      </c>
      <c r="AJ3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45516.40625</v>
      </c>
    </row>
    <row r="313" spans="1:36" ht="26">
      <c r="A313" s="237" t="s">
        <v>4110</v>
      </c>
      <c r="B313" s="224" t="s">
        <v>156</v>
      </c>
      <c r="C313" s="224" t="s">
        <v>906</v>
      </c>
      <c r="D313" s="1" t="s">
        <v>2385</v>
      </c>
      <c r="E313" s="224" t="s">
        <v>1102</v>
      </c>
      <c r="F313" s="224" t="s">
        <v>884</v>
      </c>
      <c r="G313" s="224" t="s">
        <v>844</v>
      </c>
      <c r="H313" s="224" t="s">
        <v>403</v>
      </c>
      <c r="I313" s="227" t="s">
        <v>4111</v>
      </c>
      <c r="J313" s="225" t="s">
        <v>4112</v>
      </c>
      <c r="K313" s="224" t="s">
        <v>885</v>
      </c>
      <c r="L313" s="225" t="s">
        <v>4113</v>
      </c>
      <c r="M313" s="224" t="s">
        <v>1102</v>
      </c>
      <c r="N313" s="224" t="s">
        <v>971</v>
      </c>
      <c r="O313" s="224" t="s">
        <v>848</v>
      </c>
      <c r="P313" s="225" t="s">
        <v>4113</v>
      </c>
      <c r="Q313" s="224" t="s">
        <v>861</v>
      </c>
      <c r="R313" s="225" t="s">
        <v>4114</v>
      </c>
      <c r="S313" s="225" t="s">
        <v>4115</v>
      </c>
      <c r="T313" s="225" t="s">
        <v>4112</v>
      </c>
      <c r="U313" s="224" t="s">
        <v>1260</v>
      </c>
      <c r="V313" s="224" t="s">
        <v>1260</v>
      </c>
      <c r="W313" s="224" t="s">
        <v>888</v>
      </c>
      <c r="X313" s="228" t="str">
        <f>VLOOKUP(HelpMe7[[#This Row],[Technician]],Technicians[#All],3,FALSE)</f>
        <v>RAK Ceramics</v>
      </c>
      <c r="Y313" s="228" t="str">
        <f>VLOOKUP(HelpMe7[[#This Row],[Technician]],Technicians[#All],2,FALSE)</f>
        <v>SAP Basis</v>
      </c>
      <c r="Z313" s="233" t="e">
        <f>IF((TEXT("Oct 28, 2024 00:00 AM","mmm dd, yyyy hh:mm") - TEXT(HelpMe7[[#This Row],[Updated Creation Date]],"mmm dd, yyyy hh:mm"))&gt;0, "Yes","No")</f>
        <v>#VALUE!</v>
      </c>
      <c r="AA313" s="230">
        <f ca="1">IF(HelpMe7[[#This Row],[Updated Resolved Date]]="-",NOW()-TEXT(HelpMe7[[#This Row],[Updated Creation Date]],"mmm dd, yyyy hh:mm"),HelpMe7[[#This Row],[Updated Resolved Date]]-HelpMe7[[#This Row],[Updated Creation Date]])</f>
        <v>0.81111111111385981</v>
      </c>
      <c r="AB313" s="231" t="e">
        <f>YEAR(TEXT(HelpMe7[[#This Row],[Updated Creation Date]],"mmm dd, yyyy hh:mm"))</f>
        <v>#VALUE!</v>
      </c>
      <c r="AC313" s="228" t="e">
        <f>WEEKNUM(TEXT(HelpMe7[[#This Row],[Updated Creation Date]],"mmm dd, yyyy hh:mm"),2)</f>
        <v>#VALUE!</v>
      </c>
      <c r="AD313" s="228" t="e">
        <f>_xlfn.CONCAT(HelpMe7[[#This Row],[Year]],"-W",HelpMe7[[#This Row],[Week'#]])</f>
        <v>#VALUE!</v>
      </c>
      <c r="AE313" s="228" t="str">
        <f>IFERROR(VLOOKUP(HelpMe7[[#This Row],[ID]],CGTracker[#All],11,FALSE),"No CG Status Found")</f>
        <v>No CG Status Found</v>
      </c>
      <c r="AF313" s="228" t="e">
        <f>MONTH(TEXT(HelpMe7[[#This Row],[Updated Creation Date]],"mmm dd, yyyy hh:mm"))</f>
        <v>#VALUE!</v>
      </c>
      <c r="AG313" s="228" t="e">
        <f>_xlfn.CONCAT(HelpMe7[[#This Row],[Year]],"-M",HelpMe7[[#This Row],[Month]])</f>
        <v>#VALUE!</v>
      </c>
      <c r="AH313" s="228" t="str">
        <f ca="1">IF(HelpMe7[[#This Row],[Age]]&lt;2,"Less than 2",IF(HelpMe7[[#This Row],[Age]]&lt;5,"From 2 to 5",IF(HelpMe7[[#This Row],[Age]]&lt;10,"From 5 to 10","More than 10")))</f>
        <v>Less than 2</v>
      </c>
      <c r="AI3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45512.631249999999</v>
      </c>
      <c r="AJ3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45513.442361111112</v>
      </c>
    </row>
    <row r="314" spans="1:36" ht="14.5">
      <c r="A314" s="237" t="s">
        <v>4116</v>
      </c>
      <c r="B314" s="224" t="s">
        <v>156</v>
      </c>
      <c r="C314" s="224" t="s">
        <v>795</v>
      </c>
      <c r="D314" s="1" t="s">
        <v>2123</v>
      </c>
      <c r="E314" s="224" t="s">
        <v>1297</v>
      </c>
      <c r="F314" s="224" t="s">
        <v>742</v>
      </c>
      <c r="G314" s="224" t="s">
        <v>516</v>
      </c>
      <c r="H314" s="224" t="s">
        <v>403</v>
      </c>
      <c r="I314" s="227" t="s">
        <v>4117</v>
      </c>
      <c r="J314" s="225" t="s">
        <v>4118</v>
      </c>
      <c r="K314" s="224" t="s">
        <v>845</v>
      </c>
      <c r="L314" s="225" t="s">
        <v>3698</v>
      </c>
      <c r="M314" s="224" t="s">
        <v>846</v>
      </c>
      <c r="N314" s="224" t="s">
        <v>983</v>
      </c>
      <c r="O314" s="224" t="s">
        <v>848</v>
      </c>
      <c r="P314" s="225" t="s">
        <v>3698</v>
      </c>
      <c r="Q314" s="224" t="s">
        <v>795</v>
      </c>
      <c r="R314" s="225" t="s">
        <v>4119</v>
      </c>
      <c r="S314" s="225" t="s">
        <v>4119</v>
      </c>
      <c r="T314" s="225" t="s">
        <v>4118</v>
      </c>
      <c r="U314" s="224" t="s">
        <v>1260</v>
      </c>
      <c r="V314" s="224" t="s">
        <v>4120</v>
      </c>
      <c r="W314" s="224" t="s">
        <v>850</v>
      </c>
      <c r="X314" s="228" t="str">
        <f>VLOOKUP(HelpMe7[[#This Row],[Technician]],Technicians[#All],3,FALSE)</f>
        <v>RAK Ceramics</v>
      </c>
      <c r="Y314" s="228" t="str">
        <f>VLOOKUP(HelpMe7[[#This Row],[Technician]],Technicians[#All],2,FALSE)</f>
        <v>SAP SD</v>
      </c>
      <c r="Z314" s="233" t="e">
        <f>IF((TEXT("Oct 28, 2024 00:00 AM","mmm dd, yyyy hh:mm") - TEXT(HelpMe7[[#This Row],[Updated Creation Date]],"mmm dd, yyyy hh:mm"))&gt;0, "Yes","No")</f>
        <v>#VALUE!</v>
      </c>
      <c r="AA314" s="230">
        <f ca="1">IF(HelpMe7[[#This Row],[Updated Resolved Date]]="-",NOW()-TEXT(HelpMe7[[#This Row],[Updated Creation Date]],"mmm dd, yyyy hh:mm"),HelpMe7[[#This Row],[Updated Resolved Date]]-HelpMe7[[#This Row],[Updated Creation Date]])</f>
        <v>14.985416666670062</v>
      </c>
      <c r="AB314" s="231" t="e">
        <f>YEAR(TEXT(HelpMe7[[#This Row],[Updated Creation Date]],"mmm dd, yyyy hh:mm"))</f>
        <v>#VALUE!</v>
      </c>
      <c r="AC314" s="228" t="e">
        <f>WEEKNUM(TEXT(HelpMe7[[#This Row],[Updated Creation Date]],"mmm dd, yyyy hh:mm"),2)</f>
        <v>#VALUE!</v>
      </c>
      <c r="AD314" s="228" t="e">
        <f>_xlfn.CONCAT(HelpMe7[[#This Row],[Year]],"-W",HelpMe7[[#This Row],[Week'#]])</f>
        <v>#VALUE!</v>
      </c>
      <c r="AE314" s="228" t="str">
        <f>IFERROR(VLOOKUP(HelpMe7[[#This Row],[ID]],CGTracker[#All],11,FALSE),"No CG Status Found")</f>
        <v>No CG Status Found</v>
      </c>
      <c r="AF314" s="228" t="e">
        <f>MONTH(TEXT(HelpMe7[[#This Row],[Updated Creation Date]],"mmm dd, yyyy hh:mm"))</f>
        <v>#VALUE!</v>
      </c>
      <c r="AG314" s="228" t="e">
        <f>_xlfn.CONCAT(HelpMe7[[#This Row],[Year]],"-M",HelpMe7[[#This Row],[Month]])</f>
        <v>#VALUE!</v>
      </c>
      <c r="AH314" s="228" t="str">
        <f ca="1">IF(HelpMe7[[#This Row],[Age]]&lt;2,"Less than 2",IF(HelpMe7[[#This Row],[Age]]&lt;5,"From 2 to 5",IF(HelpMe7[[#This Row],[Age]]&lt;10,"From 5 to 10","More than 10")))</f>
        <v>More than 10</v>
      </c>
      <c r="AI3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45509.731944444444</v>
      </c>
      <c r="AJ3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45524.717361111114</v>
      </c>
    </row>
    <row r="315" spans="1:36" ht="14.5">
      <c r="A315" s="237" t="s">
        <v>4121</v>
      </c>
      <c r="B315" s="224" t="s">
        <v>156</v>
      </c>
      <c r="C315" s="224" t="s">
        <v>795</v>
      </c>
      <c r="D315" s="1" t="s">
        <v>2379</v>
      </c>
      <c r="E315" s="224" t="s">
        <v>2380</v>
      </c>
      <c r="F315" s="224" t="s">
        <v>742</v>
      </c>
      <c r="G315" s="224" t="s">
        <v>516</v>
      </c>
      <c r="H315" s="224" t="s">
        <v>403</v>
      </c>
      <c r="I315" s="227" t="s">
        <v>4122</v>
      </c>
      <c r="J315" s="225" t="s">
        <v>4123</v>
      </c>
      <c r="K315" s="224" t="s">
        <v>845</v>
      </c>
      <c r="L315" s="225" t="s">
        <v>4124</v>
      </c>
      <c r="M315" s="224" t="s">
        <v>846</v>
      </c>
      <c r="N315" s="224" t="s">
        <v>912</v>
      </c>
      <c r="O315" s="224" t="s">
        <v>848</v>
      </c>
      <c r="P315" s="225" t="s">
        <v>4124</v>
      </c>
      <c r="Q315" s="224" t="s">
        <v>795</v>
      </c>
      <c r="R315" s="225" t="s">
        <v>4125</v>
      </c>
      <c r="S315" s="225" t="s">
        <v>4125</v>
      </c>
      <c r="T315" s="225" t="s">
        <v>4123</v>
      </c>
      <c r="U315" s="224" t="s">
        <v>1260</v>
      </c>
      <c r="V315" s="224" t="s">
        <v>4126</v>
      </c>
      <c r="W315" s="224" t="s">
        <v>850</v>
      </c>
      <c r="X315" s="228" t="str">
        <f>VLOOKUP(HelpMe7[[#This Row],[Technician]],Technicians[#All],3,FALSE)</f>
        <v>RAK Ceramics</v>
      </c>
      <c r="Y315" s="228" t="str">
        <f>VLOOKUP(HelpMe7[[#This Row],[Technician]],Technicians[#All],2,FALSE)</f>
        <v>SAP SD</v>
      </c>
      <c r="Z315" s="233" t="e">
        <f>IF((TEXT("Oct 28, 2024 00:00 AM","mmm dd, yyyy hh:mm") - TEXT(HelpMe7[[#This Row],[Updated Creation Date]],"mmm dd, yyyy hh:mm"))&gt;0, "Yes","No")</f>
        <v>#VALUE!</v>
      </c>
      <c r="AA315" s="230">
        <f ca="1">IF(HelpMe7[[#This Row],[Updated Resolved Date]]="-",NOW()-TEXT(HelpMe7[[#This Row],[Updated Creation Date]],"mmm dd, yyyy hh:mm"),HelpMe7[[#This Row],[Updated Resolved Date]]-HelpMe7[[#This Row],[Updated Creation Date]])</f>
        <v>8.9826388888832298</v>
      </c>
      <c r="AB315" s="231" t="e">
        <f>YEAR(TEXT(HelpMe7[[#This Row],[Updated Creation Date]],"mmm dd, yyyy hh:mm"))</f>
        <v>#VALUE!</v>
      </c>
      <c r="AC315" s="228" t="e">
        <f>WEEKNUM(TEXT(HelpMe7[[#This Row],[Updated Creation Date]],"mmm dd, yyyy hh:mm"),2)</f>
        <v>#VALUE!</v>
      </c>
      <c r="AD315" s="228" t="e">
        <f>_xlfn.CONCAT(HelpMe7[[#This Row],[Year]],"-W",HelpMe7[[#This Row],[Week'#]])</f>
        <v>#VALUE!</v>
      </c>
      <c r="AE315" s="228" t="str">
        <f>IFERROR(VLOOKUP(HelpMe7[[#This Row],[ID]],CGTracker[#All],11,FALSE),"No CG Status Found")</f>
        <v>No CG Status Found</v>
      </c>
      <c r="AF315" s="228" t="e">
        <f>MONTH(TEXT(HelpMe7[[#This Row],[Updated Creation Date]],"mmm dd, yyyy hh:mm"))</f>
        <v>#VALUE!</v>
      </c>
      <c r="AG315" s="228" t="e">
        <f>_xlfn.CONCAT(HelpMe7[[#This Row],[Year]],"-M",HelpMe7[[#This Row],[Month]])</f>
        <v>#VALUE!</v>
      </c>
      <c r="AH315" s="228" t="str">
        <f ca="1">IF(HelpMe7[[#This Row],[Age]]&lt;2,"Less than 2",IF(HelpMe7[[#This Row],[Age]]&lt;5,"From 2 to 5",IF(HelpMe7[[#This Row],[Age]]&lt;10,"From 5 to 10","More than 10")))</f>
        <v>From 5 to 10</v>
      </c>
      <c r="AI3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45510.438194444447</v>
      </c>
      <c r="AJ3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45519.42083333333</v>
      </c>
    </row>
    <row r="316" spans="1:36" ht="14.5">
      <c r="A316" s="237" t="s">
        <v>4127</v>
      </c>
      <c r="B316" s="224" t="s">
        <v>156</v>
      </c>
      <c r="C316" s="224" t="s">
        <v>795</v>
      </c>
      <c r="D316" s="1" t="s">
        <v>4128</v>
      </c>
      <c r="E316" s="224" t="s">
        <v>1568</v>
      </c>
      <c r="F316" s="224" t="s">
        <v>742</v>
      </c>
      <c r="G316" s="224" t="s">
        <v>864</v>
      </c>
      <c r="H316" s="224" t="s">
        <v>403</v>
      </c>
      <c r="I316" s="227" t="s">
        <v>4129</v>
      </c>
      <c r="J316" s="225" t="s">
        <v>4130</v>
      </c>
      <c r="K316" s="224" t="s">
        <v>845</v>
      </c>
      <c r="L316" s="225" t="s">
        <v>4124</v>
      </c>
      <c r="M316" s="224" t="s">
        <v>846</v>
      </c>
      <c r="N316" s="224" t="s">
        <v>968</v>
      </c>
      <c r="O316" s="224" t="s">
        <v>848</v>
      </c>
      <c r="P316" s="225" t="s">
        <v>4124</v>
      </c>
      <c r="Q316" s="224" t="s">
        <v>795</v>
      </c>
      <c r="R316" s="225" t="s">
        <v>4131</v>
      </c>
      <c r="S316" s="225" t="s">
        <v>4131</v>
      </c>
      <c r="T316" s="225" t="s">
        <v>4130</v>
      </c>
      <c r="U316" s="224" t="s">
        <v>1260</v>
      </c>
      <c r="V316" s="224" t="s">
        <v>4132</v>
      </c>
      <c r="W316" s="224" t="s">
        <v>850</v>
      </c>
      <c r="X316" s="228" t="str">
        <f>VLOOKUP(HelpMe7[[#This Row],[Technician]],Technicians[#All],3,FALSE)</f>
        <v>RAK Ceramics</v>
      </c>
      <c r="Y316" s="228" t="str">
        <f>VLOOKUP(HelpMe7[[#This Row],[Technician]],Technicians[#All],2,FALSE)</f>
        <v>SAP SD</v>
      </c>
      <c r="Z316" s="233" t="e">
        <f>IF((TEXT("Oct 28, 2024 00:00 AM","mmm dd, yyyy hh:mm") - TEXT(HelpMe7[[#This Row],[Updated Creation Date]],"mmm dd, yyyy hh:mm"))&gt;0, "Yes","No")</f>
        <v>#VALUE!</v>
      </c>
      <c r="AA316" s="230">
        <f ca="1">IF(HelpMe7[[#This Row],[Updated Resolved Date]]="-",NOW()-TEXT(HelpMe7[[#This Row],[Updated Creation Date]],"mmm dd, yyyy hh:mm"),HelpMe7[[#This Row],[Updated Resolved Date]]-HelpMe7[[#This Row],[Updated Creation Date]])</f>
        <v>8.8812500000058208</v>
      </c>
      <c r="AB316" s="231" t="e">
        <f>YEAR(TEXT(HelpMe7[[#This Row],[Updated Creation Date]],"mmm dd, yyyy hh:mm"))</f>
        <v>#VALUE!</v>
      </c>
      <c r="AC316" s="228" t="e">
        <f>WEEKNUM(TEXT(HelpMe7[[#This Row],[Updated Creation Date]],"mmm dd, yyyy hh:mm"),2)</f>
        <v>#VALUE!</v>
      </c>
      <c r="AD316" s="228" t="e">
        <f>_xlfn.CONCAT(HelpMe7[[#This Row],[Year]],"-W",HelpMe7[[#This Row],[Week'#]])</f>
        <v>#VALUE!</v>
      </c>
      <c r="AE316" s="228" t="str">
        <f>IFERROR(VLOOKUP(HelpMe7[[#This Row],[ID]],CGTracker[#All],11,FALSE),"No CG Status Found")</f>
        <v>No CG Status Found</v>
      </c>
      <c r="AF316" s="228" t="e">
        <f>MONTH(TEXT(HelpMe7[[#This Row],[Updated Creation Date]],"mmm dd, yyyy hh:mm"))</f>
        <v>#VALUE!</v>
      </c>
      <c r="AG316" s="228" t="e">
        <f>_xlfn.CONCAT(HelpMe7[[#This Row],[Year]],"-M",HelpMe7[[#This Row],[Month]])</f>
        <v>#VALUE!</v>
      </c>
      <c r="AH316" s="228" t="str">
        <f ca="1">IF(HelpMe7[[#This Row],[Age]]&lt;2,"Less than 2",IF(HelpMe7[[#This Row],[Age]]&lt;5,"From 2 to 5",IF(HelpMe7[[#This Row],[Age]]&lt;10,"From 5 to 10","More than 10")))</f>
        <v>From 5 to 10</v>
      </c>
      <c r="AI3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45510.523611111108</v>
      </c>
      <c r="AJ3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45519.404861111114</v>
      </c>
    </row>
    <row r="317" spans="1:36" ht="26">
      <c r="A317" s="237" t="s">
        <v>4133</v>
      </c>
      <c r="B317" s="224" t="s">
        <v>117</v>
      </c>
      <c r="C317" s="224" t="s">
        <v>881</v>
      </c>
      <c r="D317" s="1" t="s">
        <v>1093</v>
      </c>
      <c r="E317" s="224" t="s">
        <v>1094</v>
      </c>
      <c r="F317" s="224" t="s">
        <v>884</v>
      </c>
      <c r="G317" s="224" t="s">
        <v>844</v>
      </c>
      <c r="H317" s="224" t="s">
        <v>403</v>
      </c>
      <c r="I317" s="227" t="s">
        <v>4134</v>
      </c>
      <c r="J317" s="225" t="s">
        <v>4135</v>
      </c>
      <c r="K317" s="224" t="s">
        <v>885</v>
      </c>
      <c r="L317" s="225" t="s">
        <v>4136</v>
      </c>
      <c r="M317" s="224" t="s">
        <v>846</v>
      </c>
      <c r="N317" s="224" t="s">
        <v>895</v>
      </c>
      <c r="O317" s="224" t="s">
        <v>848</v>
      </c>
      <c r="P317" s="225" t="s">
        <v>4136</v>
      </c>
      <c r="Q317" s="224" t="s">
        <v>881</v>
      </c>
      <c r="R317" s="225" t="s">
        <v>4137</v>
      </c>
      <c r="S317" s="225" t="s">
        <v>4137</v>
      </c>
      <c r="T317" s="225" t="s">
        <v>4135</v>
      </c>
      <c r="U317" s="224" t="s">
        <v>885</v>
      </c>
      <c r="V317" s="224" t="s">
        <v>1260</v>
      </c>
      <c r="W317" s="224" t="s">
        <v>888</v>
      </c>
      <c r="X317" s="228" t="str">
        <f>VLOOKUP(HelpMe7[[#This Row],[Technician]],Technicians[#All],3,FALSE)</f>
        <v>RAK Ceramics</v>
      </c>
      <c r="Y317" s="228" t="str">
        <f>VLOOKUP(HelpMe7[[#This Row],[Technician]],Technicians[#All],2,FALSE)</f>
        <v>SAP Basis</v>
      </c>
      <c r="Z317" s="233" t="e">
        <f>IF((TEXT("Oct 28, 2024 00:00 AM","mmm dd, yyyy hh:mm") - TEXT(HelpMe7[[#This Row],[Updated Creation Date]],"mmm dd, yyyy hh:mm"))&gt;0, "Yes","No")</f>
        <v>#VALUE!</v>
      </c>
      <c r="AA317" s="230">
        <f ca="1">IF(HelpMe7[[#This Row],[Updated Resolved Date]]="-",NOW()-TEXT(HelpMe7[[#This Row],[Updated Creation Date]],"mmm dd, yyyy hh:mm"),HelpMe7[[#This Row],[Updated Resolved Date]]-HelpMe7[[#This Row],[Updated Creation Date]])</f>
        <v>13.9375</v>
      </c>
      <c r="AB317" s="231" t="e">
        <f>YEAR(TEXT(HelpMe7[[#This Row],[Updated Creation Date]],"mmm dd, yyyy hh:mm"))</f>
        <v>#VALUE!</v>
      </c>
      <c r="AC317" s="228" t="e">
        <f>WEEKNUM(TEXT(HelpMe7[[#This Row],[Updated Creation Date]],"mmm dd, yyyy hh:mm"),2)</f>
        <v>#VALUE!</v>
      </c>
      <c r="AD317" s="228" t="e">
        <f>_xlfn.CONCAT(HelpMe7[[#This Row],[Year]],"-W",HelpMe7[[#This Row],[Week'#]])</f>
        <v>#VALUE!</v>
      </c>
      <c r="AE317" s="228" t="str">
        <f>IFERROR(VLOOKUP(HelpMe7[[#This Row],[ID]],CGTracker[#All],11,FALSE),"No CG Status Found")</f>
        <v>No CG Status Found</v>
      </c>
      <c r="AF317" s="228" t="e">
        <f>MONTH(TEXT(HelpMe7[[#This Row],[Updated Creation Date]],"mmm dd, yyyy hh:mm"))</f>
        <v>#VALUE!</v>
      </c>
      <c r="AG317" s="228" t="e">
        <f>_xlfn.CONCAT(HelpMe7[[#This Row],[Year]],"-M",HelpMe7[[#This Row],[Month]])</f>
        <v>#VALUE!</v>
      </c>
      <c r="AH317" s="228" t="str">
        <f ca="1">IF(HelpMe7[[#This Row],[Age]]&lt;2,"Less than 2",IF(HelpMe7[[#This Row],[Age]]&lt;5,"From 2 to 5",IF(HelpMe7[[#This Row],[Age]]&lt;10,"From 5 to 10","More than 10")))</f>
        <v>More than 10</v>
      </c>
      <c r="AI3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45511.515972222223</v>
      </c>
      <c r="AJ3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45525.453472222223</v>
      </c>
    </row>
    <row r="318" spans="1:36" ht="26">
      <c r="A318" s="237" t="s">
        <v>4138</v>
      </c>
      <c r="B318" s="224" t="s">
        <v>117</v>
      </c>
      <c r="C318" s="224" t="s">
        <v>795</v>
      </c>
      <c r="D318" s="1" t="s">
        <v>2332</v>
      </c>
      <c r="E318" s="224" t="s">
        <v>2333</v>
      </c>
      <c r="F318" s="224" t="s">
        <v>843</v>
      </c>
      <c r="G318" s="224" t="s">
        <v>844</v>
      </c>
      <c r="H318" s="224" t="s">
        <v>403</v>
      </c>
      <c r="I318" s="227" t="s">
        <v>4139</v>
      </c>
      <c r="J318" s="225" t="s">
        <v>4140</v>
      </c>
      <c r="K318" s="224" t="s">
        <v>845</v>
      </c>
      <c r="L318" s="225" t="s">
        <v>4141</v>
      </c>
      <c r="M318" s="224" t="s">
        <v>2333</v>
      </c>
      <c r="N318" s="224" t="s">
        <v>983</v>
      </c>
      <c r="O318" s="224" t="s">
        <v>964</v>
      </c>
      <c r="P318" s="225" t="s">
        <v>4141</v>
      </c>
      <c r="Q318" s="224" t="s">
        <v>861</v>
      </c>
      <c r="R318" s="225" t="s">
        <v>4142</v>
      </c>
      <c r="S318" s="225" t="s">
        <v>4143</v>
      </c>
      <c r="T318" s="225" t="s">
        <v>4140</v>
      </c>
      <c r="U318" s="224" t="s">
        <v>885</v>
      </c>
      <c r="V318" s="224" t="s">
        <v>1260</v>
      </c>
      <c r="W318" s="224" t="s">
        <v>850</v>
      </c>
      <c r="X318" s="228" t="str">
        <f>VLOOKUP(HelpMe7[[#This Row],[Technician]],Technicians[#All],3,FALSE)</f>
        <v>RAK Ceramics</v>
      </c>
      <c r="Y318" s="228" t="str">
        <f>VLOOKUP(HelpMe7[[#This Row],[Technician]],Technicians[#All],2,FALSE)</f>
        <v>SAP Basis</v>
      </c>
      <c r="Z318" s="230" t="e">
        <f>IF((TEXT("Oct 28, 2024 00:00 AM","mmm dd, yyyy hh:mm") - TEXT(HelpMe7[[#This Row],[Updated Creation Date]],"mmm dd, yyyy hh:mm"))&gt;0, "Yes","No")</f>
        <v>#VALUE!</v>
      </c>
      <c r="AA318" s="230">
        <f ca="1">IF(HelpMe7[[#This Row],[Updated Resolved Date]]="-",NOW()-TEXT(HelpMe7[[#This Row],[Updated Creation Date]],"mmm dd, yyyy hh:mm"),HelpMe7[[#This Row],[Updated Resolved Date]]-HelpMe7[[#This Row],[Updated Creation Date]])</f>
        <v>43.193749999998545</v>
      </c>
      <c r="AB318" s="231" t="e">
        <f>YEAR(TEXT(HelpMe7[[#This Row],[Updated Creation Date]],"mmm dd, yyyy hh:mm"))</f>
        <v>#VALUE!</v>
      </c>
      <c r="AC318" s="228" t="e">
        <f>WEEKNUM(TEXT(HelpMe7[[#This Row],[Updated Creation Date]],"mmm dd, yyyy hh:mm"),2)</f>
        <v>#VALUE!</v>
      </c>
      <c r="AD318" s="228" t="e">
        <f>_xlfn.CONCAT(HelpMe7[[#This Row],[Year]],"-W",HelpMe7[[#This Row],[Week'#]])</f>
        <v>#VALUE!</v>
      </c>
      <c r="AE318" s="228" t="str">
        <f>IFERROR(VLOOKUP(HelpMe7[[#This Row],[ID]],CGTracker[#All],11,FALSE),"No CG Status Found")</f>
        <v>No CG Status Found</v>
      </c>
      <c r="AF318" s="228" t="e">
        <f>MONTH(TEXT(HelpMe7[[#This Row],[Updated Creation Date]],"mmm dd, yyyy hh:mm"))</f>
        <v>#VALUE!</v>
      </c>
      <c r="AG318" s="228" t="e">
        <f>_xlfn.CONCAT(HelpMe7[[#This Row],[Year]],"-M",HelpMe7[[#This Row],[Month]])</f>
        <v>#VALUE!</v>
      </c>
      <c r="AH318" s="228" t="str">
        <f ca="1">IF(HelpMe7[[#This Row],[Age]]&lt;2,"Less than 2",IF(HelpMe7[[#This Row],[Age]]&lt;5,"From 2 to 5",IF(HelpMe7[[#This Row],[Age]]&lt;10,"From 5 to 10","More than 10")))</f>
        <v>More than 10</v>
      </c>
      <c r="AI3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45511.472916666666</v>
      </c>
      <c r="AJ3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45554.666666666664</v>
      </c>
    </row>
    <row r="319" spans="1:36" ht="14.5">
      <c r="A319" s="237" t="s">
        <v>4144</v>
      </c>
      <c r="B319" s="224" t="s">
        <v>117</v>
      </c>
      <c r="C319" s="224" t="s">
        <v>795</v>
      </c>
      <c r="D319" s="1" t="s">
        <v>4145</v>
      </c>
      <c r="E319" s="224" t="s">
        <v>1016</v>
      </c>
      <c r="F319" s="224" t="s">
        <v>884</v>
      </c>
      <c r="G319" s="224" t="s">
        <v>844</v>
      </c>
      <c r="H319" s="224" t="s">
        <v>403</v>
      </c>
      <c r="I319" s="227" t="s">
        <v>4146</v>
      </c>
      <c r="J319" s="225" t="s">
        <v>4147</v>
      </c>
      <c r="K319" s="224" t="s">
        <v>845</v>
      </c>
      <c r="L319" s="225" t="s">
        <v>2917</v>
      </c>
      <c r="M319" s="224" t="s">
        <v>1016</v>
      </c>
      <c r="N319" s="224" t="s">
        <v>912</v>
      </c>
      <c r="O319" s="224" t="s">
        <v>848</v>
      </c>
      <c r="P319" s="225" t="s">
        <v>2917</v>
      </c>
      <c r="Q319" s="224" t="s">
        <v>795</v>
      </c>
      <c r="R319" s="225" t="s">
        <v>4148</v>
      </c>
      <c r="S319" s="225" t="s">
        <v>4149</v>
      </c>
      <c r="T319" s="225" t="s">
        <v>4147</v>
      </c>
      <c r="U319" s="224" t="s">
        <v>885</v>
      </c>
      <c r="V319" s="224" t="s">
        <v>1260</v>
      </c>
      <c r="W319" s="224" t="s">
        <v>850</v>
      </c>
      <c r="X319" s="228" t="str">
        <f>VLOOKUP(HelpMe7[[#This Row],[Technician]],Technicians[#All],3,FALSE)</f>
        <v>RAK Ceramics</v>
      </c>
      <c r="Y319" s="228" t="str">
        <f>VLOOKUP(HelpMe7[[#This Row],[Technician]],Technicians[#All],2,FALSE)</f>
        <v>SAP Basis</v>
      </c>
      <c r="Z319" s="233" t="e">
        <f>IF((TEXT("Oct 28, 2024 00:00 AM","mmm dd, yyyy hh:mm") - TEXT(HelpMe7[[#This Row],[Updated Creation Date]],"mmm dd, yyyy hh:mm"))&gt;0, "Yes","No")</f>
        <v>#VALUE!</v>
      </c>
      <c r="AA319" s="230">
        <f ca="1">IF(HelpMe7[[#This Row],[Updated Resolved Date]]="-",NOW()-TEXT(HelpMe7[[#This Row],[Updated Creation Date]],"mmm dd, yyyy hh:mm"),HelpMe7[[#This Row],[Updated Resolved Date]]-HelpMe7[[#This Row],[Updated Creation Date]])</f>
        <v>8.6701388888905058</v>
      </c>
      <c r="AB319" s="231" t="e">
        <f>YEAR(TEXT(HelpMe7[[#This Row],[Updated Creation Date]],"mmm dd, yyyy hh:mm"))</f>
        <v>#VALUE!</v>
      </c>
      <c r="AC319" s="228" t="e">
        <f>WEEKNUM(TEXT(HelpMe7[[#This Row],[Updated Creation Date]],"mmm dd, yyyy hh:mm"),2)</f>
        <v>#VALUE!</v>
      </c>
      <c r="AD319" s="228" t="e">
        <f>_xlfn.CONCAT(HelpMe7[[#This Row],[Year]],"-W",HelpMe7[[#This Row],[Week'#]])</f>
        <v>#VALUE!</v>
      </c>
      <c r="AE319" s="228" t="str">
        <f>IFERROR(VLOOKUP(HelpMe7[[#This Row],[ID]],CGTracker[#All],11,FALSE),"No CG Status Found")</f>
        <v>No CG Status Found</v>
      </c>
      <c r="AF319" s="228" t="e">
        <f>MONTH(TEXT(HelpMe7[[#This Row],[Updated Creation Date]],"mmm dd, yyyy hh:mm"))</f>
        <v>#VALUE!</v>
      </c>
      <c r="AG319" s="228" t="e">
        <f>_xlfn.CONCAT(HelpMe7[[#This Row],[Year]],"-M",HelpMe7[[#This Row],[Month]])</f>
        <v>#VALUE!</v>
      </c>
      <c r="AH319" s="228" t="str">
        <f ca="1">IF(HelpMe7[[#This Row],[Age]]&lt;2,"Less than 2",IF(HelpMe7[[#This Row],[Age]]&lt;5,"From 2 to 5",IF(HelpMe7[[#This Row],[Age]]&lt;10,"From 5 to 10","More than 10")))</f>
        <v>From 5 to 10</v>
      </c>
      <c r="AI3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45511.744444444441</v>
      </c>
      <c r="AJ3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45520.414583333331</v>
      </c>
    </row>
    <row r="320" spans="1:36" ht="14.5">
      <c r="A320" s="237" t="s">
        <v>4150</v>
      </c>
      <c r="B320" s="224" t="s">
        <v>117</v>
      </c>
      <c r="C320" s="224" t="s">
        <v>795</v>
      </c>
      <c r="D320" s="1" t="s">
        <v>1613</v>
      </c>
      <c r="E320" s="224" t="s">
        <v>1102</v>
      </c>
      <c r="F320" s="224" t="s">
        <v>884</v>
      </c>
      <c r="G320" s="224" t="s">
        <v>844</v>
      </c>
      <c r="H320" s="224" t="s">
        <v>403</v>
      </c>
      <c r="I320" s="227" t="s">
        <v>4151</v>
      </c>
      <c r="J320" s="225" t="s">
        <v>4152</v>
      </c>
      <c r="K320" s="224" t="s">
        <v>845</v>
      </c>
      <c r="L320" s="225" t="s">
        <v>4113</v>
      </c>
      <c r="M320" s="224" t="s">
        <v>1102</v>
      </c>
      <c r="N320" s="224" t="s">
        <v>971</v>
      </c>
      <c r="O320" s="224" t="s">
        <v>848</v>
      </c>
      <c r="P320" s="225" t="s">
        <v>4113</v>
      </c>
      <c r="Q320" s="224" t="s">
        <v>795</v>
      </c>
      <c r="R320" s="225" t="s">
        <v>4153</v>
      </c>
      <c r="S320" s="225" t="s">
        <v>4153</v>
      </c>
      <c r="T320" s="225" t="s">
        <v>4152</v>
      </c>
      <c r="U320" s="224" t="s">
        <v>885</v>
      </c>
      <c r="V320" s="224" t="s">
        <v>1260</v>
      </c>
      <c r="W320" s="224" t="s">
        <v>850</v>
      </c>
      <c r="X320" s="228" t="str">
        <f>VLOOKUP(HelpMe7[[#This Row],[Technician]],Technicians[#All],3,FALSE)</f>
        <v>RAK Ceramics</v>
      </c>
      <c r="Y320" s="228" t="str">
        <f>VLOOKUP(HelpMe7[[#This Row],[Technician]],Technicians[#All],2,FALSE)</f>
        <v>SAP Basis</v>
      </c>
      <c r="Z320" s="233" t="e">
        <f>IF((TEXT("Oct 28, 2024 00:00 AM","mmm dd, yyyy hh:mm") - TEXT(HelpMe7[[#This Row],[Updated Creation Date]],"mmm dd, yyyy hh:mm"))&gt;0, "Yes","No")</f>
        <v>#VALUE!</v>
      </c>
      <c r="AA320" s="230">
        <f ca="1">IF(HelpMe7[[#This Row],[Updated Resolved Date]]="-",NOW()-TEXT(HelpMe7[[#This Row],[Updated Creation Date]],"mmm dd, yyyy hh:mm"),HelpMe7[[#This Row],[Updated Resolved Date]]-HelpMe7[[#This Row],[Updated Creation Date]])</f>
        <v>1.827777777776646</v>
      </c>
      <c r="AB320" s="231" t="e">
        <f>YEAR(TEXT(HelpMe7[[#This Row],[Updated Creation Date]],"mmm dd, yyyy hh:mm"))</f>
        <v>#VALUE!</v>
      </c>
      <c r="AC320" s="228" t="e">
        <f>WEEKNUM(TEXT(HelpMe7[[#This Row],[Updated Creation Date]],"mmm dd, yyyy hh:mm"),2)</f>
        <v>#VALUE!</v>
      </c>
      <c r="AD320" s="228" t="e">
        <f>_xlfn.CONCAT(HelpMe7[[#This Row],[Year]],"-W",HelpMe7[[#This Row],[Week'#]])</f>
        <v>#VALUE!</v>
      </c>
      <c r="AE320" s="228" t="str">
        <f>IFERROR(VLOOKUP(HelpMe7[[#This Row],[ID]],CGTracker[#All],11,FALSE),"No CG Status Found")</f>
        <v>No CG Status Found</v>
      </c>
      <c r="AF320" s="228" t="e">
        <f>MONTH(TEXT(HelpMe7[[#This Row],[Updated Creation Date]],"mmm dd, yyyy hh:mm"))</f>
        <v>#VALUE!</v>
      </c>
      <c r="AG320" s="228" t="e">
        <f>_xlfn.CONCAT(HelpMe7[[#This Row],[Year]],"-M",HelpMe7[[#This Row],[Month]])</f>
        <v>#VALUE!</v>
      </c>
      <c r="AH320" s="228" t="str">
        <f ca="1">IF(HelpMe7[[#This Row],[Age]]&lt;2,"Less than 2",IF(HelpMe7[[#This Row],[Age]]&lt;5,"From 2 to 5",IF(HelpMe7[[#This Row],[Age]]&lt;10,"From 5 to 10","More than 10")))</f>
        <v>Less than 2</v>
      </c>
      <c r="AI3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45513.440972222219</v>
      </c>
    </row>
    <row r="321" spans="1:36" ht="14.5">
      <c r="A321" s="237" t="s">
        <v>4154</v>
      </c>
      <c r="B321" s="224" t="s">
        <v>117</v>
      </c>
      <c r="C321" s="224" t="s">
        <v>795</v>
      </c>
      <c r="D321" s="1" t="s">
        <v>2089</v>
      </c>
      <c r="E321" s="224" t="s">
        <v>1102</v>
      </c>
      <c r="F321" s="224" t="s">
        <v>884</v>
      </c>
      <c r="G321" s="224" t="s">
        <v>844</v>
      </c>
      <c r="H321" s="224" t="s">
        <v>403</v>
      </c>
      <c r="I321" s="227" t="s">
        <v>4151</v>
      </c>
      <c r="J321" s="225" t="s">
        <v>4152</v>
      </c>
      <c r="K321" s="224" t="s">
        <v>845</v>
      </c>
      <c r="L321" s="225" t="s">
        <v>3670</v>
      </c>
      <c r="M321" s="224" t="s">
        <v>1102</v>
      </c>
      <c r="N321" s="224" t="s">
        <v>971</v>
      </c>
      <c r="O321" s="224" t="s">
        <v>848</v>
      </c>
      <c r="P321" s="225" t="s">
        <v>3670</v>
      </c>
      <c r="Q321" s="224" t="s">
        <v>795</v>
      </c>
      <c r="R321" s="225" t="s">
        <v>4147</v>
      </c>
      <c r="S321" s="225" t="s">
        <v>4147</v>
      </c>
      <c r="T321" s="225" t="s">
        <v>4152</v>
      </c>
      <c r="U321" s="224" t="s">
        <v>885</v>
      </c>
      <c r="V321" s="224" t="s">
        <v>1260</v>
      </c>
      <c r="W321" s="224" t="s">
        <v>850</v>
      </c>
      <c r="X321" s="228" t="str">
        <f>VLOOKUP(HelpMe7[[#This Row],[Technician]],Technicians[#All],3,FALSE)</f>
        <v>RAK Ceramics</v>
      </c>
      <c r="Y321" s="228" t="str">
        <f>VLOOKUP(HelpMe7[[#This Row],[Technician]],Technicians[#All],2,FALSE)</f>
        <v>SAP Basis</v>
      </c>
      <c r="Z321" s="233" t="e">
        <f>IF((TEXT("Oct 28, 2024 00:00 AM","mmm dd, yyyy hh:mm") - TEXT(HelpMe7[[#This Row],[Updated Creation Date]],"mmm dd, yyyy hh:mm"))&gt;0, "Yes","No")</f>
        <v>#VALUE!</v>
      </c>
      <c r="AA321" s="230">
        <f ca="1">IF(HelpMe7[[#This Row],[Updated Resolved Date]]="-",NOW()-TEXT(HelpMe7[[#This Row],[Updated Creation Date]],"mmm dd, yyyy hh:mm"),HelpMe7[[#This Row],[Updated Resolved Date]]-HelpMe7[[#This Row],[Updated Creation Date]])</f>
        <v>0.83958333333430346</v>
      </c>
      <c r="AB321" s="231" t="e">
        <f>YEAR(TEXT(HelpMe7[[#This Row],[Updated Creation Date]],"mmm dd, yyyy hh:mm"))</f>
        <v>#VALUE!</v>
      </c>
      <c r="AC321" s="228" t="e">
        <f>WEEKNUM(TEXT(HelpMe7[[#This Row],[Updated Creation Date]],"mmm dd, yyyy hh:mm"),2)</f>
        <v>#VALUE!</v>
      </c>
      <c r="AD321" s="228" t="e">
        <f>_xlfn.CONCAT(HelpMe7[[#This Row],[Year]],"-W",HelpMe7[[#This Row],[Week'#]])</f>
        <v>#VALUE!</v>
      </c>
      <c r="AE321" s="228" t="str">
        <f>IFERROR(VLOOKUP(HelpMe7[[#This Row],[ID]],CGTracker[#All],11,FALSE),"No CG Status Found")</f>
        <v>No CG Status Found</v>
      </c>
      <c r="AF321" s="228" t="e">
        <f>MONTH(TEXT(HelpMe7[[#This Row],[Updated Creation Date]],"mmm dd, yyyy hh:mm"))</f>
        <v>#VALUE!</v>
      </c>
      <c r="AG321" s="228" t="e">
        <f>_xlfn.CONCAT(HelpMe7[[#This Row],[Year]],"-M",HelpMe7[[#This Row],[Month]])</f>
        <v>#VALUE!</v>
      </c>
      <c r="AH321" s="228" t="str">
        <f ca="1">IF(HelpMe7[[#This Row],[Age]]&lt;2,"Less than 2",IF(HelpMe7[[#This Row],[Age]]&lt;5,"From 2 to 5",IF(HelpMe7[[#This Row],[Age]]&lt;10,"From 5 to 10","More than 10")))</f>
        <v>Less than 2</v>
      </c>
      <c r="AI3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45512.452777777777</v>
      </c>
    </row>
    <row r="322" spans="1:36" ht="14.5">
      <c r="A322" s="237" t="s">
        <v>4155</v>
      </c>
      <c r="B322" s="224" t="s">
        <v>117</v>
      </c>
      <c r="C322" s="224" t="s">
        <v>795</v>
      </c>
      <c r="D322" s="1" t="s">
        <v>4156</v>
      </c>
      <c r="E322" s="224" t="s">
        <v>1270</v>
      </c>
      <c r="F322" s="224" t="s">
        <v>884</v>
      </c>
      <c r="G322" s="224" t="s">
        <v>844</v>
      </c>
      <c r="H322" s="224" t="s">
        <v>403</v>
      </c>
      <c r="I322" s="227" t="s">
        <v>4157</v>
      </c>
      <c r="J322" s="225" t="s">
        <v>4158</v>
      </c>
      <c r="K322" s="224" t="s">
        <v>845</v>
      </c>
      <c r="L322" s="225" t="s">
        <v>4159</v>
      </c>
      <c r="M322" s="224" t="s">
        <v>1270</v>
      </c>
      <c r="N322" s="224" t="s">
        <v>1127</v>
      </c>
      <c r="O322" s="224" t="s">
        <v>848</v>
      </c>
      <c r="P322" s="225" t="s">
        <v>4159</v>
      </c>
      <c r="Q322" s="224" t="s">
        <v>795</v>
      </c>
      <c r="R322" s="225" t="s">
        <v>4160</v>
      </c>
      <c r="S322" s="225" t="s">
        <v>4160</v>
      </c>
      <c r="T322" s="225" t="s">
        <v>4158</v>
      </c>
      <c r="U322" s="224" t="s">
        <v>885</v>
      </c>
      <c r="V322" s="224" t="s">
        <v>1260</v>
      </c>
      <c r="W322" s="224" t="s">
        <v>850</v>
      </c>
      <c r="X322" s="228" t="str">
        <f>VLOOKUP(HelpMe7[[#This Row],[Technician]],Technicians[#All],3,FALSE)</f>
        <v>RAK Ceramics</v>
      </c>
      <c r="Y322" s="228" t="str">
        <f>VLOOKUP(HelpMe7[[#This Row],[Technician]],Technicians[#All],2,FALSE)</f>
        <v>SAP Basis</v>
      </c>
      <c r="Z322" s="233" t="e">
        <f>IF((TEXT("Oct 28, 2024 00:00 AM","mmm dd, yyyy hh:mm") - TEXT(HelpMe7[[#This Row],[Updated Creation Date]],"mmm dd, yyyy hh:mm"))&gt;0, "Yes","No")</f>
        <v>#VALUE!</v>
      </c>
      <c r="AA322" s="230">
        <f ca="1">IF(HelpMe7[[#This Row],[Updated Resolved Date]]="-",NOW()-TEXT(HelpMe7[[#This Row],[Updated Creation Date]],"mmm dd, yyyy hh:mm"),HelpMe7[[#This Row],[Updated Resolved Date]]-HelpMe7[[#This Row],[Updated Creation Date]])</f>
        <v>5.2243055555591127</v>
      </c>
      <c r="AB322" s="231" t="e">
        <f>YEAR(TEXT(HelpMe7[[#This Row],[Updated Creation Date]],"mmm dd, yyyy hh:mm"))</f>
        <v>#VALUE!</v>
      </c>
      <c r="AC322" s="228" t="e">
        <f>WEEKNUM(TEXT(HelpMe7[[#This Row],[Updated Creation Date]],"mmm dd, yyyy hh:mm"),2)</f>
        <v>#VALUE!</v>
      </c>
      <c r="AD322" s="228" t="e">
        <f>_xlfn.CONCAT(HelpMe7[[#This Row],[Year]],"-W",HelpMe7[[#This Row],[Week'#]])</f>
        <v>#VALUE!</v>
      </c>
      <c r="AE322" s="228" t="str">
        <f>IFERROR(VLOOKUP(HelpMe7[[#This Row],[ID]],CGTracker[#All],11,FALSE),"No CG Status Found")</f>
        <v>No CG Status Found</v>
      </c>
      <c r="AF322" s="228" t="e">
        <f>MONTH(TEXT(HelpMe7[[#This Row],[Updated Creation Date]],"mmm dd, yyyy hh:mm"))</f>
        <v>#VALUE!</v>
      </c>
      <c r="AG322" s="228" t="e">
        <f>_xlfn.CONCAT(HelpMe7[[#This Row],[Year]],"-M",HelpMe7[[#This Row],[Month]])</f>
        <v>#VALUE!</v>
      </c>
      <c r="AH322" s="228" t="str">
        <f ca="1">IF(HelpMe7[[#This Row],[Age]]&lt;2,"Less than 2",IF(HelpMe7[[#This Row],[Age]]&lt;5,"From 2 to 5",IF(HelpMe7[[#This Row],[Age]]&lt;10,"From 5 to 10","More than 10")))</f>
        <v>From 5 to 10</v>
      </c>
      <c r="AI3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45511.441666666666</v>
      </c>
      <c r="AJ3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45516.665972222225</v>
      </c>
    </row>
    <row r="323" spans="1:36" ht="26">
      <c r="A323" s="237" t="s">
        <v>4161</v>
      </c>
      <c r="B323" s="224" t="s">
        <v>117</v>
      </c>
      <c r="C323" s="224" t="s">
        <v>795</v>
      </c>
      <c r="D323" s="1" t="s">
        <v>1894</v>
      </c>
      <c r="E323" s="224" t="s">
        <v>1362</v>
      </c>
      <c r="F323" s="224" t="s">
        <v>884</v>
      </c>
      <c r="G323" s="224" t="s">
        <v>844</v>
      </c>
      <c r="H323" s="224" t="s">
        <v>403</v>
      </c>
      <c r="I323" s="227" t="s">
        <v>4162</v>
      </c>
      <c r="J323" s="225" t="s">
        <v>4163</v>
      </c>
      <c r="K323" s="224" t="s">
        <v>885</v>
      </c>
      <c r="L323" s="225" t="s">
        <v>4083</v>
      </c>
      <c r="M323" s="224" t="s">
        <v>1362</v>
      </c>
      <c r="N323" s="224" t="s">
        <v>983</v>
      </c>
      <c r="O323" s="224" t="s">
        <v>848</v>
      </c>
      <c r="P323" s="225" t="s">
        <v>4083</v>
      </c>
      <c r="Q323" s="224" t="s">
        <v>795</v>
      </c>
      <c r="R323" s="225" t="s">
        <v>4164</v>
      </c>
      <c r="S323" s="225" t="s">
        <v>4164</v>
      </c>
      <c r="T323" s="225" t="s">
        <v>4163</v>
      </c>
      <c r="U323" s="224" t="s">
        <v>885</v>
      </c>
      <c r="V323" s="224" t="s">
        <v>1260</v>
      </c>
      <c r="W323" s="224" t="s">
        <v>888</v>
      </c>
      <c r="X323" s="228" t="str">
        <f>VLOOKUP(HelpMe7[[#This Row],[Technician]],Technicians[#All],3,FALSE)</f>
        <v>RAK Ceramics</v>
      </c>
      <c r="Y323" s="228" t="str">
        <f>VLOOKUP(HelpMe7[[#This Row],[Technician]],Technicians[#All],2,FALSE)</f>
        <v>SAP Basis</v>
      </c>
      <c r="Z323" s="233" t="e">
        <f>IF((TEXT("Oct 28, 2024 00:00 AM","mmm dd, yyyy hh:mm") - TEXT(HelpMe7[[#This Row],[Updated Creation Date]],"mmm dd, yyyy hh:mm"))&gt;0, "Yes","No")</f>
        <v>#VALUE!</v>
      </c>
      <c r="AA323" s="230">
        <f ca="1">IF(HelpMe7[[#This Row],[Updated Resolved Date]]="-",NOW()-TEXT(HelpMe7[[#This Row],[Updated Creation Date]],"mmm dd, yyyy hh:mm"),HelpMe7[[#This Row],[Updated Resolved Date]]-HelpMe7[[#This Row],[Updated Creation Date]])</f>
        <v>3.8562500000043656</v>
      </c>
      <c r="AB323" s="231" t="e">
        <f>YEAR(TEXT(HelpMe7[[#This Row],[Updated Creation Date]],"mmm dd, yyyy hh:mm"))</f>
        <v>#VALUE!</v>
      </c>
      <c r="AC323" s="228" t="e">
        <f>WEEKNUM(TEXT(HelpMe7[[#This Row],[Updated Creation Date]],"mmm dd, yyyy hh:mm"),2)</f>
        <v>#VALUE!</v>
      </c>
      <c r="AD323" s="228" t="e">
        <f>_xlfn.CONCAT(HelpMe7[[#This Row],[Year]],"-W",HelpMe7[[#This Row],[Week'#]])</f>
        <v>#VALUE!</v>
      </c>
      <c r="AE323" s="228" t="str">
        <f>IFERROR(VLOOKUP(HelpMe7[[#This Row],[ID]],CGTracker[#All],11,FALSE),"No CG Status Found")</f>
        <v>No CG Status Found</v>
      </c>
      <c r="AF323" s="228" t="e">
        <f>MONTH(TEXT(HelpMe7[[#This Row],[Updated Creation Date]],"mmm dd, yyyy hh:mm"))</f>
        <v>#VALUE!</v>
      </c>
      <c r="AG323" s="228" t="e">
        <f>_xlfn.CONCAT(HelpMe7[[#This Row],[Year]],"-M",HelpMe7[[#This Row],[Month]])</f>
        <v>#VALUE!</v>
      </c>
      <c r="AH323" s="228" t="str">
        <f ca="1">IF(HelpMe7[[#This Row],[Age]]&lt;2,"Less than 2",IF(HelpMe7[[#This Row],[Age]]&lt;5,"From 2 to 5",IF(HelpMe7[[#This Row],[Age]]&lt;10,"From 5 to 10","More than 10")))</f>
        <v>From 2 to 5</v>
      </c>
      <c r="AI3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45512.501388888886</v>
      </c>
      <c r="AJ3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45516.357638888891</v>
      </c>
    </row>
    <row r="324" spans="1:36" ht="26">
      <c r="A324" s="237" t="s">
        <v>4165</v>
      </c>
      <c r="B324" s="224" t="s">
        <v>117</v>
      </c>
      <c r="C324" s="224" t="s">
        <v>861</v>
      </c>
      <c r="D324" s="1" t="s">
        <v>1283</v>
      </c>
      <c r="E324" s="224" t="s">
        <v>1207</v>
      </c>
      <c r="F324" s="224" t="s">
        <v>518</v>
      </c>
      <c r="G324" s="224" t="s">
        <v>516</v>
      </c>
      <c r="H324" s="224" t="s">
        <v>746</v>
      </c>
      <c r="I324" s="227" t="s">
        <v>4166</v>
      </c>
      <c r="J324" s="225" t="s">
        <v>4167</v>
      </c>
      <c r="K324" s="224" t="s">
        <v>845</v>
      </c>
      <c r="L324" s="225" t="s">
        <v>1260</v>
      </c>
      <c r="M324" s="224" t="s">
        <v>1207</v>
      </c>
      <c r="N324" s="224" t="s">
        <v>860</v>
      </c>
      <c r="O324" s="224" t="s">
        <v>920</v>
      </c>
      <c r="P324" s="225" t="s">
        <v>4168</v>
      </c>
      <c r="Q324" s="224" t="s">
        <v>861</v>
      </c>
      <c r="R324" s="225" t="s">
        <v>1260</v>
      </c>
      <c r="S324" s="225" t="s">
        <v>4169</v>
      </c>
      <c r="T324" s="225" t="s">
        <v>4167</v>
      </c>
      <c r="U324" s="224" t="s">
        <v>845</v>
      </c>
      <c r="V324" s="224" t="s">
        <v>4170</v>
      </c>
      <c r="W324" s="224" t="s">
        <v>850</v>
      </c>
      <c r="X324" s="228" t="str">
        <f>VLOOKUP(HelpMe7[[#This Row],[Technician]],Technicians[#All],3,FALSE)</f>
        <v>Capgemini</v>
      </c>
      <c r="Y324" s="228" t="str">
        <f>VLOOKUP(HelpMe7[[#This Row],[Technician]],Technicians[#All],2,FALSE)</f>
        <v>SAP SD</v>
      </c>
      <c r="Z324" s="233" t="e">
        <f>IF((TEXT("Oct 28, 2024 00:00 AM","mmm dd, yyyy hh:mm") - TEXT(HelpMe7[[#This Row],[Updated Creation Date]],"mmm dd, yyyy hh:mm"))&gt;0, "Yes","No")</f>
        <v>#VALUE!</v>
      </c>
      <c r="AA324" s="230">
        <f ca="1">IF(HelpMe7[[#This Row],[Updated Resolved Date]]="-",NOW()-TEXT(HelpMe7[[#This Row],[Updated Creation Date]],"mmm dd, yyyy hh:mm"),HelpMe7[[#This Row],[Updated Resolved Date]]-HelpMe7[[#This Row],[Updated Creation Date]])</f>
        <v>142.39572349537048</v>
      </c>
      <c r="AB324" s="231" t="e">
        <f>YEAR(TEXT(HelpMe7[[#This Row],[Updated Creation Date]],"mmm dd, yyyy hh:mm"))</f>
        <v>#VALUE!</v>
      </c>
      <c r="AC324" s="228" t="e">
        <f>WEEKNUM(TEXT(HelpMe7[[#This Row],[Updated Creation Date]],"mmm dd, yyyy hh:mm"),2)</f>
        <v>#VALUE!</v>
      </c>
      <c r="AD324" s="228" t="e">
        <f>_xlfn.CONCAT(HelpMe7[[#This Row],[Year]],"-W",HelpMe7[[#This Row],[Week'#]])</f>
        <v>#VALUE!</v>
      </c>
      <c r="AE324" s="228" t="str">
        <f>IFERROR(VLOOKUP(HelpMe7[[#This Row],[ID]],CGTracker[#All],11,FALSE),"No CG Status Found")</f>
        <v>No CG Status Found</v>
      </c>
      <c r="AF324" s="228" t="e">
        <f>MONTH(TEXT(HelpMe7[[#This Row],[Updated Creation Date]],"mmm dd, yyyy hh:mm"))</f>
        <v>#VALUE!</v>
      </c>
      <c r="AG324" s="228" t="e">
        <f>_xlfn.CONCAT(HelpMe7[[#This Row],[Year]],"-M",HelpMe7[[#This Row],[Month]])</f>
        <v>#VALUE!</v>
      </c>
      <c r="AH324" s="228" t="str">
        <f ca="1">IF(HelpMe7[[#This Row],[Age]]&lt;2,"Less than 2",IF(HelpMe7[[#This Row],[Age]]&lt;5,"From 2 to 5",IF(HelpMe7[[#This Row],[Age]]&lt;10,"From 5 to 10","More than 10")))</f>
        <v>More than 10</v>
      </c>
      <c r="AI3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45510.38958333333</v>
      </c>
      <c r="AJ3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25" spans="1:36" ht="14.5">
      <c r="A325" s="237" t="s">
        <v>4171</v>
      </c>
      <c r="B325" s="224" t="s">
        <v>117</v>
      </c>
      <c r="C325" s="224" t="s">
        <v>906</v>
      </c>
      <c r="D325" s="1" t="s">
        <v>2287</v>
      </c>
      <c r="E325" s="224" t="s">
        <v>2821</v>
      </c>
      <c r="F325" s="224" t="s">
        <v>884</v>
      </c>
      <c r="G325" s="224" t="s">
        <v>844</v>
      </c>
      <c r="H325" s="224" t="s">
        <v>131</v>
      </c>
      <c r="I325" s="227" t="s">
        <v>4172</v>
      </c>
      <c r="J325" s="225" t="s">
        <v>4173</v>
      </c>
      <c r="K325" s="224" t="s">
        <v>845</v>
      </c>
      <c r="L325" s="225" t="s">
        <v>1260</v>
      </c>
      <c r="M325" s="224" t="s">
        <v>2821</v>
      </c>
      <c r="N325" s="224" t="s">
        <v>959</v>
      </c>
      <c r="O325" s="224" t="s">
        <v>848</v>
      </c>
      <c r="P325" s="225" t="s">
        <v>4174</v>
      </c>
      <c r="Q325" s="224" t="s">
        <v>861</v>
      </c>
      <c r="R325" s="225" t="s">
        <v>1260</v>
      </c>
      <c r="S325" s="225" t="s">
        <v>4175</v>
      </c>
      <c r="T325" s="225" t="s">
        <v>4173</v>
      </c>
      <c r="U325" s="224" t="s">
        <v>885</v>
      </c>
      <c r="V325" s="224" t="s">
        <v>1260</v>
      </c>
      <c r="W325" s="224" t="s">
        <v>850</v>
      </c>
      <c r="X325" s="228" t="str">
        <f>VLOOKUP(HelpMe7[[#This Row],[Technician]],Technicians[#All],3,FALSE)</f>
        <v>RAK Ceramics</v>
      </c>
      <c r="Y325" s="228" t="str">
        <f>VLOOKUP(HelpMe7[[#This Row],[Technician]],Technicians[#All],2,FALSE)</f>
        <v>SAP Basis</v>
      </c>
      <c r="Z325" s="233" t="e">
        <f>IF((TEXT("Oct 28, 2024 00:00 AM","mmm dd, yyyy hh:mm") - TEXT(HelpMe7[[#This Row],[Updated Creation Date]],"mmm dd, yyyy hh:mm"))&gt;0, "Yes","No")</f>
        <v>#VALUE!</v>
      </c>
      <c r="AA325" s="230">
        <f ca="1">IF(HelpMe7[[#This Row],[Updated Resolved Date]]="-",NOW()-TEXT(HelpMe7[[#This Row],[Updated Creation Date]],"mmm dd, yyyy hh:mm"),HelpMe7[[#This Row],[Updated Resolved Date]]-HelpMe7[[#This Row],[Updated Creation Date]])</f>
        <v>140.33669571758946</v>
      </c>
      <c r="AB325" s="231" t="e">
        <f>YEAR(TEXT(HelpMe7[[#This Row],[Updated Creation Date]],"mmm dd, yyyy hh:mm"))</f>
        <v>#VALUE!</v>
      </c>
      <c r="AC325" s="228" t="e">
        <f>WEEKNUM(TEXT(HelpMe7[[#This Row],[Updated Creation Date]],"mmm dd, yyyy hh:mm"),2)</f>
        <v>#VALUE!</v>
      </c>
      <c r="AD325" s="228" t="e">
        <f>_xlfn.CONCAT(HelpMe7[[#This Row],[Year]],"-W",HelpMe7[[#This Row],[Week'#]])</f>
        <v>#VALUE!</v>
      </c>
      <c r="AE325" s="228" t="str">
        <f>IFERROR(VLOOKUP(HelpMe7[[#This Row],[ID]],CGTracker[#All],11,FALSE),"No CG Status Found")</f>
        <v>No CG Status Found</v>
      </c>
      <c r="AF325" s="228" t="e">
        <f>MONTH(TEXT(HelpMe7[[#This Row],[Updated Creation Date]],"mmm dd, yyyy hh:mm"))</f>
        <v>#VALUE!</v>
      </c>
      <c r="AG325" s="228" t="e">
        <f>_xlfn.CONCAT(HelpMe7[[#This Row],[Year]],"-M",HelpMe7[[#This Row],[Month]])</f>
        <v>#VALUE!</v>
      </c>
      <c r="AH325" s="228" t="str">
        <f ca="1">IF(HelpMe7[[#This Row],[Age]]&lt;2,"Less than 2",IF(HelpMe7[[#This Row],[Age]]&lt;5,"From 2 to 5",IF(HelpMe7[[#This Row],[Age]]&lt;10,"From 5 to 10","More than 10")))</f>
        <v>More than 10</v>
      </c>
      <c r="AI3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45512.448611111111</v>
      </c>
      <c r="AJ3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26" spans="1:36" ht="14.5">
      <c r="A326" s="237" t="s">
        <v>4176</v>
      </c>
      <c r="B326" s="224" t="s">
        <v>117</v>
      </c>
      <c r="C326" s="224" t="s">
        <v>795</v>
      </c>
      <c r="D326" s="1" t="s">
        <v>2324</v>
      </c>
      <c r="E326" s="224" t="s">
        <v>1132</v>
      </c>
      <c r="F326" s="224" t="s">
        <v>843</v>
      </c>
      <c r="G326" s="224" t="s">
        <v>844</v>
      </c>
      <c r="H326" s="224" t="s">
        <v>403</v>
      </c>
      <c r="I326" s="227" t="s">
        <v>4177</v>
      </c>
      <c r="J326" s="225" t="s">
        <v>4178</v>
      </c>
      <c r="K326" s="224" t="s">
        <v>845</v>
      </c>
      <c r="L326" s="225" t="s">
        <v>4179</v>
      </c>
      <c r="M326" s="224" t="s">
        <v>1132</v>
      </c>
      <c r="N326" s="224" t="s">
        <v>880</v>
      </c>
      <c r="O326" s="224" t="s">
        <v>848</v>
      </c>
      <c r="P326" s="225" t="s">
        <v>4179</v>
      </c>
      <c r="Q326" s="224" t="s">
        <v>795</v>
      </c>
      <c r="R326" s="225" t="s">
        <v>4180</v>
      </c>
      <c r="S326" s="225" t="s">
        <v>4181</v>
      </c>
      <c r="T326" s="225" t="s">
        <v>4178</v>
      </c>
      <c r="U326" s="224" t="s">
        <v>885</v>
      </c>
      <c r="V326" s="224" t="s">
        <v>1260</v>
      </c>
      <c r="W326" s="224" t="s">
        <v>850</v>
      </c>
      <c r="X326" s="228" t="str">
        <f>VLOOKUP(HelpMe7[[#This Row],[Technician]],Technicians[#All],3,FALSE)</f>
        <v>RAK Ceramics</v>
      </c>
      <c r="Y326" s="228" t="str">
        <f>VLOOKUP(HelpMe7[[#This Row],[Technician]],Technicians[#All],2,FALSE)</f>
        <v>SAP Basis</v>
      </c>
      <c r="Z326" s="233" t="e">
        <f>IF((TEXT("Oct 28, 2024 00:00 AM","mmm dd, yyyy hh:mm") - TEXT(HelpMe7[[#This Row],[Updated Creation Date]],"mmm dd, yyyy hh:mm"))&gt;0, "Yes","No")</f>
        <v>#VALUE!</v>
      </c>
      <c r="AA326" s="230">
        <f ca="1">IF(HelpMe7[[#This Row],[Updated Resolved Date]]="-",NOW()-TEXT(HelpMe7[[#This Row],[Updated Creation Date]],"mmm dd, yyyy hh:mm"),HelpMe7[[#This Row],[Updated Resolved Date]]-HelpMe7[[#This Row],[Updated Creation Date]])</f>
        <v>56.045138888890506</v>
      </c>
      <c r="AB326" s="231" t="e">
        <f>YEAR(TEXT(HelpMe7[[#This Row],[Updated Creation Date]],"mmm dd, yyyy hh:mm"))</f>
        <v>#VALUE!</v>
      </c>
      <c r="AC326" s="228" t="e">
        <f>WEEKNUM(TEXT(HelpMe7[[#This Row],[Updated Creation Date]],"mmm dd, yyyy hh:mm"),2)</f>
        <v>#VALUE!</v>
      </c>
      <c r="AD326" s="228" t="e">
        <f>_xlfn.CONCAT(HelpMe7[[#This Row],[Year]],"-W",HelpMe7[[#This Row],[Week'#]])</f>
        <v>#VALUE!</v>
      </c>
      <c r="AE326" s="228" t="str">
        <f>IFERROR(VLOOKUP(HelpMe7[[#This Row],[ID]],CGTracker[#All],11,FALSE),"No CG Status Found")</f>
        <v>No CG Status Found</v>
      </c>
      <c r="AF326" s="228" t="e">
        <f>MONTH(TEXT(HelpMe7[[#This Row],[Updated Creation Date]],"mmm dd, yyyy hh:mm"))</f>
        <v>#VALUE!</v>
      </c>
      <c r="AG326" s="228" t="e">
        <f>_xlfn.CONCAT(HelpMe7[[#This Row],[Year]],"-M",HelpMe7[[#This Row],[Month]])</f>
        <v>#VALUE!</v>
      </c>
      <c r="AH326" s="228" t="str">
        <f ca="1">IF(HelpMe7[[#This Row],[Age]]&lt;2,"Less than 2",IF(HelpMe7[[#This Row],[Age]]&lt;5,"From 2 to 5",IF(HelpMe7[[#This Row],[Age]]&lt;10,"From 5 to 10","More than 10")))</f>
        <v>More than 10</v>
      </c>
      <c r="AI3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45509.674305555556</v>
      </c>
      <c r="AJ3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45565.719444444447</v>
      </c>
    </row>
    <row r="327" spans="1:36" ht="14.5">
      <c r="A327" s="237" t="s">
        <v>4182</v>
      </c>
      <c r="B327" s="224" t="s">
        <v>117</v>
      </c>
      <c r="C327" s="224" t="s">
        <v>795</v>
      </c>
      <c r="D327" s="1" t="s">
        <v>1743</v>
      </c>
      <c r="E327" s="224" t="s">
        <v>1744</v>
      </c>
      <c r="F327" s="224" t="s">
        <v>843</v>
      </c>
      <c r="G327" s="224" t="s">
        <v>844</v>
      </c>
      <c r="H327" s="224" t="s">
        <v>403</v>
      </c>
      <c r="I327" s="227" t="s">
        <v>4183</v>
      </c>
      <c r="J327" s="225" t="s">
        <v>4184</v>
      </c>
      <c r="K327" s="224" t="s">
        <v>845</v>
      </c>
      <c r="L327" s="225" t="s">
        <v>4185</v>
      </c>
      <c r="M327" s="224" t="s">
        <v>1744</v>
      </c>
      <c r="N327" s="224" t="s">
        <v>968</v>
      </c>
      <c r="O327" s="224" t="s">
        <v>848</v>
      </c>
      <c r="P327" s="225" t="s">
        <v>4185</v>
      </c>
      <c r="Q327" s="224" t="s">
        <v>795</v>
      </c>
      <c r="R327" s="225" t="s">
        <v>4186</v>
      </c>
      <c r="S327" s="225" t="s">
        <v>4186</v>
      </c>
      <c r="T327" s="225" t="s">
        <v>4184</v>
      </c>
      <c r="U327" s="224" t="s">
        <v>885</v>
      </c>
      <c r="V327" s="224" t="s">
        <v>1260</v>
      </c>
      <c r="W327" s="224" t="s">
        <v>850</v>
      </c>
      <c r="X327" s="228" t="str">
        <f>VLOOKUP(HelpMe7[[#This Row],[Technician]],Technicians[#All],3,FALSE)</f>
        <v>RAK Ceramics</v>
      </c>
      <c r="Y327" s="228" t="str">
        <f>VLOOKUP(HelpMe7[[#This Row],[Technician]],Technicians[#All],2,FALSE)</f>
        <v>SAP Basis</v>
      </c>
      <c r="Z327" s="233" t="e">
        <f>IF((TEXT("Oct 28, 2024 00:00 AM","mmm dd, yyyy hh:mm") - TEXT(HelpMe7[[#This Row],[Updated Creation Date]],"mmm dd, yyyy hh:mm"))&gt;0, "Yes","No")</f>
        <v>#VALUE!</v>
      </c>
      <c r="AA327" s="230">
        <f ca="1">IF(HelpMe7[[#This Row],[Updated Resolved Date]]="-",NOW()-TEXT(HelpMe7[[#This Row],[Updated Creation Date]],"mmm dd, yyyy hh:mm"),HelpMe7[[#This Row],[Updated Resolved Date]]-HelpMe7[[#This Row],[Updated Creation Date]])</f>
        <v>53.153472222220444</v>
      </c>
      <c r="AB327" s="231" t="e">
        <f>YEAR(TEXT(HelpMe7[[#This Row],[Updated Creation Date]],"mmm dd, yyyy hh:mm"))</f>
        <v>#VALUE!</v>
      </c>
      <c r="AC327" s="228" t="e">
        <f>WEEKNUM(TEXT(HelpMe7[[#This Row],[Updated Creation Date]],"mmm dd, yyyy hh:mm"),2)</f>
        <v>#VALUE!</v>
      </c>
      <c r="AD327" s="228" t="e">
        <f>_xlfn.CONCAT(HelpMe7[[#This Row],[Year]],"-W",HelpMe7[[#This Row],[Week'#]])</f>
        <v>#VALUE!</v>
      </c>
      <c r="AE327" s="228" t="str">
        <f>IFERROR(VLOOKUP(HelpMe7[[#This Row],[ID]],CGTracker[#All],11,FALSE),"No CG Status Found")</f>
        <v>No CG Status Found</v>
      </c>
      <c r="AF327" s="228" t="e">
        <f>MONTH(TEXT(HelpMe7[[#This Row],[Updated Creation Date]],"mmm dd, yyyy hh:mm"))</f>
        <v>#VALUE!</v>
      </c>
      <c r="AG327" s="228" t="e">
        <f>_xlfn.CONCAT(HelpMe7[[#This Row],[Year]],"-M",HelpMe7[[#This Row],[Month]])</f>
        <v>#VALUE!</v>
      </c>
      <c r="AH327" s="228" t="str">
        <f ca="1">IF(HelpMe7[[#This Row],[Age]]&lt;2,"Less than 2",IF(HelpMe7[[#This Row],[Age]]&lt;5,"From 2 to 5",IF(HelpMe7[[#This Row],[Age]]&lt;10,"From 5 to 10","More than 10")))</f>
        <v>More than 10</v>
      </c>
      <c r="AI3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45512.537499999999</v>
      </c>
      <c r="AJ3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45565.690972222219</v>
      </c>
    </row>
    <row r="328" spans="1:36" ht="14.5">
      <c r="A328" s="237" t="s">
        <v>4187</v>
      </c>
      <c r="B328" s="224" t="s">
        <v>117</v>
      </c>
      <c r="C328" s="224" t="s">
        <v>906</v>
      </c>
      <c r="D328" s="1" t="s">
        <v>1655</v>
      </c>
      <c r="E328" s="224" t="s">
        <v>1094</v>
      </c>
      <c r="F328" s="224" t="s">
        <v>884</v>
      </c>
      <c r="G328" s="224" t="s">
        <v>844</v>
      </c>
      <c r="H328" s="224" t="s">
        <v>403</v>
      </c>
      <c r="I328" s="227" t="s">
        <v>4188</v>
      </c>
      <c r="J328" s="225" t="s">
        <v>4189</v>
      </c>
      <c r="K328" s="224" t="s">
        <v>845</v>
      </c>
      <c r="L328" s="225" t="s">
        <v>2917</v>
      </c>
      <c r="M328" s="224" t="s">
        <v>1094</v>
      </c>
      <c r="N328" s="224" t="s">
        <v>895</v>
      </c>
      <c r="O328" s="224" t="s">
        <v>848</v>
      </c>
      <c r="P328" s="225" t="s">
        <v>2917</v>
      </c>
      <c r="Q328" s="224" t="s">
        <v>861</v>
      </c>
      <c r="R328" s="225" t="s">
        <v>4190</v>
      </c>
      <c r="S328" s="225" t="s">
        <v>4190</v>
      </c>
      <c r="T328" s="225" t="s">
        <v>4189</v>
      </c>
      <c r="U328" s="224" t="s">
        <v>885</v>
      </c>
      <c r="V328" s="224" t="s">
        <v>1260</v>
      </c>
      <c r="W328" s="224" t="s">
        <v>850</v>
      </c>
      <c r="X328" s="228" t="str">
        <f>VLOOKUP(HelpMe7[[#This Row],[Technician]],Technicians[#All],3,FALSE)</f>
        <v>RAK Ceramics</v>
      </c>
      <c r="Y328" s="228" t="str">
        <f>VLOOKUP(HelpMe7[[#This Row],[Technician]],Technicians[#All],2,FALSE)</f>
        <v>SAP Basis</v>
      </c>
      <c r="Z328" s="233" t="e">
        <f>IF((TEXT("Oct 28, 2024 00:00 AM","mmm dd, yyyy hh:mm") - TEXT(HelpMe7[[#This Row],[Updated Creation Date]],"mmm dd, yyyy hh:mm"))&gt;0, "Yes","No")</f>
        <v>#VALUE!</v>
      </c>
      <c r="AA328" s="230">
        <f ca="1">IF(HelpMe7[[#This Row],[Updated Resolved Date]]="-",NOW()-TEXT(HelpMe7[[#This Row],[Updated Creation Date]],"mmm dd, yyyy hh:mm"),HelpMe7[[#This Row],[Updated Resolved Date]]-HelpMe7[[#This Row],[Updated Creation Date]])</f>
        <v>8.0562500000014552</v>
      </c>
      <c r="AB328" s="231" t="e">
        <f>YEAR(TEXT(HelpMe7[[#This Row],[Updated Creation Date]],"mmm dd, yyyy hh:mm"))</f>
        <v>#VALUE!</v>
      </c>
      <c r="AC328" s="228" t="e">
        <f>WEEKNUM(TEXT(HelpMe7[[#This Row],[Updated Creation Date]],"mmm dd, yyyy hh:mm"),2)</f>
        <v>#VALUE!</v>
      </c>
      <c r="AD328" s="228" t="e">
        <f>_xlfn.CONCAT(HelpMe7[[#This Row],[Year]],"-W",HelpMe7[[#This Row],[Week'#]])</f>
        <v>#VALUE!</v>
      </c>
      <c r="AE328" s="228" t="str">
        <f>IFERROR(VLOOKUP(HelpMe7[[#This Row],[ID]],CGTracker[#All],11,FALSE),"No CG Status Found")</f>
        <v>No CG Status Found</v>
      </c>
      <c r="AF328" s="228" t="e">
        <f>MONTH(TEXT(HelpMe7[[#This Row],[Updated Creation Date]],"mmm dd, yyyy hh:mm"))</f>
        <v>#VALUE!</v>
      </c>
      <c r="AG328" s="228" t="e">
        <f>_xlfn.CONCAT(HelpMe7[[#This Row],[Year]],"-M",HelpMe7[[#This Row],[Month]])</f>
        <v>#VALUE!</v>
      </c>
      <c r="AH328" s="228" t="str">
        <f ca="1">IF(HelpMe7[[#This Row],[Age]]&lt;2,"Less than 2",IF(HelpMe7[[#This Row],[Age]]&lt;5,"From 2 to 5",IF(HelpMe7[[#This Row],[Age]]&lt;10,"From 5 to 10","More than 10")))</f>
        <v>From 5 to 10</v>
      </c>
      <c r="AI3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45512.361111111109</v>
      </c>
      <c r="AJ3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45520.417361111111</v>
      </c>
    </row>
    <row r="329" spans="1:36" ht="26">
      <c r="A329" s="237" t="s">
        <v>4191</v>
      </c>
      <c r="B329" s="224" t="s">
        <v>117</v>
      </c>
      <c r="C329" s="224" t="s">
        <v>906</v>
      </c>
      <c r="D329" s="1" t="s">
        <v>1717</v>
      </c>
      <c r="E329" s="224" t="s">
        <v>1065</v>
      </c>
      <c r="F329" s="224" t="s">
        <v>742</v>
      </c>
      <c r="G329" s="224" t="s">
        <v>942</v>
      </c>
      <c r="H329" s="224" t="s">
        <v>746</v>
      </c>
      <c r="I329" s="227" t="s">
        <v>4192</v>
      </c>
      <c r="J329" s="225" t="s">
        <v>4193</v>
      </c>
      <c r="K329" s="224" t="s">
        <v>845</v>
      </c>
      <c r="L329" s="225" t="s">
        <v>1260</v>
      </c>
      <c r="M329" s="224" t="s">
        <v>1065</v>
      </c>
      <c r="N329" s="224" t="s">
        <v>1226</v>
      </c>
      <c r="O329" s="224" t="s">
        <v>848</v>
      </c>
      <c r="P329" s="225" t="s">
        <v>4194</v>
      </c>
      <c r="Q329" s="224" t="s">
        <v>861</v>
      </c>
      <c r="R329" s="225" t="s">
        <v>1260</v>
      </c>
      <c r="S329" s="225" t="s">
        <v>1260</v>
      </c>
      <c r="T329" s="225" t="s">
        <v>4193</v>
      </c>
      <c r="U329" s="224" t="s">
        <v>845</v>
      </c>
      <c r="V329" s="224" t="s">
        <v>1260</v>
      </c>
      <c r="W329" s="224" t="s">
        <v>1033</v>
      </c>
      <c r="X329" s="228" t="str">
        <f>VLOOKUP(HelpMe7[[#This Row],[Technician]],Technicians[#All],3,FALSE)</f>
        <v>RAK Ceramics</v>
      </c>
      <c r="Y329" s="228" t="str">
        <f>VLOOKUP(HelpMe7[[#This Row],[Technician]],Technicians[#All],2,FALSE)</f>
        <v>SAP SD</v>
      </c>
      <c r="Z329" s="230" t="e">
        <f>IF((TEXT("Oct 28, 2024 00:00 AM","mmm dd, yyyy hh:mm") - TEXT(HelpMe7[[#This Row],[Updated Creation Date]],"mmm dd, yyyy hh:mm"))&gt;0, "Yes","No")</f>
        <v>#VALUE!</v>
      </c>
      <c r="AA329" s="230">
        <f ca="1">IF(HelpMe7[[#This Row],[Updated Resolved Date]]="-",NOW()-TEXT(HelpMe7[[#This Row],[Updated Creation Date]],"mmm dd, yyyy hh:mm"),HelpMe7[[#This Row],[Updated Resolved Date]]-HelpMe7[[#This Row],[Updated Creation Date]])</f>
        <v>146.06308460648142</v>
      </c>
      <c r="AB329" s="231" t="e">
        <f>YEAR(TEXT(HelpMe7[[#This Row],[Updated Creation Date]],"mmm dd, yyyy hh:mm"))</f>
        <v>#VALUE!</v>
      </c>
      <c r="AC329" s="228" t="e">
        <f>WEEKNUM(TEXT(HelpMe7[[#This Row],[Updated Creation Date]],"mmm dd, yyyy hh:mm"),2)</f>
        <v>#VALUE!</v>
      </c>
      <c r="AD329" s="228" t="e">
        <f>_xlfn.CONCAT(HelpMe7[[#This Row],[Year]],"-W",HelpMe7[[#This Row],[Week'#]])</f>
        <v>#VALUE!</v>
      </c>
      <c r="AE329" s="228" t="str">
        <f>IFERROR(VLOOKUP(HelpMe7[[#This Row],[ID]],CGTracker[#All],11,FALSE),"No CG Status Found")</f>
        <v>No CG Status Found</v>
      </c>
      <c r="AF329" s="228" t="e">
        <f>MONTH(TEXT(HelpMe7[[#This Row],[Updated Creation Date]],"mmm dd, yyyy hh:mm"))</f>
        <v>#VALUE!</v>
      </c>
      <c r="AG329" s="228" t="e">
        <f>_xlfn.CONCAT(HelpMe7[[#This Row],[Year]],"-M",HelpMe7[[#This Row],[Month]])</f>
        <v>#VALUE!</v>
      </c>
      <c r="AH329" s="228" t="str">
        <f ca="1">IF(HelpMe7[[#This Row],[Age]]&lt;2,"Less than 2",IF(HelpMe7[[#This Row],[Age]]&lt;5,"From 2 to 5",IF(HelpMe7[[#This Row],[Age]]&lt;10,"From 5 to 10","More than 10")))</f>
        <v>More than 10</v>
      </c>
      <c r="AI3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45506.722222222219</v>
      </c>
      <c r="AJ3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30" spans="1:36" ht="14.5">
      <c r="A330" s="237" t="s">
        <v>4195</v>
      </c>
      <c r="B330" s="224" t="s">
        <v>117</v>
      </c>
      <c r="C330" s="224" t="s">
        <v>906</v>
      </c>
      <c r="D330" s="1" t="s">
        <v>1088</v>
      </c>
      <c r="E330" s="224" t="s">
        <v>1089</v>
      </c>
      <c r="F330" s="224" t="s">
        <v>884</v>
      </c>
      <c r="G330" s="224" t="s">
        <v>844</v>
      </c>
      <c r="H330" s="224" t="s">
        <v>403</v>
      </c>
      <c r="I330" s="227" t="s">
        <v>4015</v>
      </c>
      <c r="J330" s="225" t="s">
        <v>3969</v>
      </c>
      <c r="K330" s="224" t="s">
        <v>845</v>
      </c>
      <c r="L330" s="225" t="s">
        <v>4083</v>
      </c>
      <c r="M330" s="224" t="s">
        <v>1089</v>
      </c>
      <c r="N330" s="224" t="s">
        <v>1090</v>
      </c>
      <c r="O330" s="224" t="s">
        <v>848</v>
      </c>
      <c r="P330" s="225" t="s">
        <v>4083</v>
      </c>
      <c r="Q330" s="224" t="s">
        <v>861</v>
      </c>
      <c r="R330" s="225" t="s">
        <v>4196</v>
      </c>
      <c r="S330" s="225" t="s">
        <v>4196</v>
      </c>
      <c r="T330" s="225" t="s">
        <v>3969</v>
      </c>
      <c r="U330" s="224" t="s">
        <v>885</v>
      </c>
      <c r="V330" s="224" t="s">
        <v>1260</v>
      </c>
      <c r="W330" s="224" t="s">
        <v>850</v>
      </c>
      <c r="X330" s="228" t="str">
        <f>VLOOKUP(HelpMe7[[#This Row],[Technician]],Technicians[#All],3,FALSE)</f>
        <v>RAK Ceramics</v>
      </c>
      <c r="Y330" s="228" t="str">
        <f>VLOOKUP(HelpMe7[[#This Row],[Technician]],Technicians[#All],2,FALSE)</f>
        <v>SAP Basis</v>
      </c>
      <c r="Z330" s="233" t="e">
        <f>IF((TEXT("Oct 28, 2024 00:00 AM","mmm dd, yyyy hh:mm") - TEXT(HelpMe7[[#This Row],[Updated Creation Date]],"mmm dd, yyyy hh:mm"))&gt;0, "Yes","No")</f>
        <v>#VALUE!</v>
      </c>
      <c r="AA330" s="230">
        <f ca="1">IF(HelpMe7[[#This Row],[Updated Resolved Date]]="-",NOW()-TEXT(HelpMe7[[#This Row],[Updated Creation Date]],"mmm dd, yyyy hh:mm"),HelpMe7[[#This Row],[Updated Resolved Date]]-HelpMe7[[#This Row],[Updated Creation Date]])</f>
        <v>6.9159722222175333</v>
      </c>
      <c r="AB330" s="231" t="e">
        <f>YEAR(TEXT(HelpMe7[[#This Row],[Updated Creation Date]],"mmm dd, yyyy hh:mm"))</f>
        <v>#VALUE!</v>
      </c>
      <c r="AC330" s="228" t="e">
        <f>WEEKNUM(TEXT(HelpMe7[[#This Row],[Updated Creation Date]],"mmm dd, yyyy hh:mm"),2)</f>
        <v>#VALUE!</v>
      </c>
      <c r="AD330" s="228" t="e">
        <f>_xlfn.CONCAT(HelpMe7[[#This Row],[Year]],"-W",HelpMe7[[#This Row],[Week'#]])</f>
        <v>#VALUE!</v>
      </c>
      <c r="AE330" s="228" t="str">
        <f>IFERROR(VLOOKUP(HelpMe7[[#This Row],[ID]],CGTracker[#All],11,FALSE),"No CG Status Found")</f>
        <v>No CG Status Found</v>
      </c>
      <c r="AF330" s="228" t="e">
        <f>MONTH(TEXT(HelpMe7[[#This Row],[Updated Creation Date]],"mmm dd, yyyy hh:mm"))</f>
        <v>#VALUE!</v>
      </c>
      <c r="AG330" s="228" t="e">
        <f>_xlfn.CONCAT(HelpMe7[[#This Row],[Year]],"-M",HelpMe7[[#This Row],[Month]])</f>
        <v>#VALUE!</v>
      </c>
      <c r="AH330" s="228" t="str">
        <f ca="1">IF(HelpMe7[[#This Row],[Age]]&lt;2,"Less than 2",IF(HelpMe7[[#This Row],[Age]]&lt;5,"From 2 to 5",IF(HelpMe7[[#This Row],[Age]]&lt;10,"From 5 to 10","More than 10")))</f>
        <v>From 5 to 10</v>
      </c>
      <c r="AI3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45509.438194444447</v>
      </c>
      <c r="AJ3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45516.354166666664</v>
      </c>
    </row>
    <row r="331" spans="1:36" ht="14.5">
      <c r="A331" s="237" t="s">
        <v>4197</v>
      </c>
      <c r="B331" s="224" t="s">
        <v>117</v>
      </c>
      <c r="C331" s="224" t="s">
        <v>881</v>
      </c>
      <c r="D331" s="1" t="s">
        <v>1755</v>
      </c>
      <c r="E331" s="224" t="s">
        <v>1756</v>
      </c>
      <c r="F331" s="224" t="s">
        <v>843</v>
      </c>
      <c r="G331" s="224" t="s">
        <v>844</v>
      </c>
      <c r="H331" s="224" t="s">
        <v>403</v>
      </c>
      <c r="I331" s="227" t="s">
        <v>4198</v>
      </c>
      <c r="J331" s="225" t="s">
        <v>4199</v>
      </c>
      <c r="K331" s="224" t="s">
        <v>845</v>
      </c>
      <c r="L331" s="225" t="s">
        <v>4200</v>
      </c>
      <c r="M331" s="224" t="s">
        <v>1514</v>
      </c>
      <c r="N331" s="224" t="s">
        <v>1610</v>
      </c>
      <c r="O331" s="224" t="s">
        <v>848</v>
      </c>
      <c r="P331" s="225" t="s">
        <v>4200</v>
      </c>
      <c r="Q331" s="224" t="s">
        <v>881</v>
      </c>
      <c r="R331" s="225" t="s">
        <v>4201</v>
      </c>
      <c r="S331" s="225" t="s">
        <v>4202</v>
      </c>
      <c r="T331" s="225" t="s">
        <v>4199</v>
      </c>
      <c r="U331" s="224" t="s">
        <v>885</v>
      </c>
      <c r="V331" s="224" t="s">
        <v>1260</v>
      </c>
      <c r="W331" s="224" t="s">
        <v>850</v>
      </c>
      <c r="X331" s="228" t="str">
        <f>VLOOKUP(HelpMe7[[#This Row],[Technician]],Technicians[#All],3,FALSE)</f>
        <v>RAK Ceramics</v>
      </c>
      <c r="Y331" s="228" t="str">
        <f>VLOOKUP(HelpMe7[[#This Row],[Technician]],Technicians[#All],2,FALSE)</f>
        <v>SAP Basis</v>
      </c>
      <c r="Z331" s="233" t="e">
        <f>IF((TEXT("Oct 28, 2024 00:00 AM","mmm dd, yyyy hh:mm") - TEXT(HelpMe7[[#This Row],[Updated Creation Date]],"mmm dd, yyyy hh:mm"))&gt;0, "Yes","No")</f>
        <v>#VALUE!</v>
      </c>
      <c r="AA331" s="230">
        <f ca="1">IF(HelpMe7[[#This Row],[Updated Resolved Date]]="-",NOW()-TEXT(HelpMe7[[#This Row],[Updated Creation Date]],"mmm dd, yyyy hh:mm"),HelpMe7[[#This Row],[Updated Resolved Date]]-HelpMe7[[#This Row],[Updated Creation Date]])</f>
        <v>25.94999999999709</v>
      </c>
      <c r="AB331" s="231" t="e">
        <f>YEAR(TEXT(HelpMe7[[#This Row],[Updated Creation Date]],"mmm dd, yyyy hh:mm"))</f>
        <v>#VALUE!</v>
      </c>
      <c r="AC331" s="228" t="e">
        <f>WEEKNUM(TEXT(HelpMe7[[#This Row],[Updated Creation Date]],"mmm dd, yyyy hh:mm"),2)</f>
        <v>#VALUE!</v>
      </c>
      <c r="AD331" s="228" t="e">
        <f>_xlfn.CONCAT(HelpMe7[[#This Row],[Year]],"-W",HelpMe7[[#This Row],[Week'#]])</f>
        <v>#VALUE!</v>
      </c>
      <c r="AE331" s="228" t="str">
        <f>IFERROR(VLOOKUP(HelpMe7[[#This Row],[ID]],CGTracker[#All],11,FALSE),"No CG Status Found")</f>
        <v>No CG Status Found</v>
      </c>
      <c r="AF331" s="228" t="e">
        <f>MONTH(TEXT(HelpMe7[[#This Row],[Updated Creation Date]],"mmm dd, yyyy hh:mm"))</f>
        <v>#VALUE!</v>
      </c>
      <c r="AG331" s="228" t="e">
        <f>_xlfn.CONCAT(HelpMe7[[#This Row],[Year]],"-M",HelpMe7[[#This Row],[Month]])</f>
        <v>#VALUE!</v>
      </c>
      <c r="AH331" s="228" t="str">
        <f ca="1">IF(HelpMe7[[#This Row],[Age]]&lt;2,"Less than 2",IF(HelpMe7[[#This Row],[Age]]&lt;5,"From 2 to 5",IF(HelpMe7[[#This Row],[Age]]&lt;10,"From 5 to 10","More than 10")))</f>
        <v>More than 10</v>
      </c>
      <c r="AI3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45506.72152777778</v>
      </c>
      <c r="AJ3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45532.671527777777</v>
      </c>
    </row>
    <row r="332" spans="1:36" ht="26">
      <c r="A332" s="237" t="s">
        <v>4203</v>
      </c>
      <c r="B332" s="224" t="s">
        <v>117</v>
      </c>
      <c r="C332" s="224" t="s">
        <v>795</v>
      </c>
      <c r="D332" s="1" t="s">
        <v>1510</v>
      </c>
      <c r="E332" s="224" t="s">
        <v>854</v>
      </c>
      <c r="F332" s="224" t="s">
        <v>854</v>
      </c>
      <c r="G332" s="224" t="s">
        <v>855</v>
      </c>
      <c r="H332" s="224" t="s">
        <v>403</v>
      </c>
      <c r="I332" s="227" t="s">
        <v>4204</v>
      </c>
      <c r="J332" s="225" t="s">
        <v>4205</v>
      </c>
      <c r="K332" s="224" t="s">
        <v>845</v>
      </c>
      <c r="L332" s="225" t="s">
        <v>4206</v>
      </c>
      <c r="M332" s="224" t="s">
        <v>854</v>
      </c>
      <c r="N332" s="224" t="s">
        <v>912</v>
      </c>
      <c r="O332" s="224" t="s">
        <v>848</v>
      </c>
      <c r="P332" s="225" t="s">
        <v>4206</v>
      </c>
      <c r="Q332" s="224" t="s">
        <v>795</v>
      </c>
      <c r="R332" s="225" t="s">
        <v>4207</v>
      </c>
      <c r="S332" s="225" t="s">
        <v>4207</v>
      </c>
      <c r="T332" s="225" t="s">
        <v>4205</v>
      </c>
      <c r="U332" s="224" t="s">
        <v>845</v>
      </c>
      <c r="V332" s="224" t="s">
        <v>4208</v>
      </c>
      <c r="W332" s="224" t="s">
        <v>850</v>
      </c>
      <c r="X332" s="228" t="str">
        <f>VLOOKUP(HelpMe7[[#This Row],[Technician]],Technicians[#All],3,FALSE)</f>
        <v>RAK Ceramics</v>
      </c>
      <c r="Y332" s="228" t="str">
        <f>VLOOKUP(HelpMe7[[#This Row],[Technician]],Technicians[#All],2,FALSE)</f>
        <v>SAP PP</v>
      </c>
      <c r="Z332" s="233" t="e">
        <f>IF((TEXT("Oct 28, 2024 00:00 AM","mmm dd, yyyy hh:mm") - TEXT(HelpMe7[[#This Row],[Updated Creation Date]],"mmm dd, yyyy hh:mm"))&gt;0, "Yes","No")</f>
        <v>#VALUE!</v>
      </c>
      <c r="AA332" s="230">
        <f ca="1">IF(HelpMe7[[#This Row],[Updated Resolved Date]]="-",NOW()-TEXT(HelpMe7[[#This Row],[Updated Creation Date]],"mmm dd, yyyy hh:mm"),HelpMe7[[#This Row],[Updated Resolved Date]]-HelpMe7[[#This Row],[Updated Creation Date]])</f>
        <v>12.925694444449618</v>
      </c>
      <c r="AB332" s="231" t="e">
        <f>YEAR(TEXT(HelpMe7[[#This Row],[Updated Creation Date]],"mmm dd, yyyy hh:mm"))</f>
        <v>#VALUE!</v>
      </c>
      <c r="AC332" s="228" t="e">
        <f>WEEKNUM(TEXT(HelpMe7[[#This Row],[Updated Creation Date]],"mmm dd, yyyy hh:mm"),2)</f>
        <v>#VALUE!</v>
      </c>
      <c r="AD332" s="228" t="e">
        <f>_xlfn.CONCAT(HelpMe7[[#This Row],[Year]],"-W",HelpMe7[[#This Row],[Week'#]])</f>
        <v>#VALUE!</v>
      </c>
      <c r="AE332" s="228" t="str">
        <f>IFERROR(VLOOKUP(HelpMe7[[#This Row],[ID]],CGTracker[#All],11,FALSE),"No CG Status Found")</f>
        <v>No CG Status Found</v>
      </c>
      <c r="AF332" s="228" t="e">
        <f>MONTH(TEXT(HelpMe7[[#This Row],[Updated Creation Date]],"mmm dd, yyyy hh:mm"))</f>
        <v>#VALUE!</v>
      </c>
      <c r="AG332" s="228" t="e">
        <f>_xlfn.CONCAT(HelpMe7[[#This Row],[Year]],"-M",HelpMe7[[#This Row],[Month]])</f>
        <v>#VALUE!</v>
      </c>
      <c r="AH332" s="228" t="str">
        <f ca="1">IF(HelpMe7[[#This Row],[Age]]&lt;2,"Less than 2",IF(HelpMe7[[#This Row],[Age]]&lt;5,"From 2 to 5",IF(HelpMe7[[#This Row],[Age]]&lt;10,"From 5 to 10","More than 10")))</f>
        <v>More than 10</v>
      </c>
      <c r="AI3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45512.70208333333</v>
      </c>
      <c r="AJ3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45525.62777777778</v>
      </c>
    </row>
    <row r="333" spans="1:36" ht="14.5">
      <c r="A333" s="237" t="s">
        <v>4209</v>
      </c>
      <c r="B333" s="224" t="s">
        <v>156</v>
      </c>
      <c r="C333" s="224" t="s">
        <v>795</v>
      </c>
      <c r="D333" s="1" t="s">
        <v>4210</v>
      </c>
      <c r="E333" s="224" t="s">
        <v>2302</v>
      </c>
      <c r="F333" s="224" t="s">
        <v>742</v>
      </c>
      <c r="G333" s="224" t="s">
        <v>942</v>
      </c>
      <c r="H333" s="224" t="s">
        <v>403</v>
      </c>
      <c r="I333" s="227" t="s">
        <v>4006</v>
      </c>
      <c r="J333" s="225" t="s">
        <v>4211</v>
      </c>
      <c r="K333" s="224" t="s">
        <v>845</v>
      </c>
      <c r="L333" s="225" t="s">
        <v>3481</v>
      </c>
      <c r="M333" s="224" t="s">
        <v>846</v>
      </c>
      <c r="N333" s="224" t="s">
        <v>860</v>
      </c>
      <c r="O333" s="224" t="s">
        <v>848</v>
      </c>
      <c r="P333" s="225" t="s">
        <v>3481</v>
      </c>
      <c r="Q333" s="224" t="s">
        <v>795</v>
      </c>
      <c r="R333" s="225" t="s">
        <v>4212</v>
      </c>
      <c r="S333" s="225" t="s">
        <v>4212</v>
      </c>
      <c r="T333" s="225" t="s">
        <v>4211</v>
      </c>
      <c r="U333" s="224" t="s">
        <v>1260</v>
      </c>
      <c r="V333" s="224" t="s">
        <v>4213</v>
      </c>
      <c r="W333" s="224" t="s">
        <v>850</v>
      </c>
      <c r="X333" s="228" t="str">
        <f>VLOOKUP(HelpMe7[[#This Row],[Technician]],Technicians[#All],3,FALSE)</f>
        <v>RAK Ceramics</v>
      </c>
      <c r="Y333" s="228" t="str">
        <f>VLOOKUP(HelpMe7[[#This Row],[Technician]],Technicians[#All],2,FALSE)</f>
        <v>SAP SD</v>
      </c>
      <c r="Z333" s="233" t="e">
        <f>IF((TEXT("Oct 28, 2024 00:00 AM","mmm dd, yyyy hh:mm") - TEXT(HelpMe7[[#This Row],[Updated Creation Date]],"mmm dd, yyyy hh:mm"))&gt;0, "Yes","No")</f>
        <v>#VALUE!</v>
      </c>
      <c r="AA333" s="230">
        <f ca="1">IF(HelpMe7[[#This Row],[Updated Resolved Date]]="-",NOW()-TEXT(HelpMe7[[#This Row],[Updated Creation Date]],"mmm dd, yyyy hh:mm"),HelpMe7[[#This Row],[Updated Resolved Date]]-HelpMe7[[#This Row],[Updated Creation Date]])</f>
        <v>0.92708333333575865</v>
      </c>
      <c r="AB333" s="231" t="e">
        <f>YEAR(TEXT(HelpMe7[[#This Row],[Updated Creation Date]],"mmm dd, yyyy hh:mm"))</f>
        <v>#VALUE!</v>
      </c>
      <c r="AC333" s="228" t="e">
        <f>WEEKNUM(TEXT(HelpMe7[[#This Row],[Updated Creation Date]],"mmm dd, yyyy hh:mm"),2)</f>
        <v>#VALUE!</v>
      </c>
      <c r="AD333" s="228" t="e">
        <f>_xlfn.CONCAT(HelpMe7[[#This Row],[Year]],"-W",HelpMe7[[#This Row],[Week'#]])</f>
        <v>#VALUE!</v>
      </c>
      <c r="AE333" s="228" t="str">
        <f>IFERROR(VLOOKUP(HelpMe7[[#This Row],[ID]],CGTracker[#All],11,FALSE),"No CG Status Found")</f>
        <v>No CG Status Found</v>
      </c>
      <c r="AF333" s="228" t="e">
        <f>MONTH(TEXT(HelpMe7[[#This Row],[Updated Creation Date]],"mmm dd, yyyy hh:mm"))</f>
        <v>#VALUE!</v>
      </c>
      <c r="AG333" s="228" t="e">
        <f>_xlfn.CONCAT(HelpMe7[[#This Row],[Year]],"-M",HelpMe7[[#This Row],[Month]])</f>
        <v>#VALUE!</v>
      </c>
      <c r="AH333" s="228" t="str">
        <f ca="1">IF(HelpMe7[[#This Row],[Age]]&lt;2,"Less than 2",IF(HelpMe7[[#This Row],[Age]]&lt;5,"From 2 to 5",IF(HelpMe7[[#This Row],[Age]]&lt;10,"From 5 to 10","More than 10")))</f>
        <v>Less than 2</v>
      </c>
      <c r="AI3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45509.481944444444</v>
      </c>
      <c r="AJ3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45510.40902777778</v>
      </c>
    </row>
    <row r="334" spans="1:36" ht="14.5">
      <c r="A334" s="237" t="s">
        <v>4214</v>
      </c>
      <c r="B334" s="224" t="s">
        <v>117</v>
      </c>
      <c r="C334" s="224" t="s">
        <v>881</v>
      </c>
      <c r="D334" s="1" t="s">
        <v>4215</v>
      </c>
      <c r="E334" s="224" t="s">
        <v>1552</v>
      </c>
      <c r="F334" s="224" t="s">
        <v>742</v>
      </c>
      <c r="G334" s="224" t="s">
        <v>516</v>
      </c>
      <c r="H334" s="224" t="s">
        <v>403</v>
      </c>
      <c r="I334" s="227" t="s">
        <v>4216</v>
      </c>
      <c r="J334" s="225" t="s">
        <v>4217</v>
      </c>
      <c r="K334" s="224" t="s">
        <v>845</v>
      </c>
      <c r="L334" s="225" t="s">
        <v>3345</v>
      </c>
      <c r="M334" s="224" t="s">
        <v>886</v>
      </c>
      <c r="N334" s="224" t="s">
        <v>924</v>
      </c>
      <c r="O334" s="224" t="s">
        <v>972</v>
      </c>
      <c r="P334" s="225" t="s">
        <v>3345</v>
      </c>
      <c r="Q334" s="224" t="s">
        <v>861</v>
      </c>
      <c r="R334" s="225" t="s">
        <v>4218</v>
      </c>
      <c r="S334" s="225" t="s">
        <v>4219</v>
      </c>
      <c r="T334" s="225" t="s">
        <v>4217</v>
      </c>
      <c r="U334" s="224" t="s">
        <v>845</v>
      </c>
      <c r="V334" s="224" t="s">
        <v>4220</v>
      </c>
      <c r="W334" s="224" t="s">
        <v>1033</v>
      </c>
      <c r="X334" s="228" t="str">
        <f>VLOOKUP(HelpMe7[[#This Row],[Technician]],Technicians[#All],3,FALSE)</f>
        <v>RAK Ceramics</v>
      </c>
      <c r="Y334" s="228" t="str">
        <f>VLOOKUP(HelpMe7[[#This Row],[Technician]],Technicians[#All],2,FALSE)</f>
        <v>SAP SD</v>
      </c>
      <c r="Z334" s="233" t="e">
        <f>IF((TEXT("Oct 28, 2024 00:00 AM","mmm dd, yyyy hh:mm") - TEXT(HelpMe7[[#This Row],[Updated Creation Date]],"mmm dd, yyyy hh:mm"))&gt;0, "Yes","No")</f>
        <v>#VALUE!</v>
      </c>
      <c r="AA334" s="230">
        <f ca="1">IF(HelpMe7[[#This Row],[Updated Resolved Date]]="-",NOW()-TEXT(HelpMe7[[#This Row],[Updated Creation Date]],"mmm dd, yyyy hh:mm"),HelpMe7[[#This Row],[Updated Resolved Date]]-HelpMe7[[#This Row],[Updated Creation Date]])</f>
        <v>21.872222222220444</v>
      </c>
      <c r="AB334" s="231" t="e">
        <f>YEAR(TEXT(HelpMe7[[#This Row],[Updated Creation Date]],"mmm dd, yyyy hh:mm"))</f>
        <v>#VALUE!</v>
      </c>
      <c r="AC334" s="228" t="e">
        <f>WEEKNUM(TEXT(HelpMe7[[#This Row],[Updated Creation Date]],"mmm dd, yyyy hh:mm"),2)</f>
        <v>#VALUE!</v>
      </c>
      <c r="AD334" s="228" t="e">
        <f>_xlfn.CONCAT(HelpMe7[[#This Row],[Year]],"-W",HelpMe7[[#This Row],[Week'#]])</f>
        <v>#VALUE!</v>
      </c>
      <c r="AE334" s="228" t="str">
        <f>IFERROR(VLOOKUP(HelpMe7[[#This Row],[ID]],CGTracker[#All],11,FALSE),"No CG Status Found")</f>
        <v>No CG Status Found</v>
      </c>
      <c r="AF334" s="228" t="e">
        <f>MONTH(TEXT(HelpMe7[[#This Row],[Updated Creation Date]],"mmm dd, yyyy hh:mm"))</f>
        <v>#VALUE!</v>
      </c>
      <c r="AG334" s="228" t="e">
        <f>_xlfn.CONCAT(HelpMe7[[#This Row],[Year]],"-M",HelpMe7[[#This Row],[Month]])</f>
        <v>#VALUE!</v>
      </c>
      <c r="AH334" s="228" t="str">
        <f ca="1">IF(HelpMe7[[#This Row],[Age]]&lt;2,"Less than 2",IF(HelpMe7[[#This Row],[Age]]&lt;5,"From 2 to 5",IF(HelpMe7[[#This Row],[Age]]&lt;10,"From 5 to 10","More than 10")))</f>
        <v>More than 10</v>
      </c>
      <c r="AI3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45509.518055555556</v>
      </c>
      <c r="AJ3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45531.390277777777</v>
      </c>
    </row>
    <row r="335" spans="1:36" ht="14.5">
      <c r="A335" s="237" t="s">
        <v>4221</v>
      </c>
      <c r="B335" s="224" t="s">
        <v>156</v>
      </c>
      <c r="C335" s="224" t="s">
        <v>861</v>
      </c>
      <c r="D335" s="1" t="s">
        <v>1107</v>
      </c>
      <c r="E335" s="224" t="s">
        <v>1109</v>
      </c>
      <c r="F335" s="224" t="s">
        <v>742</v>
      </c>
      <c r="G335" s="224" t="s">
        <v>942</v>
      </c>
      <c r="H335" s="224" t="s">
        <v>403</v>
      </c>
      <c r="I335" s="227" t="s">
        <v>4222</v>
      </c>
      <c r="J335" s="225" t="s">
        <v>4223</v>
      </c>
      <c r="K335" s="224" t="s">
        <v>845</v>
      </c>
      <c r="L335" s="225" t="s">
        <v>3345</v>
      </c>
      <c r="M335" s="224" t="s">
        <v>1109</v>
      </c>
      <c r="N335" s="224" t="s">
        <v>924</v>
      </c>
      <c r="O335" s="224" t="s">
        <v>848</v>
      </c>
      <c r="P335" s="225" t="s">
        <v>3345</v>
      </c>
      <c r="Q335" s="224" t="s">
        <v>795</v>
      </c>
      <c r="R335" s="225" t="s">
        <v>4224</v>
      </c>
      <c r="S335" s="225" t="s">
        <v>4225</v>
      </c>
      <c r="T335" s="225" t="s">
        <v>4223</v>
      </c>
      <c r="U335" s="224" t="s">
        <v>1260</v>
      </c>
      <c r="V335" s="224" t="s">
        <v>4226</v>
      </c>
      <c r="W335" s="224" t="s">
        <v>850</v>
      </c>
      <c r="X335" s="228" t="str">
        <f>VLOOKUP(HelpMe7[[#This Row],[Technician]],Technicians[#All],3,FALSE)</f>
        <v>RAK Ceramics</v>
      </c>
      <c r="Y335" s="228" t="str">
        <f>VLOOKUP(HelpMe7[[#This Row],[Technician]],Technicians[#All],2,FALSE)</f>
        <v>SAP SD</v>
      </c>
      <c r="Z335" s="233" t="e">
        <f>IF((TEXT("Oct 28, 2024 00:00 AM","mmm dd, yyyy hh:mm") - TEXT(HelpMe7[[#This Row],[Updated Creation Date]],"mmm dd, yyyy hh:mm"))&gt;0, "Yes","No")</f>
        <v>#VALUE!</v>
      </c>
      <c r="AA335" s="230">
        <f ca="1">IF(HelpMe7[[#This Row],[Updated Resolved Date]]="-",NOW()-TEXT(HelpMe7[[#This Row],[Updated Creation Date]],"mmm dd, yyyy hh:mm"),HelpMe7[[#This Row],[Updated Resolved Date]]-HelpMe7[[#This Row],[Updated Creation Date]])</f>
        <v>20.675694444442343</v>
      </c>
      <c r="AB335" s="231" t="e">
        <f>YEAR(TEXT(HelpMe7[[#This Row],[Updated Creation Date]],"mmm dd, yyyy hh:mm"))</f>
        <v>#VALUE!</v>
      </c>
      <c r="AC335" s="228" t="e">
        <f>WEEKNUM(TEXT(HelpMe7[[#This Row],[Updated Creation Date]],"mmm dd, yyyy hh:mm"),2)</f>
        <v>#VALUE!</v>
      </c>
      <c r="AD335" s="228" t="e">
        <f>_xlfn.CONCAT(HelpMe7[[#This Row],[Year]],"-W",HelpMe7[[#This Row],[Week'#]])</f>
        <v>#VALUE!</v>
      </c>
      <c r="AE335" s="228" t="str">
        <f>IFERROR(VLOOKUP(HelpMe7[[#This Row],[ID]],CGTracker[#All],11,FALSE),"No CG Status Found")</f>
        <v>No CG Status Found</v>
      </c>
      <c r="AF335" s="228" t="e">
        <f>MONTH(TEXT(HelpMe7[[#This Row],[Updated Creation Date]],"mmm dd, yyyy hh:mm"))</f>
        <v>#VALUE!</v>
      </c>
      <c r="AG335" s="228" t="e">
        <f>_xlfn.CONCAT(HelpMe7[[#This Row],[Year]],"-M",HelpMe7[[#This Row],[Month]])</f>
        <v>#VALUE!</v>
      </c>
      <c r="AH335" s="228" t="str">
        <f ca="1">IF(HelpMe7[[#This Row],[Age]]&lt;2,"Less than 2",IF(HelpMe7[[#This Row],[Age]]&lt;5,"From 2 to 5",IF(HelpMe7[[#This Row],[Age]]&lt;10,"From 5 to 10","More than 10")))</f>
        <v>More than 10</v>
      </c>
      <c r="AI3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45510.715277777781</v>
      </c>
      <c r="AJ3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45531.390972222223</v>
      </c>
    </row>
    <row r="336" spans="1:36" ht="14.5">
      <c r="A336" s="237" t="s">
        <v>4227</v>
      </c>
      <c r="B336" s="224" t="s">
        <v>117</v>
      </c>
      <c r="C336" s="224" t="s">
        <v>861</v>
      </c>
      <c r="D336" s="1" t="s">
        <v>4228</v>
      </c>
      <c r="E336" s="224" t="s">
        <v>1109</v>
      </c>
      <c r="F336" s="224" t="s">
        <v>884</v>
      </c>
      <c r="G336" s="224" t="s">
        <v>844</v>
      </c>
      <c r="H336" s="224" t="s">
        <v>403</v>
      </c>
      <c r="I336" s="227" t="s">
        <v>4229</v>
      </c>
      <c r="J336" s="225" t="s">
        <v>4230</v>
      </c>
      <c r="K336" s="224" t="s">
        <v>845</v>
      </c>
      <c r="L336" s="225" t="s">
        <v>4231</v>
      </c>
      <c r="M336" s="224" t="s">
        <v>1109</v>
      </c>
      <c r="N336" s="224" t="s">
        <v>924</v>
      </c>
      <c r="O336" s="224" t="s">
        <v>848</v>
      </c>
      <c r="P336" s="225" t="s">
        <v>4231</v>
      </c>
      <c r="Q336" s="224" t="s">
        <v>795</v>
      </c>
      <c r="R336" s="225" t="s">
        <v>4232</v>
      </c>
      <c r="S336" s="225" t="s">
        <v>4233</v>
      </c>
      <c r="T336" s="225" t="s">
        <v>4230</v>
      </c>
      <c r="U336" s="224" t="s">
        <v>885</v>
      </c>
      <c r="V336" s="224" t="s">
        <v>1260</v>
      </c>
      <c r="W336" s="224" t="s">
        <v>2000</v>
      </c>
      <c r="X336" s="228" t="str">
        <f>VLOOKUP(HelpMe7[[#This Row],[Technician]],Technicians[#All],3,FALSE)</f>
        <v>RAK Ceramics</v>
      </c>
      <c r="Y336" s="228" t="str">
        <f>VLOOKUP(HelpMe7[[#This Row],[Technician]],Technicians[#All],2,FALSE)</f>
        <v>SAP Basis</v>
      </c>
      <c r="Z336" s="233" t="e">
        <f>IF((TEXT("Oct 28, 2024 00:00 AM","mmm dd, yyyy hh:mm") - TEXT(HelpMe7[[#This Row],[Updated Creation Date]],"mmm dd, yyyy hh:mm"))&gt;0, "Yes","No")</f>
        <v>#VALUE!</v>
      </c>
      <c r="AA336" s="230">
        <f ca="1">IF(HelpMe7[[#This Row],[Updated Resolved Date]]="-",NOW()-TEXT(HelpMe7[[#This Row],[Updated Creation Date]],"mmm dd, yyyy hh:mm"),HelpMe7[[#This Row],[Updated Resolved Date]]-HelpMe7[[#This Row],[Updated Creation Date]])</f>
        <v>61.070138888891961</v>
      </c>
      <c r="AB336" s="231" t="e">
        <f>YEAR(TEXT(HelpMe7[[#This Row],[Updated Creation Date]],"mmm dd, yyyy hh:mm"))</f>
        <v>#VALUE!</v>
      </c>
      <c r="AC336" s="228" t="e">
        <f>WEEKNUM(TEXT(HelpMe7[[#This Row],[Updated Creation Date]],"mmm dd, yyyy hh:mm"),2)</f>
        <v>#VALUE!</v>
      </c>
      <c r="AD336" s="228" t="e">
        <f>_xlfn.CONCAT(HelpMe7[[#This Row],[Year]],"-W",HelpMe7[[#This Row],[Week'#]])</f>
        <v>#VALUE!</v>
      </c>
      <c r="AE336" s="228" t="str">
        <f>IFERROR(VLOOKUP(HelpMe7[[#This Row],[ID]],CGTracker[#All],11,FALSE),"No CG Status Found")</f>
        <v>No CG Status Found</v>
      </c>
      <c r="AF336" s="228" t="e">
        <f>MONTH(TEXT(HelpMe7[[#This Row],[Updated Creation Date]],"mmm dd, yyyy hh:mm"))</f>
        <v>#VALUE!</v>
      </c>
      <c r="AG336" s="228" t="e">
        <f>_xlfn.CONCAT(HelpMe7[[#This Row],[Year]],"-M",HelpMe7[[#This Row],[Month]])</f>
        <v>#VALUE!</v>
      </c>
      <c r="AH336" s="228" t="str">
        <f ca="1">IF(HelpMe7[[#This Row],[Age]]&lt;2,"Less than 2",IF(HelpMe7[[#This Row],[Age]]&lt;5,"From 2 to 5",IF(HelpMe7[[#This Row],[Age]]&lt;10,"From 5 to 10","More than 10")))</f>
        <v>More than 10</v>
      </c>
      <c r="AI3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45511.428472222222</v>
      </c>
      <c r="AJ3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45572.498611111114</v>
      </c>
    </row>
    <row r="337" spans="1:36" ht="14.5">
      <c r="A337" s="237" t="s">
        <v>4234</v>
      </c>
      <c r="B337" s="224" t="s">
        <v>117</v>
      </c>
      <c r="C337" s="224" t="s">
        <v>795</v>
      </c>
      <c r="D337" s="1" t="s">
        <v>1532</v>
      </c>
      <c r="E337" s="224" t="s">
        <v>1068</v>
      </c>
      <c r="F337" s="224" t="s">
        <v>742</v>
      </c>
      <c r="G337" s="224" t="s">
        <v>942</v>
      </c>
      <c r="H337" s="224" t="s">
        <v>403</v>
      </c>
      <c r="I337" s="227" t="s">
        <v>4235</v>
      </c>
      <c r="J337" s="225" t="s">
        <v>4236</v>
      </c>
      <c r="K337" s="224" t="s">
        <v>845</v>
      </c>
      <c r="L337" s="225" t="s">
        <v>4237</v>
      </c>
      <c r="M337" s="224" t="s">
        <v>1068</v>
      </c>
      <c r="N337" s="224" t="s">
        <v>1005</v>
      </c>
      <c r="O337" s="224" t="s">
        <v>920</v>
      </c>
      <c r="P337" s="225" t="s">
        <v>4237</v>
      </c>
      <c r="Q337" s="224" t="s">
        <v>795</v>
      </c>
      <c r="R337" s="225" t="s">
        <v>4238</v>
      </c>
      <c r="S337" s="225" t="s">
        <v>4239</v>
      </c>
      <c r="T337" s="225" t="s">
        <v>4236</v>
      </c>
      <c r="U337" s="224" t="s">
        <v>845</v>
      </c>
      <c r="V337" s="224" t="s">
        <v>4240</v>
      </c>
      <c r="W337" s="224" t="s">
        <v>1069</v>
      </c>
      <c r="X337" s="228" t="str">
        <f>VLOOKUP(HelpMe7[[#This Row],[Technician]],Technicians[#All],3,FALSE)</f>
        <v>RAK Ceramics</v>
      </c>
      <c r="Y337" s="228" t="str">
        <f>VLOOKUP(HelpMe7[[#This Row],[Technician]],Technicians[#All],2,FALSE)</f>
        <v>SAP SD</v>
      </c>
      <c r="Z337" s="233" t="e">
        <f>IF((TEXT("Oct 28, 2024 00:00 AM","mmm dd, yyyy hh:mm") - TEXT(HelpMe7[[#This Row],[Updated Creation Date]],"mmm dd, yyyy hh:mm"))&gt;0, "Yes","No")</f>
        <v>#VALUE!</v>
      </c>
      <c r="AA337" s="230">
        <f ca="1">IF(HelpMe7[[#This Row],[Updated Resolved Date]]="-",NOW()-TEXT(HelpMe7[[#This Row],[Updated Creation Date]],"mmm dd, yyyy hh:mm"),HelpMe7[[#This Row],[Updated Resolved Date]]-HelpMe7[[#This Row],[Updated Creation Date]])</f>
        <v>29.775000000001455</v>
      </c>
      <c r="AB337" s="231" t="e">
        <f>YEAR(TEXT(HelpMe7[[#This Row],[Updated Creation Date]],"mmm dd, yyyy hh:mm"))</f>
        <v>#VALUE!</v>
      </c>
      <c r="AC337" s="228" t="e">
        <f>WEEKNUM(TEXT(HelpMe7[[#This Row],[Updated Creation Date]],"mmm dd, yyyy hh:mm"),2)</f>
        <v>#VALUE!</v>
      </c>
      <c r="AD337" s="228" t="e">
        <f>_xlfn.CONCAT(HelpMe7[[#This Row],[Year]],"-W",HelpMe7[[#This Row],[Week'#]])</f>
        <v>#VALUE!</v>
      </c>
      <c r="AE337" s="228" t="str">
        <f>IFERROR(VLOOKUP(HelpMe7[[#This Row],[ID]],CGTracker[#All],11,FALSE),"No CG Status Found")</f>
        <v>No CG Status Found</v>
      </c>
      <c r="AF337" s="228" t="e">
        <f>MONTH(TEXT(HelpMe7[[#This Row],[Updated Creation Date]],"mmm dd, yyyy hh:mm"))</f>
        <v>#VALUE!</v>
      </c>
      <c r="AG337" s="228" t="e">
        <f>_xlfn.CONCAT(HelpMe7[[#This Row],[Year]],"-M",HelpMe7[[#This Row],[Month]])</f>
        <v>#VALUE!</v>
      </c>
      <c r="AH337" s="228" t="str">
        <f ca="1">IF(HelpMe7[[#This Row],[Age]]&lt;2,"Less than 2",IF(HelpMe7[[#This Row],[Age]]&lt;5,"From 2 to 5",IF(HelpMe7[[#This Row],[Age]]&lt;10,"From 5 to 10","More than 10")))</f>
        <v>More than 10</v>
      </c>
      <c r="AI3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45509.742361111108</v>
      </c>
      <c r="AJ3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45539.517361111109</v>
      </c>
    </row>
    <row r="338" spans="1:36" ht="14.5">
      <c r="A338" s="237" t="s">
        <v>4241</v>
      </c>
      <c r="B338" s="224" t="s">
        <v>117</v>
      </c>
      <c r="C338" s="224" t="s">
        <v>881</v>
      </c>
      <c r="D338" s="1" t="s">
        <v>4242</v>
      </c>
      <c r="E338" s="224" t="s">
        <v>1589</v>
      </c>
      <c r="F338" s="224" t="s">
        <v>884</v>
      </c>
      <c r="G338" s="224" t="s">
        <v>844</v>
      </c>
      <c r="H338" s="224" t="s">
        <v>403</v>
      </c>
      <c r="I338" s="227" t="s">
        <v>4243</v>
      </c>
      <c r="J338" s="225" t="s">
        <v>4244</v>
      </c>
      <c r="K338" s="224" t="s">
        <v>845</v>
      </c>
      <c r="L338" s="225" t="s">
        <v>4245</v>
      </c>
      <c r="M338" s="224" t="s">
        <v>886</v>
      </c>
      <c r="N338" s="224" t="s">
        <v>878</v>
      </c>
      <c r="O338" s="224" t="s">
        <v>848</v>
      </c>
      <c r="P338" s="225" t="s">
        <v>4245</v>
      </c>
      <c r="Q338" s="224" t="s">
        <v>881</v>
      </c>
      <c r="R338" s="225" t="s">
        <v>4246</v>
      </c>
      <c r="S338" s="225" t="s">
        <v>4246</v>
      </c>
      <c r="T338" s="225" t="s">
        <v>4244</v>
      </c>
      <c r="U338" s="224" t="s">
        <v>885</v>
      </c>
      <c r="V338" s="224" t="s">
        <v>1260</v>
      </c>
      <c r="W338" s="224" t="s">
        <v>850</v>
      </c>
      <c r="X338" s="228" t="str">
        <f>VLOOKUP(HelpMe7[[#This Row],[Technician]],Technicians[#All],3,FALSE)</f>
        <v>RAK Ceramics</v>
      </c>
      <c r="Y338" s="228" t="str">
        <f>VLOOKUP(HelpMe7[[#This Row],[Technician]],Technicians[#All],2,FALSE)</f>
        <v>SAP Basis</v>
      </c>
      <c r="Z338" s="233" t="e">
        <f>IF((TEXT("Oct 28, 2024 00:00 AM","mmm dd, yyyy hh:mm") - TEXT(HelpMe7[[#This Row],[Updated Creation Date]],"mmm dd, yyyy hh:mm"))&gt;0, "Yes","No")</f>
        <v>#VALUE!</v>
      </c>
      <c r="AA338" s="230">
        <f ca="1">IF(HelpMe7[[#This Row],[Updated Resolved Date]]="-",NOW()-TEXT(HelpMe7[[#This Row],[Updated Creation Date]],"mmm dd, yyyy hh:mm"),HelpMe7[[#This Row],[Updated Resolved Date]]-HelpMe7[[#This Row],[Updated Creation Date]])</f>
        <v>2.361111110803904E-2</v>
      </c>
      <c r="AB338" s="231" t="e">
        <f>YEAR(TEXT(HelpMe7[[#This Row],[Updated Creation Date]],"mmm dd, yyyy hh:mm"))</f>
        <v>#VALUE!</v>
      </c>
      <c r="AC338" s="228" t="e">
        <f>WEEKNUM(TEXT(HelpMe7[[#This Row],[Updated Creation Date]],"mmm dd, yyyy hh:mm"),2)</f>
        <v>#VALUE!</v>
      </c>
      <c r="AD338" s="228" t="e">
        <f>_xlfn.CONCAT(HelpMe7[[#This Row],[Year]],"-W",HelpMe7[[#This Row],[Week'#]])</f>
        <v>#VALUE!</v>
      </c>
      <c r="AE338" s="228" t="str">
        <f>IFERROR(VLOOKUP(HelpMe7[[#This Row],[ID]],CGTracker[#All],11,FALSE),"No CG Status Found")</f>
        <v>No CG Status Found</v>
      </c>
      <c r="AF338" s="228" t="e">
        <f>MONTH(TEXT(HelpMe7[[#This Row],[Updated Creation Date]],"mmm dd, yyyy hh:mm"))</f>
        <v>#VALUE!</v>
      </c>
      <c r="AG338" s="228" t="e">
        <f>_xlfn.CONCAT(HelpMe7[[#This Row],[Year]],"-M",HelpMe7[[#This Row],[Month]])</f>
        <v>#VALUE!</v>
      </c>
      <c r="AH338" s="228" t="str">
        <f ca="1">IF(HelpMe7[[#This Row],[Age]]&lt;2,"Less than 2",IF(HelpMe7[[#This Row],[Age]]&lt;5,"From 2 to 5",IF(HelpMe7[[#This Row],[Age]]&lt;10,"From 5 to 10","More than 10")))</f>
        <v>Less than 2</v>
      </c>
      <c r="AI3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45510.444444444445</v>
      </c>
      <c r="AJ3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45510.468055555553</v>
      </c>
    </row>
    <row r="339" spans="1:36" ht="14.5">
      <c r="A339" s="237" t="s">
        <v>4247</v>
      </c>
      <c r="B339" s="224" t="s">
        <v>117</v>
      </c>
      <c r="C339" s="224" t="s">
        <v>861</v>
      </c>
      <c r="D339" s="1" t="s">
        <v>694</v>
      </c>
      <c r="E339" s="224" t="s">
        <v>1109</v>
      </c>
      <c r="F339" s="224" t="s">
        <v>518</v>
      </c>
      <c r="G339" s="224" t="s">
        <v>516</v>
      </c>
      <c r="H339" s="224" t="s">
        <v>268</v>
      </c>
      <c r="I339" s="227" t="s">
        <v>4005</v>
      </c>
      <c r="J339" s="225" t="s">
        <v>4248</v>
      </c>
      <c r="K339" s="224" t="s">
        <v>845</v>
      </c>
      <c r="L339" s="225" t="s">
        <v>1260</v>
      </c>
      <c r="M339" s="224" t="s">
        <v>948</v>
      </c>
      <c r="N339" s="224" t="s">
        <v>924</v>
      </c>
      <c r="O339" s="224" t="s">
        <v>920</v>
      </c>
      <c r="P339" s="225" t="s">
        <v>4249</v>
      </c>
      <c r="Q339" s="224" t="s">
        <v>861</v>
      </c>
      <c r="R339" s="225" t="s">
        <v>1260</v>
      </c>
      <c r="S339" s="225" t="s">
        <v>4250</v>
      </c>
      <c r="T339" s="225" t="s">
        <v>4248</v>
      </c>
      <c r="U339" s="224" t="s">
        <v>845</v>
      </c>
      <c r="V339" s="224" t="s">
        <v>4251</v>
      </c>
      <c r="W339" s="224" t="s">
        <v>850</v>
      </c>
      <c r="X339" s="228" t="str">
        <f>VLOOKUP(HelpMe7[[#This Row],[Technician]],Technicians[#All],3,FALSE)</f>
        <v>Capgemini</v>
      </c>
      <c r="Y339" s="228" t="str">
        <f>VLOOKUP(HelpMe7[[#This Row],[Technician]],Technicians[#All],2,FALSE)</f>
        <v>SAP SD</v>
      </c>
      <c r="Z339" s="233" t="e">
        <f>IF((TEXT("Oct 28, 2024 00:00 AM","mmm dd, yyyy hh:mm") - TEXT(HelpMe7[[#This Row],[Updated Creation Date]],"mmm dd, yyyy hh:mm"))&gt;0, "Yes","No")</f>
        <v>#VALUE!</v>
      </c>
      <c r="AA339" s="230">
        <f ca="1">IF(HelpMe7[[#This Row],[Updated Resolved Date]]="-",NOW()-TEXT(HelpMe7[[#This Row],[Updated Creation Date]],"mmm dd, yyyy hh:mm"),HelpMe7[[#This Row],[Updated Resolved Date]]-HelpMe7[[#This Row],[Updated Creation Date]])</f>
        <v>141.0387790509194</v>
      </c>
      <c r="AB339" s="231" t="e">
        <f>YEAR(TEXT(HelpMe7[[#This Row],[Updated Creation Date]],"mmm dd, yyyy hh:mm"))</f>
        <v>#VALUE!</v>
      </c>
      <c r="AC339" s="228" t="e">
        <f>WEEKNUM(TEXT(HelpMe7[[#This Row],[Updated Creation Date]],"mmm dd, yyyy hh:mm"),2)</f>
        <v>#VALUE!</v>
      </c>
      <c r="AD339" s="228" t="e">
        <f>_xlfn.CONCAT(HelpMe7[[#This Row],[Year]],"-W",HelpMe7[[#This Row],[Week'#]])</f>
        <v>#VALUE!</v>
      </c>
      <c r="AE339" s="228" t="str">
        <f>IFERROR(VLOOKUP(HelpMe7[[#This Row],[ID]],CGTracker[#All],11,FALSE),"No CG Status Found")</f>
        <v>No CG Status Found</v>
      </c>
      <c r="AF339" s="228" t="e">
        <f>MONTH(TEXT(HelpMe7[[#This Row],[Updated Creation Date]],"mmm dd, yyyy hh:mm"))</f>
        <v>#VALUE!</v>
      </c>
      <c r="AG339" s="228" t="e">
        <f>_xlfn.CONCAT(HelpMe7[[#This Row],[Year]],"-M",HelpMe7[[#This Row],[Month]])</f>
        <v>#VALUE!</v>
      </c>
      <c r="AH339" s="228" t="str">
        <f ca="1">IF(HelpMe7[[#This Row],[Age]]&lt;2,"Less than 2",IF(HelpMe7[[#This Row],[Age]]&lt;5,"From 2 to 5",IF(HelpMe7[[#This Row],[Age]]&lt;10,"From 5 to 10","More than 10")))</f>
        <v>More than 10</v>
      </c>
      <c r="AI3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45511.746527777781</v>
      </c>
      <c r="AJ3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40" spans="1:36" ht="14.5">
      <c r="A340" s="237" t="s">
        <v>4252</v>
      </c>
      <c r="B340" s="224" t="s">
        <v>117</v>
      </c>
      <c r="C340" s="224" t="s">
        <v>881</v>
      </c>
      <c r="D340" s="1" t="s">
        <v>1891</v>
      </c>
      <c r="E340" s="224" t="s">
        <v>742</v>
      </c>
      <c r="F340" s="224" t="s">
        <v>742</v>
      </c>
      <c r="G340" s="224" t="s">
        <v>516</v>
      </c>
      <c r="H340" s="224" t="s">
        <v>403</v>
      </c>
      <c r="I340" s="227" t="s">
        <v>4253</v>
      </c>
      <c r="J340" s="225" t="s">
        <v>4254</v>
      </c>
      <c r="K340" s="224" t="s">
        <v>845</v>
      </c>
      <c r="L340" s="225" t="s">
        <v>4255</v>
      </c>
      <c r="M340" s="224" t="s">
        <v>846</v>
      </c>
      <c r="N340" s="224" t="s">
        <v>912</v>
      </c>
      <c r="O340" s="224" t="s">
        <v>848</v>
      </c>
      <c r="P340" s="225" t="s">
        <v>4255</v>
      </c>
      <c r="Q340" s="224" t="s">
        <v>881</v>
      </c>
      <c r="R340" s="225" t="s">
        <v>4256</v>
      </c>
      <c r="S340" s="225" t="s">
        <v>4256</v>
      </c>
      <c r="T340" s="225" t="s">
        <v>4254</v>
      </c>
      <c r="U340" s="224" t="s">
        <v>845</v>
      </c>
      <c r="V340" s="224" t="s">
        <v>4257</v>
      </c>
      <c r="W340" s="224" t="s">
        <v>850</v>
      </c>
      <c r="X340" s="228" t="str">
        <f>VLOOKUP(HelpMe7[[#This Row],[Technician]],Technicians[#All],3,FALSE)</f>
        <v>RAK Ceramics</v>
      </c>
      <c r="Y340" s="228" t="str">
        <f>VLOOKUP(HelpMe7[[#This Row],[Technician]],Technicians[#All],2,FALSE)</f>
        <v>SAP SD</v>
      </c>
      <c r="Z340" s="233" t="e">
        <f>IF((TEXT("Oct 28, 2024 00:00 AM","mmm dd, yyyy hh:mm") - TEXT(HelpMe7[[#This Row],[Updated Creation Date]],"mmm dd, yyyy hh:mm"))&gt;0, "Yes","No")</f>
        <v>#VALUE!</v>
      </c>
      <c r="AA340" s="230">
        <f ca="1">IF(HelpMe7[[#This Row],[Updated Resolved Date]]="-",NOW()-TEXT(HelpMe7[[#This Row],[Updated Creation Date]],"mmm dd, yyyy hh:mm"),HelpMe7[[#This Row],[Updated Resolved Date]]-HelpMe7[[#This Row],[Updated Creation Date]])</f>
        <v>18.143749999995634</v>
      </c>
      <c r="AB340" s="231" t="e">
        <f>YEAR(TEXT(HelpMe7[[#This Row],[Updated Creation Date]],"mmm dd, yyyy hh:mm"))</f>
        <v>#VALUE!</v>
      </c>
      <c r="AC340" s="228" t="e">
        <f>WEEKNUM(TEXT(HelpMe7[[#This Row],[Updated Creation Date]],"mmm dd, yyyy hh:mm"),2)</f>
        <v>#VALUE!</v>
      </c>
      <c r="AD340" s="228" t="e">
        <f>_xlfn.CONCAT(HelpMe7[[#This Row],[Year]],"-W",HelpMe7[[#This Row],[Week'#]])</f>
        <v>#VALUE!</v>
      </c>
      <c r="AE340" s="228" t="str">
        <f>IFERROR(VLOOKUP(HelpMe7[[#This Row],[ID]],CGTracker[#All],11,FALSE),"No CG Status Found")</f>
        <v>No CG Status Found</v>
      </c>
      <c r="AF340" s="228" t="e">
        <f>MONTH(TEXT(HelpMe7[[#This Row],[Updated Creation Date]],"mmm dd, yyyy hh:mm"))</f>
        <v>#VALUE!</v>
      </c>
      <c r="AG340" s="228" t="e">
        <f>_xlfn.CONCAT(HelpMe7[[#This Row],[Year]],"-M",HelpMe7[[#This Row],[Month]])</f>
        <v>#VALUE!</v>
      </c>
      <c r="AH340" s="228" t="str">
        <f ca="1">IF(HelpMe7[[#This Row],[Age]]&lt;2,"Less than 2",IF(HelpMe7[[#This Row],[Age]]&lt;5,"From 2 to 5",IF(HelpMe7[[#This Row],[Age]]&lt;10,"From 5 to 10","More than 10")))</f>
        <v>More than 10</v>
      </c>
      <c r="AI3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45512.520833333336</v>
      </c>
      <c r="AJ3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45530.664583333331</v>
      </c>
    </row>
    <row r="341" spans="1:36" ht="14.5">
      <c r="A341" s="237" t="s">
        <v>4258</v>
      </c>
      <c r="B341" s="224" t="s">
        <v>156</v>
      </c>
      <c r="C341" s="224" t="s">
        <v>881</v>
      </c>
      <c r="D341" s="1" t="s">
        <v>2198</v>
      </c>
      <c r="E341" s="224" t="s">
        <v>2199</v>
      </c>
      <c r="F341" s="224" t="s">
        <v>884</v>
      </c>
      <c r="G341" s="224" t="s">
        <v>844</v>
      </c>
      <c r="H341" s="224" t="s">
        <v>403</v>
      </c>
      <c r="I341" s="227" t="s">
        <v>4259</v>
      </c>
      <c r="J341" s="225" t="s">
        <v>4260</v>
      </c>
      <c r="K341" s="224" t="s">
        <v>845</v>
      </c>
      <c r="L341" s="225" t="s">
        <v>4261</v>
      </c>
      <c r="M341" s="224" t="s">
        <v>846</v>
      </c>
      <c r="N341" s="224" t="s">
        <v>895</v>
      </c>
      <c r="O341" s="224" t="s">
        <v>848</v>
      </c>
      <c r="P341" s="225" t="s">
        <v>4261</v>
      </c>
      <c r="Q341" s="224" t="s">
        <v>881</v>
      </c>
      <c r="R341" s="225" t="s">
        <v>4262</v>
      </c>
      <c r="S341" s="225" t="s">
        <v>4262</v>
      </c>
      <c r="T341" s="225" t="s">
        <v>4260</v>
      </c>
      <c r="U341" s="224" t="s">
        <v>1260</v>
      </c>
      <c r="V341" s="224" t="s">
        <v>1260</v>
      </c>
      <c r="W341" s="224" t="s">
        <v>850</v>
      </c>
      <c r="X341" s="228" t="str">
        <f>VLOOKUP(HelpMe7[[#This Row],[Technician]],Technicians[#All],3,FALSE)</f>
        <v>RAK Ceramics</v>
      </c>
      <c r="Y341" s="228" t="str">
        <f>VLOOKUP(HelpMe7[[#This Row],[Technician]],Technicians[#All],2,FALSE)</f>
        <v>SAP Basis</v>
      </c>
      <c r="Z341" s="233" t="e">
        <f>IF((TEXT("Oct 28, 2024 00:00 AM","mmm dd, yyyy hh:mm") - TEXT(HelpMe7[[#This Row],[Updated Creation Date]],"mmm dd, yyyy hh:mm"))&gt;0, "Yes","No")</f>
        <v>#VALUE!</v>
      </c>
      <c r="AA341" s="230">
        <f ca="1">IF(HelpMe7[[#This Row],[Updated Resolved Date]]="-",NOW()-TEXT(HelpMe7[[#This Row],[Updated Creation Date]],"mmm dd, yyyy hh:mm"),HelpMe7[[#This Row],[Updated Resolved Date]]-HelpMe7[[#This Row],[Updated Creation Date]])</f>
        <v>0.66319444444525288</v>
      </c>
      <c r="AB341" s="231" t="e">
        <f>YEAR(TEXT(HelpMe7[[#This Row],[Updated Creation Date]],"mmm dd, yyyy hh:mm"))</f>
        <v>#VALUE!</v>
      </c>
      <c r="AC341" s="228" t="e">
        <f>WEEKNUM(TEXT(HelpMe7[[#This Row],[Updated Creation Date]],"mmm dd, yyyy hh:mm"),2)</f>
        <v>#VALUE!</v>
      </c>
      <c r="AD341" s="228" t="e">
        <f>_xlfn.CONCAT(HelpMe7[[#This Row],[Year]],"-W",HelpMe7[[#This Row],[Week'#]])</f>
        <v>#VALUE!</v>
      </c>
      <c r="AE341" s="228" t="str">
        <f>IFERROR(VLOOKUP(HelpMe7[[#This Row],[ID]],CGTracker[#All],11,FALSE),"No CG Status Found")</f>
        <v>No CG Status Found</v>
      </c>
      <c r="AF341" s="228" t="e">
        <f>MONTH(TEXT(HelpMe7[[#This Row],[Updated Creation Date]],"mmm dd, yyyy hh:mm"))</f>
        <v>#VALUE!</v>
      </c>
      <c r="AG341" s="228" t="e">
        <f>_xlfn.CONCAT(HelpMe7[[#This Row],[Year]],"-M",HelpMe7[[#This Row],[Month]])</f>
        <v>#VALUE!</v>
      </c>
      <c r="AH341" s="228" t="str">
        <f ca="1">IF(HelpMe7[[#This Row],[Age]]&lt;2,"Less than 2",IF(HelpMe7[[#This Row],[Age]]&lt;5,"From 2 to 5",IF(HelpMe7[[#This Row],[Age]]&lt;10,"From 5 to 10","More than 10")))</f>
        <v>Less than 2</v>
      </c>
      <c r="AI3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45512.776388888888</v>
      </c>
      <c r="AJ3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45513.439583333333</v>
      </c>
    </row>
    <row r="342" spans="1:36" ht="14.5">
      <c r="A342" s="237" t="s">
        <v>4263</v>
      </c>
      <c r="B342" s="224" t="s">
        <v>117</v>
      </c>
      <c r="C342" s="224" t="s">
        <v>906</v>
      </c>
      <c r="D342" s="1" t="s">
        <v>4264</v>
      </c>
      <c r="E342" s="224" t="s">
        <v>2032</v>
      </c>
      <c r="F342" s="224" t="s">
        <v>884</v>
      </c>
      <c r="G342" s="224" t="s">
        <v>844</v>
      </c>
      <c r="H342" s="224" t="s">
        <v>403</v>
      </c>
      <c r="I342" s="227" t="s">
        <v>4265</v>
      </c>
      <c r="J342" s="225" t="s">
        <v>4266</v>
      </c>
      <c r="K342" s="224" t="s">
        <v>845</v>
      </c>
      <c r="L342" s="225" t="s">
        <v>4267</v>
      </c>
      <c r="M342" s="224" t="s">
        <v>2032</v>
      </c>
      <c r="N342" s="224" t="s">
        <v>860</v>
      </c>
      <c r="O342" s="224" t="s">
        <v>848</v>
      </c>
      <c r="P342" s="225" t="s">
        <v>4267</v>
      </c>
      <c r="Q342" s="224" t="s">
        <v>861</v>
      </c>
      <c r="R342" s="225" t="s">
        <v>4268</v>
      </c>
      <c r="S342" s="225" t="s">
        <v>4268</v>
      </c>
      <c r="T342" s="225" t="s">
        <v>4266</v>
      </c>
      <c r="U342" s="224" t="s">
        <v>885</v>
      </c>
      <c r="V342" s="224" t="s">
        <v>1260</v>
      </c>
      <c r="W342" s="224" t="s">
        <v>850</v>
      </c>
      <c r="X342" s="228" t="str">
        <f>VLOOKUP(HelpMe7[[#This Row],[Technician]],Technicians[#All],3,FALSE)</f>
        <v>RAK Ceramics</v>
      </c>
      <c r="Y342" s="228" t="str">
        <f>VLOOKUP(HelpMe7[[#This Row],[Technician]],Technicians[#All],2,FALSE)</f>
        <v>SAP Basis</v>
      </c>
      <c r="Z342" s="233" t="e">
        <f>IF((TEXT("Oct 28, 2024 00:00 AM","mmm dd, yyyy hh:mm") - TEXT(HelpMe7[[#This Row],[Updated Creation Date]],"mmm dd, yyyy hh:mm"))&gt;0, "Yes","No")</f>
        <v>#VALUE!</v>
      </c>
      <c r="AA342" s="230">
        <f ca="1">IF(HelpMe7[[#This Row],[Updated Resolved Date]]="-",NOW()-TEXT(HelpMe7[[#This Row],[Updated Creation Date]],"mmm dd, yyyy hh:mm"),HelpMe7[[#This Row],[Updated Resolved Date]]-HelpMe7[[#This Row],[Updated Creation Date]])</f>
        <v>1.9381944444394321</v>
      </c>
      <c r="AB342" s="231" t="e">
        <f>YEAR(TEXT(HelpMe7[[#This Row],[Updated Creation Date]],"mmm dd, yyyy hh:mm"))</f>
        <v>#VALUE!</v>
      </c>
      <c r="AC342" s="228" t="e">
        <f>WEEKNUM(TEXT(HelpMe7[[#This Row],[Updated Creation Date]],"mmm dd, yyyy hh:mm"),2)</f>
        <v>#VALUE!</v>
      </c>
      <c r="AD342" s="228" t="e">
        <f>_xlfn.CONCAT(HelpMe7[[#This Row],[Year]],"-W",HelpMe7[[#This Row],[Week'#]])</f>
        <v>#VALUE!</v>
      </c>
      <c r="AE342" s="228" t="str">
        <f>IFERROR(VLOOKUP(HelpMe7[[#This Row],[ID]],CGTracker[#All],11,FALSE),"No CG Status Found")</f>
        <v>No CG Status Found</v>
      </c>
      <c r="AF342" s="228" t="e">
        <f>MONTH(TEXT(HelpMe7[[#This Row],[Updated Creation Date]],"mmm dd, yyyy hh:mm"))</f>
        <v>#VALUE!</v>
      </c>
      <c r="AG342" s="228" t="e">
        <f>_xlfn.CONCAT(HelpMe7[[#This Row],[Year]],"-M",HelpMe7[[#This Row],[Month]])</f>
        <v>#VALUE!</v>
      </c>
      <c r="AH342" s="228" t="str">
        <f ca="1">IF(HelpMe7[[#This Row],[Age]]&lt;2,"Less than 2",IF(HelpMe7[[#This Row],[Age]]&lt;5,"From 2 to 5",IF(HelpMe7[[#This Row],[Age]]&lt;10,"From 5 to 10","More than 10")))</f>
        <v>Less than 2</v>
      </c>
      <c r="AI3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45516.536805555559</v>
      </c>
      <c r="AJ3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43" spans="1:36" ht="26">
      <c r="A343" s="237" t="s">
        <v>4269</v>
      </c>
      <c r="B343" s="224" t="s">
        <v>117</v>
      </c>
      <c r="C343" s="224" t="s">
        <v>795</v>
      </c>
      <c r="D343" s="1" t="s">
        <v>4270</v>
      </c>
      <c r="E343" s="224" t="s">
        <v>2053</v>
      </c>
      <c r="F343" s="224" t="s">
        <v>884</v>
      </c>
      <c r="G343" s="224" t="s">
        <v>844</v>
      </c>
      <c r="H343" s="224" t="s">
        <v>403</v>
      </c>
      <c r="I343" s="227" t="s">
        <v>4271</v>
      </c>
      <c r="J343" s="225" t="s">
        <v>4272</v>
      </c>
      <c r="K343" s="224" t="s">
        <v>845</v>
      </c>
      <c r="L343" s="225" t="s">
        <v>4273</v>
      </c>
      <c r="M343" s="224" t="s">
        <v>2053</v>
      </c>
      <c r="N343" s="224" t="s">
        <v>1602</v>
      </c>
      <c r="O343" s="224" t="s">
        <v>848</v>
      </c>
      <c r="P343" s="225" t="s">
        <v>4273</v>
      </c>
      <c r="Q343" s="224" t="s">
        <v>795</v>
      </c>
      <c r="R343" s="225" t="s">
        <v>4274</v>
      </c>
      <c r="S343" s="225" t="s">
        <v>4274</v>
      </c>
      <c r="T343" s="225" t="s">
        <v>4272</v>
      </c>
      <c r="U343" s="224" t="s">
        <v>885</v>
      </c>
      <c r="V343" s="224" t="s">
        <v>1260</v>
      </c>
      <c r="W343" s="224" t="s">
        <v>850</v>
      </c>
      <c r="X343" s="228" t="str">
        <f>VLOOKUP(HelpMe7[[#This Row],[Technician]],Technicians[#All],3,FALSE)</f>
        <v>RAK Ceramics</v>
      </c>
      <c r="Y343" s="228" t="str">
        <f>VLOOKUP(HelpMe7[[#This Row],[Technician]],Technicians[#All],2,FALSE)</f>
        <v>SAP Basis</v>
      </c>
      <c r="Z343" s="233" t="e">
        <f>IF((TEXT("Oct 28, 2024 00:00 AM","mmm dd, yyyy hh:mm") - TEXT(HelpMe7[[#This Row],[Updated Creation Date]],"mmm dd, yyyy hh:mm"))&gt;0, "Yes","No")</f>
        <v>#VALUE!</v>
      </c>
      <c r="AA343" s="230">
        <f ca="1">IF(HelpMe7[[#This Row],[Updated Resolved Date]]="-",NOW()-TEXT(HelpMe7[[#This Row],[Updated Creation Date]],"mmm dd, yyyy hh:mm"),HelpMe7[[#This Row],[Updated Resolved Date]]-HelpMe7[[#This Row],[Updated Creation Date]])</f>
        <v>4.0812499999956344</v>
      </c>
      <c r="AB343" s="231" t="e">
        <f>YEAR(TEXT(HelpMe7[[#This Row],[Updated Creation Date]],"mmm dd, yyyy hh:mm"))</f>
        <v>#VALUE!</v>
      </c>
      <c r="AC343" s="228" t="e">
        <f>WEEKNUM(TEXT(HelpMe7[[#This Row],[Updated Creation Date]],"mmm dd, yyyy hh:mm"),2)</f>
        <v>#VALUE!</v>
      </c>
      <c r="AD343" s="228" t="e">
        <f>_xlfn.CONCAT(HelpMe7[[#This Row],[Year]],"-W",HelpMe7[[#This Row],[Week'#]])</f>
        <v>#VALUE!</v>
      </c>
      <c r="AE343" s="228" t="str">
        <f>IFERROR(VLOOKUP(HelpMe7[[#This Row],[ID]],CGTracker[#All],11,FALSE),"No CG Status Found")</f>
        <v>No CG Status Found</v>
      </c>
      <c r="AF343" s="228" t="e">
        <f>MONTH(TEXT(HelpMe7[[#This Row],[Updated Creation Date]],"mmm dd, yyyy hh:mm"))</f>
        <v>#VALUE!</v>
      </c>
      <c r="AG343" s="228" t="e">
        <f>_xlfn.CONCAT(HelpMe7[[#This Row],[Year]],"-M",HelpMe7[[#This Row],[Month]])</f>
        <v>#VALUE!</v>
      </c>
      <c r="AH343" s="228" t="str">
        <f ca="1">IF(HelpMe7[[#This Row],[Age]]&lt;2,"Less than 2",IF(HelpMe7[[#This Row],[Age]]&lt;5,"From 2 to 5",IF(HelpMe7[[#This Row],[Age]]&lt;10,"From 5 to 10","More than 10")))</f>
        <v>From 2 to 5</v>
      </c>
      <c r="AI3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45516.538194444445</v>
      </c>
      <c r="AJ3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45520.619444444441</v>
      </c>
    </row>
    <row r="344" spans="1:36" ht="14.5">
      <c r="A344" s="237" t="s">
        <v>4275</v>
      </c>
      <c r="B344" s="224" t="s">
        <v>117</v>
      </c>
      <c r="C344" s="224" t="s">
        <v>861</v>
      </c>
      <c r="D344" s="1" t="s">
        <v>2415</v>
      </c>
      <c r="E344" s="224" t="s">
        <v>1384</v>
      </c>
      <c r="F344" s="224" t="s">
        <v>854</v>
      </c>
      <c r="G344" s="224" t="s">
        <v>942</v>
      </c>
      <c r="H344" s="224" t="s">
        <v>403</v>
      </c>
      <c r="I344" s="227" t="s">
        <v>4276</v>
      </c>
      <c r="J344" s="225" t="s">
        <v>4277</v>
      </c>
      <c r="K344" s="224" t="s">
        <v>845</v>
      </c>
      <c r="L344" s="225" t="s">
        <v>3564</v>
      </c>
      <c r="M344" s="224" t="s">
        <v>1384</v>
      </c>
      <c r="N344" s="224" t="s">
        <v>997</v>
      </c>
      <c r="O344" s="224" t="s">
        <v>848</v>
      </c>
      <c r="P344" s="225" t="s">
        <v>3564</v>
      </c>
      <c r="Q344" s="224" t="s">
        <v>795</v>
      </c>
      <c r="R344" s="225" t="s">
        <v>4278</v>
      </c>
      <c r="S344" s="225" t="s">
        <v>4279</v>
      </c>
      <c r="T344" s="225" t="s">
        <v>4277</v>
      </c>
      <c r="U344" s="224" t="s">
        <v>845</v>
      </c>
      <c r="V344" s="224" t="s">
        <v>4280</v>
      </c>
      <c r="W344" s="224" t="s">
        <v>850</v>
      </c>
      <c r="X344" s="228" t="str">
        <f>VLOOKUP(HelpMe7[[#This Row],[Technician]],Technicians[#All],3,FALSE)</f>
        <v>RAK Ceramics</v>
      </c>
      <c r="Y344" s="228" t="str">
        <f>VLOOKUP(HelpMe7[[#This Row],[Technician]],Technicians[#All],2,FALSE)</f>
        <v>SAP PP</v>
      </c>
      <c r="Z344" s="233" t="e">
        <f>IF((TEXT("Oct 28, 2024 00:00 AM","mmm dd, yyyy hh:mm") - TEXT(HelpMe7[[#This Row],[Updated Creation Date]],"mmm dd, yyyy hh:mm"))&gt;0, "Yes","No")</f>
        <v>#VALUE!</v>
      </c>
      <c r="AA344" s="230">
        <f ca="1">IF(HelpMe7[[#This Row],[Updated Resolved Date]]="-",NOW()-TEXT(HelpMe7[[#This Row],[Updated Creation Date]],"mmm dd, yyyy hh:mm"),HelpMe7[[#This Row],[Updated Resolved Date]]-HelpMe7[[#This Row],[Updated Creation Date]])</f>
        <v>102.1027777777781</v>
      </c>
      <c r="AB344" s="231" t="e">
        <f>YEAR(TEXT(HelpMe7[[#This Row],[Updated Creation Date]],"mmm dd, yyyy hh:mm"))</f>
        <v>#VALUE!</v>
      </c>
      <c r="AC344" s="228" t="e">
        <f>WEEKNUM(TEXT(HelpMe7[[#This Row],[Updated Creation Date]],"mmm dd, yyyy hh:mm"),2)</f>
        <v>#VALUE!</v>
      </c>
      <c r="AD344" s="228" t="e">
        <f>_xlfn.CONCAT(HelpMe7[[#This Row],[Year]],"-W",HelpMe7[[#This Row],[Week'#]])</f>
        <v>#VALUE!</v>
      </c>
      <c r="AE344" s="228" t="str">
        <f>IFERROR(VLOOKUP(HelpMe7[[#This Row],[ID]],CGTracker[#All],11,FALSE),"No CG Status Found")</f>
        <v>No CG Status Found</v>
      </c>
      <c r="AF344" s="228" t="e">
        <f>MONTH(TEXT(HelpMe7[[#This Row],[Updated Creation Date]],"mmm dd, yyyy hh:mm"))</f>
        <v>#VALUE!</v>
      </c>
      <c r="AG344" s="228" t="e">
        <f>_xlfn.CONCAT(HelpMe7[[#This Row],[Year]],"-M",HelpMe7[[#This Row],[Month]])</f>
        <v>#VALUE!</v>
      </c>
      <c r="AH344" s="228" t="str">
        <f ca="1">IF(HelpMe7[[#This Row],[Age]]&lt;2,"Less than 2",IF(HelpMe7[[#This Row],[Age]]&lt;5,"From 2 to 5",IF(HelpMe7[[#This Row],[Age]]&lt;10,"From 5 to 10","More than 10")))</f>
        <v>More than 10</v>
      </c>
      <c r="AI3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45516.470833333333</v>
      </c>
      <c r="AJ3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45618.573611111111</v>
      </c>
    </row>
    <row r="345" spans="1:36" ht="26">
      <c r="A345" s="237" t="s">
        <v>4281</v>
      </c>
      <c r="B345" s="224" t="s">
        <v>156</v>
      </c>
      <c r="C345" s="224" t="s">
        <v>795</v>
      </c>
      <c r="D345" s="1" t="s">
        <v>852</v>
      </c>
      <c r="E345" s="224" t="s">
        <v>853</v>
      </c>
      <c r="F345" s="224" t="s">
        <v>854</v>
      </c>
      <c r="G345" s="224" t="s">
        <v>855</v>
      </c>
      <c r="H345" s="224" t="s">
        <v>403</v>
      </c>
      <c r="I345" s="227" t="s">
        <v>4282</v>
      </c>
      <c r="J345" s="225" t="s">
        <v>4283</v>
      </c>
      <c r="K345" s="224" t="s">
        <v>845</v>
      </c>
      <c r="L345" s="225" t="s">
        <v>4284</v>
      </c>
      <c r="M345" s="224" t="s">
        <v>853</v>
      </c>
      <c r="N345" s="224" t="s">
        <v>856</v>
      </c>
      <c r="O345" s="224" t="s">
        <v>848</v>
      </c>
      <c r="P345" s="225" t="s">
        <v>4284</v>
      </c>
      <c r="Q345" s="224" t="s">
        <v>795</v>
      </c>
      <c r="R345" s="225" t="s">
        <v>4285</v>
      </c>
      <c r="S345" s="225" t="s">
        <v>4286</v>
      </c>
      <c r="T345" s="225" t="s">
        <v>4283</v>
      </c>
      <c r="U345" s="224" t="s">
        <v>1260</v>
      </c>
      <c r="V345" s="224" t="s">
        <v>4287</v>
      </c>
      <c r="W345" s="224" t="s">
        <v>850</v>
      </c>
      <c r="X345" s="228" t="str">
        <f>VLOOKUP(HelpMe7[[#This Row],[Technician]],Technicians[#All],3,FALSE)</f>
        <v>RAK Ceramics</v>
      </c>
      <c r="Y345" s="228" t="str">
        <f>VLOOKUP(HelpMe7[[#This Row],[Technician]],Technicians[#All],2,FALSE)</f>
        <v>SAP PP</v>
      </c>
      <c r="Z345" s="233" t="e">
        <f>IF((TEXT("Oct 28, 2024 00:00 AM","mmm dd, yyyy hh:mm") - TEXT(HelpMe7[[#This Row],[Updated Creation Date]],"mmm dd, yyyy hh:mm"))&gt;0, "Yes","No")</f>
        <v>#VALUE!</v>
      </c>
      <c r="AA345" s="230">
        <f ca="1">IF(HelpMe7[[#This Row],[Updated Resolved Date]]="-",NOW()-TEXT(HelpMe7[[#This Row],[Updated Creation Date]],"mmm dd, yyyy hh:mm"),HelpMe7[[#This Row],[Updated Resolved Date]]-HelpMe7[[#This Row],[Updated Creation Date]])</f>
        <v>7.9645833333343035</v>
      </c>
      <c r="AB345" s="231" t="e">
        <f>YEAR(TEXT(HelpMe7[[#This Row],[Updated Creation Date]],"mmm dd, yyyy hh:mm"))</f>
        <v>#VALUE!</v>
      </c>
      <c r="AC345" s="228" t="e">
        <f>WEEKNUM(TEXT(HelpMe7[[#This Row],[Updated Creation Date]],"mmm dd, yyyy hh:mm"),2)</f>
        <v>#VALUE!</v>
      </c>
      <c r="AD345" s="228" t="e">
        <f>_xlfn.CONCAT(HelpMe7[[#This Row],[Year]],"-W",HelpMe7[[#This Row],[Week'#]])</f>
        <v>#VALUE!</v>
      </c>
      <c r="AE345" s="228" t="str">
        <f>IFERROR(VLOOKUP(HelpMe7[[#This Row],[ID]],CGTracker[#All],11,FALSE),"No CG Status Found")</f>
        <v>No CG Status Found</v>
      </c>
      <c r="AF345" s="228" t="e">
        <f>MONTH(TEXT(HelpMe7[[#This Row],[Updated Creation Date]],"mmm dd, yyyy hh:mm"))</f>
        <v>#VALUE!</v>
      </c>
      <c r="AG345" s="228" t="e">
        <f>_xlfn.CONCAT(HelpMe7[[#This Row],[Year]],"-M",HelpMe7[[#This Row],[Month]])</f>
        <v>#VALUE!</v>
      </c>
      <c r="AH345" s="228" t="str">
        <f ca="1">IF(HelpMe7[[#This Row],[Age]]&lt;2,"Less than 2",IF(HelpMe7[[#This Row],[Age]]&lt;5,"From 2 to 5",IF(HelpMe7[[#This Row],[Age]]&lt;10,"From 5 to 10","More than 10")))</f>
        <v>From 5 to 10</v>
      </c>
      <c r="AI3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45516.406944444447</v>
      </c>
      <c r="AJ3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45524.371527777781</v>
      </c>
    </row>
    <row r="346" spans="1:36" ht="14.5">
      <c r="A346" s="237" t="s">
        <v>4288</v>
      </c>
      <c r="B346" s="224" t="s">
        <v>117</v>
      </c>
      <c r="C346" s="224" t="s">
        <v>861</v>
      </c>
      <c r="D346" s="1" t="s">
        <v>4289</v>
      </c>
      <c r="E346" s="224" t="s">
        <v>853</v>
      </c>
      <c r="F346" s="224" t="s">
        <v>884</v>
      </c>
      <c r="G346" s="224" t="s">
        <v>844</v>
      </c>
      <c r="H346" s="224" t="s">
        <v>403</v>
      </c>
      <c r="I346" s="227" t="s">
        <v>4290</v>
      </c>
      <c r="J346" s="225" t="s">
        <v>4291</v>
      </c>
      <c r="K346" s="224" t="s">
        <v>845</v>
      </c>
      <c r="L346" s="225" t="s">
        <v>4292</v>
      </c>
      <c r="M346" s="224" t="s">
        <v>853</v>
      </c>
      <c r="N346" s="224" t="s">
        <v>856</v>
      </c>
      <c r="O346" s="224" t="s">
        <v>848</v>
      </c>
      <c r="P346" s="225" t="s">
        <v>4292</v>
      </c>
      <c r="Q346" s="224" t="s">
        <v>795</v>
      </c>
      <c r="R346" s="225" t="s">
        <v>4293</v>
      </c>
      <c r="S346" s="225" t="s">
        <v>4293</v>
      </c>
      <c r="T346" s="225" t="s">
        <v>4291</v>
      </c>
      <c r="U346" s="224" t="s">
        <v>885</v>
      </c>
      <c r="V346" s="224" t="s">
        <v>1260</v>
      </c>
      <c r="W346" s="224" t="s">
        <v>850</v>
      </c>
      <c r="X346" s="228" t="str">
        <f>VLOOKUP(HelpMe7[[#This Row],[Technician]],Technicians[#All],3,FALSE)</f>
        <v>RAK Ceramics</v>
      </c>
      <c r="Y346" s="228" t="str">
        <f>VLOOKUP(HelpMe7[[#This Row],[Technician]],Technicians[#All],2,FALSE)</f>
        <v>SAP Basis</v>
      </c>
      <c r="Z346" s="230" t="e">
        <f>IF((TEXT("Oct 28, 2024 00:00 AM","mmm dd, yyyy hh:mm") - TEXT(HelpMe7[[#This Row],[Updated Creation Date]],"mmm dd, yyyy hh:mm"))&gt;0, "Yes","No")</f>
        <v>#VALUE!</v>
      </c>
      <c r="AA346" s="230">
        <f ca="1">IF(HelpMe7[[#This Row],[Updated Resolved Date]]="-",NOW()-TEXT(HelpMe7[[#This Row],[Updated Creation Date]],"mmm dd, yyyy hh:mm"),HelpMe7[[#This Row],[Updated Resolved Date]]-HelpMe7[[#This Row],[Updated Creation Date]])</f>
        <v>9.1041666666715173</v>
      </c>
      <c r="AB346" s="231" t="e">
        <f>YEAR(TEXT(HelpMe7[[#This Row],[Updated Creation Date]],"mmm dd, yyyy hh:mm"))</f>
        <v>#VALUE!</v>
      </c>
      <c r="AC346" s="228" t="e">
        <f>WEEKNUM(TEXT(HelpMe7[[#This Row],[Updated Creation Date]],"mmm dd, yyyy hh:mm"),2)</f>
        <v>#VALUE!</v>
      </c>
      <c r="AD346" s="228" t="e">
        <f>_xlfn.CONCAT(HelpMe7[[#This Row],[Year]],"-W",HelpMe7[[#This Row],[Week'#]])</f>
        <v>#VALUE!</v>
      </c>
      <c r="AE346" s="228" t="str">
        <f>IFERROR(VLOOKUP(HelpMe7[[#This Row],[ID]],CGTracker[#All],11,FALSE),"No CG Status Found")</f>
        <v>No CG Status Found</v>
      </c>
      <c r="AF346" s="228" t="e">
        <f>MONTH(TEXT(HelpMe7[[#This Row],[Updated Creation Date]],"mmm dd, yyyy hh:mm"))</f>
        <v>#VALUE!</v>
      </c>
      <c r="AG346" s="228" t="e">
        <f>_xlfn.CONCAT(HelpMe7[[#This Row],[Year]],"-M",HelpMe7[[#This Row],[Month]])</f>
        <v>#VALUE!</v>
      </c>
      <c r="AH346" s="228" t="str">
        <f ca="1">IF(HelpMe7[[#This Row],[Age]]&lt;2,"Less than 2",IF(HelpMe7[[#This Row],[Age]]&lt;5,"From 2 to 5",IF(HelpMe7[[#This Row],[Age]]&lt;10,"From 5 to 10","More than 10")))</f>
        <v>From 5 to 10</v>
      </c>
      <c r="AI3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45516.470138888886</v>
      </c>
      <c r="AJ3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45525.574305555558</v>
      </c>
    </row>
    <row r="347" spans="1:36" ht="26">
      <c r="A347" s="237" t="s">
        <v>4294</v>
      </c>
      <c r="B347" s="224" t="s">
        <v>117</v>
      </c>
      <c r="C347" s="224" t="s">
        <v>795</v>
      </c>
      <c r="D347" s="1" t="s">
        <v>1215</v>
      </c>
      <c r="E347" s="224" t="s">
        <v>1216</v>
      </c>
      <c r="F347" s="224" t="s">
        <v>884</v>
      </c>
      <c r="G347" s="224" t="s">
        <v>844</v>
      </c>
      <c r="H347" s="224" t="s">
        <v>403</v>
      </c>
      <c r="I347" s="227" t="s">
        <v>4283</v>
      </c>
      <c r="J347" s="225" t="s">
        <v>4295</v>
      </c>
      <c r="K347" s="224" t="s">
        <v>885</v>
      </c>
      <c r="L347" s="225" t="s">
        <v>4296</v>
      </c>
      <c r="M347" s="224" t="s">
        <v>1216</v>
      </c>
      <c r="N347" s="224" t="s">
        <v>997</v>
      </c>
      <c r="O347" s="224" t="s">
        <v>848</v>
      </c>
      <c r="P347" s="225" t="s">
        <v>4297</v>
      </c>
      <c r="Q347" s="224" t="s">
        <v>795</v>
      </c>
      <c r="R347" s="225" t="s">
        <v>4298</v>
      </c>
      <c r="S347" s="225" t="s">
        <v>4298</v>
      </c>
      <c r="T347" s="225" t="s">
        <v>4295</v>
      </c>
      <c r="U347" s="224" t="s">
        <v>885</v>
      </c>
      <c r="V347" s="224" t="s">
        <v>1260</v>
      </c>
      <c r="W347" s="224" t="s">
        <v>888</v>
      </c>
      <c r="X347" s="228" t="str">
        <f>VLOOKUP(HelpMe7[[#This Row],[Technician]],Technicians[#All],3,FALSE)</f>
        <v>RAK Ceramics</v>
      </c>
      <c r="Y347" s="228" t="str">
        <f>VLOOKUP(HelpMe7[[#This Row],[Technician]],Technicians[#All],2,FALSE)</f>
        <v>SAP Basis</v>
      </c>
      <c r="Z347" s="233" t="e">
        <f>IF((TEXT("Oct 28, 2024 00:00 AM","mmm dd, yyyy hh:mm") - TEXT(HelpMe7[[#This Row],[Updated Creation Date]],"mmm dd, yyyy hh:mm"))&gt;0, "Yes","No")</f>
        <v>#VALUE!</v>
      </c>
      <c r="AA347" s="230">
        <f ca="1">IF(HelpMe7[[#This Row],[Updated Resolved Date]]="-",NOW()-TEXT(HelpMe7[[#This Row],[Updated Creation Date]],"mmm dd, yyyy hh:mm"),HelpMe7[[#This Row],[Updated Resolved Date]]-HelpMe7[[#This Row],[Updated Creation Date]])</f>
        <v>11.105555555557657</v>
      </c>
      <c r="AB347" s="231" t="e">
        <f>YEAR(TEXT(HelpMe7[[#This Row],[Updated Creation Date]],"mmm dd, yyyy hh:mm"))</f>
        <v>#VALUE!</v>
      </c>
      <c r="AC347" s="228" t="e">
        <f>WEEKNUM(TEXT(HelpMe7[[#This Row],[Updated Creation Date]],"mmm dd, yyyy hh:mm"),2)</f>
        <v>#VALUE!</v>
      </c>
      <c r="AD347" s="228" t="e">
        <f>_xlfn.CONCAT(HelpMe7[[#This Row],[Year]],"-W",HelpMe7[[#This Row],[Week'#]])</f>
        <v>#VALUE!</v>
      </c>
      <c r="AE347" s="228" t="str">
        <f>IFERROR(VLOOKUP(HelpMe7[[#This Row],[ID]],CGTracker[#All],11,FALSE),"No CG Status Found")</f>
        <v>No CG Status Found</v>
      </c>
      <c r="AF347" s="228" t="e">
        <f>MONTH(TEXT(HelpMe7[[#This Row],[Updated Creation Date]],"mmm dd, yyyy hh:mm"))</f>
        <v>#VALUE!</v>
      </c>
      <c r="AG347" s="228" t="e">
        <f>_xlfn.CONCAT(HelpMe7[[#This Row],[Year]],"-M",HelpMe7[[#This Row],[Month]])</f>
        <v>#VALUE!</v>
      </c>
      <c r="AH347" s="228" t="str">
        <f ca="1">IF(HelpMe7[[#This Row],[Age]]&lt;2,"Less than 2",IF(HelpMe7[[#This Row],[Age]]&lt;5,"From 2 to 5",IF(HelpMe7[[#This Row],[Age]]&lt;10,"From 5 to 10","More than 10")))</f>
        <v>More than 10</v>
      </c>
      <c r="AI3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45516.490277777775</v>
      </c>
      <c r="AJ3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45527.595833333333</v>
      </c>
    </row>
    <row r="348" spans="1:36" ht="14.5">
      <c r="A348" s="237" t="s">
        <v>4299</v>
      </c>
      <c r="B348" s="224" t="s">
        <v>117</v>
      </c>
      <c r="C348" s="224" t="s">
        <v>795</v>
      </c>
      <c r="D348" s="1" t="s">
        <v>4300</v>
      </c>
      <c r="E348" s="224" t="s">
        <v>2020</v>
      </c>
      <c r="F348" s="224" t="s">
        <v>884</v>
      </c>
      <c r="G348" s="224" t="s">
        <v>844</v>
      </c>
      <c r="H348" s="224" t="s">
        <v>403</v>
      </c>
      <c r="I348" s="227" t="s">
        <v>4301</v>
      </c>
      <c r="J348" s="225" t="s">
        <v>4302</v>
      </c>
      <c r="K348" s="224" t="s">
        <v>845</v>
      </c>
      <c r="L348" s="225" t="s">
        <v>4303</v>
      </c>
      <c r="M348" s="224" t="s">
        <v>2020</v>
      </c>
      <c r="N348" s="224" t="s">
        <v>1840</v>
      </c>
      <c r="O348" s="224" t="s">
        <v>848</v>
      </c>
      <c r="P348" s="225" t="s">
        <v>4303</v>
      </c>
      <c r="Q348" s="224" t="s">
        <v>795</v>
      </c>
      <c r="R348" s="225" t="s">
        <v>4304</v>
      </c>
      <c r="S348" s="225" t="s">
        <v>4304</v>
      </c>
      <c r="T348" s="225" t="s">
        <v>4302</v>
      </c>
      <c r="U348" s="224" t="s">
        <v>885</v>
      </c>
      <c r="V348" s="224" t="s">
        <v>1260</v>
      </c>
      <c r="W348" s="224" t="s">
        <v>850</v>
      </c>
      <c r="X348" s="228" t="str">
        <f>VLOOKUP(HelpMe7[[#This Row],[Technician]],Technicians[#All],3,FALSE)</f>
        <v>RAK Ceramics</v>
      </c>
      <c r="Y348" s="228" t="str">
        <f>VLOOKUP(HelpMe7[[#This Row],[Technician]],Technicians[#All],2,FALSE)</f>
        <v>SAP Basis</v>
      </c>
      <c r="Z348" s="233" t="e">
        <f>IF((TEXT("Oct 28, 2024 00:00 AM","mmm dd, yyyy hh:mm") - TEXT(HelpMe7[[#This Row],[Updated Creation Date]],"mmm dd, yyyy hh:mm"))&gt;0, "Yes","No")</f>
        <v>#VALUE!</v>
      </c>
      <c r="AA348" s="230">
        <f ca="1">IF(HelpMe7[[#This Row],[Updated Resolved Date]]="-",NOW()-TEXT(HelpMe7[[#This Row],[Updated Creation Date]],"mmm dd, yyyy hh:mm"),HelpMe7[[#This Row],[Updated Resolved Date]]-HelpMe7[[#This Row],[Updated Creation Date]])</f>
        <v>16.881249999998545</v>
      </c>
      <c r="AB348" s="231" t="e">
        <f>YEAR(TEXT(HelpMe7[[#This Row],[Updated Creation Date]],"mmm dd, yyyy hh:mm"))</f>
        <v>#VALUE!</v>
      </c>
      <c r="AC348" s="228" t="e">
        <f>WEEKNUM(TEXT(HelpMe7[[#This Row],[Updated Creation Date]],"mmm dd, yyyy hh:mm"),2)</f>
        <v>#VALUE!</v>
      </c>
      <c r="AD348" s="228" t="e">
        <f>_xlfn.CONCAT(HelpMe7[[#This Row],[Year]],"-W",HelpMe7[[#This Row],[Week'#]])</f>
        <v>#VALUE!</v>
      </c>
      <c r="AE348" s="228" t="str">
        <f>IFERROR(VLOOKUP(HelpMe7[[#This Row],[ID]],CGTracker[#All],11,FALSE),"No CG Status Found")</f>
        <v>No CG Status Found</v>
      </c>
      <c r="AF348" s="228" t="e">
        <f>MONTH(TEXT(HelpMe7[[#This Row],[Updated Creation Date]],"mmm dd, yyyy hh:mm"))</f>
        <v>#VALUE!</v>
      </c>
      <c r="AG348" s="228" t="e">
        <f>_xlfn.CONCAT(HelpMe7[[#This Row],[Year]],"-M",HelpMe7[[#This Row],[Month]])</f>
        <v>#VALUE!</v>
      </c>
      <c r="AH348" s="228" t="str">
        <f ca="1">IF(HelpMe7[[#This Row],[Age]]&lt;2,"Less than 2",IF(HelpMe7[[#This Row],[Age]]&lt;5,"From 2 to 5",IF(HelpMe7[[#This Row],[Age]]&lt;10,"From 5 to 10","More than 10")))</f>
        <v>More than 10</v>
      </c>
      <c r="AI3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45513.752083333333</v>
      </c>
      <c r="AJ3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45530.633333333331</v>
      </c>
    </row>
    <row r="349" spans="1:36" ht="26">
      <c r="A349" s="237" t="s">
        <v>4305</v>
      </c>
      <c r="B349" s="224" t="s">
        <v>156</v>
      </c>
      <c r="C349" s="224" t="s">
        <v>861</v>
      </c>
      <c r="D349" s="1" t="s">
        <v>4306</v>
      </c>
      <c r="E349" s="224" t="s">
        <v>974</v>
      </c>
      <c r="F349" s="224" t="s">
        <v>742</v>
      </c>
      <c r="G349" s="224" t="s">
        <v>864</v>
      </c>
      <c r="H349" s="224" t="s">
        <v>403</v>
      </c>
      <c r="I349" s="227" t="s">
        <v>4307</v>
      </c>
      <c r="J349" s="225" t="s">
        <v>4308</v>
      </c>
      <c r="K349" s="224" t="s">
        <v>845</v>
      </c>
      <c r="L349" s="225" t="s">
        <v>4309</v>
      </c>
      <c r="M349" s="224" t="s">
        <v>974</v>
      </c>
      <c r="N349" s="224" t="s">
        <v>975</v>
      </c>
      <c r="O349" s="224" t="s">
        <v>848</v>
      </c>
      <c r="P349" s="225" t="s">
        <v>4309</v>
      </c>
      <c r="Q349" s="224" t="s">
        <v>795</v>
      </c>
      <c r="R349" s="225" t="s">
        <v>4310</v>
      </c>
      <c r="S349" s="225" t="s">
        <v>4310</v>
      </c>
      <c r="T349" s="225" t="s">
        <v>4308</v>
      </c>
      <c r="U349" s="224" t="s">
        <v>1260</v>
      </c>
      <c r="V349" s="224" t="s">
        <v>976</v>
      </c>
      <c r="W349" s="224" t="s">
        <v>850</v>
      </c>
      <c r="X349" s="228" t="str">
        <f>VLOOKUP(HelpMe7[[#This Row],[Technician]],Technicians[#All],3,FALSE)</f>
        <v>RAK Ceramics</v>
      </c>
      <c r="Y349" s="228" t="str">
        <f>VLOOKUP(HelpMe7[[#This Row],[Technician]],Technicians[#All],2,FALSE)</f>
        <v>SAP SD</v>
      </c>
      <c r="Z349" s="233" t="e">
        <f>IF((TEXT("Oct 28, 2024 00:00 AM","mmm dd, yyyy hh:mm") - TEXT(HelpMe7[[#This Row],[Updated Creation Date]],"mmm dd, yyyy hh:mm"))&gt;0, "Yes","No")</f>
        <v>#VALUE!</v>
      </c>
      <c r="AA349" s="230">
        <f ca="1">IF(HelpMe7[[#This Row],[Updated Resolved Date]]="-",NOW()-TEXT(HelpMe7[[#This Row],[Updated Creation Date]],"mmm dd, yyyy hh:mm"),HelpMe7[[#This Row],[Updated Resolved Date]]-HelpMe7[[#This Row],[Updated Creation Date]])</f>
        <v>3.1763888888890506</v>
      </c>
      <c r="AB349" s="231" t="e">
        <f>YEAR(TEXT(HelpMe7[[#This Row],[Updated Creation Date]],"mmm dd, yyyy hh:mm"))</f>
        <v>#VALUE!</v>
      </c>
      <c r="AC349" s="228" t="e">
        <f>WEEKNUM(TEXT(HelpMe7[[#This Row],[Updated Creation Date]],"mmm dd, yyyy hh:mm"),2)</f>
        <v>#VALUE!</v>
      </c>
      <c r="AD349" s="228" t="e">
        <f>_xlfn.CONCAT(HelpMe7[[#This Row],[Year]],"-W",HelpMe7[[#This Row],[Week'#]])</f>
        <v>#VALUE!</v>
      </c>
      <c r="AE349" s="228" t="str">
        <f>IFERROR(VLOOKUP(HelpMe7[[#This Row],[ID]],CGTracker[#All],11,FALSE),"No CG Status Found")</f>
        <v>No CG Status Found</v>
      </c>
      <c r="AF349" s="228" t="e">
        <f>MONTH(TEXT(HelpMe7[[#This Row],[Updated Creation Date]],"mmm dd, yyyy hh:mm"))</f>
        <v>#VALUE!</v>
      </c>
      <c r="AG349" s="228" t="e">
        <f>_xlfn.CONCAT(HelpMe7[[#This Row],[Year]],"-M",HelpMe7[[#This Row],[Month]])</f>
        <v>#VALUE!</v>
      </c>
      <c r="AH349" s="228" t="str">
        <f ca="1">IF(HelpMe7[[#This Row],[Age]]&lt;2,"Less than 2",IF(HelpMe7[[#This Row],[Age]]&lt;5,"From 2 to 5",IF(HelpMe7[[#This Row],[Age]]&lt;10,"From 5 to 10","More than 10")))</f>
        <v>From 2 to 5</v>
      </c>
      <c r="AI3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45514.45416666667</v>
      </c>
      <c r="AJ3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45517.630555555559</v>
      </c>
    </row>
    <row r="350" spans="1:36" ht="14.5">
      <c r="A350" s="237" t="s">
        <v>4311</v>
      </c>
      <c r="B350" s="224" t="s">
        <v>156</v>
      </c>
      <c r="C350" s="224" t="s">
        <v>861</v>
      </c>
      <c r="D350" s="1" t="s">
        <v>1178</v>
      </c>
      <c r="E350" s="224" t="s">
        <v>1162</v>
      </c>
      <c r="F350" s="224" t="s">
        <v>742</v>
      </c>
      <c r="G350" s="224" t="s">
        <v>516</v>
      </c>
      <c r="H350" s="224" t="s">
        <v>403</v>
      </c>
      <c r="I350" s="227" t="s">
        <v>4312</v>
      </c>
      <c r="J350" s="225" t="s">
        <v>4302</v>
      </c>
      <c r="K350" s="224" t="s">
        <v>845</v>
      </c>
      <c r="L350" s="225" t="s">
        <v>4159</v>
      </c>
      <c r="M350" s="224" t="s">
        <v>1162</v>
      </c>
      <c r="N350" s="224" t="s">
        <v>847</v>
      </c>
      <c r="O350" s="224" t="s">
        <v>848</v>
      </c>
      <c r="P350" s="225" t="s">
        <v>4159</v>
      </c>
      <c r="Q350" s="224" t="s">
        <v>795</v>
      </c>
      <c r="R350" s="225" t="s">
        <v>4313</v>
      </c>
      <c r="S350" s="225" t="s">
        <v>4313</v>
      </c>
      <c r="T350" s="225" t="s">
        <v>4302</v>
      </c>
      <c r="U350" s="224" t="s">
        <v>1260</v>
      </c>
      <c r="V350" s="224" t="s">
        <v>4314</v>
      </c>
      <c r="W350" s="224" t="s">
        <v>850</v>
      </c>
      <c r="X350" s="228" t="str">
        <f>VLOOKUP(HelpMe7[[#This Row],[Technician]],Technicians[#All],3,FALSE)</f>
        <v>RAK Ceramics</v>
      </c>
      <c r="Y350" s="228" t="str">
        <f>VLOOKUP(HelpMe7[[#This Row],[Technician]],Technicians[#All],2,FALSE)</f>
        <v>SAP SD</v>
      </c>
      <c r="Z350" s="233" t="e">
        <f>IF((TEXT("Oct 28, 2024 00:00 AM","mmm dd, yyyy hh:mm") - TEXT(HelpMe7[[#This Row],[Updated Creation Date]],"mmm dd, yyyy hh:mm"))&gt;0, "Yes","No")</f>
        <v>#VALUE!</v>
      </c>
      <c r="AA350" s="230">
        <f ca="1">IF(HelpMe7[[#This Row],[Updated Resolved Date]]="-",NOW()-TEXT(HelpMe7[[#This Row],[Updated Creation Date]],"mmm dd, yyyy hh:mm"),HelpMe7[[#This Row],[Updated Resolved Date]]-HelpMe7[[#This Row],[Updated Creation Date]])</f>
        <v>1.8680555555547471</v>
      </c>
      <c r="AB350" s="231" t="e">
        <f>YEAR(TEXT(HelpMe7[[#This Row],[Updated Creation Date]],"mmm dd, yyyy hh:mm"))</f>
        <v>#VALUE!</v>
      </c>
      <c r="AC350" s="228" t="e">
        <f>WEEKNUM(TEXT(HelpMe7[[#This Row],[Updated Creation Date]],"mmm dd, yyyy hh:mm"),2)</f>
        <v>#VALUE!</v>
      </c>
      <c r="AD350" s="228" t="e">
        <f>_xlfn.CONCAT(HelpMe7[[#This Row],[Year]],"-W",HelpMe7[[#This Row],[Week'#]])</f>
        <v>#VALUE!</v>
      </c>
      <c r="AE350" s="228" t="str">
        <f>IFERROR(VLOOKUP(HelpMe7[[#This Row],[ID]],CGTracker[#All],11,FALSE),"No CG Status Found")</f>
        <v>No CG Status Found</v>
      </c>
      <c r="AF350" s="228" t="e">
        <f>MONTH(TEXT(HelpMe7[[#This Row],[Updated Creation Date]],"mmm dd, yyyy hh:mm"))</f>
        <v>#VALUE!</v>
      </c>
      <c r="AG350" s="228" t="e">
        <f>_xlfn.CONCAT(HelpMe7[[#This Row],[Year]],"-M",HelpMe7[[#This Row],[Month]])</f>
        <v>#VALUE!</v>
      </c>
      <c r="AH350" s="228" t="str">
        <f ca="1">IF(HelpMe7[[#This Row],[Age]]&lt;2,"Less than 2",IF(HelpMe7[[#This Row],[Age]]&lt;5,"From 2 to 5",IF(HelpMe7[[#This Row],[Age]]&lt;10,"From 5 to 10","More than 10")))</f>
        <v>Less than 2</v>
      </c>
      <c r="AI3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45514.797222222223</v>
      </c>
      <c r="AJ3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45516.665277777778</v>
      </c>
    </row>
    <row r="351" spans="1:36" ht="14.5">
      <c r="A351" s="237" t="s">
        <v>4315</v>
      </c>
      <c r="B351" s="224" t="s">
        <v>156</v>
      </c>
      <c r="C351" s="224" t="s">
        <v>795</v>
      </c>
      <c r="D351" s="1" t="s">
        <v>2170</v>
      </c>
      <c r="E351" s="224" t="s">
        <v>1075</v>
      </c>
      <c r="F351" s="224" t="s">
        <v>742</v>
      </c>
      <c r="G351" s="224" t="s">
        <v>864</v>
      </c>
      <c r="H351" s="224" t="s">
        <v>403</v>
      </c>
      <c r="I351" s="227" t="s">
        <v>4316</v>
      </c>
      <c r="J351" s="225" t="s">
        <v>4317</v>
      </c>
      <c r="K351" s="224" t="s">
        <v>845</v>
      </c>
      <c r="L351" s="225" t="s">
        <v>4318</v>
      </c>
      <c r="M351" s="224" t="s">
        <v>1075</v>
      </c>
      <c r="N351" s="224" t="s">
        <v>968</v>
      </c>
      <c r="O351" s="224" t="s">
        <v>848</v>
      </c>
      <c r="P351" s="225" t="s">
        <v>4318</v>
      </c>
      <c r="Q351" s="224" t="s">
        <v>795</v>
      </c>
      <c r="R351" s="225" t="s">
        <v>4319</v>
      </c>
      <c r="S351" s="225" t="s">
        <v>4319</v>
      </c>
      <c r="T351" s="225" t="s">
        <v>4317</v>
      </c>
      <c r="U351" s="224" t="s">
        <v>1260</v>
      </c>
      <c r="V351" s="224" t="s">
        <v>4320</v>
      </c>
      <c r="W351" s="224" t="s">
        <v>850</v>
      </c>
      <c r="X351" s="228" t="str">
        <f>VLOOKUP(HelpMe7[[#This Row],[Technician]],Technicians[#All],3,FALSE)</f>
        <v>RAK Ceramics</v>
      </c>
      <c r="Y351" s="228" t="str">
        <f>VLOOKUP(HelpMe7[[#This Row],[Technician]],Technicians[#All],2,FALSE)</f>
        <v>SAP SD</v>
      </c>
      <c r="Z351" s="233" t="e">
        <f>IF((TEXT("Oct 28, 2024 00:00 AM","mmm dd, yyyy hh:mm") - TEXT(HelpMe7[[#This Row],[Updated Creation Date]],"mmm dd, yyyy hh:mm"))&gt;0, "Yes","No")</f>
        <v>#VALUE!</v>
      </c>
      <c r="AA351" s="230">
        <f ca="1">IF(HelpMe7[[#This Row],[Updated Resolved Date]]="-",NOW()-TEXT(HelpMe7[[#This Row],[Updated Creation Date]],"mmm dd, yyyy hh:mm"),HelpMe7[[#This Row],[Updated Resolved Date]]-HelpMe7[[#This Row],[Updated Creation Date]])</f>
        <v>18.054166666668607</v>
      </c>
      <c r="AB351" s="231" t="e">
        <f>YEAR(TEXT(HelpMe7[[#This Row],[Updated Creation Date]],"mmm dd, yyyy hh:mm"))</f>
        <v>#VALUE!</v>
      </c>
      <c r="AC351" s="228" t="e">
        <f>WEEKNUM(TEXT(HelpMe7[[#This Row],[Updated Creation Date]],"mmm dd, yyyy hh:mm"),2)</f>
        <v>#VALUE!</v>
      </c>
      <c r="AD351" s="228" t="e">
        <f>_xlfn.CONCAT(HelpMe7[[#This Row],[Year]],"-W",HelpMe7[[#This Row],[Week'#]])</f>
        <v>#VALUE!</v>
      </c>
      <c r="AE351" s="228" t="str">
        <f>IFERROR(VLOOKUP(HelpMe7[[#This Row],[ID]],CGTracker[#All],11,FALSE),"No CG Status Found")</f>
        <v>No CG Status Found</v>
      </c>
      <c r="AF351" s="228" t="e">
        <f>MONTH(TEXT(HelpMe7[[#This Row],[Updated Creation Date]],"mmm dd, yyyy hh:mm"))</f>
        <v>#VALUE!</v>
      </c>
      <c r="AG351" s="228" t="e">
        <f>_xlfn.CONCAT(HelpMe7[[#This Row],[Year]],"-M",HelpMe7[[#This Row],[Month]])</f>
        <v>#VALUE!</v>
      </c>
      <c r="AH351" s="228" t="str">
        <f ca="1">IF(HelpMe7[[#This Row],[Age]]&lt;2,"Less than 2",IF(HelpMe7[[#This Row],[Age]]&lt;5,"From 2 to 5",IF(HelpMe7[[#This Row],[Age]]&lt;10,"From 5 to 10","More than 10")))</f>
        <v>More than 10</v>
      </c>
      <c r="AI3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45516.42083333333</v>
      </c>
      <c r="AJ3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45534.474999999999</v>
      </c>
    </row>
    <row r="352" spans="1:36" ht="14.5">
      <c r="A352" s="237" t="s">
        <v>4321</v>
      </c>
      <c r="B352" s="224" t="s">
        <v>117</v>
      </c>
      <c r="C352" s="224" t="s">
        <v>861</v>
      </c>
      <c r="D352" s="1" t="s">
        <v>2090</v>
      </c>
      <c r="E352" s="224" t="s">
        <v>1102</v>
      </c>
      <c r="F352" s="224" t="s">
        <v>884</v>
      </c>
      <c r="G352" s="224" t="s">
        <v>844</v>
      </c>
      <c r="H352" s="224" t="s">
        <v>403</v>
      </c>
      <c r="I352" s="227" t="s">
        <v>4322</v>
      </c>
      <c r="J352" s="225" t="s">
        <v>4323</v>
      </c>
      <c r="K352" s="224" t="s">
        <v>845</v>
      </c>
      <c r="L352" s="225" t="s">
        <v>2953</v>
      </c>
      <c r="M352" s="224" t="s">
        <v>1102</v>
      </c>
      <c r="N352" s="224" t="s">
        <v>971</v>
      </c>
      <c r="O352" s="224" t="s">
        <v>848</v>
      </c>
      <c r="P352" s="225" t="s">
        <v>2953</v>
      </c>
      <c r="Q352" s="224" t="s">
        <v>795</v>
      </c>
      <c r="R352" s="225" t="s">
        <v>4324</v>
      </c>
      <c r="S352" s="225" t="s">
        <v>4324</v>
      </c>
      <c r="T352" s="225" t="s">
        <v>4323</v>
      </c>
      <c r="U352" s="224" t="s">
        <v>885</v>
      </c>
      <c r="V352" s="224" t="s">
        <v>1260</v>
      </c>
      <c r="W352" s="224" t="s">
        <v>850</v>
      </c>
      <c r="X352" s="228" t="str">
        <f>VLOOKUP(HelpMe7[[#This Row],[Technician]],Technicians[#All],3,FALSE)</f>
        <v>RAK Ceramics</v>
      </c>
      <c r="Y352" s="228" t="str">
        <f>VLOOKUP(HelpMe7[[#This Row],[Technician]],Technicians[#All],2,FALSE)</f>
        <v>SAP Basis</v>
      </c>
      <c r="Z352" s="233" t="e">
        <f>IF((TEXT("Oct 28, 2024 00:00 AM","mmm dd, yyyy hh:mm") - TEXT(HelpMe7[[#This Row],[Updated Creation Date]],"mmm dd, yyyy hh:mm"))&gt;0, "Yes","No")</f>
        <v>#VALUE!</v>
      </c>
      <c r="AA352" s="230">
        <f ca="1">IF(HelpMe7[[#This Row],[Updated Resolved Date]]="-",NOW()-TEXT(HelpMe7[[#This Row],[Updated Creation Date]],"mmm dd, yyyy hh:mm"),HelpMe7[[#This Row],[Updated Resolved Date]]-HelpMe7[[#This Row],[Updated Creation Date]])</f>
        <v>0.91388888889196096</v>
      </c>
      <c r="AB352" s="231" t="e">
        <f>YEAR(TEXT(HelpMe7[[#This Row],[Updated Creation Date]],"mmm dd, yyyy hh:mm"))</f>
        <v>#VALUE!</v>
      </c>
      <c r="AC352" s="228" t="e">
        <f>WEEKNUM(TEXT(HelpMe7[[#This Row],[Updated Creation Date]],"mmm dd, yyyy hh:mm"),2)</f>
        <v>#VALUE!</v>
      </c>
      <c r="AD352" s="228" t="e">
        <f>_xlfn.CONCAT(HelpMe7[[#This Row],[Year]],"-W",HelpMe7[[#This Row],[Week'#]])</f>
        <v>#VALUE!</v>
      </c>
      <c r="AE352" s="228" t="str">
        <f>IFERROR(VLOOKUP(HelpMe7[[#This Row],[ID]],CGTracker[#All],11,FALSE),"No CG Status Found")</f>
        <v>No CG Status Found</v>
      </c>
      <c r="AF352" s="228" t="e">
        <f>MONTH(TEXT(HelpMe7[[#This Row],[Updated Creation Date]],"mmm dd, yyyy hh:mm"))</f>
        <v>#VALUE!</v>
      </c>
      <c r="AG352" s="228" t="e">
        <f>_xlfn.CONCAT(HelpMe7[[#This Row],[Year]],"-M",HelpMe7[[#This Row],[Month]])</f>
        <v>#VALUE!</v>
      </c>
      <c r="AH352" s="228" t="str">
        <f ca="1">IF(HelpMe7[[#This Row],[Age]]&lt;2,"Less than 2",IF(HelpMe7[[#This Row],[Age]]&lt;5,"From 2 to 5",IF(HelpMe7[[#This Row],[Age]]&lt;10,"From 5 to 10","More than 10")))</f>
        <v>Less than 2</v>
      </c>
      <c r="AI3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45516.648611111108</v>
      </c>
      <c r="AJ3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45517.5625</v>
      </c>
    </row>
    <row r="353" spans="1:36" ht="14.5">
      <c r="A353" s="237" t="s">
        <v>4325</v>
      </c>
      <c r="B353" s="224" t="s">
        <v>156</v>
      </c>
      <c r="C353" s="224" t="s">
        <v>795</v>
      </c>
      <c r="D353" s="1" t="s">
        <v>2418</v>
      </c>
      <c r="E353" s="224" t="s">
        <v>2259</v>
      </c>
      <c r="F353" s="224" t="s">
        <v>742</v>
      </c>
      <c r="G353" s="224" t="s">
        <v>516</v>
      </c>
      <c r="H353" s="224" t="s">
        <v>403</v>
      </c>
      <c r="I353" s="227" t="s">
        <v>4326</v>
      </c>
      <c r="J353" s="225" t="s">
        <v>4327</v>
      </c>
      <c r="K353" s="224" t="s">
        <v>845</v>
      </c>
      <c r="L353" s="225" t="s">
        <v>4328</v>
      </c>
      <c r="M353" s="224" t="s">
        <v>846</v>
      </c>
      <c r="N353" s="224" t="s">
        <v>1260</v>
      </c>
      <c r="O353" s="224" t="s">
        <v>848</v>
      </c>
      <c r="P353" s="225" t="s">
        <v>4328</v>
      </c>
      <c r="Q353" s="224" t="s">
        <v>795</v>
      </c>
      <c r="R353" s="225" t="s">
        <v>4329</v>
      </c>
      <c r="S353" s="225" t="s">
        <v>4329</v>
      </c>
      <c r="T353" s="225" t="s">
        <v>4327</v>
      </c>
      <c r="U353" s="224" t="s">
        <v>1260</v>
      </c>
      <c r="V353" s="224" t="s">
        <v>4330</v>
      </c>
      <c r="W353" s="224" t="s">
        <v>850</v>
      </c>
      <c r="X353" s="228" t="str">
        <f>VLOOKUP(HelpMe7[[#This Row],[Technician]],Technicians[#All],3,FALSE)</f>
        <v>RAK Ceramics</v>
      </c>
      <c r="Y353" s="228" t="str">
        <f>VLOOKUP(HelpMe7[[#This Row],[Technician]],Technicians[#All],2,FALSE)</f>
        <v>SAP SD</v>
      </c>
      <c r="Z353" s="233" t="e">
        <f>IF((TEXT("Oct 28, 2024 00:00 AM","mmm dd, yyyy hh:mm") - TEXT(HelpMe7[[#This Row],[Updated Creation Date]],"mmm dd, yyyy hh:mm"))&gt;0, "Yes","No")</f>
        <v>#VALUE!</v>
      </c>
      <c r="AA353" s="230">
        <f ca="1">IF(HelpMe7[[#This Row],[Updated Resolved Date]]="-",NOW()-TEXT(HelpMe7[[#This Row],[Updated Creation Date]],"mmm dd, yyyy hh:mm"),HelpMe7[[#This Row],[Updated Resolved Date]]-HelpMe7[[#This Row],[Updated Creation Date]])</f>
        <v>7.0090277777781012</v>
      </c>
      <c r="AB353" s="231" t="e">
        <f>YEAR(TEXT(HelpMe7[[#This Row],[Updated Creation Date]],"mmm dd, yyyy hh:mm"))</f>
        <v>#VALUE!</v>
      </c>
      <c r="AC353" s="228" t="e">
        <f>WEEKNUM(TEXT(HelpMe7[[#This Row],[Updated Creation Date]],"mmm dd, yyyy hh:mm"),2)</f>
        <v>#VALUE!</v>
      </c>
      <c r="AD353" s="228" t="e">
        <f>_xlfn.CONCAT(HelpMe7[[#This Row],[Year]],"-W",HelpMe7[[#This Row],[Week'#]])</f>
        <v>#VALUE!</v>
      </c>
      <c r="AE353" s="228" t="str">
        <f>IFERROR(VLOOKUP(HelpMe7[[#This Row],[ID]],CGTracker[#All],11,FALSE),"No CG Status Found")</f>
        <v>No CG Status Found</v>
      </c>
      <c r="AF353" s="228" t="e">
        <f>MONTH(TEXT(HelpMe7[[#This Row],[Updated Creation Date]],"mmm dd, yyyy hh:mm"))</f>
        <v>#VALUE!</v>
      </c>
      <c r="AG353" s="228" t="e">
        <f>_xlfn.CONCAT(HelpMe7[[#This Row],[Year]],"-M",HelpMe7[[#This Row],[Month]])</f>
        <v>#VALUE!</v>
      </c>
      <c r="AH353" s="228" t="str">
        <f ca="1">IF(HelpMe7[[#This Row],[Age]]&lt;2,"Less than 2",IF(HelpMe7[[#This Row],[Age]]&lt;5,"From 2 to 5",IF(HelpMe7[[#This Row],[Age]]&lt;10,"From 5 to 10","More than 10")))</f>
        <v>From 5 to 10</v>
      </c>
      <c r="AI3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45517.638194444444</v>
      </c>
      <c r="AJ3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45524.647222222222</v>
      </c>
    </row>
    <row r="354" spans="1:36" ht="14.5">
      <c r="A354" s="237" t="s">
        <v>4331</v>
      </c>
      <c r="B354" s="224" t="s">
        <v>117</v>
      </c>
      <c r="C354" s="224" t="s">
        <v>881</v>
      </c>
      <c r="D354" s="1" t="s">
        <v>4332</v>
      </c>
      <c r="E354" s="224" t="s">
        <v>1938</v>
      </c>
      <c r="F354" s="224" t="s">
        <v>884</v>
      </c>
      <c r="G354" s="224" t="s">
        <v>844</v>
      </c>
      <c r="H354" s="224" t="s">
        <v>403</v>
      </c>
      <c r="I354" s="227" t="s">
        <v>4333</v>
      </c>
      <c r="J354" s="225" t="s">
        <v>4334</v>
      </c>
      <c r="K354" s="224" t="s">
        <v>845</v>
      </c>
      <c r="L354" s="225" t="s">
        <v>4335</v>
      </c>
      <c r="M354" s="224" t="s">
        <v>846</v>
      </c>
      <c r="N354" s="224" t="s">
        <v>880</v>
      </c>
      <c r="O354" s="224" t="s">
        <v>848</v>
      </c>
      <c r="P354" s="225" t="s">
        <v>4335</v>
      </c>
      <c r="Q354" s="224" t="s">
        <v>881</v>
      </c>
      <c r="R354" s="225" t="s">
        <v>4336</v>
      </c>
      <c r="S354" s="225" t="s">
        <v>4337</v>
      </c>
      <c r="T354" s="225" t="s">
        <v>4334</v>
      </c>
      <c r="U354" s="224" t="s">
        <v>885</v>
      </c>
      <c r="V354" s="224" t="s">
        <v>1260</v>
      </c>
      <c r="W354" s="224" t="s">
        <v>850</v>
      </c>
      <c r="X354" s="228" t="str">
        <f>VLOOKUP(HelpMe7[[#This Row],[Technician]],Technicians[#All],3,FALSE)</f>
        <v>RAK Ceramics</v>
      </c>
      <c r="Y354" s="228" t="str">
        <f>VLOOKUP(HelpMe7[[#This Row],[Technician]],Technicians[#All],2,FALSE)</f>
        <v>SAP Basis</v>
      </c>
      <c r="Z354" s="233" t="e">
        <f>IF((TEXT("Oct 28, 2024 00:00 AM","mmm dd, yyyy hh:mm") - TEXT(HelpMe7[[#This Row],[Updated Creation Date]],"mmm dd, yyyy hh:mm"))&gt;0, "Yes","No")</f>
        <v>#VALUE!</v>
      </c>
      <c r="AA354" s="230">
        <f ca="1">IF(HelpMe7[[#This Row],[Updated Resolved Date]]="-",NOW()-TEXT(HelpMe7[[#This Row],[Updated Creation Date]],"mmm dd, yyyy hh:mm"),HelpMe7[[#This Row],[Updated Resolved Date]]-HelpMe7[[#This Row],[Updated Creation Date]])</f>
        <v>6.7743055555547471</v>
      </c>
      <c r="AB354" s="231" t="e">
        <f>YEAR(TEXT(HelpMe7[[#This Row],[Updated Creation Date]],"mmm dd, yyyy hh:mm"))</f>
        <v>#VALUE!</v>
      </c>
      <c r="AC354" s="228" t="e">
        <f>WEEKNUM(TEXT(HelpMe7[[#This Row],[Updated Creation Date]],"mmm dd, yyyy hh:mm"),2)</f>
        <v>#VALUE!</v>
      </c>
      <c r="AD354" s="228" t="e">
        <f>_xlfn.CONCAT(HelpMe7[[#This Row],[Year]],"-W",HelpMe7[[#This Row],[Week'#]])</f>
        <v>#VALUE!</v>
      </c>
      <c r="AE354" s="228" t="str">
        <f>IFERROR(VLOOKUP(HelpMe7[[#This Row],[ID]],CGTracker[#All],11,FALSE),"No CG Status Found")</f>
        <v>No CG Status Found</v>
      </c>
      <c r="AF354" s="228" t="e">
        <f>MONTH(TEXT(HelpMe7[[#This Row],[Updated Creation Date]],"mmm dd, yyyy hh:mm"))</f>
        <v>#VALUE!</v>
      </c>
      <c r="AG354" s="228" t="e">
        <f>_xlfn.CONCAT(HelpMe7[[#This Row],[Year]],"-M",HelpMe7[[#This Row],[Month]])</f>
        <v>#VALUE!</v>
      </c>
      <c r="AH354" s="228" t="str">
        <f ca="1">IF(HelpMe7[[#This Row],[Age]]&lt;2,"Less than 2",IF(HelpMe7[[#This Row],[Age]]&lt;5,"From 2 to 5",IF(HelpMe7[[#This Row],[Age]]&lt;10,"From 5 to 10","More than 10")))</f>
        <v>From 5 to 10</v>
      </c>
      <c r="AI3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45517.646527777775</v>
      </c>
      <c r="AJ3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45524.42083333333</v>
      </c>
    </row>
    <row r="355" spans="1:36" ht="14.5">
      <c r="A355" s="237" t="s">
        <v>4338</v>
      </c>
      <c r="B355" s="224" t="s">
        <v>117</v>
      </c>
      <c r="C355" s="224" t="s">
        <v>881</v>
      </c>
      <c r="D355" s="1" t="s">
        <v>1498</v>
      </c>
      <c r="E355" s="224" t="s">
        <v>1146</v>
      </c>
      <c r="F355" s="224" t="s">
        <v>742</v>
      </c>
      <c r="G355" s="224" t="s">
        <v>516</v>
      </c>
      <c r="H355" s="224" t="s">
        <v>403</v>
      </c>
      <c r="I355" s="227" t="s">
        <v>4339</v>
      </c>
      <c r="J355" s="225" t="s">
        <v>4340</v>
      </c>
      <c r="K355" s="224" t="s">
        <v>845</v>
      </c>
      <c r="L355" s="225" t="s">
        <v>3091</v>
      </c>
      <c r="M355" s="224" t="s">
        <v>846</v>
      </c>
      <c r="N355" s="224" t="s">
        <v>880</v>
      </c>
      <c r="O355" s="224" t="s">
        <v>848</v>
      </c>
      <c r="P355" s="225" t="s">
        <v>3091</v>
      </c>
      <c r="Q355" s="224" t="s">
        <v>881</v>
      </c>
      <c r="R355" s="225" t="s">
        <v>4341</v>
      </c>
      <c r="S355" s="225" t="s">
        <v>4341</v>
      </c>
      <c r="T355" s="225" t="s">
        <v>4340</v>
      </c>
      <c r="U355" s="224" t="s">
        <v>845</v>
      </c>
      <c r="V355" s="224" t="s">
        <v>4342</v>
      </c>
      <c r="W355" s="224" t="s">
        <v>850</v>
      </c>
      <c r="X355" s="228" t="str">
        <f>VLOOKUP(HelpMe7[[#This Row],[Technician]],Technicians[#All],3,FALSE)</f>
        <v>RAK Ceramics</v>
      </c>
      <c r="Y355" s="228" t="str">
        <f>VLOOKUP(HelpMe7[[#This Row],[Technician]],Technicians[#All],2,FALSE)</f>
        <v>SAP SD</v>
      </c>
      <c r="Z355" s="233" t="e">
        <f>IF((TEXT("Oct 28, 2024 00:00 AM","mmm dd, yyyy hh:mm") - TEXT(HelpMe7[[#This Row],[Updated Creation Date]],"mmm dd, yyyy hh:mm"))&gt;0, "Yes","No")</f>
        <v>#VALUE!</v>
      </c>
      <c r="AA355" s="230">
        <f ca="1">IF(HelpMe7[[#This Row],[Updated Resolved Date]]="-",NOW()-TEXT(HelpMe7[[#This Row],[Updated Creation Date]],"mmm dd, yyyy hh:mm"),HelpMe7[[#This Row],[Updated Resolved Date]]-HelpMe7[[#This Row],[Updated Creation Date]])</f>
        <v>27.002083333332848</v>
      </c>
      <c r="AB355" s="231" t="e">
        <f>YEAR(TEXT(HelpMe7[[#This Row],[Updated Creation Date]],"mmm dd, yyyy hh:mm"))</f>
        <v>#VALUE!</v>
      </c>
      <c r="AC355" s="228" t="e">
        <f>WEEKNUM(TEXT(HelpMe7[[#This Row],[Updated Creation Date]],"mmm dd, yyyy hh:mm"),2)</f>
        <v>#VALUE!</v>
      </c>
      <c r="AD355" s="228" t="e">
        <f>_xlfn.CONCAT(HelpMe7[[#This Row],[Year]],"-W",HelpMe7[[#This Row],[Week'#]])</f>
        <v>#VALUE!</v>
      </c>
      <c r="AE355" s="228" t="str">
        <f>IFERROR(VLOOKUP(HelpMe7[[#This Row],[ID]],CGTracker[#All],11,FALSE),"No CG Status Found")</f>
        <v>No CG Status Found</v>
      </c>
      <c r="AF355" s="228" t="e">
        <f>MONTH(TEXT(HelpMe7[[#This Row],[Updated Creation Date]],"mmm dd, yyyy hh:mm"))</f>
        <v>#VALUE!</v>
      </c>
      <c r="AG355" s="228" t="e">
        <f>_xlfn.CONCAT(HelpMe7[[#This Row],[Year]],"-M",HelpMe7[[#This Row],[Month]])</f>
        <v>#VALUE!</v>
      </c>
      <c r="AH355" s="228" t="str">
        <f ca="1">IF(HelpMe7[[#This Row],[Age]]&lt;2,"Less than 2",IF(HelpMe7[[#This Row],[Age]]&lt;5,"From 2 to 5",IF(HelpMe7[[#This Row],[Age]]&lt;10,"From 5 to 10","More than 10")))</f>
        <v>More than 10</v>
      </c>
      <c r="AI3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45517.620833333334</v>
      </c>
      <c r="AJ3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45544.622916666667</v>
      </c>
    </row>
    <row r="356" spans="1:36" ht="14.5">
      <c r="A356" s="237" t="s">
        <v>4343</v>
      </c>
      <c r="B356" s="224" t="s">
        <v>117</v>
      </c>
      <c r="C356" s="224" t="s">
        <v>795</v>
      </c>
      <c r="D356" s="1" t="s">
        <v>1828</v>
      </c>
      <c r="E356" s="224" t="s">
        <v>1715</v>
      </c>
      <c r="F356" s="224" t="s">
        <v>843</v>
      </c>
      <c r="G356" s="224" t="s">
        <v>844</v>
      </c>
      <c r="H356" s="224" t="s">
        <v>403</v>
      </c>
      <c r="I356" s="227" t="s">
        <v>4344</v>
      </c>
      <c r="J356" s="225" t="s">
        <v>4345</v>
      </c>
      <c r="K356" s="224" t="s">
        <v>845</v>
      </c>
      <c r="L356" s="225" t="s">
        <v>3818</v>
      </c>
      <c r="M356" s="224" t="s">
        <v>1715</v>
      </c>
      <c r="N356" s="224" t="s">
        <v>983</v>
      </c>
      <c r="O356" s="224" t="s">
        <v>848</v>
      </c>
      <c r="P356" s="225" t="s">
        <v>3818</v>
      </c>
      <c r="Q356" s="224" t="s">
        <v>795</v>
      </c>
      <c r="R356" s="225" t="s">
        <v>4346</v>
      </c>
      <c r="S356" s="225" t="s">
        <v>4347</v>
      </c>
      <c r="T356" s="225" t="s">
        <v>4345</v>
      </c>
      <c r="U356" s="224" t="s">
        <v>885</v>
      </c>
      <c r="V356" s="224" t="s">
        <v>1260</v>
      </c>
      <c r="W356" s="224" t="s">
        <v>850</v>
      </c>
      <c r="X356" s="228" t="str">
        <f>VLOOKUP(HelpMe7[[#This Row],[Technician]],Technicians[#All],3,FALSE)</f>
        <v>RAK Ceramics</v>
      </c>
      <c r="Y356" s="228" t="str">
        <f>VLOOKUP(HelpMe7[[#This Row],[Technician]],Technicians[#All],2,FALSE)</f>
        <v>SAP Basis</v>
      </c>
      <c r="Z356" s="233" t="e">
        <f>IF((TEXT("Oct 28, 2024 00:00 AM","mmm dd, yyyy hh:mm") - TEXT(HelpMe7[[#This Row],[Updated Creation Date]],"mmm dd, yyyy hh:mm"))&gt;0, "Yes","No")</f>
        <v>#VALUE!</v>
      </c>
      <c r="AA356" s="230">
        <f ca="1">IF(HelpMe7[[#This Row],[Updated Resolved Date]]="-",NOW()-TEXT(HelpMe7[[#This Row],[Updated Creation Date]],"mmm dd, yyyy hh:mm"),HelpMe7[[#This Row],[Updated Resolved Date]]-HelpMe7[[#This Row],[Updated Creation Date]])</f>
        <v>13.991666666668607</v>
      </c>
      <c r="AB356" s="231" t="e">
        <f>YEAR(TEXT(HelpMe7[[#This Row],[Updated Creation Date]],"mmm dd, yyyy hh:mm"))</f>
        <v>#VALUE!</v>
      </c>
      <c r="AC356" s="228" t="e">
        <f>WEEKNUM(TEXT(HelpMe7[[#This Row],[Updated Creation Date]],"mmm dd, yyyy hh:mm"),2)</f>
        <v>#VALUE!</v>
      </c>
      <c r="AD356" s="228" t="e">
        <f>_xlfn.CONCAT(HelpMe7[[#This Row],[Year]],"-W",HelpMe7[[#This Row],[Week'#]])</f>
        <v>#VALUE!</v>
      </c>
      <c r="AE356" s="228" t="str">
        <f>IFERROR(VLOOKUP(HelpMe7[[#This Row],[ID]],CGTracker[#All],11,FALSE),"No CG Status Found")</f>
        <v>No CG Status Found</v>
      </c>
      <c r="AF356" s="228" t="e">
        <f>MONTH(TEXT(HelpMe7[[#This Row],[Updated Creation Date]],"mmm dd, yyyy hh:mm"))</f>
        <v>#VALUE!</v>
      </c>
      <c r="AG356" s="228" t="e">
        <f>_xlfn.CONCAT(HelpMe7[[#This Row],[Year]],"-M",HelpMe7[[#This Row],[Month]])</f>
        <v>#VALUE!</v>
      </c>
      <c r="AH356" s="228" t="str">
        <f ca="1">IF(HelpMe7[[#This Row],[Age]]&lt;2,"Less than 2",IF(HelpMe7[[#This Row],[Age]]&lt;5,"From 2 to 5",IF(HelpMe7[[#This Row],[Age]]&lt;10,"From 5 to 10","More than 10")))</f>
        <v>More than 10</v>
      </c>
      <c r="AI3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45517.675694444442</v>
      </c>
      <c r="AJ3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45531.667361111111</v>
      </c>
    </row>
    <row r="357" spans="1:36" ht="14.5">
      <c r="A357" s="237" t="s">
        <v>4348</v>
      </c>
      <c r="B357" s="224" t="s">
        <v>156</v>
      </c>
      <c r="C357" s="224" t="s">
        <v>881</v>
      </c>
      <c r="D357" s="1" t="s">
        <v>2162</v>
      </c>
      <c r="E357" s="224" t="s">
        <v>991</v>
      </c>
      <c r="F357" s="224" t="s">
        <v>1120</v>
      </c>
      <c r="G357" s="224" t="s">
        <v>942</v>
      </c>
      <c r="H357" s="224" t="s">
        <v>403</v>
      </c>
      <c r="I357" s="227" t="s">
        <v>4349</v>
      </c>
      <c r="J357" s="225" t="s">
        <v>4350</v>
      </c>
      <c r="K357" s="224" t="s">
        <v>845</v>
      </c>
      <c r="L357" s="225" t="s">
        <v>4351</v>
      </c>
      <c r="M357" s="224" t="s">
        <v>886</v>
      </c>
      <c r="N357" s="224" t="s">
        <v>895</v>
      </c>
      <c r="O357" s="224" t="s">
        <v>848</v>
      </c>
      <c r="P357" s="225" t="s">
        <v>4351</v>
      </c>
      <c r="Q357" s="224" t="s">
        <v>881</v>
      </c>
      <c r="R357" s="225" t="s">
        <v>4352</v>
      </c>
      <c r="S357" s="225" t="s">
        <v>4352</v>
      </c>
      <c r="T357" s="225" t="s">
        <v>4350</v>
      </c>
      <c r="U357" s="224" t="s">
        <v>1260</v>
      </c>
      <c r="V357" s="224" t="s">
        <v>4353</v>
      </c>
      <c r="W357" s="224" t="s">
        <v>850</v>
      </c>
      <c r="X357" s="228" t="str">
        <f>VLOOKUP(HelpMe7[[#This Row],[Technician]],Technicians[#All],3,FALSE)</f>
        <v>RAK Ceramics</v>
      </c>
      <c r="Y357" s="228" t="str">
        <f>VLOOKUP(HelpMe7[[#This Row],[Technician]],Technicians[#All],2,FALSE)</f>
        <v>SAP Integration</v>
      </c>
      <c r="Z357" s="233" t="e">
        <f>IF((TEXT("Oct 28, 2024 00:00 AM","mmm dd, yyyy hh:mm") - TEXT(HelpMe7[[#This Row],[Updated Creation Date]],"mmm dd, yyyy hh:mm"))&gt;0, "Yes","No")</f>
        <v>#VALUE!</v>
      </c>
      <c r="AA357" s="230">
        <f ca="1">IF(HelpMe7[[#This Row],[Updated Resolved Date]]="-",NOW()-TEXT(HelpMe7[[#This Row],[Updated Creation Date]],"mmm dd, yyyy hh:mm"),HelpMe7[[#This Row],[Updated Resolved Date]]-HelpMe7[[#This Row],[Updated Creation Date]])</f>
        <v>1.3888888861401938E-3</v>
      </c>
      <c r="AB357" s="231" t="e">
        <f>YEAR(TEXT(HelpMe7[[#This Row],[Updated Creation Date]],"mmm dd, yyyy hh:mm"))</f>
        <v>#VALUE!</v>
      </c>
      <c r="AC357" s="228" t="e">
        <f>WEEKNUM(TEXT(HelpMe7[[#This Row],[Updated Creation Date]],"mmm dd, yyyy hh:mm"),2)</f>
        <v>#VALUE!</v>
      </c>
      <c r="AD357" s="228" t="e">
        <f>_xlfn.CONCAT(HelpMe7[[#This Row],[Year]],"-W",HelpMe7[[#This Row],[Week'#]])</f>
        <v>#VALUE!</v>
      </c>
      <c r="AE357" s="228" t="str">
        <f>IFERROR(VLOOKUP(HelpMe7[[#This Row],[ID]],CGTracker[#All],11,FALSE),"No CG Status Found")</f>
        <v>No CG Status Found</v>
      </c>
      <c r="AF357" s="228" t="e">
        <f>MONTH(TEXT(HelpMe7[[#This Row],[Updated Creation Date]],"mmm dd, yyyy hh:mm"))</f>
        <v>#VALUE!</v>
      </c>
      <c r="AG357" s="228" t="e">
        <f>_xlfn.CONCAT(HelpMe7[[#This Row],[Year]],"-M",HelpMe7[[#This Row],[Month]])</f>
        <v>#VALUE!</v>
      </c>
      <c r="AH357" s="228" t="str">
        <f ca="1">IF(HelpMe7[[#This Row],[Age]]&lt;2,"Less than 2",IF(HelpMe7[[#This Row],[Age]]&lt;5,"From 2 to 5",IF(HelpMe7[[#This Row],[Age]]&lt;10,"From 5 to 10","More than 10")))</f>
        <v>Less than 2</v>
      </c>
      <c r="AI3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45517.397916666669</v>
      </c>
      <c r="AJ3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45517.399305555555</v>
      </c>
    </row>
    <row r="358" spans="1:36" ht="14.5">
      <c r="A358" s="237" t="s">
        <v>4354</v>
      </c>
      <c r="B358" s="224" t="s">
        <v>117</v>
      </c>
      <c r="C358" s="224" t="s">
        <v>795</v>
      </c>
      <c r="D358" s="1" t="s">
        <v>2075</v>
      </c>
      <c r="E358" s="224" t="s">
        <v>1812</v>
      </c>
      <c r="F358" s="224" t="s">
        <v>884</v>
      </c>
      <c r="G358" s="224" t="s">
        <v>844</v>
      </c>
      <c r="H358" s="224" t="s">
        <v>403</v>
      </c>
      <c r="I358" s="227" t="s">
        <v>4355</v>
      </c>
      <c r="J358" s="225" t="s">
        <v>4356</v>
      </c>
      <c r="K358" s="224" t="s">
        <v>845</v>
      </c>
      <c r="L358" s="225" t="s">
        <v>4357</v>
      </c>
      <c r="M358" s="224" t="s">
        <v>1812</v>
      </c>
      <c r="N358" s="224" t="s">
        <v>1813</v>
      </c>
      <c r="O358" s="224" t="s">
        <v>848</v>
      </c>
      <c r="P358" s="225" t="s">
        <v>4357</v>
      </c>
      <c r="Q358" s="224" t="s">
        <v>795</v>
      </c>
      <c r="R358" s="225" t="s">
        <v>4358</v>
      </c>
      <c r="S358" s="225" t="s">
        <v>4358</v>
      </c>
      <c r="T358" s="225" t="s">
        <v>4356</v>
      </c>
      <c r="U358" s="224" t="s">
        <v>885</v>
      </c>
      <c r="V358" s="224" t="s">
        <v>1260</v>
      </c>
      <c r="W358" s="224" t="s">
        <v>850</v>
      </c>
      <c r="X358" s="228" t="str">
        <f>VLOOKUP(HelpMe7[[#This Row],[Technician]],Technicians[#All],3,FALSE)</f>
        <v>RAK Ceramics</v>
      </c>
      <c r="Y358" s="228" t="str">
        <f>VLOOKUP(HelpMe7[[#This Row],[Technician]],Technicians[#All],2,FALSE)</f>
        <v>SAP Basis</v>
      </c>
      <c r="Z358" s="233" t="e">
        <f>IF((TEXT("Oct 28, 2024 00:00 AM","mmm dd, yyyy hh:mm") - TEXT(HelpMe7[[#This Row],[Updated Creation Date]],"mmm dd, yyyy hh:mm"))&gt;0, "Yes","No")</f>
        <v>#VALUE!</v>
      </c>
      <c r="AA358" s="230">
        <f ca="1">IF(HelpMe7[[#This Row],[Updated Resolved Date]]="-",NOW()-TEXT(HelpMe7[[#This Row],[Updated Creation Date]],"mmm dd, yyyy hh:mm"),HelpMe7[[#This Row],[Updated Resolved Date]]-HelpMe7[[#This Row],[Updated Creation Date]])</f>
        <v>14.9375</v>
      </c>
      <c r="AB358" s="231" t="e">
        <f>YEAR(TEXT(HelpMe7[[#This Row],[Updated Creation Date]],"mmm dd, yyyy hh:mm"))</f>
        <v>#VALUE!</v>
      </c>
      <c r="AC358" s="228" t="e">
        <f>WEEKNUM(TEXT(HelpMe7[[#This Row],[Updated Creation Date]],"mmm dd, yyyy hh:mm"),2)</f>
        <v>#VALUE!</v>
      </c>
      <c r="AD358" s="228" t="e">
        <f>_xlfn.CONCAT(HelpMe7[[#This Row],[Year]],"-W",HelpMe7[[#This Row],[Week'#]])</f>
        <v>#VALUE!</v>
      </c>
      <c r="AE358" s="228" t="str">
        <f>IFERROR(VLOOKUP(HelpMe7[[#This Row],[ID]],CGTracker[#All],11,FALSE),"No CG Status Found")</f>
        <v>No CG Status Found</v>
      </c>
      <c r="AF358" s="228" t="e">
        <f>MONTH(TEXT(HelpMe7[[#This Row],[Updated Creation Date]],"mmm dd, yyyy hh:mm"))</f>
        <v>#VALUE!</v>
      </c>
      <c r="AG358" s="228" t="e">
        <f>_xlfn.CONCAT(HelpMe7[[#This Row],[Year]],"-M",HelpMe7[[#This Row],[Month]])</f>
        <v>#VALUE!</v>
      </c>
      <c r="AH358" s="228" t="str">
        <f ca="1">IF(HelpMe7[[#This Row],[Age]]&lt;2,"Less than 2",IF(HelpMe7[[#This Row],[Age]]&lt;5,"From 2 to 5",IF(HelpMe7[[#This Row],[Age]]&lt;10,"From 5 to 10","More than 10")))</f>
        <v>More than 10</v>
      </c>
      <c r="AI3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45517.518750000003</v>
      </c>
      <c r="AJ3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45532.456250000003</v>
      </c>
    </row>
    <row r="359" spans="1:36" ht="26">
      <c r="A359" s="237" t="s">
        <v>4359</v>
      </c>
      <c r="B359" s="224" t="s">
        <v>117</v>
      </c>
      <c r="C359" s="224" t="s">
        <v>795</v>
      </c>
      <c r="D359" s="1" t="s">
        <v>2359</v>
      </c>
      <c r="E359" s="224" t="s">
        <v>1597</v>
      </c>
      <c r="F359" s="224" t="s">
        <v>854</v>
      </c>
      <c r="G359" s="224" t="s">
        <v>855</v>
      </c>
      <c r="H359" s="224" t="s">
        <v>131</v>
      </c>
      <c r="I359" s="227" t="s">
        <v>4360</v>
      </c>
      <c r="J359" s="225" t="s">
        <v>4361</v>
      </c>
      <c r="K359" s="224" t="s">
        <v>845</v>
      </c>
      <c r="L359" s="225" t="s">
        <v>1260</v>
      </c>
      <c r="M359" s="224" t="s">
        <v>1597</v>
      </c>
      <c r="N359" s="224" t="s">
        <v>1000</v>
      </c>
      <c r="O359" s="224" t="s">
        <v>972</v>
      </c>
      <c r="P359" s="225" t="s">
        <v>3311</v>
      </c>
      <c r="Q359" s="224" t="s">
        <v>861</v>
      </c>
      <c r="R359" s="225" t="s">
        <v>1260</v>
      </c>
      <c r="S359" s="225" t="s">
        <v>4362</v>
      </c>
      <c r="T359" s="225" t="s">
        <v>4361</v>
      </c>
      <c r="U359" s="224" t="s">
        <v>845</v>
      </c>
      <c r="V359" s="224" t="s">
        <v>1260</v>
      </c>
      <c r="W359" s="224" t="s">
        <v>850</v>
      </c>
      <c r="X359" s="228" t="str">
        <f>VLOOKUP(HelpMe7[[#This Row],[Technician]],Technicians[#All],3,FALSE)</f>
        <v>RAK Ceramics</v>
      </c>
      <c r="Y359" s="228" t="str">
        <f>VLOOKUP(HelpMe7[[#This Row],[Technician]],Technicians[#All],2,FALSE)</f>
        <v>SAP PP</v>
      </c>
      <c r="Z359" s="233" t="e">
        <f>IF((TEXT("Oct 28, 2024 00:00 AM","mmm dd, yyyy hh:mm") - TEXT(HelpMe7[[#This Row],[Updated Creation Date]],"mmm dd, yyyy hh:mm"))&gt;0, "Yes","No")</f>
        <v>#VALUE!</v>
      </c>
      <c r="AA359" s="230">
        <f ca="1">IF(HelpMe7[[#This Row],[Updated Resolved Date]]="-",NOW()-TEXT(HelpMe7[[#This Row],[Updated Creation Date]],"mmm dd, yyyy hh:mm"),HelpMe7[[#This Row],[Updated Resolved Date]]-HelpMe7[[#This Row],[Updated Creation Date]])</f>
        <v>136.03252905092086</v>
      </c>
      <c r="AB359" s="231" t="e">
        <f>YEAR(TEXT(HelpMe7[[#This Row],[Updated Creation Date]],"mmm dd, yyyy hh:mm"))</f>
        <v>#VALUE!</v>
      </c>
      <c r="AC359" s="228" t="e">
        <f>WEEKNUM(TEXT(HelpMe7[[#This Row],[Updated Creation Date]],"mmm dd, yyyy hh:mm"),2)</f>
        <v>#VALUE!</v>
      </c>
      <c r="AD359" s="228" t="e">
        <f>_xlfn.CONCAT(HelpMe7[[#This Row],[Year]],"-W",HelpMe7[[#This Row],[Week'#]])</f>
        <v>#VALUE!</v>
      </c>
      <c r="AE359" s="228" t="str">
        <f>IFERROR(VLOOKUP(HelpMe7[[#This Row],[ID]],CGTracker[#All],11,FALSE),"No CG Status Found")</f>
        <v>No CG Status Found</v>
      </c>
      <c r="AF359" s="228" t="e">
        <f>MONTH(TEXT(HelpMe7[[#This Row],[Updated Creation Date]],"mmm dd, yyyy hh:mm"))</f>
        <v>#VALUE!</v>
      </c>
      <c r="AG359" s="228" t="e">
        <f>_xlfn.CONCAT(HelpMe7[[#This Row],[Year]],"-M",HelpMe7[[#This Row],[Month]])</f>
        <v>#VALUE!</v>
      </c>
      <c r="AH359" s="228" t="str">
        <f ca="1">IF(HelpMe7[[#This Row],[Age]]&lt;2,"Less than 2",IF(HelpMe7[[#This Row],[Age]]&lt;5,"From 2 to 5",IF(HelpMe7[[#This Row],[Age]]&lt;10,"From 5 to 10","More than 10")))</f>
        <v>More than 10</v>
      </c>
      <c r="AI3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45516.75277777778</v>
      </c>
      <c r="AJ3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60" spans="1:36" ht="14.5">
      <c r="A360" s="237" t="s">
        <v>4363</v>
      </c>
      <c r="B360" s="224" t="s">
        <v>156</v>
      </c>
      <c r="C360" s="224" t="s">
        <v>861</v>
      </c>
      <c r="D360" s="1" t="s">
        <v>2443</v>
      </c>
      <c r="E360" s="224" t="s">
        <v>1013</v>
      </c>
      <c r="F360" s="224" t="s">
        <v>963</v>
      </c>
      <c r="G360" s="224" t="s">
        <v>516</v>
      </c>
      <c r="H360" s="224" t="s">
        <v>403</v>
      </c>
      <c r="I360" s="227" t="s">
        <v>4364</v>
      </c>
      <c r="J360" s="225" t="s">
        <v>4365</v>
      </c>
      <c r="K360" s="224" t="s">
        <v>845</v>
      </c>
      <c r="L360" s="225" t="s">
        <v>4366</v>
      </c>
      <c r="M360" s="224" t="s">
        <v>1013</v>
      </c>
      <c r="N360" s="224" t="s">
        <v>1014</v>
      </c>
      <c r="O360" s="224" t="s">
        <v>848</v>
      </c>
      <c r="P360" s="225" t="s">
        <v>4366</v>
      </c>
      <c r="Q360" s="224" t="s">
        <v>795</v>
      </c>
      <c r="R360" s="225" t="s">
        <v>4367</v>
      </c>
      <c r="S360" s="225" t="s">
        <v>4368</v>
      </c>
      <c r="T360" s="225" t="s">
        <v>4365</v>
      </c>
      <c r="U360" s="224" t="s">
        <v>1260</v>
      </c>
      <c r="V360" s="224" t="s">
        <v>4369</v>
      </c>
      <c r="W360" s="224" t="s">
        <v>850</v>
      </c>
      <c r="X360" s="228" t="str">
        <f>VLOOKUP(HelpMe7[[#This Row],[Technician]],Technicians[#All],3,FALSE)</f>
        <v>RAK Ceramics</v>
      </c>
      <c r="Y360" s="228" t="str">
        <f>VLOOKUP(HelpMe7[[#This Row],[Technician]],Technicians[#All],2,FALSE)</f>
        <v>Business Head India</v>
      </c>
      <c r="Z360" s="233" t="e">
        <f>IF((TEXT("Oct 28, 2024 00:00 AM","mmm dd, yyyy hh:mm") - TEXT(HelpMe7[[#This Row],[Updated Creation Date]],"mmm dd, yyyy hh:mm"))&gt;0, "Yes","No")</f>
        <v>#VALUE!</v>
      </c>
      <c r="AA360" s="230">
        <f ca="1">IF(HelpMe7[[#This Row],[Updated Resolved Date]]="-",NOW()-TEXT(HelpMe7[[#This Row],[Updated Creation Date]],"mmm dd, yyyy hh:mm"),HelpMe7[[#This Row],[Updated Resolved Date]]-HelpMe7[[#This Row],[Updated Creation Date]])</f>
        <v>0.25486111111240461</v>
      </c>
      <c r="AB360" s="231" t="e">
        <f>YEAR(TEXT(HelpMe7[[#This Row],[Updated Creation Date]],"mmm dd, yyyy hh:mm"))</f>
        <v>#VALUE!</v>
      </c>
      <c r="AC360" s="228" t="e">
        <f>WEEKNUM(TEXT(HelpMe7[[#This Row],[Updated Creation Date]],"mmm dd, yyyy hh:mm"),2)</f>
        <v>#VALUE!</v>
      </c>
      <c r="AD360" s="228" t="e">
        <f>_xlfn.CONCAT(HelpMe7[[#This Row],[Year]],"-W",HelpMe7[[#This Row],[Week'#]])</f>
        <v>#VALUE!</v>
      </c>
      <c r="AE360" s="228" t="str">
        <f>IFERROR(VLOOKUP(HelpMe7[[#This Row],[ID]],CGTracker[#All],11,FALSE),"No CG Status Found")</f>
        <v>No CG Status Found</v>
      </c>
      <c r="AF360" s="228" t="e">
        <f>MONTH(TEXT(HelpMe7[[#This Row],[Updated Creation Date]],"mmm dd, yyyy hh:mm"))</f>
        <v>#VALUE!</v>
      </c>
      <c r="AG360" s="228" t="e">
        <f>_xlfn.CONCAT(HelpMe7[[#This Row],[Year]],"-M",HelpMe7[[#This Row],[Month]])</f>
        <v>#VALUE!</v>
      </c>
      <c r="AH360" s="228" t="str">
        <f ca="1">IF(HelpMe7[[#This Row],[Age]]&lt;2,"Less than 2",IF(HelpMe7[[#This Row],[Age]]&lt;5,"From 2 to 5",IF(HelpMe7[[#This Row],[Age]]&lt;10,"From 5 to 10","More than 10")))</f>
        <v>Less than 2</v>
      </c>
      <c r="AI3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45517.324305555558</v>
      </c>
      <c r="AJ3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45517.57916666667</v>
      </c>
    </row>
    <row r="361" spans="1:36" ht="14.5">
      <c r="A361" s="237" t="s">
        <v>4370</v>
      </c>
      <c r="B361" s="224" t="s">
        <v>156</v>
      </c>
      <c r="C361" s="224" t="s">
        <v>795</v>
      </c>
      <c r="D361" s="1" t="s">
        <v>1558</v>
      </c>
      <c r="E361" s="224" t="s">
        <v>1013</v>
      </c>
      <c r="F361" s="224" t="s">
        <v>963</v>
      </c>
      <c r="G361" s="224" t="s">
        <v>516</v>
      </c>
      <c r="H361" s="224" t="s">
        <v>403</v>
      </c>
      <c r="I361" s="227" t="s">
        <v>4371</v>
      </c>
      <c r="J361" s="225" t="s">
        <v>4365</v>
      </c>
      <c r="K361" s="224" t="s">
        <v>845</v>
      </c>
      <c r="L361" s="225" t="s">
        <v>4372</v>
      </c>
      <c r="M361" s="224" t="s">
        <v>1013</v>
      </c>
      <c r="N361" s="224" t="s">
        <v>1014</v>
      </c>
      <c r="O361" s="224" t="s">
        <v>848</v>
      </c>
      <c r="P361" s="225" t="s">
        <v>4372</v>
      </c>
      <c r="Q361" s="224" t="s">
        <v>795</v>
      </c>
      <c r="R361" s="225" t="s">
        <v>4373</v>
      </c>
      <c r="S361" s="225" t="s">
        <v>4374</v>
      </c>
      <c r="T361" s="225" t="s">
        <v>4365</v>
      </c>
      <c r="U361" s="224" t="s">
        <v>1260</v>
      </c>
      <c r="V361" s="224" t="s">
        <v>4375</v>
      </c>
      <c r="W361" s="224" t="s">
        <v>850</v>
      </c>
      <c r="X361" s="228" t="str">
        <f>VLOOKUP(HelpMe7[[#This Row],[Technician]],Technicians[#All],3,FALSE)</f>
        <v>RAK Ceramics</v>
      </c>
      <c r="Y361" s="228" t="str">
        <f>VLOOKUP(HelpMe7[[#This Row],[Technician]],Technicians[#All],2,FALSE)</f>
        <v>Business Head India</v>
      </c>
      <c r="Z361" s="233" t="e">
        <f>IF((TEXT("Oct 28, 2024 00:00 AM","mmm dd, yyyy hh:mm") - TEXT(HelpMe7[[#This Row],[Updated Creation Date]],"mmm dd, yyyy hh:mm"))&gt;0, "Yes","No")</f>
        <v>#VALUE!</v>
      </c>
      <c r="AA361" s="230">
        <f ca="1">IF(HelpMe7[[#This Row],[Updated Resolved Date]]="-",NOW()-TEXT(HelpMe7[[#This Row],[Updated Creation Date]],"mmm dd, yyyy hh:mm"),HelpMe7[[#This Row],[Updated Resolved Date]]-HelpMe7[[#This Row],[Updated Creation Date]])</f>
        <v>22.409027777779556</v>
      </c>
      <c r="AB361" s="231" t="e">
        <f>YEAR(TEXT(HelpMe7[[#This Row],[Updated Creation Date]],"mmm dd, yyyy hh:mm"))</f>
        <v>#VALUE!</v>
      </c>
      <c r="AC361" s="228" t="e">
        <f>WEEKNUM(TEXT(HelpMe7[[#This Row],[Updated Creation Date]],"mmm dd, yyyy hh:mm"),2)</f>
        <v>#VALUE!</v>
      </c>
      <c r="AD361" s="228" t="e">
        <f>_xlfn.CONCAT(HelpMe7[[#This Row],[Year]],"-W",HelpMe7[[#This Row],[Week'#]])</f>
        <v>#VALUE!</v>
      </c>
      <c r="AE361" s="228" t="str">
        <f>IFERROR(VLOOKUP(HelpMe7[[#This Row],[ID]],CGTracker[#All],11,FALSE),"No CG Status Found")</f>
        <v>No CG Status Found</v>
      </c>
      <c r="AF361" s="228" t="e">
        <f>MONTH(TEXT(HelpMe7[[#This Row],[Updated Creation Date]],"mmm dd, yyyy hh:mm"))</f>
        <v>#VALUE!</v>
      </c>
      <c r="AG361" s="228" t="e">
        <f>_xlfn.CONCAT(HelpMe7[[#This Row],[Year]],"-M",HelpMe7[[#This Row],[Month]])</f>
        <v>#VALUE!</v>
      </c>
      <c r="AH361" s="228" t="str">
        <f ca="1">IF(HelpMe7[[#This Row],[Age]]&lt;2,"Less than 2",IF(HelpMe7[[#This Row],[Age]]&lt;5,"From 2 to 5",IF(HelpMe7[[#This Row],[Age]]&lt;10,"From 5 to 10","More than 10")))</f>
        <v>More than 10</v>
      </c>
      <c r="AI3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45517.332638888889</v>
      </c>
      <c r="AJ3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45539.741666666669</v>
      </c>
    </row>
    <row r="362" spans="1:36" ht="14.5">
      <c r="A362" s="237" t="s">
        <v>4376</v>
      </c>
      <c r="B362" s="224" t="s">
        <v>117</v>
      </c>
      <c r="C362" s="224" t="s">
        <v>906</v>
      </c>
      <c r="D362" s="1" t="s">
        <v>1009</v>
      </c>
      <c r="E362" s="224" t="s">
        <v>1010</v>
      </c>
      <c r="F362" s="224" t="s">
        <v>843</v>
      </c>
      <c r="G362" s="224" t="s">
        <v>844</v>
      </c>
      <c r="H362" s="224" t="s">
        <v>403</v>
      </c>
      <c r="I362" s="227" t="s">
        <v>4377</v>
      </c>
      <c r="J362" s="225" t="s">
        <v>4378</v>
      </c>
      <c r="K362" s="224" t="s">
        <v>845</v>
      </c>
      <c r="L362" s="225" t="s">
        <v>4379</v>
      </c>
      <c r="M362" s="224" t="s">
        <v>1010</v>
      </c>
      <c r="N362" s="224" t="s">
        <v>934</v>
      </c>
      <c r="O362" s="224" t="s">
        <v>848</v>
      </c>
      <c r="P362" s="225" t="s">
        <v>4379</v>
      </c>
      <c r="Q362" s="224" t="s">
        <v>861</v>
      </c>
      <c r="R362" s="225" t="s">
        <v>4380</v>
      </c>
      <c r="S362" s="225" t="s">
        <v>4381</v>
      </c>
      <c r="T362" s="225" t="s">
        <v>4378</v>
      </c>
      <c r="U362" s="224" t="s">
        <v>885</v>
      </c>
      <c r="V362" s="224" t="s">
        <v>1260</v>
      </c>
      <c r="W362" s="224" t="s">
        <v>850</v>
      </c>
      <c r="X362" s="228" t="str">
        <f>VLOOKUP(HelpMe7[[#This Row],[Technician]],Technicians[#All],3,FALSE)</f>
        <v>RAK Ceramics</v>
      </c>
      <c r="Y362" s="228" t="str">
        <f>VLOOKUP(HelpMe7[[#This Row],[Technician]],Technicians[#All],2,FALSE)</f>
        <v>SAP Basis</v>
      </c>
      <c r="Z362" s="233" t="e">
        <f>IF((TEXT("Oct 28, 2024 00:00 AM","mmm dd, yyyy hh:mm") - TEXT(HelpMe7[[#This Row],[Updated Creation Date]],"mmm dd, yyyy hh:mm"))&gt;0, "Yes","No")</f>
        <v>#VALUE!</v>
      </c>
      <c r="AA362" s="230">
        <f ca="1">IF(HelpMe7[[#This Row],[Updated Resolved Date]]="-",NOW()-TEXT(HelpMe7[[#This Row],[Updated Creation Date]],"mmm dd, yyyy hh:mm"),HelpMe7[[#This Row],[Updated Resolved Date]]-HelpMe7[[#This Row],[Updated Creation Date]])</f>
        <v>70.244444444448163</v>
      </c>
      <c r="AB362" s="231" t="e">
        <f>YEAR(TEXT(HelpMe7[[#This Row],[Updated Creation Date]],"mmm dd, yyyy hh:mm"))</f>
        <v>#VALUE!</v>
      </c>
      <c r="AC362" s="228" t="e">
        <f>WEEKNUM(TEXT(HelpMe7[[#This Row],[Updated Creation Date]],"mmm dd, yyyy hh:mm"),2)</f>
        <v>#VALUE!</v>
      </c>
      <c r="AD362" s="228" t="e">
        <f>_xlfn.CONCAT(HelpMe7[[#This Row],[Year]],"-W",HelpMe7[[#This Row],[Week'#]])</f>
        <v>#VALUE!</v>
      </c>
      <c r="AE362" s="228" t="str">
        <f>IFERROR(VLOOKUP(HelpMe7[[#This Row],[ID]],CGTracker[#All],11,FALSE),"No CG Status Found")</f>
        <v>No CG Status Found</v>
      </c>
      <c r="AF362" s="228" t="e">
        <f>MONTH(TEXT(HelpMe7[[#This Row],[Updated Creation Date]],"mmm dd, yyyy hh:mm"))</f>
        <v>#VALUE!</v>
      </c>
      <c r="AG362" s="228" t="e">
        <f>_xlfn.CONCAT(HelpMe7[[#This Row],[Year]],"-M",HelpMe7[[#This Row],[Month]])</f>
        <v>#VALUE!</v>
      </c>
      <c r="AH362" s="228" t="str">
        <f ca="1">IF(HelpMe7[[#This Row],[Age]]&lt;2,"Less than 2",IF(HelpMe7[[#This Row],[Age]]&lt;5,"From 2 to 5",IF(HelpMe7[[#This Row],[Age]]&lt;10,"From 5 to 10","More than 10")))</f>
        <v>More than 10</v>
      </c>
      <c r="AI3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45517.42083333333</v>
      </c>
      <c r="AJ3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45587.665277777778</v>
      </c>
    </row>
    <row r="363" spans="1:36" ht="14.5">
      <c r="A363" s="237" t="s">
        <v>4382</v>
      </c>
      <c r="B363" s="224" t="s">
        <v>117</v>
      </c>
      <c r="C363" s="224" t="s">
        <v>795</v>
      </c>
      <c r="D363" s="1" t="s">
        <v>4383</v>
      </c>
      <c r="E363" s="224" t="s">
        <v>1237</v>
      </c>
      <c r="F363" s="224" t="s">
        <v>884</v>
      </c>
      <c r="G363" s="224" t="s">
        <v>844</v>
      </c>
      <c r="H363" s="224" t="s">
        <v>403</v>
      </c>
      <c r="I363" s="227" t="s">
        <v>4384</v>
      </c>
      <c r="J363" s="225" t="s">
        <v>4385</v>
      </c>
      <c r="K363" s="224" t="s">
        <v>845</v>
      </c>
      <c r="L363" s="225" t="s">
        <v>4386</v>
      </c>
      <c r="M363" s="224" t="s">
        <v>1237</v>
      </c>
      <c r="N363" s="224" t="s">
        <v>1027</v>
      </c>
      <c r="O363" s="224" t="s">
        <v>848</v>
      </c>
      <c r="P363" s="225" t="s">
        <v>4386</v>
      </c>
      <c r="Q363" s="224" t="s">
        <v>795</v>
      </c>
      <c r="R363" s="225" t="s">
        <v>4387</v>
      </c>
      <c r="S363" s="225" t="s">
        <v>4387</v>
      </c>
      <c r="T363" s="225" t="s">
        <v>4385</v>
      </c>
      <c r="U363" s="224" t="s">
        <v>885</v>
      </c>
      <c r="V363" s="224" t="s">
        <v>1260</v>
      </c>
      <c r="W363" s="224" t="s">
        <v>850</v>
      </c>
      <c r="X363" s="228" t="str">
        <f>VLOOKUP(HelpMe7[[#This Row],[Technician]],Technicians[#All],3,FALSE)</f>
        <v>RAK Ceramics</v>
      </c>
      <c r="Y363" s="228" t="str">
        <f>VLOOKUP(HelpMe7[[#This Row],[Technician]],Technicians[#All],2,FALSE)</f>
        <v>SAP Basis</v>
      </c>
      <c r="Z363" s="233" t="e">
        <f>IF((TEXT("Oct 28, 2024 00:00 AM","mmm dd, yyyy hh:mm") - TEXT(HelpMe7[[#This Row],[Updated Creation Date]],"mmm dd, yyyy hh:mm"))&gt;0, "Yes","No")</f>
        <v>#VALUE!</v>
      </c>
      <c r="AA363" s="230">
        <f ca="1">IF(HelpMe7[[#This Row],[Updated Resolved Date]]="-",NOW()-TEXT(HelpMe7[[#This Row],[Updated Creation Date]],"mmm dd, yyyy hh:mm"),HelpMe7[[#This Row],[Updated Resolved Date]]-HelpMe7[[#This Row],[Updated Creation Date]])</f>
        <v>9.9243055555562023</v>
      </c>
      <c r="AB363" s="231" t="e">
        <f>YEAR(TEXT(HelpMe7[[#This Row],[Updated Creation Date]],"mmm dd, yyyy hh:mm"))</f>
        <v>#VALUE!</v>
      </c>
      <c r="AC363" s="228" t="e">
        <f>WEEKNUM(TEXT(HelpMe7[[#This Row],[Updated Creation Date]],"mmm dd, yyyy hh:mm"),2)</f>
        <v>#VALUE!</v>
      </c>
      <c r="AD363" s="228" t="e">
        <f>_xlfn.CONCAT(HelpMe7[[#This Row],[Year]],"-W",HelpMe7[[#This Row],[Week'#]])</f>
        <v>#VALUE!</v>
      </c>
      <c r="AE363" s="228" t="str">
        <f>IFERROR(VLOOKUP(HelpMe7[[#This Row],[ID]],CGTracker[#All],11,FALSE),"No CG Status Found")</f>
        <v>No CG Status Found</v>
      </c>
      <c r="AF363" s="228" t="e">
        <f>MONTH(TEXT(HelpMe7[[#This Row],[Updated Creation Date]],"mmm dd, yyyy hh:mm"))</f>
        <v>#VALUE!</v>
      </c>
      <c r="AG363" s="228" t="e">
        <f>_xlfn.CONCAT(HelpMe7[[#This Row],[Year]],"-M",HelpMe7[[#This Row],[Month]])</f>
        <v>#VALUE!</v>
      </c>
      <c r="AH363" s="228" t="str">
        <f ca="1">IF(HelpMe7[[#This Row],[Age]]&lt;2,"Less than 2",IF(HelpMe7[[#This Row],[Age]]&lt;5,"From 2 to 5",IF(HelpMe7[[#This Row],[Age]]&lt;10,"From 5 to 10","More than 10")))</f>
        <v>From 5 to 10</v>
      </c>
      <c r="AI3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45517.734027777777</v>
      </c>
      <c r="AJ3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45527.658333333333</v>
      </c>
    </row>
    <row r="364" spans="1:36" ht="14.5">
      <c r="A364" s="237" t="s">
        <v>4388</v>
      </c>
      <c r="B364" s="224" t="s">
        <v>156</v>
      </c>
      <c r="C364" s="224" t="s">
        <v>795</v>
      </c>
      <c r="D364" s="1" t="s">
        <v>2395</v>
      </c>
      <c r="E364" s="224" t="s">
        <v>1479</v>
      </c>
      <c r="F364" s="224" t="s">
        <v>742</v>
      </c>
      <c r="G364" s="224" t="s">
        <v>864</v>
      </c>
      <c r="H364" s="224" t="s">
        <v>403</v>
      </c>
      <c r="I364" s="227" t="s">
        <v>4389</v>
      </c>
      <c r="J364" s="225" t="s">
        <v>4390</v>
      </c>
      <c r="K364" s="224" t="s">
        <v>845</v>
      </c>
      <c r="L364" s="225" t="s">
        <v>3948</v>
      </c>
      <c r="M364" s="224" t="s">
        <v>948</v>
      </c>
      <c r="N364" s="224" t="s">
        <v>912</v>
      </c>
      <c r="O364" s="224" t="s">
        <v>848</v>
      </c>
      <c r="P364" s="225" t="s">
        <v>3948</v>
      </c>
      <c r="Q364" s="224" t="s">
        <v>795</v>
      </c>
      <c r="R364" s="225" t="s">
        <v>4391</v>
      </c>
      <c r="S364" s="225" t="s">
        <v>4391</v>
      </c>
      <c r="T364" s="225" t="s">
        <v>4390</v>
      </c>
      <c r="U364" s="224" t="s">
        <v>1260</v>
      </c>
      <c r="V364" s="224" t="s">
        <v>1260</v>
      </c>
      <c r="W364" s="224" t="s">
        <v>850</v>
      </c>
      <c r="X364" s="228" t="str">
        <f>VLOOKUP(HelpMe7[[#This Row],[Technician]],Technicians[#All],3,FALSE)</f>
        <v>RAK Ceramics</v>
      </c>
      <c r="Y364" s="228" t="str">
        <f>VLOOKUP(HelpMe7[[#This Row],[Technician]],Technicians[#All],2,FALSE)</f>
        <v>SAP SD</v>
      </c>
      <c r="Z364" s="233" t="e">
        <f>IF((TEXT("Oct 28, 2024 00:00 AM","mmm dd, yyyy hh:mm") - TEXT(HelpMe7[[#This Row],[Updated Creation Date]],"mmm dd, yyyy hh:mm"))&gt;0, "Yes","No")</f>
        <v>#VALUE!</v>
      </c>
      <c r="AA364" s="230">
        <f ca="1">IF(HelpMe7[[#This Row],[Updated Resolved Date]]="-",NOW()-TEXT(HelpMe7[[#This Row],[Updated Creation Date]],"mmm dd, yyyy hh:mm"),HelpMe7[[#This Row],[Updated Resolved Date]]-HelpMe7[[#This Row],[Updated Creation Date]])</f>
        <v>5.6250000001455192E-2</v>
      </c>
      <c r="AB364" s="231" t="e">
        <f>YEAR(TEXT(HelpMe7[[#This Row],[Updated Creation Date]],"mmm dd, yyyy hh:mm"))</f>
        <v>#VALUE!</v>
      </c>
      <c r="AC364" s="228" t="e">
        <f>WEEKNUM(TEXT(HelpMe7[[#This Row],[Updated Creation Date]],"mmm dd, yyyy hh:mm"),2)</f>
        <v>#VALUE!</v>
      </c>
      <c r="AD364" s="228" t="e">
        <f>_xlfn.CONCAT(HelpMe7[[#This Row],[Year]],"-W",HelpMe7[[#This Row],[Week'#]])</f>
        <v>#VALUE!</v>
      </c>
      <c r="AE364" s="228" t="str">
        <f>IFERROR(VLOOKUP(HelpMe7[[#This Row],[ID]],CGTracker[#All],11,FALSE),"No CG Status Found")</f>
        <v>No CG Status Found</v>
      </c>
      <c r="AF364" s="228" t="e">
        <f>MONTH(TEXT(HelpMe7[[#This Row],[Updated Creation Date]],"mmm dd, yyyy hh:mm"))</f>
        <v>#VALUE!</v>
      </c>
      <c r="AG364" s="228" t="e">
        <f>_xlfn.CONCAT(HelpMe7[[#This Row],[Year]],"-M",HelpMe7[[#This Row],[Month]])</f>
        <v>#VALUE!</v>
      </c>
      <c r="AH364" s="228" t="str">
        <f ca="1">IF(HelpMe7[[#This Row],[Age]]&lt;2,"Less than 2",IF(HelpMe7[[#This Row],[Age]]&lt;5,"From 2 to 5",IF(HelpMe7[[#This Row],[Age]]&lt;10,"From 5 to 10","More than 10")))</f>
        <v>Less than 2</v>
      </c>
      <c r="AI3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45517.669444444444</v>
      </c>
      <c r="AJ3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45517.725694444445</v>
      </c>
    </row>
    <row r="365" spans="1:36" ht="14.5">
      <c r="A365" s="237" t="s">
        <v>4392</v>
      </c>
      <c r="B365" s="224" t="s">
        <v>156</v>
      </c>
      <c r="C365" s="224" t="s">
        <v>795</v>
      </c>
      <c r="D365" s="1" t="s">
        <v>2391</v>
      </c>
      <c r="E365" s="224" t="s">
        <v>2392</v>
      </c>
      <c r="F365" s="224" t="s">
        <v>884</v>
      </c>
      <c r="G365" s="224" t="s">
        <v>844</v>
      </c>
      <c r="H365" s="224" t="s">
        <v>403</v>
      </c>
      <c r="I365" s="227" t="s">
        <v>4393</v>
      </c>
      <c r="J365" s="225" t="s">
        <v>4394</v>
      </c>
      <c r="K365" s="224" t="s">
        <v>845</v>
      </c>
      <c r="L365" s="225" t="s">
        <v>4395</v>
      </c>
      <c r="M365" s="224" t="s">
        <v>2392</v>
      </c>
      <c r="N365" s="224" t="s">
        <v>860</v>
      </c>
      <c r="O365" s="224" t="s">
        <v>848</v>
      </c>
      <c r="P365" s="225" t="s">
        <v>4395</v>
      </c>
      <c r="Q365" s="224" t="s">
        <v>795</v>
      </c>
      <c r="R365" s="225" t="s">
        <v>4396</v>
      </c>
      <c r="S365" s="225" t="s">
        <v>4397</v>
      </c>
      <c r="T365" s="225" t="s">
        <v>4394</v>
      </c>
      <c r="U365" s="224" t="s">
        <v>1260</v>
      </c>
      <c r="V365" s="224" t="s">
        <v>1260</v>
      </c>
      <c r="W365" s="224" t="s">
        <v>850</v>
      </c>
      <c r="X365" s="228" t="str">
        <f>VLOOKUP(HelpMe7[[#This Row],[Technician]],Technicians[#All],3,FALSE)</f>
        <v>RAK Ceramics</v>
      </c>
      <c r="Y365" s="228" t="str">
        <f>VLOOKUP(HelpMe7[[#This Row],[Technician]],Technicians[#All],2,FALSE)</f>
        <v>SAP Basis</v>
      </c>
      <c r="Z365" s="233" t="e">
        <f>IF((TEXT("Oct 28, 2024 00:00 AM","mmm dd, yyyy hh:mm") - TEXT(HelpMe7[[#This Row],[Updated Creation Date]],"mmm dd, yyyy hh:mm"))&gt;0, "Yes","No")</f>
        <v>#VALUE!</v>
      </c>
      <c r="AA365" s="230">
        <f ca="1">IF(HelpMe7[[#This Row],[Updated Resolved Date]]="-",NOW()-TEXT(HelpMe7[[#This Row],[Updated Creation Date]],"mmm dd, yyyy hh:mm"),HelpMe7[[#This Row],[Updated Resolved Date]]-HelpMe7[[#This Row],[Updated Creation Date]])</f>
        <v>8.0409722222248092</v>
      </c>
      <c r="AB365" s="231" t="e">
        <f>YEAR(TEXT(HelpMe7[[#This Row],[Updated Creation Date]],"mmm dd, yyyy hh:mm"))</f>
        <v>#VALUE!</v>
      </c>
      <c r="AC365" s="228" t="e">
        <f>WEEKNUM(TEXT(HelpMe7[[#This Row],[Updated Creation Date]],"mmm dd, yyyy hh:mm"),2)</f>
        <v>#VALUE!</v>
      </c>
      <c r="AD365" s="228" t="e">
        <f>_xlfn.CONCAT(HelpMe7[[#This Row],[Year]],"-W",HelpMe7[[#This Row],[Week'#]])</f>
        <v>#VALUE!</v>
      </c>
      <c r="AE365" s="228" t="str">
        <f>IFERROR(VLOOKUP(HelpMe7[[#This Row],[ID]],CGTracker[#All],11,FALSE),"No CG Status Found")</f>
        <v>No CG Status Found</v>
      </c>
      <c r="AF365" s="228" t="e">
        <f>MONTH(TEXT(HelpMe7[[#This Row],[Updated Creation Date]],"mmm dd, yyyy hh:mm"))</f>
        <v>#VALUE!</v>
      </c>
      <c r="AG365" s="228" t="e">
        <f>_xlfn.CONCAT(HelpMe7[[#This Row],[Year]],"-M",HelpMe7[[#This Row],[Month]])</f>
        <v>#VALUE!</v>
      </c>
      <c r="AH365" s="228" t="str">
        <f ca="1">IF(HelpMe7[[#This Row],[Age]]&lt;2,"Less than 2",IF(HelpMe7[[#This Row],[Age]]&lt;5,"From 2 to 5",IF(HelpMe7[[#This Row],[Age]]&lt;10,"From 5 to 10","More than 10")))</f>
        <v>From 5 to 10</v>
      </c>
      <c r="AI3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45518.650694444441</v>
      </c>
      <c r="AJ3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45526.691666666666</v>
      </c>
    </row>
    <row r="366" spans="1:36" ht="26">
      <c r="A366" s="237" t="s">
        <v>4398</v>
      </c>
      <c r="B366" s="224" t="s">
        <v>117</v>
      </c>
      <c r="C366" s="224" t="s">
        <v>795</v>
      </c>
      <c r="D366" s="1" t="s">
        <v>1507</v>
      </c>
      <c r="E366" s="224" t="s">
        <v>1508</v>
      </c>
      <c r="F366" s="224" t="s">
        <v>884</v>
      </c>
      <c r="G366" s="224" t="s">
        <v>844</v>
      </c>
      <c r="H366" s="224" t="s">
        <v>403</v>
      </c>
      <c r="I366" s="227" t="s">
        <v>4399</v>
      </c>
      <c r="J366" s="225" t="s">
        <v>4400</v>
      </c>
      <c r="K366" s="224" t="s">
        <v>885</v>
      </c>
      <c r="L366" s="225" t="s">
        <v>4401</v>
      </c>
      <c r="M366" s="224" t="s">
        <v>846</v>
      </c>
      <c r="N366" s="224" t="s">
        <v>895</v>
      </c>
      <c r="O366" s="224" t="s">
        <v>848</v>
      </c>
      <c r="P366" s="225" t="s">
        <v>4401</v>
      </c>
      <c r="Q366" s="224" t="s">
        <v>795</v>
      </c>
      <c r="R366" s="225" t="s">
        <v>4402</v>
      </c>
      <c r="S366" s="225" t="s">
        <v>4402</v>
      </c>
      <c r="T366" s="225" t="s">
        <v>4400</v>
      </c>
      <c r="U366" s="224" t="s">
        <v>885</v>
      </c>
      <c r="V366" s="224" t="s">
        <v>1260</v>
      </c>
      <c r="W366" s="224" t="s">
        <v>888</v>
      </c>
      <c r="X366" s="228" t="str">
        <f>VLOOKUP(HelpMe7[[#This Row],[Technician]],Technicians[#All],3,FALSE)</f>
        <v>RAK Ceramics</v>
      </c>
      <c r="Y366" s="228" t="str">
        <f>VLOOKUP(HelpMe7[[#This Row],[Technician]],Technicians[#All],2,FALSE)</f>
        <v>SAP Basis</v>
      </c>
      <c r="Z366" s="230" t="e">
        <f>IF((TEXT("Oct 28, 2024 00:00 AM","mmm dd, yyyy hh:mm") - TEXT(HelpMe7[[#This Row],[Updated Creation Date]],"mmm dd, yyyy hh:mm"))&gt;0, "Yes","No")</f>
        <v>#VALUE!</v>
      </c>
      <c r="AA366" s="230">
        <f ca="1">IF(HelpMe7[[#This Row],[Updated Resolved Date]]="-",NOW()-TEXT(HelpMe7[[#This Row],[Updated Creation Date]],"mmm dd, yyyy hh:mm"),HelpMe7[[#This Row],[Updated Resolved Date]]-HelpMe7[[#This Row],[Updated Creation Date]])</f>
        <v>6.9805555555576575</v>
      </c>
      <c r="AB366" s="231" t="e">
        <f>YEAR(TEXT(HelpMe7[[#This Row],[Updated Creation Date]],"mmm dd, yyyy hh:mm"))</f>
        <v>#VALUE!</v>
      </c>
      <c r="AC366" s="228" t="e">
        <f>WEEKNUM(TEXT(HelpMe7[[#This Row],[Updated Creation Date]],"mmm dd, yyyy hh:mm"),2)</f>
        <v>#VALUE!</v>
      </c>
      <c r="AD366" s="228" t="e">
        <f>_xlfn.CONCAT(HelpMe7[[#This Row],[Year]],"-W",HelpMe7[[#This Row],[Week'#]])</f>
        <v>#VALUE!</v>
      </c>
      <c r="AE366" s="228" t="str">
        <f>IFERROR(VLOOKUP(HelpMe7[[#This Row],[ID]],CGTracker[#All],11,FALSE),"No CG Status Found")</f>
        <v>No CG Status Found</v>
      </c>
      <c r="AF366" s="228" t="e">
        <f>MONTH(TEXT(HelpMe7[[#This Row],[Updated Creation Date]],"mmm dd, yyyy hh:mm"))</f>
        <v>#VALUE!</v>
      </c>
      <c r="AG366" s="228" t="e">
        <f>_xlfn.CONCAT(HelpMe7[[#This Row],[Year]],"-M",HelpMe7[[#This Row],[Month]])</f>
        <v>#VALUE!</v>
      </c>
      <c r="AH366" s="228" t="str">
        <f ca="1">IF(HelpMe7[[#This Row],[Age]]&lt;2,"Less than 2",IF(HelpMe7[[#This Row],[Age]]&lt;5,"From 2 to 5",IF(HelpMe7[[#This Row],[Age]]&lt;10,"From 5 to 10","More than 10")))</f>
        <v>From 5 to 10</v>
      </c>
      <c r="AI3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45518.433333333334</v>
      </c>
      <c r="AJ3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45525.413888888892</v>
      </c>
    </row>
    <row r="367" spans="1:36" ht="14.5">
      <c r="A367" s="237" t="s">
        <v>4403</v>
      </c>
      <c r="B367" s="224" t="s">
        <v>156</v>
      </c>
      <c r="C367" s="224" t="s">
        <v>795</v>
      </c>
      <c r="D367" s="1" t="s">
        <v>4404</v>
      </c>
      <c r="E367" s="224" t="s">
        <v>1583</v>
      </c>
      <c r="F367" s="224" t="s">
        <v>603</v>
      </c>
      <c r="G367" s="224" t="s">
        <v>942</v>
      </c>
      <c r="H367" s="224" t="s">
        <v>403</v>
      </c>
      <c r="I367" s="227" t="s">
        <v>4405</v>
      </c>
      <c r="J367" s="225" t="s">
        <v>4406</v>
      </c>
      <c r="K367" s="224" t="s">
        <v>845</v>
      </c>
      <c r="L367" s="225" t="s">
        <v>4407</v>
      </c>
      <c r="M367" s="224" t="s">
        <v>846</v>
      </c>
      <c r="N367" s="224" t="s">
        <v>1260</v>
      </c>
      <c r="O367" s="224" t="s">
        <v>848</v>
      </c>
      <c r="P367" s="225" t="s">
        <v>4407</v>
      </c>
      <c r="Q367" s="224" t="s">
        <v>795</v>
      </c>
      <c r="R367" s="225" t="s">
        <v>4408</v>
      </c>
      <c r="S367" s="225" t="s">
        <v>4408</v>
      </c>
      <c r="T367" s="225" t="s">
        <v>4406</v>
      </c>
      <c r="U367" s="224" t="s">
        <v>1260</v>
      </c>
      <c r="V367" s="224" t="s">
        <v>4409</v>
      </c>
      <c r="W367" s="224" t="s">
        <v>850</v>
      </c>
      <c r="X367" s="228" t="str">
        <f>VLOOKUP(HelpMe7[[#This Row],[Technician]],Technicians[#All],3,FALSE)</f>
        <v>RAK Ceramics</v>
      </c>
      <c r="Y367" s="228" t="str">
        <f>VLOOKUP(HelpMe7[[#This Row],[Technician]],Technicians[#All],2,FALSE)</f>
        <v>SAP ABAP</v>
      </c>
      <c r="Z367" s="233" t="e">
        <f>IF((TEXT("Oct 28, 2024 00:00 AM","mmm dd, yyyy hh:mm") - TEXT(HelpMe7[[#This Row],[Updated Creation Date]],"mmm dd, yyyy hh:mm"))&gt;0, "Yes","No")</f>
        <v>#VALUE!</v>
      </c>
      <c r="AA367" s="230">
        <f ca="1">IF(HelpMe7[[#This Row],[Updated Resolved Date]]="-",NOW()-TEXT(HelpMe7[[#This Row],[Updated Creation Date]],"mmm dd, yyyy hh:mm"),HelpMe7[[#This Row],[Updated Resolved Date]]-HelpMe7[[#This Row],[Updated Creation Date]])</f>
        <v>3.2881944444379769</v>
      </c>
      <c r="AB367" s="231" t="e">
        <f>YEAR(TEXT(HelpMe7[[#This Row],[Updated Creation Date]],"mmm dd, yyyy hh:mm"))</f>
        <v>#VALUE!</v>
      </c>
      <c r="AC367" s="228" t="e">
        <f>WEEKNUM(TEXT(HelpMe7[[#This Row],[Updated Creation Date]],"mmm dd, yyyy hh:mm"),2)</f>
        <v>#VALUE!</v>
      </c>
      <c r="AD367" s="228" t="e">
        <f>_xlfn.CONCAT(HelpMe7[[#This Row],[Year]],"-W",HelpMe7[[#This Row],[Week'#]])</f>
        <v>#VALUE!</v>
      </c>
      <c r="AE367" s="228" t="str">
        <f>IFERROR(VLOOKUP(HelpMe7[[#This Row],[ID]],CGTracker[#All],11,FALSE),"No CG Status Found")</f>
        <v>No CG Status Found</v>
      </c>
      <c r="AF367" s="228" t="e">
        <f>MONTH(TEXT(HelpMe7[[#This Row],[Updated Creation Date]],"mmm dd, yyyy hh:mm"))</f>
        <v>#VALUE!</v>
      </c>
      <c r="AG367" s="228" t="e">
        <f>_xlfn.CONCAT(HelpMe7[[#This Row],[Year]],"-M",HelpMe7[[#This Row],[Month]])</f>
        <v>#VALUE!</v>
      </c>
      <c r="AH367" s="228" t="str">
        <f ca="1">IF(HelpMe7[[#This Row],[Age]]&lt;2,"Less than 2",IF(HelpMe7[[#This Row],[Age]]&lt;5,"From 2 to 5",IF(HelpMe7[[#This Row],[Age]]&lt;10,"From 5 to 10","More than 10")))</f>
        <v>From 2 to 5</v>
      </c>
      <c r="AI3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45518.474305555559</v>
      </c>
      <c r="AJ3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45521.762499999997</v>
      </c>
    </row>
    <row r="368" spans="1:36" ht="14.5">
      <c r="A368" s="237" t="s">
        <v>4410</v>
      </c>
      <c r="B368" s="224" t="s">
        <v>117</v>
      </c>
      <c r="C368" s="224" t="s">
        <v>795</v>
      </c>
      <c r="D368" s="1" t="s">
        <v>2408</v>
      </c>
      <c r="E368" s="224" t="s">
        <v>1573</v>
      </c>
      <c r="F368" s="224" t="s">
        <v>742</v>
      </c>
      <c r="G368" s="224" t="s">
        <v>864</v>
      </c>
      <c r="H368" s="224" t="s">
        <v>403</v>
      </c>
      <c r="I368" s="227" t="s">
        <v>4411</v>
      </c>
      <c r="J368" s="225" t="s">
        <v>4412</v>
      </c>
      <c r="K368" s="224" t="s">
        <v>845</v>
      </c>
      <c r="L368" s="225" t="s">
        <v>3013</v>
      </c>
      <c r="M368" s="224" t="s">
        <v>846</v>
      </c>
      <c r="N368" s="224" t="s">
        <v>895</v>
      </c>
      <c r="O368" s="224" t="s">
        <v>848</v>
      </c>
      <c r="P368" s="225" t="s">
        <v>3013</v>
      </c>
      <c r="Q368" s="224" t="s">
        <v>795</v>
      </c>
      <c r="R368" s="225" t="s">
        <v>4413</v>
      </c>
      <c r="S368" s="225" t="s">
        <v>4413</v>
      </c>
      <c r="T368" s="225" t="s">
        <v>4412</v>
      </c>
      <c r="U368" s="224" t="s">
        <v>845</v>
      </c>
      <c r="V368" s="224" t="s">
        <v>4414</v>
      </c>
      <c r="W368" s="224" t="s">
        <v>850</v>
      </c>
      <c r="X368" s="228" t="str">
        <f>VLOOKUP(HelpMe7[[#This Row],[Technician]],Technicians[#All],3,FALSE)</f>
        <v>RAK Ceramics</v>
      </c>
      <c r="Y368" s="228" t="str">
        <f>VLOOKUP(HelpMe7[[#This Row],[Technician]],Technicians[#All],2,FALSE)</f>
        <v>SAP SD</v>
      </c>
      <c r="Z368" s="233" t="e">
        <f>IF((TEXT("Oct 28, 2024 00:00 AM","mmm dd, yyyy hh:mm") - TEXT(HelpMe7[[#This Row],[Updated Creation Date]],"mmm dd, yyyy hh:mm"))&gt;0, "Yes","No")</f>
        <v>#VALUE!</v>
      </c>
      <c r="AA368" s="230">
        <f ca="1">IF(HelpMe7[[#This Row],[Updated Resolved Date]]="-",NOW()-TEXT(HelpMe7[[#This Row],[Updated Creation Date]],"mmm dd, yyyy hh:mm"),HelpMe7[[#This Row],[Updated Resolved Date]]-HelpMe7[[#This Row],[Updated Creation Date]])</f>
        <v>41.203472222223354</v>
      </c>
      <c r="AB368" s="231" t="e">
        <f>YEAR(TEXT(HelpMe7[[#This Row],[Updated Creation Date]],"mmm dd, yyyy hh:mm"))</f>
        <v>#VALUE!</v>
      </c>
      <c r="AC368" s="228" t="e">
        <f>WEEKNUM(TEXT(HelpMe7[[#This Row],[Updated Creation Date]],"mmm dd, yyyy hh:mm"),2)</f>
        <v>#VALUE!</v>
      </c>
      <c r="AD368" s="228" t="e">
        <f>_xlfn.CONCAT(HelpMe7[[#This Row],[Year]],"-W",HelpMe7[[#This Row],[Week'#]])</f>
        <v>#VALUE!</v>
      </c>
      <c r="AE368" s="228" t="str">
        <f>IFERROR(VLOOKUP(HelpMe7[[#This Row],[ID]],CGTracker[#All],11,FALSE),"No CG Status Found")</f>
        <v>No CG Status Found</v>
      </c>
      <c r="AF368" s="228" t="e">
        <f>MONTH(TEXT(HelpMe7[[#This Row],[Updated Creation Date]],"mmm dd, yyyy hh:mm"))</f>
        <v>#VALUE!</v>
      </c>
      <c r="AG368" s="228" t="e">
        <f>_xlfn.CONCAT(HelpMe7[[#This Row],[Year]],"-M",HelpMe7[[#This Row],[Month]])</f>
        <v>#VALUE!</v>
      </c>
      <c r="AH368" s="228" t="str">
        <f ca="1">IF(HelpMe7[[#This Row],[Age]]&lt;2,"Less than 2",IF(HelpMe7[[#This Row],[Age]]&lt;5,"From 2 to 5",IF(HelpMe7[[#This Row],[Age]]&lt;10,"From 5 to 10","More than 10")))</f>
        <v>More than 10</v>
      </c>
      <c r="AI3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45518.519444444442</v>
      </c>
      <c r="AJ3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45559.722916666666</v>
      </c>
    </row>
    <row r="369" spans="1:36" ht="26">
      <c r="A369" s="237" t="s">
        <v>4415</v>
      </c>
      <c r="B369" s="224" t="s">
        <v>117</v>
      </c>
      <c r="C369" s="224" t="s">
        <v>795</v>
      </c>
      <c r="D369" s="1" t="s">
        <v>1325</v>
      </c>
      <c r="E369" s="224" t="s">
        <v>1326</v>
      </c>
      <c r="F369" s="224" t="s">
        <v>603</v>
      </c>
      <c r="G369" s="224" t="s">
        <v>899</v>
      </c>
      <c r="H369" s="224" t="s">
        <v>268</v>
      </c>
      <c r="I369" s="227" t="s">
        <v>4416</v>
      </c>
      <c r="J369" s="225" t="s">
        <v>4417</v>
      </c>
      <c r="K369" s="224" t="s">
        <v>845</v>
      </c>
      <c r="L369" s="225" t="s">
        <v>1260</v>
      </c>
      <c r="M369" s="224" t="s">
        <v>1326</v>
      </c>
      <c r="N369" s="224" t="s">
        <v>1327</v>
      </c>
      <c r="O369" s="224" t="s">
        <v>848</v>
      </c>
      <c r="P369" s="225" t="s">
        <v>4418</v>
      </c>
      <c r="Q369" s="224" t="s">
        <v>795</v>
      </c>
      <c r="R369" s="225" t="s">
        <v>1260</v>
      </c>
      <c r="S369" s="225" t="s">
        <v>1260</v>
      </c>
      <c r="T369" s="225" t="s">
        <v>4417</v>
      </c>
      <c r="U369" s="224" t="s">
        <v>845</v>
      </c>
      <c r="V369" s="224" t="s">
        <v>1260</v>
      </c>
      <c r="W369" s="224" t="s">
        <v>850</v>
      </c>
      <c r="X369" s="228" t="str">
        <f>VLOOKUP(HelpMe7[[#This Row],[Technician]],Technicians[#All],3,FALSE)</f>
        <v>RAK Ceramics</v>
      </c>
      <c r="Y369" s="228" t="str">
        <f>VLOOKUP(HelpMe7[[#This Row],[Technician]],Technicians[#All],2,FALSE)</f>
        <v>SAP ABAP</v>
      </c>
      <c r="Z369" s="233" t="e">
        <f>IF((TEXT("Oct 28, 2024 00:00 AM","mmm dd, yyyy hh:mm") - TEXT(HelpMe7[[#This Row],[Updated Creation Date]],"mmm dd, yyyy hh:mm"))&gt;0, "Yes","No")</f>
        <v>#VALUE!</v>
      </c>
      <c r="AA369" s="230">
        <f ca="1">IF(HelpMe7[[#This Row],[Updated Resolved Date]]="-",NOW()-TEXT(HelpMe7[[#This Row],[Updated Creation Date]],"mmm dd, yyyy hh:mm"),HelpMe7[[#This Row],[Updated Resolved Date]]-HelpMe7[[#This Row],[Updated Creation Date]])</f>
        <v>134.28391793981427</v>
      </c>
      <c r="AB369" s="231" t="e">
        <f>YEAR(TEXT(HelpMe7[[#This Row],[Updated Creation Date]],"mmm dd, yyyy hh:mm"))</f>
        <v>#VALUE!</v>
      </c>
      <c r="AC369" s="228" t="e">
        <f>WEEKNUM(TEXT(HelpMe7[[#This Row],[Updated Creation Date]],"mmm dd, yyyy hh:mm"),2)</f>
        <v>#VALUE!</v>
      </c>
      <c r="AD369" s="228" t="e">
        <f>_xlfn.CONCAT(HelpMe7[[#This Row],[Year]],"-W",HelpMe7[[#This Row],[Week'#]])</f>
        <v>#VALUE!</v>
      </c>
      <c r="AE369" s="228" t="str">
        <f>IFERROR(VLOOKUP(HelpMe7[[#This Row],[ID]],CGTracker[#All],11,FALSE),"No CG Status Found")</f>
        <v>No CG Status Found</v>
      </c>
      <c r="AF369" s="228" t="e">
        <f>MONTH(TEXT(HelpMe7[[#This Row],[Updated Creation Date]],"mmm dd, yyyy hh:mm"))</f>
        <v>#VALUE!</v>
      </c>
      <c r="AG369" s="228" t="e">
        <f>_xlfn.CONCAT(HelpMe7[[#This Row],[Year]],"-M",HelpMe7[[#This Row],[Month]])</f>
        <v>#VALUE!</v>
      </c>
      <c r="AH369" s="228" t="str">
        <f ca="1">IF(HelpMe7[[#This Row],[Age]]&lt;2,"Less than 2",IF(HelpMe7[[#This Row],[Age]]&lt;5,"From 2 to 5",IF(HelpMe7[[#This Row],[Age]]&lt;10,"From 5 to 10","More than 10")))</f>
        <v>More than 10</v>
      </c>
      <c r="AI3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45518.501388888886</v>
      </c>
      <c r="AJ3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70" spans="1:36" ht="14.5">
      <c r="A370" s="237" t="s">
        <v>4419</v>
      </c>
      <c r="B370" s="224" t="s">
        <v>156</v>
      </c>
      <c r="C370" s="224" t="s">
        <v>795</v>
      </c>
      <c r="D370" s="1" t="s">
        <v>1581</v>
      </c>
      <c r="E370" s="224" t="s">
        <v>947</v>
      </c>
      <c r="F370" s="224" t="s">
        <v>884</v>
      </c>
      <c r="G370" s="224" t="s">
        <v>844</v>
      </c>
      <c r="H370" s="224" t="s">
        <v>403</v>
      </c>
      <c r="I370" s="227" t="s">
        <v>4420</v>
      </c>
      <c r="J370" s="225" t="s">
        <v>4421</v>
      </c>
      <c r="K370" s="224" t="s">
        <v>845</v>
      </c>
      <c r="L370" s="225" t="s">
        <v>4267</v>
      </c>
      <c r="M370" s="224" t="s">
        <v>948</v>
      </c>
      <c r="N370" s="224" t="s">
        <v>912</v>
      </c>
      <c r="O370" s="224" t="s">
        <v>848</v>
      </c>
      <c r="P370" s="225" t="s">
        <v>4267</v>
      </c>
      <c r="Q370" s="224" t="s">
        <v>795</v>
      </c>
      <c r="R370" s="225" t="s">
        <v>4268</v>
      </c>
      <c r="S370" s="225" t="s">
        <v>4268</v>
      </c>
      <c r="T370" s="225" t="s">
        <v>4421</v>
      </c>
      <c r="U370" s="224" t="s">
        <v>1260</v>
      </c>
      <c r="V370" s="224" t="s">
        <v>1260</v>
      </c>
      <c r="W370" s="224" t="s">
        <v>850</v>
      </c>
      <c r="X370" s="228" t="str">
        <f>VLOOKUP(HelpMe7[[#This Row],[Technician]],Technicians[#All],3,FALSE)</f>
        <v>RAK Ceramics</v>
      </c>
      <c r="Y370" s="228" t="str">
        <f>VLOOKUP(HelpMe7[[#This Row],[Technician]],Technicians[#All],2,FALSE)</f>
        <v>SAP Basis</v>
      </c>
      <c r="Z370" s="233" t="e">
        <f>IF((TEXT("Oct 28, 2024 00:00 AM","mmm dd, yyyy hh:mm") - TEXT(HelpMe7[[#This Row],[Updated Creation Date]],"mmm dd, yyyy hh:mm"))&gt;0, "Yes","No")</f>
        <v>#VALUE!</v>
      </c>
      <c r="AA370" s="230">
        <f ca="1">IF(HelpMe7[[#This Row],[Updated Resolved Date]]="-",NOW()-TEXT(HelpMe7[[#This Row],[Updated Creation Date]],"mmm dd, yyyy hh:mm"),HelpMe7[[#This Row],[Updated Resolved Date]]-HelpMe7[[#This Row],[Updated Creation Date]])</f>
        <v>5.6250000001455192E-2</v>
      </c>
      <c r="AB370" s="231" t="e">
        <f>YEAR(TEXT(HelpMe7[[#This Row],[Updated Creation Date]],"mmm dd, yyyy hh:mm"))</f>
        <v>#VALUE!</v>
      </c>
      <c r="AC370" s="228" t="e">
        <f>WEEKNUM(TEXT(HelpMe7[[#This Row],[Updated Creation Date]],"mmm dd, yyyy hh:mm"),2)</f>
        <v>#VALUE!</v>
      </c>
      <c r="AD370" s="228" t="e">
        <f>_xlfn.CONCAT(HelpMe7[[#This Row],[Year]],"-W",HelpMe7[[#This Row],[Week'#]])</f>
        <v>#VALUE!</v>
      </c>
      <c r="AE370" s="228" t="str">
        <f>IFERROR(VLOOKUP(HelpMe7[[#This Row],[ID]],CGTracker[#All],11,FALSE),"No CG Status Found")</f>
        <v>No CG Status Found</v>
      </c>
      <c r="AF370" s="228" t="e">
        <f>MONTH(TEXT(HelpMe7[[#This Row],[Updated Creation Date]],"mmm dd, yyyy hh:mm"))</f>
        <v>#VALUE!</v>
      </c>
      <c r="AG370" s="228" t="e">
        <f>_xlfn.CONCAT(HelpMe7[[#This Row],[Year]],"-M",HelpMe7[[#This Row],[Month]])</f>
        <v>#VALUE!</v>
      </c>
      <c r="AH370" s="228" t="str">
        <f ca="1">IF(HelpMe7[[#This Row],[Age]]&lt;2,"Less than 2",IF(HelpMe7[[#This Row],[Age]]&lt;5,"From 2 to 5",IF(HelpMe7[[#This Row],[Age]]&lt;10,"From 5 to 10","More than 10")))</f>
        <v>Less than 2</v>
      </c>
      <c r="AI3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45518.418749999997</v>
      </c>
      <c r="AJ3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71" spans="1:36" ht="14.5">
      <c r="A371" s="237" t="s">
        <v>4422</v>
      </c>
      <c r="B371" s="224" t="s">
        <v>156</v>
      </c>
      <c r="C371" s="224" t="s">
        <v>795</v>
      </c>
      <c r="D371" s="1" t="s">
        <v>2185</v>
      </c>
      <c r="E371" s="224" t="s">
        <v>1004</v>
      </c>
      <c r="F371" s="224" t="s">
        <v>742</v>
      </c>
      <c r="G371" s="224" t="s">
        <v>864</v>
      </c>
      <c r="H371" s="224" t="s">
        <v>403</v>
      </c>
      <c r="I371" s="227" t="s">
        <v>4423</v>
      </c>
      <c r="J371" s="225" t="s">
        <v>4424</v>
      </c>
      <c r="K371" s="224" t="s">
        <v>845</v>
      </c>
      <c r="L371" s="225" t="s">
        <v>4425</v>
      </c>
      <c r="M371" s="224" t="s">
        <v>846</v>
      </c>
      <c r="N371" s="224" t="s">
        <v>1005</v>
      </c>
      <c r="O371" s="224" t="s">
        <v>848</v>
      </c>
      <c r="P371" s="225" t="s">
        <v>4425</v>
      </c>
      <c r="Q371" s="224" t="s">
        <v>795</v>
      </c>
      <c r="R371" s="225" t="s">
        <v>4426</v>
      </c>
      <c r="S371" s="225" t="s">
        <v>4427</v>
      </c>
      <c r="T371" s="225" t="s">
        <v>4424</v>
      </c>
      <c r="U371" s="224" t="s">
        <v>1260</v>
      </c>
      <c r="V371" s="224" t="s">
        <v>4428</v>
      </c>
      <c r="W371" s="224" t="s">
        <v>850</v>
      </c>
      <c r="X371" s="228" t="str">
        <f>VLOOKUP(HelpMe7[[#This Row],[Technician]],Technicians[#All],3,FALSE)</f>
        <v>RAK Ceramics</v>
      </c>
      <c r="Y371" s="228" t="str">
        <f>VLOOKUP(HelpMe7[[#This Row],[Technician]],Technicians[#All],2,FALSE)</f>
        <v>SAP SD</v>
      </c>
      <c r="Z371" s="233" t="e">
        <f>IF((TEXT("Oct 28, 2024 00:00 AM","mmm dd, yyyy hh:mm") - TEXT(HelpMe7[[#This Row],[Updated Creation Date]],"mmm dd, yyyy hh:mm"))&gt;0, "Yes","No")</f>
        <v>#VALUE!</v>
      </c>
      <c r="AA371" s="230">
        <f ca="1">IF(HelpMe7[[#This Row],[Updated Resolved Date]]="-",NOW()-TEXT(HelpMe7[[#This Row],[Updated Creation Date]],"mmm dd, yyyy hh:mm"),HelpMe7[[#This Row],[Updated Resolved Date]]-HelpMe7[[#This Row],[Updated Creation Date]])</f>
        <v>18.995833333334303</v>
      </c>
      <c r="AB371" s="231" t="e">
        <f>YEAR(TEXT(HelpMe7[[#This Row],[Updated Creation Date]],"mmm dd, yyyy hh:mm"))</f>
        <v>#VALUE!</v>
      </c>
      <c r="AC371" s="228" t="e">
        <f>WEEKNUM(TEXT(HelpMe7[[#This Row],[Updated Creation Date]],"mmm dd, yyyy hh:mm"),2)</f>
        <v>#VALUE!</v>
      </c>
      <c r="AD371" s="228" t="e">
        <f>_xlfn.CONCAT(HelpMe7[[#This Row],[Year]],"-W",HelpMe7[[#This Row],[Week'#]])</f>
        <v>#VALUE!</v>
      </c>
      <c r="AE371" s="228" t="str">
        <f>IFERROR(VLOOKUP(HelpMe7[[#This Row],[ID]],CGTracker[#All],11,FALSE),"No CG Status Found")</f>
        <v>No CG Status Found</v>
      </c>
      <c r="AF371" s="228" t="e">
        <f>MONTH(TEXT(HelpMe7[[#This Row],[Updated Creation Date]],"mmm dd, yyyy hh:mm"))</f>
        <v>#VALUE!</v>
      </c>
      <c r="AG371" s="228" t="e">
        <f>_xlfn.CONCAT(HelpMe7[[#This Row],[Year]],"-M",HelpMe7[[#This Row],[Month]])</f>
        <v>#VALUE!</v>
      </c>
      <c r="AH371" s="228" t="str">
        <f ca="1">IF(HelpMe7[[#This Row],[Age]]&lt;2,"Less than 2",IF(HelpMe7[[#This Row],[Age]]&lt;5,"From 2 to 5",IF(HelpMe7[[#This Row],[Age]]&lt;10,"From 5 to 10","More than 10")))</f>
        <v>More than 10</v>
      </c>
      <c r="AI3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45518.700694444444</v>
      </c>
      <c r="AJ3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45537.696527777778</v>
      </c>
    </row>
    <row r="372" spans="1:36" ht="14.5">
      <c r="A372" s="237" t="s">
        <v>4429</v>
      </c>
      <c r="B372" s="224" t="s">
        <v>117</v>
      </c>
      <c r="C372" s="224" t="s">
        <v>795</v>
      </c>
      <c r="D372" s="1" t="s">
        <v>2323</v>
      </c>
      <c r="E372" s="224" t="s">
        <v>1908</v>
      </c>
      <c r="F372" s="224" t="s">
        <v>843</v>
      </c>
      <c r="G372" s="224" t="s">
        <v>844</v>
      </c>
      <c r="H372" s="224" t="s">
        <v>403</v>
      </c>
      <c r="I372" s="227" t="s">
        <v>4430</v>
      </c>
      <c r="J372" s="225" t="s">
        <v>4431</v>
      </c>
      <c r="K372" s="224" t="s">
        <v>845</v>
      </c>
      <c r="L372" s="225" t="s">
        <v>4179</v>
      </c>
      <c r="M372" s="224" t="s">
        <v>846</v>
      </c>
      <c r="N372" s="224" t="s">
        <v>860</v>
      </c>
      <c r="O372" s="224" t="s">
        <v>848</v>
      </c>
      <c r="P372" s="225" t="s">
        <v>4179</v>
      </c>
      <c r="Q372" s="224" t="s">
        <v>795</v>
      </c>
      <c r="R372" s="225" t="s">
        <v>4432</v>
      </c>
      <c r="S372" s="225" t="s">
        <v>4432</v>
      </c>
      <c r="T372" s="225" t="s">
        <v>4431</v>
      </c>
      <c r="U372" s="224" t="s">
        <v>885</v>
      </c>
      <c r="V372" s="224" t="s">
        <v>1260</v>
      </c>
      <c r="W372" s="224" t="s">
        <v>850</v>
      </c>
      <c r="X372" s="228" t="str">
        <f>VLOOKUP(HelpMe7[[#This Row],[Technician]],Technicians[#All],3,FALSE)</f>
        <v>RAK Ceramics</v>
      </c>
      <c r="Y372" s="228" t="str">
        <f>VLOOKUP(HelpMe7[[#This Row],[Technician]],Technicians[#All],2,FALSE)</f>
        <v>SAP Basis</v>
      </c>
      <c r="Z372" s="233" t="e">
        <f>IF((TEXT("Oct 28, 2024 00:00 AM","mmm dd, yyyy hh:mm") - TEXT(HelpMe7[[#This Row],[Updated Creation Date]],"mmm dd, yyyy hh:mm"))&gt;0, "Yes","No")</f>
        <v>#VALUE!</v>
      </c>
      <c r="AA372" s="230">
        <f ca="1">IF(HelpMe7[[#This Row],[Updated Resolved Date]]="-",NOW()-TEXT(HelpMe7[[#This Row],[Updated Creation Date]],"mmm dd, yyyy hh:mm"),HelpMe7[[#This Row],[Updated Resolved Date]]-HelpMe7[[#This Row],[Updated Creation Date]])</f>
        <v>46.991666666661331</v>
      </c>
      <c r="AB372" s="231" t="e">
        <f>YEAR(TEXT(HelpMe7[[#This Row],[Updated Creation Date]],"mmm dd, yyyy hh:mm"))</f>
        <v>#VALUE!</v>
      </c>
      <c r="AC372" s="228" t="e">
        <f>WEEKNUM(TEXT(HelpMe7[[#This Row],[Updated Creation Date]],"mmm dd, yyyy hh:mm"),2)</f>
        <v>#VALUE!</v>
      </c>
      <c r="AD372" s="228" t="e">
        <f>_xlfn.CONCAT(HelpMe7[[#This Row],[Year]],"-W",HelpMe7[[#This Row],[Week'#]])</f>
        <v>#VALUE!</v>
      </c>
      <c r="AE372" s="228" t="str">
        <f>IFERROR(VLOOKUP(HelpMe7[[#This Row],[ID]],CGTracker[#All],11,FALSE),"No CG Status Found")</f>
        <v>No CG Status Found</v>
      </c>
      <c r="AF372" s="228" t="e">
        <f>MONTH(TEXT(HelpMe7[[#This Row],[Updated Creation Date]],"mmm dd, yyyy hh:mm"))</f>
        <v>#VALUE!</v>
      </c>
      <c r="AG372" s="228" t="e">
        <f>_xlfn.CONCAT(HelpMe7[[#This Row],[Year]],"-M",HelpMe7[[#This Row],[Month]])</f>
        <v>#VALUE!</v>
      </c>
      <c r="AH372" s="228" t="str">
        <f ca="1">IF(HelpMe7[[#This Row],[Age]]&lt;2,"Less than 2",IF(HelpMe7[[#This Row],[Age]]&lt;5,"From 2 to 5",IF(HelpMe7[[#This Row],[Age]]&lt;10,"From 5 to 10","More than 10")))</f>
        <v>More than 10</v>
      </c>
      <c r="AI3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45518.724305555559</v>
      </c>
      <c r="AJ3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45565.71597222222</v>
      </c>
    </row>
    <row r="373" spans="1:36" ht="14.5">
      <c r="A373" s="237" t="s">
        <v>4433</v>
      </c>
      <c r="B373" s="224" t="s">
        <v>156</v>
      </c>
      <c r="C373" s="224" t="s">
        <v>881</v>
      </c>
      <c r="D373" s="1" t="s">
        <v>4434</v>
      </c>
      <c r="E373" s="224" t="s">
        <v>2278</v>
      </c>
      <c r="F373" s="224" t="s">
        <v>884</v>
      </c>
      <c r="G373" s="224" t="s">
        <v>844</v>
      </c>
      <c r="H373" s="224" t="s">
        <v>403</v>
      </c>
      <c r="I373" s="227" t="s">
        <v>4435</v>
      </c>
      <c r="J373" s="225" t="s">
        <v>4436</v>
      </c>
      <c r="K373" s="224" t="s">
        <v>845</v>
      </c>
      <c r="L373" s="225" t="s">
        <v>4437</v>
      </c>
      <c r="M373" s="224" t="s">
        <v>846</v>
      </c>
      <c r="N373" s="224" t="s">
        <v>1260</v>
      </c>
      <c r="O373" s="224" t="s">
        <v>848</v>
      </c>
      <c r="P373" s="225" t="s">
        <v>4437</v>
      </c>
      <c r="Q373" s="224" t="s">
        <v>881</v>
      </c>
      <c r="R373" s="225" t="s">
        <v>4438</v>
      </c>
      <c r="S373" s="225" t="s">
        <v>4438</v>
      </c>
      <c r="T373" s="225" t="s">
        <v>4436</v>
      </c>
      <c r="U373" s="224" t="s">
        <v>1260</v>
      </c>
      <c r="V373" s="224" t="s">
        <v>1260</v>
      </c>
      <c r="W373" s="224" t="s">
        <v>850</v>
      </c>
      <c r="X373" s="228" t="str">
        <f>VLOOKUP(HelpMe7[[#This Row],[Technician]],Technicians[#All],3,FALSE)</f>
        <v>RAK Ceramics</v>
      </c>
      <c r="Y373" s="228" t="str">
        <f>VLOOKUP(HelpMe7[[#This Row],[Technician]],Technicians[#All],2,FALSE)</f>
        <v>SAP Basis</v>
      </c>
      <c r="Z373" s="233" t="e">
        <f>IF((TEXT("Oct 28, 2024 00:00 AM","mmm dd, yyyy hh:mm") - TEXT(HelpMe7[[#This Row],[Updated Creation Date]],"mmm dd, yyyy hh:mm"))&gt;0, "Yes","No")</f>
        <v>#VALUE!</v>
      </c>
      <c r="AA373" s="230">
        <f ca="1">IF(HelpMe7[[#This Row],[Updated Resolved Date]]="-",NOW()-TEXT(HelpMe7[[#This Row],[Updated Creation Date]],"mmm dd, yyyy hh:mm"),HelpMe7[[#This Row],[Updated Resolved Date]]-HelpMe7[[#This Row],[Updated Creation Date]])</f>
        <v>1.6527777777737356</v>
      </c>
      <c r="AB373" s="231" t="e">
        <f>YEAR(TEXT(HelpMe7[[#This Row],[Updated Creation Date]],"mmm dd, yyyy hh:mm"))</f>
        <v>#VALUE!</v>
      </c>
      <c r="AC373" s="228" t="e">
        <f>WEEKNUM(TEXT(HelpMe7[[#This Row],[Updated Creation Date]],"mmm dd, yyyy hh:mm"),2)</f>
        <v>#VALUE!</v>
      </c>
      <c r="AD373" s="228" t="e">
        <f>_xlfn.CONCAT(HelpMe7[[#This Row],[Year]],"-W",HelpMe7[[#This Row],[Week'#]])</f>
        <v>#VALUE!</v>
      </c>
      <c r="AE373" s="228" t="str">
        <f>IFERROR(VLOOKUP(HelpMe7[[#This Row],[ID]],CGTracker[#All],11,FALSE),"No CG Status Found")</f>
        <v>No CG Status Found</v>
      </c>
      <c r="AF373" s="228" t="e">
        <f>MONTH(TEXT(HelpMe7[[#This Row],[Updated Creation Date]],"mmm dd, yyyy hh:mm"))</f>
        <v>#VALUE!</v>
      </c>
      <c r="AG373" s="228" t="e">
        <f>_xlfn.CONCAT(HelpMe7[[#This Row],[Year]],"-M",HelpMe7[[#This Row],[Month]])</f>
        <v>#VALUE!</v>
      </c>
      <c r="AH373" s="228" t="str">
        <f ca="1">IF(HelpMe7[[#This Row],[Age]]&lt;2,"Less than 2",IF(HelpMe7[[#This Row],[Age]]&lt;5,"From 2 to 5",IF(HelpMe7[[#This Row],[Age]]&lt;10,"From 5 to 10","More than 10")))</f>
        <v>Less than 2</v>
      </c>
      <c r="AI3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45518.741666666669</v>
      </c>
      <c r="AJ3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45520.394444444442</v>
      </c>
    </row>
    <row r="374" spans="1:36" ht="14.5">
      <c r="A374" s="237" t="s">
        <v>4439</v>
      </c>
      <c r="B374" s="224" t="s">
        <v>156</v>
      </c>
      <c r="C374" s="224" t="s">
        <v>881</v>
      </c>
      <c r="D374" s="1" t="s">
        <v>1957</v>
      </c>
      <c r="E374" s="224" t="s">
        <v>1958</v>
      </c>
      <c r="F374" s="224" t="s">
        <v>884</v>
      </c>
      <c r="G374" s="224" t="s">
        <v>844</v>
      </c>
      <c r="H374" s="224" t="s">
        <v>403</v>
      </c>
      <c r="I374" s="227" t="s">
        <v>4440</v>
      </c>
      <c r="J374" s="225" t="s">
        <v>4441</v>
      </c>
      <c r="K374" s="224" t="s">
        <v>845</v>
      </c>
      <c r="L374" s="225" t="s">
        <v>4437</v>
      </c>
      <c r="M374" s="224" t="s">
        <v>846</v>
      </c>
      <c r="N374" s="224" t="s">
        <v>1959</v>
      </c>
      <c r="O374" s="224" t="s">
        <v>848</v>
      </c>
      <c r="P374" s="225" t="s">
        <v>4437</v>
      </c>
      <c r="Q374" s="224" t="s">
        <v>881</v>
      </c>
      <c r="R374" s="225" t="s">
        <v>4442</v>
      </c>
      <c r="S374" s="225" t="s">
        <v>4442</v>
      </c>
      <c r="T374" s="225" t="s">
        <v>4441</v>
      </c>
      <c r="U374" s="224" t="s">
        <v>1260</v>
      </c>
      <c r="V374" s="224" t="s">
        <v>1260</v>
      </c>
      <c r="W374" s="224" t="s">
        <v>850</v>
      </c>
      <c r="X374" s="228" t="str">
        <f>VLOOKUP(HelpMe7[[#This Row],[Technician]],Technicians[#All],3,FALSE)</f>
        <v>RAK Ceramics</v>
      </c>
      <c r="Y374" s="228" t="str">
        <f>VLOOKUP(HelpMe7[[#This Row],[Technician]],Technicians[#All],2,FALSE)</f>
        <v>SAP Basis</v>
      </c>
      <c r="Z374" s="233" t="e">
        <f>IF((TEXT("Oct 28, 2024 00:00 AM","mmm dd, yyyy hh:mm") - TEXT(HelpMe7[[#This Row],[Updated Creation Date]],"mmm dd, yyyy hh:mm"))&gt;0, "Yes","No")</f>
        <v>#VALUE!</v>
      </c>
      <c r="AA374" s="230">
        <f ca="1">IF(HelpMe7[[#This Row],[Updated Resolved Date]]="-",NOW()-TEXT(HelpMe7[[#This Row],[Updated Creation Date]],"mmm dd, yyyy hh:mm"),HelpMe7[[#This Row],[Updated Resolved Date]]-HelpMe7[[#This Row],[Updated Creation Date]])</f>
        <v>1.6229166666671517</v>
      </c>
      <c r="AB374" s="231" t="e">
        <f>YEAR(TEXT(HelpMe7[[#This Row],[Updated Creation Date]],"mmm dd, yyyy hh:mm"))</f>
        <v>#VALUE!</v>
      </c>
      <c r="AC374" s="228" t="e">
        <f>WEEKNUM(TEXT(HelpMe7[[#This Row],[Updated Creation Date]],"mmm dd, yyyy hh:mm"),2)</f>
        <v>#VALUE!</v>
      </c>
      <c r="AD374" s="228" t="e">
        <f>_xlfn.CONCAT(HelpMe7[[#This Row],[Year]],"-W",HelpMe7[[#This Row],[Week'#]])</f>
        <v>#VALUE!</v>
      </c>
      <c r="AE374" s="228" t="str">
        <f>IFERROR(VLOOKUP(HelpMe7[[#This Row],[ID]],CGTracker[#All],11,FALSE),"No CG Status Found")</f>
        <v>No CG Status Found</v>
      </c>
      <c r="AF374" s="228" t="e">
        <f>MONTH(TEXT(HelpMe7[[#This Row],[Updated Creation Date]],"mmm dd, yyyy hh:mm"))</f>
        <v>#VALUE!</v>
      </c>
      <c r="AG374" s="228" t="e">
        <f>_xlfn.CONCAT(HelpMe7[[#This Row],[Year]],"-M",HelpMe7[[#This Row],[Month]])</f>
        <v>#VALUE!</v>
      </c>
      <c r="AH374" s="228" t="str">
        <f ca="1">IF(HelpMe7[[#This Row],[Age]]&lt;2,"Less than 2",IF(HelpMe7[[#This Row],[Age]]&lt;5,"From 2 to 5",IF(HelpMe7[[#This Row],[Age]]&lt;10,"From 5 to 10","More than 10")))</f>
        <v>Less than 2</v>
      </c>
      <c r="AI3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45518.754861111112</v>
      </c>
      <c r="AJ3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45520.37777777778</v>
      </c>
    </row>
    <row r="375" spans="1:36" ht="14.5">
      <c r="A375" s="237" t="s">
        <v>4443</v>
      </c>
      <c r="B375" s="224" t="s">
        <v>156</v>
      </c>
      <c r="C375" s="224" t="s">
        <v>861</v>
      </c>
      <c r="D375" s="1" t="s">
        <v>1224</v>
      </c>
      <c r="E375" s="224" t="s">
        <v>1162</v>
      </c>
      <c r="F375" s="224" t="s">
        <v>742</v>
      </c>
      <c r="G375" s="224" t="s">
        <v>516</v>
      </c>
      <c r="H375" s="224" t="s">
        <v>403</v>
      </c>
      <c r="I375" s="227" t="s">
        <v>4444</v>
      </c>
      <c r="J375" s="225" t="s">
        <v>4445</v>
      </c>
      <c r="K375" s="224" t="s">
        <v>845</v>
      </c>
      <c r="L375" s="225" t="s">
        <v>4446</v>
      </c>
      <c r="M375" s="224" t="s">
        <v>1162</v>
      </c>
      <c r="N375" s="224" t="s">
        <v>847</v>
      </c>
      <c r="O375" s="224" t="s">
        <v>848</v>
      </c>
      <c r="P375" s="225" t="s">
        <v>4446</v>
      </c>
      <c r="Q375" s="224" t="s">
        <v>795</v>
      </c>
      <c r="R375" s="225" t="s">
        <v>4447</v>
      </c>
      <c r="S375" s="225" t="s">
        <v>4447</v>
      </c>
      <c r="T375" s="225" t="s">
        <v>4445</v>
      </c>
      <c r="U375" s="224" t="s">
        <v>1260</v>
      </c>
      <c r="V375" s="224" t="s">
        <v>4448</v>
      </c>
      <c r="W375" s="224" t="s">
        <v>850</v>
      </c>
      <c r="X375" s="228" t="str">
        <f>VLOOKUP(HelpMe7[[#This Row],[Technician]],Technicians[#All],3,FALSE)</f>
        <v>RAK Ceramics</v>
      </c>
      <c r="Y375" s="228" t="str">
        <f>VLOOKUP(HelpMe7[[#This Row],[Technician]],Technicians[#All],2,FALSE)</f>
        <v>SAP SD</v>
      </c>
      <c r="Z375" s="233" t="e">
        <f>IF((TEXT("Oct 28, 2024 00:00 AM","mmm dd, yyyy hh:mm") - TEXT(HelpMe7[[#This Row],[Updated Creation Date]],"mmm dd, yyyy hh:mm"))&gt;0, "Yes","No")</f>
        <v>#VALUE!</v>
      </c>
      <c r="AA375" s="230">
        <f ca="1">IF(HelpMe7[[#This Row],[Updated Resolved Date]]="-",NOW()-TEXT(HelpMe7[[#This Row],[Updated Creation Date]],"mmm dd, yyyy hh:mm"),HelpMe7[[#This Row],[Updated Resolved Date]]-HelpMe7[[#This Row],[Updated Creation Date]])</f>
        <v>1.7819444444394321</v>
      </c>
      <c r="AB375" s="231" t="e">
        <f>YEAR(TEXT(HelpMe7[[#This Row],[Updated Creation Date]],"mmm dd, yyyy hh:mm"))</f>
        <v>#VALUE!</v>
      </c>
      <c r="AC375" s="228" t="e">
        <f>WEEKNUM(TEXT(HelpMe7[[#This Row],[Updated Creation Date]],"mmm dd, yyyy hh:mm"),2)</f>
        <v>#VALUE!</v>
      </c>
      <c r="AD375" s="228" t="e">
        <f>_xlfn.CONCAT(HelpMe7[[#This Row],[Year]],"-W",HelpMe7[[#This Row],[Week'#]])</f>
        <v>#VALUE!</v>
      </c>
      <c r="AE375" s="228" t="str">
        <f>IFERROR(VLOOKUP(HelpMe7[[#This Row],[ID]],CGTracker[#All],11,FALSE),"No CG Status Found")</f>
        <v>No CG Status Found</v>
      </c>
      <c r="AF375" s="228" t="e">
        <f>MONTH(TEXT(HelpMe7[[#This Row],[Updated Creation Date]],"mmm dd, yyyy hh:mm"))</f>
        <v>#VALUE!</v>
      </c>
      <c r="AG375" s="228" t="e">
        <f>_xlfn.CONCAT(HelpMe7[[#This Row],[Year]],"-M",HelpMe7[[#This Row],[Month]])</f>
        <v>#VALUE!</v>
      </c>
      <c r="AH375" s="228" t="str">
        <f ca="1">IF(HelpMe7[[#This Row],[Age]]&lt;2,"Less than 2",IF(HelpMe7[[#This Row],[Age]]&lt;5,"From 2 to 5",IF(HelpMe7[[#This Row],[Age]]&lt;10,"From 5 to 10","More than 10")))</f>
        <v>Less than 2</v>
      </c>
      <c r="AI3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45518.688194444447</v>
      </c>
      <c r="AJ3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45520.470138888886</v>
      </c>
    </row>
    <row r="376" spans="1:36" ht="14.5">
      <c r="A376" s="237" t="s">
        <v>4449</v>
      </c>
      <c r="B376" s="224" t="s">
        <v>156</v>
      </c>
      <c r="C376" s="224" t="s">
        <v>795</v>
      </c>
      <c r="D376" s="1" t="s">
        <v>1262</v>
      </c>
      <c r="E376" s="224" t="s">
        <v>886</v>
      </c>
      <c r="F376" s="224" t="s">
        <v>884</v>
      </c>
      <c r="G376" s="224" t="s">
        <v>844</v>
      </c>
      <c r="H376" s="224" t="s">
        <v>403</v>
      </c>
      <c r="I376" s="227" t="s">
        <v>4131</v>
      </c>
      <c r="J376" s="225" t="s">
        <v>4450</v>
      </c>
      <c r="K376" s="224" t="s">
        <v>845</v>
      </c>
      <c r="L376" s="225" t="s">
        <v>4451</v>
      </c>
      <c r="M376" s="224" t="s">
        <v>846</v>
      </c>
      <c r="N376" s="224" t="s">
        <v>912</v>
      </c>
      <c r="O376" s="224" t="s">
        <v>848</v>
      </c>
      <c r="P376" s="225" t="s">
        <v>4451</v>
      </c>
      <c r="Q376" s="224" t="s">
        <v>795</v>
      </c>
      <c r="R376" s="225" t="s">
        <v>4452</v>
      </c>
      <c r="S376" s="225" t="s">
        <v>4452</v>
      </c>
      <c r="T376" s="225" t="s">
        <v>4450</v>
      </c>
      <c r="U376" s="224" t="s">
        <v>1260</v>
      </c>
      <c r="V376" s="224" t="s">
        <v>1260</v>
      </c>
      <c r="W376" s="224" t="s">
        <v>1260</v>
      </c>
      <c r="X376" s="228" t="str">
        <f>VLOOKUP(HelpMe7[[#This Row],[Technician]],Technicians[#All],3,FALSE)</f>
        <v>RAK Ceramics</v>
      </c>
      <c r="Y376" s="228" t="str">
        <f>VLOOKUP(HelpMe7[[#This Row],[Technician]],Technicians[#All],2,FALSE)</f>
        <v>SAP Basis</v>
      </c>
      <c r="Z376" s="233" t="e">
        <f>IF((TEXT("Oct 28, 2024 00:00 AM","mmm dd, yyyy hh:mm") - TEXT(HelpMe7[[#This Row],[Updated Creation Date]],"mmm dd, yyyy hh:mm"))&gt;0, "Yes","No")</f>
        <v>#VALUE!</v>
      </c>
      <c r="AA376" s="230">
        <f ca="1">IF(HelpMe7[[#This Row],[Updated Resolved Date]]="-",NOW()-TEXT(HelpMe7[[#This Row],[Updated Creation Date]],"mmm dd, yyyy hh:mm"),HelpMe7[[#This Row],[Updated Resolved Date]]-HelpMe7[[#This Row],[Updated Creation Date]])</f>
        <v>1.2833333333328483</v>
      </c>
      <c r="AB376" s="231" t="e">
        <f>YEAR(TEXT(HelpMe7[[#This Row],[Updated Creation Date]],"mmm dd, yyyy hh:mm"))</f>
        <v>#VALUE!</v>
      </c>
      <c r="AC376" s="228" t="e">
        <f>WEEKNUM(TEXT(HelpMe7[[#This Row],[Updated Creation Date]],"mmm dd, yyyy hh:mm"),2)</f>
        <v>#VALUE!</v>
      </c>
      <c r="AD376" s="228" t="e">
        <f>_xlfn.CONCAT(HelpMe7[[#This Row],[Year]],"-W",HelpMe7[[#This Row],[Week'#]])</f>
        <v>#VALUE!</v>
      </c>
      <c r="AE376" s="228" t="str">
        <f>IFERROR(VLOOKUP(HelpMe7[[#This Row],[ID]],CGTracker[#All],11,FALSE),"No CG Status Found")</f>
        <v>No CG Status Found</v>
      </c>
      <c r="AF376" s="228" t="e">
        <f>MONTH(TEXT(HelpMe7[[#This Row],[Updated Creation Date]],"mmm dd, yyyy hh:mm"))</f>
        <v>#VALUE!</v>
      </c>
      <c r="AG376" s="228" t="e">
        <f>_xlfn.CONCAT(HelpMe7[[#This Row],[Year]],"-M",HelpMe7[[#This Row],[Month]])</f>
        <v>#VALUE!</v>
      </c>
      <c r="AH376" s="228" t="str">
        <f ca="1">IF(HelpMe7[[#This Row],[Age]]&lt;2,"Less than 2",IF(HelpMe7[[#This Row],[Age]]&lt;5,"From 2 to 5",IF(HelpMe7[[#This Row],[Age]]&lt;10,"From 5 to 10","More than 10")))</f>
        <v>Less than 2</v>
      </c>
      <c r="AI3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45519.404861111114</v>
      </c>
      <c r="AJ3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45520.688194444447</v>
      </c>
    </row>
    <row r="377" spans="1:36" ht="14.5">
      <c r="A377" s="237" t="s">
        <v>4453</v>
      </c>
      <c r="B377" s="224" t="s">
        <v>117</v>
      </c>
      <c r="C377" s="224" t="s">
        <v>795</v>
      </c>
      <c r="D377" s="1" t="s">
        <v>2353</v>
      </c>
      <c r="E377" s="224" t="s">
        <v>2030</v>
      </c>
      <c r="F377" s="224" t="s">
        <v>884</v>
      </c>
      <c r="G377" s="224" t="s">
        <v>844</v>
      </c>
      <c r="H377" s="224" t="s">
        <v>403</v>
      </c>
      <c r="I377" s="227" t="s">
        <v>4454</v>
      </c>
      <c r="J377" s="225" t="s">
        <v>4455</v>
      </c>
      <c r="K377" s="224" t="s">
        <v>845</v>
      </c>
      <c r="L377" s="225" t="s">
        <v>4437</v>
      </c>
      <c r="M377" s="224" t="s">
        <v>846</v>
      </c>
      <c r="N377" s="224" t="s">
        <v>895</v>
      </c>
      <c r="O377" s="224" t="s">
        <v>848</v>
      </c>
      <c r="P377" s="225" t="s">
        <v>4437</v>
      </c>
      <c r="Q377" s="224" t="s">
        <v>795</v>
      </c>
      <c r="R377" s="225" t="s">
        <v>4456</v>
      </c>
      <c r="S377" s="225" t="s">
        <v>4456</v>
      </c>
      <c r="T377" s="225" t="s">
        <v>4455</v>
      </c>
      <c r="U377" s="224" t="s">
        <v>885</v>
      </c>
      <c r="V377" s="224" t="s">
        <v>1260</v>
      </c>
      <c r="W377" s="224" t="s">
        <v>850</v>
      </c>
      <c r="X377" s="228" t="str">
        <f>VLOOKUP(HelpMe7[[#This Row],[Technician]],Technicians[#All],3,FALSE)</f>
        <v>RAK Ceramics</v>
      </c>
      <c r="Y377" s="228" t="str">
        <f>VLOOKUP(HelpMe7[[#This Row],[Technician]],Technicians[#All],2,FALSE)</f>
        <v>SAP Basis</v>
      </c>
      <c r="Z377" s="233" t="e">
        <f>IF((TEXT("Oct 28, 2024 00:00 AM","mmm dd, yyyy hh:mm") - TEXT(HelpMe7[[#This Row],[Updated Creation Date]],"mmm dd, yyyy hh:mm"))&gt;0, "Yes","No")</f>
        <v>#VALUE!</v>
      </c>
      <c r="AA377" s="230">
        <f ca="1">IF(HelpMe7[[#This Row],[Updated Resolved Date]]="-",NOW()-TEXT(HelpMe7[[#This Row],[Updated Creation Date]],"mmm dd, yyyy hh:mm"),HelpMe7[[#This Row],[Updated Resolved Date]]-HelpMe7[[#This Row],[Updated Creation Date]])</f>
        <v>0.945138888884685</v>
      </c>
      <c r="AB377" s="231" t="e">
        <f>YEAR(TEXT(HelpMe7[[#This Row],[Updated Creation Date]],"mmm dd, yyyy hh:mm"))</f>
        <v>#VALUE!</v>
      </c>
      <c r="AC377" s="228" t="e">
        <f>WEEKNUM(TEXT(HelpMe7[[#This Row],[Updated Creation Date]],"mmm dd, yyyy hh:mm"),2)</f>
        <v>#VALUE!</v>
      </c>
      <c r="AD377" s="228" t="e">
        <f>_xlfn.CONCAT(HelpMe7[[#This Row],[Year]],"-W",HelpMe7[[#This Row],[Week'#]])</f>
        <v>#VALUE!</v>
      </c>
      <c r="AE377" s="228" t="str">
        <f>IFERROR(VLOOKUP(HelpMe7[[#This Row],[ID]],CGTracker[#All],11,FALSE),"No CG Status Found")</f>
        <v>No CG Status Found</v>
      </c>
      <c r="AF377" s="228" t="e">
        <f>MONTH(TEXT(HelpMe7[[#This Row],[Updated Creation Date]],"mmm dd, yyyy hh:mm"))</f>
        <v>#VALUE!</v>
      </c>
      <c r="AG377" s="228" t="e">
        <f>_xlfn.CONCAT(HelpMe7[[#This Row],[Year]],"-M",HelpMe7[[#This Row],[Month]])</f>
        <v>#VALUE!</v>
      </c>
      <c r="AH377" s="228" t="str">
        <f ca="1">IF(HelpMe7[[#This Row],[Age]]&lt;2,"Less than 2",IF(HelpMe7[[#This Row],[Age]]&lt;5,"From 2 to 5",IF(HelpMe7[[#This Row],[Age]]&lt;10,"From 5 to 10","More than 10")))</f>
        <v>Less than 2</v>
      </c>
      <c r="AI3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45519.420138888891</v>
      </c>
      <c r="AJ3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45520.365277777775</v>
      </c>
    </row>
    <row r="378" spans="1:36" ht="26">
      <c r="A378" s="237" t="s">
        <v>4457</v>
      </c>
      <c r="B378" s="224" t="s">
        <v>117</v>
      </c>
      <c r="C378" s="224" t="s">
        <v>881</v>
      </c>
      <c r="D378" s="1" t="s">
        <v>4458</v>
      </c>
      <c r="E378" s="224" t="s">
        <v>1360</v>
      </c>
      <c r="F378" s="224" t="s">
        <v>843</v>
      </c>
      <c r="G378" s="224" t="s">
        <v>844</v>
      </c>
      <c r="H378" s="224" t="s">
        <v>403</v>
      </c>
      <c r="I378" s="227" t="s">
        <v>4459</v>
      </c>
      <c r="J378" s="225" t="s">
        <v>4148</v>
      </c>
      <c r="K378" s="224" t="s">
        <v>885</v>
      </c>
      <c r="L378" s="225" t="s">
        <v>3818</v>
      </c>
      <c r="M378" s="224" t="s">
        <v>846</v>
      </c>
      <c r="N378" s="224" t="s">
        <v>997</v>
      </c>
      <c r="O378" s="224" t="s">
        <v>848</v>
      </c>
      <c r="P378" s="225" t="s">
        <v>3818</v>
      </c>
      <c r="Q378" s="224" t="s">
        <v>881</v>
      </c>
      <c r="R378" s="225" t="s">
        <v>4460</v>
      </c>
      <c r="S378" s="225" t="s">
        <v>4460</v>
      </c>
      <c r="T378" s="225" t="s">
        <v>4148</v>
      </c>
      <c r="U378" s="224" t="s">
        <v>885</v>
      </c>
      <c r="V378" s="224" t="s">
        <v>1260</v>
      </c>
      <c r="W378" s="224" t="s">
        <v>888</v>
      </c>
      <c r="X378" s="228" t="str">
        <f>VLOOKUP(HelpMe7[[#This Row],[Technician]],Technicians[#All],3,FALSE)</f>
        <v>RAK Ceramics</v>
      </c>
      <c r="Y378" s="228" t="str">
        <f>VLOOKUP(HelpMe7[[#This Row],[Technician]],Technicians[#All],2,FALSE)</f>
        <v>SAP Basis</v>
      </c>
      <c r="Z378" s="233" t="e">
        <f>IF((TEXT("Oct 28, 2024 00:00 AM","mmm dd, yyyy hh:mm") - TEXT(HelpMe7[[#This Row],[Updated Creation Date]],"mmm dd, yyyy hh:mm"))&gt;0, "Yes","No")</f>
        <v>#VALUE!</v>
      </c>
      <c r="AA378" s="230">
        <f ca="1">IF(HelpMe7[[#This Row],[Updated Resolved Date]]="-",NOW()-TEXT(HelpMe7[[#This Row],[Updated Creation Date]],"mmm dd, yyyy hh:mm"),HelpMe7[[#This Row],[Updated Resolved Date]]-HelpMe7[[#This Row],[Updated Creation Date]])</f>
        <v>12.037499999998545</v>
      </c>
      <c r="AB378" s="231" t="e">
        <f>YEAR(TEXT(HelpMe7[[#This Row],[Updated Creation Date]],"mmm dd, yyyy hh:mm"))</f>
        <v>#VALUE!</v>
      </c>
      <c r="AC378" s="228" t="e">
        <f>WEEKNUM(TEXT(HelpMe7[[#This Row],[Updated Creation Date]],"mmm dd, yyyy hh:mm"),2)</f>
        <v>#VALUE!</v>
      </c>
      <c r="AD378" s="228" t="e">
        <f>_xlfn.CONCAT(HelpMe7[[#This Row],[Year]],"-W",HelpMe7[[#This Row],[Week'#]])</f>
        <v>#VALUE!</v>
      </c>
      <c r="AE378" s="228" t="str">
        <f>IFERROR(VLOOKUP(HelpMe7[[#This Row],[ID]],CGTracker[#All],11,FALSE),"No CG Status Found")</f>
        <v>No CG Status Found</v>
      </c>
      <c r="AF378" s="228" t="e">
        <f>MONTH(TEXT(HelpMe7[[#This Row],[Updated Creation Date]],"mmm dd, yyyy hh:mm"))</f>
        <v>#VALUE!</v>
      </c>
      <c r="AG378" s="228" t="e">
        <f>_xlfn.CONCAT(HelpMe7[[#This Row],[Year]],"-M",HelpMe7[[#This Row],[Month]])</f>
        <v>#VALUE!</v>
      </c>
      <c r="AH378" s="228" t="str">
        <f ca="1">IF(HelpMe7[[#This Row],[Age]]&lt;2,"Less than 2",IF(HelpMe7[[#This Row],[Age]]&lt;5,"From 2 to 5",IF(HelpMe7[[#This Row],[Age]]&lt;10,"From 5 to 10","More than 10")))</f>
        <v>More than 10</v>
      </c>
      <c r="AI3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45519.622916666667</v>
      </c>
      <c r="AJ3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45531.660416666666</v>
      </c>
    </row>
    <row r="379" spans="1:36" ht="26">
      <c r="A379" s="237" t="s">
        <v>4461</v>
      </c>
      <c r="B379" s="224" t="s">
        <v>156</v>
      </c>
      <c r="C379" s="224" t="s">
        <v>795</v>
      </c>
      <c r="D379" s="1" t="s">
        <v>2347</v>
      </c>
      <c r="E379" s="224" t="s">
        <v>1573</v>
      </c>
      <c r="F379" s="224" t="s">
        <v>603</v>
      </c>
      <c r="G379" s="224" t="s">
        <v>899</v>
      </c>
      <c r="H379" s="224" t="s">
        <v>403</v>
      </c>
      <c r="I379" s="227" t="s">
        <v>4462</v>
      </c>
      <c r="J379" s="225" t="s">
        <v>4463</v>
      </c>
      <c r="K379" s="224" t="s">
        <v>845</v>
      </c>
      <c r="L379" s="225" t="s">
        <v>4464</v>
      </c>
      <c r="M379" s="224" t="s">
        <v>846</v>
      </c>
      <c r="N379" s="224" t="s">
        <v>895</v>
      </c>
      <c r="O379" s="224" t="s">
        <v>848</v>
      </c>
      <c r="P379" s="225" t="s">
        <v>4464</v>
      </c>
      <c r="Q379" s="224" t="s">
        <v>795</v>
      </c>
      <c r="R379" s="225" t="s">
        <v>4465</v>
      </c>
      <c r="S379" s="225" t="s">
        <v>4466</v>
      </c>
      <c r="T379" s="225" t="s">
        <v>4463</v>
      </c>
      <c r="U379" s="224" t="s">
        <v>1260</v>
      </c>
      <c r="V379" s="224" t="s">
        <v>4467</v>
      </c>
      <c r="W379" s="224" t="s">
        <v>850</v>
      </c>
      <c r="X379" s="228" t="str">
        <f>VLOOKUP(HelpMe7[[#This Row],[Technician]],Technicians[#All],3,FALSE)</f>
        <v>RAK Ceramics</v>
      </c>
      <c r="Y379" s="228" t="str">
        <f>VLOOKUP(HelpMe7[[#This Row],[Technician]],Technicians[#All],2,FALSE)</f>
        <v>SAP ABAP</v>
      </c>
      <c r="Z379" s="233" t="e">
        <f>IF((TEXT("Oct 28, 2024 00:00 AM","mmm dd, yyyy hh:mm") - TEXT(HelpMe7[[#This Row],[Updated Creation Date]],"mmm dd, yyyy hh:mm"))&gt;0, "Yes","No")</f>
        <v>#VALUE!</v>
      </c>
      <c r="AA379" s="230">
        <f ca="1">IF(HelpMe7[[#This Row],[Updated Resolved Date]]="-",NOW()-TEXT(HelpMe7[[#This Row],[Updated Creation Date]],"mmm dd, yyyy hh:mm"),HelpMe7[[#This Row],[Updated Resolved Date]]-HelpMe7[[#This Row],[Updated Creation Date]])</f>
        <v>20.191666666665697</v>
      </c>
      <c r="AB379" s="231" t="e">
        <f>YEAR(TEXT(HelpMe7[[#This Row],[Updated Creation Date]],"mmm dd, yyyy hh:mm"))</f>
        <v>#VALUE!</v>
      </c>
      <c r="AC379" s="228" t="e">
        <f>WEEKNUM(TEXT(HelpMe7[[#This Row],[Updated Creation Date]],"mmm dd, yyyy hh:mm"),2)</f>
        <v>#VALUE!</v>
      </c>
      <c r="AD379" s="228" t="e">
        <f>_xlfn.CONCAT(HelpMe7[[#This Row],[Year]],"-W",HelpMe7[[#This Row],[Week'#]])</f>
        <v>#VALUE!</v>
      </c>
      <c r="AE379" s="228" t="str">
        <f>IFERROR(VLOOKUP(HelpMe7[[#This Row],[ID]],CGTracker[#All],11,FALSE),"No CG Status Found")</f>
        <v>No CG Status Found</v>
      </c>
      <c r="AF379" s="228" t="e">
        <f>MONTH(TEXT(HelpMe7[[#This Row],[Updated Creation Date]],"mmm dd, yyyy hh:mm"))</f>
        <v>#VALUE!</v>
      </c>
      <c r="AG379" s="228" t="e">
        <f>_xlfn.CONCAT(HelpMe7[[#This Row],[Year]],"-M",HelpMe7[[#This Row],[Month]])</f>
        <v>#VALUE!</v>
      </c>
      <c r="AH379" s="228" t="str">
        <f ca="1">IF(HelpMe7[[#This Row],[Age]]&lt;2,"Less than 2",IF(HelpMe7[[#This Row],[Age]]&lt;5,"From 2 to 5",IF(HelpMe7[[#This Row],[Age]]&lt;10,"From 5 to 10","More than 10")))</f>
        <v>More than 10</v>
      </c>
      <c r="AI3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45520.397222222222</v>
      </c>
      <c r="AJ3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45540.588888888888</v>
      </c>
    </row>
    <row r="380" spans="1:36" ht="14.5">
      <c r="A380" s="237" t="s">
        <v>4468</v>
      </c>
      <c r="B380" s="224" t="s">
        <v>117</v>
      </c>
      <c r="C380" s="224" t="s">
        <v>881</v>
      </c>
      <c r="D380" s="1" t="s">
        <v>1643</v>
      </c>
      <c r="E380" s="224" t="s">
        <v>1018</v>
      </c>
      <c r="F380" s="224" t="s">
        <v>884</v>
      </c>
      <c r="G380" s="224" t="s">
        <v>844</v>
      </c>
      <c r="H380" s="224" t="s">
        <v>403</v>
      </c>
      <c r="I380" s="227" t="s">
        <v>4469</v>
      </c>
      <c r="J380" s="225" t="s">
        <v>4470</v>
      </c>
      <c r="K380" s="224" t="s">
        <v>845</v>
      </c>
      <c r="L380" s="225" t="s">
        <v>4386</v>
      </c>
      <c r="M380" s="224" t="s">
        <v>846</v>
      </c>
      <c r="N380" s="224" t="s">
        <v>860</v>
      </c>
      <c r="O380" s="224" t="s">
        <v>848</v>
      </c>
      <c r="P380" s="225" t="s">
        <v>4386</v>
      </c>
      <c r="Q380" s="224" t="s">
        <v>881</v>
      </c>
      <c r="R380" s="225" t="s">
        <v>4471</v>
      </c>
      <c r="S380" s="225" t="s">
        <v>4471</v>
      </c>
      <c r="T380" s="225" t="s">
        <v>4470</v>
      </c>
      <c r="U380" s="224" t="s">
        <v>885</v>
      </c>
      <c r="V380" s="224" t="s">
        <v>1260</v>
      </c>
      <c r="W380" s="224" t="s">
        <v>850</v>
      </c>
      <c r="X380" s="228" t="str">
        <f>VLOOKUP(HelpMe7[[#This Row],[Technician]],Technicians[#All],3,FALSE)</f>
        <v>RAK Ceramics</v>
      </c>
      <c r="Y380" s="228" t="str">
        <f>VLOOKUP(HelpMe7[[#This Row],[Technician]],Technicians[#All],2,FALSE)</f>
        <v>SAP Basis</v>
      </c>
      <c r="Z380" s="233" t="e">
        <f>IF((TEXT("Oct 28, 2024 00:00 AM","mmm dd, yyyy hh:mm") - TEXT(HelpMe7[[#This Row],[Updated Creation Date]],"mmm dd, yyyy hh:mm"))&gt;0, "Yes","No")</f>
        <v>#VALUE!</v>
      </c>
      <c r="AA380" s="230">
        <f ca="1">IF(HelpMe7[[#This Row],[Updated Resolved Date]]="-",NOW()-TEXT(HelpMe7[[#This Row],[Updated Creation Date]],"mmm dd, yyyy hh:mm"),HelpMe7[[#This Row],[Updated Resolved Date]]-HelpMe7[[#This Row],[Updated Creation Date]])</f>
        <v>7.2180555555605679</v>
      </c>
      <c r="AB380" s="231" t="e">
        <f>YEAR(TEXT(HelpMe7[[#This Row],[Updated Creation Date]],"mmm dd, yyyy hh:mm"))</f>
        <v>#VALUE!</v>
      </c>
      <c r="AC380" s="228" t="e">
        <f>WEEKNUM(TEXT(HelpMe7[[#This Row],[Updated Creation Date]],"mmm dd, yyyy hh:mm"),2)</f>
        <v>#VALUE!</v>
      </c>
      <c r="AD380" s="228" t="e">
        <f>_xlfn.CONCAT(HelpMe7[[#This Row],[Year]],"-W",HelpMe7[[#This Row],[Week'#]])</f>
        <v>#VALUE!</v>
      </c>
      <c r="AE380" s="228" t="str">
        <f>IFERROR(VLOOKUP(HelpMe7[[#This Row],[ID]],CGTracker[#All],11,FALSE),"No CG Status Found")</f>
        <v>No CG Status Found</v>
      </c>
      <c r="AF380" s="228" t="e">
        <f>MONTH(TEXT(HelpMe7[[#This Row],[Updated Creation Date]],"mmm dd, yyyy hh:mm"))</f>
        <v>#VALUE!</v>
      </c>
      <c r="AG380" s="228" t="e">
        <f>_xlfn.CONCAT(HelpMe7[[#This Row],[Year]],"-M",HelpMe7[[#This Row],[Month]])</f>
        <v>#VALUE!</v>
      </c>
      <c r="AH380" s="228" t="str">
        <f ca="1">IF(HelpMe7[[#This Row],[Age]]&lt;2,"Less than 2",IF(HelpMe7[[#This Row],[Age]]&lt;5,"From 2 to 5",IF(HelpMe7[[#This Row],[Age]]&lt;10,"From 5 to 10","More than 10")))</f>
        <v>From 5 to 10</v>
      </c>
      <c r="AI3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45520.436805555553</v>
      </c>
      <c r="AJ3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45527.654861111114</v>
      </c>
    </row>
    <row r="381" spans="1:36" ht="26">
      <c r="A381" s="237" t="s">
        <v>4472</v>
      </c>
      <c r="B381" s="224" t="s">
        <v>117</v>
      </c>
      <c r="C381" s="224" t="s">
        <v>795</v>
      </c>
      <c r="D381" s="1" t="s">
        <v>2339</v>
      </c>
      <c r="E381" s="224" t="s">
        <v>911</v>
      </c>
      <c r="F381" s="224" t="s">
        <v>843</v>
      </c>
      <c r="G381" s="224" t="s">
        <v>844</v>
      </c>
      <c r="H381" s="224" t="s">
        <v>403</v>
      </c>
      <c r="I381" s="227" t="s">
        <v>4473</v>
      </c>
      <c r="J381" s="225" t="s">
        <v>4474</v>
      </c>
      <c r="K381" s="224" t="s">
        <v>885</v>
      </c>
      <c r="L381" s="225" t="s">
        <v>4475</v>
      </c>
      <c r="M381" s="224" t="s">
        <v>846</v>
      </c>
      <c r="N381" s="224" t="s">
        <v>912</v>
      </c>
      <c r="O381" s="224" t="s">
        <v>848</v>
      </c>
      <c r="P381" s="225" t="s">
        <v>4475</v>
      </c>
      <c r="Q381" s="224" t="s">
        <v>795</v>
      </c>
      <c r="R381" s="225" t="s">
        <v>4476</v>
      </c>
      <c r="S381" s="225" t="s">
        <v>4476</v>
      </c>
      <c r="T381" s="225" t="s">
        <v>4474</v>
      </c>
      <c r="U381" s="224" t="s">
        <v>885</v>
      </c>
      <c r="V381" s="224" t="s">
        <v>1260</v>
      </c>
      <c r="W381" s="224" t="s">
        <v>888</v>
      </c>
      <c r="X381" s="228" t="str">
        <f>VLOOKUP(HelpMe7[[#This Row],[Technician]],Technicians[#All],3,FALSE)</f>
        <v>RAK Ceramics</v>
      </c>
      <c r="Y381" s="228" t="str">
        <f>VLOOKUP(HelpMe7[[#This Row],[Technician]],Technicians[#All],2,FALSE)</f>
        <v>SAP Basis</v>
      </c>
      <c r="Z381" s="233" t="e">
        <f>IF((TEXT("Oct 28, 2024 00:00 AM","mmm dd, yyyy hh:mm") - TEXT(HelpMe7[[#This Row],[Updated Creation Date]],"mmm dd, yyyy hh:mm"))&gt;0, "Yes","No")</f>
        <v>#VALUE!</v>
      </c>
      <c r="AA381" s="230">
        <f ca="1">IF(HelpMe7[[#This Row],[Updated Resolved Date]]="-",NOW()-TEXT(HelpMe7[[#This Row],[Updated Creation Date]],"mmm dd, yyyy hh:mm"),HelpMe7[[#This Row],[Updated Resolved Date]]-HelpMe7[[#This Row],[Updated Creation Date]])</f>
        <v>90.056250000001455</v>
      </c>
      <c r="AB381" s="231" t="e">
        <f>YEAR(TEXT(HelpMe7[[#This Row],[Updated Creation Date]],"mmm dd, yyyy hh:mm"))</f>
        <v>#VALUE!</v>
      </c>
      <c r="AC381" s="228" t="e">
        <f>WEEKNUM(TEXT(HelpMe7[[#This Row],[Updated Creation Date]],"mmm dd, yyyy hh:mm"),2)</f>
        <v>#VALUE!</v>
      </c>
      <c r="AD381" s="228" t="e">
        <f>_xlfn.CONCAT(HelpMe7[[#This Row],[Year]],"-W",HelpMe7[[#This Row],[Week'#]])</f>
        <v>#VALUE!</v>
      </c>
      <c r="AE381" s="228" t="str">
        <f>IFERROR(VLOOKUP(HelpMe7[[#This Row],[ID]],CGTracker[#All],11,FALSE),"No CG Status Found")</f>
        <v>No CG Status Found</v>
      </c>
      <c r="AF381" s="228" t="e">
        <f>MONTH(TEXT(HelpMe7[[#This Row],[Updated Creation Date]],"mmm dd, yyyy hh:mm"))</f>
        <v>#VALUE!</v>
      </c>
      <c r="AG381" s="228" t="e">
        <f>_xlfn.CONCAT(HelpMe7[[#This Row],[Year]],"-M",HelpMe7[[#This Row],[Month]])</f>
        <v>#VALUE!</v>
      </c>
      <c r="AH381" s="228" t="str">
        <f ca="1">IF(HelpMe7[[#This Row],[Age]]&lt;2,"Less than 2",IF(HelpMe7[[#This Row],[Age]]&lt;5,"From 2 to 5",IF(HelpMe7[[#This Row],[Age]]&lt;10,"From 5 to 10","More than 10")))</f>
        <v>More than 10</v>
      </c>
      <c r="AI3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45520.451388888891</v>
      </c>
      <c r="AJ3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45610.507638888892</v>
      </c>
    </row>
    <row r="382" spans="1:36" ht="26">
      <c r="A382" s="237" t="s">
        <v>4477</v>
      </c>
      <c r="B382" s="224" t="s">
        <v>117</v>
      </c>
      <c r="C382" s="224" t="s">
        <v>795</v>
      </c>
      <c r="D382" s="1" t="s">
        <v>1907</v>
      </c>
      <c r="E382" s="224" t="s">
        <v>1908</v>
      </c>
      <c r="F382" s="224" t="s">
        <v>843</v>
      </c>
      <c r="G382" s="224" t="s">
        <v>844</v>
      </c>
      <c r="H382" s="224" t="s">
        <v>403</v>
      </c>
      <c r="I382" s="227" t="s">
        <v>4478</v>
      </c>
      <c r="J382" s="225" t="s">
        <v>4479</v>
      </c>
      <c r="K382" s="224" t="s">
        <v>885</v>
      </c>
      <c r="L382" s="225" t="s">
        <v>4480</v>
      </c>
      <c r="M382" s="224" t="s">
        <v>846</v>
      </c>
      <c r="N382" s="224" t="s">
        <v>860</v>
      </c>
      <c r="O382" s="224" t="s">
        <v>848</v>
      </c>
      <c r="P382" s="225" t="s">
        <v>4480</v>
      </c>
      <c r="Q382" s="224" t="s">
        <v>795</v>
      </c>
      <c r="R382" s="225" t="s">
        <v>4481</v>
      </c>
      <c r="S382" s="225" t="s">
        <v>4481</v>
      </c>
      <c r="T382" s="225" t="s">
        <v>4479</v>
      </c>
      <c r="U382" s="224" t="s">
        <v>885</v>
      </c>
      <c r="V382" s="224" t="s">
        <v>1260</v>
      </c>
      <c r="W382" s="224" t="s">
        <v>888</v>
      </c>
      <c r="X382" s="228" t="str">
        <f>VLOOKUP(HelpMe7[[#This Row],[Technician]],Technicians[#All],3,FALSE)</f>
        <v>RAK Ceramics</v>
      </c>
      <c r="Y382" s="228" t="str">
        <f>VLOOKUP(HelpMe7[[#This Row],[Technician]],Technicians[#All],2,FALSE)</f>
        <v>SAP Basis</v>
      </c>
      <c r="Z382" s="233" t="e">
        <f>IF((TEXT("Oct 28, 2024 00:00 AM","mmm dd, yyyy hh:mm") - TEXT(HelpMe7[[#This Row],[Updated Creation Date]],"mmm dd, yyyy hh:mm"))&gt;0, "Yes","No")</f>
        <v>#VALUE!</v>
      </c>
      <c r="AA382" s="230">
        <f ca="1">IF(HelpMe7[[#This Row],[Updated Resolved Date]]="-",NOW()-TEXT(HelpMe7[[#This Row],[Updated Creation Date]],"mmm dd, yyyy hh:mm"),HelpMe7[[#This Row],[Updated Resolved Date]]-HelpMe7[[#This Row],[Updated Creation Date]])</f>
        <v>77.023611111108039</v>
      </c>
      <c r="AB382" s="231" t="e">
        <f>YEAR(TEXT(HelpMe7[[#This Row],[Updated Creation Date]],"mmm dd, yyyy hh:mm"))</f>
        <v>#VALUE!</v>
      </c>
      <c r="AC382" s="228" t="e">
        <f>WEEKNUM(TEXT(HelpMe7[[#This Row],[Updated Creation Date]],"mmm dd, yyyy hh:mm"),2)</f>
        <v>#VALUE!</v>
      </c>
      <c r="AD382" s="228" t="e">
        <f>_xlfn.CONCAT(HelpMe7[[#This Row],[Year]],"-W",HelpMe7[[#This Row],[Week'#]])</f>
        <v>#VALUE!</v>
      </c>
      <c r="AE382" s="228" t="str">
        <f>IFERROR(VLOOKUP(HelpMe7[[#This Row],[ID]],CGTracker[#All],11,FALSE),"No CG Status Found")</f>
        <v>No CG Status Found</v>
      </c>
      <c r="AF382" s="228" t="e">
        <f>MONTH(TEXT(HelpMe7[[#This Row],[Updated Creation Date]],"mmm dd, yyyy hh:mm"))</f>
        <v>#VALUE!</v>
      </c>
      <c r="AG382" s="228" t="e">
        <f>_xlfn.CONCAT(HelpMe7[[#This Row],[Year]],"-M",HelpMe7[[#This Row],[Month]])</f>
        <v>#VALUE!</v>
      </c>
      <c r="AH382" s="228" t="str">
        <f ca="1">IF(HelpMe7[[#This Row],[Age]]&lt;2,"Less than 2",IF(HelpMe7[[#This Row],[Age]]&lt;5,"From 2 to 5",IF(HelpMe7[[#This Row],[Age]]&lt;10,"From 5 to 10","More than 10")))</f>
        <v>More than 10</v>
      </c>
      <c r="AI3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45520.643750000003</v>
      </c>
      <c r="AJ3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45597.667361111111</v>
      </c>
    </row>
    <row r="383" spans="1:36" ht="14.5">
      <c r="A383" s="237" t="s">
        <v>4482</v>
      </c>
      <c r="B383" s="224" t="s">
        <v>156</v>
      </c>
      <c r="C383" s="224" t="s">
        <v>906</v>
      </c>
      <c r="D383" s="1" t="s">
        <v>1186</v>
      </c>
      <c r="E383" s="224" t="s">
        <v>988</v>
      </c>
      <c r="F383" s="224" t="s">
        <v>854</v>
      </c>
      <c r="G383" s="224" t="s">
        <v>942</v>
      </c>
      <c r="H383" s="224" t="s">
        <v>403</v>
      </c>
      <c r="I383" s="227" t="s">
        <v>4483</v>
      </c>
      <c r="J383" s="225" t="s">
        <v>4484</v>
      </c>
      <c r="K383" s="224" t="s">
        <v>845</v>
      </c>
      <c r="L383" s="225" t="s">
        <v>4206</v>
      </c>
      <c r="M383" s="224" t="s">
        <v>988</v>
      </c>
      <c r="N383" s="224" t="s">
        <v>895</v>
      </c>
      <c r="O383" s="224" t="s">
        <v>848</v>
      </c>
      <c r="P383" s="225" t="s">
        <v>4206</v>
      </c>
      <c r="Q383" s="224" t="s">
        <v>861</v>
      </c>
      <c r="R383" s="225" t="s">
        <v>4485</v>
      </c>
      <c r="S383" s="225" t="s">
        <v>4485</v>
      </c>
      <c r="T383" s="225" t="s">
        <v>4484</v>
      </c>
      <c r="U383" s="224" t="s">
        <v>1260</v>
      </c>
      <c r="V383" s="224" t="s">
        <v>4486</v>
      </c>
      <c r="W383" s="224" t="s">
        <v>850</v>
      </c>
      <c r="X383" s="228" t="str">
        <f>VLOOKUP(HelpMe7[[#This Row],[Technician]],Technicians[#All],3,FALSE)</f>
        <v>RAK Ceramics</v>
      </c>
      <c r="Y383" s="228" t="str">
        <f>VLOOKUP(HelpMe7[[#This Row],[Technician]],Technicians[#All],2,FALSE)</f>
        <v>SAP PP</v>
      </c>
      <c r="Z383" s="233" t="e">
        <f>IF((TEXT("Oct 28, 2024 00:00 AM","mmm dd, yyyy hh:mm") - TEXT(HelpMe7[[#This Row],[Updated Creation Date]],"mmm dd, yyyy hh:mm"))&gt;0, "Yes","No")</f>
        <v>#VALUE!</v>
      </c>
      <c r="AA383" s="230">
        <f ca="1">IF(HelpMe7[[#This Row],[Updated Resolved Date]]="-",NOW()-TEXT(HelpMe7[[#This Row],[Updated Creation Date]],"mmm dd, yyyy hh:mm"),HelpMe7[[#This Row],[Updated Resolved Date]]-HelpMe7[[#This Row],[Updated Creation Date]])</f>
        <v>5.8874999999970896</v>
      </c>
      <c r="AB383" s="231" t="e">
        <f>YEAR(TEXT(HelpMe7[[#This Row],[Updated Creation Date]],"mmm dd, yyyy hh:mm"))</f>
        <v>#VALUE!</v>
      </c>
      <c r="AC383" s="228" t="e">
        <f>WEEKNUM(TEXT(HelpMe7[[#This Row],[Updated Creation Date]],"mmm dd, yyyy hh:mm"),2)</f>
        <v>#VALUE!</v>
      </c>
      <c r="AD383" s="228" t="e">
        <f>_xlfn.CONCAT(HelpMe7[[#This Row],[Year]],"-W",HelpMe7[[#This Row],[Week'#]])</f>
        <v>#VALUE!</v>
      </c>
      <c r="AE383" s="228" t="str">
        <f>IFERROR(VLOOKUP(HelpMe7[[#This Row],[ID]],CGTracker[#All],11,FALSE),"No CG Status Found")</f>
        <v>No CG Status Found</v>
      </c>
      <c r="AF383" s="228" t="e">
        <f>MONTH(TEXT(HelpMe7[[#This Row],[Updated Creation Date]],"mmm dd, yyyy hh:mm"))</f>
        <v>#VALUE!</v>
      </c>
      <c r="AG383" s="228" t="e">
        <f>_xlfn.CONCAT(HelpMe7[[#This Row],[Year]],"-M",HelpMe7[[#This Row],[Month]])</f>
        <v>#VALUE!</v>
      </c>
      <c r="AH383" s="228" t="str">
        <f ca="1">IF(HelpMe7[[#This Row],[Age]]&lt;2,"Less than 2",IF(HelpMe7[[#This Row],[Age]]&lt;5,"From 2 to 5",IF(HelpMe7[[#This Row],[Age]]&lt;10,"From 5 to 10","More than 10")))</f>
        <v>From 5 to 10</v>
      </c>
      <c r="AI3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45519.752083333333</v>
      </c>
      <c r="AJ3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45525.63958333333</v>
      </c>
    </row>
    <row r="384" spans="1:36" ht="14.5">
      <c r="A384" s="237" t="s">
        <v>4487</v>
      </c>
      <c r="B384" s="224" t="s">
        <v>117</v>
      </c>
      <c r="C384" s="224" t="s">
        <v>795</v>
      </c>
      <c r="D384" s="1" t="s">
        <v>1015</v>
      </c>
      <c r="E384" s="224" t="s">
        <v>1016</v>
      </c>
      <c r="F384" s="224" t="s">
        <v>884</v>
      </c>
      <c r="G384" s="224" t="s">
        <v>844</v>
      </c>
      <c r="H384" s="224" t="s">
        <v>403</v>
      </c>
      <c r="I384" s="227" t="s">
        <v>4488</v>
      </c>
      <c r="J384" s="225" t="s">
        <v>4489</v>
      </c>
      <c r="K384" s="224" t="s">
        <v>845</v>
      </c>
      <c r="L384" s="225" t="s">
        <v>4490</v>
      </c>
      <c r="M384" s="224" t="s">
        <v>1016</v>
      </c>
      <c r="N384" s="224" t="s">
        <v>912</v>
      </c>
      <c r="O384" s="224" t="s">
        <v>848</v>
      </c>
      <c r="P384" s="225" t="s">
        <v>4490</v>
      </c>
      <c r="Q384" s="224" t="s">
        <v>795</v>
      </c>
      <c r="R384" s="225" t="s">
        <v>4491</v>
      </c>
      <c r="S384" s="225" t="s">
        <v>4492</v>
      </c>
      <c r="T384" s="225" t="s">
        <v>4489</v>
      </c>
      <c r="U384" s="224" t="s">
        <v>885</v>
      </c>
      <c r="V384" s="224" t="s">
        <v>1260</v>
      </c>
      <c r="W384" s="224" t="s">
        <v>850</v>
      </c>
      <c r="X384" s="228" t="str">
        <f>VLOOKUP(HelpMe7[[#This Row],[Technician]],Technicians[#All],3,FALSE)</f>
        <v>RAK Ceramics</v>
      </c>
      <c r="Y384" s="228" t="str">
        <f>VLOOKUP(HelpMe7[[#This Row],[Technician]],Technicians[#All],2,FALSE)</f>
        <v>SAP Basis</v>
      </c>
      <c r="Z384" s="233" t="e">
        <f>IF((TEXT("Oct 28, 2024 00:00 AM","mmm dd, yyyy hh:mm") - TEXT(HelpMe7[[#This Row],[Updated Creation Date]],"mmm dd, yyyy hh:mm"))&gt;0, "Yes","No")</f>
        <v>#VALUE!</v>
      </c>
      <c r="AA384" s="230">
        <f ca="1">IF(HelpMe7[[#This Row],[Updated Resolved Date]]="-",NOW()-TEXT(HelpMe7[[#This Row],[Updated Creation Date]],"mmm dd, yyyy hh:mm"),HelpMe7[[#This Row],[Updated Resolved Date]]-HelpMe7[[#This Row],[Updated Creation Date]])</f>
        <v>54.709027777775191</v>
      </c>
      <c r="AB384" s="231" t="e">
        <f>YEAR(TEXT(HelpMe7[[#This Row],[Updated Creation Date]],"mmm dd, yyyy hh:mm"))</f>
        <v>#VALUE!</v>
      </c>
      <c r="AC384" s="228" t="e">
        <f>WEEKNUM(TEXT(HelpMe7[[#This Row],[Updated Creation Date]],"mmm dd, yyyy hh:mm"),2)</f>
        <v>#VALUE!</v>
      </c>
      <c r="AD384" s="228" t="e">
        <f>_xlfn.CONCAT(HelpMe7[[#This Row],[Year]],"-W",HelpMe7[[#This Row],[Week'#]])</f>
        <v>#VALUE!</v>
      </c>
      <c r="AE384" s="228" t="str">
        <f>IFERROR(VLOOKUP(HelpMe7[[#This Row],[ID]],CGTracker[#All],11,FALSE),"No CG Status Found")</f>
        <v>No CG Status Found</v>
      </c>
      <c r="AF384" s="228" t="e">
        <f>MONTH(TEXT(HelpMe7[[#This Row],[Updated Creation Date]],"mmm dd, yyyy hh:mm"))</f>
        <v>#VALUE!</v>
      </c>
      <c r="AG384" s="228" t="e">
        <f>_xlfn.CONCAT(HelpMe7[[#This Row],[Year]],"-M",HelpMe7[[#This Row],[Month]])</f>
        <v>#VALUE!</v>
      </c>
      <c r="AH384" s="228" t="str">
        <f ca="1">IF(HelpMe7[[#This Row],[Age]]&lt;2,"Less than 2",IF(HelpMe7[[#This Row],[Age]]&lt;5,"From 2 to 5",IF(HelpMe7[[#This Row],[Age]]&lt;10,"From 5 to 10","More than 10")))</f>
        <v>More than 10</v>
      </c>
      <c r="AI3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45520.730555555558</v>
      </c>
      <c r="AJ3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385" spans="1:36" ht="26">
      <c r="A385" s="237" t="s">
        <v>4493</v>
      </c>
      <c r="B385" s="224" t="s">
        <v>156</v>
      </c>
      <c r="C385" s="224" t="s">
        <v>906</v>
      </c>
      <c r="D385" s="1" t="s">
        <v>4494</v>
      </c>
      <c r="E385" s="224" t="s">
        <v>853</v>
      </c>
      <c r="F385" s="224" t="s">
        <v>854</v>
      </c>
      <c r="G385" s="224" t="s">
        <v>855</v>
      </c>
      <c r="H385" s="224" t="s">
        <v>403</v>
      </c>
      <c r="I385" s="227" t="s">
        <v>4495</v>
      </c>
      <c r="J385" s="225" t="s">
        <v>4496</v>
      </c>
      <c r="K385" s="224" t="s">
        <v>845</v>
      </c>
      <c r="L385" s="225" t="s">
        <v>4136</v>
      </c>
      <c r="M385" s="224" t="s">
        <v>853</v>
      </c>
      <c r="N385" s="224" t="s">
        <v>856</v>
      </c>
      <c r="O385" s="224" t="s">
        <v>848</v>
      </c>
      <c r="P385" s="225" t="s">
        <v>4136</v>
      </c>
      <c r="Q385" s="224" t="s">
        <v>861</v>
      </c>
      <c r="R385" s="225" t="s">
        <v>4497</v>
      </c>
      <c r="S385" s="225" t="s">
        <v>4497</v>
      </c>
      <c r="T385" s="225" t="s">
        <v>4496</v>
      </c>
      <c r="U385" s="224" t="s">
        <v>1260</v>
      </c>
      <c r="V385" s="224" t="s">
        <v>4498</v>
      </c>
      <c r="W385" s="224" t="s">
        <v>850</v>
      </c>
      <c r="X385" s="228" t="str">
        <f>VLOOKUP(HelpMe7[[#This Row],[Technician]],Technicians[#All],3,FALSE)</f>
        <v>RAK Ceramics</v>
      </c>
      <c r="Y385" s="228" t="str">
        <f>VLOOKUP(HelpMe7[[#This Row],[Technician]],Technicians[#All],2,FALSE)</f>
        <v>SAP PP</v>
      </c>
      <c r="Z385" s="233" t="e">
        <f>IF((TEXT("Oct 28, 2024 00:00 AM","mmm dd, yyyy hh:mm") - TEXT(HelpMe7[[#This Row],[Updated Creation Date]],"mmm dd, yyyy hh:mm"))&gt;0, "Yes","No")</f>
        <v>#VALUE!</v>
      </c>
      <c r="AA385" s="230">
        <f ca="1">IF(HelpMe7[[#This Row],[Updated Resolved Date]]="-",NOW()-TEXT(HelpMe7[[#This Row],[Updated Creation Date]],"mmm dd, yyyy hh:mm"),HelpMe7[[#This Row],[Updated Resolved Date]]-HelpMe7[[#This Row],[Updated Creation Date]])</f>
        <v>5.9819444444437977</v>
      </c>
      <c r="AB385" s="231" t="e">
        <f>YEAR(TEXT(HelpMe7[[#This Row],[Updated Creation Date]],"mmm dd, yyyy hh:mm"))</f>
        <v>#VALUE!</v>
      </c>
      <c r="AC385" s="228" t="e">
        <f>WEEKNUM(TEXT(HelpMe7[[#This Row],[Updated Creation Date]],"mmm dd, yyyy hh:mm"),2)</f>
        <v>#VALUE!</v>
      </c>
      <c r="AD385" s="228" t="e">
        <f>_xlfn.CONCAT(HelpMe7[[#This Row],[Year]],"-W",HelpMe7[[#This Row],[Week'#]])</f>
        <v>#VALUE!</v>
      </c>
      <c r="AE385" s="228" t="str">
        <f>IFERROR(VLOOKUP(HelpMe7[[#This Row],[ID]],CGTracker[#All],11,FALSE),"No CG Status Found")</f>
        <v>No CG Status Found</v>
      </c>
      <c r="AF385" s="228" t="e">
        <f>MONTH(TEXT(HelpMe7[[#This Row],[Updated Creation Date]],"mmm dd, yyyy hh:mm"))</f>
        <v>#VALUE!</v>
      </c>
      <c r="AG385" s="228" t="e">
        <f>_xlfn.CONCAT(HelpMe7[[#This Row],[Year]],"-M",HelpMe7[[#This Row],[Month]])</f>
        <v>#VALUE!</v>
      </c>
      <c r="AH385" s="228" t="str">
        <f ca="1">IF(HelpMe7[[#This Row],[Age]]&lt;2,"Less than 2",IF(HelpMe7[[#This Row],[Age]]&lt;5,"From 2 to 5",IF(HelpMe7[[#This Row],[Age]]&lt;10,"From 5 to 10","More than 10")))</f>
        <v>From 5 to 10</v>
      </c>
      <c r="AI3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45519.475694444445</v>
      </c>
      <c r="AJ3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45525.457638888889</v>
      </c>
    </row>
    <row r="386" spans="1:36" ht="26">
      <c r="A386" s="237" t="s">
        <v>4499</v>
      </c>
      <c r="B386" s="224" t="s">
        <v>117</v>
      </c>
      <c r="C386" s="224" t="s">
        <v>906</v>
      </c>
      <c r="D386" s="1" t="s">
        <v>1516</v>
      </c>
      <c r="E386" s="224" t="s">
        <v>1517</v>
      </c>
      <c r="F386" s="224" t="s">
        <v>884</v>
      </c>
      <c r="G386" s="224" t="s">
        <v>844</v>
      </c>
      <c r="H386" s="224" t="s">
        <v>403</v>
      </c>
      <c r="I386" s="227" t="s">
        <v>4500</v>
      </c>
      <c r="J386" s="225" t="s">
        <v>4501</v>
      </c>
      <c r="K386" s="224" t="s">
        <v>845</v>
      </c>
      <c r="L386" s="225" t="s">
        <v>4335</v>
      </c>
      <c r="M386" s="224" t="s">
        <v>1517</v>
      </c>
      <c r="N386" s="224" t="s">
        <v>1518</v>
      </c>
      <c r="O386" s="224" t="s">
        <v>848</v>
      </c>
      <c r="P386" s="225" t="s">
        <v>4335</v>
      </c>
      <c r="Q386" s="224" t="s">
        <v>861</v>
      </c>
      <c r="R386" s="225" t="s">
        <v>4502</v>
      </c>
      <c r="S386" s="225" t="s">
        <v>4502</v>
      </c>
      <c r="T386" s="225" t="s">
        <v>4501</v>
      </c>
      <c r="U386" s="224" t="s">
        <v>885</v>
      </c>
      <c r="V386" s="224" t="s">
        <v>1260</v>
      </c>
      <c r="W386" s="224" t="s">
        <v>1519</v>
      </c>
      <c r="X386" s="228" t="str">
        <f>VLOOKUP(HelpMe7[[#This Row],[Technician]],Technicians[#All],3,FALSE)</f>
        <v>RAK Ceramics</v>
      </c>
      <c r="Y386" s="228" t="str">
        <f>VLOOKUP(HelpMe7[[#This Row],[Technician]],Technicians[#All],2,FALSE)</f>
        <v>SAP Basis</v>
      </c>
      <c r="Z386" s="233" t="e">
        <f>IF((TEXT("Oct 28, 2024 00:00 AM","mmm dd, yyyy hh:mm") - TEXT(HelpMe7[[#This Row],[Updated Creation Date]],"mmm dd, yyyy hh:mm"))&gt;0, "Yes","No")</f>
        <v>#VALUE!</v>
      </c>
      <c r="AA386" s="230">
        <f ca="1">IF(HelpMe7[[#This Row],[Updated Resolved Date]]="-",NOW()-TEXT(HelpMe7[[#This Row],[Updated Creation Date]],"mmm dd, yyyy hh:mm"),HelpMe7[[#This Row],[Updated Resolved Date]]-HelpMe7[[#This Row],[Updated Creation Date]])</f>
        <v>4.8611111111094942</v>
      </c>
      <c r="AB386" s="231" t="e">
        <f>YEAR(TEXT(HelpMe7[[#This Row],[Updated Creation Date]],"mmm dd, yyyy hh:mm"))</f>
        <v>#VALUE!</v>
      </c>
      <c r="AC386" s="228" t="e">
        <f>WEEKNUM(TEXT(HelpMe7[[#This Row],[Updated Creation Date]],"mmm dd, yyyy hh:mm"),2)</f>
        <v>#VALUE!</v>
      </c>
      <c r="AD386" s="228" t="e">
        <f>_xlfn.CONCAT(HelpMe7[[#This Row],[Year]],"-W",HelpMe7[[#This Row],[Week'#]])</f>
        <v>#VALUE!</v>
      </c>
      <c r="AE386" s="228" t="str">
        <f>IFERROR(VLOOKUP(HelpMe7[[#This Row],[ID]],CGTracker[#All],11,FALSE),"No CG Status Found")</f>
        <v>No CG Status Found</v>
      </c>
      <c r="AF386" s="228" t="e">
        <f>MONTH(TEXT(HelpMe7[[#This Row],[Updated Creation Date]],"mmm dd, yyyy hh:mm"))</f>
        <v>#VALUE!</v>
      </c>
      <c r="AG386" s="228" t="e">
        <f>_xlfn.CONCAT(HelpMe7[[#This Row],[Year]],"-M",HelpMe7[[#This Row],[Month]])</f>
        <v>#VALUE!</v>
      </c>
      <c r="AH386" s="228" t="str">
        <f ca="1">IF(HelpMe7[[#This Row],[Age]]&lt;2,"Less than 2",IF(HelpMe7[[#This Row],[Age]]&lt;5,"From 2 to 5",IF(HelpMe7[[#This Row],[Age]]&lt;10,"From 5 to 10","More than 10")))</f>
        <v>From 2 to 5</v>
      </c>
      <c r="AI3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45519.551388888889</v>
      </c>
      <c r="AJ3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45524.412499999999</v>
      </c>
    </row>
    <row r="387" spans="1:36" ht="14.5">
      <c r="A387" s="237" t="s">
        <v>4503</v>
      </c>
      <c r="B387" s="224" t="s">
        <v>117</v>
      </c>
      <c r="C387" s="224" t="s">
        <v>795</v>
      </c>
      <c r="D387" s="1" t="s">
        <v>1765</v>
      </c>
      <c r="E387" s="224" t="s">
        <v>1280</v>
      </c>
      <c r="F387" s="224" t="s">
        <v>843</v>
      </c>
      <c r="G387" s="224" t="s">
        <v>844</v>
      </c>
      <c r="H387" s="224" t="s">
        <v>403</v>
      </c>
      <c r="I387" s="227" t="s">
        <v>4504</v>
      </c>
      <c r="J387" s="225" t="s">
        <v>4505</v>
      </c>
      <c r="K387" s="224" t="s">
        <v>845</v>
      </c>
      <c r="L387" s="225" t="s">
        <v>4506</v>
      </c>
      <c r="M387" s="224" t="s">
        <v>1280</v>
      </c>
      <c r="N387" s="224" t="s">
        <v>895</v>
      </c>
      <c r="O387" s="224" t="s">
        <v>848</v>
      </c>
      <c r="P387" s="225" t="s">
        <v>4506</v>
      </c>
      <c r="Q387" s="224" t="s">
        <v>795</v>
      </c>
      <c r="R387" s="225" t="s">
        <v>4507</v>
      </c>
      <c r="S387" s="225" t="s">
        <v>4508</v>
      </c>
      <c r="T387" s="225" t="s">
        <v>4505</v>
      </c>
      <c r="U387" s="224" t="s">
        <v>885</v>
      </c>
      <c r="V387" s="224" t="s">
        <v>1260</v>
      </c>
      <c r="W387" s="224" t="s">
        <v>850</v>
      </c>
      <c r="X387" s="228" t="str">
        <f>VLOOKUP(HelpMe7[[#This Row],[Technician]],Technicians[#All],3,FALSE)</f>
        <v>RAK Ceramics</v>
      </c>
      <c r="Y387" s="228" t="str">
        <f>VLOOKUP(HelpMe7[[#This Row],[Technician]],Technicians[#All],2,FALSE)</f>
        <v>SAP Basis</v>
      </c>
      <c r="Z387" s="233" t="e">
        <f>IF((TEXT("Oct 28, 2024 00:00 AM","mmm dd, yyyy hh:mm") - TEXT(HelpMe7[[#This Row],[Updated Creation Date]],"mmm dd, yyyy hh:mm"))&gt;0, "Yes","No")</f>
        <v>#VALUE!</v>
      </c>
      <c r="AA387" s="230">
        <f ca="1">IF(HelpMe7[[#This Row],[Updated Resolved Date]]="-",NOW()-TEXT(HelpMe7[[#This Row],[Updated Creation Date]],"mmm dd, yyyy hh:mm"),HelpMe7[[#This Row],[Updated Resolved Date]]-HelpMe7[[#This Row],[Updated Creation Date]])</f>
        <v>14.161111111105129</v>
      </c>
      <c r="AB387" s="231" t="e">
        <f>YEAR(TEXT(HelpMe7[[#This Row],[Updated Creation Date]],"mmm dd, yyyy hh:mm"))</f>
        <v>#VALUE!</v>
      </c>
      <c r="AC387" s="228" t="e">
        <f>WEEKNUM(TEXT(HelpMe7[[#This Row],[Updated Creation Date]],"mmm dd, yyyy hh:mm"),2)</f>
        <v>#VALUE!</v>
      </c>
      <c r="AD387" s="228" t="e">
        <f>_xlfn.CONCAT(HelpMe7[[#This Row],[Year]],"-W",HelpMe7[[#This Row],[Week'#]])</f>
        <v>#VALUE!</v>
      </c>
      <c r="AE387" s="228" t="str">
        <f>IFERROR(VLOOKUP(HelpMe7[[#This Row],[ID]],CGTracker[#All],11,FALSE),"No CG Status Found")</f>
        <v>No CG Status Found</v>
      </c>
      <c r="AF387" s="228" t="e">
        <f>MONTH(TEXT(HelpMe7[[#This Row],[Updated Creation Date]],"mmm dd, yyyy hh:mm"))</f>
        <v>#VALUE!</v>
      </c>
      <c r="AG387" s="228" t="e">
        <f>_xlfn.CONCAT(HelpMe7[[#This Row],[Year]],"-M",HelpMe7[[#This Row],[Month]])</f>
        <v>#VALUE!</v>
      </c>
      <c r="AH387" s="228" t="str">
        <f ca="1">IF(HelpMe7[[#This Row],[Age]]&lt;2,"Less than 2",IF(HelpMe7[[#This Row],[Age]]&lt;5,"From 2 to 5",IF(HelpMe7[[#This Row],[Age]]&lt;10,"From 5 to 10","More than 10")))</f>
        <v>More than 10</v>
      </c>
      <c r="AI3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45520.445138888892</v>
      </c>
      <c r="AJ3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45534.606249999997</v>
      </c>
    </row>
    <row r="388" spans="1:36" ht="14.5">
      <c r="A388" s="237" t="s">
        <v>4509</v>
      </c>
      <c r="B388" s="224" t="s">
        <v>117</v>
      </c>
      <c r="C388" s="224" t="s">
        <v>795</v>
      </c>
      <c r="D388" s="1" t="s">
        <v>2351</v>
      </c>
      <c r="E388" s="224" t="s">
        <v>2352</v>
      </c>
      <c r="F388" s="224" t="s">
        <v>1292</v>
      </c>
      <c r="G388" s="224" t="s">
        <v>1294</v>
      </c>
      <c r="H388" s="224" t="s">
        <v>131</v>
      </c>
      <c r="I388" s="227" t="s">
        <v>4510</v>
      </c>
      <c r="J388" s="225" t="s">
        <v>4511</v>
      </c>
      <c r="K388" s="224" t="s">
        <v>845</v>
      </c>
      <c r="L388" s="225" t="s">
        <v>1260</v>
      </c>
      <c r="M388" s="224" t="s">
        <v>2352</v>
      </c>
      <c r="N388" s="224" t="s">
        <v>983</v>
      </c>
      <c r="O388" s="224" t="s">
        <v>1260</v>
      </c>
      <c r="P388" s="225" t="s">
        <v>4512</v>
      </c>
      <c r="Q388" s="224" t="s">
        <v>795</v>
      </c>
      <c r="R388" s="225" t="s">
        <v>1260</v>
      </c>
      <c r="S388" s="225" t="s">
        <v>4513</v>
      </c>
      <c r="T388" s="225" t="s">
        <v>4511</v>
      </c>
      <c r="U388" s="224" t="s">
        <v>845</v>
      </c>
      <c r="V388" s="224" t="s">
        <v>1260</v>
      </c>
      <c r="W388" s="224" t="s">
        <v>1295</v>
      </c>
      <c r="X388" s="228" t="str">
        <f>VLOOKUP(HelpMe7[[#This Row],[Technician]],Technicians[#All],3,FALSE)</f>
        <v>RAK Ceramics</v>
      </c>
      <c r="Y388" s="228" t="str">
        <f>VLOOKUP(HelpMe7[[#This Row],[Technician]],Technicians[#All],2,FALSE)</f>
        <v>SharePoint</v>
      </c>
      <c r="Z388" s="233" t="e">
        <f>IF((TEXT("Oct 28, 2024 00:00 AM","mmm dd, yyyy hh:mm") - TEXT(HelpMe7[[#This Row],[Updated Creation Date]],"mmm dd, yyyy hh:mm"))&gt;0, "Yes","No")</f>
        <v>#VALUE!</v>
      </c>
      <c r="AA388" s="230">
        <f ca="1">IF(HelpMe7[[#This Row],[Updated Resolved Date]]="-",NOW()-TEXT(HelpMe7[[#This Row],[Updated Creation Date]],"mmm dd, yyyy hh:mm"),HelpMe7[[#This Row],[Updated Resolved Date]]-HelpMe7[[#This Row],[Updated Creation Date]])</f>
        <v>133.15752905092086</v>
      </c>
      <c r="AB388" s="231" t="e">
        <f>YEAR(TEXT(HelpMe7[[#This Row],[Updated Creation Date]],"mmm dd, yyyy hh:mm"))</f>
        <v>#VALUE!</v>
      </c>
      <c r="AC388" s="228" t="e">
        <f>WEEKNUM(TEXT(HelpMe7[[#This Row],[Updated Creation Date]],"mmm dd, yyyy hh:mm"),2)</f>
        <v>#VALUE!</v>
      </c>
      <c r="AD388" s="228" t="e">
        <f>_xlfn.CONCAT(HelpMe7[[#This Row],[Year]],"-W",HelpMe7[[#This Row],[Week'#]])</f>
        <v>#VALUE!</v>
      </c>
      <c r="AE388" s="228" t="str">
        <f>IFERROR(VLOOKUP(HelpMe7[[#This Row],[ID]],CGTracker[#All],11,FALSE),"No CG Status Found")</f>
        <v>No CG Status Found</v>
      </c>
      <c r="AF388" s="228" t="e">
        <f>MONTH(TEXT(HelpMe7[[#This Row],[Updated Creation Date]],"mmm dd, yyyy hh:mm"))</f>
        <v>#VALUE!</v>
      </c>
      <c r="AG388" s="228" t="e">
        <f>_xlfn.CONCAT(HelpMe7[[#This Row],[Year]],"-M",HelpMe7[[#This Row],[Month]])</f>
        <v>#VALUE!</v>
      </c>
      <c r="AH388" s="228" t="str">
        <f ca="1">IF(HelpMe7[[#This Row],[Age]]&lt;2,"Less than 2",IF(HelpMe7[[#This Row],[Age]]&lt;5,"From 2 to 5",IF(HelpMe7[[#This Row],[Age]]&lt;10,"From 5 to 10","More than 10")))</f>
        <v>More than 10</v>
      </c>
      <c r="AI3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45519.62777777778</v>
      </c>
      <c r="AJ3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89" spans="1:36" ht="14.5">
      <c r="A389" s="237" t="s">
        <v>4514</v>
      </c>
      <c r="B389" s="224" t="s">
        <v>117</v>
      </c>
      <c r="C389" s="224" t="s">
        <v>795</v>
      </c>
      <c r="D389" s="1" t="s">
        <v>1533</v>
      </c>
      <c r="E389" s="224" t="s">
        <v>911</v>
      </c>
      <c r="F389" s="224" t="s">
        <v>742</v>
      </c>
      <c r="G389" s="224" t="s">
        <v>942</v>
      </c>
      <c r="H389" s="224" t="s">
        <v>403</v>
      </c>
      <c r="I389" s="227" t="s">
        <v>4515</v>
      </c>
      <c r="J389" s="225" t="s">
        <v>4516</v>
      </c>
      <c r="K389" s="224" t="s">
        <v>845</v>
      </c>
      <c r="L389" s="225" t="s">
        <v>4464</v>
      </c>
      <c r="M389" s="224" t="s">
        <v>911</v>
      </c>
      <c r="N389" s="224" t="s">
        <v>912</v>
      </c>
      <c r="O389" s="224" t="s">
        <v>920</v>
      </c>
      <c r="P389" s="225" t="s">
        <v>4464</v>
      </c>
      <c r="Q389" s="224" t="s">
        <v>795</v>
      </c>
      <c r="R389" s="225" t="s">
        <v>4517</v>
      </c>
      <c r="S389" s="225" t="s">
        <v>4517</v>
      </c>
      <c r="T389" s="225" t="s">
        <v>4516</v>
      </c>
      <c r="U389" s="224" t="s">
        <v>845</v>
      </c>
      <c r="V389" s="224" t="s">
        <v>4518</v>
      </c>
      <c r="W389" s="224" t="s">
        <v>850</v>
      </c>
      <c r="X389" s="228" t="str">
        <f>VLOOKUP(HelpMe7[[#This Row],[Technician]],Technicians[#All],3,FALSE)</f>
        <v>RAK Ceramics</v>
      </c>
      <c r="Y389" s="228" t="str">
        <f>VLOOKUP(HelpMe7[[#This Row],[Technician]],Technicians[#All],2,FALSE)</f>
        <v>SAP SD</v>
      </c>
      <c r="Z389" s="233" t="e">
        <f>IF((TEXT("Oct 28, 2024 00:00 AM","mmm dd, yyyy hh:mm") - TEXT(HelpMe7[[#This Row],[Updated Creation Date]],"mmm dd, yyyy hh:mm"))&gt;0, "Yes","No")</f>
        <v>#VALUE!</v>
      </c>
      <c r="AA389" s="230">
        <f ca="1">IF(HelpMe7[[#This Row],[Updated Resolved Date]]="-",NOW()-TEXT(HelpMe7[[#This Row],[Updated Creation Date]],"mmm dd, yyyy hh:mm"),HelpMe7[[#This Row],[Updated Resolved Date]]-HelpMe7[[#This Row],[Updated Creation Date]])</f>
        <v>20.882638888884685</v>
      </c>
      <c r="AB389" s="231" t="e">
        <f>YEAR(TEXT(HelpMe7[[#This Row],[Updated Creation Date]],"mmm dd, yyyy hh:mm"))</f>
        <v>#VALUE!</v>
      </c>
      <c r="AC389" s="228" t="e">
        <f>WEEKNUM(TEXT(HelpMe7[[#This Row],[Updated Creation Date]],"mmm dd, yyyy hh:mm"),2)</f>
        <v>#VALUE!</v>
      </c>
      <c r="AD389" s="228" t="e">
        <f>_xlfn.CONCAT(HelpMe7[[#This Row],[Year]],"-W",HelpMe7[[#This Row],[Week'#]])</f>
        <v>#VALUE!</v>
      </c>
      <c r="AE389" s="228" t="str">
        <f>IFERROR(VLOOKUP(HelpMe7[[#This Row],[ID]],CGTracker[#All],11,FALSE),"No CG Status Found")</f>
        <v>No CG Status Found</v>
      </c>
      <c r="AF389" s="228" t="e">
        <f>MONTH(TEXT(HelpMe7[[#This Row],[Updated Creation Date]],"mmm dd, yyyy hh:mm"))</f>
        <v>#VALUE!</v>
      </c>
      <c r="AG389" s="228" t="e">
        <f>_xlfn.CONCAT(HelpMe7[[#This Row],[Year]],"-M",HelpMe7[[#This Row],[Month]])</f>
        <v>#VALUE!</v>
      </c>
      <c r="AH389" s="228" t="str">
        <f ca="1">IF(HelpMe7[[#This Row],[Age]]&lt;2,"Less than 2",IF(HelpMe7[[#This Row],[Age]]&lt;5,"From 2 to 5",IF(HelpMe7[[#This Row],[Age]]&lt;10,"From 5 to 10","More than 10")))</f>
        <v>More than 10</v>
      </c>
      <c r="AI3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45519.714583333334</v>
      </c>
      <c r="AJ3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45540.597222222219</v>
      </c>
    </row>
    <row r="390" spans="1:36" ht="26">
      <c r="A390" s="237" t="s">
        <v>4519</v>
      </c>
      <c r="B390" s="224" t="s">
        <v>117</v>
      </c>
      <c r="C390" s="224" t="s">
        <v>861</v>
      </c>
      <c r="D390" s="1" t="s">
        <v>1810</v>
      </c>
      <c r="E390" s="224" t="s">
        <v>1811</v>
      </c>
      <c r="F390" s="224" t="s">
        <v>843</v>
      </c>
      <c r="G390" s="224" t="s">
        <v>844</v>
      </c>
      <c r="H390" s="224" t="s">
        <v>131</v>
      </c>
      <c r="I390" s="227" t="s">
        <v>4520</v>
      </c>
      <c r="J390" s="225" t="s">
        <v>849</v>
      </c>
      <c r="K390" s="224" t="s">
        <v>845</v>
      </c>
      <c r="L390" s="225" t="s">
        <v>1260</v>
      </c>
      <c r="M390" s="224" t="s">
        <v>1811</v>
      </c>
      <c r="N390" s="224" t="s">
        <v>1127</v>
      </c>
      <c r="O390" s="224" t="s">
        <v>1260</v>
      </c>
      <c r="P390" s="225" t="s">
        <v>4521</v>
      </c>
      <c r="Q390" s="224" t="s">
        <v>1260</v>
      </c>
      <c r="R390" s="225" t="s">
        <v>1260</v>
      </c>
      <c r="S390" s="225" t="s">
        <v>1260</v>
      </c>
      <c r="T390" s="225" t="s">
        <v>849</v>
      </c>
      <c r="U390" s="224" t="s">
        <v>885</v>
      </c>
      <c r="V390" s="224" t="s">
        <v>1260</v>
      </c>
      <c r="W390" s="224" t="s">
        <v>850</v>
      </c>
      <c r="X390" s="228" t="str">
        <f>VLOOKUP(HelpMe7[[#This Row],[Technician]],Technicians[#All],3,FALSE)</f>
        <v>RAK Ceramics</v>
      </c>
      <c r="Y390" s="228" t="str">
        <f>VLOOKUP(HelpMe7[[#This Row],[Technician]],Technicians[#All],2,FALSE)</f>
        <v>SAP Basis</v>
      </c>
      <c r="Z390" s="233" t="e">
        <f>IF((TEXT("Oct 28, 2024 00:00 AM","mmm dd, yyyy hh:mm") - TEXT(HelpMe7[[#This Row],[Updated Creation Date]],"mmm dd, yyyy hh:mm"))&gt;0, "Yes","No")</f>
        <v>#VALUE!</v>
      </c>
      <c r="AA390" s="230">
        <f ca="1">IF(HelpMe7[[#This Row],[Updated Resolved Date]]="-",NOW()-TEXT(HelpMe7[[#This Row],[Updated Creation Date]],"mmm dd, yyyy hh:mm"),HelpMe7[[#This Row],[Updated Resolved Date]]-HelpMe7[[#This Row],[Updated Creation Date]])</f>
        <v>132.10891793981136</v>
      </c>
      <c r="AB390" s="231" t="e">
        <f>YEAR(TEXT(HelpMe7[[#This Row],[Updated Creation Date]],"mmm dd, yyyy hh:mm"))</f>
        <v>#VALUE!</v>
      </c>
      <c r="AC390" s="228" t="e">
        <f>WEEKNUM(TEXT(HelpMe7[[#This Row],[Updated Creation Date]],"mmm dd, yyyy hh:mm"),2)</f>
        <v>#VALUE!</v>
      </c>
      <c r="AD390" s="228" t="e">
        <f>_xlfn.CONCAT(HelpMe7[[#This Row],[Year]],"-W",HelpMe7[[#This Row],[Week'#]])</f>
        <v>#VALUE!</v>
      </c>
      <c r="AE390" s="228" t="str">
        <f>IFERROR(VLOOKUP(HelpMe7[[#This Row],[ID]],CGTracker[#All],11,FALSE),"No CG Status Found")</f>
        <v>No CG Status Found</v>
      </c>
      <c r="AF390" s="228" t="e">
        <f>MONTH(TEXT(HelpMe7[[#This Row],[Updated Creation Date]],"mmm dd, yyyy hh:mm"))</f>
        <v>#VALUE!</v>
      </c>
      <c r="AG390" s="228" t="e">
        <f>_xlfn.CONCAT(HelpMe7[[#This Row],[Year]],"-M",HelpMe7[[#This Row],[Month]])</f>
        <v>#VALUE!</v>
      </c>
      <c r="AH390" s="228" t="str">
        <f ca="1">IF(HelpMe7[[#This Row],[Age]]&lt;2,"Less than 2",IF(HelpMe7[[#This Row],[Age]]&lt;5,"From 2 to 5",IF(HelpMe7[[#This Row],[Age]]&lt;10,"From 5 to 10","More than 10")))</f>
        <v>More than 10</v>
      </c>
      <c r="AI3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45520.676388888889</v>
      </c>
      <c r="AJ3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391" spans="1:36" ht="14.5">
      <c r="A391" s="237" t="s">
        <v>4522</v>
      </c>
      <c r="B391" s="224" t="s">
        <v>156</v>
      </c>
      <c r="C391" s="224" t="s">
        <v>795</v>
      </c>
      <c r="D391" s="1" t="s">
        <v>1889</v>
      </c>
      <c r="E391" s="224" t="s">
        <v>742</v>
      </c>
      <c r="F391" s="224" t="s">
        <v>742</v>
      </c>
      <c r="G391" s="224" t="s">
        <v>516</v>
      </c>
      <c r="H391" s="224" t="s">
        <v>403</v>
      </c>
      <c r="I391" s="227" t="s">
        <v>4523</v>
      </c>
      <c r="J391" s="225" t="s">
        <v>4524</v>
      </c>
      <c r="K391" s="224" t="s">
        <v>845</v>
      </c>
      <c r="L391" s="225" t="s">
        <v>4525</v>
      </c>
      <c r="M391" s="224" t="s">
        <v>846</v>
      </c>
      <c r="N391" s="224" t="s">
        <v>912</v>
      </c>
      <c r="O391" s="224" t="s">
        <v>848</v>
      </c>
      <c r="P391" s="225" t="s">
        <v>4525</v>
      </c>
      <c r="Q391" s="224" t="s">
        <v>795</v>
      </c>
      <c r="R391" s="225" t="s">
        <v>4526</v>
      </c>
      <c r="S391" s="225" t="s">
        <v>4527</v>
      </c>
      <c r="T391" s="225" t="s">
        <v>4524</v>
      </c>
      <c r="U391" s="224" t="s">
        <v>1260</v>
      </c>
      <c r="V391" s="224" t="s">
        <v>4528</v>
      </c>
      <c r="W391" s="224" t="s">
        <v>850</v>
      </c>
      <c r="X391" s="228" t="str">
        <f>VLOOKUP(HelpMe7[[#This Row],[Technician]],Technicians[#All],3,FALSE)</f>
        <v>RAK Ceramics</v>
      </c>
      <c r="Y391" s="228" t="str">
        <f>VLOOKUP(HelpMe7[[#This Row],[Technician]],Technicians[#All],2,FALSE)</f>
        <v>SAP SD</v>
      </c>
      <c r="Z391" s="233" t="e">
        <f>IF((TEXT("Oct 28, 2024 00:00 AM","mmm dd, yyyy hh:mm") - TEXT(HelpMe7[[#This Row],[Updated Creation Date]],"mmm dd, yyyy hh:mm"))&gt;0, "Yes","No")</f>
        <v>#VALUE!</v>
      </c>
      <c r="AA391" s="230">
        <f ca="1">IF(HelpMe7[[#This Row],[Updated Resolved Date]]="-",NOW()-TEXT(HelpMe7[[#This Row],[Updated Creation Date]],"mmm dd, yyyy hh:mm"),HelpMe7[[#This Row],[Updated Resolved Date]]-HelpMe7[[#This Row],[Updated Creation Date]])</f>
        <v>11.76249999999709</v>
      </c>
      <c r="AB391" s="231" t="e">
        <f>YEAR(TEXT(HelpMe7[[#This Row],[Updated Creation Date]],"mmm dd, yyyy hh:mm"))</f>
        <v>#VALUE!</v>
      </c>
      <c r="AC391" s="228" t="e">
        <f>WEEKNUM(TEXT(HelpMe7[[#This Row],[Updated Creation Date]],"mmm dd, yyyy hh:mm"),2)</f>
        <v>#VALUE!</v>
      </c>
      <c r="AD391" s="228" t="e">
        <f>_xlfn.CONCAT(HelpMe7[[#This Row],[Year]],"-W",HelpMe7[[#This Row],[Week'#]])</f>
        <v>#VALUE!</v>
      </c>
      <c r="AE391" s="228" t="str">
        <f>IFERROR(VLOOKUP(HelpMe7[[#This Row],[ID]],CGTracker[#All],11,FALSE),"No CG Status Found")</f>
        <v>No CG Status Found</v>
      </c>
      <c r="AF391" s="228" t="e">
        <f>MONTH(TEXT(HelpMe7[[#This Row],[Updated Creation Date]],"mmm dd, yyyy hh:mm"))</f>
        <v>#VALUE!</v>
      </c>
      <c r="AG391" s="228" t="e">
        <f>_xlfn.CONCAT(HelpMe7[[#This Row],[Year]],"-M",HelpMe7[[#This Row],[Month]])</f>
        <v>#VALUE!</v>
      </c>
      <c r="AH391" s="228" t="str">
        <f ca="1">IF(HelpMe7[[#This Row],[Age]]&lt;2,"Less than 2",IF(HelpMe7[[#This Row],[Age]]&lt;5,"From 2 to 5",IF(HelpMe7[[#This Row],[Age]]&lt;10,"From 5 to 10","More than 10")))</f>
        <v>More than 10</v>
      </c>
      <c r="AI3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45519.696527777778</v>
      </c>
      <c r="AJ3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45531.459027777775</v>
      </c>
    </row>
    <row r="392" spans="1:36" ht="14.5">
      <c r="A392" s="237" t="s">
        <v>4529</v>
      </c>
      <c r="B392" s="224" t="s">
        <v>156</v>
      </c>
      <c r="C392" s="224" t="s">
        <v>795</v>
      </c>
      <c r="D392" s="1" t="s">
        <v>858</v>
      </c>
      <c r="E392" s="224" t="s">
        <v>859</v>
      </c>
      <c r="F392" s="224" t="s">
        <v>742</v>
      </c>
      <c r="G392" s="224" t="s">
        <v>516</v>
      </c>
      <c r="H392" s="224" t="s">
        <v>403</v>
      </c>
      <c r="I392" s="227" t="s">
        <v>4530</v>
      </c>
      <c r="J392" s="225" t="s">
        <v>4531</v>
      </c>
      <c r="K392" s="224" t="s">
        <v>845</v>
      </c>
      <c r="L392" s="225" t="s">
        <v>2917</v>
      </c>
      <c r="M392" s="224" t="s">
        <v>846</v>
      </c>
      <c r="N392" s="224" t="s">
        <v>860</v>
      </c>
      <c r="O392" s="224" t="s">
        <v>848</v>
      </c>
      <c r="P392" s="225" t="s">
        <v>2917</v>
      </c>
      <c r="Q392" s="224" t="s">
        <v>795</v>
      </c>
      <c r="R392" s="225" t="s">
        <v>4532</v>
      </c>
      <c r="S392" s="225" t="s">
        <v>4532</v>
      </c>
      <c r="T392" s="225" t="s">
        <v>4531</v>
      </c>
      <c r="U392" s="224" t="s">
        <v>1260</v>
      </c>
      <c r="V392" s="224" t="s">
        <v>1260</v>
      </c>
      <c r="W392" s="224" t="s">
        <v>850</v>
      </c>
      <c r="X392" s="228" t="str">
        <f>VLOOKUP(HelpMe7[[#This Row],[Technician]],Technicians[#All],3,FALSE)</f>
        <v>RAK Ceramics</v>
      </c>
      <c r="Y392" s="228" t="str">
        <f>VLOOKUP(HelpMe7[[#This Row],[Technician]],Technicians[#All],2,FALSE)</f>
        <v>SAP SD</v>
      </c>
      <c r="Z392" s="233" t="e">
        <f>IF((TEXT("Oct 28, 2024 00:00 AM","mmm dd, yyyy hh:mm") - TEXT(HelpMe7[[#This Row],[Updated Creation Date]],"mmm dd, yyyy hh:mm"))&gt;0, "Yes","No")</f>
        <v>#VALUE!</v>
      </c>
      <c r="AA392" s="230">
        <f ca="1">IF(HelpMe7[[#This Row],[Updated Resolved Date]]="-",NOW()-TEXT(HelpMe7[[#This Row],[Updated Creation Date]],"mmm dd, yyyy hh:mm"),HelpMe7[[#This Row],[Updated Resolved Date]]-HelpMe7[[#This Row],[Updated Creation Date]])</f>
        <v>0.72361111111240461</v>
      </c>
      <c r="AB392" s="231" t="e">
        <f>YEAR(TEXT(HelpMe7[[#This Row],[Updated Creation Date]],"mmm dd, yyyy hh:mm"))</f>
        <v>#VALUE!</v>
      </c>
      <c r="AC392" s="228" t="e">
        <f>WEEKNUM(TEXT(HelpMe7[[#This Row],[Updated Creation Date]],"mmm dd, yyyy hh:mm"),2)</f>
        <v>#VALUE!</v>
      </c>
      <c r="AD392" s="228" t="e">
        <f>_xlfn.CONCAT(HelpMe7[[#This Row],[Year]],"-W",HelpMe7[[#This Row],[Week'#]])</f>
        <v>#VALUE!</v>
      </c>
      <c r="AE392" s="228" t="str">
        <f>IFERROR(VLOOKUP(HelpMe7[[#This Row],[ID]],CGTracker[#All],11,FALSE),"No CG Status Found")</f>
        <v>No CG Status Found</v>
      </c>
      <c r="AF392" s="228" t="e">
        <f>MONTH(TEXT(HelpMe7[[#This Row],[Updated Creation Date]],"mmm dd, yyyy hh:mm"))</f>
        <v>#VALUE!</v>
      </c>
      <c r="AG392" s="228" t="e">
        <f>_xlfn.CONCAT(HelpMe7[[#This Row],[Year]],"-M",HelpMe7[[#This Row],[Month]])</f>
        <v>#VALUE!</v>
      </c>
      <c r="AH392" s="228" t="str">
        <f ca="1">IF(HelpMe7[[#This Row],[Age]]&lt;2,"Less than 2",IF(HelpMe7[[#This Row],[Age]]&lt;5,"From 2 to 5",IF(HelpMe7[[#This Row],[Age]]&lt;10,"From 5 to 10","More than 10")))</f>
        <v>Less than 2</v>
      </c>
      <c r="AI3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45519.698611111111</v>
      </c>
      <c r="AJ3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45520.422222222223</v>
      </c>
    </row>
    <row r="393" spans="1:36" ht="14.5">
      <c r="A393" s="237" t="s">
        <v>4533</v>
      </c>
      <c r="B393" s="224" t="s">
        <v>156</v>
      </c>
      <c r="C393" s="224" t="s">
        <v>881</v>
      </c>
      <c r="D393" s="1" t="s">
        <v>1179</v>
      </c>
      <c r="E393" s="224" t="s">
        <v>1180</v>
      </c>
      <c r="F393" s="224" t="s">
        <v>884</v>
      </c>
      <c r="G393" s="224" t="s">
        <v>844</v>
      </c>
      <c r="H393" s="224" t="s">
        <v>403</v>
      </c>
      <c r="I393" s="227" t="s">
        <v>4534</v>
      </c>
      <c r="J393" s="225" t="s">
        <v>4535</v>
      </c>
      <c r="K393" s="224" t="s">
        <v>845</v>
      </c>
      <c r="L393" s="225" t="s">
        <v>4536</v>
      </c>
      <c r="M393" s="224" t="s">
        <v>846</v>
      </c>
      <c r="N393" s="224" t="s">
        <v>1181</v>
      </c>
      <c r="O393" s="224" t="s">
        <v>848</v>
      </c>
      <c r="P393" s="225" t="s">
        <v>4536</v>
      </c>
      <c r="Q393" s="224" t="s">
        <v>881</v>
      </c>
      <c r="R393" s="225" t="s">
        <v>4537</v>
      </c>
      <c r="S393" s="225" t="s">
        <v>4537</v>
      </c>
      <c r="T393" s="225" t="s">
        <v>4535</v>
      </c>
      <c r="U393" s="224" t="s">
        <v>1260</v>
      </c>
      <c r="V393" s="224" t="s">
        <v>1260</v>
      </c>
      <c r="W393" s="224" t="s">
        <v>850</v>
      </c>
      <c r="X393" s="228" t="str">
        <f>VLOOKUP(HelpMe7[[#This Row],[Technician]],Technicians[#All],3,FALSE)</f>
        <v>RAK Ceramics</v>
      </c>
      <c r="Y393" s="228" t="str">
        <f>VLOOKUP(HelpMe7[[#This Row],[Technician]],Technicians[#All],2,FALSE)</f>
        <v>SAP Basis</v>
      </c>
      <c r="Z393" s="233" t="e">
        <f>IF((TEXT("Oct 28, 2024 00:00 AM","mmm dd, yyyy hh:mm") - TEXT(HelpMe7[[#This Row],[Updated Creation Date]],"mmm dd, yyyy hh:mm"))&gt;0, "Yes","No")</f>
        <v>#VALUE!</v>
      </c>
      <c r="AA393" s="230">
        <f ca="1">IF(HelpMe7[[#This Row],[Updated Resolved Date]]="-",NOW()-TEXT(HelpMe7[[#This Row],[Updated Creation Date]],"mmm dd, yyyy hh:mm"),HelpMe7[[#This Row],[Updated Resolved Date]]-HelpMe7[[#This Row],[Updated Creation Date]])</f>
        <v>6.9104166666656965</v>
      </c>
      <c r="AB393" s="231" t="e">
        <f>YEAR(TEXT(HelpMe7[[#This Row],[Updated Creation Date]],"mmm dd, yyyy hh:mm"))</f>
        <v>#VALUE!</v>
      </c>
      <c r="AC393" s="228" t="e">
        <f>WEEKNUM(TEXT(HelpMe7[[#This Row],[Updated Creation Date]],"mmm dd, yyyy hh:mm"),2)</f>
        <v>#VALUE!</v>
      </c>
      <c r="AD393" s="228" t="e">
        <f>_xlfn.CONCAT(HelpMe7[[#This Row],[Year]],"-W",HelpMe7[[#This Row],[Week'#]])</f>
        <v>#VALUE!</v>
      </c>
      <c r="AE393" s="228" t="str">
        <f>IFERROR(VLOOKUP(HelpMe7[[#This Row],[ID]],CGTracker[#All],11,FALSE),"No CG Status Found")</f>
        <v>No CG Status Found</v>
      </c>
      <c r="AF393" s="228" t="e">
        <f>MONTH(TEXT(HelpMe7[[#This Row],[Updated Creation Date]],"mmm dd, yyyy hh:mm"))</f>
        <v>#VALUE!</v>
      </c>
      <c r="AG393" s="228" t="e">
        <f>_xlfn.CONCAT(HelpMe7[[#This Row],[Year]],"-M",HelpMe7[[#This Row],[Month]])</f>
        <v>#VALUE!</v>
      </c>
      <c r="AH393" s="228" t="str">
        <f ca="1">IF(HelpMe7[[#This Row],[Age]]&lt;2,"Less than 2",IF(HelpMe7[[#This Row],[Age]]&lt;5,"From 2 to 5",IF(HelpMe7[[#This Row],[Age]]&lt;10,"From 5 to 10","More than 10")))</f>
        <v>From 5 to 10</v>
      </c>
      <c r="AI3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45523.449305555558</v>
      </c>
      <c r="AJ3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45530.359722222223</v>
      </c>
    </row>
    <row r="394" spans="1:36" ht="14.5">
      <c r="A394" s="237" t="s">
        <v>4538</v>
      </c>
      <c r="B394" s="224" t="s">
        <v>117</v>
      </c>
      <c r="C394" s="224" t="s">
        <v>861</v>
      </c>
      <c r="D394" s="1" t="s">
        <v>4539</v>
      </c>
      <c r="E394" s="224" t="s">
        <v>1210</v>
      </c>
      <c r="F394" s="224" t="s">
        <v>884</v>
      </c>
      <c r="G394" s="224" t="s">
        <v>844</v>
      </c>
      <c r="H394" s="224" t="s">
        <v>403</v>
      </c>
      <c r="I394" s="227" t="s">
        <v>4540</v>
      </c>
      <c r="J394" s="225" t="s">
        <v>4541</v>
      </c>
      <c r="K394" s="224" t="s">
        <v>845</v>
      </c>
      <c r="L394" s="225" t="s">
        <v>4542</v>
      </c>
      <c r="M394" s="224" t="s">
        <v>1210</v>
      </c>
      <c r="N394" s="224" t="s">
        <v>878</v>
      </c>
      <c r="O394" s="224" t="s">
        <v>848</v>
      </c>
      <c r="P394" s="225" t="s">
        <v>4542</v>
      </c>
      <c r="Q394" s="224" t="s">
        <v>795</v>
      </c>
      <c r="R394" s="225" t="s">
        <v>4543</v>
      </c>
      <c r="S394" s="225" t="s">
        <v>4543</v>
      </c>
      <c r="T394" s="225" t="s">
        <v>4541</v>
      </c>
      <c r="U394" s="224" t="s">
        <v>885</v>
      </c>
      <c r="V394" s="224" t="s">
        <v>1260</v>
      </c>
      <c r="W394" s="224" t="s">
        <v>850</v>
      </c>
      <c r="X394" s="228" t="str">
        <f>VLOOKUP(HelpMe7[[#This Row],[Technician]],Technicians[#All],3,FALSE)</f>
        <v>RAK Ceramics</v>
      </c>
      <c r="Y394" s="228" t="str">
        <f>VLOOKUP(HelpMe7[[#This Row],[Technician]],Technicians[#All],2,FALSE)</f>
        <v>SAP Basis</v>
      </c>
      <c r="Z394" s="233" t="e">
        <f>IF((TEXT("Oct 28, 2024 00:00 AM","mmm dd, yyyy hh:mm") - TEXT(HelpMe7[[#This Row],[Updated Creation Date]],"mmm dd, yyyy hh:mm"))&gt;0, "Yes","No")</f>
        <v>#VALUE!</v>
      </c>
      <c r="AA394" s="230">
        <f ca="1">IF(HelpMe7[[#This Row],[Updated Resolved Date]]="-",NOW()-TEXT(HelpMe7[[#This Row],[Updated Creation Date]],"mmm dd, yyyy hh:mm"),HelpMe7[[#This Row],[Updated Resolved Date]]-HelpMe7[[#This Row],[Updated Creation Date]])</f>
        <v>3.0673611111124046</v>
      </c>
      <c r="AB394" s="231" t="e">
        <f>YEAR(TEXT(HelpMe7[[#This Row],[Updated Creation Date]],"mmm dd, yyyy hh:mm"))</f>
        <v>#VALUE!</v>
      </c>
      <c r="AC394" s="228" t="e">
        <f>WEEKNUM(TEXT(HelpMe7[[#This Row],[Updated Creation Date]],"mmm dd, yyyy hh:mm"),2)</f>
        <v>#VALUE!</v>
      </c>
      <c r="AD394" s="228" t="e">
        <f>_xlfn.CONCAT(HelpMe7[[#This Row],[Year]],"-W",HelpMe7[[#This Row],[Week'#]])</f>
        <v>#VALUE!</v>
      </c>
      <c r="AE394" s="228" t="str">
        <f>IFERROR(VLOOKUP(HelpMe7[[#This Row],[ID]],CGTracker[#All],11,FALSE),"No CG Status Found")</f>
        <v>No CG Status Found</v>
      </c>
      <c r="AF394" s="228" t="e">
        <f>MONTH(TEXT(HelpMe7[[#This Row],[Updated Creation Date]],"mmm dd, yyyy hh:mm"))</f>
        <v>#VALUE!</v>
      </c>
      <c r="AG394" s="228" t="e">
        <f>_xlfn.CONCAT(HelpMe7[[#This Row],[Year]],"-M",HelpMe7[[#This Row],[Month]])</f>
        <v>#VALUE!</v>
      </c>
      <c r="AH394" s="228" t="str">
        <f ca="1">IF(HelpMe7[[#This Row],[Age]]&lt;2,"Less than 2",IF(HelpMe7[[#This Row],[Age]]&lt;5,"From 2 to 5",IF(HelpMe7[[#This Row],[Age]]&lt;10,"From 5 to 10","More than 10")))</f>
        <v>From 2 to 5</v>
      </c>
      <c r="AI3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45523.538194444445</v>
      </c>
      <c r="AJ3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45526.605555555558</v>
      </c>
    </row>
    <row r="395" spans="1:36" ht="26">
      <c r="A395" s="237" t="s">
        <v>4544</v>
      </c>
      <c r="B395" s="224" t="s">
        <v>156</v>
      </c>
      <c r="C395" s="224" t="s">
        <v>861</v>
      </c>
      <c r="D395" s="1" t="s">
        <v>1580</v>
      </c>
      <c r="E395" s="224" t="s">
        <v>1384</v>
      </c>
      <c r="F395" s="224" t="s">
        <v>854</v>
      </c>
      <c r="G395" s="224" t="s">
        <v>855</v>
      </c>
      <c r="H395" s="224" t="s">
        <v>403</v>
      </c>
      <c r="I395" s="227" t="s">
        <v>4545</v>
      </c>
      <c r="J395" s="225" t="s">
        <v>4546</v>
      </c>
      <c r="K395" s="224" t="s">
        <v>845</v>
      </c>
      <c r="L395" s="225" t="s">
        <v>4547</v>
      </c>
      <c r="M395" s="224" t="s">
        <v>1384</v>
      </c>
      <c r="N395" s="224" t="s">
        <v>997</v>
      </c>
      <c r="O395" s="224" t="s">
        <v>848</v>
      </c>
      <c r="P395" s="225" t="s">
        <v>4547</v>
      </c>
      <c r="Q395" s="224" t="s">
        <v>795</v>
      </c>
      <c r="R395" s="225" t="s">
        <v>4548</v>
      </c>
      <c r="S395" s="225" t="s">
        <v>4549</v>
      </c>
      <c r="T395" s="225" t="s">
        <v>4546</v>
      </c>
      <c r="U395" s="224" t="s">
        <v>1260</v>
      </c>
      <c r="V395" s="224" t="s">
        <v>4550</v>
      </c>
      <c r="W395" s="224" t="s">
        <v>850</v>
      </c>
      <c r="X395" s="228" t="str">
        <f>VLOOKUP(HelpMe7[[#This Row],[Technician]],Technicians[#All],3,FALSE)</f>
        <v>RAK Ceramics</v>
      </c>
      <c r="Y395" s="228" t="str">
        <f>VLOOKUP(HelpMe7[[#This Row],[Technician]],Technicians[#All],2,FALSE)</f>
        <v>SAP PP</v>
      </c>
      <c r="Z395" s="233" t="e">
        <f>IF((TEXT("Oct 28, 2024 00:00 AM","mmm dd, yyyy hh:mm") - TEXT(HelpMe7[[#This Row],[Updated Creation Date]],"mmm dd, yyyy hh:mm"))&gt;0, "Yes","No")</f>
        <v>#VALUE!</v>
      </c>
      <c r="AA395" s="230">
        <f ca="1">IF(HelpMe7[[#This Row],[Updated Resolved Date]]="-",NOW()-TEXT(HelpMe7[[#This Row],[Updated Creation Date]],"mmm dd, yyyy hh:mm"),HelpMe7[[#This Row],[Updated Resolved Date]]-HelpMe7[[#This Row],[Updated Creation Date]])</f>
        <v>2.2638888888905058</v>
      </c>
      <c r="AB395" s="231" t="e">
        <f>YEAR(TEXT(HelpMe7[[#This Row],[Updated Creation Date]],"mmm dd, yyyy hh:mm"))</f>
        <v>#VALUE!</v>
      </c>
      <c r="AC395" s="228" t="e">
        <f>WEEKNUM(TEXT(HelpMe7[[#This Row],[Updated Creation Date]],"mmm dd, yyyy hh:mm"),2)</f>
        <v>#VALUE!</v>
      </c>
      <c r="AD395" s="228" t="e">
        <f>_xlfn.CONCAT(HelpMe7[[#This Row],[Year]],"-W",HelpMe7[[#This Row],[Week'#]])</f>
        <v>#VALUE!</v>
      </c>
      <c r="AE395" s="228" t="str">
        <f>IFERROR(VLOOKUP(HelpMe7[[#This Row],[ID]],CGTracker[#All],11,FALSE),"No CG Status Found")</f>
        <v>No CG Status Found</v>
      </c>
      <c r="AF395" s="228" t="e">
        <f>MONTH(TEXT(HelpMe7[[#This Row],[Updated Creation Date]],"mmm dd, yyyy hh:mm"))</f>
        <v>#VALUE!</v>
      </c>
      <c r="AG395" s="228" t="e">
        <f>_xlfn.CONCAT(HelpMe7[[#This Row],[Year]],"-M",HelpMe7[[#This Row],[Month]])</f>
        <v>#VALUE!</v>
      </c>
      <c r="AH395" s="228" t="str">
        <f ca="1">IF(HelpMe7[[#This Row],[Age]]&lt;2,"Less than 2",IF(HelpMe7[[#This Row],[Age]]&lt;5,"From 2 to 5",IF(HelpMe7[[#This Row],[Age]]&lt;10,"From 5 to 10","More than 10")))</f>
        <v>From 2 to 5</v>
      </c>
      <c r="AI3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45523.40625</v>
      </c>
      <c r="AJ3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45525.670138888891</v>
      </c>
    </row>
    <row r="396" spans="1:36" ht="14.5">
      <c r="A396" s="237" t="s">
        <v>4551</v>
      </c>
      <c r="B396" s="224" t="s">
        <v>117</v>
      </c>
      <c r="C396" s="224" t="s">
        <v>795</v>
      </c>
      <c r="D396" s="1" t="s">
        <v>1542</v>
      </c>
      <c r="E396" s="224" t="s">
        <v>911</v>
      </c>
      <c r="F396" s="224" t="s">
        <v>884</v>
      </c>
      <c r="G396" s="224" t="s">
        <v>844</v>
      </c>
      <c r="H396" s="224" t="s">
        <v>403</v>
      </c>
      <c r="I396" s="227" t="s">
        <v>4552</v>
      </c>
      <c r="J396" s="225" t="s">
        <v>4553</v>
      </c>
      <c r="K396" s="224" t="s">
        <v>845</v>
      </c>
      <c r="L396" s="225" t="s">
        <v>4136</v>
      </c>
      <c r="M396" s="224" t="s">
        <v>911</v>
      </c>
      <c r="N396" s="224" t="s">
        <v>912</v>
      </c>
      <c r="O396" s="224" t="s">
        <v>848</v>
      </c>
      <c r="P396" s="225" t="s">
        <v>4136</v>
      </c>
      <c r="Q396" s="224" t="s">
        <v>795</v>
      </c>
      <c r="R396" s="225" t="s">
        <v>4554</v>
      </c>
      <c r="S396" s="225" t="s">
        <v>4554</v>
      </c>
      <c r="T396" s="225" t="s">
        <v>4553</v>
      </c>
      <c r="U396" s="224" t="s">
        <v>885</v>
      </c>
      <c r="V396" s="224" t="s">
        <v>1260</v>
      </c>
      <c r="W396" s="224" t="s">
        <v>850</v>
      </c>
      <c r="X396" s="228" t="str">
        <f>VLOOKUP(HelpMe7[[#This Row],[Technician]],Technicians[#All],3,FALSE)</f>
        <v>RAK Ceramics</v>
      </c>
      <c r="Y396" s="228" t="str">
        <f>VLOOKUP(HelpMe7[[#This Row],[Technician]],Technicians[#All],2,FALSE)</f>
        <v>SAP Basis</v>
      </c>
      <c r="Z396" s="233" t="e">
        <f>IF((TEXT("Oct 28, 2024 00:00 AM","mmm dd, yyyy hh:mm") - TEXT(HelpMe7[[#This Row],[Updated Creation Date]],"mmm dd, yyyy hh:mm"))&gt;0, "Yes","No")</f>
        <v>#VALUE!</v>
      </c>
      <c r="AA396" s="230">
        <f ca="1">IF(HelpMe7[[#This Row],[Updated Resolved Date]]="-",NOW()-TEXT(HelpMe7[[#This Row],[Updated Creation Date]],"mmm dd, yyyy hh:mm"),HelpMe7[[#This Row],[Updated Resolved Date]]-HelpMe7[[#This Row],[Updated Creation Date]])</f>
        <v>1.9881944444423425</v>
      </c>
      <c r="AB396" s="231" t="e">
        <f>YEAR(TEXT(HelpMe7[[#This Row],[Updated Creation Date]],"mmm dd, yyyy hh:mm"))</f>
        <v>#VALUE!</v>
      </c>
      <c r="AC396" s="228" t="e">
        <f>WEEKNUM(TEXT(HelpMe7[[#This Row],[Updated Creation Date]],"mmm dd, yyyy hh:mm"),2)</f>
        <v>#VALUE!</v>
      </c>
      <c r="AD396" s="228" t="e">
        <f>_xlfn.CONCAT(HelpMe7[[#This Row],[Year]],"-W",HelpMe7[[#This Row],[Week'#]])</f>
        <v>#VALUE!</v>
      </c>
      <c r="AE396" s="228" t="str">
        <f>IFERROR(VLOOKUP(HelpMe7[[#This Row],[ID]],CGTracker[#All],11,FALSE),"No CG Status Found")</f>
        <v>No CG Status Found</v>
      </c>
      <c r="AF396" s="228" t="e">
        <f>MONTH(TEXT(HelpMe7[[#This Row],[Updated Creation Date]],"mmm dd, yyyy hh:mm"))</f>
        <v>#VALUE!</v>
      </c>
      <c r="AG396" s="228" t="e">
        <f>_xlfn.CONCAT(HelpMe7[[#This Row],[Year]],"-M",HelpMe7[[#This Row],[Month]])</f>
        <v>#VALUE!</v>
      </c>
      <c r="AH396" s="228" t="str">
        <f ca="1">IF(HelpMe7[[#This Row],[Age]]&lt;2,"Less than 2",IF(HelpMe7[[#This Row],[Age]]&lt;5,"From 2 to 5",IF(HelpMe7[[#This Row],[Age]]&lt;10,"From 5 to 10","More than 10")))</f>
        <v>Less than 2</v>
      </c>
      <c r="AI3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45523.475694444445</v>
      </c>
      <c r="AJ3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45525.463888888888</v>
      </c>
    </row>
    <row r="397" spans="1:36" ht="26">
      <c r="A397" s="237" t="s">
        <v>4555</v>
      </c>
      <c r="B397" s="224" t="s">
        <v>156</v>
      </c>
      <c r="C397" s="224" t="s">
        <v>906</v>
      </c>
      <c r="D397" s="1" t="s">
        <v>1028</v>
      </c>
      <c r="E397" s="224" t="s">
        <v>1029</v>
      </c>
      <c r="F397" s="224" t="s">
        <v>854</v>
      </c>
      <c r="G397" s="224" t="s">
        <v>855</v>
      </c>
      <c r="H397" s="224" t="s">
        <v>403</v>
      </c>
      <c r="I397" s="227" t="s">
        <v>4556</v>
      </c>
      <c r="J397" s="225" t="s">
        <v>4557</v>
      </c>
      <c r="K397" s="224" t="s">
        <v>845</v>
      </c>
      <c r="L397" s="225" t="s">
        <v>3345</v>
      </c>
      <c r="M397" s="224" t="s">
        <v>1029</v>
      </c>
      <c r="N397" s="224" t="s">
        <v>895</v>
      </c>
      <c r="O397" s="224" t="s">
        <v>848</v>
      </c>
      <c r="P397" s="225" t="s">
        <v>3345</v>
      </c>
      <c r="Q397" s="224" t="s">
        <v>861</v>
      </c>
      <c r="R397" s="225" t="s">
        <v>4558</v>
      </c>
      <c r="S397" s="225" t="s">
        <v>4559</v>
      </c>
      <c r="T397" s="225" t="s">
        <v>4557</v>
      </c>
      <c r="U397" s="224" t="s">
        <v>1260</v>
      </c>
      <c r="V397" s="224" t="s">
        <v>4560</v>
      </c>
      <c r="W397" s="224" t="s">
        <v>850</v>
      </c>
      <c r="X397" s="228" t="str">
        <f>VLOOKUP(HelpMe7[[#This Row],[Technician]],Technicians[#All],3,FALSE)</f>
        <v>RAK Ceramics</v>
      </c>
      <c r="Y397" s="228" t="str">
        <f>VLOOKUP(HelpMe7[[#This Row],[Technician]],Technicians[#All],2,FALSE)</f>
        <v>SAP PP</v>
      </c>
      <c r="Z397" s="233" t="e">
        <f>IF((TEXT("Oct 28, 2024 00:00 AM","mmm dd, yyyy hh:mm") - TEXT(HelpMe7[[#This Row],[Updated Creation Date]],"mmm dd, yyyy hh:mm"))&gt;0, "Yes","No")</f>
        <v>#VALUE!</v>
      </c>
      <c r="AA397" s="230">
        <f ca="1">IF(HelpMe7[[#This Row],[Updated Resolved Date]]="-",NOW()-TEXT(HelpMe7[[#This Row],[Updated Creation Date]],"mmm dd, yyyy hh:mm"),HelpMe7[[#This Row],[Updated Resolved Date]]-HelpMe7[[#This Row],[Updated Creation Date]])</f>
        <v>6.7791666666671517</v>
      </c>
      <c r="AB397" s="231" t="e">
        <f>YEAR(TEXT(HelpMe7[[#This Row],[Updated Creation Date]],"mmm dd, yyyy hh:mm"))</f>
        <v>#VALUE!</v>
      </c>
      <c r="AC397" s="228" t="e">
        <f>WEEKNUM(TEXT(HelpMe7[[#This Row],[Updated Creation Date]],"mmm dd, yyyy hh:mm"),2)</f>
        <v>#VALUE!</v>
      </c>
      <c r="AD397" s="228" t="e">
        <f>_xlfn.CONCAT(HelpMe7[[#This Row],[Year]],"-W",HelpMe7[[#This Row],[Week'#]])</f>
        <v>#VALUE!</v>
      </c>
      <c r="AE397" s="228" t="str">
        <f>IFERROR(VLOOKUP(HelpMe7[[#This Row],[ID]],CGTracker[#All],11,FALSE),"No CG Status Found")</f>
        <v>No CG Status Found</v>
      </c>
      <c r="AF397" s="228" t="e">
        <f>MONTH(TEXT(HelpMe7[[#This Row],[Updated Creation Date]],"mmm dd, yyyy hh:mm"))</f>
        <v>#VALUE!</v>
      </c>
      <c r="AG397" s="228" t="e">
        <f>_xlfn.CONCAT(HelpMe7[[#This Row],[Year]],"-M",HelpMe7[[#This Row],[Month]])</f>
        <v>#VALUE!</v>
      </c>
      <c r="AH397" s="228" t="str">
        <f ca="1">IF(HelpMe7[[#This Row],[Age]]&lt;2,"Less than 2",IF(HelpMe7[[#This Row],[Age]]&lt;5,"From 2 to 5",IF(HelpMe7[[#This Row],[Age]]&lt;10,"From 5 to 10","More than 10")))</f>
        <v>From 5 to 10</v>
      </c>
      <c r="AI3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45524.619444444441</v>
      </c>
      <c r="AJ3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45531.398611111108</v>
      </c>
    </row>
    <row r="398" spans="1:36" ht="26">
      <c r="A398" s="237" t="s">
        <v>4561</v>
      </c>
      <c r="B398" s="224" t="s">
        <v>117</v>
      </c>
      <c r="C398" s="224" t="s">
        <v>795</v>
      </c>
      <c r="D398" s="1" t="s">
        <v>930</v>
      </c>
      <c r="E398" s="224" t="s">
        <v>931</v>
      </c>
      <c r="F398" s="224" t="s">
        <v>843</v>
      </c>
      <c r="G398" s="224" t="s">
        <v>844</v>
      </c>
      <c r="H398" s="224" t="s">
        <v>403</v>
      </c>
      <c r="I398" s="227" t="s">
        <v>4562</v>
      </c>
      <c r="J398" s="225" t="s">
        <v>4563</v>
      </c>
      <c r="K398" s="224" t="s">
        <v>885</v>
      </c>
      <c r="L398" s="225" t="s">
        <v>3103</v>
      </c>
      <c r="M398" s="224" t="s">
        <v>931</v>
      </c>
      <c r="N398" s="224" t="s">
        <v>895</v>
      </c>
      <c r="O398" s="224" t="s">
        <v>848</v>
      </c>
      <c r="P398" s="225" t="s">
        <v>3103</v>
      </c>
      <c r="Q398" s="224" t="s">
        <v>795</v>
      </c>
      <c r="R398" s="225" t="s">
        <v>4564</v>
      </c>
      <c r="S398" s="225" t="s">
        <v>4565</v>
      </c>
      <c r="T398" s="225" t="s">
        <v>4563</v>
      </c>
      <c r="U398" s="224" t="s">
        <v>885</v>
      </c>
      <c r="V398" s="224" t="s">
        <v>1260</v>
      </c>
      <c r="W398" s="224" t="s">
        <v>888</v>
      </c>
      <c r="X398" s="228" t="str">
        <f>VLOOKUP(HelpMe7[[#This Row],[Technician]],Technicians[#All],3,FALSE)</f>
        <v>RAK Ceramics</v>
      </c>
      <c r="Y398" s="228" t="str">
        <f>VLOOKUP(HelpMe7[[#This Row],[Technician]],Technicians[#All],2,FALSE)</f>
        <v>SAP Basis</v>
      </c>
      <c r="Z398" s="233" t="e">
        <f>IF((TEXT("Oct 28, 2024 00:00 AM","mmm dd, yyyy hh:mm") - TEXT(HelpMe7[[#This Row],[Updated Creation Date]],"mmm dd, yyyy hh:mm"))&gt;0, "Yes","No")</f>
        <v>#VALUE!</v>
      </c>
      <c r="AA398" s="230">
        <f ca="1">IF(HelpMe7[[#This Row],[Updated Resolved Date]]="-",NOW()-TEXT(HelpMe7[[#This Row],[Updated Creation Date]],"mmm dd, yyyy hh:mm"),HelpMe7[[#This Row],[Updated Resolved Date]]-HelpMe7[[#This Row],[Updated Creation Date]])</f>
        <v>74.258333333331393</v>
      </c>
      <c r="AB398" s="231" t="e">
        <f>YEAR(TEXT(HelpMe7[[#This Row],[Updated Creation Date]],"mmm dd, yyyy hh:mm"))</f>
        <v>#VALUE!</v>
      </c>
      <c r="AC398" s="228" t="e">
        <f>WEEKNUM(TEXT(HelpMe7[[#This Row],[Updated Creation Date]],"mmm dd, yyyy hh:mm"),2)</f>
        <v>#VALUE!</v>
      </c>
      <c r="AD398" s="228" t="e">
        <f>_xlfn.CONCAT(HelpMe7[[#This Row],[Year]],"-W",HelpMe7[[#This Row],[Week'#]])</f>
        <v>#VALUE!</v>
      </c>
      <c r="AE398" s="228" t="str">
        <f>IFERROR(VLOOKUP(HelpMe7[[#This Row],[ID]],CGTracker[#All],11,FALSE),"No CG Status Found")</f>
        <v>No CG Status Found</v>
      </c>
      <c r="AF398" s="228" t="e">
        <f>MONTH(TEXT(HelpMe7[[#This Row],[Updated Creation Date]],"mmm dd, yyyy hh:mm"))</f>
        <v>#VALUE!</v>
      </c>
      <c r="AG398" s="228" t="e">
        <f>_xlfn.CONCAT(HelpMe7[[#This Row],[Year]],"-M",HelpMe7[[#This Row],[Month]])</f>
        <v>#VALUE!</v>
      </c>
      <c r="AH398" s="228" t="str">
        <f ca="1">IF(HelpMe7[[#This Row],[Age]]&lt;2,"Less than 2",IF(HelpMe7[[#This Row],[Age]]&lt;5,"From 2 to 5",IF(HelpMe7[[#This Row],[Age]]&lt;10,"From 5 to 10","More than 10")))</f>
        <v>More than 10</v>
      </c>
      <c r="AI3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45523.456250000003</v>
      </c>
      <c r="AJ3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45597.714583333334</v>
      </c>
    </row>
    <row r="399" spans="1:36" ht="14.5">
      <c r="A399" s="237" t="s">
        <v>4566</v>
      </c>
      <c r="B399" s="224" t="s">
        <v>117</v>
      </c>
      <c r="C399" s="224" t="s">
        <v>861</v>
      </c>
      <c r="D399" s="1" t="s">
        <v>1657</v>
      </c>
      <c r="E399" s="224" t="s">
        <v>1658</v>
      </c>
      <c r="F399" s="224" t="s">
        <v>843</v>
      </c>
      <c r="G399" s="224" t="s">
        <v>844</v>
      </c>
      <c r="H399" s="224" t="s">
        <v>403</v>
      </c>
      <c r="I399" s="227" t="s">
        <v>4567</v>
      </c>
      <c r="J399" s="225" t="s">
        <v>4568</v>
      </c>
      <c r="K399" s="224" t="s">
        <v>845</v>
      </c>
      <c r="L399" s="225" t="s">
        <v>2990</v>
      </c>
      <c r="M399" s="224" t="s">
        <v>1658</v>
      </c>
      <c r="N399" s="224" t="s">
        <v>895</v>
      </c>
      <c r="O399" s="224" t="s">
        <v>848</v>
      </c>
      <c r="P399" s="225" t="s">
        <v>2990</v>
      </c>
      <c r="Q399" s="224" t="s">
        <v>795</v>
      </c>
      <c r="R399" s="225" t="s">
        <v>4569</v>
      </c>
      <c r="S399" s="225" t="s">
        <v>4570</v>
      </c>
      <c r="T399" s="225" t="s">
        <v>4568</v>
      </c>
      <c r="U399" s="224" t="s">
        <v>885</v>
      </c>
      <c r="V399" s="224" t="s">
        <v>1260</v>
      </c>
      <c r="W399" s="224" t="s">
        <v>850</v>
      </c>
      <c r="X399" s="228" t="str">
        <f>VLOOKUP(HelpMe7[[#This Row],[Technician]],Technicians[#All],3,FALSE)</f>
        <v>RAK Ceramics</v>
      </c>
      <c r="Y399" s="228" t="str">
        <f>VLOOKUP(HelpMe7[[#This Row],[Technician]],Technicians[#All],2,FALSE)</f>
        <v>SAP Basis</v>
      </c>
      <c r="Z399" s="233" t="e">
        <f>IF((TEXT("Oct 28, 2024 00:00 AM","mmm dd, yyyy hh:mm") - TEXT(HelpMe7[[#This Row],[Updated Creation Date]],"mmm dd, yyyy hh:mm"))&gt;0, "Yes","No")</f>
        <v>#VALUE!</v>
      </c>
      <c r="AA399" s="230">
        <f ca="1">IF(HelpMe7[[#This Row],[Updated Resolved Date]]="-",NOW()-TEXT(HelpMe7[[#This Row],[Updated Creation Date]],"mmm dd, yyyy hh:mm"),HelpMe7[[#This Row],[Updated Resolved Date]]-HelpMe7[[#This Row],[Updated Creation Date]])</f>
        <v>21.815277777779556</v>
      </c>
      <c r="AB399" s="231" t="e">
        <f>YEAR(TEXT(HelpMe7[[#This Row],[Updated Creation Date]],"mmm dd, yyyy hh:mm"))</f>
        <v>#VALUE!</v>
      </c>
      <c r="AC399" s="228" t="e">
        <f>WEEKNUM(TEXT(HelpMe7[[#This Row],[Updated Creation Date]],"mmm dd, yyyy hh:mm"),2)</f>
        <v>#VALUE!</v>
      </c>
      <c r="AD399" s="228" t="e">
        <f>_xlfn.CONCAT(HelpMe7[[#This Row],[Year]],"-W",HelpMe7[[#This Row],[Week'#]])</f>
        <v>#VALUE!</v>
      </c>
      <c r="AE399" s="228" t="str">
        <f>IFERROR(VLOOKUP(HelpMe7[[#This Row],[ID]],CGTracker[#All],11,FALSE),"No CG Status Found")</f>
        <v>No CG Status Found</v>
      </c>
      <c r="AF399" s="228" t="e">
        <f>MONTH(TEXT(HelpMe7[[#This Row],[Updated Creation Date]],"mmm dd, yyyy hh:mm"))</f>
        <v>#VALUE!</v>
      </c>
      <c r="AG399" s="228" t="e">
        <f>_xlfn.CONCAT(HelpMe7[[#This Row],[Year]],"-M",HelpMe7[[#This Row],[Month]])</f>
        <v>#VALUE!</v>
      </c>
      <c r="AH399" s="228" t="str">
        <f ca="1">IF(HelpMe7[[#This Row],[Age]]&lt;2,"Less than 2",IF(HelpMe7[[#This Row],[Age]]&lt;5,"From 2 to 5",IF(HelpMe7[[#This Row],[Age]]&lt;10,"From 5 to 10","More than 10")))</f>
        <v>More than 10</v>
      </c>
      <c r="AI3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45523.709722222222</v>
      </c>
      <c r="AJ3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45545.525000000001</v>
      </c>
    </row>
    <row r="400" spans="1:36" ht="26">
      <c r="A400" s="237" t="s">
        <v>4571</v>
      </c>
      <c r="B400" s="224" t="s">
        <v>117</v>
      </c>
      <c r="C400" s="224" t="s">
        <v>795</v>
      </c>
      <c r="D400" s="1" t="s">
        <v>2138</v>
      </c>
      <c r="E400" s="224" t="s">
        <v>2139</v>
      </c>
      <c r="F400" s="224" t="s">
        <v>843</v>
      </c>
      <c r="G400" s="224" t="s">
        <v>844</v>
      </c>
      <c r="H400" s="224" t="s">
        <v>131</v>
      </c>
      <c r="I400" s="227" t="s">
        <v>4572</v>
      </c>
      <c r="J400" s="225" t="s">
        <v>4573</v>
      </c>
      <c r="K400" s="224" t="s">
        <v>885</v>
      </c>
      <c r="L400" s="225" t="s">
        <v>1260</v>
      </c>
      <c r="M400" s="224" t="s">
        <v>846</v>
      </c>
      <c r="N400" s="224" t="s">
        <v>2140</v>
      </c>
      <c r="O400" s="224" t="s">
        <v>848</v>
      </c>
      <c r="P400" s="225" t="s">
        <v>4574</v>
      </c>
      <c r="Q400" s="224" t="s">
        <v>795</v>
      </c>
      <c r="R400" s="225" t="s">
        <v>1260</v>
      </c>
      <c r="S400" s="225" t="s">
        <v>4574</v>
      </c>
      <c r="T400" s="225" t="s">
        <v>4573</v>
      </c>
      <c r="U400" s="224" t="s">
        <v>885</v>
      </c>
      <c r="V400" s="224" t="s">
        <v>1260</v>
      </c>
      <c r="W400" s="224" t="s">
        <v>888</v>
      </c>
      <c r="X400" s="228" t="str">
        <f>VLOOKUP(HelpMe7[[#This Row],[Technician]],Technicians[#All],3,FALSE)</f>
        <v>RAK Ceramics</v>
      </c>
      <c r="Y400" s="228" t="str">
        <f>VLOOKUP(HelpMe7[[#This Row],[Technician]],Technicians[#All],2,FALSE)</f>
        <v>SAP Basis</v>
      </c>
      <c r="Z400" s="233" t="e">
        <f>IF((TEXT("Oct 28, 2024 00:00 AM","mmm dd, yyyy hh:mm") - TEXT(HelpMe7[[#This Row],[Updated Creation Date]],"mmm dd, yyyy hh:mm"))&gt;0, "Yes","No")</f>
        <v>#VALUE!</v>
      </c>
      <c r="AA400" s="230">
        <f ca="1">IF(HelpMe7[[#This Row],[Updated Resolved Date]]="-",NOW()-TEXT(HelpMe7[[#This Row],[Updated Creation Date]],"mmm dd, yyyy hh:mm"),HelpMe7[[#This Row],[Updated Resolved Date]]-HelpMe7[[#This Row],[Updated Creation Date]])</f>
        <v>129.29502905092522</v>
      </c>
      <c r="AB400" s="231" t="e">
        <f>YEAR(TEXT(HelpMe7[[#This Row],[Updated Creation Date]],"mmm dd, yyyy hh:mm"))</f>
        <v>#VALUE!</v>
      </c>
      <c r="AC400" s="228" t="e">
        <f>WEEKNUM(TEXT(HelpMe7[[#This Row],[Updated Creation Date]],"mmm dd, yyyy hh:mm"),2)</f>
        <v>#VALUE!</v>
      </c>
      <c r="AD400" s="228" t="e">
        <f>_xlfn.CONCAT(HelpMe7[[#This Row],[Year]],"-W",HelpMe7[[#This Row],[Week'#]])</f>
        <v>#VALUE!</v>
      </c>
      <c r="AE400" s="228" t="str">
        <f>IFERROR(VLOOKUP(HelpMe7[[#This Row],[ID]],CGTracker[#All],11,FALSE),"No CG Status Found")</f>
        <v>No CG Status Found</v>
      </c>
      <c r="AF400" s="228" t="e">
        <f>MONTH(TEXT(HelpMe7[[#This Row],[Updated Creation Date]],"mmm dd, yyyy hh:mm"))</f>
        <v>#VALUE!</v>
      </c>
      <c r="AG400" s="228" t="e">
        <f>_xlfn.CONCAT(HelpMe7[[#This Row],[Year]],"-M",HelpMe7[[#This Row],[Month]])</f>
        <v>#VALUE!</v>
      </c>
      <c r="AH400" s="228" t="str">
        <f ca="1">IF(HelpMe7[[#This Row],[Age]]&lt;2,"Less than 2",IF(HelpMe7[[#This Row],[Age]]&lt;5,"From 2 to 5",IF(HelpMe7[[#This Row],[Age]]&lt;10,"From 5 to 10","More than 10")))</f>
        <v>More than 10</v>
      </c>
      <c r="AI4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45523.490277777775</v>
      </c>
      <c r="AJ4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01" spans="1:36" ht="14.5">
      <c r="A401" s="237" t="s">
        <v>4575</v>
      </c>
      <c r="B401" s="224" t="s">
        <v>156</v>
      </c>
      <c r="C401" s="224" t="s">
        <v>795</v>
      </c>
      <c r="D401" s="1" t="s">
        <v>1191</v>
      </c>
      <c r="E401" s="224" t="s">
        <v>879</v>
      </c>
      <c r="F401" s="224" t="s">
        <v>742</v>
      </c>
      <c r="G401" s="224" t="s">
        <v>942</v>
      </c>
      <c r="H401" s="224" t="s">
        <v>403</v>
      </c>
      <c r="I401" s="227" t="s">
        <v>4576</v>
      </c>
      <c r="J401" s="225" t="s">
        <v>4577</v>
      </c>
      <c r="K401" s="224" t="s">
        <v>845</v>
      </c>
      <c r="L401" s="225" t="s">
        <v>4578</v>
      </c>
      <c r="M401" s="224" t="s">
        <v>846</v>
      </c>
      <c r="N401" s="224" t="s">
        <v>880</v>
      </c>
      <c r="O401" s="224" t="s">
        <v>848</v>
      </c>
      <c r="P401" s="225" t="s">
        <v>4578</v>
      </c>
      <c r="Q401" s="224" t="s">
        <v>795</v>
      </c>
      <c r="R401" s="225" t="s">
        <v>4579</v>
      </c>
      <c r="S401" s="225" t="s">
        <v>4580</v>
      </c>
      <c r="T401" s="225" t="s">
        <v>4577</v>
      </c>
      <c r="U401" s="224" t="s">
        <v>1260</v>
      </c>
      <c r="V401" s="224" t="s">
        <v>1260</v>
      </c>
      <c r="W401" s="224" t="s">
        <v>850</v>
      </c>
      <c r="X401" s="228" t="str">
        <f>VLOOKUP(HelpMe7[[#This Row],[Technician]],Technicians[#All],3,FALSE)</f>
        <v>RAK Ceramics</v>
      </c>
      <c r="Y401" s="228" t="str">
        <f>VLOOKUP(HelpMe7[[#This Row],[Technician]],Technicians[#All],2,FALSE)</f>
        <v>SAP SD</v>
      </c>
      <c r="Z401" s="233" t="e">
        <f>IF((TEXT("Oct 28, 2024 00:00 AM","mmm dd, yyyy hh:mm") - TEXT(HelpMe7[[#This Row],[Updated Creation Date]],"mmm dd, yyyy hh:mm"))&gt;0, "Yes","No")</f>
        <v>#VALUE!</v>
      </c>
      <c r="AA401" s="230">
        <f ca="1">IF(HelpMe7[[#This Row],[Updated Resolved Date]]="-",NOW()-TEXT(HelpMe7[[#This Row],[Updated Creation Date]],"mmm dd, yyyy hh:mm"),HelpMe7[[#This Row],[Updated Resolved Date]]-HelpMe7[[#This Row],[Updated Creation Date]])</f>
        <v>0.92291666667006211</v>
      </c>
      <c r="AB401" s="231" t="e">
        <f>YEAR(TEXT(HelpMe7[[#This Row],[Updated Creation Date]],"mmm dd, yyyy hh:mm"))</f>
        <v>#VALUE!</v>
      </c>
      <c r="AC401" s="228" t="e">
        <f>WEEKNUM(TEXT(HelpMe7[[#This Row],[Updated Creation Date]],"mmm dd, yyyy hh:mm"),2)</f>
        <v>#VALUE!</v>
      </c>
      <c r="AD401" s="228" t="e">
        <f>_xlfn.CONCAT(HelpMe7[[#This Row],[Year]],"-W",HelpMe7[[#This Row],[Week'#]])</f>
        <v>#VALUE!</v>
      </c>
      <c r="AE401" s="228" t="str">
        <f>IFERROR(VLOOKUP(HelpMe7[[#This Row],[ID]],CGTracker[#All],11,FALSE),"No CG Status Found")</f>
        <v>No CG Status Found</v>
      </c>
      <c r="AF401" s="228" t="e">
        <f>MONTH(TEXT(HelpMe7[[#This Row],[Updated Creation Date]],"mmm dd, yyyy hh:mm"))</f>
        <v>#VALUE!</v>
      </c>
      <c r="AG401" s="228" t="e">
        <f>_xlfn.CONCAT(HelpMe7[[#This Row],[Year]],"-M",HelpMe7[[#This Row],[Month]])</f>
        <v>#VALUE!</v>
      </c>
      <c r="AH401" s="228" t="str">
        <f ca="1">IF(HelpMe7[[#This Row],[Age]]&lt;2,"Less than 2",IF(HelpMe7[[#This Row],[Age]]&lt;5,"From 2 to 5",IF(HelpMe7[[#This Row],[Age]]&lt;10,"From 5 to 10","More than 10")))</f>
        <v>Less than 2</v>
      </c>
      <c r="AI4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45523.546527777777</v>
      </c>
      <c r="AJ4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45524.469444444447</v>
      </c>
    </row>
    <row r="402" spans="1:36" ht="14.5">
      <c r="A402" s="237" t="s">
        <v>4581</v>
      </c>
      <c r="B402" s="224" t="s">
        <v>156</v>
      </c>
      <c r="C402" s="224" t="s">
        <v>795</v>
      </c>
      <c r="D402" s="1" t="s">
        <v>2440</v>
      </c>
      <c r="E402" s="224" t="s">
        <v>742</v>
      </c>
      <c r="F402" s="224" t="s">
        <v>742</v>
      </c>
      <c r="G402" s="224" t="s">
        <v>516</v>
      </c>
      <c r="H402" s="224" t="s">
        <v>403</v>
      </c>
      <c r="I402" s="227" t="s">
        <v>4582</v>
      </c>
      <c r="J402" s="225" t="s">
        <v>4583</v>
      </c>
      <c r="K402" s="224" t="s">
        <v>845</v>
      </c>
      <c r="L402" s="225" t="s">
        <v>3345</v>
      </c>
      <c r="M402" s="224" t="s">
        <v>846</v>
      </c>
      <c r="N402" s="224" t="s">
        <v>912</v>
      </c>
      <c r="O402" s="224" t="s">
        <v>920</v>
      </c>
      <c r="P402" s="225" t="s">
        <v>3345</v>
      </c>
      <c r="Q402" s="224" t="s">
        <v>795</v>
      </c>
      <c r="R402" s="225" t="s">
        <v>4584</v>
      </c>
      <c r="S402" s="225" t="s">
        <v>4584</v>
      </c>
      <c r="T402" s="225" t="s">
        <v>4583</v>
      </c>
      <c r="U402" s="224" t="s">
        <v>1260</v>
      </c>
      <c r="V402" s="224" t="s">
        <v>4585</v>
      </c>
      <c r="W402" s="224" t="s">
        <v>850</v>
      </c>
      <c r="X402" s="228" t="str">
        <f>VLOOKUP(HelpMe7[[#This Row],[Technician]],Technicians[#All],3,FALSE)</f>
        <v>RAK Ceramics</v>
      </c>
      <c r="Y402" s="228" t="str">
        <f>VLOOKUP(HelpMe7[[#This Row],[Technician]],Technicians[#All],2,FALSE)</f>
        <v>SAP SD</v>
      </c>
      <c r="Z402" s="233" t="e">
        <f>IF((TEXT("Oct 28, 2024 00:00 AM","mmm dd, yyyy hh:mm") - TEXT(HelpMe7[[#This Row],[Updated Creation Date]],"mmm dd, yyyy hh:mm"))&gt;0, "Yes","No")</f>
        <v>#VALUE!</v>
      </c>
      <c r="AA402" s="230">
        <f ca="1">IF(HelpMe7[[#This Row],[Updated Resolved Date]]="-",NOW()-TEXT(HelpMe7[[#This Row],[Updated Creation Date]],"mmm dd, yyyy hh:mm"),HelpMe7[[#This Row],[Updated Resolved Date]]-HelpMe7[[#This Row],[Updated Creation Date]])</f>
        <v>6.6381944444437977</v>
      </c>
      <c r="AB402" s="231" t="e">
        <f>YEAR(TEXT(HelpMe7[[#This Row],[Updated Creation Date]],"mmm dd, yyyy hh:mm"))</f>
        <v>#VALUE!</v>
      </c>
      <c r="AC402" s="228" t="e">
        <f>WEEKNUM(TEXT(HelpMe7[[#This Row],[Updated Creation Date]],"mmm dd, yyyy hh:mm"),2)</f>
        <v>#VALUE!</v>
      </c>
      <c r="AD402" s="228" t="e">
        <f>_xlfn.CONCAT(HelpMe7[[#This Row],[Year]],"-W",HelpMe7[[#This Row],[Week'#]])</f>
        <v>#VALUE!</v>
      </c>
      <c r="AE402" s="228" t="str">
        <f>IFERROR(VLOOKUP(HelpMe7[[#This Row],[ID]],CGTracker[#All],11,FALSE),"No CG Status Found")</f>
        <v>No CG Status Found</v>
      </c>
      <c r="AF402" s="228" t="e">
        <f>MONTH(TEXT(HelpMe7[[#This Row],[Updated Creation Date]],"mmm dd, yyyy hh:mm"))</f>
        <v>#VALUE!</v>
      </c>
      <c r="AG402" s="228" t="e">
        <f>_xlfn.CONCAT(HelpMe7[[#This Row],[Year]],"-M",HelpMe7[[#This Row],[Month]])</f>
        <v>#VALUE!</v>
      </c>
      <c r="AH402" s="228" t="str">
        <f ca="1">IF(HelpMe7[[#This Row],[Age]]&lt;2,"Less than 2",IF(HelpMe7[[#This Row],[Age]]&lt;5,"From 2 to 5",IF(HelpMe7[[#This Row],[Age]]&lt;10,"From 5 to 10","More than 10")))</f>
        <v>From 5 to 10</v>
      </c>
      <c r="AI4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45524.755555555559</v>
      </c>
      <c r="AJ4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45531.393750000003</v>
      </c>
    </row>
    <row r="403" spans="1:36" ht="14.5">
      <c r="A403" s="237" t="s">
        <v>4586</v>
      </c>
      <c r="B403" s="224" t="s">
        <v>156</v>
      </c>
      <c r="C403" s="224" t="s">
        <v>795</v>
      </c>
      <c r="D403" s="1" t="s">
        <v>1592</v>
      </c>
      <c r="E403" s="224" t="s">
        <v>1010</v>
      </c>
      <c r="F403" s="224" t="s">
        <v>742</v>
      </c>
      <c r="G403" s="224" t="s">
        <v>516</v>
      </c>
      <c r="H403" s="224" t="s">
        <v>403</v>
      </c>
      <c r="I403" s="227" t="s">
        <v>4587</v>
      </c>
      <c r="J403" s="225" t="s">
        <v>4588</v>
      </c>
      <c r="K403" s="224" t="s">
        <v>845</v>
      </c>
      <c r="L403" s="225" t="s">
        <v>3779</v>
      </c>
      <c r="M403" s="224" t="s">
        <v>1010</v>
      </c>
      <c r="N403" s="224" t="s">
        <v>934</v>
      </c>
      <c r="O403" s="224" t="s">
        <v>848</v>
      </c>
      <c r="P403" s="225" t="s">
        <v>3779</v>
      </c>
      <c r="Q403" s="224" t="s">
        <v>795</v>
      </c>
      <c r="R403" s="225" t="s">
        <v>4589</v>
      </c>
      <c r="S403" s="225" t="s">
        <v>4590</v>
      </c>
      <c r="T403" s="225" t="s">
        <v>4588</v>
      </c>
      <c r="U403" s="224" t="s">
        <v>1260</v>
      </c>
      <c r="V403" s="224" t="s">
        <v>4591</v>
      </c>
      <c r="W403" s="224" t="s">
        <v>850</v>
      </c>
      <c r="X403" s="228" t="str">
        <f>VLOOKUP(HelpMe7[[#This Row],[Technician]],Technicians[#All],3,FALSE)</f>
        <v>RAK Ceramics</v>
      </c>
      <c r="Y403" s="228" t="str">
        <f>VLOOKUP(HelpMe7[[#This Row],[Technician]],Technicians[#All],2,FALSE)</f>
        <v>SAP SD</v>
      </c>
      <c r="Z403" s="233" t="e">
        <f>IF((TEXT("Oct 28, 2024 00:00 AM","mmm dd, yyyy hh:mm") - TEXT(HelpMe7[[#This Row],[Updated Creation Date]],"mmm dd, yyyy hh:mm"))&gt;0, "Yes","No")</f>
        <v>#VALUE!</v>
      </c>
      <c r="AA403" s="230">
        <f ca="1">IF(HelpMe7[[#This Row],[Updated Resolved Date]]="-",NOW()-TEXT(HelpMe7[[#This Row],[Updated Creation Date]],"mmm dd, yyyy hh:mm"),HelpMe7[[#This Row],[Updated Resolved Date]]-HelpMe7[[#This Row],[Updated Creation Date]])</f>
        <v>69.696527777778101</v>
      </c>
      <c r="AB403" s="231" t="e">
        <f>YEAR(TEXT(HelpMe7[[#This Row],[Updated Creation Date]],"mmm dd, yyyy hh:mm"))</f>
        <v>#VALUE!</v>
      </c>
      <c r="AC403" s="228" t="e">
        <f>WEEKNUM(TEXT(HelpMe7[[#This Row],[Updated Creation Date]],"mmm dd, yyyy hh:mm"),2)</f>
        <v>#VALUE!</v>
      </c>
      <c r="AD403" s="228" t="e">
        <f>_xlfn.CONCAT(HelpMe7[[#This Row],[Year]],"-W",HelpMe7[[#This Row],[Week'#]])</f>
        <v>#VALUE!</v>
      </c>
      <c r="AE403" s="228" t="str">
        <f>IFERROR(VLOOKUP(HelpMe7[[#This Row],[ID]],CGTracker[#All],11,FALSE),"No CG Status Found")</f>
        <v>No CG Status Found</v>
      </c>
      <c r="AF403" s="228" t="e">
        <f>MONTH(TEXT(HelpMe7[[#This Row],[Updated Creation Date]],"mmm dd, yyyy hh:mm"))</f>
        <v>#VALUE!</v>
      </c>
      <c r="AG403" s="228" t="e">
        <f>_xlfn.CONCAT(HelpMe7[[#This Row],[Year]],"-M",HelpMe7[[#This Row],[Month]])</f>
        <v>#VALUE!</v>
      </c>
      <c r="AH403" s="228" t="str">
        <f ca="1">IF(HelpMe7[[#This Row],[Age]]&lt;2,"Less than 2",IF(HelpMe7[[#This Row],[Age]]&lt;5,"From 2 to 5",IF(HelpMe7[[#This Row],[Age]]&lt;10,"From 5 to 10","More than 10")))</f>
        <v>More than 10</v>
      </c>
      <c r="AI4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45524.734027777777</v>
      </c>
      <c r="AJ4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45594.430555555555</v>
      </c>
    </row>
    <row r="404" spans="1:36" ht="14.5">
      <c r="A404" s="237" t="s">
        <v>4592</v>
      </c>
      <c r="B404" s="224" t="s">
        <v>117</v>
      </c>
      <c r="C404" s="224" t="s">
        <v>906</v>
      </c>
      <c r="D404" s="1" t="s">
        <v>2246</v>
      </c>
      <c r="E404" s="224" t="s">
        <v>955</v>
      </c>
      <c r="F404" s="224" t="s">
        <v>843</v>
      </c>
      <c r="G404" s="224" t="s">
        <v>844</v>
      </c>
      <c r="H404" s="224" t="s">
        <v>403</v>
      </c>
      <c r="I404" s="227" t="s">
        <v>4593</v>
      </c>
      <c r="J404" s="225" t="s">
        <v>4594</v>
      </c>
      <c r="K404" s="224" t="s">
        <v>845</v>
      </c>
      <c r="L404" s="225" t="s">
        <v>3818</v>
      </c>
      <c r="M404" s="224" t="s">
        <v>955</v>
      </c>
      <c r="N404" s="224" t="s">
        <v>2248</v>
      </c>
      <c r="O404" s="224" t="s">
        <v>848</v>
      </c>
      <c r="P404" s="225" t="s">
        <v>3818</v>
      </c>
      <c r="Q404" s="224" t="s">
        <v>861</v>
      </c>
      <c r="R404" s="225" t="s">
        <v>4595</v>
      </c>
      <c r="S404" s="225" t="s">
        <v>4595</v>
      </c>
      <c r="T404" s="225" t="s">
        <v>4594</v>
      </c>
      <c r="U404" s="224" t="s">
        <v>885</v>
      </c>
      <c r="V404" s="224" t="s">
        <v>1260</v>
      </c>
      <c r="W404" s="224" t="s">
        <v>850</v>
      </c>
      <c r="X404" s="228" t="str">
        <f>VLOOKUP(HelpMe7[[#This Row],[Technician]],Technicians[#All],3,FALSE)</f>
        <v>RAK Ceramics</v>
      </c>
      <c r="Y404" s="228" t="str">
        <f>VLOOKUP(HelpMe7[[#This Row],[Technician]],Technicians[#All],2,FALSE)</f>
        <v>SAP Basis</v>
      </c>
      <c r="Z404" s="233" t="e">
        <f>IF((TEXT("Oct 28, 2024 00:00 AM","mmm dd, yyyy hh:mm") - TEXT(HelpMe7[[#This Row],[Updated Creation Date]],"mmm dd, yyyy hh:mm"))&gt;0, "Yes","No")</f>
        <v>#VALUE!</v>
      </c>
      <c r="AA404" s="230">
        <f ca="1">IF(HelpMe7[[#This Row],[Updated Resolved Date]]="-",NOW()-TEXT(HelpMe7[[#This Row],[Updated Creation Date]],"mmm dd, yyyy hh:mm"),HelpMe7[[#This Row],[Updated Resolved Date]]-HelpMe7[[#This Row],[Updated Creation Date]])</f>
        <v>6.9993055555532919</v>
      </c>
      <c r="AB404" s="231" t="e">
        <f>YEAR(TEXT(HelpMe7[[#This Row],[Updated Creation Date]],"mmm dd, yyyy hh:mm"))</f>
        <v>#VALUE!</v>
      </c>
      <c r="AC404" s="228" t="e">
        <f>WEEKNUM(TEXT(HelpMe7[[#This Row],[Updated Creation Date]],"mmm dd, yyyy hh:mm"),2)</f>
        <v>#VALUE!</v>
      </c>
      <c r="AD404" s="228" t="e">
        <f>_xlfn.CONCAT(HelpMe7[[#This Row],[Year]],"-W",HelpMe7[[#This Row],[Week'#]])</f>
        <v>#VALUE!</v>
      </c>
      <c r="AE404" s="228" t="str">
        <f>IFERROR(VLOOKUP(HelpMe7[[#This Row],[ID]],CGTracker[#All],11,FALSE),"No CG Status Found")</f>
        <v>No CG Status Found</v>
      </c>
      <c r="AF404" s="228" t="e">
        <f>MONTH(TEXT(HelpMe7[[#This Row],[Updated Creation Date]],"mmm dd, yyyy hh:mm"))</f>
        <v>#VALUE!</v>
      </c>
      <c r="AG404" s="228" t="e">
        <f>_xlfn.CONCAT(HelpMe7[[#This Row],[Year]],"-M",HelpMe7[[#This Row],[Month]])</f>
        <v>#VALUE!</v>
      </c>
      <c r="AH404" s="228" t="str">
        <f ca="1">IF(HelpMe7[[#This Row],[Age]]&lt;2,"Less than 2",IF(HelpMe7[[#This Row],[Age]]&lt;5,"From 2 to 5",IF(HelpMe7[[#This Row],[Age]]&lt;10,"From 5 to 10","More than 10")))</f>
        <v>From 5 to 10</v>
      </c>
      <c r="AI4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45524.676388888889</v>
      </c>
      <c r="AJ4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45531.675694444442</v>
      </c>
    </row>
    <row r="405" spans="1:36" ht="26">
      <c r="A405" s="237" t="s">
        <v>4596</v>
      </c>
      <c r="B405" s="224" t="s">
        <v>156</v>
      </c>
      <c r="C405" s="224" t="s">
        <v>861</v>
      </c>
      <c r="D405" s="1" t="s">
        <v>4597</v>
      </c>
      <c r="E405" s="224" t="s">
        <v>1126</v>
      </c>
      <c r="F405" s="224" t="s">
        <v>1059</v>
      </c>
      <c r="G405" s="224" t="s">
        <v>855</v>
      </c>
      <c r="H405" s="224" t="s">
        <v>403</v>
      </c>
      <c r="I405" s="227" t="s">
        <v>4598</v>
      </c>
      <c r="J405" s="225" t="s">
        <v>4599</v>
      </c>
      <c r="K405" s="224" t="s">
        <v>845</v>
      </c>
      <c r="L405" s="225" t="s">
        <v>4600</v>
      </c>
      <c r="M405" s="224" t="s">
        <v>1126</v>
      </c>
      <c r="N405" s="224" t="s">
        <v>1127</v>
      </c>
      <c r="O405" s="224" t="s">
        <v>848</v>
      </c>
      <c r="P405" s="225" t="s">
        <v>4600</v>
      </c>
      <c r="Q405" s="224" t="s">
        <v>795</v>
      </c>
      <c r="R405" s="225" t="s">
        <v>4601</v>
      </c>
      <c r="S405" s="225" t="s">
        <v>4602</v>
      </c>
      <c r="T405" s="225" t="s">
        <v>4599</v>
      </c>
      <c r="U405" s="224" t="s">
        <v>1260</v>
      </c>
      <c r="V405" s="224" t="s">
        <v>4603</v>
      </c>
      <c r="W405" s="224" t="s">
        <v>850</v>
      </c>
      <c r="X405" s="228" t="str">
        <f>VLOOKUP(HelpMe7[[#This Row],[Technician]],Technicians[#All],3,FALSE)</f>
        <v>RAK Ceramics</v>
      </c>
      <c r="Y405" s="228" t="str">
        <f>VLOOKUP(HelpMe7[[#This Row],[Technician]],Technicians[#All],2,FALSE)</f>
        <v>SAP Kludi</v>
      </c>
      <c r="Z405" s="233" t="e">
        <f>IF((TEXT("Oct 28, 2024 00:00 AM","mmm dd, yyyy hh:mm") - TEXT(HelpMe7[[#This Row],[Updated Creation Date]],"mmm dd, yyyy hh:mm"))&gt;0, "Yes","No")</f>
        <v>#VALUE!</v>
      </c>
      <c r="AA405" s="230">
        <f ca="1">IF(HelpMe7[[#This Row],[Updated Resolved Date]]="-",NOW()-TEXT(HelpMe7[[#This Row],[Updated Creation Date]],"mmm dd, yyyy hh:mm"),HelpMe7[[#This Row],[Updated Resolved Date]]-HelpMe7[[#This Row],[Updated Creation Date]])</f>
        <v>71.977083333338669</v>
      </c>
      <c r="AB405" s="231" t="e">
        <f>YEAR(TEXT(HelpMe7[[#This Row],[Updated Creation Date]],"mmm dd, yyyy hh:mm"))</f>
        <v>#VALUE!</v>
      </c>
      <c r="AC405" s="228" t="e">
        <f>WEEKNUM(TEXT(HelpMe7[[#This Row],[Updated Creation Date]],"mmm dd, yyyy hh:mm"),2)</f>
        <v>#VALUE!</v>
      </c>
      <c r="AD405" s="228" t="e">
        <f>_xlfn.CONCAT(HelpMe7[[#This Row],[Year]],"-W",HelpMe7[[#This Row],[Week'#]])</f>
        <v>#VALUE!</v>
      </c>
      <c r="AE405" s="228" t="str">
        <f>IFERROR(VLOOKUP(HelpMe7[[#This Row],[ID]],CGTracker[#All],11,FALSE),"No CG Status Found")</f>
        <v>No CG Status Found</v>
      </c>
      <c r="AF405" s="228" t="e">
        <f>MONTH(TEXT(HelpMe7[[#This Row],[Updated Creation Date]],"mmm dd, yyyy hh:mm"))</f>
        <v>#VALUE!</v>
      </c>
      <c r="AG405" s="228" t="e">
        <f>_xlfn.CONCAT(HelpMe7[[#This Row],[Year]],"-M",HelpMe7[[#This Row],[Month]])</f>
        <v>#VALUE!</v>
      </c>
      <c r="AH405" s="228" t="str">
        <f ca="1">IF(HelpMe7[[#This Row],[Age]]&lt;2,"Less than 2",IF(HelpMe7[[#This Row],[Age]]&lt;5,"From 2 to 5",IF(HelpMe7[[#This Row],[Age]]&lt;10,"From 5 to 10","More than 10")))</f>
        <v>More than 10</v>
      </c>
      <c r="AI4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45525.655555555553</v>
      </c>
      <c r="AJ4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45597.632638888892</v>
      </c>
    </row>
    <row r="406" spans="1:36" ht="26">
      <c r="A406" s="237" t="s">
        <v>4604</v>
      </c>
      <c r="B406" s="224" t="s">
        <v>156</v>
      </c>
      <c r="C406" s="224" t="s">
        <v>861</v>
      </c>
      <c r="D406" s="1" t="s">
        <v>4605</v>
      </c>
      <c r="E406" s="224" t="s">
        <v>1968</v>
      </c>
      <c r="F406" s="224" t="s">
        <v>884</v>
      </c>
      <c r="G406" s="224" t="s">
        <v>844</v>
      </c>
      <c r="H406" s="224" t="s">
        <v>403</v>
      </c>
      <c r="I406" s="227" t="s">
        <v>4606</v>
      </c>
      <c r="J406" s="225" t="s">
        <v>4607</v>
      </c>
      <c r="K406" s="224" t="s">
        <v>845</v>
      </c>
      <c r="L406" s="225" t="s">
        <v>4608</v>
      </c>
      <c r="M406" s="224" t="s">
        <v>1968</v>
      </c>
      <c r="N406" s="224" t="s">
        <v>860</v>
      </c>
      <c r="O406" s="224" t="s">
        <v>964</v>
      </c>
      <c r="P406" s="225" t="s">
        <v>4608</v>
      </c>
      <c r="Q406" s="224" t="s">
        <v>861</v>
      </c>
      <c r="R406" s="225" t="s">
        <v>4609</v>
      </c>
      <c r="S406" s="225" t="s">
        <v>4609</v>
      </c>
      <c r="T406" s="225" t="s">
        <v>4607</v>
      </c>
      <c r="U406" s="224" t="s">
        <v>1260</v>
      </c>
      <c r="V406" s="224" t="s">
        <v>1260</v>
      </c>
      <c r="W406" s="224" t="s">
        <v>850</v>
      </c>
      <c r="X406" s="228" t="str">
        <f>VLOOKUP(HelpMe7[[#This Row],[Technician]],Technicians[#All],3,FALSE)</f>
        <v>RAK Ceramics</v>
      </c>
      <c r="Y406" s="228" t="str">
        <f>VLOOKUP(HelpMe7[[#This Row],[Technician]],Technicians[#All],2,FALSE)</f>
        <v>SAP Basis</v>
      </c>
      <c r="Z406" s="233" t="e">
        <f>IF((TEXT("Oct 28, 2024 00:00 AM","mmm dd, yyyy hh:mm") - TEXT(HelpMe7[[#This Row],[Updated Creation Date]],"mmm dd, yyyy hh:mm"))&gt;0, "Yes","No")</f>
        <v>#VALUE!</v>
      </c>
      <c r="AA406" s="230">
        <f ca="1">IF(HelpMe7[[#This Row],[Updated Resolved Date]]="-",NOW()-TEXT(HelpMe7[[#This Row],[Updated Creation Date]],"mmm dd, yyyy hh:mm"),HelpMe7[[#This Row],[Updated Resolved Date]]-HelpMe7[[#This Row],[Updated Creation Date]])</f>
        <v>0.15625</v>
      </c>
      <c r="AB406" s="231" t="e">
        <f>YEAR(TEXT(HelpMe7[[#This Row],[Updated Creation Date]],"mmm dd, yyyy hh:mm"))</f>
        <v>#VALUE!</v>
      </c>
      <c r="AC406" s="228" t="e">
        <f>WEEKNUM(TEXT(HelpMe7[[#This Row],[Updated Creation Date]],"mmm dd, yyyy hh:mm"),2)</f>
        <v>#VALUE!</v>
      </c>
      <c r="AD406" s="228" t="e">
        <f>_xlfn.CONCAT(HelpMe7[[#This Row],[Year]],"-W",HelpMe7[[#This Row],[Week'#]])</f>
        <v>#VALUE!</v>
      </c>
      <c r="AE406" s="228" t="str">
        <f>IFERROR(VLOOKUP(HelpMe7[[#This Row],[ID]],CGTracker[#All],11,FALSE),"No CG Status Found")</f>
        <v>No CG Status Found</v>
      </c>
      <c r="AF406" s="228" t="e">
        <f>MONTH(TEXT(HelpMe7[[#This Row],[Updated Creation Date]],"mmm dd, yyyy hh:mm"))</f>
        <v>#VALUE!</v>
      </c>
      <c r="AG406" s="228" t="e">
        <f>_xlfn.CONCAT(HelpMe7[[#This Row],[Year]],"-M",HelpMe7[[#This Row],[Month]])</f>
        <v>#VALUE!</v>
      </c>
      <c r="AH406" s="228" t="str">
        <f ca="1">IF(HelpMe7[[#This Row],[Age]]&lt;2,"Less than 2",IF(HelpMe7[[#This Row],[Age]]&lt;5,"From 2 to 5",IF(HelpMe7[[#This Row],[Age]]&lt;10,"From 5 to 10","More than 10")))</f>
        <v>Less than 2</v>
      </c>
      <c r="AI4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45527.49722222222</v>
      </c>
    </row>
    <row r="407" spans="1:36" ht="14.5">
      <c r="A407" s="237" t="s">
        <v>4610</v>
      </c>
      <c r="B407" s="224" t="s">
        <v>117</v>
      </c>
      <c r="C407" s="224" t="s">
        <v>906</v>
      </c>
      <c r="D407" s="1" t="s">
        <v>2300</v>
      </c>
      <c r="E407" s="224" t="s">
        <v>2302</v>
      </c>
      <c r="F407" s="224" t="s">
        <v>843</v>
      </c>
      <c r="G407" s="224" t="s">
        <v>844</v>
      </c>
      <c r="H407" s="224" t="s">
        <v>403</v>
      </c>
      <c r="I407" s="227" t="s">
        <v>4611</v>
      </c>
      <c r="J407" s="225" t="s">
        <v>2741</v>
      </c>
      <c r="K407" s="224" t="s">
        <v>845</v>
      </c>
      <c r="L407" s="225" t="s">
        <v>4612</v>
      </c>
      <c r="M407" s="224" t="s">
        <v>2302</v>
      </c>
      <c r="N407" s="224" t="s">
        <v>1005</v>
      </c>
      <c r="O407" s="224" t="s">
        <v>848</v>
      </c>
      <c r="P407" s="225" t="s">
        <v>4612</v>
      </c>
      <c r="Q407" s="224" t="s">
        <v>861</v>
      </c>
      <c r="R407" s="225" t="s">
        <v>4613</v>
      </c>
      <c r="S407" s="225" t="s">
        <v>4613</v>
      </c>
      <c r="T407" s="225" t="s">
        <v>2741</v>
      </c>
      <c r="U407" s="224" t="s">
        <v>885</v>
      </c>
      <c r="V407" s="224" t="s">
        <v>1260</v>
      </c>
      <c r="W407" s="224" t="s">
        <v>850</v>
      </c>
      <c r="X407" s="228" t="str">
        <f>VLOOKUP(HelpMe7[[#This Row],[Technician]],Technicians[#All],3,FALSE)</f>
        <v>RAK Ceramics</v>
      </c>
      <c r="Y407" s="228" t="str">
        <f>VLOOKUP(HelpMe7[[#This Row],[Technician]],Technicians[#All],2,FALSE)</f>
        <v>SAP Basis</v>
      </c>
      <c r="Z407" s="233" t="e">
        <f>IF((TEXT("Oct 28, 2024 00:00 AM","mmm dd, yyyy hh:mm") - TEXT(HelpMe7[[#This Row],[Updated Creation Date]],"mmm dd, yyyy hh:mm"))&gt;0, "Yes","No")</f>
        <v>#VALUE!</v>
      </c>
      <c r="AA407" s="230">
        <f ca="1">IF(HelpMe7[[#This Row],[Updated Resolved Date]]="-",NOW()-TEXT(HelpMe7[[#This Row],[Updated Creation Date]],"mmm dd, yyyy hh:mm"),HelpMe7[[#This Row],[Updated Resolved Date]]-HelpMe7[[#This Row],[Updated Creation Date]])</f>
        <v>54.222916666665697</v>
      </c>
      <c r="AB407" s="231" t="e">
        <f>YEAR(TEXT(HelpMe7[[#This Row],[Updated Creation Date]],"mmm dd, yyyy hh:mm"))</f>
        <v>#VALUE!</v>
      </c>
      <c r="AC407" s="228" t="e">
        <f>WEEKNUM(TEXT(HelpMe7[[#This Row],[Updated Creation Date]],"mmm dd, yyyy hh:mm"),2)</f>
        <v>#VALUE!</v>
      </c>
      <c r="AD407" s="228" t="e">
        <f>_xlfn.CONCAT(HelpMe7[[#This Row],[Year]],"-W",HelpMe7[[#This Row],[Week'#]])</f>
        <v>#VALUE!</v>
      </c>
      <c r="AE407" s="228" t="str">
        <f>IFERROR(VLOOKUP(HelpMe7[[#This Row],[ID]],CGTracker[#All],11,FALSE),"No CG Status Found")</f>
        <v>No CG Status Found</v>
      </c>
      <c r="AF407" s="228" t="e">
        <f>MONTH(TEXT(HelpMe7[[#This Row],[Updated Creation Date]],"mmm dd, yyyy hh:mm"))</f>
        <v>#VALUE!</v>
      </c>
      <c r="AG407" s="228" t="e">
        <f>_xlfn.CONCAT(HelpMe7[[#This Row],[Year]],"-M",HelpMe7[[#This Row],[Month]])</f>
        <v>#VALUE!</v>
      </c>
      <c r="AH407" s="228" t="str">
        <f ca="1">IF(HelpMe7[[#This Row],[Age]]&lt;2,"Less than 2",IF(HelpMe7[[#This Row],[Age]]&lt;5,"From 2 to 5",IF(HelpMe7[[#This Row],[Age]]&lt;10,"From 5 to 10","More than 10")))</f>
        <v>More than 10</v>
      </c>
      <c r="AI4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45526.413888888892</v>
      </c>
      <c r="AJ4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45580.636805555558</v>
      </c>
    </row>
    <row r="408" spans="1:36" ht="14.5">
      <c r="A408" s="237" t="s">
        <v>4614</v>
      </c>
      <c r="B408" s="224" t="s">
        <v>156</v>
      </c>
      <c r="C408" s="224" t="s">
        <v>861</v>
      </c>
      <c r="D408" s="1" t="s">
        <v>2428</v>
      </c>
      <c r="E408" s="224" t="s">
        <v>1162</v>
      </c>
      <c r="F408" s="224" t="s">
        <v>742</v>
      </c>
      <c r="G408" s="224" t="s">
        <v>516</v>
      </c>
      <c r="H408" s="224" t="s">
        <v>403</v>
      </c>
      <c r="I408" s="227" t="s">
        <v>4615</v>
      </c>
      <c r="J408" s="225" t="s">
        <v>4616</v>
      </c>
      <c r="K408" s="224" t="s">
        <v>845</v>
      </c>
      <c r="L408" s="225" t="s">
        <v>4617</v>
      </c>
      <c r="M408" s="224" t="s">
        <v>1162</v>
      </c>
      <c r="N408" s="224" t="s">
        <v>847</v>
      </c>
      <c r="O408" s="224" t="s">
        <v>848</v>
      </c>
      <c r="P408" s="225" t="s">
        <v>4617</v>
      </c>
      <c r="Q408" s="224" t="s">
        <v>795</v>
      </c>
      <c r="R408" s="225" t="s">
        <v>4618</v>
      </c>
      <c r="S408" s="225" t="s">
        <v>4618</v>
      </c>
      <c r="T408" s="225" t="s">
        <v>4616</v>
      </c>
      <c r="U408" s="224" t="s">
        <v>1260</v>
      </c>
      <c r="V408" s="224" t="s">
        <v>4619</v>
      </c>
      <c r="W408" s="224" t="s">
        <v>850</v>
      </c>
      <c r="X408" s="228" t="str">
        <f>VLOOKUP(HelpMe7[[#This Row],[Technician]],Technicians[#All],3,FALSE)</f>
        <v>RAK Ceramics</v>
      </c>
      <c r="Y408" s="228" t="str">
        <f>VLOOKUP(HelpMe7[[#This Row],[Technician]],Technicians[#All],2,FALSE)</f>
        <v>SAP SD</v>
      </c>
      <c r="Z408" s="233" t="e">
        <f>IF((TEXT("Oct 28, 2024 00:00 AM","mmm dd, yyyy hh:mm") - TEXT(HelpMe7[[#This Row],[Updated Creation Date]],"mmm dd, yyyy hh:mm"))&gt;0, "Yes","No")</f>
        <v>#VALUE!</v>
      </c>
      <c r="AA408" s="230">
        <f ca="1">IF(HelpMe7[[#This Row],[Updated Resolved Date]]="-",NOW()-TEXT(HelpMe7[[#This Row],[Updated Creation Date]],"mmm dd, yyyy hh:mm"),HelpMe7[[#This Row],[Updated Resolved Date]]-HelpMe7[[#This Row],[Updated Creation Date]])</f>
        <v>2.8375000000014552</v>
      </c>
      <c r="AB408" s="231" t="e">
        <f>YEAR(TEXT(HelpMe7[[#This Row],[Updated Creation Date]],"mmm dd, yyyy hh:mm"))</f>
        <v>#VALUE!</v>
      </c>
      <c r="AC408" s="228" t="e">
        <f>WEEKNUM(TEXT(HelpMe7[[#This Row],[Updated Creation Date]],"mmm dd, yyyy hh:mm"),2)</f>
        <v>#VALUE!</v>
      </c>
      <c r="AD408" s="228" t="e">
        <f>_xlfn.CONCAT(HelpMe7[[#This Row],[Year]],"-W",HelpMe7[[#This Row],[Week'#]])</f>
        <v>#VALUE!</v>
      </c>
      <c r="AE408" s="228" t="str">
        <f>IFERROR(VLOOKUP(HelpMe7[[#This Row],[ID]],CGTracker[#All],11,FALSE),"No CG Status Found")</f>
        <v>No CG Status Found</v>
      </c>
      <c r="AF408" s="228" t="e">
        <f>MONTH(TEXT(HelpMe7[[#This Row],[Updated Creation Date]],"mmm dd, yyyy hh:mm"))</f>
        <v>#VALUE!</v>
      </c>
      <c r="AG408" s="228" t="e">
        <f>_xlfn.CONCAT(HelpMe7[[#This Row],[Year]],"-M",HelpMe7[[#This Row],[Month]])</f>
        <v>#VALUE!</v>
      </c>
      <c r="AH408" s="228" t="str">
        <f ca="1">IF(HelpMe7[[#This Row],[Age]]&lt;2,"Less than 2",IF(HelpMe7[[#This Row],[Age]]&lt;5,"From 2 to 5",IF(HelpMe7[[#This Row],[Age]]&lt;10,"From 5 to 10","More than 10")))</f>
        <v>From 2 to 5</v>
      </c>
      <c r="AI4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45527.597222222219</v>
      </c>
      <c r="AJ4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45530.43472222222</v>
      </c>
    </row>
    <row r="409" spans="1:36" ht="14.5">
      <c r="A409" s="237" t="s">
        <v>4620</v>
      </c>
      <c r="B409" s="224" t="s">
        <v>156</v>
      </c>
      <c r="C409" s="224" t="s">
        <v>795</v>
      </c>
      <c r="D409" s="1" t="s">
        <v>2406</v>
      </c>
      <c r="E409" s="224" t="s">
        <v>1174</v>
      </c>
      <c r="F409" s="224" t="s">
        <v>742</v>
      </c>
      <c r="G409" s="224" t="s">
        <v>516</v>
      </c>
      <c r="H409" s="224" t="s">
        <v>403</v>
      </c>
      <c r="I409" s="227" t="s">
        <v>4621</v>
      </c>
      <c r="J409" s="225" t="s">
        <v>4622</v>
      </c>
      <c r="K409" s="224" t="s">
        <v>845</v>
      </c>
      <c r="L409" s="225" t="s">
        <v>4623</v>
      </c>
      <c r="M409" s="224" t="s">
        <v>948</v>
      </c>
      <c r="N409" s="224" t="s">
        <v>878</v>
      </c>
      <c r="O409" s="224" t="s">
        <v>848</v>
      </c>
      <c r="P409" s="225" t="s">
        <v>4624</v>
      </c>
      <c r="Q409" s="224" t="s">
        <v>795</v>
      </c>
      <c r="R409" s="225" t="s">
        <v>4625</v>
      </c>
      <c r="S409" s="225" t="s">
        <v>4625</v>
      </c>
      <c r="T409" s="225" t="s">
        <v>4622</v>
      </c>
      <c r="U409" s="224" t="s">
        <v>1260</v>
      </c>
      <c r="V409" s="224" t="s">
        <v>4626</v>
      </c>
      <c r="W409" s="224" t="s">
        <v>850</v>
      </c>
      <c r="X409" s="228" t="str">
        <f>VLOOKUP(HelpMe7[[#This Row],[Technician]],Technicians[#All],3,FALSE)</f>
        <v>RAK Ceramics</v>
      </c>
      <c r="Y409" s="228" t="str">
        <f>VLOOKUP(HelpMe7[[#This Row],[Technician]],Technicians[#All],2,FALSE)</f>
        <v>SAP SD</v>
      </c>
      <c r="Z409" s="233" t="e">
        <f>IF((TEXT("Oct 28, 2024 00:00 AM","mmm dd, yyyy hh:mm") - TEXT(HelpMe7[[#This Row],[Updated Creation Date]],"mmm dd, yyyy hh:mm"))&gt;0, "Yes","No")</f>
        <v>#VALUE!</v>
      </c>
      <c r="AA409" s="230">
        <f ca="1">IF(HelpMe7[[#This Row],[Updated Resolved Date]]="-",NOW()-TEXT(HelpMe7[[#This Row],[Updated Creation Date]],"mmm dd, yyyy hh:mm"),HelpMe7[[#This Row],[Updated Resolved Date]]-HelpMe7[[#This Row],[Updated Creation Date]])</f>
        <v>5.4166666668606922E-2</v>
      </c>
      <c r="AB409" s="231" t="e">
        <f>YEAR(TEXT(HelpMe7[[#This Row],[Updated Creation Date]],"mmm dd, yyyy hh:mm"))</f>
        <v>#VALUE!</v>
      </c>
      <c r="AC409" s="228" t="e">
        <f>WEEKNUM(TEXT(HelpMe7[[#This Row],[Updated Creation Date]],"mmm dd, yyyy hh:mm"),2)</f>
        <v>#VALUE!</v>
      </c>
      <c r="AD409" s="228" t="e">
        <f>_xlfn.CONCAT(HelpMe7[[#This Row],[Year]],"-W",HelpMe7[[#This Row],[Week'#]])</f>
        <v>#VALUE!</v>
      </c>
      <c r="AE409" s="228" t="str">
        <f>IFERROR(VLOOKUP(HelpMe7[[#This Row],[ID]],CGTracker[#All],11,FALSE),"No CG Status Found")</f>
        <v>No CG Status Found</v>
      </c>
      <c r="AF409" s="228" t="e">
        <f>MONTH(TEXT(HelpMe7[[#This Row],[Updated Creation Date]],"mmm dd, yyyy hh:mm"))</f>
        <v>#VALUE!</v>
      </c>
      <c r="AG409" s="228" t="e">
        <f>_xlfn.CONCAT(HelpMe7[[#This Row],[Year]],"-M",HelpMe7[[#This Row],[Month]])</f>
        <v>#VALUE!</v>
      </c>
      <c r="AH409" s="228" t="str">
        <f ca="1">IF(HelpMe7[[#This Row],[Age]]&lt;2,"Less than 2",IF(HelpMe7[[#This Row],[Age]]&lt;5,"From 2 to 5",IF(HelpMe7[[#This Row],[Age]]&lt;10,"From 5 to 10","More than 10")))</f>
        <v>Less than 2</v>
      </c>
      <c r="AI4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45527.674305555556</v>
      </c>
      <c r="AJ4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45527.728472222225</v>
      </c>
    </row>
    <row r="410" spans="1:36" ht="14.5">
      <c r="A410" s="237" t="s">
        <v>4627</v>
      </c>
      <c r="B410" s="224" t="s">
        <v>117</v>
      </c>
      <c r="C410" s="224" t="s">
        <v>861</v>
      </c>
      <c r="D410" s="1" t="s">
        <v>1700</v>
      </c>
      <c r="E410" s="224" t="s">
        <v>1701</v>
      </c>
      <c r="F410" s="224" t="s">
        <v>742</v>
      </c>
      <c r="G410" s="224" t="s">
        <v>516</v>
      </c>
      <c r="H410" s="224" t="s">
        <v>403</v>
      </c>
      <c r="I410" s="227" t="s">
        <v>4628</v>
      </c>
      <c r="J410" s="225" t="s">
        <v>4629</v>
      </c>
      <c r="K410" s="224" t="s">
        <v>845</v>
      </c>
      <c r="L410" s="225" t="s">
        <v>4630</v>
      </c>
      <c r="M410" s="224" t="s">
        <v>1701</v>
      </c>
      <c r="N410" s="224" t="s">
        <v>860</v>
      </c>
      <c r="O410" s="224" t="s">
        <v>848</v>
      </c>
      <c r="P410" s="225" t="s">
        <v>4630</v>
      </c>
      <c r="Q410" s="224" t="s">
        <v>795</v>
      </c>
      <c r="R410" s="225" t="s">
        <v>4631</v>
      </c>
      <c r="S410" s="225" t="s">
        <v>4631</v>
      </c>
      <c r="T410" s="225" t="s">
        <v>4629</v>
      </c>
      <c r="U410" s="224" t="s">
        <v>845</v>
      </c>
      <c r="V410" s="224" t="s">
        <v>4632</v>
      </c>
      <c r="W410" s="224" t="s">
        <v>1702</v>
      </c>
      <c r="X410" s="228" t="str">
        <f>VLOOKUP(HelpMe7[[#This Row],[Technician]],Technicians[#All],3,FALSE)</f>
        <v>RAK Ceramics</v>
      </c>
      <c r="Y410" s="228" t="str">
        <f>VLOOKUP(HelpMe7[[#This Row],[Technician]],Technicians[#All],2,FALSE)</f>
        <v>SAP SD</v>
      </c>
      <c r="Z410" s="233" t="e">
        <f>IF((TEXT("Oct 28, 2024 00:00 AM","mmm dd, yyyy hh:mm") - TEXT(HelpMe7[[#This Row],[Updated Creation Date]],"mmm dd, yyyy hh:mm"))&gt;0, "Yes","No")</f>
        <v>#VALUE!</v>
      </c>
      <c r="AA410" s="230">
        <f ca="1">IF(HelpMe7[[#This Row],[Updated Resolved Date]]="-",NOW()-TEXT(HelpMe7[[#This Row],[Updated Creation Date]],"mmm dd, yyyy hh:mm"),HelpMe7[[#This Row],[Updated Resolved Date]]-HelpMe7[[#This Row],[Updated Creation Date]])</f>
        <v>13.239583333328483</v>
      </c>
      <c r="AB410" s="231" t="e">
        <f>YEAR(TEXT(HelpMe7[[#This Row],[Updated Creation Date]],"mmm dd, yyyy hh:mm"))</f>
        <v>#VALUE!</v>
      </c>
      <c r="AC410" s="228" t="e">
        <f>WEEKNUM(TEXT(HelpMe7[[#This Row],[Updated Creation Date]],"mmm dd, yyyy hh:mm"),2)</f>
        <v>#VALUE!</v>
      </c>
      <c r="AD410" s="228" t="e">
        <f>_xlfn.CONCAT(HelpMe7[[#This Row],[Year]],"-W",HelpMe7[[#This Row],[Week'#]])</f>
        <v>#VALUE!</v>
      </c>
      <c r="AE410" s="228" t="str">
        <f>IFERROR(VLOOKUP(HelpMe7[[#This Row],[ID]],CGTracker[#All],11,FALSE),"No CG Status Found")</f>
        <v>No CG Status Found</v>
      </c>
      <c r="AF410" s="228" t="e">
        <f>MONTH(TEXT(HelpMe7[[#This Row],[Updated Creation Date]],"mmm dd, yyyy hh:mm"))</f>
        <v>#VALUE!</v>
      </c>
      <c r="AG410" s="228" t="e">
        <f>_xlfn.CONCAT(HelpMe7[[#This Row],[Year]],"-M",HelpMe7[[#This Row],[Month]])</f>
        <v>#VALUE!</v>
      </c>
      <c r="AH410" s="228" t="str">
        <f ca="1">IF(HelpMe7[[#This Row],[Age]]&lt;2,"Less than 2",IF(HelpMe7[[#This Row],[Age]]&lt;5,"From 2 to 5",IF(HelpMe7[[#This Row],[Age]]&lt;10,"From 5 to 10","More than 10")))</f>
        <v>More than 10</v>
      </c>
      <c r="AI4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45526.431250000001</v>
      </c>
      <c r="AJ4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45539.67083333333</v>
      </c>
    </row>
    <row r="411" spans="1:36" ht="14.5">
      <c r="A411" s="237" t="s">
        <v>4633</v>
      </c>
      <c r="B411" s="224" t="s">
        <v>117</v>
      </c>
      <c r="C411" s="224" t="s">
        <v>795</v>
      </c>
      <c r="D411" s="1" t="s">
        <v>1925</v>
      </c>
      <c r="E411" s="224" t="s">
        <v>1024</v>
      </c>
      <c r="F411" s="224" t="s">
        <v>884</v>
      </c>
      <c r="G411" s="224" t="s">
        <v>844</v>
      </c>
      <c r="H411" s="224" t="s">
        <v>403</v>
      </c>
      <c r="I411" s="227" t="s">
        <v>4634</v>
      </c>
      <c r="J411" s="225" t="s">
        <v>4635</v>
      </c>
      <c r="K411" s="224" t="s">
        <v>845</v>
      </c>
      <c r="L411" s="225" t="s">
        <v>4636</v>
      </c>
      <c r="M411" s="224" t="s">
        <v>1024</v>
      </c>
      <c r="N411" s="224" t="s">
        <v>860</v>
      </c>
      <c r="O411" s="224" t="s">
        <v>848</v>
      </c>
      <c r="P411" s="225" t="s">
        <v>4636</v>
      </c>
      <c r="Q411" s="224" t="s">
        <v>795</v>
      </c>
      <c r="R411" s="225" t="s">
        <v>4637</v>
      </c>
      <c r="S411" s="225" t="s">
        <v>4637</v>
      </c>
      <c r="T411" s="225" t="s">
        <v>4635</v>
      </c>
      <c r="U411" s="224" t="s">
        <v>885</v>
      </c>
      <c r="V411" s="224" t="s">
        <v>1260</v>
      </c>
      <c r="W411" s="224" t="s">
        <v>850</v>
      </c>
      <c r="X411" s="228" t="str">
        <f>VLOOKUP(HelpMe7[[#This Row],[Technician]],Technicians[#All],3,FALSE)</f>
        <v>RAK Ceramics</v>
      </c>
      <c r="Y411" s="228" t="str">
        <f>VLOOKUP(HelpMe7[[#This Row],[Technician]],Technicians[#All],2,FALSE)</f>
        <v>SAP Basis</v>
      </c>
      <c r="Z411" s="233" t="e">
        <f>IF((TEXT("Oct 28, 2024 00:00 AM","mmm dd, yyyy hh:mm") - TEXT(HelpMe7[[#This Row],[Updated Creation Date]],"mmm dd, yyyy hh:mm"))&gt;0, "Yes","No")</f>
        <v>#VALUE!</v>
      </c>
      <c r="AA411" s="230">
        <f ca="1">IF(HelpMe7[[#This Row],[Updated Resolved Date]]="-",NOW()-TEXT(HelpMe7[[#This Row],[Updated Creation Date]],"mmm dd, yyyy hh:mm"),HelpMe7[[#This Row],[Updated Resolved Date]]-HelpMe7[[#This Row],[Updated Creation Date]])</f>
        <v>4.2722222222218988</v>
      </c>
      <c r="AB411" s="231" t="e">
        <f>YEAR(TEXT(HelpMe7[[#This Row],[Updated Creation Date]],"mmm dd, yyyy hh:mm"))</f>
        <v>#VALUE!</v>
      </c>
      <c r="AC411" s="228" t="e">
        <f>WEEKNUM(TEXT(HelpMe7[[#This Row],[Updated Creation Date]],"mmm dd, yyyy hh:mm"),2)</f>
        <v>#VALUE!</v>
      </c>
      <c r="AD411" s="228" t="e">
        <f>_xlfn.CONCAT(HelpMe7[[#This Row],[Year]],"-W",HelpMe7[[#This Row],[Week'#]])</f>
        <v>#VALUE!</v>
      </c>
      <c r="AE411" s="228" t="str">
        <f>IFERROR(VLOOKUP(HelpMe7[[#This Row],[ID]],CGTracker[#All],11,FALSE),"No CG Status Found")</f>
        <v>No CG Status Found</v>
      </c>
      <c r="AF411" s="228" t="e">
        <f>MONTH(TEXT(HelpMe7[[#This Row],[Updated Creation Date]],"mmm dd, yyyy hh:mm"))</f>
        <v>#VALUE!</v>
      </c>
      <c r="AG411" s="228" t="e">
        <f>_xlfn.CONCAT(HelpMe7[[#This Row],[Year]],"-M",HelpMe7[[#This Row],[Month]])</f>
        <v>#VALUE!</v>
      </c>
      <c r="AH411" s="228" t="str">
        <f ca="1">IF(HelpMe7[[#This Row],[Age]]&lt;2,"Less than 2",IF(HelpMe7[[#This Row],[Age]]&lt;5,"From 2 to 5",IF(HelpMe7[[#This Row],[Age]]&lt;10,"From 5 to 10","More than 10")))</f>
        <v>From 2 to 5</v>
      </c>
      <c r="AI4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45526.456250000003</v>
      </c>
      <c r="AJ4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45530.728472222225</v>
      </c>
    </row>
    <row r="412" spans="1:36" ht="14.5">
      <c r="A412" s="237" t="s">
        <v>4638</v>
      </c>
      <c r="B412" s="224" t="s">
        <v>117</v>
      </c>
      <c r="C412" s="224" t="s">
        <v>795</v>
      </c>
      <c r="D412" s="1" t="s">
        <v>4639</v>
      </c>
      <c r="E412" s="224" t="s">
        <v>1024</v>
      </c>
      <c r="F412" s="224" t="s">
        <v>884</v>
      </c>
      <c r="G412" s="224" t="s">
        <v>844</v>
      </c>
      <c r="H412" s="224" t="s">
        <v>403</v>
      </c>
      <c r="I412" s="227" t="s">
        <v>4640</v>
      </c>
      <c r="J412" s="225" t="s">
        <v>4641</v>
      </c>
      <c r="K412" s="224" t="s">
        <v>845</v>
      </c>
      <c r="L412" s="225" t="s">
        <v>4636</v>
      </c>
      <c r="M412" s="224" t="s">
        <v>1024</v>
      </c>
      <c r="N412" s="224" t="s">
        <v>860</v>
      </c>
      <c r="O412" s="224" t="s">
        <v>848</v>
      </c>
      <c r="P412" s="225" t="s">
        <v>4636</v>
      </c>
      <c r="Q412" s="224" t="s">
        <v>795</v>
      </c>
      <c r="R412" s="225" t="s">
        <v>4642</v>
      </c>
      <c r="S412" s="225" t="s">
        <v>4642</v>
      </c>
      <c r="T412" s="225" t="s">
        <v>4641</v>
      </c>
      <c r="U412" s="224" t="s">
        <v>885</v>
      </c>
      <c r="V412" s="224" t="s">
        <v>1260</v>
      </c>
      <c r="W412" s="224" t="s">
        <v>850</v>
      </c>
      <c r="X412" s="228" t="str">
        <f>VLOOKUP(HelpMe7[[#This Row],[Technician]],Technicians[#All],3,FALSE)</f>
        <v>RAK Ceramics</v>
      </c>
      <c r="Y412" s="228" t="str">
        <f>VLOOKUP(HelpMe7[[#This Row],[Technician]],Technicians[#All],2,FALSE)</f>
        <v>SAP Basis</v>
      </c>
      <c r="Z412" s="233" t="e">
        <f>IF((TEXT("Oct 28, 2024 00:00 AM","mmm dd, yyyy hh:mm") - TEXT(HelpMe7[[#This Row],[Updated Creation Date]],"mmm dd, yyyy hh:mm"))&gt;0, "Yes","No")</f>
        <v>#VALUE!</v>
      </c>
      <c r="AA412" s="230">
        <f ca="1">IF(HelpMe7[[#This Row],[Updated Resolved Date]]="-",NOW()-TEXT(HelpMe7[[#This Row],[Updated Creation Date]],"mmm dd, yyyy hh:mm"),HelpMe7[[#This Row],[Updated Resolved Date]]-HelpMe7[[#This Row],[Updated Creation Date]])</f>
        <v>4.2708333333357587</v>
      </c>
      <c r="AB412" s="231" t="e">
        <f>YEAR(TEXT(HelpMe7[[#This Row],[Updated Creation Date]],"mmm dd, yyyy hh:mm"))</f>
        <v>#VALUE!</v>
      </c>
      <c r="AC412" s="228" t="e">
        <f>WEEKNUM(TEXT(HelpMe7[[#This Row],[Updated Creation Date]],"mmm dd, yyyy hh:mm"),2)</f>
        <v>#VALUE!</v>
      </c>
      <c r="AD412" s="228" t="e">
        <f>_xlfn.CONCAT(HelpMe7[[#This Row],[Year]],"-W",HelpMe7[[#This Row],[Week'#]])</f>
        <v>#VALUE!</v>
      </c>
      <c r="AE412" s="228" t="str">
        <f>IFERROR(VLOOKUP(HelpMe7[[#This Row],[ID]],CGTracker[#All],11,FALSE),"No CG Status Found")</f>
        <v>No CG Status Found</v>
      </c>
      <c r="AF412" s="228" t="e">
        <f>MONTH(TEXT(HelpMe7[[#This Row],[Updated Creation Date]],"mmm dd, yyyy hh:mm"))</f>
        <v>#VALUE!</v>
      </c>
      <c r="AG412" s="228" t="e">
        <f>_xlfn.CONCAT(HelpMe7[[#This Row],[Year]],"-M",HelpMe7[[#This Row],[Month]])</f>
        <v>#VALUE!</v>
      </c>
      <c r="AH412" s="228" t="str">
        <f ca="1">IF(HelpMe7[[#This Row],[Age]]&lt;2,"Less than 2",IF(HelpMe7[[#This Row],[Age]]&lt;5,"From 2 to 5",IF(HelpMe7[[#This Row],[Age]]&lt;10,"From 5 to 10","More than 10")))</f>
        <v>From 2 to 5</v>
      </c>
      <c r="AI4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45526.459027777775</v>
      </c>
      <c r="AJ4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45530.729861111111</v>
      </c>
    </row>
    <row r="413" spans="1:36" ht="14.5">
      <c r="A413" s="237" t="s">
        <v>4643</v>
      </c>
      <c r="B413" s="224" t="s">
        <v>117</v>
      </c>
      <c r="C413" s="224" t="s">
        <v>795</v>
      </c>
      <c r="D413" s="1" t="s">
        <v>1815</v>
      </c>
      <c r="E413" s="224" t="s">
        <v>1816</v>
      </c>
      <c r="F413" s="224" t="s">
        <v>884</v>
      </c>
      <c r="G413" s="224" t="s">
        <v>844</v>
      </c>
      <c r="H413" s="224" t="s">
        <v>403</v>
      </c>
      <c r="I413" s="227" t="s">
        <v>4644</v>
      </c>
      <c r="J413" s="225" t="s">
        <v>4645</v>
      </c>
      <c r="K413" s="224" t="s">
        <v>845</v>
      </c>
      <c r="L413" s="225" t="s">
        <v>4646</v>
      </c>
      <c r="M413" s="224" t="s">
        <v>1816</v>
      </c>
      <c r="N413" s="224" t="s">
        <v>1813</v>
      </c>
      <c r="O413" s="224" t="s">
        <v>848</v>
      </c>
      <c r="P413" s="225" t="s">
        <v>4646</v>
      </c>
      <c r="Q413" s="224" t="s">
        <v>795</v>
      </c>
      <c r="R413" s="225" t="s">
        <v>4647</v>
      </c>
      <c r="S413" s="225" t="s">
        <v>4647</v>
      </c>
      <c r="T413" s="225" t="s">
        <v>4645</v>
      </c>
      <c r="U413" s="224" t="s">
        <v>885</v>
      </c>
      <c r="V413" s="224" t="s">
        <v>1260</v>
      </c>
      <c r="W413" s="224" t="s">
        <v>850</v>
      </c>
      <c r="X413" s="228" t="str">
        <f>VLOOKUP(HelpMe7[[#This Row],[Technician]],Technicians[#All],3,FALSE)</f>
        <v>RAK Ceramics</v>
      </c>
      <c r="Y413" s="228" t="str">
        <f>VLOOKUP(HelpMe7[[#This Row],[Technician]],Technicians[#All],2,FALSE)</f>
        <v>SAP Basis</v>
      </c>
      <c r="Z413" s="233" t="e">
        <f>IF((TEXT("Oct 28, 2024 00:00 AM","mmm dd, yyyy hh:mm") - TEXT(HelpMe7[[#This Row],[Updated Creation Date]],"mmm dd, yyyy hh:mm"))&gt;0, "Yes","No")</f>
        <v>#VALUE!</v>
      </c>
      <c r="AA413" s="230">
        <f ca="1">IF(HelpMe7[[#This Row],[Updated Resolved Date]]="-",NOW()-TEXT(HelpMe7[[#This Row],[Updated Creation Date]],"mmm dd, yyyy hh:mm"),HelpMe7[[#This Row],[Updated Resolved Date]]-HelpMe7[[#This Row],[Updated Creation Date]])</f>
        <v>5.7201388888861402</v>
      </c>
      <c r="AB413" s="231" t="e">
        <f>YEAR(TEXT(HelpMe7[[#This Row],[Updated Creation Date]],"mmm dd, yyyy hh:mm"))</f>
        <v>#VALUE!</v>
      </c>
      <c r="AC413" s="228" t="e">
        <f>WEEKNUM(TEXT(HelpMe7[[#This Row],[Updated Creation Date]],"mmm dd, yyyy hh:mm"),2)</f>
        <v>#VALUE!</v>
      </c>
      <c r="AD413" s="228" t="e">
        <f>_xlfn.CONCAT(HelpMe7[[#This Row],[Year]],"-W",HelpMe7[[#This Row],[Week'#]])</f>
        <v>#VALUE!</v>
      </c>
      <c r="AE413" s="228" t="str">
        <f>IFERROR(VLOOKUP(HelpMe7[[#This Row],[ID]],CGTracker[#All],11,FALSE),"No CG Status Found")</f>
        <v>No CG Status Found</v>
      </c>
      <c r="AF413" s="228" t="e">
        <f>MONTH(TEXT(HelpMe7[[#This Row],[Updated Creation Date]],"mmm dd, yyyy hh:mm"))</f>
        <v>#VALUE!</v>
      </c>
      <c r="AG413" s="228" t="e">
        <f>_xlfn.CONCAT(HelpMe7[[#This Row],[Year]],"-M",HelpMe7[[#This Row],[Month]])</f>
        <v>#VALUE!</v>
      </c>
      <c r="AH413" s="228" t="str">
        <f ca="1">IF(HelpMe7[[#This Row],[Age]]&lt;2,"Less than 2",IF(HelpMe7[[#This Row],[Age]]&lt;5,"From 2 to 5",IF(HelpMe7[[#This Row],[Age]]&lt;10,"From 5 to 10","More than 10")))</f>
        <v>From 5 to 10</v>
      </c>
      <c r="AI4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45526.697222222225</v>
      </c>
      <c r="AJ4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45532.417361111111</v>
      </c>
    </row>
    <row r="414" spans="1:36" ht="14.5">
      <c r="A414" s="237" t="s">
        <v>4648</v>
      </c>
      <c r="B414" s="224" t="s">
        <v>117</v>
      </c>
      <c r="C414" s="224" t="s">
        <v>795</v>
      </c>
      <c r="D414" s="1" t="s">
        <v>1843</v>
      </c>
      <c r="E414" s="224" t="s">
        <v>1237</v>
      </c>
      <c r="F414" s="224" t="s">
        <v>843</v>
      </c>
      <c r="G414" s="224" t="s">
        <v>844</v>
      </c>
      <c r="H414" s="224" t="s">
        <v>403</v>
      </c>
      <c r="I414" s="227" t="s">
        <v>4606</v>
      </c>
      <c r="J414" s="225" t="s">
        <v>4649</v>
      </c>
      <c r="K414" s="224" t="s">
        <v>845</v>
      </c>
      <c r="L414" s="225" t="s">
        <v>3818</v>
      </c>
      <c r="M414" s="224" t="s">
        <v>1237</v>
      </c>
      <c r="N414" s="224" t="s">
        <v>1027</v>
      </c>
      <c r="O414" s="224" t="s">
        <v>848</v>
      </c>
      <c r="P414" s="225" t="s">
        <v>3818</v>
      </c>
      <c r="Q414" s="224" t="s">
        <v>795</v>
      </c>
      <c r="R414" s="225" t="s">
        <v>4650</v>
      </c>
      <c r="S414" s="225" t="s">
        <v>4650</v>
      </c>
      <c r="T414" s="225" t="s">
        <v>4649</v>
      </c>
      <c r="U414" s="224" t="s">
        <v>885</v>
      </c>
      <c r="V414" s="224" t="s">
        <v>1260</v>
      </c>
      <c r="W414" s="224" t="s">
        <v>850</v>
      </c>
      <c r="X414" s="228" t="str">
        <f>VLOOKUP(HelpMe7[[#This Row],[Technician]],Technicians[#All],3,FALSE)</f>
        <v>RAK Ceramics</v>
      </c>
      <c r="Y414" s="228" t="str">
        <f>VLOOKUP(HelpMe7[[#This Row],[Technician]],Technicians[#All],2,FALSE)</f>
        <v>SAP Basis</v>
      </c>
      <c r="Z414" s="233" t="e">
        <f>IF((TEXT("Oct 28, 2024 00:00 AM","mmm dd, yyyy hh:mm") - TEXT(HelpMe7[[#This Row],[Updated Creation Date]],"mmm dd, yyyy hh:mm"))&gt;0, "Yes","No")</f>
        <v>#VALUE!</v>
      </c>
      <c r="AA414" s="230">
        <f ca="1">IF(HelpMe7[[#This Row],[Updated Resolved Date]]="-",NOW()-TEXT(HelpMe7[[#This Row],[Updated Creation Date]],"mmm dd, yyyy hh:mm"),HelpMe7[[#This Row],[Updated Resolved Date]]-HelpMe7[[#This Row],[Updated Creation Date]])</f>
        <v>4.3270833333372138</v>
      </c>
      <c r="AB414" s="231" t="e">
        <f>YEAR(TEXT(HelpMe7[[#This Row],[Updated Creation Date]],"mmm dd, yyyy hh:mm"))</f>
        <v>#VALUE!</v>
      </c>
      <c r="AC414" s="228" t="e">
        <f>WEEKNUM(TEXT(HelpMe7[[#This Row],[Updated Creation Date]],"mmm dd, yyyy hh:mm"),2)</f>
        <v>#VALUE!</v>
      </c>
      <c r="AD414" s="228" t="e">
        <f>_xlfn.CONCAT(HelpMe7[[#This Row],[Year]],"-W",HelpMe7[[#This Row],[Week'#]])</f>
        <v>#VALUE!</v>
      </c>
      <c r="AE414" s="228" t="str">
        <f>IFERROR(VLOOKUP(HelpMe7[[#This Row],[ID]],CGTracker[#All],11,FALSE),"No CG Status Found")</f>
        <v>No CG Status Found</v>
      </c>
      <c r="AF414" s="228" t="e">
        <f>MONTH(TEXT(HelpMe7[[#This Row],[Updated Creation Date]],"mmm dd, yyyy hh:mm"))</f>
        <v>#VALUE!</v>
      </c>
      <c r="AG414" s="228" t="e">
        <f>_xlfn.CONCAT(HelpMe7[[#This Row],[Year]],"-M",HelpMe7[[#This Row],[Month]])</f>
        <v>#VALUE!</v>
      </c>
      <c r="AH414" s="228" t="str">
        <f ca="1">IF(HelpMe7[[#This Row],[Age]]&lt;2,"Less than 2",IF(HelpMe7[[#This Row],[Age]]&lt;5,"From 2 to 5",IF(HelpMe7[[#This Row],[Age]]&lt;10,"From 5 to 10","More than 10")))</f>
        <v>From 2 to 5</v>
      </c>
      <c r="AI4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45531.668055555558</v>
      </c>
    </row>
    <row r="415" spans="1:36" ht="14.5">
      <c r="A415" s="237" t="s">
        <v>4651</v>
      </c>
      <c r="B415" s="224" t="s">
        <v>156</v>
      </c>
      <c r="C415" s="224" t="s">
        <v>906</v>
      </c>
      <c r="D415" s="1" t="s">
        <v>1525</v>
      </c>
      <c r="E415" s="224" t="s">
        <v>1068</v>
      </c>
      <c r="F415" s="224" t="s">
        <v>1059</v>
      </c>
      <c r="G415" s="224" t="s">
        <v>980</v>
      </c>
      <c r="H415" s="224" t="s">
        <v>403</v>
      </c>
      <c r="I415" s="227" t="s">
        <v>4652</v>
      </c>
      <c r="J415" s="225" t="s">
        <v>4653</v>
      </c>
      <c r="K415" s="224" t="s">
        <v>845</v>
      </c>
      <c r="L415" s="225" t="s">
        <v>4654</v>
      </c>
      <c r="M415" s="224" t="s">
        <v>1068</v>
      </c>
      <c r="N415" s="224" t="s">
        <v>1005</v>
      </c>
      <c r="O415" s="224" t="s">
        <v>848</v>
      </c>
      <c r="P415" s="225" t="s">
        <v>4654</v>
      </c>
      <c r="Q415" s="224" t="s">
        <v>861</v>
      </c>
      <c r="R415" s="225" t="s">
        <v>4655</v>
      </c>
      <c r="S415" s="225" t="s">
        <v>4656</v>
      </c>
      <c r="T415" s="225" t="s">
        <v>4653</v>
      </c>
      <c r="U415" s="224" t="s">
        <v>1260</v>
      </c>
      <c r="V415" s="224" t="s">
        <v>4657</v>
      </c>
      <c r="W415" s="224" t="s">
        <v>850</v>
      </c>
      <c r="X415" s="228" t="str">
        <f>VLOOKUP(HelpMe7[[#This Row],[Technician]],Technicians[#All],3,FALSE)</f>
        <v>RAK Ceramics</v>
      </c>
      <c r="Y415" s="228" t="str">
        <f>VLOOKUP(HelpMe7[[#This Row],[Technician]],Technicians[#All],2,FALSE)</f>
        <v>SAP Kludi</v>
      </c>
      <c r="Z415" s="233" t="e">
        <f>IF((TEXT("Oct 28, 2024 00:00 AM","mmm dd, yyyy hh:mm") - TEXT(HelpMe7[[#This Row],[Updated Creation Date]],"mmm dd, yyyy hh:mm"))&gt;0, "Yes","No")</f>
        <v>#VALUE!</v>
      </c>
      <c r="AA415" s="230">
        <f ca="1">IF(HelpMe7[[#This Row],[Updated Resolved Date]]="-",NOW()-TEXT(HelpMe7[[#This Row],[Updated Creation Date]],"mmm dd, yyyy hh:mm"),HelpMe7[[#This Row],[Updated Resolved Date]]-HelpMe7[[#This Row],[Updated Creation Date]])</f>
        <v>12.998611111106584</v>
      </c>
      <c r="AB415" s="231" t="e">
        <f>YEAR(TEXT(HelpMe7[[#This Row],[Updated Creation Date]],"mmm dd, yyyy hh:mm"))</f>
        <v>#VALUE!</v>
      </c>
      <c r="AC415" s="228" t="e">
        <f>WEEKNUM(TEXT(HelpMe7[[#This Row],[Updated Creation Date]],"mmm dd, yyyy hh:mm"),2)</f>
        <v>#VALUE!</v>
      </c>
      <c r="AD415" s="228" t="e">
        <f>_xlfn.CONCAT(HelpMe7[[#This Row],[Year]],"-W",HelpMe7[[#This Row],[Week'#]])</f>
        <v>#VALUE!</v>
      </c>
      <c r="AE415" s="228" t="str">
        <f>IFERROR(VLOOKUP(HelpMe7[[#This Row],[ID]],CGTracker[#All],11,FALSE),"No CG Status Found")</f>
        <v>No CG Status Found</v>
      </c>
      <c r="AF415" s="228" t="e">
        <f>MONTH(TEXT(HelpMe7[[#This Row],[Updated Creation Date]],"mmm dd, yyyy hh:mm"))</f>
        <v>#VALUE!</v>
      </c>
      <c r="AG415" s="228" t="e">
        <f>_xlfn.CONCAT(HelpMe7[[#This Row],[Year]],"-M",HelpMe7[[#This Row],[Month]])</f>
        <v>#VALUE!</v>
      </c>
      <c r="AH415" s="228" t="str">
        <f ca="1">IF(HelpMe7[[#This Row],[Age]]&lt;2,"Less than 2",IF(HelpMe7[[#This Row],[Age]]&lt;5,"From 2 to 5",IF(HelpMe7[[#This Row],[Age]]&lt;10,"From 5 to 10","More than 10")))</f>
        <v>More than 10</v>
      </c>
      <c r="AI4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45527.431250000001</v>
      </c>
      <c r="AJ4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45540.429861111108</v>
      </c>
    </row>
    <row r="416" spans="1:36" ht="14.5">
      <c r="A416" s="237" t="s">
        <v>4658</v>
      </c>
      <c r="B416" s="224" t="s">
        <v>117</v>
      </c>
      <c r="C416" s="224" t="s">
        <v>795</v>
      </c>
      <c r="D416" s="1" t="s">
        <v>4659</v>
      </c>
      <c r="E416" s="224" t="s">
        <v>1237</v>
      </c>
      <c r="F416" s="224" t="s">
        <v>884</v>
      </c>
      <c r="G416" s="224" t="s">
        <v>844</v>
      </c>
      <c r="H416" s="224" t="s">
        <v>403</v>
      </c>
      <c r="I416" s="227" t="s">
        <v>4660</v>
      </c>
      <c r="J416" s="225" t="s">
        <v>4661</v>
      </c>
      <c r="K416" s="224" t="s">
        <v>845</v>
      </c>
      <c r="L416" s="225" t="s">
        <v>4662</v>
      </c>
      <c r="M416" s="224" t="s">
        <v>1237</v>
      </c>
      <c r="N416" s="224" t="s">
        <v>1027</v>
      </c>
      <c r="O416" s="224" t="s">
        <v>848</v>
      </c>
      <c r="P416" s="225" t="s">
        <v>4662</v>
      </c>
      <c r="Q416" s="224" t="s">
        <v>795</v>
      </c>
      <c r="R416" s="225" t="s">
        <v>4663</v>
      </c>
      <c r="S416" s="225" t="s">
        <v>4663</v>
      </c>
      <c r="T416" s="225" t="s">
        <v>4661</v>
      </c>
      <c r="U416" s="224" t="s">
        <v>885</v>
      </c>
      <c r="V416" s="224" t="s">
        <v>1260</v>
      </c>
      <c r="W416" s="224" t="s">
        <v>2022</v>
      </c>
      <c r="X416" s="228" t="str">
        <f>VLOOKUP(HelpMe7[[#This Row],[Technician]],Technicians[#All],3,FALSE)</f>
        <v>RAK Ceramics</v>
      </c>
      <c r="Y416" s="228" t="str">
        <f>VLOOKUP(HelpMe7[[#This Row],[Technician]],Technicians[#All],2,FALSE)</f>
        <v>SAP Basis</v>
      </c>
      <c r="Z416" s="233" t="e">
        <f>IF((TEXT("Oct 28, 2024 00:00 AM","mmm dd, yyyy hh:mm") - TEXT(HelpMe7[[#This Row],[Updated Creation Date]],"mmm dd, yyyy hh:mm"))&gt;0, "Yes","No")</f>
        <v>#VALUE!</v>
      </c>
      <c r="AA416" s="230">
        <f ca="1">IF(HelpMe7[[#This Row],[Updated Resolved Date]]="-",NOW()-TEXT(HelpMe7[[#This Row],[Updated Creation Date]],"mmm dd, yyyy hh:mm"),HelpMe7[[#This Row],[Updated Resolved Date]]-HelpMe7[[#This Row],[Updated Creation Date]])</f>
        <v>2.1277777777795563</v>
      </c>
      <c r="AB416" s="231" t="e">
        <f>YEAR(TEXT(HelpMe7[[#This Row],[Updated Creation Date]],"mmm dd, yyyy hh:mm"))</f>
        <v>#VALUE!</v>
      </c>
      <c r="AC416" s="228" t="e">
        <f>WEEKNUM(TEXT(HelpMe7[[#This Row],[Updated Creation Date]],"mmm dd, yyyy hh:mm"),2)</f>
        <v>#VALUE!</v>
      </c>
      <c r="AD416" s="228" t="e">
        <f>_xlfn.CONCAT(HelpMe7[[#This Row],[Year]],"-W",HelpMe7[[#This Row],[Week'#]])</f>
        <v>#VALUE!</v>
      </c>
      <c r="AE416" s="228" t="str">
        <f>IFERROR(VLOOKUP(HelpMe7[[#This Row],[ID]],CGTracker[#All],11,FALSE),"No CG Status Found")</f>
        <v>No CG Status Found</v>
      </c>
      <c r="AF416" s="228" t="e">
        <f>MONTH(TEXT(HelpMe7[[#This Row],[Updated Creation Date]],"mmm dd, yyyy hh:mm"))</f>
        <v>#VALUE!</v>
      </c>
      <c r="AG416" s="228" t="e">
        <f>_xlfn.CONCAT(HelpMe7[[#This Row],[Year]],"-M",HelpMe7[[#This Row],[Month]])</f>
        <v>#VALUE!</v>
      </c>
      <c r="AH416" s="228" t="str">
        <f ca="1">IF(HelpMe7[[#This Row],[Age]]&lt;2,"Less than 2",IF(HelpMe7[[#This Row],[Age]]&lt;5,"From 2 to 5",IF(HelpMe7[[#This Row],[Age]]&lt;10,"From 5 to 10","More than 10")))</f>
        <v>From 2 to 5</v>
      </c>
      <c r="AI4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45528.462500000001</v>
      </c>
      <c r="AJ4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45530.590277777781</v>
      </c>
    </row>
    <row r="417" spans="1:36" ht="26">
      <c r="A417" s="237" t="s">
        <v>4664</v>
      </c>
      <c r="B417" s="224" t="s">
        <v>156</v>
      </c>
      <c r="C417" s="224" t="s">
        <v>861</v>
      </c>
      <c r="D417" s="1" t="s">
        <v>4665</v>
      </c>
      <c r="E417" s="224" t="s">
        <v>1024</v>
      </c>
      <c r="F417" s="224" t="s">
        <v>884</v>
      </c>
      <c r="G417" s="224" t="s">
        <v>844</v>
      </c>
      <c r="H417" s="224" t="s">
        <v>403</v>
      </c>
      <c r="I417" s="227" t="s">
        <v>4666</v>
      </c>
      <c r="J417" s="225" t="s">
        <v>4607</v>
      </c>
      <c r="K417" s="224" t="s">
        <v>845</v>
      </c>
      <c r="L417" s="225" t="s">
        <v>4608</v>
      </c>
      <c r="M417" s="224" t="s">
        <v>1024</v>
      </c>
      <c r="N417" s="224" t="s">
        <v>860</v>
      </c>
      <c r="O417" s="224" t="s">
        <v>964</v>
      </c>
      <c r="P417" s="225" t="s">
        <v>4608</v>
      </c>
      <c r="Q417" s="224" t="s">
        <v>861</v>
      </c>
      <c r="R417" s="225" t="s">
        <v>4667</v>
      </c>
      <c r="S417" s="225" t="s">
        <v>4667</v>
      </c>
      <c r="T417" s="225" t="s">
        <v>4607</v>
      </c>
      <c r="U417" s="224" t="s">
        <v>1260</v>
      </c>
      <c r="V417" s="224" t="s">
        <v>1260</v>
      </c>
      <c r="W417" s="224" t="s">
        <v>850</v>
      </c>
      <c r="X417" s="228" t="str">
        <f>VLOOKUP(HelpMe7[[#This Row],[Technician]],Technicians[#All],3,FALSE)</f>
        <v>RAK Ceramics</v>
      </c>
      <c r="Y417" s="228" t="str">
        <f>VLOOKUP(HelpMe7[[#This Row],[Technician]],Technicians[#All],2,FALSE)</f>
        <v>SAP Basis</v>
      </c>
      <c r="Z417" s="233" t="e">
        <f>IF((TEXT("Oct 28, 2024 00:00 AM","mmm dd, yyyy hh:mm") - TEXT(HelpMe7[[#This Row],[Updated Creation Date]],"mmm dd, yyyy hh:mm"))&gt;0, "Yes","No")</f>
        <v>#VALUE!</v>
      </c>
      <c r="AA417" s="230">
        <f ca="1">IF(HelpMe7[[#This Row],[Updated Resolved Date]]="-",NOW()-TEXT(HelpMe7[[#This Row],[Updated Creation Date]],"mmm dd, yyyy hh:mm"),HelpMe7[[#This Row],[Updated Resolved Date]]-HelpMe7[[#This Row],[Updated Creation Date]])</f>
        <v>0.148611111115315</v>
      </c>
      <c r="AB417" s="231" t="e">
        <f>YEAR(TEXT(HelpMe7[[#This Row],[Updated Creation Date]],"mmm dd, yyyy hh:mm"))</f>
        <v>#VALUE!</v>
      </c>
      <c r="AC417" s="228" t="e">
        <f>WEEKNUM(TEXT(HelpMe7[[#This Row],[Updated Creation Date]],"mmm dd, yyyy hh:mm"),2)</f>
        <v>#VALUE!</v>
      </c>
      <c r="AD417" s="228" t="e">
        <f>_xlfn.CONCAT(HelpMe7[[#This Row],[Year]],"-W",HelpMe7[[#This Row],[Week'#]])</f>
        <v>#VALUE!</v>
      </c>
      <c r="AE417" s="228" t="str">
        <f>IFERROR(VLOOKUP(HelpMe7[[#This Row],[ID]],CGTracker[#All],11,FALSE),"No CG Status Found")</f>
        <v>No CG Status Found</v>
      </c>
      <c r="AF417" s="228" t="e">
        <f>MONTH(TEXT(HelpMe7[[#This Row],[Updated Creation Date]],"mmm dd, yyyy hh:mm"))</f>
        <v>#VALUE!</v>
      </c>
      <c r="AG417" s="228" t="e">
        <f>_xlfn.CONCAT(HelpMe7[[#This Row],[Year]],"-M",HelpMe7[[#This Row],[Month]])</f>
        <v>#VALUE!</v>
      </c>
      <c r="AH417" s="228" t="str">
        <f ca="1">IF(HelpMe7[[#This Row],[Age]]&lt;2,"Less than 2",IF(HelpMe7[[#This Row],[Age]]&lt;5,"From 2 to 5",IF(HelpMe7[[#This Row],[Age]]&lt;10,"From 5 to 10","More than 10")))</f>
        <v>Less than 2</v>
      </c>
      <c r="AI4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45527.495833333334</v>
      </c>
    </row>
    <row r="418" spans="1:36" ht="26">
      <c r="A418" s="237" t="s">
        <v>4668</v>
      </c>
      <c r="B418" s="224" t="s">
        <v>156</v>
      </c>
      <c r="C418" s="224" t="s">
        <v>861</v>
      </c>
      <c r="D418" s="1" t="s">
        <v>1624</v>
      </c>
      <c r="E418" s="224" t="s">
        <v>931</v>
      </c>
      <c r="F418" s="224" t="s">
        <v>854</v>
      </c>
      <c r="G418" s="224" t="s">
        <v>855</v>
      </c>
      <c r="H418" s="224" t="s">
        <v>403</v>
      </c>
      <c r="I418" s="227" t="s">
        <v>4669</v>
      </c>
      <c r="J418" s="225" t="s">
        <v>4670</v>
      </c>
      <c r="K418" s="224" t="s">
        <v>845</v>
      </c>
      <c r="L418" s="225" t="s">
        <v>4357</v>
      </c>
      <c r="M418" s="224" t="s">
        <v>931</v>
      </c>
      <c r="N418" s="224" t="s">
        <v>895</v>
      </c>
      <c r="O418" s="224" t="s">
        <v>920</v>
      </c>
      <c r="P418" s="225" t="s">
        <v>4357</v>
      </c>
      <c r="Q418" s="224" t="s">
        <v>861</v>
      </c>
      <c r="R418" s="225" t="s">
        <v>4671</v>
      </c>
      <c r="S418" s="225" t="s">
        <v>4671</v>
      </c>
      <c r="T418" s="225" t="s">
        <v>4670</v>
      </c>
      <c r="U418" s="224" t="s">
        <v>1260</v>
      </c>
      <c r="V418" s="224" t="s">
        <v>4672</v>
      </c>
      <c r="W418" s="224" t="s">
        <v>850</v>
      </c>
      <c r="X418" s="228" t="str">
        <f>VLOOKUP(HelpMe7[[#This Row],[Technician]],Technicians[#All],3,FALSE)</f>
        <v>RAK Ceramics</v>
      </c>
      <c r="Y418" s="228" t="str">
        <f>VLOOKUP(HelpMe7[[#This Row],[Technician]],Technicians[#All],2,FALSE)</f>
        <v>SAP PP</v>
      </c>
      <c r="Z418" s="233" t="e">
        <f>IF((TEXT("Oct 28, 2024 00:00 AM","mmm dd, yyyy hh:mm") - TEXT(HelpMe7[[#This Row],[Updated Creation Date]],"mmm dd, yyyy hh:mm"))&gt;0, "Yes","No")</f>
        <v>#VALUE!</v>
      </c>
      <c r="AA418" s="230">
        <f ca="1">IF(HelpMe7[[#This Row],[Updated Resolved Date]]="-",NOW()-TEXT(HelpMe7[[#This Row],[Updated Creation Date]],"mmm dd, yyyy hh:mm"),HelpMe7[[#This Row],[Updated Resolved Date]]-HelpMe7[[#This Row],[Updated Creation Date]])</f>
        <v>5.8229166666715173</v>
      </c>
      <c r="AB418" s="231" t="e">
        <f>YEAR(TEXT(HelpMe7[[#This Row],[Updated Creation Date]],"mmm dd, yyyy hh:mm"))</f>
        <v>#VALUE!</v>
      </c>
      <c r="AC418" s="228" t="e">
        <f>WEEKNUM(TEXT(HelpMe7[[#This Row],[Updated Creation Date]],"mmm dd, yyyy hh:mm"),2)</f>
        <v>#VALUE!</v>
      </c>
      <c r="AD418" s="228" t="e">
        <f>_xlfn.CONCAT(HelpMe7[[#This Row],[Year]],"-W",HelpMe7[[#This Row],[Week'#]])</f>
        <v>#VALUE!</v>
      </c>
      <c r="AE418" s="228" t="str">
        <f>IFERROR(VLOOKUP(HelpMe7[[#This Row],[ID]],CGTracker[#All],11,FALSE),"No CG Status Found")</f>
        <v>No CG Status Found</v>
      </c>
      <c r="AF418" s="228" t="e">
        <f>MONTH(TEXT(HelpMe7[[#This Row],[Updated Creation Date]],"mmm dd, yyyy hh:mm"))</f>
        <v>#VALUE!</v>
      </c>
      <c r="AG418" s="228" t="e">
        <f>_xlfn.CONCAT(HelpMe7[[#This Row],[Year]],"-M",HelpMe7[[#This Row],[Month]])</f>
        <v>#VALUE!</v>
      </c>
      <c r="AH418" s="228" t="str">
        <f ca="1">IF(HelpMe7[[#This Row],[Age]]&lt;2,"Less than 2",IF(HelpMe7[[#This Row],[Age]]&lt;5,"From 2 to 5",IF(HelpMe7[[#This Row],[Age]]&lt;10,"From 5 to 10","More than 10")))</f>
        <v>From 5 to 10</v>
      </c>
      <c r="AI4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45526.648611111108</v>
      </c>
      <c r="AJ4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45532.47152777778</v>
      </c>
    </row>
    <row r="419" spans="1:36" ht="26">
      <c r="A419" s="237" t="s">
        <v>4673</v>
      </c>
      <c r="B419" s="224" t="s">
        <v>156</v>
      </c>
      <c r="C419" s="224" t="s">
        <v>906</v>
      </c>
      <c r="D419" s="1" t="s">
        <v>2171</v>
      </c>
      <c r="E419" s="224" t="s">
        <v>894</v>
      </c>
      <c r="F419" s="224" t="s">
        <v>854</v>
      </c>
      <c r="G419" s="224" t="s">
        <v>855</v>
      </c>
      <c r="H419" s="224" t="s">
        <v>403</v>
      </c>
      <c r="I419" s="227" t="s">
        <v>4674</v>
      </c>
      <c r="J419" s="225" t="s">
        <v>4675</v>
      </c>
      <c r="K419" s="224" t="s">
        <v>845</v>
      </c>
      <c r="L419" s="225" t="s">
        <v>3871</v>
      </c>
      <c r="M419" s="224" t="s">
        <v>894</v>
      </c>
      <c r="N419" s="224" t="s">
        <v>895</v>
      </c>
      <c r="O419" s="224" t="s">
        <v>920</v>
      </c>
      <c r="P419" s="225" t="s">
        <v>3871</v>
      </c>
      <c r="Q419" s="224" t="s">
        <v>861</v>
      </c>
      <c r="R419" s="225" t="s">
        <v>4676</v>
      </c>
      <c r="S419" s="225" t="s">
        <v>4676</v>
      </c>
      <c r="T419" s="225" t="s">
        <v>4675</v>
      </c>
      <c r="U419" s="224" t="s">
        <v>1260</v>
      </c>
      <c r="V419" s="224" t="s">
        <v>4677</v>
      </c>
      <c r="W419" s="224" t="s">
        <v>850</v>
      </c>
      <c r="X419" s="228" t="str">
        <f>VLOOKUP(HelpMe7[[#This Row],[Technician]],Technicians[#All],3,FALSE)</f>
        <v>RAK Ceramics</v>
      </c>
      <c r="Y419" s="228" t="str">
        <f>VLOOKUP(HelpMe7[[#This Row],[Technician]],Technicians[#All],2,FALSE)</f>
        <v>SAP PP</v>
      </c>
      <c r="Z419" s="233" t="e">
        <f>IF((TEXT("Oct 28, 2024 00:00 AM","mmm dd, yyyy hh:mm") - TEXT(HelpMe7[[#This Row],[Updated Creation Date]],"mmm dd, yyyy hh:mm"))&gt;0, "Yes","No")</f>
        <v>#VALUE!</v>
      </c>
      <c r="AA419" s="230">
        <f ca="1">IF(HelpMe7[[#This Row],[Updated Resolved Date]]="-",NOW()-TEXT(HelpMe7[[#This Row],[Updated Creation Date]],"mmm dd, yyyy hh:mm"),HelpMe7[[#This Row],[Updated Resolved Date]]-HelpMe7[[#This Row],[Updated Creation Date]])</f>
        <v>5.9041666666671517</v>
      </c>
      <c r="AB419" s="231" t="e">
        <f>YEAR(TEXT(HelpMe7[[#This Row],[Updated Creation Date]],"mmm dd, yyyy hh:mm"))</f>
        <v>#VALUE!</v>
      </c>
      <c r="AC419" s="228" t="e">
        <f>WEEKNUM(TEXT(HelpMe7[[#This Row],[Updated Creation Date]],"mmm dd, yyyy hh:mm"),2)</f>
        <v>#VALUE!</v>
      </c>
      <c r="AD419" s="228" t="e">
        <f>_xlfn.CONCAT(HelpMe7[[#This Row],[Year]],"-W",HelpMe7[[#This Row],[Week'#]])</f>
        <v>#VALUE!</v>
      </c>
      <c r="AE419" s="228" t="str">
        <f>IFERROR(VLOOKUP(HelpMe7[[#This Row],[ID]],CGTracker[#All],11,FALSE),"No CG Status Found")</f>
        <v>No CG Status Found</v>
      </c>
      <c r="AF419" s="228" t="e">
        <f>MONTH(TEXT(HelpMe7[[#This Row],[Updated Creation Date]],"mmm dd, yyyy hh:mm"))</f>
        <v>#VALUE!</v>
      </c>
      <c r="AG419" s="228" t="e">
        <f>_xlfn.CONCAT(HelpMe7[[#This Row],[Year]],"-M",HelpMe7[[#This Row],[Month]])</f>
        <v>#VALUE!</v>
      </c>
      <c r="AH419" s="228" t="str">
        <f ca="1">IF(HelpMe7[[#This Row],[Age]]&lt;2,"Less than 2",IF(HelpMe7[[#This Row],[Age]]&lt;5,"From 2 to 5",IF(HelpMe7[[#This Row],[Age]]&lt;10,"From 5 to 10","More than 10")))</f>
        <v>From 5 to 10</v>
      </c>
      <c r="AI4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45527.479166666664</v>
      </c>
      <c r="AJ4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45533.383333333331</v>
      </c>
    </row>
    <row r="420" spans="1:36" ht="14.5">
      <c r="A420" s="237" t="s">
        <v>4678</v>
      </c>
      <c r="B420" s="224" t="s">
        <v>117</v>
      </c>
      <c r="C420" s="224" t="s">
        <v>861</v>
      </c>
      <c r="D420" s="1" t="s">
        <v>1805</v>
      </c>
      <c r="E420" s="224" t="s">
        <v>894</v>
      </c>
      <c r="F420" s="224" t="s">
        <v>884</v>
      </c>
      <c r="G420" s="224" t="s">
        <v>844</v>
      </c>
      <c r="H420" s="224" t="s">
        <v>403</v>
      </c>
      <c r="I420" s="227" t="s">
        <v>4679</v>
      </c>
      <c r="J420" s="225" t="s">
        <v>4680</v>
      </c>
      <c r="K420" s="224" t="s">
        <v>845</v>
      </c>
      <c r="L420" s="225" t="s">
        <v>4646</v>
      </c>
      <c r="M420" s="224" t="s">
        <v>894</v>
      </c>
      <c r="N420" s="224" t="s">
        <v>895</v>
      </c>
      <c r="O420" s="224" t="s">
        <v>848</v>
      </c>
      <c r="P420" s="225" t="s">
        <v>4646</v>
      </c>
      <c r="Q420" s="224" t="s">
        <v>795</v>
      </c>
      <c r="R420" s="225" t="s">
        <v>4681</v>
      </c>
      <c r="S420" s="225" t="s">
        <v>4682</v>
      </c>
      <c r="T420" s="225" t="s">
        <v>4680</v>
      </c>
      <c r="U420" s="224" t="s">
        <v>885</v>
      </c>
      <c r="V420" s="224" t="s">
        <v>1260</v>
      </c>
      <c r="W420" s="224" t="s">
        <v>850</v>
      </c>
      <c r="X420" s="228" t="str">
        <f>VLOOKUP(HelpMe7[[#This Row],[Technician]],Technicians[#All],3,FALSE)</f>
        <v>RAK Ceramics</v>
      </c>
      <c r="Y420" s="228" t="str">
        <f>VLOOKUP(HelpMe7[[#This Row],[Technician]],Technicians[#All],2,FALSE)</f>
        <v>SAP Basis</v>
      </c>
      <c r="Z420" s="233" t="e">
        <f>IF((TEXT("Oct 28, 2024 00:00 AM","mmm dd, yyyy hh:mm") - TEXT(HelpMe7[[#This Row],[Updated Creation Date]],"mmm dd, yyyy hh:mm"))&gt;0, "Yes","No")</f>
        <v>#VALUE!</v>
      </c>
      <c r="AA420" s="230">
        <f ca="1">IF(HelpMe7[[#This Row],[Updated Resolved Date]]="-",NOW()-TEXT(HelpMe7[[#This Row],[Updated Creation Date]],"mmm dd, yyyy hh:mm"),HelpMe7[[#This Row],[Updated Resolved Date]]-HelpMe7[[#This Row],[Updated Creation Date]])</f>
        <v>4.945138888884685</v>
      </c>
      <c r="AB420" s="231" t="e">
        <f>YEAR(TEXT(HelpMe7[[#This Row],[Updated Creation Date]],"mmm dd, yyyy hh:mm"))</f>
        <v>#VALUE!</v>
      </c>
      <c r="AC420" s="228" t="e">
        <f>WEEKNUM(TEXT(HelpMe7[[#This Row],[Updated Creation Date]],"mmm dd, yyyy hh:mm"),2)</f>
        <v>#VALUE!</v>
      </c>
      <c r="AD420" s="228" t="e">
        <f>_xlfn.CONCAT(HelpMe7[[#This Row],[Year]],"-W",HelpMe7[[#This Row],[Week'#]])</f>
        <v>#VALUE!</v>
      </c>
      <c r="AE420" s="228" t="str">
        <f>IFERROR(VLOOKUP(HelpMe7[[#This Row],[ID]],CGTracker[#All],11,FALSE),"No CG Status Found")</f>
        <v>No CG Status Found</v>
      </c>
      <c r="AF420" s="228" t="e">
        <f>MONTH(TEXT(HelpMe7[[#This Row],[Updated Creation Date]],"mmm dd, yyyy hh:mm"))</f>
        <v>#VALUE!</v>
      </c>
      <c r="AG420" s="228" t="e">
        <f>_xlfn.CONCAT(HelpMe7[[#This Row],[Year]],"-M",HelpMe7[[#This Row],[Month]])</f>
        <v>#VALUE!</v>
      </c>
      <c r="AH420" s="228" t="str">
        <f ca="1">IF(HelpMe7[[#This Row],[Age]]&lt;2,"Less than 2",IF(HelpMe7[[#This Row],[Age]]&lt;5,"From 2 to 5",IF(HelpMe7[[#This Row],[Age]]&lt;10,"From 5 to 10","More than 10")))</f>
        <v>From 2 to 5</v>
      </c>
      <c r="AI4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45527.482638888891</v>
      </c>
      <c r="AJ4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45532.427777777775</v>
      </c>
    </row>
    <row r="421" spans="1:36" ht="14.5">
      <c r="A421" s="237" t="s">
        <v>4683</v>
      </c>
      <c r="B421" s="224" t="s">
        <v>156</v>
      </c>
      <c r="C421" s="224" t="s">
        <v>795</v>
      </c>
      <c r="D421" s="1" t="s">
        <v>4684</v>
      </c>
      <c r="E421" s="224" t="s">
        <v>970</v>
      </c>
      <c r="F421" s="224" t="s">
        <v>742</v>
      </c>
      <c r="G421" s="224" t="s">
        <v>942</v>
      </c>
      <c r="H421" s="224" t="s">
        <v>403</v>
      </c>
      <c r="I421" s="227" t="s">
        <v>4685</v>
      </c>
      <c r="J421" s="225" t="s">
        <v>4686</v>
      </c>
      <c r="K421" s="224" t="s">
        <v>845</v>
      </c>
      <c r="L421" s="225" t="s">
        <v>4687</v>
      </c>
      <c r="M421" s="224" t="s">
        <v>970</v>
      </c>
      <c r="N421" s="224" t="s">
        <v>971</v>
      </c>
      <c r="O421" s="224" t="s">
        <v>972</v>
      </c>
      <c r="P421" s="225" t="s">
        <v>4687</v>
      </c>
      <c r="Q421" s="224" t="s">
        <v>861</v>
      </c>
      <c r="R421" s="225" t="s">
        <v>4688</v>
      </c>
      <c r="S421" s="225" t="s">
        <v>4689</v>
      </c>
      <c r="T421" s="225" t="s">
        <v>4686</v>
      </c>
      <c r="U421" s="224" t="s">
        <v>1260</v>
      </c>
      <c r="V421" s="224" t="s">
        <v>4690</v>
      </c>
      <c r="W421" s="224" t="s">
        <v>850</v>
      </c>
      <c r="X421" s="228" t="str">
        <f>VLOOKUP(HelpMe7[[#This Row],[Technician]],Technicians[#All],3,FALSE)</f>
        <v>RAK Ceramics</v>
      </c>
      <c r="Y421" s="228" t="str">
        <f>VLOOKUP(HelpMe7[[#This Row],[Technician]],Technicians[#All],2,FALSE)</f>
        <v>SAP SD</v>
      </c>
      <c r="Z421" s="233" t="e">
        <f>IF((TEXT("Oct 28, 2024 00:00 AM","mmm dd, yyyy hh:mm") - TEXT(HelpMe7[[#This Row],[Updated Creation Date]],"mmm dd, yyyy hh:mm"))&gt;0, "Yes","No")</f>
        <v>#VALUE!</v>
      </c>
      <c r="AA421" s="230">
        <f ca="1">IF(HelpMe7[[#This Row],[Updated Resolved Date]]="-",NOW()-TEXT(HelpMe7[[#This Row],[Updated Creation Date]],"mmm dd, yyyy hh:mm"),HelpMe7[[#This Row],[Updated Resolved Date]]-HelpMe7[[#This Row],[Updated Creation Date]])</f>
        <v>0.11597222222189885</v>
      </c>
      <c r="AB421" s="231" t="e">
        <f>YEAR(TEXT(HelpMe7[[#This Row],[Updated Creation Date]],"mmm dd, yyyy hh:mm"))</f>
        <v>#VALUE!</v>
      </c>
      <c r="AC421" s="228" t="e">
        <f>WEEKNUM(TEXT(HelpMe7[[#This Row],[Updated Creation Date]],"mmm dd, yyyy hh:mm"),2)</f>
        <v>#VALUE!</v>
      </c>
      <c r="AD421" s="228" t="e">
        <f>_xlfn.CONCAT(HelpMe7[[#This Row],[Year]],"-W",HelpMe7[[#This Row],[Week'#]])</f>
        <v>#VALUE!</v>
      </c>
      <c r="AE421" s="228" t="str">
        <f>IFERROR(VLOOKUP(HelpMe7[[#This Row],[ID]],CGTracker[#All],11,FALSE),"No CG Status Found")</f>
        <v>No CG Status Found</v>
      </c>
      <c r="AF421" s="228" t="e">
        <f>MONTH(TEXT(HelpMe7[[#This Row],[Updated Creation Date]],"mmm dd, yyyy hh:mm"))</f>
        <v>#VALUE!</v>
      </c>
      <c r="AG421" s="228" t="e">
        <f>_xlfn.CONCAT(HelpMe7[[#This Row],[Year]],"-M",HelpMe7[[#This Row],[Month]])</f>
        <v>#VALUE!</v>
      </c>
      <c r="AH421" s="228" t="str">
        <f ca="1">IF(HelpMe7[[#This Row],[Age]]&lt;2,"Less than 2",IF(HelpMe7[[#This Row],[Age]]&lt;5,"From 2 to 5",IF(HelpMe7[[#This Row],[Age]]&lt;10,"From 5 to 10","More than 10")))</f>
        <v>Less than 2</v>
      </c>
      <c r="AI4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45526.623611111114</v>
      </c>
      <c r="AJ4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45526.739583333336</v>
      </c>
    </row>
    <row r="422" spans="1:36" ht="14.5">
      <c r="A422" s="237" t="s">
        <v>4691</v>
      </c>
      <c r="B422" s="224" t="s">
        <v>156</v>
      </c>
      <c r="C422" s="224" t="s">
        <v>795</v>
      </c>
      <c r="D422" s="1" t="s">
        <v>4692</v>
      </c>
      <c r="E422" s="224" t="s">
        <v>1075</v>
      </c>
      <c r="F422" s="224" t="s">
        <v>742</v>
      </c>
      <c r="G422" s="224" t="s">
        <v>864</v>
      </c>
      <c r="H422" s="224" t="s">
        <v>403</v>
      </c>
      <c r="I422" s="227" t="s">
        <v>4693</v>
      </c>
      <c r="J422" s="225" t="s">
        <v>4694</v>
      </c>
      <c r="K422" s="224" t="s">
        <v>845</v>
      </c>
      <c r="L422" s="225" t="s">
        <v>4695</v>
      </c>
      <c r="M422" s="224" t="s">
        <v>1075</v>
      </c>
      <c r="N422" s="224" t="s">
        <v>968</v>
      </c>
      <c r="O422" s="224" t="s">
        <v>848</v>
      </c>
      <c r="P422" s="225" t="s">
        <v>4695</v>
      </c>
      <c r="Q422" s="224" t="s">
        <v>795</v>
      </c>
      <c r="R422" s="225" t="s">
        <v>4696</v>
      </c>
      <c r="S422" s="225" t="s">
        <v>4697</v>
      </c>
      <c r="T422" s="225" t="s">
        <v>4694</v>
      </c>
      <c r="U422" s="224" t="s">
        <v>1260</v>
      </c>
      <c r="V422" s="224" t="s">
        <v>4698</v>
      </c>
      <c r="W422" s="224" t="s">
        <v>850</v>
      </c>
      <c r="X422" s="228" t="str">
        <f>VLOOKUP(HelpMe7[[#This Row],[Technician]],Technicians[#All],3,FALSE)</f>
        <v>RAK Ceramics</v>
      </c>
      <c r="Y422" s="228" t="str">
        <f>VLOOKUP(HelpMe7[[#This Row],[Technician]],Technicians[#All],2,FALSE)</f>
        <v>SAP SD</v>
      </c>
      <c r="Z422" s="233" t="e">
        <f>IF((TEXT("Oct 28, 2024 00:00 AM","mmm dd, yyyy hh:mm") - TEXT(HelpMe7[[#This Row],[Updated Creation Date]],"mmm dd, yyyy hh:mm"))&gt;0, "Yes","No")</f>
        <v>#VALUE!</v>
      </c>
      <c r="AA422" s="230">
        <f ca="1">IF(HelpMe7[[#This Row],[Updated Resolved Date]]="-",NOW()-TEXT(HelpMe7[[#This Row],[Updated Creation Date]],"mmm dd, yyyy hh:mm"),HelpMe7[[#This Row],[Updated Resolved Date]]-HelpMe7[[#This Row],[Updated Creation Date]])</f>
        <v>7.0506944444423425</v>
      </c>
      <c r="AB422" s="231" t="e">
        <f>YEAR(TEXT(HelpMe7[[#This Row],[Updated Creation Date]],"mmm dd, yyyy hh:mm"))</f>
        <v>#VALUE!</v>
      </c>
      <c r="AC422" s="228" t="e">
        <f>WEEKNUM(TEXT(HelpMe7[[#This Row],[Updated Creation Date]],"mmm dd, yyyy hh:mm"),2)</f>
        <v>#VALUE!</v>
      </c>
      <c r="AD422" s="228" t="e">
        <f>_xlfn.CONCAT(HelpMe7[[#This Row],[Year]],"-W",HelpMe7[[#This Row],[Week'#]])</f>
        <v>#VALUE!</v>
      </c>
      <c r="AE422" s="228" t="str">
        <f>IFERROR(VLOOKUP(HelpMe7[[#This Row],[ID]],CGTracker[#All],11,FALSE),"No CG Status Found")</f>
        <v>No CG Status Found</v>
      </c>
      <c r="AF422" s="228" t="e">
        <f>MONTH(TEXT(HelpMe7[[#This Row],[Updated Creation Date]],"mmm dd, yyyy hh:mm"))</f>
        <v>#VALUE!</v>
      </c>
      <c r="AG422" s="228" t="e">
        <f>_xlfn.CONCAT(HelpMe7[[#This Row],[Year]],"-M",HelpMe7[[#This Row],[Month]])</f>
        <v>#VALUE!</v>
      </c>
      <c r="AH422" s="228" t="str">
        <f ca="1">IF(HelpMe7[[#This Row],[Age]]&lt;2,"Less than 2",IF(HelpMe7[[#This Row],[Age]]&lt;5,"From 2 to 5",IF(HelpMe7[[#This Row],[Age]]&lt;10,"From 5 to 10","More than 10")))</f>
        <v>From 5 to 10</v>
      </c>
      <c r="AI4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45527.449305555558</v>
      </c>
      <c r="AJ4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v>
      </c>
    </row>
    <row r="423" spans="1:36" ht="14.5">
      <c r="A423" s="237" t="s">
        <v>4699</v>
      </c>
      <c r="B423" s="224" t="s">
        <v>117</v>
      </c>
      <c r="C423" s="224" t="s">
        <v>906</v>
      </c>
      <c r="D423" s="1" t="s">
        <v>2320</v>
      </c>
      <c r="E423" s="224" t="s">
        <v>970</v>
      </c>
      <c r="F423" s="224" t="s">
        <v>843</v>
      </c>
      <c r="G423" s="224" t="s">
        <v>844</v>
      </c>
      <c r="H423" s="224" t="s">
        <v>403</v>
      </c>
      <c r="I423" s="227" t="s">
        <v>4700</v>
      </c>
      <c r="J423" s="225" t="s">
        <v>4701</v>
      </c>
      <c r="K423" s="224" t="s">
        <v>845</v>
      </c>
      <c r="L423" s="225" t="s">
        <v>4702</v>
      </c>
      <c r="M423" s="224" t="s">
        <v>970</v>
      </c>
      <c r="N423" s="224" t="s">
        <v>971</v>
      </c>
      <c r="O423" s="224" t="s">
        <v>848</v>
      </c>
      <c r="P423" s="225" t="s">
        <v>4702</v>
      </c>
      <c r="Q423" s="224" t="s">
        <v>861</v>
      </c>
      <c r="R423" s="225" t="s">
        <v>4703</v>
      </c>
      <c r="S423" s="225" t="s">
        <v>4704</v>
      </c>
      <c r="T423" s="225" t="s">
        <v>4701</v>
      </c>
      <c r="U423" s="224" t="s">
        <v>885</v>
      </c>
      <c r="V423" s="224" t="s">
        <v>1260</v>
      </c>
      <c r="W423" s="224" t="s">
        <v>850</v>
      </c>
      <c r="X423" s="228" t="str">
        <f>VLOOKUP(HelpMe7[[#This Row],[Technician]],Technicians[#All],3,FALSE)</f>
        <v>RAK Ceramics</v>
      </c>
      <c r="Y423" s="228" t="str">
        <f>VLOOKUP(HelpMe7[[#This Row],[Technician]],Technicians[#All],2,FALSE)</f>
        <v>SAP Basis</v>
      </c>
      <c r="Z423" s="233" t="e">
        <f>IF((TEXT("Oct 28, 2024 00:00 AM","mmm dd, yyyy hh:mm") - TEXT(HelpMe7[[#This Row],[Updated Creation Date]],"mmm dd, yyyy hh:mm"))&gt;0, "Yes","No")</f>
        <v>#VALUE!</v>
      </c>
      <c r="AA423" s="230">
        <f ca="1">IF(HelpMe7[[#This Row],[Updated Resolved Date]]="-",NOW()-TEXT(HelpMe7[[#This Row],[Updated Creation Date]],"mmm dd, yyyy hh:mm"),HelpMe7[[#This Row],[Updated Resolved Date]]-HelpMe7[[#This Row],[Updated Creation Date]])</f>
        <v>27.181250000001455</v>
      </c>
      <c r="AB423" s="231" t="e">
        <f>YEAR(TEXT(HelpMe7[[#This Row],[Updated Creation Date]],"mmm dd, yyyy hh:mm"))</f>
        <v>#VALUE!</v>
      </c>
      <c r="AC423" s="228" t="e">
        <f>WEEKNUM(TEXT(HelpMe7[[#This Row],[Updated Creation Date]],"mmm dd, yyyy hh:mm"),2)</f>
        <v>#VALUE!</v>
      </c>
      <c r="AD423" s="228" t="e">
        <f>_xlfn.CONCAT(HelpMe7[[#This Row],[Year]],"-W",HelpMe7[[#This Row],[Week'#]])</f>
        <v>#VALUE!</v>
      </c>
      <c r="AE423" s="228" t="str">
        <f>IFERROR(VLOOKUP(HelpMe7[[#This Row],[ID]],CGTracker[#All],11,FALSE),"No CG Status Found")</f>
        <v>No CG Status Found</v>
      </c>
      <c r="AF423" s="228" t="e">
        <f>MONTH(TEXT(HelpMe7[[#This Row],[Updated Creation Date]],"mmm dd, yyyy hh:mm"))</f>
        <v>#VALUE!</v>
      </c>
      <c r="AG423" s="228" t="e">
        <f>_xlfn.CONCAT(HelpMe7[[#This Row],[Year]],"-M",HelpMe7[[#This Row],[Month]])</f>
        <v>#VALUE!</v>
      </c>
      <c r="AH423" s="228" t="str">
        <f ca="1">IF(HelpMe7[[#This Row],[Age]]&lt;2,"Less than 2",IF(HelpMe7[[#This Row],[Age]]&lt;5,"From 2 to 5",IF(HelpMe7[[#This Row],[Age]]&lt;10,"From 5 to 10","More than 10")))</f>
        <v>More than 10</v>
      </c>
      <c r="AI4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45527.459722222222</v>
      </c>
      <c r="AJ4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45554.640972222223</v>
      </c>
    </row>
    <row r="424" spans="1:36" ht="14.5">
      <c r="A424" s="237" t="s">
        <v>4705</v>
      </c>
      <c r="B424" s="224" t="s">
        <v>117</v>
      </c>
      <c r="C424" s="224" t="s">
        <v>861</v>
      </c>
      <c r="D424" s="1" t="s">
        <v>2343</v>
      </c>
      <c r="E424" s="224" t="s">
        <v>1304</v>
      </c>
      <c r="F424" s="224" t="s">
        <v>843</v>
      </c>
      <c r="G424" s="224" t="s">
        <v>844</v>
      </c>
      <c r="H424" s="224" t="s">
        <v>403</v>
      </c>
      <c r="I424" s="227" t="s">
        <v>4706</v>
      </c>
      <c r="J424" s="225" t="s">
        <v>4707</v>
      </c>
      <c r="K424" s="224" t="s">
        <v>845</v>
      </c>
      <c r="L424" s="225" t="s">
        <v>4708</v>
      </c>
      <c r="M424" s="224" t="s">
        <v>1304</v>
      </c>
      <c r="N424" s="224" t="s">
        <v>860</v>
      </c>
      <c r="O424" s="224" t="s">
        <v>848</v>
      </c>
      <c r="P424" s="225" t="s">
        <v>4708</v>
      </c>
      <c r="Q424" s="224" t="s">
        <v>795</v>
      </c>
      <c r="R424" s="225" t="s">
        <v>4709</v>
      </c>
      <c r="S424" s="225" t="s">
        <v>4709</v>
      </c>
      <c r="T424" s="225" t="s">
        <v>4707</v>
      </c>
      <c r="U424" s="224" t="s">
        <v>885</v>
      </c>
      <c r="V424" s="224" t="s">
        <v>1260</v>
      </c>
      <c r="W424" s="224" t="s">
        <v>850</v>
      </c>
      <c r="X424" s="228" t="str">
        <f>VLOOKUP(HelpMe7[[#This Row],[Technician]],Technicians[#All],3,FALSE)</f>
        <v>RAK Ceramics</v>
      </c>
      <c r="Y424" s="228" t="str">
        <f>VLOOKUP(HelpMe7[[#This Row],[Technician]],Technicians[#All],2,FALSE)</f>
        <v>SAP Basis</v>
      </c>
      <c r="Z424" s="233" t="e">
        <f>IF((TEXT("Oct 28, 2024 00:00 AM","mmm dd, yyyy hh:mm") - TEXT(HelpMe7[[#This Row],[Updated Creation Date]],"mmm dd, yyyy hh:mm"))&gt;0, "Yes","No")</f>
        <v>#VALUE!</v>
      </c>
      <c r="AA424" s="230">
        <f ca="1">IF(HelpMe7[[#This Row],[Updated Resolved Date]]="-",NOW()-TEXT(HelpMe7[[#This Row],[Updated Creation Date]],"mmm dd, yyyy hh:mm"),HelpMe7[[#This Row],[Updated Resolved Date]]-HelpMe7[[#This Row],[Updated Creation Date]])</f>
        <v>13.131249999998545</v>
      </c>
      <c r="AB424" s="231" t="e">
        <f>YEAR(TEXT(HelpMe7[[#This Row],[Updated Creation Date]],"mmm dd, yyyy hh:mm"))</f>
        <v>#VALUE!</v>
      </c>
      <c r="AC424" s="228" t="e">
        <f>WEEKNUM(TEXT(HelpMe7[[#This Row],[Updated Creation Date]],"mmm dd, yyyy hh:mm"),2)</f>
        <v>#VALUE!</v>
      </c>
      <c r="AD424" s="228" t="e">
        <f>_xlfn.CONCAT(HelpMe7[[#This Row],[Year]],"-W",HelpMe7[[#This Row],[Week'#]])</f>
        <v>#VALUE!</v>
      </c>
      <c r="AE424" s="228" t="str">
        <f>IFERROR(VLOOKUP(HelpMe7[[#This Row],[ID]],CGTracker[#All],11,FALSE),"No CG Status Found")</f>
        <v>No CG Status Found</v>
      </c>
      <c r="AF424" s="228" t="e">
        <f>MONTH(TEXT(HelpMe7[[#This Row],[Updated Creation Date]],"mmm dd, yyyy hh:mm"))</f>
        <v>#VALUE!</v>
      </c>
      <c r="AG424" s="228" t="e">
        <f>_xlfn.CONCAT(HelpMe7[[#This Row],[Year]],"-M",HelpMe7[[#This Row],[Month]])</f>
        <v>#VALUE!</v>
      </c>
      <c r="AH424" s="228" t="str">
        <f ca="1">IF(HelpMe7[[#This Row],[Age]]&lt;2,"Less than 2",IF(HelpMe7[[#This Row],[Age]]&lt;5,"From 2 to 5",IF(HelpMe7[[#This Row],[Age]]&lt;10,"From 5 to 10","More than 10")))</f>
        <v>More than 10</v>
      </c>
      <c r="AI4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45527.546527777777</v>
      </c>
      <c r="AJ4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45540.677777777775</v>
      </c>
    </row>
    <row r="425" spans="1:36" ht="26">
      <c r="A425" s="237" t="s">
        <v>4710</v>
      </c>
      <c r="B425" s="224" t="s">
        <v>156</v>
      </c>
      <c r="C425" s="224" t="s">
        <v>795</v>
      </c>
      <c r="D425" s="1" t="s">
        <v>1204</v>
      </c>
      <c r="E425" s="224" t="s">
        <v>1205</v>
      </c>
      <c r="F425" s="224" t="s">
        <v>884</v>
      </c>
      <c r="G425" s="224" t="s">
        <v>844</v>
      </c>
      <c r="H425" s="224" t="s">
        <v>403</v>
      </c>
      <c r="I425" s="227" t="s">
        <v>4666</v>
      </c>
      <c r="J425" s="225" t="s">
        <v>4607</v>
      </c>
      <c r="K425" s="224" t="s">
        <v>845</v>
      </c>
      <c r="L425" s="225" t="s">
        <v>4711</v>
      </c>
      <c r="M425" s="224" t="s">
        <v>1205</v>
      </c>
      <c r="N425" s="224" t="s">
        <v>860</v>
      </c>
      <c r="O425" s="224" t="s">
        <v>964</v>
      </c>
      <c r="P425" s="225" t="s">
        <v>4711</v>
      </c>
      <c r="Q425" s="224" t="s">
        <v>861</v>
      </c>
      <c r="R425" s="225" t="s">
        <v>4712</v>
      </c>
      <c r="S425" s="225" t="s">
        <v>4712</v>
      </c>
      <c r="T425" s="225" t="s">
        <v>4607</v>
      </c>
      <c r="U425" s="224" t="s">
        <v>1260</v>
      </c>
      <c r="V425" s="224" t="s">
        <v>1260</v>
      </c>
      <c r="W425" s="224" t="s">
        <v>850</v>
      </c>
      <c r="X425" s="228" t="str">
        <f>VLOOKUP(HelpMe7[[#This Row],[Technician]],Technicians[#All],3,FALSE)</f>
        <v>RAK Ceramics</v>
      </c>
      <c r="Y425" s="228" t="str">
        <f>VLOOKUP(HelpMe7[[#This Row],[Technician]],Technicians[#All],2,FALSE)</f>
        <v>SAP Basis</v>
      </c>
      <c r="Z425" s="233" t="e">
        <f>IF((TEXT("Oct 28, 2024 00:00 AM","mmm dd, yyyy hh:mm") - TEXT(HelpMe7[[#This Row],[Updated Creation Date]],"mmm dd, yyyy hh:mm"))&gt;0, "Yes","No")</f>
        <v>#VALUE!</v>
      </c>
      <c r="AA425" s="230">
        <f ca="1">IF(HelpMe7[[#This Row],[Updated Resolved Date]]="-",NOW()-TEXT(HelpMe7[[#This Row],[Updated Creation Date]],"mmm dd, yyyy hh:mm"),HelpMe7[[#This Row],[Updated Resolved Date]]-HelpMe7[[#This Row],[Updated Creation Date]])</f>
        <v>4.9305555556202307E-2</v>
      </c>
      <c r="AB425" s="231" t="e">
        <f>YEAR(TEXT(HelpMe7[[#This Row],[Updated Creation Date]],"mmm dd, yyyy hh:mm"))</f>
        <v>#VALUE!</v>
      </c>
      <c r="AC425" s="228" t="e">
        <f>WEEKNUM(TEXT(HelpMe7[[#This Row],[Updated Creation Date]],"mmm dd, yyyy hh:mm"),2)</f>
        <v>#VALUE!</v>
      </c>
      <c r="AD425" s="228" t="e">
        <f>_xlfn.CONCAT(HelpMe7[[#This Row],[Year]],"-W",HelpMe7[[#This Row],[Week'#]])</f>
        <v>#VALUE!</v>
      </c>
      <c r="AE425" s="228" t="str">
        <f>IFERROR(VLOOKUP(HelpMe7[[#This Row],[ID]],CGTracker[#All],11,FALSE),"No CG Status Found")</f>
        <v>No CG Status Found</v>
      </c>
      <c r="AF425" s="228" t="e">
        <f>MONTH(TEXT(HelpMe7[[#This Row],[Updated Creation Date]],"mmm dd, yyyy hh:mm"))</f>
        <v>#VALUE!</v>
      </c>
      <c r="AG425" s="228" t="e">
        <f>_xlfn.CONCAT(HelpMe7[[#This Row],[Year]],"-M",HelpMe7[[#This Row],[Month]])</f>
        <v>#VALUE!</v>
      </c>
      <c r="AH425" s="228" t="str">
        <f ca="1">IF(HelpMe7[[#This Row],[Age]]&lt;2,"Less than 2",IF(HelpMe7[[#This Row],[Age]]&lt;5,"From 2 to 5",IF(HelpMe7[[#This Row],[Age]]&lt;10,"From 5 to 10","More than 10")))</f>
        <v>Less than 2</v>
      </c>
      <c r="AI4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45527.396527777775</v>
      </c>
    </row>
    <row r="426" spans="1:36" ht="14.5">
      <c r="A426" s="237" t="s">
        <v>4713</v>
      </c>
      <c r="B426" s="224" t="s">
        <v>156</v>
      </c>
      <c r="C426" s="224" t="s">
        <v>795</v>
      </c>
      <c r="D426" s="1" t="s">
        <v>4714</v>
      </c>
      <c r="E426" s="224" t="s">
        <v>1966</v>
      </c>
      <c r="F426" s="224" t="s">
        <v>884</v>
      </c>
      <c r="G426" s="224" t="s">
        <v>844</v>
      </c>
      <c r="H426" s="224" t="s">
        <v>403</v>
      </c>
      <c r="I426" s="227" t="s">
        <v>4715</v>
      </c>
      <c r="J426" s="225" t="s">
        <v>4649</v>
      </c>
      <c r="K426" s="224" t="s">
        <v>845</v>
      </c>
      <c r="L426" s="225" t="s">
        <v>4608</v>
      </c>
      <c r="M426" s="224" t="s">
        <v>1966</v>
      </c>
      <c r="N426" s="224" t="s">
        <v>860</v>
      </c>
      <c r="O426" s="224" t="s">
        <v>848</v>
      </c>
      <c r="P426" s="225" t="s">
        <v>4608</v>
      </c>
      <c r="Q426" s="224" t="s">
        <v>795</v>
      </c>
      <c r="R426" s="225" t="s">
        <v>4716</v>
      </c>
      <c r="S426" s="225" t="s">
        <v>4716</v>
      </c>
      <c r="T426" s="225" t="s">
        <v>4649</v>
      </c>
      <c r="U426" s="224" t="s">
        <v>1260</v>
      </c>
      <c r="V426" s="224" t="s">
        <v>1260</v>
      </c>
      <c r="W426" s="224" t="s">
        <v>850</v>
      </c>
      <c r="X426" s="228" t="str">
        <f>VLOOKUP(HelpMe7[[#This Row],[Technician]],Technicians[#All],3,FALSE)</f>
        <v>RAK Ceramics</v>
      </c>
      <c r="Y426" s="228" t="str">
        <f>VLOOKUP(HelpMe7[[#This Row],[Technician]],Technicians[#All],2,FALSE)</f>
        <v>SAP Basis</v>
      </c>
      <c r="Z426" s="230" t="e">
        <f>IF((TEXT("Oct 28, 2024 00:00 AM","mmm dd, yyyy hh:mm") - TEXT(HelpMe7[[#This Row],[Updated Creation Date]],"mmm dd, yyyy hh:mm"))&gt;0, "Yes","No")</f>
        <v>#VALUE!</v>
      </c>
      <c r="AA426" s="230">
        <f ca="1">IF(HelpMe7[[#This Row],[Updated Resolved Date]]="-",NOW()-TEXT(HelpMe7[[#This Row],[Updated Creation Date]],"mmm dd, yyyy hh:mm"),HelpMe7[[#This Row],[Updated Resolved Date]]-HelpMe7[[#This Row],[Updated Creation Date]])</f>
        <v>0.13888888888322981</v>
      </c>
      <c r="AB426" s="231" t="e">
        <f>YEAR(TEXT(HelpMe7[[#This Row],[Updated Creation Date]],"mmm dd, yyyy hh:mm"))</f>
        <v>#VALUE!</v>
      </c>
      <c r="AC426" s="228" t="e">
        <f>WEEKNUM(TEXT(HelpMe7[[#This Row],[Updated Creation Date]],"mmm dd, yyyy hh:mm"),2)</f>
        <v>#VALUE!</v>
      </c>
      <c r="AD426" s="228" t="e">
        <f>_xlfn.CONCAT(HelpMe7[[#This Row],[Year]],"-W",HelpMe7[[#This Row],[Week'#]])</f>
        <v>#VALUE!</v>
      </c>
      <c r="AE426" s="228" t="str">
        <f>IFERROR(VLOOKUP(HelpMe7[[#This Row],[ID]],CGTracker[#All],11,FALSE),"No CG Status Found")</f>
        <v>No CG Status Found</v>
      </c>
      <c r="AF426" s="228" t="e">
        <f>MONTH(TEXT(HelpMe7[[#This Row],[Updated Creation Date]],"mmm dd, yyyy hh:mm"))</f>
        <v>#VALUE!</v>
      </c>
      <c r="AG426" s="228" t="e">
        <f>_xlfn.CONCAT(HelpMe7[[#This Row],[Year]],"-M",HelpMe7[[#This Row],[Month]])</f>
        <v>#VALUE!</v>
      </c>
      <c r="AH426" s="228" t="str">
        <f ca="1">IF(HelpMe7[[#This Row],[Age]]&lt;2,"Less than 2",IF(HelpMe7[[#This Row],[Age]]&lt;5,"From 2 to 5",IF(HelpMe7[[#This Row],[Age]]&lt;10,"From 5 to 10","More than 10")))</f>
        <v>Less than 2</v>
      </c>
      <c r="AI4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45527.353472222225</v>
      </c>
      <c r="AJ4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45527.492361111108</v>
      </c>
    </row>
    <row r="427" spans="1:36" ht="14.5">
      <c r="A427" s="237" t="s">
        <v>4717</v>
      </c>
      <c r="B427" s="224" t="s">
        <v>156</v>
      </c>
      <c r="C427" s="224" t="s">
        <v>861</v>
      </c>
      <c r="D427" s="1" t="s">
        <v>1595</v>
      </c>
      <c r="E427" s="224" t="s">
        <v>1332</v>
      </c>
      <c r="F427" s="224" t="s">
        <v>742</v>
      </c>
      <c r="G427" s="224" t="s">
        <v>516</v>
      </c>
      <c r="H427" s="224" t="s">
        <v>403</v>
      </c>
      <c r="I427" s="227" t="s">
        <v>4718</v>
      </c>
      <c r="J427" s="225" t="s">
        <v>4719</v>
      </c>
      <c r="K427" s="224" t="s">
        <v>845</v>
      </c>
      <c r="L427" s="225" t="s">
        <v>4720</v>
      </c>
      <c r="M427" s="224" t="s">
        <v>1332</v>
      </c>
      <c r="N427" s="224" t="s">
        <v>939</v>
      </c>
      <c r="O427" s="224" t="s">
        <v>848</v>
      </c>
      <c r="P427" s="225" t="s">
        <v>4720</v>
      </c>
      <c r="Q427" s="224" t="s">
        <v>795</v>
      </c>
      <c r="R427" s="225" t="s">
        <v>4721</v>
      </c>
      <c r="S427" s="225" t="s">
        <v>4722</v>
      </c>
      <c r="T427" s="225" t="s">
        <v>4719</v>
      </c>
      <c r="U427" s="224" t="s">
        <v>1260</v>
      </c>
      <c r="V427" s="224" t="s">
        <v>4723</v>
      </c>
      <c r="W427" s="224" t="s">
        <v>850</v>
      </c>
      <c r="X427" s="228" t="str">
        <f>VLOOKUP(HelpMe7[[#This Row],[Technician]],Technicians[#All],3,FALSE)</f>
        <v>RAK Ceramics</v>
      </c>
      <c r="Y427" s="228" t="str">
        <f>VLOOKUP(HelpMe7[[#This Row],[Technician]],Technicians[#All],2,FALSE)</f>
        <v>SAP SD</v>
      </c>
      <c r="Z427" s="233" t="e">
        <f>IF((TEXT("Oct 28, 2024 00:00 AM","mmm dd, yyyy hh:mm") - TEXT(HelpMe7[[#This Row],[Updated Creation Date]],"mmm dd, yyyy hh:mm"))&gt;0, "Yes","No")</f>
        <v>#VALUE!</v>
      </c>
      <c r="AA427" s="230">
        <f ca="1">IF(HelpMe7[[#This Row],[Updated Resolved Date]]="-",NOW()-TEXT(HelpMe7[[#This Row],[Updated Creation Date]],"mmm dd, yyyy hh:mm"),HelpMe7[[#This Row],[Updated Resolved Date]]-HelpMe7[[#This Row],[Updated Creation Date]])</f>
        <v>57.11111111111677</v>
      </c>
      <c r="AB427" s="231" t="e">
        <f>YEAR(TEXT(HelpMe7[[#This Row],[Updated Creation Date]],"mmm dd, yyyy hh:mm"))</f>
        <v>#VALUE!</v>
      </c>
      <c r="AC427" s="228" t="e">
        <f>WEEKNUM(TEXT(HelpMe7[[#This Row],[Updated Creation Date]],"mmm dd, yyyy hh:mm"),2)</f>
        <v>#VALUE!</v>
      </c>
      <c r="AD427" s="228" t="e">
        <f>_xlfn.CONCAT(HelpMe7[[#This Row],[Year]],"-W",HelpMe7[[#This Row],[Week'#]])</f>
        <v>#VALUE!</v>
      </c>
      <c r="AE427" s="228" t="str">
        <f>IFERROR(VLOOKUP(HelpMe7[[#This Row],[ID]],CGTracker[#All],11,FALSE),"No CG Status Found")</f>
        <v>No CG Status Found</v>
      </c>
      <c r="AF427" s="228" t="e">
        <f>MONTH(TEXT(HelpMe7[[#This Row],[Updated Creation Date]],"mmm dd, yyyy hh:mm"))</f>
        <v>#VALUE!</v>
      </c>
      <c r="AG427" s="228" t="e">
        <f>_xlfn.CONCAT(HelpMe7[[#This Row],[Year]],"-M",HelpMe7[[#This Row],[Month]])</f>
        <v>#VALUE!</v>
      </c>
      <c r="AH427" s="228" t="str">
        <f ca="1">IF(HelpMe7[[#This Row],[Age]]&lt;2,"Less than 2",IF(HelpMe7[[#This Row],[Age]]&lt;5,"From 2 to 5",IF(HelpMe7[[#This Row],[Age]]&lt;10,"From 5 to 10","More than 10")))</f>
        <v>More than 10</v>
      </c>
      <c r="AI4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45530.407638888886</v>
      </c>
      <c r="AJ4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45587.518750000003</v>
      </c>
    </row>
    <row r="428" spans="1:36" ht="26">
      <c r="A428" s="237" t="s">
        <v>4724</v>
      </c>
      <c r="B428" s="224" t="s">
        <v>156</v>
      </c>
      <c r="C428" s="224" t="s">
        <v>861</v>
      </c>
      <c r="D428" s="1" t="s">
        <v>2407</v>
      </c>
      <c r="E428" s="224" t="s">
        <v>2295</v>
      </c>
      <c r="F428" s="224" t="s">
        <v>742</v>
      </c>
      <c r="G428" s="224" t="s">
        <v>516</v>
      </c>
      <c r="H428" s="224" t="s">
        <v>403</v>
      </c>
      <c r="I428" s="227" t="s">
        <v>4725</v>
      </c>
      <c r="J428" s="225" t="s">
        <v>4607</v>
      </c>
      <c r="K428" s="224" t="s">
        <v>845</v>
      </c>
      <c r="L428" s="225" t="s">
        <v>4726</v>
      </c>
      <c r="M428" s="224" t="s">
        <v>846</v>
      </c>
      <c r="N428" s="224" t="s">
        <v>1177</v>
      </c>
      <c r="O428" s="224" t="s">
        <v>964</v>
      </c>
      <c r="P428" s="225" t="s">
        <v>4726</v>
      </c>
      <c r="Q428" s="224" t="s">
        <v>861</v>
      </c>
      <c r="R428" s="225" t="s">
        <v>4727</v>
      </c>
      <c r="S428" s="225" t="s">
        <v>4727</v>
      </c>
      <c r="T428" s="225" t="s">
        <v>4607</v>
      </c>
      <c r="U428" s="224" t="s">
        <v>1260</v>
      </c>
      <c r="V428" s="224" t="s">
        <v>4728</v>
      </c>
      <c r="W428" s="224" t="s">
        <v>850</v>
      </c>
      <c r="X428" s="228" t="str">
        <f>VLOOKUP(HelpMe7[[#This Row],[Technician]],Technicians[#All],3,FALSE)</f>
        <v>RAK Ceramics</v>
      </c>
      <c r="Y428" s="228" t="str">
        <f>VLOOKUP(HelpMe7[[#This Row],[Technician]],Technicians[#All],2,FALSE)</f>
        <v>SAP SD</v>
      </c>
      <c r="Z428" s="233" t="e">
        <f>IF((TEXT("Oct 28, 2024 00:00 AM","mmm dd, yyyy hh:mm") - TEXT(HelpMe7[[#This Row],[Updated Creation Date]],"mmm dd, yyyy hh:mm"))&gt;0, "Yes","No")</f>
        <v>#VALUE!</v>
      </c>
      <c r="AA428" s="230">
        <f ca="1">IF(HelpMe7[[#This Row],[Updated Resolved Date]]="-",NOW()-TEXT(HelpMe7[[#This Row],[Updated Creation Date]],"mmm dd, yyyy hh:mm"),HelpMe7[[#This Row],[Updated Resolved Date]]-HelpMe7[[#This Row],[Updated Creation Date]])</f>
        <v>0.45555555555620231</v>
      </c>
      <c r="AB428" s="231" t="e">
        <f>YEAR(TEXT(HelpMe7[[#This Row],[Updated Creation Date]],"mmm dd, yyyy hh:mm"))</f>
        <v>#VALUE!</v>
      </c>
      <c r="AC428" s="228" t="e">
        <f>WEEKNUM(TEXT(HelpMe7[[#This Row],[Updated Creation Date]],"mmm dd, yyyy hh:mm"),2)</f>
        <v>#VALUE!</v>
      </c>
      <c r="AD428" s="228" t="e">
        <f>_xlfn.CONCAT(HelpMe7[[#This Row],[Year]],"-W",HelpMe7[[#This Row],[Week'#]])</f>
        <v>#VALUE!</v>
      </c>
      <c r="AE428" s="228" t="str">
        <f>IFERROR(VLOOKUP(HelpMe7[[#This Row],[ID]],CGTracker[#All],11,FALSE),"No CG Status Found")</f>
        <v>No CG Status Found</v>
      </c>
      <c r="AF428" s="228" t="e">
        <f>MONTH(TEXT(HelpMe7[[#This Row],[Updated Creation Date]],"mmm dd, yyyy hh:mm"))</f>
        <v>#VALUE!</v>
      </c>
      <c r="AG428" s="228" t="e">
        <f>_xlfn.CONCAT(HelpMe7[[#This Row],[Year]],"-M",HelpMe7[[#This Row],[Month]])</f>
        <v>#VALUE!</v>
      </c>
      <c r="AH428" s="228" t="str">
        <f ca="1">IF(HelpMe7[[#This Row],[Age]]&lt;2,"Less than 2",IF(HelpMe7[[#This Row],[Age]]&lt;5,"From 2 to 5",IF(HelpMe7[[#This Row],[Age]]&lt;10,"From 5 to 10","More than 10")))</f>
        <v>Less than 2</v>
      </c>
      <c r="AI4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45527.291666666664</v>
      </c>
      <c r="AJ4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45527.74722222222</v>
      </c>
    </row>
    <row r="429" spans="1:36" ht="14.5">
      <c r="A429" s="237" t="s">
        <v>4729</v>
      </c>
      <c r="B429" s="224" t="s">
        <v>156</v>
      </c>
      <c r="C429" s="224" t="s">
        <v>795</v>
      </c>
      <c r="D429" s="1" t="s">
        <v>1955</v>
      </c>
      <c r="E429" s="224" t="s">
        <v>1956</v>
      </c>
      <c r="F429" s="224" t="s">
        <v>884</v>
      </c>
      <c r="G429" s="224" t="s">
        <v>844</v>
      </c>
      <c r="H429" s="224" t="s">
        <v>403</v>
      </c>
      <c r="I429" s="227" t="s">
        <v>4730</v>
      </c>
      <c r="J429" s="225" t="s">
        <v>4649</v>
      </c>
      <c r="K429" s="224" t="s">
        <v>845</v>
      </c>
      <c r="L429" s="225" t="s">
        <v>4608</v>
      </c>
      <c r="M429" s="224" t="s">
        <v>846</v>
      </c>
      <c r="N429" s="224" t="s">
        <v>1177</v>
      </c>
      <c r="O429" s="224" t="s">
        <v>848</v>
      </c>
      <c r="P429" s="225" t="s">
        <v>4608</v>
      </c>
      <c r="Q429" s="224" t="s">
        <v>795</v>
      </c>
      <c r="R429" s="225" t="s">
        <v>4731</v>
      </c>
      <c r="S429" s="225" t="s">
        <v>4731</v>
      </c>
      <c r="T429" s="225" t="s">
        <v>4649</v>
      </c>
      <c r="U429" s="224" t="s">
        <v>1260</v>
      </c>
      <c r="V429" s="224" t="s">
        <v>1260</v>
      </c>
      <c r="W429" s="224" t="s">
        <v>850</v>
      </c>
      <c r="X429" s="228" t="str">
        <f>VLOOKUP(HelpMe7[[#This Row],[Technician]],Technicians[#All],3,FALSE)</f>
        <v>RAK Ceramics</v>
      </c>
      <c r="Y429" s="228" t="str">
        <f>VLOOKUP(HelpMe7[[#This Row],[Technician]],Technicians[#All],2,FALSE)</f>
        <v>SAP Basis</v>
      </c>
      <c r="Z429" s="233" t="e">
        <f>IF((TEXT("Oct 28, 2024 00:00 AM","mmm dd, yyyy hh:mm") - TEXT(HelpMe7[[#This Row],[Updated Creation Date]],"mmm dd, yyyy hh:mm"))&gt;0, "Yes","No")</f>
        <v>#VALUE!</v>
      </c>
      <c r="AA429" s="230">
        <f ca="1">IF(HelpMe7[[#This Row],[Updated Resolved Date]]="-",NOW()-TEXT(HelpMe7[[#This Row],[Updated Creation Date]],"mmm dd, yyyy hh:mm"),HelpMe7[[#This Row],[Updated Resolved Date]]-HelpMe7[[#This Row],[Updated Creation Date]])</f>
        <v>0.16249999999854481</v>
      </c>
      <c r="AB429" s="231" t="e">
        <f>YEAR(TEXT(HelpMe7[[#This Row],[Updated Creation Date]],"mmm dd, yyyy hh:mm"))</f>
        <v>#VALUE!</v>
      </c>
      <c r="AC429" s="228" t="e">
        <f>WEEKNUM(TEXT(HelpMe7[[#This Row],[Updated Creation Date]],"mmm dd, yyyy hh:mm"),2)</f>
        <v>#VALUE!</v>
      </c>
      <c r="AD429" s="228" t="e">
        <f>_xlfn.CONCAT(HelpMe7[[#This Row],[Year]],"-W",HelpMe7[[#This Row],[Week'#]])</f>
        <v>#VALUE!</v>
      </c>
      <c r="AE429" s="228" t="str">
        <f>IFERROR(VLOOKUP(HelpMe7[[#This Row],[ID]],CGTracker[#All],11,FALSE),"No CG Status Found")</f>
        <v>No CG Status Found</v>
      </c>
      <c r="AF429" s="228" t="e">
        <f>MONTH(TEXT(HelpMe7[[#This Row],[Updated Creation Date]],"mmm dd, yyyy hh:mm"))</f>
        <v>#VALUE!</v>
      </c>
      <c r="AG429" s="228" t="e">
        <f>_xlfn.CONCAT(HelpMe7[[#This Row],[Year]],"-M",HelpMe7[[#This Row],[Month]])</f>
        <v>#VALUE!</v>
      </c>
      <c r="AH429" s="228" t="str">
        <f ca="1">IF(HelpMe7[[#This Row],[Age]]&lt;2,"Less than 2",IF(HelpMe7[[#This Row],[Age]]&lt;5,"From 2 to 5",IF(HelpMe7[[#This Row],[Age]]&lt;10,"From 5 to 10","More than 10")))</f>
        <v>Less than 2</v>
      </c>
      <c r="AI4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45527.330555555556</v>
      </c>
      <c r="AJ4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45527.493055555555</v>
      </c>
    </row>
    <row r="430" spans="1:36" ht="14.5">
      <c r="A430" s="237" t="s">
        <v>4732</v>
      </c>
      <c r="B430" s="224" t="s">
        <v>117</v>
      </c>
      <c r="C430" s="224" t="s">
        <v>795</v>
      </c>
      <c r="D430" s="1" t="s">
        <v>4733</v>
      </c>
      <c r="E430" s="224" t="s">
        <v>859</v>
      </c>
      <c r="F430" s="224" t="s">
        <v>843</v>
      </c>
      <c r="G430" s="224" t="s">
        <v>844</v>
      </c>
      <c r="H430" s="224" t="s">
        <v>403</v>
      </c>
      <c r="I430" s="227" t="s">
        <v>4734</v>
      </c>
      <c r="J430" s="225" t="s">
        <v>4735</v>
      </c>
      <c r="K430" s="224" t="s">
        <v>845</v>
      </c>
      <c r="L430" s="225" t="s">
        <v>4736</v>
      </c>
      <c r="M430" s="224" t="s">
        <v>846</v>
      </c>
      <c r="N430" s="224" t="s">
        <v>860</v>
      </c>
      <c r="O430" s="224" t="s">
        <v>848</v>
      </c>
      <c r="P430" s="225" t="s">
        <v>4736</v>
      </c>
      <c r="Q430" s="224" t="s">
        <v>795</v>
      </c>
      <c r="R430" s="225" t="s">
        <v>4737</v>
      </c>
      <c r="S430" s="225" t="s">
        <v>4737</v>
      </c>
      <c r="T430" s="225" t="s">
        <v>4735</v>
      </c>
      <c r="U430" s="224" t="s">
        <v>885</v>
      </c>
      <c r="V430" s="224" t="s">
        <v>1260</v>
      </c>
      <c r="W430" s="224" t="s">
        <v>850</v>
      </c>
      <c r="X430" s="228" t="str">
        <f>VLOOKUP(HelpMe7[[#This Row],[Technician]],Technicians[#All],3,FALSE)</f>
        <v>RAK Ceramics</v>
      </c>
      <c r="Y430" s="228" t="str">
        <f>VLOOKUP(HelpMe7[[#This Row],[Technician]],Technicians[#All],2,FALSE)</f>
        <v>SAP Basis</v>
      </c>
      <c r="Z430" s="233" t="e">
        <f>IF((TEXT("Oct 28, 2024 00:00 AM","mmm dd, yyyy hh:mm") - TEXT(HelpMe7[[#This Row],[Updated Creation Date]],"mmm dd, yyyy hh:mm"))&gt;0, "Yes","No")</f>
        <v>#VALUE!</v>
      </c>
      <c r="AA430" s="230">
        <f ca="1">IF(HelpMe7[[#This Row],[Updated Resolved Date]]="-",NOW()-TEXT(HelpMe7[[#This Row],[Updated Creation Date]],"mmm dd, yyyy hh:mm"),HelpMe7[[#This Row],[Updated Resolved Date]]-HelpMe7[[#This Row],[Updated Creation Date]])</f>
        <v>7.1548611111138598</v>
      </c>
      <c r="AB430" s="231" t="e">
        <f>YEAR(TEXT(HelpMe7[[#This Row],[Updated Creation Date]],"mmm dd, yyyy hh:mm"))</f>
        <v>#VALUE!</v>
      </c>
      <c r="AC430" s="228" t="e">
        <f>WEEKNUM(TEXT(HelpMe7[[#This Row],[Updated Creation Date]],"mmm dd, yyyy hh:mm"),2)</f>
        <v>#VALUE!</v>
      </c>
      <c r="AD430" s="228" t="e">
        <f>_xlfn.CONCAT(HelpMe7[[#This Row],[Year]],"-W",HelpMe7[[#This Row],[Week'#]])</f>
        <v>#VALUE!</v>
      </c>
      <c r="AE430" s="228" t="str">
        <f>IFERROR(VLOOKUP(HelpMe7[[#This Row],[ID]],CGTracker[#All],11,FALSE),"No CG Status Found")</f>
        <v>No CG Status Found</v>
      </c>
      <c r="AF430" s="228" t="e">
        <f>MONTH(TEXT(HelpMe7[[#This Row],[Updated Creation Date]],"mmm dd, yyyy hh:mm"))</f>
        <v>#VALUE!</v>
      </c>
      <c r="AG430" s="228" t="e">
        <f>_xlfn.CONCAT(HelpMe7[[#This Row],[Year]],"-M",HelpMe7[[#This Row],[Month]])</f>
        <v>#VALUE!</v>
      </c>
      <c r="AH430" s="228" t="str">
        <f ca="1">IF(HelpMe7[[#This Row],[Age]]&lt;2,"Less than 2",IF(HelpMe7[[#This Row],[Age]]&lt;5,"From 2 to 5",IF(HelpMe7[[#This Row],[Age]]&lt;10,"From 5 to 10","More than 10")))</f>
        <v>From 5 to 10</v>
      </c>
      <c r="AI4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45527.463888888888</v>
      </c>
      <c r="AJ4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45534.618750000001</v>
      </c>
    </row>
    <row r="431" spans="1:36" ht="14.5">
      <c r="A431" s="237" t="s">
        <v>4738</v>
      </c>
      <c r="B431" s="224" t="s">
        <v>117</v>
      </c>
      <c r="C431" s="224" t="s">
        <v>795</v>
      </c>
      <c r="D431" s="1" t="s">
        <v>4739</v>
      </c>
      <c r="E431" s="224" t="s">
        <v>2030</v>
      </c>
      <c r="F431" s="224" t="s">
        <v>843</v>
      </c>
      <c r="G431" s="224" t="s">
        <v>844</v>
      </c>
      <c r="H431" s="224" t="s">
        <v>403</v>
      </c>
      <c r="I431" s="227" t="s">
        <v>4740</v>
      </c>
      <c r="J431" s="225" t="s">
        <v>4661</v>
      </c>
      <c r="K431" s="224" t="s">
        <v>845</v>
      </c>
      <c r="L431" s="225" t="s">
        <v>4506</v>
      </c>
      <c r="M431" s="224" t="s">
        <v>846</v>
      </c>
      <c r="N431" s="224" t="s">
        <v>895</v>
      </c>
      <c r="O431" s="224" t="s">
        <v>848</v>
      </c>
      <c r="P431" s="225" t="s">
        <v>4506</v>
      </c>
      <c r="Q431" s="224" t="s">
        <v>795</v>
      </c>
      <c r="R431" s="225" t="s">
        <v>4741</v>
      </c>
      <c r="S431" s="225" t="s">
        <v>4741</v>
      </c>
      <c r="T431" s="225" t="s">
        <v>4661</v>
      </c>
      <c r="U431" s="224" t="s">
        <v>885</v>
      </c>
      <c r="V431" s="224" t="s">
        <v>1260</v>
      </c>
      <c r="W431" s="224" t="s">
        <v>850</v>
      </c>
      <c r="X431" s="228" t="str">
        <f>VLOOKUP(HelpMe7[[#This Row],[Technician]],Technicians[#All],3,FALSE)</f>
        <v>RAK Ceramics</v>
      </c>
      <c r="Y431" s="228" t="str">
        <f>VLOOKUP(HelpMe7[[#This Row],[Technician]],Technicians[#All],2,FALSE)</f>
        <v>SAP Basis</v>
      </c>
      <c r="Z431" s="233" t="e">
        <f>IF((TEXT("Oct 28, 2024 00:00 AM","mmm dd, yyyy hh:mm") - TEXT(HelpMe7[[#This Row],[Updated Creation Date]],"mmm dd, yyyy hh:mm"))&gt;0, "Yes","No")</f>
        <v>#VALUE!</v>
      </c>
      <c r="AA431" s="230">
        <f ca="1">IF(HelpMe7[[#This Row],[Updated Resolved Date]]="-",NOW()-TEXT(HelpMe7[[#This Row],[Updated Creation Date]],"mmm dd, yyyy hh:mm"),HelpMe7[[#This Row],[Updated Resolved Date]]-HelpMe7[[#This Row],[Updated Creation Date]])</f>
        <v>4.2548611111051287</v>
      </c>
      <c r="AB431" s="231" t="e">
        <f>YEAR(TEXT(HelpMe7[[#This Row],[Updated Creation Date]],"mmm dd, yyyy hh:mm"))</f>
        <v>#VALUE!</v>
      </c>
      <c r="AC431" s="228" t="e">
        <f>WEEKNUM(TEXT(HelpMe7[[#This Row],[Updated Creation Date]],"mmm dd, yyyy hh:mm"),2)</f>
        <v>#VALUE!</v>
      </c>
      <c r="AD431" s="228" t="e">
        <f>_xlfn.CONCAT(HelpMe7[[#This Row],[Year]],"-W",HelpMe7[[#This Row],[Week'#]])</f>
        <v>#VALUE!</v>
      </c>
      <c r="AE431" s="228" t="str">
        <f>IFERROR(VLOOKUP(HelpMe7[[#This Row],[ID]],CGTracker[#All],11,FALSE),"No CG Status Found")</f>
        <v>No CG Status Found</v>
      </c>
      <c r="AF431" s="228" t="e">
        <f>MONTH(TEXT(HelpMe7[[#This Row],[Updated Creation Date]],"mmm dd, yyyy hh:mm"))</f>
        <v>#VALUE!</v>
      </c>
      <c r="AG431" s="228" t="e">
        <f>_xlfn.CONCAT(HelpMe7[[#This Row],[Year]],"-M",HelpMe7[[#This Row],[Month]])</f>
        <v>#VALUE!</v>
      </c>
      <c r="AH431" s="228" t="str">
        <f ca="1">IF(HelpMe7[[#This Row],[Age]]&lt;2,"Less than 2",IF(HelpMe7[[#This Row],[Age]]&lt;5,"From 2 to 5",IF(HelpMe7[[#This Row],[Age]]&lt;10,"From 5 to 10","More than 10")))</f>
        <v>From 2 to 5</v>
      </c>
      <c r="AI4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45530.353472222225</v>
      </c>
      <c r="AJ4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45534.60833333333</v>
      </c>
    </row>
    <row r="432" spans="1:36" ht="26">
      <c r="A432" s="237" t="s">
        <v>4742</v>
      </c>
      <c r="B432" s="224" t="s">
        <v>156</v>
      </c>
      <c r="C432" s="224" t="s">
        <v>795</v>
      </c>
      <c r="D432" s="1" t="s">
        <v>2258</v>
      </c>
      <c r="E432" s="224" t="s">
        <v>2259</v>
      </c>
      <c r="F432" s="224" t="s">
        <v>843</v>
      </c>
      <c r="G432" s="224" t="s">
        <v>844</v>
      </c>
      <c r="H432" s="224" t="s">
        <v>403</v>
      </c>
      <c r="I432" s="227" t="s">
        <v>4743</v>
      </c>
      <c r="J432" s="225" t="s">
        <v>4744</v>
      </c>
      <c r="K432" s="224" t="s">
        <v>885</v>
      </c>
      <c r="L432" s="225" t="s">
        <v>3818</v>
      </c>
      <c r="M432" s="224" t="s">
        <v>846</v>
      </c>
      <c r="N432" s="224" t="s">
        <v>1260</v>
      </c>
      <c r="O432" s="224" t="s">
        <v>848</v>
      </c>
      <c r="P432" s="225" t="s">
        <v>3818</v>
      </c>
      <c r="Q432" s="224" t="s">
        <v>795</v>
      </c>
      <c r="R432" s="225" t="s">
        <v>4745</v>
      </c>
      <c r="S432" s="225" t="s">
        <v>4745</v>
      </c>
      <c r="T432" s="225" t="s">
        <v>4744</v>
      </c>
      <c r="U432" s="224" t="s">
        <v>1260</v>
      </c>
      <c r="V432" s="224" t="s">
        <v>1260</v>
      </c>
      <c r="W432" s="224" t="s">
        <v>888</v>
      </c>
      <c r="X432" s="228" t="str">
        <f>VLOOKUP(HelpMe7[[#This Row],[Technician]],Technicians[#All],3,FALSE)</f>
        <v>RAK Ceramics</v>
      </c>
      <c r="Y432" s="228" t="str">
        <f>VLOOKUP(HelpMe7[[#This Row],[Technician]],Technicians[#All],2,FALSE)</f>
        <v>SAP Basis</v>
      </c>
      <c r="Z432" s="233" t="e">
        <f>IF((TEXT("Oct 28, 2024 00:00 AM","mmm dd, yyyy hh:mm") - TEXT(HelpMe7[[#This Row],[Updated Creation Date]],"mmm dd, yyyy hh:mm"))&gt;0, "Yes","No")</f>
        <v>#VALUE!</v>
      </c>
      <c r="AA432" s="230">
        <f ca="1">IF(HelpMe7[[#This Row],[Updated Resolved Date]]="-",NOW()-TEXT(HelpMe7[[#This Row],[Updated Creation Date]],"mmm dd, yyyy hh:mm"),HelpMe7[[#This Row],[Updated Resolved Date]]-HelpMe7[[#This Row],[Updated Creation Date]])</f>
        <v>1.2798611111138598</v>
      </c>
      <c r="AB432" s="231" t="e">
        <f>YEAR(TEXT(HelpMe7[[#This Row],[Updated Creation Date]],"mmm dd, yyyy hh:mm"))</f>
        <v>#VALUE!</v>
      </c>
      <c r="AC432" s="228" t="e">
        <f>WEEKNUM(TEXT(HelpMe7[[#This Row],[Updated Creation Date]],"mmm dd, yyyy hh:mm"),2)</f>
        <v>#VALUE!</v>
      </c>
      <c r="AD432" s="228" t="e">
        <f>_xlfn.CONCAT(HelpMe7[[#This Row],[Year]],"-W",HelpMe7[[#This Row],[Week'#]])</f>
        <v>#VALUE!</v>
      </c>
      <c r="AE432" s="228" t="str">
        <f>IFERROR(VLOOKUP(HelpMe7[[#This Row],[ID]],CGTracker[#All],11,FALSE),"No CG Status Found")</f>
        <v>No CG Status Found</v>
      </c>
      <c r="AF432" s="228" t="e">
        <f>MONTH(TEXT(HelpMe7[[#This Row],[Updated Creation Date]],"mmm dd, yyyy hh:mm"))</f>
        <v>#VALUE!</v>
      </c>
      <c r="AG432" s="228" t="e">
        <f>_xlfn.CONCAT(HelpMe7[[#This Row],[Year]],"-M",HelpMe7[[#This Row],[Month]])</f>
        <v>#VALUE!</v>
      </c>
      <c r="AH432" s="228" t="str">
        <f ca="1">IF(HelpMe7[[#This Row],[Age]]&lt;2,"Less than 2",IF(HelpMe7[[#This Row],[Age]]&lt;5,"From 2 to 5",IF(HelpMe7[[#This Row],[Age]]&lt;10,"From 5 to 10","More than 10")))</f>
        <v>Less than 2</v>
      </c>
      <c r="AI4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45530.396527777775</v>
      </c>
      <c r="AJ4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45531.676388888889</v>
      </c>
    </row>
    <row r="433" spans="1:36" ht="14.5">
      <c r="A433" s="237" t="s">
        <v>4746</v>
      </c>
      <c r="B433" s="224" t="s">
        <v>117</v>
      </c>
      <c r="C433" s="224" t="s">
        <v>881</v>
      </c>
      <c r="D433" s="1" t="s">
        <v>1137</v>
      </c>
      <c r="E433" s="224" t="s">
        <v>1138</v>
      </c>
      <c r="F433" s="224" t="s">
        <v>518</v>
      </c>
      <c r="G433" s="224" t="s">
        <v>516</v>
      </c>
      <c r="H433" s="224" t="s">
        <v>403</v>
      </c>
      <c r="I433" s="227" t="s">
        <v>4747</v>
      </c>
      <c r="J433" s="225" t="s">
        <v>4748</v>
      </c>
      <c r="K433" s="224" t="s">
        <v>845</v>
      </c>
      <c r="L433" s="225" t="s">
        <v>4749</v>
      </c>
      <c r="M433" s="224" t="s">
        <v>886</v>
      </c>
      <c r="N433" s="224" t="s">
        <v>1139</v>
      </c>
      <c r="O433" s="224" t="s">
        <v>848</v>
      </c>
      <c r="P433" s="225" t="s">
        <v>4749</v>
      </c>
      <c r="Q433" s="224" t="s">
        <v>881</v>
      </c>
      <c r="R433" s="225" t="s">
        <v>4750</v>
      </c>
      <c r="S433" s="225" t="s">
        <v>4751</v>
      </c>
      <c r="T433" s="225" t="s">
        <v>4748</v>
      </c>
      <c r="U433" s="224" t="s">
        <v>845</v>
      </c>
      <c r="V433" s="224" t="s">
        <v>3830</v>
      </c>
      <c r="W433" s="224" t="s">
        <v>850</v>
      </c>
      <c r="X433" s="228" t="str">
        <f>VLOOKUP(HelpMe7[[#This Row],[Technician]],Technicians[#All],3,FALSE)</f>
        <v>Capgemini</v>
      </c>
      <c r="Y433" s="228" t="str">
        <f>VLOOKUP(HelpMe7[[#This Row],[Technician]],Technicians[#All],2,FALSE)</f>
        <v>SAP SD</v>
      </c>
      <c r="Z433" s="233" t="e">
        <f>IF((TEXT("Oct 28, 2024 00:00 AM","mmm dd, yyyy hh:mm") - TEXT(HelpMe7[[#This Row],[Updated Creation Date]],"mmm dd, yyyy hh:mm"))&gt;0, "Yes","No")</f>
        <v>#VALUE!</v>
      </c>
      <c r="AA433" s="230">
        <f ca="1">IF(HelpMe7[[#This Row],[Updated Resolved Date]]="-",NOW()-TEXT(HelpMe7[[#This Row],[Updated Creation Date]],"mmm dd, yyyy hh:mm"),HelpMe7[[#This Row],[Updated Resolved Date]]-HelpMe7[[#This Row],[Updated Creation Date]])</f>
        <v>96.098611111105129</v>
      </c>
      <c r="AB433" s="231" t="e">
        <f>YEAR(TEXT(HelpMe7[[#This Row],[Updated Creation Date]],"mmm dd, yyyy hh:mm"))</f>
        <v>#VALUE!</v>
      </c>
      <c r="AC433" s="228" t="e">
        <f>WEEKNUM(TEXT(HelpMe7[[#This Row],[Updated Creation Date]],"mmm dd, yyyy hh:mm"),2)</f>
        <v>#VALUE!</v>
      </c>
      <c r="AD433" s="228" t="e">
        <f>_xlfn.CONCAT(HelpMe7[[#This Row],[Year]],"-W",HelpMe7[[#This Row],[Week'#]])</f>
        <v>#VALUE!</v>
      </c>
      <c r="AE433" s="228" t="str">
        <f>IFERROR(VLOOKUP(HelpMe7[[#This Row],[ID]],CGTracker[#All],11,FALSE),"No CG Status Found")</f>
        <v>No CG Status Found</v>
      </c>
      <c r="AF433" s="228" t="e">
        <f>MONTH(TEXT(HelpMe7[[#This Row],[Updated Creation Date]],"mmm dd, yyyy hh:mm"))</f>
        <v>#VALUE!</v>
      </c>
      <c r="AG433" s="228" t="e">
        <f>_xlfn.CONCAT(HelpMe7[[#This Row],[Year]],"-M",HelpMe7[[#This Row],[Month]])</f>
        <v>#VALUE!</v>
      </c>
      <c r="AH433" s="228" t="str">
        <f ca="1">IF(HelpMe7[[#This Row],[Age]]&lt;2,"Less than 2",IF(HelpMe7[[#This Row],[Age]]&lt;5,"From 2 to 5",IF(HelpMe7[[#This Row],[Age]]&lt;10,"From 5 to 10","More than 10")))</f>
        <v>More than 10</v>
      </c>
      <c r="AI4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45527.645833333336</v>
      </c>
      <c r="AJ4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45623.744444444441</v>
      </c>
    </row>
    <row r="434" spans="1:36" ht="14.5">
      <c r="A434" s="237" t="s">
        <v>4752</v>
      </c>
      <c r="B434" s="224" t="s">
        <v>117</v>
      </c>
      <c r="C434" s="224" t="s">
        <v>795</v>
      </c>
      <c r="D434" s="1" t="s">
        <v>1320</v>
      </c>
      <c r="E434" s="224" t="s">
        <v>1321</v>
      </c>
      <c r="F434" s="224" t="s">
        <v>843</v>
      </c>
      <c r="G434" s="224" t="s">
        <v>844</v>
      </c>
      <c r="H434" s="224" t="s">
        <v>403</v>
      </c>
      <c r="I434" s="227" t="s">
        <v>4753</v>
      </c>
      <c r="J434" s="225" t="s">
        <v>4754</v>
      </c>
      <c r="K434" s="224" t="s">
        <v>845</v>
      </c>
      <c r="L434" s="225" t="s">
        <v>4506</v>
      </c>
      <c r="M434" s="224" t="s">
        <v>1321</v>
      </c>
      <c r="N434" s="224" t="s">
        <v>912</v>
      </c>
      <c r="O434" s="224" t="s">
        <v>848</v>
      </c>
      <c r="P434" s="225" t="s">
        <v>4506</v>
      </c>
      <c r="Q434" s="224" t="s">
        <v>795</v>
      </c>
      <c r="R434" s="225" t="s">
        <v>4755</v>
      </c>
      <c r="S434" s="225" t="s">
        <v>4755</v>
      </c>
      <c r="T434" s="225" t="s">
        <v>4754</v>
      </c>
      <c r="U434" s="224" t="s">
        <v>885</v>
      </c>
      <c r="V434" s="224" t="s">
        <v>1260</v>
      </c>
      <c r="W434" s="224" t="s">
        <v>850</v>
      </c>
      <c r="X434" s="228" t="str">
        <f>VLOOKUP(HelpMe7[[#This Row],[Technician]],Technicians[#All],3,FALSE)</f>
        <v>RAK Ceramics</v>
      </c>
      <c r="Y434" s="228" t="str">
        <f>VLOOKUP(HelpMe7[[#This Row],[Technician]],Technicians[#All],2,FALSE)</f>
        <v>SAP Basis</v>
      </c>
      <c r="Z434" s="230" t="e">
        <f>IF((TEXT("Oct 28, 2024 00:00 AM","mmm dd, yyyy hh:mm") - TEXT(HelpMe7[[#This Row],[Updated Creation Date]],"mmm dd, yyyy hh:mm"))&gt;0, "Yes","No")</f>
        <v>#VALUE!</v>
      </c>
      <c r="AA434" s="230">
        <f ca="1">IF(HelpMe7[[#This Row],[Updated Resolved Date]]="-",NOW()-TEXT(HelpMe7[[#This Row],[Updated Creation Date]],"mmm dd, yyyy hh:mm"),HelpMe7[[#This Row],[Updated Resolved Date]]-HelpMe7[[#This Row],[Updated Creation Date]])</f>
        <v>2.8694444444481633</v>
      </c>
      <c r="AB434" s="231" t="e">
        <f>YEAR(TEXT(HelpMe7[[#This Row],[Updated Creation Date]],"mmm dd, yyyy hh:mm"))</f>
        <v>#VALUE!</v>
      </c>
      <c r="AC434" s="228" t="e">
        <f>WEEKNUM(TEXT(HelpMe7[[#This Row],[Updated Creation Date]],"mmm dd, yyyy hh:mm"),2)</f>
        <v>#VALUE!</v>
      </c>
      <c r="AD434" s="228" t="e">
        <f>_xlfn.CONCAT(HelpMe7[[#This Row],[Year]],"-W",HelpMe7[[#This Row],[Week'#]])</f>
        <v>#VALUE!</v>
      </c>
      <c r="AE434" s="228" t="str">
        <f>IFERROR(VLOOKUP(HelpMe7[[#This Row],[ID]],CGTracker[#All],11,FALSE),"No CG Status Found")</f>
        <v>No CG Status Found</v>
      </c>
      <c r="AF434" s="228" t="e">
        <f>MONTH(TEXT(HelpMe7[[#This Row],[Updated Creation Date]],"mmm dd, yyyy hh:mm"))</f>
        <v>#VALUE!</v>
      </c>
      <c r="AG434" s="228" t="e">
        <f>_xlfn.CONCAT(HelpMe7[[#This Row],[Year]],"-M",HelpMe7[[#This Row],[Month]])</f>
        <v>#VALUE!</v>
      </c>
      <c r="AH434" s="228" t="str">
        <f ca="1">IF(HelpMe7[[#This Row],[Age]]&lt;2,"Less than 2",IF(HelpMe7[[#This Row],[Age]]&lt;5,"From 2 to 5",IF(HelpMe7[[#This Row],[Age]]&lt;10,"From 5 to 10","More than 10")))</f>
        <v>From 2 to 5</v>
      </c>
      <c r="AI4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45531.731944444444</v>
      </c>
      <c r="AJ4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45534.601388888892</v>
      </c>
    </row>
    <row r="435" spans="1:36" ht="26">
      <c r="A435" s="237" t="s">
        <v>4756</v>
      </c>
      <c r="B435" s="224" t="s">
        <v>117</v>
      </c>
      <c r="C435" s="224" t="s">
        <v>795</v>
      </c>
      <c r="D435" s="1" t="s">
        <v>1100</v>
      </c>
      <c r="E435" s="224" t="s">
        <v>1018</v>
      </c>
      <c r="F435" s="224" t="s">
        <v>867</v>
      </c>
      <c r="G435" s="224" t="s">
        <v>855</v>
      </c>
      <c r="H435" s="224" t="s">
        <v>268</v>
      </c>
      <c r="I435" s="227" t="s">
        <v>4757</v>
      </c>
      <c r="J435" s="225" t="s">
        <v>4758</v>
      </c>
      <c r="K435" s="224" t="s">
        <v>845</v>
      </c>
      <c r="L435" s="225" t="s">
        <v>1260</v>
      </c>
      <c r="M435" s="224" t="s">
        <v>846</v>
      </c>
      <c r="N435" s="224" t="s">
        <v>860</v>
      </c>
      <c r="O435" s="224" t="s">
        <v>972</v>
      </c>
      <c r="P435" s="225" t="s">
        <v>4759</v>
      </c>
      <c r="Q435" s="224" t="s">
        <v>861</v>
      </c>
      <c r="R435" s="225" t="s">
        <v>1260</v>
      </c>
      <c r="S435" s="225" t="s">
        <v>4760</v>
      </c>
      <c r="T435" s="225" t="s">
        <v>4758</v>
      </c>
      <c r="U435" s="224" t="s">
        <v>845</v>
      </c>
      <c r="V435" s="224" t="s">
        <v>4761</v>
      </c>
      <c r="W435" s="224" t="s">
        <v>850</v>
      </c>
      <c r="X435" s="228" t="str">
        <f>VLOOKUP(HelpMe7[[#This Row],[Technician]],Technicians[#All],3,FALSE)</f>
        <v>Capgemini</v>
      </c>
      <c r="Y435" s="228" t="str">
        <f>VLOOKUP(HelpMe7[[#This Row],[Technician]],Technicians[#All],2,FALSE)</f>
        <v>SAP PP</v>
      </c>
      <c r="Z435" s="233" t="e">
        <f>IF((TEXT("Oct 28, 2024 00:00 AM","mmm dd, yyyy hh:mm") - TEXT(HelpMe7[[#This Row],[Updated Creation Date]],"mmm dd, yyyy hh:mm"))&gt;0, "Yes","No")</f>
        <v>#VALUE!</v>
      </c>
      <c r="AA435" s="230">
        <f ca="1">IF(HelpMe7[[#This Row],[Updated Resolved Date]]="-",NOW()-TEXT(HelpMe7[[#This Row],[Updated Creation Date]],"mmm dd, yyyy hh:mm"),HelpMe7[[#This Row],[Updated Resolved Date]]-HelpMe7[[#This Row],[Updated Creation Date]])</f>
        <v>121.30127905092377</v>
      </c>
      <c r="AB435" s="231" t="e">
        <f>YEAR(TEXT(HelpMe7[[#This Row],[Updated Creation Date]],"mmm dd, yyyy hh:mm"))</f>
        <v>#VALUE!</v>
      </c>
      <c r="AC435" s="228" t="e">
        <f>WEEKNUM(TEXT(HelpMe7[[#This Row],[Updated Creation Date]],"mmm dd, yyyy hh:mm"),2)</f>
        <v>#VALUE!</v>
      </c>
      <c r="AD435" s="228" t="e">
        <f>_xlfn.CONCAT(HelpMe7[[#This Row],[Year]],"-W",HelpMe7[[#This Row],[Week'#]])</f>
        <v>#VALUE!</v>
      </c>
      <c r="AE435" s="228" t="str">
        <f>IFERROR(VLOOKUP(HelpMe7[[#This Row],[ID]],CGTracker[#All],11,FALSE),"No CG Status Found")</f>
        <v>No CG Status Found</v>
      </c>
      <c r="AF435" s="228" t="e">
        <f>MONTH(TEXT(HelpMe7[[#This Row],[Updated Creation Date]],"mmm dd, yyyy hh:mm"))</f>
        <v>#VALUE!</v>
      </c>
      <c r="AG435" s="228" t="e">
        <f>_xlfn.CONCAT(HelpMe7[[#This Row],[Year]],"-M",HelpMe7[[#This Row],[Month]])</f>
        <v>#VALUE!</v>
      </c>
      <c r="AH435" s="228" t="str">
        <f ca="1">IF(HelpMe7[[#This Row],[Age]]&lt;2,"Less than 2",IF(HelpMe7[[#This Row],[Age]]&lt;5,"From 2 to 5",IF(HelpMe7[[#This Row],[Age]]&lt;10,"From 5 to 10","More than 10")))</f>
        <v>More than 10</v>
      </c>
      <c r="AI4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45531.484027777777</v>
      </c>
      <c r="AJ4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36" spans="1:36" ht="14.5">
      <c r="A436" s="237" t="s">
        <v>4762</v>
      </c>
      <c r="B436" s="224" t="s">
        <v>117</v>
      </c>
      <c r="C436" s="224" t="s">
        <v>795</v>
      </c>
      <c r="D436" s="1" t="s">
        <v>1276</v>
      </c>
      <c r="E436" s="224" t="s">
        <v>1237</v>
      </c>
      <c r="F436" s="224" t="s">
        <v>843</v>
      </c>
      <c r="G436" s="224" t="s">
        <v>844</v>
      </c>
      <c r="H436" s="224" t="s">
        <v>403</v>
      </c>
      <c r="I436" s="227" t="s">
        <v>4763</v>
      </c>
      <c r="J436" s="225" t="s">
        <v>4764</v>
      </c>
      <c r="K436" s="224" t="s">
        <v>845</v>
      </c>
      <c r="L436" s="225" t="s">
        <v>4506</v>
      </c>
      <c r="M436" s="224" t="s">
        <v>1237</v>
      </c>
      <c r="N436" s="224" t="s">
        <v>1027</v>
      </c>
      <c r="O436" s="224" t="s">
        <v>848</v>
      </c>
      <c r="P436" s="225" t="s">
        <v>4506</v>
      </c>
      <c r="Q436" s="224" t="s">
        <v>795</v>
      </c>
      <c r="R436" s="225" t="s">
        <v>4765</v>
      </c>
      <c r="S436" s="225" t="s">
        <v>4765</v>
      </c>
      <c r="T436" s="225" t="s">
        <v>4764</v>
      </c>
      <c r="U436" s="224" t="s">
        <v>885</v>
      </c>
      <c r="V436" s="224" t="s">
        <v>1260</v>
      </c>
      <c r="W436" s="224" t="s">
        <v>850</v>
      </c>
      <c r="X436" s="228" t="str">
        <f>VLOOKUP(HelpMe7[[#This Row],[Technician]],Technicians[#All],3,FALSE)</f>
        <v>RAK Ceramics</v>
      </c>
      <c r="Y436" s="228" t="str">
        <f>VLOOKUP(HelpMe7[[#This Row],[Technician]],Technicians[#All],2,FALSE)</f>
        <v>SAP Basis</v>
      </c>
      <c r="Z436" s="233" t="e">
        <f>IF((TEXT("Oct 28, 2024 00:00 AM","mmm dd, yyyy hh:mm") - TEXT(HelpMe7[[#This Row],[Updated Creation Date]],"mmm dd, yyyy hh:mm"))&gt;0, "Yes","No")</f>
        <v>#VALUE!</v>
      </c>
      <c r="AA436" s="230">
        <f ca="1">IF(HelpMe7[[#This Row],[Updated Resolved Date]]="-",NOW()-TEXT(HelpMe7[[#This Row],[Updated Creation Date]],"mmm dd, yyyy hh:mm"),HelpMe7[[#This Row],[Updated Resolved Date]]-HelpMe7[[#This Row],[Updated Creation Date]])</f>
        <v>3.1979166666642413</v>
      </c>
      <c r="AB436" s="231" t="e">
        <f>YEAR(TEXT(HelpMe7[[#This Row],[Updated Creation Date]],"mmm dd, yyyy hh:mm"))</f>
        <v>#VALUE!</v>
      </c>
      <c r="AC436" s="228" t="e">
        <f>WEEKNUM(TEXT(HelpMe7[[#This Row],[Updated Creation Date]],"mmm dd, yyyy hh:mm"),2)</f>
        <v>#VALUE!</v>
      </c>
      <c r="AD436" s="228" t="e">
        <f>_xlfn.CONCAT(HelpMe7[[#This Row],[Year]],"-W",HelpMe7[[#This Row],[Week'#]])</f>
        <v>#VALUE!</v>
      </c>
      <c r="AE436" s="228" t="str">
        <f>IFERROR(VLOOKUP(HelpMe7[[#This Row],[ID]],CGTracker[#All],11,FALSE),"No CG Status Found")</f>
        <v>No CG Status Found</v>
      </c>
      <c r="AF436" s="228" t="e">
        <f>MONTH(TEXT(HelpMe7[[#This Row],[Updated Creation Date]],"mmm dd, yyyy hh:mm"))</f>
        <v>#VALUE!</v>
      </c>
      <c r="AG436" s="228" t="e">
        <f>_xlfn.CONCAT(HelpMe7[[#This Row],[Year]],"-M",HelpMe7[[#This Row],[Month]])</f>
        <v>#VALUE!</v>
      </c>
      <c r="AH436" s="228" t="str">
        <f ca="1">IF(HelpMe7[[#This Row],[Age]]&lt;2,"Less than 2",IF(HelpMe7[[#This Row],[Age]]&lt;5,"From 2 to 5",IF(HelpMe7[[#This Row],[Age]]&lt;10,"From 5 to 10","More than 10")))</f>
        <v>From 2 to 5</v>
      </c>
      <c r="AI4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45531.399305555555</v>
      </c>
      <c r="AJ4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45534.597222222219</v>
      </c>
    </row>
    <row r="437" spans="1:36" ht="14.5">
      <c r="A437" s="237" t="s">
        <v>4766</v>
      </c>
      <c r="B437" s="224" t="s">
        <v>117</v>
      </c>
      <c r="C437" s="224" t="s">
        <v>861</v>
      </c>
      <c r="D437" s="1" t="s">
        <v>2430</v>
      </c>
      <c r="E437" s="224" t="s">
        <v>966</v>
      </c>
      <c r="F437" s="224" t="s">
        <v>941</v>
      </c>
      <c r="G437" s="224" t="s">
        <v>980</v>
      </c>
      <c r="H437" s="224" t="s">
        <v>40</v>
      </c>
      <c r="I437" s="227" t="s">
        <v>4767</v>
      </c>
      <c r="J437" s="225" t="s">
        <v>4768</v>
      </c>
      <c r="K437" s="224" t="s">
        <v>845</v>
      </c>
      <c r="L437" s="225" t="s">
        <v>1260</v>
      </c>
      <c r="M437" s="224" t="s">
        <v>966</v>
      </c>
      <c r="N437" s="224" t="s">
        <v>968</v>
      </c>
      <c r="O437" s="224" t="s">
        <v>920</v>
      </c>
      <c r="P437" s="225" t="s">
        <v>4769</v>
      </c>
      <c r="Q437" s="224" t="s">
        <v>861</v>
      </c>
      <c r="R437" s="225" t="s">
        <v>4769</v>
      </c>
      <c r="S437" s="225" t="s">
        <v>4770</v>
      </c>
      <c r="T437" s="225" t="s">
        <v>4768</v>
      </c>
      <c r="U437" s="224" t="s">
        <v>845</v>
      </c>
      <c r="V437" s="224" t="s">
        <v>4771</v>
      </c>
      <c r="W437" s="224" t="s">
        <v>850</v>
      </c>
      <c r="X437" s="228" t="str">
        <f>VLOOKUP(HelpMe7[[#This Row],[Technician]],Technicians[#All],3,FALSE)</f>
        <v>Capgemini</v>
      </c>
      <c r="Y437" s="228" t="str">
        <f>VLOOKUP(HelpMe7[[#This Row],[Technician]],Technicians[#All],2,FALSE)</f>
        <v>SAP FICO</v>
      </c>
      <c r="Z437" s="233" t="e">
        <f>IF((TEXT("Oct 28, 2024 00:00 AM","mmm dd, yyyy hh:mm") - TEXT(HelpMe7[[#This Row],[Updated Creation Date]],"mmm dd, yyyy hh:mm"))&gt;0, "Yes","No")</f>
        <v>#VALUE!</v>
      </c>
      <c r="AA437" s="230">
        <f ca="1">IF(HelpMe7[[#This Row],[Updated Resolved Date]]="-",NOW()-TEXT(HelpMe7[[#This Row],[Updated Creation Date]],"mmm dd, yyyy hh:mm"),HelpMe7[[#This Row],[Updated Resolved Date]]-HelpMe7[[#This Row],[Updated Creation Date]])</f>
        <v>108.1784722222219</v>
      </c>
      <c r="AB437" s="231" t="e">
        <f>YEAR(TEXT(HelpMe7[[#This Row],[Updated Creation Date]],"mmm dd, yyyy hh:mm"))</f>
        <v>#VALUE!</v>
      </c>
      <c r="AC437" s="228" t="e">
        <f>WEEKNUM(TEXT(HelpMe7[[#This Row],[Updated Creation Date]],"mmm dd, yyyy hh:mm"),2)</f>
        <v>#VALUE!</v>
      </c>
      <c r="AD437" s="228" t="e">
        <f>_xlfn.CONCAT(HelpMe7[[#This Row],[Year]],"-W",HelpMe7[[#This Row],[Week'#]])</f>
        <v>#VALUE!</v>
      </c>
      <c r="AE437" s="228" t="str">
        <f>IFERROR(VLOOKUP(HelpMe7[[#This Row],[ID]],CGTracker[#All],11,FALSE),"No CG Status Found")</f>
        <v>No CG Status Found</v>
      </c>
      <c r="AF437" s="228" t="e">
        <f>MONTH(TEXT(HelpMe7[[#This Row],[Updated Creation Date]],"mmm dd, yyyy hh:mm"))</f>
        <v>#VALUE!</v>
      </c>
      <c r="AG437" s="228" t="e">
        <f>_xlfn.CONCAT(HelpMe7[[#This Row],[Year]],"-M",HelpMe7[[#This Row],[Month]])</f>
        <v>#VALUE!</v>
      </c>
      <c r="AH437" s="228" t="str">
        <f ca="1">IF(HelpMe7[[#This Row],[Age]]&lt;2,"Less than 2",IF(HelpMe7[[#This Row],[Age]]&lt;5,"From 2 to 5",IF(HelpMe7[[#This Row],[Age]]&lt;10,"From 5 to 10","More than 10")))</f>
        <v>More than 10</v>
      </c>
      <c r="AI4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45531.436111111114</v>
      </c>
      <c r="AJ4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45639.614583333336</v>
      </c>
    </row>
    <row r="438" spans="1:36" ht="14.5">
      <c r="A438" s="237" t="s">
        <v>4772</v>
      </c>
      <c r="B438" s="224" t="s">
        <v>117</v>
      </c>
      <c r="C438" s="224" t="s">
        <v>795</v>
      </c>
      <c r="D438" s="1" t="s">
        <v>2249</v>
      </c>
      <c r="E438" s="224" t="s">
        <v>1292</v>
      </c>
      <c r="F438" s="224" t="s">
        <v>1292</v>
      </c>
      <c r="G438" s="224" t="s">
        <v>1294</v>
      </c>
      <c r="H438" s="224" t="s">
        <v>403</v>
      </c>
      <c r="I438" s="227" t="s">
        <v>4773</v>
      </c>
      <c r="J438" s="225" t="s">
        <v>4774</v>
      </c>
      <c r="K438" s="224" t="s">
        <v>845</v>
      </c>
      <c r="L438" s="225" t="s">
        <v>4775</v>
      </c>
      <c r="M438" s="224" t="s">
        <v>1292</v>
      </c>
      <c r="N438" s="224" t="s">
        <v>912</v>
      </c>
      <c r="O438" s="224" t="s">
        <v>848</v>
      </c>
      <c r="P438" s="225" t="s">
        <v>4775</v>
      </c>
      <c r="Q438" s="224" t="s">
        <v>795</v>
      </c>
      <c r="R438" s="225" t="s">
        <v>4776</v>
      </c>
      <c r="S438" s="225" t="s">
        <v>4777</v>
      </c>
      <c r="T438" s="225" t="s">
        <v>4774</v>
      </c>
      <c r="U438" s="224" t="s">
        <v>845</v>
      </c>
      <c r="V438" s="224" t="s">
        <v>1260</v>
      </c>
      <c r="W438" s="224" t="s">
        <v>1295</v>
      </c>
      <c r="X438" s="228" t="str">
        <f>VLOOKUP(HelpMe7[[#This Row],[Technician]],Technicians[#All],3,FALSE)</f>
        <v>RAK Ceramics</v>
      </c>
      <c r="Y438" s="228" t="str">
        <f>VLOOKUP(HelpMe7[[#This Row],[Technician]],Technicians[#All],2,FALSE)</f>
        <v>SharePoint</v>
      </c>
      <c r="Z438" s="233" t="e">
        <f>IF((TEXT("Oct 28, 2024 00:00 AM","mmm dd, yyyy hh:mm") - TEXT(HelpMe7[[#This Row],[Updated Creation Date]],"mmm dd, yyyy hh:mm"))&gt;0, "Yes","No")</f>
        <v>#VALUE!</v>
      </c>
      <c r="AA438" s="230">
        <f ca="1">IF(HelpMe7[[#This Row],[Updated Resolved Date]]="-",NOW()-TEXT(HelpMe7[[#This Row],[Updated Creation Date]],"mmm dd, yyyy hh:mm"),HelpMe7[[#This Row],[Updated Resolved Date]]-HelpMe7[[#This Row],[Updated Creation Date]])</f>
        <v>35.097222222226264</v>
      </c>
      <c r="AB438" s="231" t="e">
        <f>YEAR(TEXT(HelpMe7[[#This Row],[Updated Creation Date]],"mmm dd, yyyy hh:mm"))</f>
        <v>#VALUE!</v>
      </c>
      <c r="AC438" s="228" t="e">
        <f>WEEKNUM(TEXT(HelpMe7[[#This Row],[Updated Creation Date]],"mmm dd, yyyy hh:mm"),2)</f>
        <v>#VALUE!</v>
      </c>
      <c r="AD438" s="228" t="e">
        <f>_xlfn.CONCAT(HelpMe7[[#This Row],[Year]],"-W",HelpMe7[[#This Row],[Week'#]])</f>
        <v>#VALUE!</v>
      </c>
      <c r="AE438" s="228" t="str">
        <f>IFERROR(VLOOKUP(HelpMe7[[#This Row],[ID]],CGTracker[#All],11,FALSE),"No CG Status Found")</f>
        <v>No CG Status Found</v>
      </c>
      <c r="AF438" s="228" t="e">
        <f>MONTH(TEXT(HelpMe7[[#This Row],[Updated Creation Date]],"mmm dd, yyyy hh:mm"))</f>
        <v>#VALUE!</v>
      </c>
      <c r="AG438" s="228" t="e">
        <f>_xlfn.CONCAT(HelpMe7[[#This Row],[Year]],"-M",HelpMe7[[#This Row],[Month]])</f>
        <v>#VALUE!</v>
      </c>
      <c r="AH438" s="228" t="str">
        <f ca="1">IF(HelpMe7[[#This Row],[Age]]&lt;2,"Less than 2",IF(HelpMe7[[#This Row],[Age]]&lt;5,"From 2 to 5",IF(HelpMe7[[#This Row],[Age]]&lt;10,"From 5 to 10","More than 10")))</f>
        <v>More than 10</v>
      </c>
      <c r="AI4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45532.396527777775</v>
      </c>
      <c r="AJ4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45567.493750000001</v>
      </c>
    </row>
    <row r="439" spans="1:36" ht="14.5">
      <c r="A439" s="237" t="s">
        <v>4778</v>
      </c>
      <c r="B439" s="224" t="s">
        <v>117</v>
      </c>
      <c r="C439" s="224" t="s">
        <v>795</v>
      </c>
      <c r="D439" s="1" t="s">
        <v>1324</v>
      </c>
      <c r="E439" s="224" t="s">
        <v>950</v>
      </c>
      <c r="F439" s="224" t="s">
        <v>742</v>
      </c>
      <c r="G439" s="224" t="s">
        <v>516</v>
      </c>
      <c r="H439" s="224" t="s">
        <v>403</v>
      </c>
      <c r="I439" s="227" t="s">
        <v>4779</v>
      </c>
      <c r="J439" s="225" t="s">
        <v>4780</v>
      </c>
      <c r="K439" s="224" t="s">
        <v>845</v>
      </c>
      <c r="L439" s="225" t="s">
        <v>4231</v>
      </c>
      <c r="M439" s="224" t="s">
        <v>846</v>
      </c>
      <c r="N439" s="224" t="s">
        <v>924</v>
      </c>
      <c r="O439" s="224" t="s">
        <v>848</v>
      </c>
      <c r="P439" s="225" t="s">
        <v>4231</v>
      </c>
      <c r="Q439" s="224" t="s">
        <v>795</v>
      </c>
      <c r="R439" s="225" t="s">
        <v>4781</v>
      </c>
      <c r="S439" s="225" t="s">
        <v>4781</v>
      </c>
      <c r="T439" s="225" t="s">
        <v>4780</v>
      </c>
      <c r="U439" s="224" t="s">
        <v>845</v>
      </c>
      <c r="V439" s="224" t="s">
        <v>4782</v>
      </c>
      <c r="W439" s="224" t="s">
        <v>850</v>
      </c>
      <c r="X439" s="228" t="str">
        <f>VLOOKUP(HelpMe7[[#This Row],[Technician]],Technicians[#All],3,FALSE)</f>
        <v>RAK Ceramics</v>
      </c>
      <c r="Y439" s="228" t="str">
        <f>VLOOKUP(HelpMe7[[#This Row],[Technician]],Technicians[#All],2,FALSE)</f>
        <v>SAP SD</v>
      </c>
      <c r="Z439" s="233" t="e">
        <f>IF((TEXT("Oct 28, 2024 00:00 AM","mmm dd, yyyy hh:mm") - TEXT(HelpMe7[[#This Row],[Updated Creation Date]],"mmm dd, yyyy hh:mm"))&gt;0, "Yes","No")</f>
        <v>#VALUE!</v>
      </c>
      <c r="AA439" s="230">
        <f ca="1">IF(HelpMe7[[#This Row],[Updated Resolved Date]]="-",NOW()-TEXT(HelpMe7[[#This Row],[Updated Creation Date]],"mmm dd, yyyy hh:mm"),HelpMe7[[#This Row],[Updated Resolved Date]]-HelpMe7[[#This Row],[Updated Creation Date]])</f>
        <v>41.745833333334303</v>
      </c>
      <c r="AB439" s="231" t="e">
        <f>YEAR(TEXT(HelpMe7[[#This Row],[Updated Creation Date]],"mmm dd, yyyy hh:mm"))</f>
        <v>#VALUE!</v>
      </c>
      <c r="AC439" s="228" t="e">
        <f>WEEKNUM(TEXT(HelpMe7[[#This Row],[Updated Creation Date]],"mmm dd, yyyy hh:mm"),2)</f>
        <v>#VALUE!</v>
      </c>
      <c r="AD439" s="228" t="e">
        <f>_xlfn.CONCAT(HelpMe7[[#This Row],[Year]],"-W",HelpMe7[[#This Row],[Week'#]])</f>
        <v>#VALUE!</v>
      </c>
      <c r="AE439" s="228" t="str">
        <f>IFERROR(VLOOKUP(HelpMe7[[#This Row],[ID]],CGTracker[#All],11,FALSE),"No CG Status Found")</f>
        <v>No CG Status Found</v>
      </c>
      <c r="AF439" s="228" t="e">
        <f>MONTH(TEXT(HelpMe7[[#This Row],[Updated Creation Date]],"mmm dd, yyyy hh:mm"))</f>
        <v>#VALUE!</v>
      </c>
      <c r="AG439" s="228" t="e">
        <f>_xlfn.CONCAT(HelpMe7[[#This Row],[Year]],"-M",HelpMe7[[#This Row],[Month]])</f>
        <v>#VALUE!</v>
      </c>
      <c r="AH439" s="228" t="str">
        <f ca="1">IF(HelpMe7[[#This Row],[Age]]&lt;2,"Less than 2",IF(HelpMe7[[#This Row],[Age]]&lt;5,"From 2 to 5",IF(HelpMe7[[#This Row],[Age]]&lt;10,"From 5 to 10","More than 10")))</f>
        <v>More than 10</v>
      </c>
      <c r="AI4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45530.724999999999</v>
      </c>
      <c r="AJ4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45572.470833333333</v>
      </c>
    </row>
    <row r="440" spans="1:36" ht="26">
      <c r="A440" s="237" t="s">
        <v>4783</v>
      </c>
      <c r="B440" s="224" t="s">
        <v>117</v>
      </c>
      <c r="C440" s="224" t="s">
        <v>906</v>
      </c>
      <c r="D440" s="1" t="s">
        <v>1011</v>
      </c>
      <c r="E440" s="224" t="s">
        <v>1013</v>
      </c>
      <c r="F440" s="224" t="s">
        <v>843</v>
      </c>
      <c r="G440" s="224" t="s">
        <v>844</v>
      </c>
      <c r="H440" s="224" t="s">
        <v>403</v>
      </c>
      <c r="I440" s="227" t="s">
        <v>4784</v>
      </c>
      <c r="J440" s="225" t="s">
        <v>4785</v>
      </c>
      <c r="K440" s="224" t="s">
        <v>885</v>
      </c>
      <c r="L440" s="225" t="s">
        <v>4786</v>
      </c>
      <c r="M440" s="224" t="s">
        <v>1013</v>
      </c>
      <c r="N440" s="224" t="s">
        <v>1014</v>
      </c>
      <c r="O440" s="224" t="s">
        <v>848</v>
      </c>
      <c r="P440" s="225" t="s">
        <v>4787</v>
      </c>
      <c r="Q440" s="224" t="s">
        <v>861</v>
      </c>
      <c r="R440" s="225" t="s">
        <v>4788</v>
      </c>
      <c r="S440" s="225" t="s">
        <v>4788</v>
      </c>
      <c r="T440" s="225" t="s">
        <v>4785</v>
      </c>
      <c r="U440" s="224" t="s">
        <v>885</v>
      </c>
      <c r="V440" s="224" t="s">
        <v>1260</v>
      </c>
      <c r="W440" s="224" t="s">
        <v>888</v>
      </c>
      <c r="X440" s="228" t="str">
        <f>VLOOKUP(HelpMe7[[#This Row],[Technician]],Technicians[#All],3,FALSE)</f>
        <v>RAK Ceramics</v>
      </c>
      <c r="Y440" s="228" t="str">
        <f>VLOOKUP(HelpMe7[[#This Row],[Technician]],Technicians[#All],2,FALSE)</f>
        <v>SAP Basis</v>
      </c>
      <c r="Z440" s="233" t="e">
        <f>IF((TEXT("Oct 28, 2024 00:00 AM","mmm dd, yyyy hh:mm") - TEXT(HelpMe7[[#This Row],[Updated Creation Date]],"mmm dd, yyyy hh:mm"))&gt;0, "Yes","No")</f>
        <v>#VALUE!</v>
      </c>
      <c r="AA440" s="230">
        <f ca="1">IF(HelpMe7[[#This Row],[Updated Resolved Date]]="-",NOW()-TEXT(HelpMe7[[#This Row],[Updated Creation Date]],"mmm dd, yyyy hh:mm"),HelpMe7[[#This Row],[Updated Resolved Date]]-HelpMe7[[#This Row],[Updated Creation Date]])</f>
        <v>13.122222222220444</v>
      </c>
      <c r="AB440" s="231" t="e">
        <f>YEAR(TEXT(HelpMe7[[#This Row],[Updated Creation Date]],"mmm dd, yyyy hh:mm"))</f>
        <v>#VALUE!</v>
      </c>
      <c r="AC440" s="228" t="e">
        <f>WEEKNUM(TEXT(HelpMe7[[#This Row],[Updated Creation Date]],"mmm dd, yyyy hh:mm"),2)</f>
        <v>#VALUE!</v>
      </c>
      <c r="AD440" s="228" t="e">
        <f>_xlfn.CONCAT(HelpMe7[[#This Row],[Year]],"-W",HelpMe7[[#This Row],[Week'#]])</f>
        <v>#VALUE!</v>
      </c>
      <c r="AE440" s="228" t="str">
        <f>IFERROR(VLOOKUP(HelpMe7[[#This Row],[ID]],CGTracker[#All],11,FALSE),"No CG Status Found")</f>
        <v>No CG Status Found</v>
      </c>
      <c r="AF440" s="228" t="e">
        <f>MONTH(TEXT(HelpMe7[[#This Row],[Updated Creation Date]],"mmm dd, yyyy hh:mm"))</f>
        <v>#VALUE!</v>
      </c>
      <c r="AG440" s="228" t="e">
        <f>_xlfn.CONCAT(HelpMe7[[#This Row],[Year]],"-M",HelpMe7[[#This Row],[Month]])</f>
        <v>#VALUE!</v>
      </c>
      <c r="AH440" s="228" t="str">
        <f ca="1">IF(HelpMe7[[#This Row],[Age]]&lt;2,"Less than 2",IF(HelpMe7[[#This Row],[Age]]&lt;5,"From 2 to 5",IF(HelpMe7[[#This Row],[Age]]&lt;10,"From 5 to 10","More than 10")))</f>
        <v>More than 10</v>
      </c>
      <c r="AI4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45531.586805555555</v>
      </c>
      <c r="AJ4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45544.709027777775</v>
      </c>
    </row>
    <row r="441" spans="1:36" ht="14.5">
      <c r="A441" s="237" t="s">
        <v>4789</v>
      </c>
      <c r="B441" s="224" t="s">
        <v>117</v>
      </c>
      <c r="C441" s="224" t="s">
        <v>795</v>
      </c>
      <c r="D441" s="1" t="s">
        <v>2340</v>
      </c>
      <c r="E441" s="224" t="s">
        <v>1124</v>
      </c>
      <c r="F441" s="224" t="s">
        <v>843</v>
      </c>
      <c r="G441" s="224" t="s">
        <v>844</v>
      </c>
      <c r="H441" s="224" t="s">
        <v>403</v>
      </c>
      <c r="I441" s="227" t="s">
        <v>4790</v>
      </c>
      <c r="J441" s="225" t="s">
        <v>4791</v>
      </c>
      <c r="K441" s="224" t="s">
        <v>845</v>
      </c>
      <c r="L441" s="225" t="s">
        <v>4792</v>
      </c>
      <c r="M441" s="224" t="s">
        <v>1124</v>
      </c>
      <c r="N441" s="224" t="s">
        <v>871</v>
      </c>
      <c r="O441" s="224" t="s">
        <v>848</v>
      </c>
      <c r="P441" s="225" t="s">
        <v>4792</v>
      </c>
      <c r="Q441" s="224" t="s">
        <v>795</v>
      </c>
      <c r="R441" s="225" t="s">
        <v>4793</v>
      </c>
      <c r="S441" s="225" t="s">
        <v>4793</v>
      </c>
      <c r="T441" s="225" t="s">
        <v>4791</v>
      </c>
      <c r="U441" s="224" t="s">
        <v>885</v>
      </c>
      <c r="V441" s="224" t="s">
        <v>1260</v>
      </c>
      <c r="W441" s="224" t="s">
        <v>850</v>
      </c>
      <c r="X441" s="228" t="str">
        <f>VLOOKUP(HelpMe7[[#This Row],[Technician]],Technicians[#All],3,FALSE)</f>
        <v>RAK Ceramics</v>
      </c>
      <c r="Y441" s="228" t="str">
        <f>VLOOKUP(HelpMe7[[#This Row],[Technician]],Technicians[#All],2,FALSE)</f>
        <v>SAP Basis</v>
      </c>
      <c r="Z441" s="233" t="e">
        <f>IF((TEXT("Oct 28, 2024 00:00 AM","mmm dd, yyyy hh:mm") - TEXT(HelpMe7[[#This Row],[Updated Creation Date]],"mmm dd, yyyy hh:mm"))&gt;0, "Yes","No")</f>
        <v>#VALUE!</v>
      </c>
      <c r="AA441" s="230">
        <f ca="1">IF(HelpMe7[[#This Row],[Updated Resolved Date]]="-",NOW()-TEXT(HelpMe7[[#This Row],[Updated Creation Date]],"mmm dd, yyyy hh:mm"),HelpMe7[[#This Row],[Updated Resolved Date]]-HelpMe7[[#This Row],[Updated Creation Date]])</f>
        <v>0.97777777777810115</v>
      </c>
      <c r="AB441" s="231" t="e">
        <f>YEAR(TEXT(HelpMe7[[#This Row],[Updated Creation Date]],"mmm dd, yyyy hh:mm"))</f>
        <v>#VALUE!</v>
      </c>
      <c r="AC441" s="228" t="e">
        <f>WEEKNUM(TEXT(HelpMe7[[#This Row],[Updated Creation Date]],"mmm dd, yyyy hh:mm"),2)</f>
        <v>#VALUE!</v>
      </c>
      <c r="AD441" s="228" t="e">
        <f>_xlfn.CONCAT(HelpMe7[[#This Row],[Year]],"-W",HelpMe7[[#This Row],[Week'#]])</f>
        <v>#VALUE!</v>
      </c>
      <c r="AE441" s="228" t="str">
        <f>IFERROR(VLOOKUP(HelpMe7[[#This Row],[ID]],CGTracker[#All],11,FALSE),"No CG Status Found")</f>
        <v>No CG Status Found</v>
      </c>
      <c r="AF441" s="228" t="e">
        <f>MONTH(TEXT(HelpMe7[[#This Row],[Updated Creation Date]],"mmm dd, yyyy hh:mm"))</f>
        <v>#VALUE!</v>
      </c>
      <c r="AG441" s="228" t="e">
        <f>_xlfn.CONCAT(HelpMe7[[#This Row],[Year]],"-M",HelpMe7[[#This Row],[Month]])</f>
        <v>#VALUE!</v>
      </c>
      <c r="AH441" s="228" t="str">
        <f ca="1">IF(HelpMe7[[#This Row],[Age]]&lt;2,"Less than 2",IF(HelpMe7[[#This Row],[Age]]&lt;5,"From 2 to 5",IF(HelpMe7[[#This Row],[Age]]&lt;10,"From 5 to 10","More than 10")))</f>
        <v>Less than 2</v>
      </c>
      <c r="AI4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45531.675000000003</v>
      </c>
      <c r="AJ4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45532.652777777781</v>
      </c>
    </row>
    <row r="442" spans="1:36" ht="26">
      <c r="A442" s="237" t="s">
        <v>4794</v>
      </c>
      <c r="B442" s="224" t="s">
        <v>156</v>
      </c>
      <c r="C442" s="224" t="s">
        <v>795</v>
      </c>
      <c r="D442" s="1" t="s">
        <v>2200</v>
      </c>
      <c r="E442" s="224" t="s">
        <v>1102</v>
      </c>
      <c r="F442" s="224" t="s">
        <v>843</v>
      </c>
      <c r="G442" s="224" t="s">
        <v>844</v>
      </c>
      <c r="H442" s="224" t="s">
        <v>403</v>
      </c>
      <c r="I442" s="227" t="s">
        <v>4795</v>
      </c>
      <c r="J442" s="225" t="s">
        <v>4796</v>
      </c>
      <c r="K442" s="224" t="s">
        <v>885</v>
      </c>
      <c r="L442" s="225" t="s">
        <v>4736</v>
      </c>
      <c r="M442" s="224" t="s">
        <v>846</v>
      </c>
      <c r="N442" s="224" t="s">
        <v>971</v>
      </c>
      <c r="O442" s="224" t="s">
        <v>848</v>
      </c>
      <c r="P442" s="225" t="s">
        <v>4797</v>
      </c>
      <c r="Q442" s="224" t="s">
        <v>795</v>
      </c>
      <c r="R442" s="225" t="s">
        <v>4798</v>
      </c>
      <c r="S442" s="225" t="s">
        <v>4798</v>
      </c>
      <c r="T442" s="225" t="s">
        <v>4796</v>
      </c>
      <c r="U442" s="224" t="s">
        <v>1260</v>
      </c>
      <c r="V442" s="224" t="s">
        <v>1260</v>
      </c>
      <c r="W442" s="224" t="s">
        <v>888</v>
      </c>
      <c r="X442" s="228" t="str">
        <f>VLOOKUP(HelpMe7[[#This Row],[Technician]],Technicians[#All],3,FALSE)</f>
        <v>RAK Ceramics</v>
      </c>
      <c r="Y442" s="228" t="str">
        <f>VLOOKUP(HelpMe7[[#This Row],[Technician]],Technicians[#All],2,FALSE)</f>
        <v>SAP Basis</v>
      </c>
      <c r="Z442" s="233" t="e">
        <f>IF((TEXT("Oct 28, 2024 00:00 AM","mmm dd, yyyy hh:mm") - TEXT(HelpMe7[[#This Row],[Updated Creation Date]],"mmm dd, yyyy hh:mm"))&gt;0, "Yes","No")</f>
        <v>#VALUE!</v>
      </c>
      <c r="AA442" s="230">
        <f ca="1">IF(HelpMe7[[#This Row],[Updated Resolved Date]]="-",NOW()-TEXT(HelpMe7[[#This Row],[Updated Creation Date]],"mmm dd, yyyy hh:mm"),HelpMe7[[#This Row],[Updated Resolved Date]]-HelpMe7[[#This Row],[Updated Creation Date]])</f>
        <v>1.25</v>
      </c>
      <c r="AB442" s="231" t="e">
        <f>YEAR(TEXT(HelpMe7[[#This Row],[Updated Creation Date]],"mmm dd, yyyy hh:mm"))</f>
        <v>#VALUE!</v>
      </c>
      <c r="AC442" s="228" t="e">
        <f>WEEKNUM(TEXT(HelpMe7[[#This Row],[Updated Creation Date]],"mmm dd, yyyy hh:mm"),2)</f>
        <v>#VALUE!</v>
      </c>
      <c r="AD442" s="228" t="e">
        <f>_xlfn.CONCAT(HelpMe7[[#This Row],[Year]],"-W",HelpMe7[[#This Row],[Week'#]])</f>
        <v>#VALUE!</v>
      </c>
      <c r="AE442" s="228" t="str">
        <f>IFERROR(VLOOKUP(HelpMe7[[#This Row],[ID]],CGTracker[#All],11,FALSE),"No CG Status Found")</f>
        <v>No CG Status Found</v>
      </c>
      <c r="AF442" s="228" t="e">
        <f>MONTH(TEXT(HelpMe7[[#This Row],[Updated Creation Date]],"mmm dd, yyyy hh:mm"))</f>
        <v>#VALUE!</v>
      </c>
      <c r="AG442" s="228" t="e">
        <f>_xlfn.CONCAT(HelpMe7[[#This Row],[Year]],"-M",HelpMe7[[#This Row],[Month]])</f>
        <v>#VALUE!</v>
      </c>
      <c r="AH442" s="228" t="str">
        <f ca="1">IF(HelpMe7[[#This Row],[Age]]&lt;2,"Less than 2",IF(HelpMe7[[#This Row],[Age]]&lt;5,"From 2 to 5",IF(HelpMe7[[#This Row],[Age]]&lt;10,"From 5 to 10","More than 10")))</f>
        <v>Less than 2</v>
      </c>
      <c r="AI4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45533.37222222222</v>
      </c>
      <c r="AJ4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45534.62222222222</v>
      </c>
    </row>
    <row r="443" spans="1:36" ht="26">
      <c r="A443" s="237" t="s">
        <v>4799</v>
      </c>
      <c r="B443" s="224" t="s">
        <v>156</v>
      </c>
      <c r="C443" s="224" t="s">
        <v>795</v>
      </c>
      <c r="D443" s="1" t="s">
        <v>2202</v>
      </c>
      <c r="E443" s="224" t="s">
        <v>2203</v>
      </c>
      <c r="F443" s="224" t="s">
        <v>884</v>
      </c>
      <c r="G443" s="224" t="s">
        <v>844</v>
      </c>
      <c r="H443" s="224" t="s">
        <v>403</v>
      </c>
      <c r="I443" s="227" t="s">
        <v>4800</v>
      </c>
      <c r="J443" s="225" t="s">
        <v>4801</v>
      </c>
      <c r="K443" s="224" t="s">
        <v>885</v>
      </c>
      <c r="L443" s="225" t="s">
        <v>4802</v>
      </c>
      <c r="M443" s="224" t="s">
        <v>846</v>
      </c>
      <c r="N443" s="224" t="s">
        <v>1260</v>
      </c>
      <c r="O443" s="224" t="s">
        <v>848</v>
      </c>
      <c r="P443" s="225" t="s">
        <v>4802</v>
      </c>
      <c r="Q443" s="224" t="s">
        <v>795</v>
      </c>
      <c r="R443" s="225" t="s">
        <v>4803</v>
      </c>
      <c r="S443" s="225" t="s">
        <v>4804</v>
      </c>
      <c r="T443" s="225" t="s">
        <v>4801</v>
      </c>
      <c r="U443" s="224" t="s">
        <v>1260</v>
      </c>
      <c r="V443" s="224" t="s">
        <v>1260</v>
      </c>
      <c r="W443" s="224" t="s">
        <v>888</v>
      </c>
      <c r="X443" s="228" t="str">
        <f>VLOOKUP(HelpMe7[[#This Row],[Technician]],Technicians[#All],3,FALSE)</f>
        <v>RAK Ceramics</v>
      </c>
      <c r="Y443" s="228" t="str">
        <f>VLOOKUP(HelpMe7[[#This Row],[Technician]],Technicians[#All],2,FALSE)</f>
        <v>SAP Basis</v>
      </c>
      <c r="Z443" s="233" t="e">
        <f>IF((TEXT("Oct 28, 2024 00:00 AM","mmm dd, yyyy hh:mm") - TEXT(HelpMe7[[#This Row],[Updated Creation Date]],"mmm dd, yyyy hh:mm"))&gt;0, "Yes","No")</f>
        <v>#VALUE!</v>
      </c>
      <c r="AA443" s="230">
        <f ca="1">IF(HelpMe7[[#This Row],[Updated Resolved Date]]="-",NOW()-TEXT(HelpMe7[[#This Row],[Updated Creation Date]],"mmm dd, yyyy hh:mm"),HelpMe7[[#This Row],[Updated Resolved Date]]-HelpMe7[[#This Row],[Updated Creation Date]])</f>
        <v>2.8743055555532919</v>
      </c>
      <c r="AB443" s="231" t="e">
        <f>YEAR(TEXT(HelpMe7[[#This Row],[Updated Creation Date]],"mmm dd, yyyy hh:mm"))</f>
        <v>#VALUE!</v>
      </c>
      <c r="AC443" s="228" t="e">
        <f>WEEKNUM(TEXT(HelpMe7[[#This Row],[Updated Creation Date]],"mmm dd, yyyy hh:mm"),2)</f>
        <v>#VALUE!</v>
      </c>
      <c r="AD443" s="228" t="e">
        <f>_xlfn.CONCAT(HelpMe7[[#This Row],[Year]],"-W",HelpMe7[[#This Row],[Week'#]])</f>
        <v>#VALUE!</v>
      </c>
      <c r="AE443" s="228" t="str">
        <f>IFERROR(VLOOKUP(HelpMe7[[#This Row],[ID]],CGTracker[#All],11,FALSE),"No CG Status Found")</f>
        <v>No CG Status Found</v>
      </c>
      <c r="AF443" s="228" t="e">
        <f>MONTH(TEXT(HelpMe7[[#This Row],[Updated Creation Date]],"mmm dd, yyyy hh:mm"))</f>
        <v>#VALUE!</v>
      </c>
      <c r="AG443" s="228" t="e">
        <f>_xlfn.CONCAT(HelpMe7[[#This Row],[Year]],"-M",HelpMe7[[#This Row],[Month]])</f>
        <v>#VALUE!</v>
      </c>
      <c r="AH443" s="228" t="str">
        <f ca="1">IF(HelpMe7[[#This Row],[Age]]&lt;2,"Less than 2",IF(HelpMe7[[#This Row],[Age]]&lt;5,"From 2 to 5",IF(HelpMe7[[#This Row],[Age]]&lt;10,"From 5 to 10","More than 10")))</f>
        <v>From 2 to 5</v>
      </c>
      <c r="AI4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45534.496527777781</v>
      </c>
      <c r="AJ4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45537.370833333334</v>
      </c>
    </row>
    <row r="444" spans="1:36" ht="14.5">
      <c r="A444" s="237" t="s">
        <v>4805</v>
      </c>
      <c r="B444" s="224" t="s">
        <v>156</v>
      </c>
      <c r="C444" s="224" t="s">
        <v>795</v>
      </c>
      <c r="D444" s="1" t="s">
        <v>2124</v>
      </c>
      <c r="E444" s="224" t="s">
        <v>1050</v>
      </c>
      <c r="F444" s="224" t="s">
        <v>742</v>
      </c>
      <c r="G444" s="224" t="s">
        <v>516</v>
      </c>
      <c r="H444" s="224" t="s">
        <v>131</v>
      </c>
      <c r="I444" s="227" t="s">
        <v>4806</v>
      </c>
      <c r="J444" s="225" t="s">
        <v>4807</v>
      </c>
      <c r="K444" s="224" t="s">
        <v>845</v>
      </c>
      <c r="L444" s="225" t="s">
        <v>1260</v>
      </c>
      <c r="M444" s="224" t="s">
        <v>846</v>
      </c>
      <c r="N444" s="224" t="s">
        <v>871</v>
      </c>
      <c r="O444" s="224" t="s">
        <v>848</v>
      </c>
      <c r="P444" s="225" t="s">
        <v>4808</v>
      </c>
      <c r="Q444" s="224" t="s">
        <v>795</v>
      </c>
      <c r="R444" s="225" t="s">
        <v>1260</v>
      </c>
      <c r="S444" s="225" t="s">
        <v>1260</v>
      </c>
      <c r="T444" s="225" t="s">
        <v>4807</v>
      </c>
      <c r="U444" s="224" t="s">
        <v>1260</v>
      </c>
      <c r="V444" s="224" t="s">
        <v>4809</v>
      </c>
      <c r="W444" s="224" t="s">
        <v>850</v>
      </c>
      <c r="X444" s="228" t="str">
        <f>VLOOKUP(HelpMe7[[#This Row],[Technician]],Technicians[#All],3,FALSE)</f>
        <v>RAK Ceramics</v>
      </c>
      <c r="Y444" s="228" t="str">
        <f>VLOOKUP(HelpMe7[[#This Row],[Technician]],Technicians[#All],2,FALSE)</f>
        <v>SAP SD</v>
      </c>
      <c r="Z444" s="233" t="e">
        <f>IF((TEXT("Oct 28, 2024 00:00 AM","mmm dd, yyyy hh:mm") - TEXT(HelpMe7[[#This Row],[Updated Creation Date]],"mmm dd, yyyy hh:mm"))&gt;0, "Yes","No")</f>
        <v>#VALUE!</v>
      </c>
      <c r="AA444" s="230">
        <f ca="1">IF(HelpMe7[[#This Row],[Updated Resolved Date]]="-",NOW()-TEXT(HelpMe7[[#This Row],[Updated Creation Date]],"mmm dd, yyyy hh:mm"),HelpMe7[[#This Row],[Updated Resolved Date]]-HelpMe7[[#This Row],[Updated Creation Date]])</f>
        <v>118.16516793981282</v>
      </c>
      <c r="AB444" s="231" t="e">
        <f>YEAR(TEXT(HelpMe7[[#This Row],[Updated Creation Date]],"mmm dd, yyyy hh:mm"))</f>
        <v>#VALUE!</v>
      </c>
      <c r="AC444" s="228" t="e">
        <f>WEEKNUM(TEXT(HelpMe7[[#This Row],[Updated Creation Date]],"mmm dd, yyyy hh:mm"),2)</f>
        <v>#VALUE!</v>
      </c>
      <c r="AD444" s="228" t="e">
        <f>_xlfn.CONCAT(HelpMe7[[#This Row],[Year]],"-W",HelpMe7[[#This Row],[Week'#]])</f>
        <v>#VALUE!</v>
      </c>
      <c r="AE444" s="228" t="str">
        <f>IFERROR(VLOOKUP(HelpMe7[[#This Row],[ID]],CGTracker[#All],11,FALSE),"No CG Status Found")</f>
        <v>No CG Status Found</v>
      </c>
      <c r="AF444" s="228" t="e">
        <f>MONTH(TEXT(HelpMe7[[#This Row],[Updated Creation Date]],"mmm dd, yyyy hh:mm"))</f>
        <v>#VALUE!</v>
      </c>
      <c r="AG444" s="228" t="e">
        <f>_xlfn.CONCAT(HelpMe7[[#This Row],[Year]],"-M",HelpMe7[[#This Row],[Month]])</f>
        <v>#VALUE!</v>
      </c>
      <c r="AH444" s="228" t="str">
        <f ca="1">IF(HelpMe7[[#This Row],[Age]]&lt;2,"Less than 2",IF(HelpMe7[[#This Row],[Age]]&lt;5,"From 2 to 5",IF(HelpMe7[[#This Row],[Age]]&lt;10,"From 5 to 10","More than 10")))</f>
        <v>More than 10</v>
      </c>
      <c r="AI4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45534.620138888888</v>
      </c>
      <c r="AJ4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45" spans="1:36" ht="14.5">
      <c r="A445" s="237" t="s">
        <v>4810</v>
      </c>
      <c r="B445" s="224" t="s">
        <v>117</v>
      </c>
      <c r="C445" s="224" t="s">
        <v>861</v>
      </c>
      <c r="D445" s="1" t="s">
        <v>2008</v>
      </c>
      <c r="E445" s="224" t="s">
        <v>955</v>
      </c>
      <c r="F445" s="224" t="s">
        <v>843</v>
      </c>
      <c r="G445" s="224" t="s">
        <v>844</v>
      </c>
      <c r="H445" s="224" t="s">
        <v>403</v>
      </c>
      <c r="I445" s="227" t="s">
        <v>4811</v>
      </c>
      <c r="J445" s="225" t="s">
        <v>4812</v>
      </c>
      <c r="K445" s="224" t="s">
        <v>845</v>
      </c>
      <c r="L445" s="225" t="s">
        <v>4813</v>
      </c>
      <c r="M445" s="224" t="s">
        <v>955</v>
      </c>
      <c r="N445" s="224" t="s">
        <v>956</v>
      </c>
      <c r="O445" s="224" t="s">
        <v>848</v>
      </c>
      <c r="P445" s="225" t="s">
        <v>4813</v>
      </c>
      <c r="Q445" s="224" t="s">
        <v>795</v>
      </c>
      <c r="R445" s="225" t="s">
        <v>4814</v>
      </c>
      <c r="S445" s="225" t="s">
        <v>4814</v>
      </c>
      <c r="T445" s="225" t="s">
        <v>4812</v>
      </c>
      <c r="U445" s="224" t="s">
        <v>885</v>
      </c>
      <c r="V445" s="224" t="s">
        <v>1260</v>
      </c>
      <c r="W445" s="224" t="s">
        <v>850</v>
      </c>
      <c r="X445" s="228" t="str">
        <f>VLOOKUP(HelpMe7[[#This Row],[Technician]],Technicians[#All],3,FALSE)</f>
        <v>RAK Ceramics</v>
      </c>
      <c r="Y445" s="228" t="str">
        <f>VLOOKUP(HelpMe7[[#This Row],[Technician]],Technicians[#All],2,FALSE)</f>
        <v>SAP Basis</v>
      </c>
      <c r="Z445" s="233" t="e">
        <f>IF((TEXT("Oct 28, 2024 00:00 AM","mmm dd, yyyy hh:mm") - TEXT(HelpMe7[[#This Row],[Updated Creation Date]],"mmm dd, yyyy hh:mm"))&gt;0, "Yes","No")</f>
        <v>#VALUE!</v>
      </c>
      <c r="AA445" s="230">
        <f ca="1">IF(HelpMe7[[#This Row],[Updated Resolved Date]]="-",NOW()-TEXT(HelpMe7[[#This Row],[Updated Creation Date]],"mmm dd, yyyy hh:mm"),HelpMe7[[#This Row],[Updated Resolved Date]]-HelpMe7[[#This Row],[Updated Creation Date]])</f>
        <v>19.788194444445253</v>
      </c>
      <c r="AB445" s="231" t="e">
        <f>YEAR(TEXT(HelpMe7[[#This Row],[Updated Creation Date]],"mmm dd, yyyy hh:mm"))</f>
        <v>#VALUE!</v>
      </c>
      <c r="AC445" s="228" t="e">
        <f>WEEKNUM(TEXT(HelpMe7[[#This Row],[Updated Creation Date]],"mmm dd, yyyy hh:mm"),2)</f>
        <v>#VALUE!</v>
      </c>
      <c r="AD445" s="228" t="e">
        <f>_xlfn.CONCAT(HelpMe7[[#This Row],[Year]],"-W",HelpMe7[[#This Row],[Week'#]])</f>
        <v>#VALUE!</v>
      </c>
      <c r="AE445" s="228" t="str">
        <f>IFERROR(VLOOKUP(HelpMe7[[#This Row],[ID]],CGTracker[#All],11,FALSE),"No CG Status Found")</f>
        <v>No CG Status Found</v>
      </c>
      <c r="AF445" s="228" t="e">
        <f>MONTH(TEXT(HelpMe7[[#This Row],[Updated Creation Date]],"mmm dd, yyyy hh:mm"))</f>
        <v>#VALUE!</v>
      </c>
      <c r="AG445" s="228" t="e">
        <f>_xlfn.CONCAT(HelpMe7[[#This Row],[Year]],"-M",HelpMe7[[#This Row],[Month]])</f>
        <v>#VALUE!</v>
      </c>
      <c r="AH445" s="228" t="str">
        <f ca="1">IF(HelpMe7[[#This Row],[Age]]&lt;2,"Less than 2",IF(HelpMe7[[#This Row],[Age]]&lt;5,"From 2 to 5",IF(HelpMe7[[#This Row],[Age]]&lt;10,"From 5 to 10","More than 10")))</f>
        <v>More than 10</v>
      </c>
      <c r="AI4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45532.600694444445</v>
      </c>
      <c r="AJ4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45552.388888888891</v>
      </c>
    </row>
    <row r="446" spans="1:36" ht="14.5">
      <c r="A446" s="237" t="s">
        <v>4815</v>
      </c>
      <c r="B446" s="224" t="s">
        <v>156</v>
      </c>
      <c r="C446" s="224" t="s">
        <v>795</v>
      </c>
      <c r="D446" s="1" t="s">
        <v>1076</v>
      </c>
      <c r="E446" s="224" t="s">
        <v>1075</v>
      </c>
      <c r="F446" s="224" t="s">
        <v>742</v>
      </c>
      <c r="G446" s="224" t="s">
        <v>864</v>
      </c>
      <c r="H446" s="224" t="s">
        <v>403</v>
      </c>
      <c r="I446" s="227" t="s">
        <v>4816</v>
      </c>
      <c r="J446" s="225" t="s">
        <v>4817</v>
      </c>
      <c r="K446" s="224" t="s">
        <v>845</v>
      </c>
      <c r="L446" s="225" t="s">
        <v>4818</v>
      </c>
      <c r="M446" s="224" t="s">
        <v>1075</v>
      </c>
      <c r="N446" s="224" t="s">
        <v>968</v>
      </c>
      <c r="O446" s="224" t="s">
        <v>848</v>
      </c>
      <c r="P446" s="225" t="s">
        <v>4818</v>
      </c>
      <c r="Q446" s="224" t="s">
        <v>795</v>
      </c>
      <c r="R446" s="225" t="s">
        <v>4819</v>
      </c>
      <c r="S446" s="225" t="s">
        <v>4820</v>
      </c>
      <c r="T446" s="225" t="s">
        <v>4817</v>
      </c>
      <c r="U446" s="224" t="s">
        <v>1260</v>
      </c>
      <c r="V446" s="224" t="s">
        <v>4821</v>
      </c>
      <c r="W446" s="224" t="s">
        <v>850</v>
      </c>
      <c r="X446" s="228" t="str">
        <f>VLOOKUP(HelpMe7[[#This Row],[Technician]],Technicians[#All],3,FALSE)</f>
        <v>RAK Ceramics</v>
      </c>
      <c r="Y446" s="228" t="str">
        <f>VLOOKUP(HelpMe7[[#This Row],[Technician]],Technicians[#All],2,FALSE)</f>
        <v>SAP SD</v>
      </c>
      <c r="Z446" s="233" t="e">
        <f>IF((TEXT("Oct 28, 2024 00:00 AM","mmm dd, yyyy hh:mm") - TEXT(HelpMe7[[#This Row],[Updated Creation Date]],"mmm dd, yyyy hh:mm"))&gt;0, "Yes","No")</f>
        <v>#VALUE!</v>
      </c>
      <c r="AA446" s="230">
        <f ca="1">IF(HelpMe7[[#This Row],[Updated Resolved Date]]="-",NOW()-TEXT(HelpMe7[[#This Row],[Updated Creation Date]],"mmm dd, yyyy hh:mm"),HelpMe7[[#This Row],[Updated Resolved Date]]-HelpMe7[[#This Row],[Updated Creation Date]])</f>
        <v>12.352083333331393</v>
      </c>
      <c r="AB446" s="231" t="e">
        <f>YEAR(TEXT(HelpMe7[[#This Row],[Updated Creation Date]],"mmm dd, yyyy hh:mm"))</f>
        <v>#VALUE!</v>
      </c>
      <c r="AC446" s="228" t="e">
        <f>WEEKNUM(TEXT(HelpMe7[[#This Row],[Updated Creation Date]],"mmm dd, yyyy hh:mm"),2)</f>
        <v>#VALUE!</v>
      </c>
      <c r="AD446" s="228" t="e">
        <f>_xlfn.CONCAT(HelpMe7[[#This Row],[Year]],"-W",HelpMe7[[#This Row],[Week'#]])</f>
        <v>#VALUE!</v>
      </c>
      <c r="AE446" s="228" t="str">
        <f>IFERROR(VLOOKUP(HelpMe7[[#This Row],[ID]],CGTracker[#All],11,FALSE),"No CG Status Found")</f>
        <v>No CG Status Found</v>
      </c>
      <c r="AF446" s="228" t="e">
        <f>MONTH(TEXT(HelpMe7[[#This Row],[Updated Creation Date]],"mmm dd, yyyy hh:mm"))</f>
        <v>#VALUE!</v>
      </c>
      <c r="AG446" s="228" t="e">
        <f>_xlfn.CONCAT(HelpMe7[[#This Row],[Year]],"-M",HelpMe7[[#This Row],[Month]])</f>
        <v>#VALUE!</v>
      </c>
      <c r="AH446" s="228" t="str">
        <f ca="1">IF(HelpMe7[[#This Row],[Age]]&lt;2,"Less than 2",IF(HelpMe7[[#This Row],[Age]]&lt;5,"From 2 to 5",IF(HelpMe7[[#This Row],[Age]]&lt;10,"From 5 to 10","More than 10")))</f>
        <v>More than 10</v>
      </c>
      <c r="AI4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45534.386111111111</v>
      </c>
      <c r="AJ4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45546.738194444442</v>
      </c>
    </row>
    <row r="447" spans="1:36" ht="14.5">
      <c r="A447" s="237" t="s">
        <v>4822</v>
      </c>
      <c r="B447" s="224" t="s">
        <v>117</v>
      </c>
      <c r="C447" s="224" t="s">
        <v>795</v>
      </c>
      <c r="D447" s="1" t="s">
        <v>2147</v>
      </c>
      <c r="E447" s="224" t="s">
        <v>2149</v>
      </c>
      <c r="F447" s="224" t="s">
        <v>843</v>
      </c>
      <c r="G447" s="224" t="s">
        <v>844</v>
      </c>
      <c r="H447" s="224" t="s">
        <v>403</v>
      </c>
      <c r="I447" s="227" t="s">
        <v>4793</v>
      </c>
      <c r="J447" s="225" t="s">
        <v>4823</v>
      </c>
      <c r="K447" s="224" t="s">
        <v>845</v>
      </c>
      <c r="L447" s="225" t="s">
        <v>4824</v>
      </c>
      <c r="M447" s="224" t="s">
        <v>2149</v>
      </c>
      <c r="N447" s="224" t="s">
        <v>997</v>
      </c>
      <c r="O447" s="224" t="s">
        <v>848</v>
      </c>
      <c r="P447" s="225" t="s">
        <v>4824</v>
      </c>
      <c r="Q447" s="224" t="s">
        <v>795</v>
      </c>
      <c r="R447" s="225" t="s">
        <v>4825</v>
      </c>
      <c r="S447" s="225" t="s">
        <v>4826</v>
      </c>
      <c r="T447" s="225" t="s">
        <v>4823</v>
      </c>
      <c r="U447" s="224" t="s">
        <v>885</v>
      </c>
      <c r="V447" s="224" t="s">
        <v>1260</v>
      </c>
      <c r="W447" s="224" t="s">
        <v>850</v>
      </c>
      <c r="X447" s="228" t="str">
        <f>VLOOKUP(HelpMe7[[#This Row],[Technician]],Technicians[#All],3,FALSE)</f>
        <v>RAK Ceramics</v>
      </c>
      <c r="Y447" s="228" t="str">
        <f>VLOOKUP(HelpMe7[[#This Row],[Technician]],Technicians[#All],2,FALSE)</f>
        <v>SAP Basis</v>
      </c>
      <c r="Z447" s="233" t="e">
        <f>IF((TEXT("Oct 28, 2024 00:00 AM","mmm dd, yyyy hh:mm") - TEXT(HelpMe7[[#This Row],[Updated Creation Date]],"mmm dd, yyyy hh:mm"))&gt;0, "Yes","No")</f>
        <v>#VALUE!</v>
      </c>
      <c r="AA447" s="230">
        <f ca="1">IF(HelpMe7[[#This Row],[Updated Resolved Date]]="-",NOW()-TEXT(HelpMe7[[#This Row],[Updated Creation Date]],"mmm dd, yyyy hh:mm"),HelpMe7[[#This Row],[Updated Resolved Date]]-HelpMe7[[#This Row],[Updated Creation Date]])</f>
        <v>6.0347222222189885</v>
      </c>
      <c r="AB447" s="231" t="e">
        <f>YEAR(TEXT(HelpMe7[[#This Row],[Updated Creation Date]],"mmm dd, yyyy hh:mm"))</f>
        <v>#VALUE!</v>
      </c>
      <c r="AC447" s="228" t="e">
        <f>WEEKNUM(TEXT(HelpMe7[[#This Row],[Updated Creation Date]],"mmm dd, yyyy hh:mm"),2)</f>
        <v>#VALUE!</v>
      </c>
      <c r="AD447" s="228" t="e">
        <f>_xlfn.CONCAT(HelpMe7[[#This Row],[Year]],"-W",HelpMe7[[#This Row],[Week'#]])</f>
        <v>#VALUE!</v>
      </c>
      <c r="AE447" s="228" t="str">
        <f>IFERROR(VLOOKUP(HelpMe7[[#This Row],[ID]],CGTracker[#All],11,FALSE),"No CG Status Found")</f>
        <v>No CG Status Found</v>
      </c>
      <c r="AF447" s="228" t="e">
        <f>MONTH(TEXT(HelpMe7[[#This Row],[Updated Creation Date]],"mmm dd, yyyy hh:mm"))</f>
        <v>#VALUE!</v>
      </c>
      <c r="AG447" s="228" t="e">
        <f>_xlfn.CONCAT(HelpMe7[[#This Row],[Year]],"-M",HelpMe7[[#This Row],[Month]])</f>
        <v>#VALUE!</v>
      </c>
      <c r="AH447" s="228" t="str">
        <f ca="1">IF(HelpMe7[[#This Row],[Age]]&lt;2,"Less than 2",IF(HelpMe7[[#This Row],[Age]]&lt;5,"From 2 to 5",IF(HelpMe7[[#This Row],[Age]]&lt;10,"From 5 to 10","More than 10")))</f>
        <v>From 5 to 10</v>
      </c>
      <c r="AI4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45532.652777777781</v>
      </c>
      <c r="AJ4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45538.6875</v>
      </c>
    </row>
    <row r="448" spans="1:36" ht="14.5">
      <c r="A448" s="237" t="s">
        <v>4827</v>
      </c>
      <c r="B448" s="224" t="s">
        <v>156</v>
      </c>
      <c r="C448" s="224" t="s">
        <v>906</v>
      </c>
      <c r="D448" s="1" t="s">
        <v>1319</v>
      </c>
      <c r="E448" s="224" t="s">
        <v>936</v>
      </c>
      <c r="F448" s="224" t="s">
        <v>742</v>
      </c>
      <c r="G448" s="224" t="s">
        <v>516</v>
      </c>
      <c r="H448" s="224" t="s">
        <v>403</v>
      </c>
      <c r="I448" s="227" t="s">
        <v>4828</v>
      </c>
      <c r="J448" s="225" t="s">
        <v>4829</v>
      </c>
      <c r="K448" s="224" t="s">
        <v>845</v>
      </c>
      <c r="L448" s="225" t="s">
        <v>4630</v>
      </c>
      <c r="M448" s="224" t="s">
        <v>936</v>
      </c>
      <c r="N448" s="224" t="s">
        <v>878</v>
      </c>
      <c r="O448" s="224" t="s">
        <v>920</v>
      </c>
      <c r="P448" s="225" t="s">
        <v>4630</v>
      </c>
      <c r="Q448" s="224" t="s">
        <v>861</v>
      </c>
      <c r="R448" s="225" t="s">
        <v>4830</v>
      </c>
      <c r="S448" s="225" t="s">
        <v>4830</v>
      </c>
      <c r="T448" s="225" t="s">
        <v>4829</v>
      </c>
      <c r="U448" s="224" t="s">
        <v>1260</v>
      </c>
      <c r="V448" s="224" t="s">
        <v>1260</v>
      </c>
      <c r="W448" s="224" t="s">
        <v>850</v>
      </c>
      <c r="X448" s="228" t="str">
        <f>VLOOKUP(HelpMe7[[#This Row],[Technician]],Technicians[#All],3,FALSE)</f>
        <v>RAK Ceramics</v>
      </c>
      <c r="Y448" s="228" t="str">
        <f>VLOOKUP(HelpMe7[[#This Row],[Technician]],Technicians[#All],2,FALSE)</f>
        <v>SAP SD</v>
      </c>
      <c r="Z448" s="233" t="e">
        <f>IF((TEXT("Oct 28, 2024 00:00 AM","mmm dd, yyyy hh:mm") - TEXT(HelpMe7[[#This Row],[Updated Creation Date]],"mmm dd, yyyy hh:mm"))&gt;0, "Yes","No")</f>
        <v>#VALUE!</v>
      </c>
      <c r="AA448" s="230">
        <f ca="1">IF(HelpMe7[[#This Row],[Updated Resolved Date]]="-",NOW()-TEXT(HelpMe7[[#This Row],[Updated Creation Date]],"mmm dd, yyyy hh:mm"),HelpMe7[[#This Row],[Updated Resolved Date]]-HelpMe7[[#This Row],[Updated Creation Date]])</f>
        <v>6.1902777777722804</v>
      </c>
      <c r="AB448" s="231" t="e">
        <f>YEAR(TEXT(HelpMe7[[#This Row],[Updated Creation Date]],"mmm dd, yyyy hh:mm"))</f>
        <v>#VALUE!</v>
      </c>
      <c r="AC448" s="228" t="e">
        <f>WEEKNUM(TEXT(HelpMe7[[#This Row],[Updated Creation Date]],"mmm dd, yyyy hh:mm"),2)</f>
        <v>#VALUE!</v>
      </c>
      <c r="AD448" s="228" t="e">
        <f>_xlfn.CONCAT(HelpMe7[[#This Row],[Year]],"-W",HelpMe7[[#This Row],[Week'#]])</f>
        <v>#VALUE!</v>
      </c>
      <c r="AE448" s="228" t="str">
        <f>IFERROR(VLOOKUP(HelpMe7[[#This Row],[ID]],CGTracker[#All],11,FALSE),"No CG Status Found")</f>
        <v>No CG Status Found</v>
      </c>
      <c r="AF448" s="228" t="e">
        <f>MONTH(TEXT(HelpMe7[[#This Row],[Updated Creation Date]],"mmm dd, yyyy hh:mm"))</f>
        <v>#VALUE!</v>
      </c>
      <c r="AG448" s="228" t="e">
        <f>_xlfn.CONCAT(HelpMe7[[#This Row],[Year]],"-M",HelpMe7[[#This Row],[Month]])</f>
        <v>#VALUE!</v>
      </c>
      <c r="AH448" s="228" t="str">
        <f ca="1">IF(HelpMe7[[#This Row],[Age]]&lt;2,"Less than 2",IF(HelpMe7[[#This Row],[Age]]&lt;5,"From 2 to 5",IF(HelpMe7[[#This Row],[Age]]&lt;10,"From 5 to 10","More than 10")))</f>
        <v>From 5 to 10</v>
      </c>
      <c r="AI4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45533.498611111114</v>
      </c>
      <c r="AJ4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45539.688888888886</v>
      </c>
    </row>
    <row r="449" spans="1:36" ht="14.5">
      <c r="A449" s="237" t="s">
        <v>4831</v>
      </c>
      <c r="B449" s="224" t="s">
        <v>156</v>
      </c>
      <c r="C449" s="224" t="s">
        <v>861</v>
      </c>
      <c r="D449" s="1" t="s">
        <v>580</v>
      </c>
      <c r="E449" s="224" t="s">
        <v>905</v>
      </c>
      <c r="F449" s="224" t="s">
        <v>941</v>
      </c>
      <c r="G449" s="224" t="s">
        <v>980</v>
      </c>
      <c r="H449" s="224" t="s">
        <v>268</v>
      </c>
      <c r="I449" s="227" t="s">
        <v>4832</v>
      </c>
      <c r="J449" s="225" t="s">
        <v>4833</v>
      </c>
      <c r="K449" s="224" t="s">
        <v>845</v>
      </c>
      <c r="L449" s="225" t="s">
        <v>1260</v>
      </c>
      <c r="M449" s="224" t="s">
        <v>905</v>
      </c>
      <c r="N449" s="224" t="s">
        <v>860</v>
      </c>
      <c r="O449" s="224" t="s">
        <v>920</v>
      </c>
      <c r="P449" s="225" t="s">
        <v>4834</v>
      </c>
      <c r="Q449" s="224" t="s">
        <v>861</v>
      </c>
      <c r="R449" s="225" t="s">
        <v>1260</v>
      </c>
      <c r="S449" s="225" t="s">
        <v>4835</v>
      </c>
      <c r="T449" s="225" t="s">
        <v>4833</v>
      </c>
      <c r="U449" s="224" t="s">
        <v>1260</v>
      </c>
      <c r="V449" s="224" t="s">
        <v>4836</v>
      </c>
      <c r="W449" s="224" t="s">
        <v>850</v>
      </c>
      <c r="X449" s="228" t="str">
        <f>VLOOKUP(HelpMe7[[#This Row],[Technician]],Technicians[#All],3,FALSE)</f>
        <v>Capgemini</v>
      </c>
      <c r="Y449" s="228" t="str">
        <f>VLOOKUP(HelpMe7[[#This Row],[Technician]],Technicians[#All],2,FALSE)</f>
        <v>SAP FICO</v>
      </c>
      <c r="Z449" s="233" t="e">
        <f>IF((TEXT("Oct 28, 2024 00:00 AM","mmm dd, yyyy hh:mm") - TEXT(HelpMe7[[#This Row],[Updated Creation Date]],"mmm dd, yyyy hh:mm"))&gt;0, "Yes","No")</f>
        <v>#VALUE!</v>
      </c>
      <c r="AA449" s="230">
        <f ca="1">IF(HelpMe7[[#This Row],[Updated Resolved Date]]="-",NOW()-TEXT(HelpMe7[[#This Row],[Updated Creation Date]],"mmm dd, yyyy hh:mm"),HelpMe7[[#This Row],[Updated Resolved Date]]-HelpMe7[[#This Row],[Updated Creation Date]])</f>
        <v>120.07975127314421</v>
      </c>
      <c r="AB449" s="231" t="e">
        <f>YEAR(TEXT(HelpMe7[[#This Row],[Updated Creation Date]],"mmm dd, yyyy hh:mm"))</f>
        <v>#VALUE!</v>
      </c>
      <c r="AC449" s="228" t="e">
        <f>WEEKNUM(TEXT(HelpMe7[[#This Row],[Updated Creation Date]],"mmm dd, yyyy hh:mm"),2)</f>
        <v>#VALUE!</v>
      </c>
      <c r="AD449" s="228" t="e">
        <f>_xlfn.CONCAT(HelpMe7[[#This Row],[Year]],"-W",HelpMe7[[#This Row],[Week'#]])</f>
        <v>#VALUE!</v>
      </c>
      <c r="AE449" s="228" t="str">
        <f>IFERROR(VLOOKUP(HelpMe7[[#This Row],[ID]],CGTracker[#All],11,FALSE),"No CG Status Found")</f>
        <v>No CG Status Found</v>
      </c>
      <c r="AF449" s="228" t="e">
        <f>MONTH(TEXT(HelpMe7[[#This Row],[Updated Creation Date]],"mmm dd, yyyy hh:mm"))</f>
        <v>#VALUE!</v>
      </c>
      <c r="AG449" s="228" t="e">
        <f>_xlfn.CONCAT(HelpMe7[[#This Row],[Year]],"-M",HelpMe7[[#This Row],[Month]])</f>
        <v>#VALUE!</v>
      </c>
      <c r="AH449" s="228" t="str">
        <f ca="1">IF(HelpMe7[[#This Row],[Age]]&lt;2,"Less than 2",IF(HelpMe7[[#This Row],[Age]]&lt;5,"From 2 to 5",IF(HelpMe7[[#This Row],[Age]]&lt;10,"From 5 to 10","More than 10")))</f>
        <v>More than 10</v>
      </c>
      <c r="AI4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45532.705555555556</v>
      </c>
      <c r="AJ4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50" spans="1:36" ht="14.5">
      <c r="A450" s="237" t="s">
        <v>4837</v>
      </c>
      <c r="B450" s="224" t="s">
        <v>156</v>
      </c>
      <c r="C450" s="224" t="s">
        <v>795</v>
      </c>
      <c r="D450" s="1" t="s">
        <v>1892</v>
      </c>
      <c r="E450" s="224" t="s">
        <v>905</v>
      </c>
      <c r="F450" s="224" t="s">
        <v>742</v>
      </c>
      <c r="G450" s="224" t="s">
        <v>516</v>
      </c>
      <c r="H450" s="224" t="s">
        <v>403</v>
      </c>
      <c r="I450" s="227" t="s">
        <v>4838</v>
      </c>
      <c r="J450" s="225" t="s">
        <v>4839</v>
      </c>
      <c r="K450" s="224" t="s">
        <v>845</v>
      </c>
      <c r="L450" s="225" t="s">
        <v>4840</v>
      </c>
      <c r="M450" s="224" t="s">
        <v>905</v>
      </c>
      <c r="N450" s="224" t="s">
        <v>860</v>
      </c>
      <c r="O450" s="224" t="s">
        <v>920</v>
      </c>
      <c r="P450" s="225" t="s">
        <v>4840</v>
      </c>
      <c r="Q450" s="224" t="s">
        <v>795</v>
      </c>
      <c r="R450" s="225" t="s">
        <v>4841</v>
      </c>
      <c r="S450" s="225" t="s">
        <v>4842</v>
      </c>
      <c r="T450" s="225" t="s">
        <v>4839</v>
      </c>
      <c r="U450" s="224" t="s">
        <v>1260</v>
      </c>
      <c r="V450" s="224" t="s">
        <v>4843</v>
      </c>
      <c r="W450" s="224" t="s">
        <v>850</v>
      </c>
      <c r="X450" s="228" t="str">
        <f>VLOOKUP(HelpMe7[[#This Row],[Technician]],Technicians[#All],3,FALSE)</f>
        <v>RAK Ceramics</v>
      </c>
      <c r="Y450" s="228" t="str">
        <f>VLOOKUP(HelpMe7[[#This Row],[Technician]],Technicians[#All],2,FALSE)</f>
        <v>SAP SD</v>
      </c>
      <c r="Z450" s="233" t="e">
        <f>IF((TEXT("Oct 28, 2024 00:00 AM","mmm dd, yyyy hh:mm") - TEXT(HelpMe7[[#This Row],[Updated Creation Date]],"mmm dd, yyyy hh:mm"))&gt;0, "Yes","No")</f>
        <v>#VALUE!</v>
      </c>
      <c r="AA450" s="230">
        <f ca="1">IF(HelpMe7[[#This Row],[Updated Resolved Date]]="-",NOW()-TEXT(HelpMe7[[#This Row],[Updated Creation Date]],"mmm dd, yyyy hh:mm"),HelpMe7[[#This Row],[Updated Resolved Date]]-HelpMe7[[#This Row],[Updated Creation Date]])</f>
        <v>33.236111111109494</v>
      </c>
      <c r="AB450" s="231" t="e">
        <f>YEAR(TEXT(HelpMe7[[#This Row],[Updated Creation Date]],"mmm dd, yyyy hh:mm"))</f>
        <v>#VALUE!</v>
      </c>
      <c r="AC450" s="228" t="e">
        <f>WEEKNUM(TEXT(HelpMe7[[#This Row],[Updated Creation Date]],"mmm dd, yyyy hh:mm"),2)</f>
        <v>#VALUE!</v>
      </c>
      <c r="AD450" s="228" t="e">
        <f>_xlfn.CONCAT(HelpMe7[[#This Row],[Year]],"-W",HelpMe7[[#This Row],[Week'#]])</f>
        <v>#VALUE!</v>
      </c>
      <c r="AE450" s="228" t="str">
        <f>IFERROR(VLOOKUP(HelpMe7[[#This Row],[ID]],CGTracker[#All],11,FALSE),"No CG Status Found")</f>
        <v>No CG Status Found</v>
      </c>
      <c r="AF450" s="228" t="e">
        <f>MONTH(TEXT(HelpMe7[[#This Row],[Updated Creation Date]],"mmm dd, yyyy hh:mm"))</f>
        <v>#VALUE!</v>
      </c>
      <c r="AG450" s="228" t="e">
        <f>_xlfn.CONCAT(HelpMe7[[#This Row],[Year]],"-M",HelpMe7[[#This Row],[Month]])</f>
        <v>#VALUE!</v>
      </c>
      <c r="AH450" s="228" t="str">
        <f ca="1">IF(HelpMe7[[#This Row],[Age]]&lt;2,"Less than 2",IF(HelpMe7[[#This Row],[Age]]&lt;5,"From 2 to 5",IF(HelpMe7[[#This Row],[Age]]&lt;10,"From 5 to 10","More than 10")))</f>
        <v>More than 10</v>
      </c>
      <c r="AI4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45534.508333333331</v>
      </c>
      <c r="AJ4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45567.744444444441</v>
      </c>
    </row>
    <row r="451" spans="1:36" ht="14.5">
      <c r="A451" s="237" t="s">
        <v>4844</v>
      </c>
      <c r="B451" s="224" t="s">
        <v>117</v>
      </c>
      <c r="C451" s="224" t="s">
        <v>906</v>
      </c>
      <c r="D451" s="1" t="s">
        <v>1040</v>
      </c>
      <c r="E451" s="224" t="s">
        <v>1041</v>
      </c>
      <c r="F451" s="224" t="s">
        <v>843</v>
      </c>
      <c r="G451" s="224" t="s">
        <v>844</v>
      </c>
      <c r="H451" s="224" t="s">
        <v>403</v>
      </c>
      <c r="I451" s="227" t="s">
        <v>4845</v>
      </c>
      <c r="J451" s="225" t="s">
        <v>4846</v>
      </c>
      <c r="K451" s="224" t="s">
        <v>845</v>
      </c>
      <c r="L451" s="225" t="s">
        <v>4847</v>
      </c>
      <c r="M451" s="224" t="s">
        <v>1042</v>
      </c>
      <c r="N451" s="224" t="s">
        <v>1043</v>
      </c>
      <c r="O451" s="224" t="s">
        <v>848</v>
      </c>
      <c r="P451" s="225" t="s">
        <v>4847</v>
      </c>
      <c r="Q451" s="224" t="s">
        <v>861</v>
      </c>
      <c r="R451" s="225" t="s">
        <v>4848</v>
      </c>
      <c r="S451" s="225" t="s">
        <v>4848</v>
      </c>
      <c r="T451" s="225" t="s">
        <v>4846</v>
      </c>
      <c r="U451" s="224" t="s">
        <v>885</v>
      </c>
      <c r="V451" s="224" t="s">
        <v>1260</v>
      </c>
      <c r="W451" s="224" t="s">
        <v>850</v>
      </c>
      <c r="X451" s="228" t="str">
        <f>VLOOKUP(HelpMe7[[#This Row],[Technician]],Technicians[#All],3,FALSE)</f>
        <v>RAK Ceramics</v>
      </c>
      <c r="Y451" s="228" t="str">
        <f>VLOOKUP(HelpMe7[[#This Row],[Technician]],Technicians[#All],2,FALSE)</f>
        <v>SAP Basis</v>
      </c>
      <c r="Z451" s="233" t="e">
        <f>IF((TEXT("Oct 28, 2024 00:00 AM","mmm dd, yyyy hh:mm") - TEXT(HelpMe7[[#This Row],[Updated Creation Date]],"mmm dd, yyyy hh:mm"))&gt;0, "Yes","No")</f>
        <v>#VALUE!</v>
      </c>
      <c r="AA451" s="230">
        <f ca="1">IF(HelpMe7[[#This Row],[Updated Resolved Date]]="-",NOW()-TEXT(HelpMe7[[#This Row],[Updated Creation Date]],"mmm dd, yyyy hh:mm"),HelpMe7[[#This Row],[Updated Resolved Date]]-HelpMe7[[#This Row],[Updated Creation Date]])</f>
        <v>46.198611111110949</v>
      </c>
      <c r="AB451" s="231" t="e">
        <f>YEAR(TEXT(HelpMe7[[#This Row],[Updated Creation Date]],"mmm dd, yyyy hh:mm"))</f>
        <v>#VALUE!</v>
      </c>
      <c r="AC451" s="228" t="e">
        <f>WEEKNUM(TEXT(HelpMe7[[#This Row],[Updated Creation Date]],"mmm dd, yyyy hh:mm"),2)</f>
        <v>#VALUE!</v>
      </c>
      <c r="AD451" s="228" t="e">
        <f>_xlfn.CONCAT(HelpMe7[[#This Row],[Year]],"-W",HelpMe7[[#This Row],[Week'#]])</f>
        <v>#VALUE!</v>
      </c>
      <c r="AE451" s="228" t="str">
        <f>IFERROR(VLOOKUP(HelpMe7[[#This Row],[ID]],CGTracker[#All],11,FALSE),"No CG Status Found")</f>
        <v>No CG Status Found</v>
      </c>
      <c r="AF451" s="228" t="e">
        <f>MONTH(TEXT(HelpMe7[[#This Row],[Updated Creation Date]],"mmm dd, yyyy hh:mm"))</f>
        <v>#VALUE!</v>
      </c>
      <c r="AG451" s="228" t="e">
        <f>_xlfn.CONCAT(HelpMe7[[#This Row],[Year]],"-M",HelpMe7[[#This Row],[Month]])</f>
        <v>#VALUE!</v>
      </c>
      <c r="AH451" s="228" t="str">
        <f ca="1">IF(HelpMe7[[#This Row],[Age]]&lt;2,"Less than 2",IF(HelpMe7[[#This Row],[Age]]&lt;5,"From 2 to 5",IF(HelpMe7[[#This Row],[Age]]&lt;10,"From 5 to 10","More than 10")))</f>
        <v>More than 10</v>
      </c>
      <c r="AI4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45534.399305555555</v>
      </c>
      <c r="AJ4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45580.597916666666</v>
      </c>
    </row>
    <row r="452" spans="1:36" ht="14.5">
      <c r="A452" s="237" t="s">
        <v>4849</v>
      </c>
      <c r="B452" s="224" t="s">
        <v>117</v>
      </c>
      <c r="C452" s="224" t="s">
        <v>906</v>
      </c>
      <c r="D452" s="1" t="s">
        <v>1733</v>
      </c>
      <c r="E452" s="224" t="s">
        <v>1734</v>
      </c>
      <c r="F452" s="224" t="s">
        <v>843</v>
      </c>
      <c r="G452" s="224" t="s">
        <v>844</v>
      </c>
      <c r="H452" s="224" t="s">
        <v>403</v>
      </c>
      <c r="I452" s="227" t="s">
        <v>4850</v>
      </c>
      <c r="J452" s="225" t="s">
        <v>4851</v>
      </c>
      <c r="K452" s="224" t="s">
        <v>845</v>
      </c>
      <c r="L452" s="225" t="s">
        <v>4852</v>
      </c>
      <c r="M452" s="224" t="s">
        <v>1734</v>
      </c>
      <c r="N452" s="224" t="s">
        <v>1681</v>
      </c>
      <c r="O452" s="224" t="s">
        <v>848</v>
      </c>
      <c r="P452" s="225" t="s">
        <v>4852</v>
      </c>
      <c r="Q452" s="224" t="s">
        <v>861</v>
      </c>
      <c r="R452" s="225" t="s">
        <v>4853</v>
      </c>
      <c r="S452" s="225" t="s">
        <v>4854</v>
      </c>
      <c r="T452" s="225" t="s">
        <v>4851</v>
      </c>
      <c r="U452" s="224" t="s">
        <v>885</v>
      </c>
      <c r="V452" s="224" t="s">
        <v>1260</v>
      </c>
      <c r="W452" s="224" t="s">
        <v>850</v>
      </c>
      <c r="X452" s="228" t="str">
        <f>VLOOKUP(HelpMe7[[#This Row],[Technician]],Technicians[#All],3,FALSE)</f>
        <v>RAK Ceramics</v>
      </c>
      <c r="Y452" s="228" t="str">
        <f>VLOOKUP(HelpMe7[[#This Row],[Technician]],Technicians[#All],2,FALSE)</f>
        <v>SAP Basis</v>
      </c>
      <c r="Z452" s="230" t="e">
        <f>IF((TEXT("Oct 28, 2024 00:00 AM","mmm dd, yyyy hh:mm") - TEXT(HelpMe7[[#This Row],[Updated Creation Date]],"mmm dd, yyyy hh:mm"))&gt;0, "Yes","No")</f>
        <v>#VALUE!</v>
      </c>
      <c r="AA452" s="230">
        <f ca="1">IF(HelpMe7[[#This Row],[Updated Resolved Date]]="-",NOW()-TEXT(HelpMe7[[#This Row],[Updated Creation Date]],"mmm dd, yyyy hh:mm"),HelpMe7[[#This Row],[Updated Resolved Date]]-HelpMe7[[#This Row],[Updated Creation Date]])</f>
        <v>53.824305555557657</v>
      </c>
      <c r="AB452" s="231" t="e">
        <f>YEAR(TEXT(HelpMe7[[#This Row],[Updated Creation Date]],"mmm dd, yyyy hh:mm"))</f>
        <v>#VALUE!</v>
      </c>
      <c r="AC452" s="228" t="e">
        <f>WEEKNUM(TEXT(HelpMe7[[#This Row],[Updated Creation Date]],"mmm dd, yyyy hh:mm"),2)</f>
        <v>#VALUE!</v>
      </c>
      <c r="AD452" s="228" t="e">
        <f>_xlfn.CONCAT(HelpMe7[[#This Row],[Year]],"-W",HelpMe7[[#This Row],[Week'#]])</f>
        <v>#VALUE!</v>
      </c>
      <c r="AE452" s="228" t="str">
        <f>IFERROR(VLOOKUP(HelpMe7[[#This Row],[ID]],CGTracker[#All],11,FALSE),"No CG Status Found")</f>
        <v>No CG Status Found</v>
      </c>
      <c r="AF452" s="228" t="e">
        <f>MONTH(TEXT(HelpMe7[[#This Row],[Updated Creation Date]],"mmm dd, yyyy hh:mm"))</f>
        <v>#VALUE!</v>
      </c>
      <c r="AG452" s="228" t="e">
        <f>_xlfn.CONCAT(HelpMe7[[#This Row],[Year]],"-M",HelpMe7[[#This Row],[Month]])</f>
        <v>#VALUE!</v>
      </c>
      <c r="AH452" s="228" t="str">
        <f ca="1">IF(HelpMe7[[#This Row],[Age]]&lt;2,"Less than 2",IF(HelpMe7[[#This Row],[Age]]&lt;5,"From 2 to 5",IF(HelpMe7[[#This Row],[Age]]&lt;10,"From 5 to 10","More than 10")))</f>
        <v>More than 10</v>
      </c>
      <c r="AI4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45535.604166666664</v>
      </c>
      <c r="AJ4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45589.428472222222</v>
      </c>
    </row>
    <row r="453" spans="1:36" ht="14.5">
      <c r="A453" s="237" t="s">
        <v>4855</v>
      </c>
      <c r="B453" s="224" t="s">
        <v>117</v>
      </c>
      <c r="C453" s="224" t="s">
        <v>861</v>
      </c>
      <c r="D453" s="1" t="s">
        <v>1684</v>
      </c>
      <c r="E453" s="224" t="s">
        <v>1685</v>
      </c>
      <c r="F453" s="224" t="s">
        <v>843</v>
      </c>
      <c r="G453" s="224" t="s">
        <v>844</v>
      </c>
      <c r="H453" s="224" t="s">
        <v>403</v>
      </c>
      <c r="I453" s="227" t="s">
        <v>4856</v>
      </c>
      <c r="J453" s="225" t="s">
        <v>4857</v>
      </c>
      <c r="K453" s="224" t="s">
        <v>845</v>
      </c>
      <c r="L453" s="225" t="s">
        <v>4702</v>
      </c>
      <c r="M453" s="224" t="s">
        <v>1685</v>
      </c>
      <c r="N453" s="224" t="s">
        <v>983</v>
      </c>
      <c r="O453" s="224" t="s">
        <v>848</v>
      </c>
      <c r="P453" s="225" t="s">
        <v>4702</v>
      </c>
      <c r="Q453" s="224" t="s">
        <v>795</v>
      </c>
      <c r="R453" s="225" t="s">
        <v>4858</v>
      </c>
      <c r="S453" s="225" t="s">
        <v>4858</v>
      </c>
      <c r="T453" s="225" t="s">
        <v>4857</v>
      </c>
      <c r="U453" s="224" t="s">
        <v>885</v>
      </c>
      <c r="V453" s="224" t="s">
        <v>1260</v>
      </c>
      <c r="W453" s="224" t="s">
        <v>850</v>
      </c>
      <c r="X453" s="228" t="str">
        <f>VLOOKUP(HelpMe7[[#This Row],[Technician]],Technicians[#All],3,FALSE)</f>
        <v>RAK Ceramics</v>
      </c>
      <c r="Y453" s="228" t="str">
        <f>VLOOKUP(HelpMe7[[#This Row],[Technician]],Technicians[#All],2,FALSE)</f>
        <v>SAP Basis</v>
      </c>
      <c r="Z453" s="233" t="e">
        <f>IF((TEXT("Oct 28, 2024 00:00 AM","mmm dd, yyyy hh:mm") - TEXT(HelpMe7[[#This Row],[Updated Creation Date]],"mmm dd, yyyy hh:mm"))&gt;0, "Yes","No")</f>
        <v>#VALUE!</v>
      </c>
      <c r="AA453" s="230">
        <f ca="1">IF(HelpMe7[[#This Row],[Updated Resolved Date]]="-",NOW()-TEXT(HelpMe7[[#This Row],[Updated Creation Date]],"mmm dd, yyyy hh:mm"),HelpMe7[[#This Row],[Updated Resolved Date]]-HelpMe7[[#This Row],[Updated Creation Date]])</f>
        <v>19.023611111115315</v>
      </c>
      <c r="AB453" s="231" t="e">
        <f>YEAR(TEXT(HelpMe7[[#This Row],[Updated Creation Date]],"mmm dd, yyyy hh:mm"))</f>
        <v>#VALUE!</v>
      </c>
      <c r="AC453" s="228" t="e">
        <f>WEEKNUM(TEXT(HelpMe7[[#This Row],[Updated Creation Date]],"mmm dd, yyyy hh:mm"),2)</f>
        <v>#VALUE!</v>
      </c>
      <c r="AD453" s="228" t="e">
        <f>_xlfn.CONCAT(HelpMe7[[#This Row],[Year]],"-W",HelpMe7[[#This Row],[Week'#]])</f>
        <v>#VALUE!</v>
      </c>
      <c r="AE453" s="228" t="str">
        <f>IFERROR(VLOOKUP(HelpMe7[[#This Row],[ID]],CGTracker[#All],11,FALSE),"No CG Status Found")</f>
        <v>No CG Status Found</v>
      </c>
      <c r="AF453" s="228" t="e">
        <f>MONTH(TEXT(HelpMe7[[#This Row],[Updated Creation Date]],"mmm dd, yyyy hh:mm"))</f>
        <v>#VALUE!</v>
      </c>
      <c r="AG453" s="228" t="e">
        <f>_xlfn.CONCAT(HelpMe7[[#This Row],[Year]],"-M",HelpMe7[[#This Row],[Month]])</f>
        <v>#VALUE!</v>
      </c>
      <c r="AH453" s="228" t="str">
        <f ca="1">IF(HelpMe7[[#This Row],[Age]]&lt;2,"Less than 2",IF(HelpMe7[[#This Row],[Age]]&lt;5,"From 2 to 5",IF(HelpMe7[[#This Row],[Age]]&lt;10,"From 5 to 10","More than 10")))</f>
        <v>More than 10</v>
      </c>
      <c r="AI4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45535.606944444444</v>
      </c>
      <c r="AJ4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45554.630555555559</v>
      </c>
    </row>
    <row r="454" spans="1:36" ht="14.5">
      <c r="A454" s="237" t="s">
        <v>4859</v>
      </c>
      <c r="B454" s="224" t="s">
        <v>156</v>
      </c>
      <c r="C454" s="224" t="s">
        <v>795</v>
      </c>
      <c r="D454" s="1" t="s">
        <v>4860</v>
      </c>
      <c r="E454" s="224" t="s">
        <v>2438</v>
      </c>
      <c r="F454" s="224" t="s">
        <v>742</v>
      </c>
      <c r="G454" s="224" t="s">
        <v>516</v>
      </c>
      <c r="H454" s="224" t="s">
        <v>403</v>
      </c>
      <c r="I454" s="227" t="s">
        <v>4861</v>
      </c>
      <c r="J454" s="225" t="s">
        <v>4862</v>
      </c>
      <c r="K454" s="224" t="s">
        <v>845</v>
      </c>
      <c r="L454" s="225" t="s">
        <v>4863</v>
      </c>
      <c r="M454" s="224" t="s">
        <v>846</v>
      </c>
      <c r="N454" s="224" t="s">
        <v>983</v>
      </c>
      <c r="O454" s="224" t="s">
        <v>920</v>
      </c>
      <c r="P454" s="225" t="s">
        <v>4863</v>
      </c>
      <c r="Q454" s="224" t="s">
        <v>795</v>
      </c>
      <c r="R454" s="225" t="s">
        <v>4864</v>
      </c>
      <c r="S454" s="225" t="s">
        <v>4865</v>
      </c>
      <c r="T454" s="225" t="s">
        <v>4862</v>
      </c>
      <c r="U454" s="224" t="s">
        <v>1260</v>
      </c>
      <c r="V454" s="224" t="s">
        <v>1260</v>
      </c>
      <c r="W454" s="224" t="s">
        <v>1260</v>
      </c>
      <c r="X454" s="228" t="str">
        <f>VLOOKUP(HelpMe7[[#This Row],[Technician]],Technicians[#All],3,FALSE)</f>
        <v>RAK Ceramics</v>
      </c>
      <c r="Y454" s="228" t="str">
        <f>VLOOKUP(HelpMe7[[#This Row],[Technician]],Technicians[#All],2,FALSE)</f>
        <v>SAP SD</v>
      </c>
      <c r="Z454" s="233" t="e">
        <f>IF((TEXT("Oct 28, 2024 00:00 AM","mmm dd, yyyy hh:mm") - TEXT(HelpMe7[[#This Row],[Updated Creation Date]],"mmm dd, yyyy hh:mm"))&gt;0, "Yes","No")</f>
        <v>#VALUE!</v>
      </c>
      <c r="AA454" s="230">
        <f ca="1">IF(HelpMe7[[#This Row],[Updated Resolved Date]]="-",NOW()-TEXT(HelpMe7[[#This Row],[Updated Creation Date]],"mmm dd, yyyy hh:mm"),HelpMe7[[#This Row],[Updated Resolved Date]]-HelpMe7[[#This Row],[Updated Creation Date]])</f>
        <v>8.1611111111051287</v>
      </c>
      <c r="AB454" s="231" t="e">
        <f>YEAR(TEXT(HelpMe7[[#This Row],[Updated Creation Date]],"mmm dd, yyyy hh:mm"))</f>
        <v>#VALUE!</v>
      </c>
      <c r="AC454" s="228" t="e">
        <f>WEEKNUM(TEXT(HelpMe7[[#This Row],[Updated Creation Date]],"mmm dd, yyyy hh:mm"),2)</f>
        <v>#VALUE!</v>
      </c>
      <c r="AD454" s="228" t="e">
        <f>_xlfn.CONCAT(HelpMe7[[#This Row],[Year]],"-W",HelpMe7[[#This Row],[Week'#]])</f>
        <v>#VALUE!</v>
      </c>
      <c r="AE454" s="228" t="str">
        <f>IFERROR(VLOOKUP(HelpMe7[[#This Row],[ID]],CGTracker[#All],11,FALSE),"No CG Status Found")</f>
        <v>No CG Status Found</v>
      </c>
      <c r="AF454" s="228" t="e">
        <f>MONTH(TEXT(HelpMe7[[#This Row],[Updated Creation Date]],"mmm dd, yyyy hh:mm"))</f>
        <v>#VALUE!</v>
      </c>
      <c r="AG454" s="228" t="e">
        <f>_xlfn.CONCAT(HelpMe7[[#This Row],[Year]],"-M",HelpMe7[[#This Row],[Month]])</f>
        <v>#VALUE!</v>
      </c>
      <c r="AH454" s="228" t="str">
        <f ca="1">IF(HelpMe7[[#This Row],[Age]]&lt;2,"Less than 2",IF(HelpMe7[[#This Row],[Age]]&lt;5,"From 2 to 5",IF(HelpMe7[[#This Row],[Age]]&lt;10,"From 5 to 10","More than 10")))</f>
        <v>From 5 to 10</v>
      </c>
      <c r="AI4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45537.465277777781</v>
      </c>
      <c r="AJ4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45545.626388888886</v>
      </c>
    </row>
    <row r="455" spans="1:36" ht="26">
      <c r="A455" s="237" t="s">
        <v>4866</v>
      </c>
      <c r="B455" s="224" t="s">
        <v>117</v>
      </c>
      <c r="C455" s="224" t="s">
        <v>861</v>
      </c>
      <c r="D455" s="1" t="s">
        <v>1252</v>
      </c>
      <c r="E455" s="224" t="s">
        <v>931</v>
      </c>
      <c r="F455" s="224" t="s">
        <v>854</v>
      </c>
      <c r="G455" s="224" t="s">
        <v>855</v>
      </c>
      <c r="H455" s="224" t="s">
        <v>403</v>
      </c>
      <c r="I455" s="227" t="s">
        <v>4867</v>
      </c>
      <c r="J455" s="225" t="s">
        <v>4868</v>
      </c>
      <c r="K455" s="224" t="s">
        <v>845</v>
      </c>
      <c r="L455" s="225" t="s">
        <v>3564</v>
      </c>
      <c r="M455" s="224" t="s">
        <v>931</v>
      </c>
      <c r="N455" s="224" t="s">
        <v>895</v>
      </c>
      <c r="O455" s="224" t="s">
        <v>920</v>
      </c>
      <c r="P455" s="225" t="s">
        <v>3564</v>
      </c>
      <c r="Q455" s="224" t="s">
        <v>861</v>
      </c>
      <c r="R455" s="225" t="s">
        <v>4869</v>
      </c>
      <c r="S455" s="225" t="s">
        <v>4870</v>
      </c>
      <c r="T455" s="225" t="s">
        <v>4868</v>
      </c>
      <c r="U455" s="224" t="s">
        <v>845</v>
      </c>
      <c r="V455" s="224" t="s">
        <v>1260</v>
      </c>
      <c r="W455" s="224" t="s">
        <v>850</v>
      </c>
      <c r="X455" s="228" t="str">
        <f>VLOOKUP(HelpMe7[[#This Row],[Technician]],Technicians[#All],3,FALSE)</f>
        <v>RAK Ceramics</v>
      </c>
      <c r="Y455" s="228" t="str">
        <f>VLOOKUP(HelpMe7[[#This Row],[Technician]],Technicians[#All],2,FALSE)</f>
        <v>SAP PP</v>
      </c>
      <c r="Z455" s="233" t="e">
        <f>IF((TEXT("Oct 28, 2024 00:00 AM","mmm dd, yyyy hh:mm") - TEXT(HelpMe7[[#This Row],[Updated Creation Date]],"mmm dd, yyyy hh:mm"))&gt;0, "Yes","No")</f>
        <v>#VALUE!</v>
      </c>
      <c r="AA455" s="230">
        <f ca="1">IF(HelpMe7[[#This Row],[Updated Resolved Date]]="-",NOW()-TEXT(HelpMe7[[#This Row],[Updated Creation Date]],"mmm dd, yyyy hh:mm"),HelpMe7[[#This Row],[Updated Resolved Date]]-HelpMe7[[#This Row],[Updated Creation Date]])</f>
        <v>81.099999999998545</v>
      </c>
      <c r="AB455" s="231" t="e">
        <f>YEAR(TEXT(HelpMe7[[#This Row],[Updated Creation Date]],"mmm dd, yyyy hh:mm"))</f>
        <v>#VALUE!</v>
      </c>
      <c r="AC455" s="228" t="e">
        <f>WEEKNUM(TEXT(HelpMe7[[#This Row],[Updated Creation Date]],"mmm dd, yyyy hh:mm"),2)</f>
        <v>#VALUE!</v>
      </c>
      <c r="AD455" s="228" t="e">
        <f>_xlfn.CONCAT(HelpMe7[[#This Row],[Year]],"-W",HelpMe7[[#This Row],[Week'#]])</f>
        <v>#VALUE!</v>
      </c>
      <c r="AE455" s="228" t="str">
        <f>IFERROR(VLOOKUP(HelpMe7[[#This Row],[ID]],CGTracker[#All],11,FALSE),"No CG Status Found")</f>
        <v>No CG Status Found</v>
      </c>
      <c r="AF455" s="228" t="e">
        <f>MONTH(TEXT(HelpMe7[[#This Row],[Updated Creation Date]],"mmm dd, yyyy hh:mm"))</f>
        <v>#VALUE!</v>
      </c>
      <c r="AG455" s="228" t="e">
        <f>_xlfn.CONCAT(HelpMe7[[#This Row],[Year]],"-M",HelpMe7[[#This Row],[Month]])</f>
        <v>#VALUE!</v>
      </c>
      <c r="AH455" s="228" t="str">
        <f ca="1">IF(HelpMe7[[#This Row],[Age]]&lt;2,"Less than 2",IF(HelpMe7[[#This Row],[Age]]&lt;5,"From 2 to 5",IF(HelpMe7[[#This Row],[Age]]&lt;10,"From 5 to 10","More than 10")))</f>
        <v>More than 10</v>
      </c>
      <c r="AI4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45537.474999999999</v>
      </c>
      <c r="AJ4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45618.574999999997</v>
      </c>
    </row>
    <row r="456" spans="1:36" ht="14.5">
      <c r="A456" s="237" t="s">
        <v>4871</v>
      </c>
      <c r="B456" s="224" t="s">
        <v>117</v>
      </c>
      <c r="C456" s="224" t="s">
        <v>861</v>
      </c>
      <c r="D456" s="1" t="s">
        <v>1653</v>
      </c>
      <c r="E456" s="224" t="s">
        <v>1654</v>
      </c>
      <c r="F456" s="224" t="s">
        <v>843</v>
      </c>
      <c r="G456" s="224" t="s">
        <v>844</v>
      </c>
      <c r="H456" s="224" t="s">
        <v>403</v>
      </c>
      <c r="I456" s="227" t="s">
        <v>4872</v>
      </c>
      <c r="J456" s="225" t="s">
        <v>4873</v>
      </c>
      <c r="K456" s="224" t="s">
        <v>845</v>
      </c>
      <c r="L456" s="225" t="s">
        <v>4824</v>
      </c>
      <c r="M456" s="224" t="s">
        <v>1654</v>
      </c>
      <c r="N456" s="224" t="s">
        <v>895</v>
      </c>
      <c r="O456" s="224" t="s">
        <v>848</v>
      </c>
      <c r="P456" s="225" t="s">
        <v>4824</v>
      </c>
      <c r="Q456" s="224" t="s">
        <v>795</v>
      </c>
      <c r="R456" s="225" t="s">
        <v>4874</v>
      </c>
      <c r="S456" s="225" t="s">
        <v>4874</v>
      </c>
      <c r="T456" s="225" t="s">
        <v>4873</v>
      </c>
      <c r="U456" s="224" t="s">
        <v>885</v>
      </c>
      <c r="V456" s="224" t="s">
        <v>1260</v>
      </c>
      <c r="W456" s="224" t="s">
        <v>850</v>
      </c>
      <c r="X456" s="228" t="str">
        <f>VLOOKUP(HelpMe7[[#This Row],[Technician]],Technicians[#All],3,FALSE)</f>
        <v>RAK Ceramics</v>
      </c>
      <c r="Y456" s="228" t="str">
        <f>VLOOKUP(HelpMe7[[#This Row],[Technician]],Technicians[#All],2,FALSE)</f>
        <v>SAP Basis</v>
      </c>
      <c r="Z456" s="233" t="e">
        <f>IF((TEXT("Oct 28, 2024 00:00 AM","mmm dd, yyyy hh:mm") - TEXT(HelpMe7[[#This Row],[Updated Creation Date]],"mmm dd, yyyy hh:mm"))&gt;0, "Yes","No")</f>
        <v>#VALUE!</v>
      </c>
      <c r="AA456" s="230">
        <f ca="1">IF(HelpMe7[[#This Row],[Updated Resolved Date]]="-",NOW()-TEXT(HelpMe7[[#This Row],[Updated Creation Date]],"mmm dd, yyyy hh:mm"),HelpMe7[[#This Row],[Updated Resolved Date]]-HelpMe7[[#This Row],[Updated Creation Date]])</f>
        <v>1.2159722222204437</v>
      </c>
      <c r="AB456" s="231" t="e">
        <f>YEAR(TEXT(HelpMe7[[#This Row],[Updated Creation Date]],"mmm dd, yyyy hh:mm"))</f>
        <v>#VALUE!</v>
      </c>
      <c r="AC456" s="228" t="e">
        <f>WEEKNUM(TEXT(HelpMe7[[#This Row],[Updated Creation Date]],"mmm dd, yyyy hh:mm"),2)</f>
        <v>#VALUE!</v>
      </c>
      <c r="AD456" s="228" t="e">
        <f>_xlfn.CONCAT(HelpMe7[[#This Row],[Year]],"-W",HelpMe7[[#This Row],[Week'#]])</f>
        <v>#VALUE!</v>
      </c>
      <c r="AE456" s="228" t="str">
        <f>IFERROR(VLOOKUP(HelpMe7[[#This Row],[ID]],CGTracker[#All],11,FALSE),"No CG Status Found")</f>
        <v>No CG Status Found</v>
      </c>
      <c r="AF456" s="228" t="e">
        <f>MONTH(TEXT(HelpMe7[[#This Row],[Updated Creation Date]],"mmm dd, yyyy hh:mm"))</f>
        <v>#VALUE!</v>
      </c>
      <c r="AG456" s="228" t="e">
        <f>_xlfn.CONCAT(HelpMe7[[#This Row],[Year]],"-M",HelpMe7[[#This Row],[Month]])</f>
        <v>#VALUE!</v>
      </c>
      <c r="AH456" s="228" t="str">
        <f ca="1">IF(HelpMe7[[#This Row],[Age]]&lt;2,"Less than 2",IF(HelpMe7[[#This Row],[Age]]&lt;5,"From 2 to 5",IF(HelpMe7[[#This Row],[Age]]&lt;10,"From 5 to 10","More than 10")))</f>
        <v>Less than 2</v>
      </c>
      <c r="AI4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45537.460416666669</v>
      </c>
      <c r="AJ4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45538.676388888889</v>
      </c>
    </row>
    <row r="457" spans="1:36" ht="14.5">
      <c r="A457" s="237" t="s">
        <v>4875</v>
      </c>
      <c r="B457" s="224" t="s">
        <v>117</v>
      </c>
      <c r="C457" s="224" t="s">
        <v>795</v>
      </c>
      <c r="D457" s="1" t="s">
        <v>957</v>
      </c>
      <c r="E457" s="224" t="s">
        <v>958</v>
      </c>
      <c r="F457" s="224" t="s">
        <v>843</v>
      </c>
      <c r="G457" s="224" t="s">
        <v>844</v>
      </c>
      <c r="H457" s="224" t="s">
        <v>403</v>
      </c>
      <c r="I457" s="227" t="s">
        <v>4876</v>
      </c>
      <c r="J457" s="225" t="s">
        <v>4877</v>
      </c>
      <c r="K457" s="224" t="s">
        <v>845</v>
      </c>
      <c r="L457" s="225" t="s">
        <v>4708</v>
      </c>
      <c r="M457" s="224" t="s">
        <v>958</v>
      </c>
      <c r="N457" s="224" t="s">
        <v>959</v>
      </c>
      <c r="O457" s="224" t="s">
        <v>848</v>
      </c>
      <c r="P457" s="225" t="s">
        <v>4708</v>
      </c>
      <c r="Q457" s="224" t="s">
        <v>795</v>
      </c>
      <c r="R457" s="225" t="s">
        <v>4878</v>
      </c>
      <c r="S457" s="225" t="s">
        <v>4878</v>
      </c>
      <c r="T457" s="225" t="s">
        <v>4877</v>
      </c>
      <c r="U457" s="224" t="s">
        <v>885</v>
      </c>
      <c r="V457" s="224" t="s">
        <v>1260</v>
      </c>
      <c r="W457" s="224" t="s">
        <v>850</v>
      </c>
      <c r="X457" s="228" t="str">
        <f>VLOOKUP(HelpMe7[[#This Row],[Technician]],Technicians[#All],3,FALSE)</f>
        <v>RAK Ceramics</v>
      </c>
      <c r="Y457" s="228" t="str">
        <f>VLOOKUP(HelpMe7[[#This Row],[Technician]],Technicians[#All],2,FALSE)</f>
        <v>SAP Basis</v>
      </c>
      <c r="Z457" s="230" t="e">
        <f>IF((TEXT("Oct 28, 2024 00:00 AM","mmm dd, yyyy hh:mm") - TEXT(HelpMe7[[#This Row],[Updated Creation Date]],"mmm dd, yyyy hh:mm"))&gt;0, "Yes","No")</f>
        <v>#VALUE!</v>
      </c>
      <c r="AA457" s="230">
        <f ca="1">IF(HelpMe7[[#This Row],[Updated Resolved Date]]="-",NOW()-TEXT(HelpMe7[[#This Row],[Updated Creation Date]],"mmm dd, yyyy hh:mm"),HelpMe7[[#This Row],[Updated Resolved Date]]-HelpMe7[[#This Row],[Updated Creation Date]])</f>
        <v>3.1138888888890506</v>
      </c>
      <c r="AB457" s="231" t="e">
        <f>YEAR(TEXT(HelpMe7[[#This Row],[Updated Creation Date]],"mmm dd, yyyy hh:mm"))</f>
        <v>#VALUE!</v>
      </c>
      <c r="AC457" s="228" t="e">
        <f>WEEKNUM(TEXT(HelpMe7[[#This Row],[Updated Creation Date]],"mmm dd, yyyy hh:mm"),2)</f>
        <v>#VALUE!</v>
      </c>
      <c r="AD457" s="228" t="e">
        <f>_xlfn.CONCAT(HelpMe7[[#This Row],[Year]],"-W",HelpMe7[[#This Row],[Week'#]])</f>
        <v>#VALUE!</v>
      </c>
      <c r="AE457" s="228" t="str">
        <f>IFERROR(VLOOKUP(HelpMe7[[#This Row],[ID]],CGTracker[#All],11,FALSE),"No CG Status Found")</f>
        <v>No CG Status Found</v>
      </c>
      <c r="AF457" s="228" t="e">
        <f>MONTH(TEXT(HelpMe7[[#This Row],[Updated Creation Date]],"mmm dd, yyyy hh:mm"))</f>
        <v>#VALUE!</v>
      </c>
      <c r="AG457" s="228" t="e">
        <f>_xlfn.CONCAT(HelpMe7[[#This Row],[Year]],"-M",HelpMe7[[#This Row],[Month]])</f>
        <v>#VALUE!</v>
      </c>
      <c r="AH457" s="228" t="str">
        <f ca="1">IF(HelpMe7[[#This Row],[Age]]&lt;2,"Less than 2",IF(HelpMe7[[#This Row],[Age]]&lt;5,"From 2 to 5",IF(HelpMe7[[#This Row],[Age]]&lt;10,"From 5 to 10","More than 10")))</f>
        <v>From 2 to 5</v>
      </c>
      <c r="AI4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45537.55</v>
      </c>
      <c r="AJ4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45540.663888888892</v>
      </c>
    </row>
    <row r="458" spans="1:36" ht="14.5">
      <c r="A458" s="237" t="s">
        <v>4879</v>
      </c>
      <c r="B458" s="224" t="s">
        <v>117</v>
      </c>
      <c r="C458" s="224" t="s">
        <v>861</v>
      </c>
      <c r="D458" s="1" t="s">
        <v>4880</v>
      </c>
      <c r="E458" s="224" t="s">
        <v>1758</v>
      </c>
      <c r="F458" s="224" t="s">
        <v>843</v>
      </c>
      <c r="G458" s="224" t="s">
        <v>844</v>
      </c>
      <c r="H458" s="224" t="s">
        <v>403</v>
      </c>
      <c r="I458" s="227" t="s">
        <v>4506</v>
      </c>
      <c r="J458" s="225" t="s">
        <v>4881</v>
      </c>
      <c r="K458" s="224" t="s">
        <v>845</v>
      </c>
      <c r="L458" s="225" t="s">
        <v>4824</v>
      </c>
      <c r="M458" s="224" t="s">
        <v>1758</v>
      </c>
      <c r="N458" s="224" t="s">
        <v>895</v>
      </c>
      <c r="O458" s="224" t="s">
        <v>848</v>
      </c>
      <c r="P458" s="225" t="s">
        <v>4824</v>
      </c>
      <c r="Q458" s="224" t="s">
        <v>795</v>
      </c>
      <c r="R458" s="225" t="s">
        <v>4882</v>
      </c>
      <c r="S458" s="225" t="s">
        <v>4882</v>
      </c>
      <c r="T458" s="225" t="s">
        <v>4881</v>
      </c>
      <c r="U458" s="224" t="s">
        <v>885</v>
      </c>
      <c r="V458" s="224" t="s">
        <v>1260</v>
      </c>
      <c r="W458" s="224" t="s">
        <v>850</v>
      </c>
      <c r="X458" s="228" t="str">
        <f>VLOOKUP(HelpMe7[[#This Row],[Technician]],Technicians[#All],3,FALSE)</f>
        <v>RAK Ceramics</v>
      </c>
      <c r="Y458" s="228" t="str">
        <f>VLOOKUP(HelpMe7[[#This Row],[Technician]],Technicians[#All],2,FALSE)</f>
        <v>SAP Basis</v>
      </c>
      <c r="Z458" s="233" t="e">
        <f>IF((TEXT("Oct 28, 2024 00:00 AM","mmm dd, yyyy hh:mm") - TEXT(HelpMe7[[#This Row],[Updated Creation Date]],"mmm dd, yyyy hh:mm"))&gt;0, "Yes","No")</f>
        <v>#VALUE!</v>
      </c>
      <c r="AA458" s="230">
        <f ca="1">IF(HelpMe7[[#This Row],[Updated Resolved Date]]="-",NOW()-TEXT(HelpMe7[[#This Row],[Updated Creation Date]],"mmm dd, yyyy hh:mm"),HelpMe7[[#This Row],[Updated Resolved Date]]-HelpMe7[[#This Row],[Updated Creation Date]])</f>
        <v>1.070833333338669</v>
      </c>
      <c r="AB458" s="231" t="e">
        <f>YEAR(TEXT(HelpMe7[[#This Row],[Updated Creation Date]],"mmm dd, yyyy hh:mm"))</f>
        <v>#VALUE!</v>
      </c>
      <c r="AC458" s="228" t="e">
        <f>WEEKNUM(TEXT(HelpMe7[[#This Row],[Updated Creation Date]],"mmm dd, yyyy hh:mm"),2)</f>
        <v>#VALUE!</v>
      </c>
      <c r="AD458" s="228" t="e">
        <f>_xlfn.CONCAT(HelpMe7[[#This Row],[Year]],"-W",HelpMe7[[#This Row],[Week'#]])</f>
        <v>#VALUE!</v>
      </c>
      <c r="AE458" s="228" t="str">
        <f>IFERROR(VLOOKUP(HelpMe7[[#This Row],[ID]],CGTracker[#All],11,FALSE),"No CG Status Found")</f>
        <v>No CG Status Found</v>
      </c>
      <c r="AF458" s="228" t="e">
        <f>MONTH(TEXT(HelpMe7[[#This Row],[Updated Creation Date]],"mmm dd, yyyy hh:mm"))</f>
        <v>#VALUE!</v>
      </c>
      <c r="AG458" s="228" t="e">
        <f>_xlfn.CONCAT(HelpMe7[[#This Row],[Year]],"-M",HelpMe7[[#This Row],[Month]])</f>
        <v>#VALUE!</v>
      </c>
      <c r="AH458" s="228" t="str">
        <f ca="1">IF(HelpMe7[[#This Row],[Age]]&lt;2,"Less than 2",IF(HelpMe7[[#This Row],[Age]]&lt;5,"From 2 to 5",IF(HelpMe7[[#This Row],[Age]]&lt;10,"From 5 to 10","More than 10")))</f>
        <v>Less than 2</v>
      </c>
      <c r="AI4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45537.615277777775</v>
      </c>
      <c r="AJ4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45538.686111111114</v>
      </c>
    </row>
    <row r="459" spans="1:36" ht="26">
      <c r="A459" s="237" t="s">
        <v>4883</v>
      </c>
      <c r="B459" s="224" t="s">
        <v>156</v>
      </c>
      <c r="C459" s="224" t="s">
        <v>861</v>
      </c>
      <c r="D459" s="1" t="s">
        <v>1331</v>
      </c>
      <c r="E459" s="224" t="s">
        <v>1332</v>
      </c>
      <c r="F459" s="224" t="s">
        <v>854</v>
      </c>
      <c r="G459" s="224" t="s">
        <v>855</v>
      </c>
      <c r="H459" s="224" t="s">
        <v>403</v>
      </c>
      <c r="I459" s="227" t="s">
        <v>4884</v>
      </c>
      <c r="J459" s="225" t="s">
        <v>4885</v>
      </c>
      <c r="K459" s="224" t="s">
        <v>845</v>
      </c>
      <c r="L459" s="225" t="s">
        <v>4720</v>
      </c>
      <c r="M459" s="224" t="s">
        <v>1332</v>
      </c>
      <c r="N459" s="224" t="s">
        <v>939</v>
      </c>
      <c r="O459" s="224" t="s">
        <v>848</v>
      </c>
      <c r="P459" s="225" t="s">
        <v>4720</v>
      </c>
      <c r="Q459" s="224" t="s">
        <v>795</v>
      </c>
      <c r="R459" s="225" t="s">
        <v>4886</v>
      </c>
      <c r="S459" s="225" t="s">
        <v>4887</v>
      </c>
      <c r="T459" s="225" t="s">
        <v>4885</v>
      </c>
      <c r="U459" s="224" t="s">
        <v>1260</v>
      </c>
      <c r="V459" s="224" t="s">
        <v>4888</v>
      </c>
      <c r="W459" s="224" t="s">
        <v>850</v>
      </c>
      <c r="X459" s="228" t="str">
        <f>VLOOKUP(HelpMe7[[#This Row],[Technician]],Technicians[#All],3,FALSE)</f>
        <v>RAK Ceramics</v>
      </c>
      <c r="Y459" s="228" t="str">
        <f>VLOOKUP(HelpMe7[[#This Row],[Technician]],Technicians[#All],2,FALSE)</f>
        <v>SAP PP</v>
      </c>
      <c r="Z459" s="233" t="e">
        <f>IF((TEXT("Oct 28, 2024 00:00 AM","mmm dd, yyyy hh:mm") - TEXT(HelpMe7[[#This Row],[Updated Creation Date]],"mmm dd, yyyy hh:mm"))&gt;0, "Yes","No")</f>
        <v>#VALUE!</v>
      </c>
      <c r="AA459" s="230">
        <f ca="1">IF(HelpMe7[[#This Row],[Updated Resolved Date]]="-",NOW()-TEXT(HelpMe7[[#This Row],[Updated Creation Date]],"mmm dd, yyyy hh:mm"),HelpMe7[[#This Row],[Updated Resolved Date]]-HelpMe7[[#This Row],[Updated Creation Date]])</f>
        <v>49.828472222223354</v>
      </c>
      <c r="AB459" s="231" t="e">
        <f>YEAR(TEXT(HelpMe7[[#This Row],[Updated Creation Date]],"mmm dd, yyyy hh:mm"))</f>
        <v>#VALUE!</v>
      </c>
      <c r="AC459" s="228" t="e">
        <f>WEEKNUM(TEXT(HelpMe7[[#This Row],[Updated Creation Date]],"mmm dd, yyyy hh:mm"),2)</f>
        <v>#VALUE!</v>
      </c>
      <c r="AD459" s="228" t="e">
        <f>_xlfn.CONCAT(HelpMe7[[#This Row],[Year]],"-W",HelpMe7[[#This Row],[Week'#]])</f>
        <v>#VALUE!</v>
      </c>
      <c r="AE459" s="228" t="str">
        <f>IFERROR(VLOOKUP(HelpMe7[[#This Row],[ID]],CGTracker[#All],11,FALSE),"No CG Status Found")</f>
        <v>No CG Status Found</v>
      </c>
      <c r="AF459" s="228" t="e">
        <f>MONTH(TEXT(HelpMe7[[#This Row],[Updated Creation Date]],"mmm dd, yyyy hh:mm"))</f>
        <v>#VALUE!</v>
      </c>
      <c r="AG459" s="228" t="e">
        <f>_xlfn.CONCAT(HelpMe7[[#This Row],[Year]],"-M",HelpMe7[[#This Row],[Month]])</f>
        <v>#VALUE!</v>
      </c>
      <c r="AH459" s="228" t="str">
        <f ca="1">IF(HelpMe7[[#This Row],[Age]]&lt;2,"Less than 2",IF(HelpMe7[[#This Row],[Age]]&lt;5,"From 2 to 5",IF(HelpMe7[[#This Row],[Age]]&lt;10,"From 5 to 10","More than 10")))</f>
        <v>More than 10</v>
      </c>
      <c r="AI4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45537.692361111112</v>
      </c>
      <c r="AJ4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45587.520833333336</v>
      </c>
    </row>
    <row r="460" spans="1:36" ht="26">
      <c r="A460" s="237" t="s">
        <v>4889</v>
      </c>
      <c r="B460" s="224" t="s">
        <v>156</v>
      </c>
      <c r="C460" s="224" t="s">
        <v>861</v>
      </c>
      <c r="D460" s="1" t="s">
        <v>2269</v>
      </c>
      <c r="E460" s="224" t="s">
        <v>1332</v>
      </c>
      <c r="F460" s="224" t="s">
        <v>854</v>
      </c>
      <c r="G460" s="224" t="s">
        <v>855</v>
      </c>
      <c r="H460" s="224" t="s">
        <v>403</v>
      </c>
      <c r="I460" s="227" t="s">
        <v>4890</v>
      </c>
      <c r="J460" s="225" t="s">
        <v>4891</v>
      </c>
      <c r="K460" s="224" t="s">
        <v>845</v>
      </c>
      <c r="L460" s="225" t="s">
        <v>4892</v>
      </c>
      <c r="M460" s="224" t="s">
        <v>1332</v>
      </c>
      <c r="N460" s="224" t="s">
        <v>939</v>
      </c>
      <c r="O460" s="224" t="s">
        <v>848</v>
      </c>
      <c r="P460" s="225" t="s">
        <v>4892</v>
      </c>
      <c r="Q460" s="224" t="s">
        <v>795</v>
      </c>
      <c r="R460" s="225" t="s">
        <v>4893</v>
      </c>
      <c r="S460" s="225" t="s">
        <v>4893</v>
      </c>
      <c r="T460" s="225" t="s">
        <v>4891</v>
      </c>
      <c r="U460" s="224" t="s">
        <v>1260</v>
      </c>
      <c r="V460" s="224" t="s">
        <v>4894</v>
      </c>
      <c r="W460" s="224" t="s">
        <v>850</v>
      </c>
      <c r="X460" s="228" t="str">
        <f>VLOOKUP(HelpMe7[[#This Row],[Technician]],Technicians[#All],3,FALSE)</f>
        <v>RAK Ceramics</v>
      </c>
      <c r="Y460" s="228" t="str">
        <f>VLOOKUP(HelpMe7[[#This Row],[Technician]],Technicians[#All],2,FALSE)</f>
        <v>SAP PP</v>
      </c>
      <c r="Z460" s="233" t="e">
        <f>IF((TEXT("Oct 28, 2024 00:00 AM","mmm dd, yyyy hh:mm") - TEXT(HelpMe7[[#This Row],[Updated Creation Date]],"mmm dd, yyyy hh:mm"))&gt;0, "Yes","No")</f>
        <v>#VALUE!</v>
      </c>
      <c r="AA460" s="230">
        <f ca="1">IF(HelpMe7[[#This Row],[Updated Resolved Date]]="-",NOW()-TEXT(HelpMe7[[#This Row],[Updated Creation Date]],"mmm dd, yyyy hh:mm"),HelpMe7[[#This Row],[Updated Resolved Date]]-HelpMe7[[#This Row],[Updated Creation Date]])</f>
        <v>10.991666666661331</v>
      </c>
      <c r="AB460" s="231" t="e">
        <f>YEAR(TEXT(HelpMe7[[#This Row],[Updated Creation Date]],"mmm dd, yyyy hh:mm"))</f>
        <v>#VALUE!</v>
      </c>
      <c r="AC460" s="228" t="e">
        <f>WEEKNUM(TEXT(HelpMe7[[#This Row],[Updated Creation Date]],"mmm dd, yyyy hh:mm"),2)</f>
        <v>#VALUE!</v>
      </c>
      <c r="AD460" s="228" t="e">
        <f>_xlfn.CONCAT(HelpMe7[[#This Row],[Year]],"-W",HelpMe7[[#This Row],[Week'#]])</f>
        <v>#VALUE!</v>
      </c>
      <c r="AE460" s="228" t="str">
        <f>IFERROR(VLOOKUP(HelpMe7[[#This Row],[ID]],CGTracker[#All],11,FALSE),"No CG Status Found")</f>
        <v>No CG Status Found</v>
      </c>
      <c r="AF460" s="228" t="e">
        <f>MONTH(TEXT(HelpMe7[[#This Row],[Updated Creation Date]],"mmm dd, yyyy hh:mm"))</f>
        <v>#VALUE!</v>
      </c>
      <c r="AG460" s="228" t="e">
        <f>_xlfn.CONCAT(HelpMe7[[#This Row],[Year]],"-M",HelpMe7[[#This Row],[Month]])</f>
        <v>#VALUE!</v>
      </c>
      <c r="AH460" s="228" t="str">
        <f ca="1">IF(HelpMe7[[#This Row],[Age]]&lt;2,"Less than 2",IF(HelpMe7[[#This Row],[Age]]&lt;5,"From 2 to 5",IF(HelpMe7[[#This Row],[Age]]&lt;10,"From 5 to 10","More than 10")))</f>
        <v>More than 10</v>
      </c>
      <c r="AI4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45537.693055555559</v>
      </c>
      <c r="AJ4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45548.68472222222</v>
      </c>
    </row>
    <row r="461" spans="1:36" ht="14.5">
      <c r="A461" s="237" t="s">
        <v>4895</v>
      </c>
      <c r="B461" s="224" t="s">
        <v>117</v>
      </c>
      <c r="C461" s="224" t="s">
        <v>795</v>
      </c>
      <c r="D461" s="1" t="s">
        <v>1025</v>
      </c>
      <c r="E461" s="224" t="s">
        <v>1026</v>
      </c>
      <c r="F461" s="224" t="s">
        <v>843</v>
      </c>
      <c r="G461" s="224" t="s">
        <v>844</v>
      </c>
      <c r="H461" s="224" t="s">
        <v>403</v>
      </c>
      <c r="I461" s="227" t="s">
        <v>4896</v>
      </c>
      <c r="J461" s="225" t="s">
        <v>4897</v>
      </c>
      <c r="K461" s="224" t="s">
        <v>845</v>
      </c>
      <c r="L461" s="225" t="s">
        <v>4708</v>
      </c>
      <c r="M461" s="224" t="s">
        <v>846</v>
      </c>
      <c r="N461" s="224" t="s">
        <v>1027</v>
      </c>
      <c r="O461" s="224" t="s">
        <v>848</v>
      </c>
      <c r="P461" s="225" t="s">
        <v>4708</v>
      </c>
      <c r="Q461" s="224" t="s">
        <v>795</v>
      </c>
      <c r="R461" s="225" t="s">
        <v>4898</v>
      </c>
      <c r="S461" s="225" t="s">
        <v>4898</v>
      </c>
      <c r="T461" s="225" t="s">
        <v>4897</v>
      </c>
      <c r="U461" s="224" t="s">
        <v>885</v>
      </c>
      <c r="V461" s="224" t="s">
        <v>1260</v>
      </c>
      <c r="W461" s="224" t="s">
        <v>850</v>
      </c>
      <c r="X461" s="228" t="str">
        <f>VLOOKUP(HelpMe7[[#This Row],[Technician]],Technicians[#All],3,FALSE)</f>
        <v>RAK Ceramics</v>
      </c>
      <c r="Y461" s="228" t="str">
        <f>VLOOKUP(HelpMe7[[#This Row],[Technician]],Technicians[#All],2,FALSE)</f>
        <v>SAP Basis</v>
      </c>
      <c r="Z461" s="233" t="e">
        <f>IF((TEXT("Oct 28, 2024 00:00 AM","mmm dd, yyyy hh:mm") - TEXT(HelpMe7[[#This Row],[Updated Creation Date]],"mmm dd, yyyy hh:mm"))&gt;0, "Yes","No")</f>
        <v>#VALUE!</v>
      </c>
      <c r="AA461" s="230">
        <f ca="1">IF(HelpMe7[[#This Row],[Updated Resolved Date]]="-",NOW()-TEXT(HelpMe7[[#This Row],[Updated Creation Date]],"mmm dd, yyyy hh:mm"),HelpMe7[[#This Row],[Updated Resolved Date]]-HelpMe7[[#This Row],[Updated Creation Date]])</f>
        <v>1.8152777777795563</v>
      </c>
      <c r="AB461" s="231" t="e">
        <f>YEAR(TEXT(HelpMe7[[#This Row],[Updated Creation Date]],"mmm dd, yyyy hh:mm"))</f>
        <v>#VALUE!</v>
      </c>
      <c r="AC461" s="228" t="e">
        <f>WEEKNUM(TEXT(HelpMe7[[#This Row],[Updated Creation Date]],"mmm dd, yyyy hh:mm"),2)</f>
        <v>#VALUE!</v>
      </c>
      <c r="AD461" s="228" t="e">
        <f>_xlfn.CONCAT(HelpMe7[[#This Row],[Year]],"-W",HelpMe7[[#This Row],[Week'#]])</f>
        <v>#VALUE!</v>
      </c>
      <c r="AE461" s="228" t="str">
        <f>IFERROR(VLOOKUP(HelpMe7[[#This Row],[ID]],CGTracker[#All],11,FALSE),"No CG Status Found")</f>
        <v>No CG Status Found</v>
      </c>
      <c r="AF461" s="228" t="e">
        <f>MONTH(TEXT(HelpMe7[[#This Row],[Updated Creation Date]],"mmm dd, yyyy hh:mm"))</f>
        <v>#VALUE!</v>
      </c>
      <c r="AG461" s="228" t="e">
        <f>_xlfn.CONCAT(HelpMe7[[#This Row],[Year]],"-M",HelpMe7[[#This Row],[Month]])</f>
        <v>#VALUE!</v>
      </c>
      <c r="AH461" s="228" t="str">
        <f ca="1">IF(HelpMe7[[#This Row],[Age]]&lt;2,"Less than 2",IF(HelpMe7[[#This Row],[Age]]&lt;5,"From 2 to 5",IF(HelpMe7[[#This Row],[Age]]&lt;10,"From 5 to 10","More than 10")))</f>
        <v>Less than 2</v>
      </c>
      <c r="AI4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45538.85</v>
      </c>
      <c r="AJ4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45540.665277777778</v>
      </c>
    </row>
    <row r="462" spans="1:36" ht="14.5">
      <c r="A462" s="237" t="s">
        <v>4899</v>
      </c>
      <c r="B462" s="224" t="s">
        <v>117</v>
      </c>
      <c r="C462" s="224" t="s">
        <v>795</v>
      </c>
      <c r="D462" s="1" t="s">
        <v>1007</v>
      </c>
      <c r="E462" s="224" t="s">
        <v>1008</v>
      </c>
      <c r="F462" s="224" t="s">
        <v>843</v>
      </c>
      <c r="G462" s="224" t="s">
        <v>844</v>
      </c>
      <c r="H462" s="224" t="s">
        <v>403</v>
      </c>
      <c r="I462" s="227" t="s">
        <v>4900</v>
      </c>
      <c r="J462" s="225" t="s">
        <v>4901</v>
      </c>
      <c r="K462" s="224" t="s">
        <v>845</v>
      </c>
      <c r="L462" s="225" t="s">
        <v>4902</v>
      </c>
      <c r="M462" s="224" t="s">
        <v>846</v>
      </c>
      <c r="N462" s="224" t="s">
        <v>860</v>
      </c>
      <c r="O462" s="224" t="s">
        <v>848</v>
      </c>
      <c r="P462" s="225" t="s">
        <v>4902</v>
      </c>
      <c r="Q462" s="224" t="s">
        <v>795</v>
      </c>
      <c r="R462" s="225" t="s">
        <v>4903</v>
      </c>
      <c r="S462" s="225" t="s">
        <v>4903</v>
      </c>
      <c r="T462" s="225" t="s">
        <v>4901</v>
      </c>
      <c r="U462" s="224" t="s">
        <v>885</v>
      </c>
      <c r="V462" s="224" t="s">
        <v>1260</v>
      </c>
      <c r="W462" s="224" t="s">
        <v>850</v>
      </c>
      <c r="X462" s="228" t="str">
        <f>VLOOKUP(HelpMe7[[#This Row],[Technician]],Technicians[#All],3,FALSE)</f>
        <v>RAK Ceramics</v>
      </c>
      <c r="Y462" s="228" t="str">
        <f>VLOOKUP(HelpMe7[[#This Row],[Technician]],Technicians[#All],2,FALSE)</f>
        <v>SAP Basis</v>
      </c>
      <c r="Z462" s="233" t="e">
        <f>IF((TEXT("Oct 28, 2024 00:00 AM","mmm dd, yyyy hh:mm") - TEXT(HelpMe7[[#This Row],[Updated Creation Date]],"mmm dd, yyyy hh:mm"))&gt;0, "Yes","No")</f>
        <v>#VALUE!</v>
      </c>
      <c r="AA462" s="230">
        <f ca="1">IF(HelpMe7[[#This Row],[Updated Resolved Date]]="-",NOW()-TEXT(HelpMe7[[#This Row],[Updated Creation Date]],"mmm dd, yyyy hh:mm"),HelpMe7[[#This Row],[Updated Resolved Date]]-HelpMe7[[#This Row],[Updated Creation Date]])</f>
        <v>0.10208333333139308</v>
      </c>
      <c r="AB462" s="231" t="e">
        <f>YEAR(TEXT(HelpMe7[[#This Row],[Updated Creation Date]],"mmm dd, yyyy hh:mm"))</f>
        <v>#VALUE!</v>
      </c>
      <c r="AC462" s="228" t="e">
        <f>WEEKNUM(TEXT(HelpMe7[[#This Row],[Updated Creation Date]],"mmm dd, yyyy hh:mm"),2)</f>
        <v>#VALUE!</v>
      </c>
      <c r="AD462" s="228" t="e">
        <f>_xlfn.CONCAT(HelpMe7[[#This Row],[Year]],"-W",HelpMe7[[#This Row],[Week'#]])</f>
        <v>#VALUE!</v>
      </c>
      <c r="AE462" s="228" t="str">
        <f>IFERROR(VLOOKUP(HelpMe7[[#This Row],[ID]],CGTracker[#All],11,FALSE),"No CG Status Found")</f>
        <v>No CG Status Found</v>
      </c>
      <c r="AF462" s="228" t="e">
        <f>MONTH(TEXT(HelpMe7[[#This Row],[Updated Creation Date]],"mmm dd, yyyy hh:mm"))</f>
        <v>#VALUE!</v>
      </c>
      <c r="AG462" s="228" t="e">
        <f>_xlfn.CONCAT(HelpMe7[[#This Row],[Year]],"-M",HelpMe7[[#This Row],[Month]])</f>
        <v>#VALUE!</v>
      </c>
      <c r="AH462" s="228" t="str">
        <f ca="1">IF(HelpMe7[[#This Row],[Age]]&lt;2,"Less than 2",IF(HelpMe7[[#This Row],[Age]]&lt;5,"From 2 to 5",IF(HelpMe7[[#This Row],[Age]]&lt;10,"From 5 to 10","More than 10")))</f>
        <v>Less than 2</v>
      </c>
      <c r="AI4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45539.511805555558</v>
      </c>
      <c r="AJ4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45539.613888888889</v>
      </c>
    </row>
    <row r="463" spans="1:36" ht="14.5">
      <c r="A463" s="237" t="s">
        <v>4904</v>
      </c>
      <c r="B463" s="224" t="s">
        <v>117</v>
      </c>
      <c r="C463" s="224" t="s">
        <v>795</v>
      </c>
      <c r="D463" s="1" t="s">
        <v>4905</v>
      </c>
      <c r="E463" s="224" t="s">
        <v>2003</v>
      </c>
      <c r="F463" s="224" t="s">
        <v>843</v>
      </c>
      <c r="G463" s="224" t="s">
        <v>844</v>
      </c>
      <c r="H463" s="224" t="s">
        <v>403</v>
      </c>
      <c r="I463" s="227" t="s">
        <v>4906</v>
      </c>
      <c r="J463" s="225" t="s">
        <v>4907</v>
      </c>
      <c r="K463" s="224" t="s">
        <v>845</v>
      </c>
      <c r="L463" s="225" t="s">
        <v>4708</v>
      </c>
      <c r="M463" s="224" t="s">
        <v>2003</v>
      </c>
      <c r="N463" s="224" t="s">
        <v>959</v>
      </c>
      <c r="O463" s="224" t="s">
        <v>848</v>
      </c>
      <c r="P463" s="225" t="s">
        <v>4708</v>
      </c>
      <c r="Q463" s="224" t="s">
        <v>795</v>
      </c>
      <c r="R463" s="225" t="s">
        <v>4908</v>
      </c>
      <c r="S463" s="225" t="s">
        <v>4909</v>
      </c>
      <c r="T463" s="225" t="s">
        <v>4907</v>
      </c>
      <c r="U463" s="224" t="s">
        <v>885</v>
      </c>
      <c r="V463" s="224" t="s">
        <v>1260</v>
      </c>
      <c r="W463" s="224" t="s">
        <v>850</v>
      </c>
      <c r="X463" s="228" t="str">
        <f>VLOOKUP(HelpMe7[[#This Row],[Technician]],Technicians[#All],3,FALSE)</f>
        <v>RAK Ceramics</v>
      </c>
      <c r="Y463" s="228" t="str">
        <f>VLOOKUP(HelpMe7[[#This Row],[Technician]],Technicians[#All],2,FALSE)</f>
        <v>SAP Basis</v>
      </c>
      <c r="Z463" s="233" t="e">
        <f>IF((TEXT("Oct 28, 2024 00:00 AM","mmm dd, yyyy hh:mm") - TEXT(HelpMe7[[#This Row],[Updated Creation Date]],"mmm dd, yyyy hh:mm"))&gt;0, "Yes","No")</f>
        <v>#VALUE!</v>
      </c>
      <c r="AA463" s="230">
        <f ca="1">IF(HelpMe7[[#This Row],[Updated Resolved Date]]="-",NOW()-TEXT(HelpMe7[[#This Row],[Updated Creation Date]],"mmm dd, yyyy hh:mm"),HelpMe7[[#This Row],[Updated Resolved Date]]-HelpMe7[[#This Row],[Updated Creation Date]])</f>
        <v>1.1055555555503815</v>
      </c>
      <c r="AB463" s="231" t="e">
        <f>YEAR(TEXT(HelpMe7[[#This Row],[Updated Creation Date]],"mmm dd, yyyy hh:mm"))</f>
        <v>#VALUE!</v>
      </c>
      <c r="AC463" s="228" t="e">
        <f>WEEKNUM(TEXT(HelpMe7[[#This Row],[Updated Creation Date]],"mmm dd, yyyy hh:mm"),2)</f>
        <v>#VALUE!</v>
      </c>
      <c r="AD463" s="228" t="e">
        <f>_xlfn.CONCAT(HelpMe7[[#This Row],[Year]],"-W",HelpMe7[[#This Row],[Week'#]])</f>
        <v>#VALUE!</v>
      </c>
      <c r="AE463" s="228" t="str">
        <f>IFERROR(VLOOKUP(HelpMe7[[#This Row],[ID]],CGTracker[#All],11,FALSE),"No CG Status Found")</f>
        <v>No CG Status Found</v>
      </c>
      <c r="AF463" s="228" t="e">
        <f>MONTH(TEXT(HelpMe7[[#This Row],[Updated Creation Date]],"mmm dd, yyyy hh:mm"))</f>
        <v>#VALUE!</v>
      </c>
      <c r="AG463" s="228" t="e">
        <f>_xlfn.CONCAT(HelpMe7[[#This Row],[Year]],"-M",HelpMe7[[#This Row],[Month]])</f>
        <v>#VALUE!</v>
      </c>
      <c r="AH463" s="228" t="str">
        <f ca="1">IF(HelpMe7[[#This Row],[Age]]&lt;2,"Less than 2",IF(HelpMe7[[#This Row],[Age]]&lt;5,"From 2 to 5",IF(HelpMe7[[#This Row],[Age]]&lt;10,"From 5 to 10","More than 10")))</f>
        <v>Less than 2</v>
      </c>
      <c r="AI4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45539.570138888892</v>
      </c>
      <c r="AJ4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45540.675694444442</v>
      </c>
    </row>
    <row r="464" spans="1:36" ht="14.5">
      <c r="A464" s="237" t="s">
        <v>4910</v>
      </c>
      <c r="B464" s="224" t="s">
        <v>117</v>
      </c>
      <c r="C464" s="224" t="s">
        <v>795</v>
      </c>
      <c r="D464" s="1" t="s">
        <v>1626</v>
      </c>
      <c r="E464" s="224" t="s">
        <v>1422</v>
      </c>
      <c r="F464" s="224" t="s">
        <v>742</v>
      </c>
      <c r="G464" s="224" t="s">
        <v>942</v>
      </c>
      <c r="H464" s="224" t="s">
        <v>268</v>
      </c>
      <c r="I464" s="227" t="s">
        <v>4911</v>
      </c>
      <c r="J464" s="225" t="s">
        <v>4912</v>
      </c>
      <c r="K464" s="224" t="s">
        <v>845</v>
      </c>
      <c r="L464" s="225" t="s">
        <v>1260</v>
      </c>
      <c r="M464" s="224" t="s">
        <v>846</v>
      </c>
      <c r="N464" s="224" t="s">
        <v>878</v>
      </c>
      <c r="O464" s="224" t="s">
        <v>972</v>
      </c>
      <c r="P464" s="225" t="s">
        <v>4913</v>
      </c>
      <c r="Q464" s="224" t="s">
        <v>861</v>
      </c>
      <c r="R464" s="225" t="s">
        <v>1260</v>
      </c>
      <c r="S464" s="225" t="s">
        <v>4914</v>
      </c>
      <c r="T464" s="225" t="s">
        <v>4912</v>
      </c>
      <c r="U464" s="224" t="s">
        <v>845</v>
      </c>
      <c r="V464" s="224" t="s">
        <v>1260</v>
      </c>
      <c r="W464" s="224" t="s">
        <v>850</v>
      </c>
      <c r="X464" s="228" t="str">
        <f>VLOOKUP(HelpMe7[[#This Row],[Technician]],Technicians[#All],3,FALSE)</f>
        <v>RAK Ceramics</v>
      </c>
      <c r="Y464" s="228" t="str">
        <f>VLOOKUP(HelpMe7[[#This Row],[Technician]],Technicians[#All],2,FALSE)</f>
        <v>SAP SD</v>
      </c>
      <c r="Z464" s="233" t="e">
        <f>IF((TEXT("Oct 28, 2024 00:00 AM","mmm dd, yyyy hh:mm") - TEXT(HelpMe7[[#This Row],[Updated Creation Date]],"mmm dd, yyyy hh:mm"))&gt;0, "Yes","No")</f>
        <v>#VALUE!</v>
      </c>
      <c r="AA464" s="230">
        <f ca="1">IF(HelpMe7[[#This Row],[Updated Resolved Date]]="-",NOW()-TEXT(HelpMe7[[#This Row],[Updated Creation Date]],"mmm dd, yyyy hh:mm"),HelpMe7[[#This Row],[Updated Resolved Date]]-HelpMe7[[#This Row],[Updated Creation Date]])</f>
        <v>115.05752905092231</v>
      </c>
      <c r="AB464" s="231" t="e">
        <f>YEAR(TEXT(HelpMe7[[#This Row],[Updated Creation Date]],"mmm dd, yyyy hh:mm"))</f>
        <v>#VALUE!</v>
      </c>
      <c r="AC464" s="228" t="e">
        <f>WEEKNUM(TEXT(HelpMe7[[#This Row],[Updated Creation Date]],"mmm dd, yyyy hh:mm"),2)</f>
        <v>#VALUE!</v>
      </c>
      <c r="AD464" s="228" t="e">
        <f>_xlfn.CONCAT(HelpMe7[[#This Row],[Year]],"-W",HelpMe7[[#This Row],[Week'#]])</f>
        <v>#VALUE!</v>
      </c>
      <c r="AE464" s="228" t="str">
        <f>IFERROR(VLOOKUP(HelpMe7[[#This Row],[ID]],CGTracker[#All],11,FALSE),"No CG Status Found")</f>
        <v>No CG Status Found</v>
      </c>
      <c r="AF464" s="228" t="e">
        <f>MONTH(TEXT(HelpMe7[[#This Row],[Updated Creation Date]],"mmm dd, yyyy hh:mm"))</f>
        <v>#VALUE!</v>
      </c>
      <c r="AG464" s="228" t="e">
        <f>_xlfn.CONCAT(HelpMe7[[#This Row],[Year]],"-M",HelpMe7[[#This Row],[Month]])</f>
        <v>#VALUE!</v>
      </c>
      <c r="AH464" s="228" t="str">
        <f ca="1">IF(HelpMe7[[#This Row],[Age]]&lt;2,"Less than 2",IF(HelpMe7[[#This Row],[Age]]&lt;5,"From 2 to 5",IF(HelpMe7[[#This Row],[Age]]&lt;10,"From 5 to 10","More than 10")))</f>
        <v>More than 10</v>
      </c>
      <c r="AI4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45537.727777777778</v>
      </c>
      <c r="AJ4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65" spans="1:36" ht="14.5">
      <c r="A465" s="237" t="s">
        <v>4915</v>
      </c>
      <c r="B465" s="224" t="s">
        <v>156</v>
      </c>
      <c r="C465" s="224" t="s">
        <v>861</v>
      </c>
      <c r="D465" s="1" t="s">
        <v>2377</v>
      </c>
      <c r="E465" s="224" t="s">
        <v>2378</v>
      </c>
      <c r="F465" s="224" t="s">
        <v>742</v>
      </c>
      <c r="G465" s="224" t="s">
        <v>942</v>
      </c>
      <c r="H465" s="224" t="s">
        <v>403</v>
      </c>
      <c r="I465" s="227" t="s">
        <v>4916</v>
      </c>
      <c r="J465" s="225" t="s">
        <v>4917</v>
      </c>
      <c r="K465" s="224" t="s">
        <v>845</v>
      </c>
      <c r="L465" s="225" t="s">
        <v>4918</v>
      </c>
      <c r="M465" s="224" t="s">
        <v>846</v>
      </c>
      <c r="N465" s="224" t="s">
        <v>880</v>
      </c>
      <c r="O465" s="224" t="s">
        <v>848</v>
      </c>
      <c r="P465" s="225" t="s">
        <v>4918</v>
      </c>
      <c r="Q465" s="224" t="s">
        <v>795</v>
      </c>
      <c r="R465" s="225" t="s">
        <v>4919</v>
      </c>
      <c r="S465" s="225" t="s">
        <v>4919</v>
      </c>
      <c r="T465" s="225" t="s">
        <v>4917</v>
      </c>
      <c r="U465" s="224" t="s">
        <v>1260</v>
      </c>
      <c r="V465" s="224" t="s">
        <v>4920</v>
      </c>
      <c r="W465" s="224" t="s">
        <v>850</v>
      </c>
      <c r="X465" s="228" t="str">
        <f>VLOOKUP(HelpMe7[[#This Row],[Technician]],Technicians[#All],3,FALSE)</f>
        <v>RAK Ceramics</v>
      </c>
      <c r="Y465" s="228" t="str">
        <f>VLOOKUP(HelpMe7[[#This Row],[Technician]],Technicians[#All],2,FALSE)</f>
        <v>SAP SD</v>
      </c>
      <c r="Z465" s="230" t="e">
        <f>IF((TEXT("Oct 28, 2024 00:00 AM","mmm dd, yyyy hh:mm") - TEXT(HelpMe7[[#This Row],[Updated Creation Date]],"mmm dd, yyyy hh:mm"))&gt;0, "Yes","No")</f>
        <v>#VALUE!</v>
      </c>
      <c r="AA465" s="230">
        <f ca="1">IF(HelpMe7[[#This Row],[Updated Resolved Date]]="-",NOW()-TEXT(HelpMe7[[#This Row],[Updated Creation Date]],"mmm dd, yyyy hh:mm"),HelpMe7[[#This Row],[Updated Resolved Date]]-HelpMe7[[#This Row],[Updated Creation Date]])</f>
        <v>7.8840277777781012</v>
      </c>
      <c r="AB465" s="231" t="e">
        <f>YEAR(TEXT(HelpMe7[[#This Row],[Updated Creation Date]],"mmm dd, yyyy hh:mm"))</f>
        <v>#VALUE!</v>
      </c>
      <c r="AC465" s="228" t="e">
        <f>WEEKNUM(TEXT(HelpMe7[[#This Row],[Updated Creation Date]],"mmm dd, yyyy hh:mm"),2)</f>
        <v>#VALUE!</v>
      </c>
      <c r="AD465" s="228" t="e">
        <f>_xlfn.CONCAT(HelpMe7[[#This Row],[Year]],"-W",HelpMe7[[#This Row],[Week'#]])</f>
        <v>#VALUE!</v>
      </c>
      <c r="AE465" s="228" t="str">
        <f>IFERROR(VLOOKUP(HelpMe7[[#This Row],[ID]],CGTracker[#All],11,FALSE),"No CG Status Found")</f>
        <v>No CG Status Found</v>
      </c>
      <c r="AF465" s="228" t="e">
        <f>MONTH(TEXT(HelpMe7[[#This Row],[Updated Creation Date]],"mmm dd, yyyy hh:mm"))</f>
        <v>#VALUE!</v>
      </c>
      <c r="AG465" s="228" t="e">
        <f>_xlfn.CONCAT(HelpMe7[[#This Row],[Year]],"-M",HelpMe7[[#This Row],[Month]])</f>
        <v>#VALUE!</v>
      </c>
      <c r="AH465" s="228" t="str">
        <f ca="1">IF(HelpMe7[[#This Row],[Age]]&lt;2,"Less than 2",IF(HelpMe7[[#This Row],[Age]]&lt;5,"From 2 to 5",IF(HelpMe7[[#This Row],[Age]]&lt;10,"From 5 to 10","More than 10")))</f>
        <v>From 5 to 10</v>
      </c>
      <c r="AI4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45537.734027777777</v>
      </c>
      <c r="AJ4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45545.618055555555</v>
      </c>
    </row>
    <row r="466" spans="1:36" ht="14.5">
      <c r="A466" s="237" t="s">
        <v>4921</v>
      </c>
      <c r="B466" s="224" t="s">
        <v>117</v>
      </c>
      <c r="C466" s="224" t="s">
        <v>795</v>
      </c>
      <c r="D466" s="1" t="s">
        <v>4922</v>
      </c>
      <c r="E466" s="224" t="s">
        <v>1146</v>
      </c>
      <c r="F466" s="224" t="s">
        <v>603</v>
      </c>
      <c r="G466" s="224" t="s">
        <v>942</v>
      </c>
      <c r="H466" s="224" t="s">
        <v>403</v>
      </c>
      <c r="I466" s="227" t="s">
        <v>4923</v>
      </c>
      <c r="J466" s="225" t="s">
        <v>4924</v>
      </c>
      <c r="K466" s="224" t="s">
        <v>845</v>
      </c>
      <c r="L466" s="225" t="s">
        <v>3109</v>
      </c>
      <c r="M466" s="224" t="s">
        <v>846</v>
      </c>
      <c r="N466" s="224" t="s">
        <v>880</v>
      </c>
      <c r="O466" s="224" t="s">
        <v>972</v>
      </c>
      <c r="P466" s="225" t="s">
        <v>3109</v>
      </c>
      <c r="Q466" s="224" t="s">
        <v>861</v>
      </c>
      <c r="R466" s="225" t="s">
        <v>4925</v>
      </c>
      <c r="S466" s="225" t="s">
        <v>4926</v>
      </c>
      <c r="T466" s="225" t="s">
        <v>4924</v>
      </c>
      <c r="U466" s="224" t="s">
        <v>845</v>
      </c>
      <c r="V466" s="224" t="s">
        <v>4927</v>
      </c>
      <c r="W466" s="224" t="s">
        <v>850</v>
      </c>
      <c r="X466" s="228" t="str">
        <f>VLOOKUP(HelpMe7[[#This Row],[Technician]],Technicians[#All],3,FALSE)</f>
        <v>RAK Ceramics</v>
      </c>
      <c r="Y466" s="228" t="str">
        <f>VLOOKUP(HelpMe7[[#This Row],[Technician]],Technicians[#All],2,FALSE)</f>
        <v>SAP ABAP</v>
      </c>
      <c r="Z466" s="233" t="e">
        <f>IF((TEXT("Oct 28, 2024 00:00 AM","mmm dd, yyyy hh:mm") - TEXT(HelpMe7[[#This Row],[Updated Creation Date]],"mmm dd, yyyy hh:mm"))&gt;0, "Yes","No")</f>
        <v>#VALUE!</v>
      </c>
      <c r="AA466" s="230">
        <f ca="1">IF(HelpMe7[[#This Row],[Updated Resolved Date]]="-",NOW()-TEXT(HelpMe7[[#This Row],[Updated Creation Date]],"mmm dd, yyyy hh:mm"),HelpMe7[[#This Row],[Updated Resolved Date]]-HelpMe7[[#This Row],[Updated Creation Date]])</f>
        <v>30.727777777778101</v>
      </c>
      <c r="AB466" s="231" t="e">
        <f>YEAR(TEXT(HelpMe7[[#This Row],[Updated Creation Date]],"mmm dd, yyyy hh:mm"))</f>
        <v>#VALUE!</v>
      </c>
      <c r="AC466" s="228" t="e">
        <f>WEEKNUM(TEXT(HelpMe7[[#This Row],[Updated Creation Date]],"mmm dd, yyyy hh:mm"),2)</f>
        <v>#VALUE!</v>
      </c>
      <c r="AD466" s="228" t="e">
        <f>_xlfn.CONCAT(HelpMe7[[#This Row],[Year]],"-W",HelpMe7[[#This Row],[Week'#]])</f>
        <v>#VALUE!</v>
      </c>
      <c r="AE466" s="228" t="str">
        <f>IFERROR(VLOOKUP(HelpMe7[[#This Row],[ID]],CGTracker[#All],11,FALSE),"No CG Status Found")</f>
        <v>No CG Status Found</v>
      </c>
      <c r="AF466" s="228" t="e">
        <f>MONTH(TEXT(HelpMe7[[#This Row],[Updated Creation Date]],"mmm dd, yyyy hh:mm"))</f>
        <v>#VALUE!</v>
      </c>
      <c r="AG466" s="228" t="e">
        <f>_xlfn.CONCAT(HelpMe7[[#This Row],[Year]],"-M",HelpMe7[[#This Row],[Month]])</f>
        <v>#VALUE!</v>
      </c>
      <c r="AH466" s="228" t="str">
        <f ca="1">IF(HelpMe7[[#This Row],[Age]]&lt;2,"Less than 2",IF(HelpMe7[[#This Row],[Age]]&lt;5,"From 2 to 5",IF(HelpMe7[[#This Row],[Age]]&lt;10,"From 5 to 10","More than 10")))</f>
        <v>More than 10</v>
      </c>
      <c r="AI4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45537.736111111109</v>
      </c>
      <c r="AJ4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467" spans="1:36" ht="26">
      <c r="A467" s="237" t="s">
        <v>4928</v>
      </c>
      <c r="B467" s="224" t="s">
        <v>117</v>
      </c>
      <c r="C467" s="224" t="s">
        <v>795</v>
      </c>
      <c r="D467" s="1" t="s">
        <v>1895</v>
      </c>
      <c r="E467" s="224" t="s">
        <v>1472</v>
      </c>
      <c r="F467" s="224" t="s">
        <v>843</v>
      </c>
      <c r="G467" s="224" t="s">
        <v>844</v>
      </c>
      <c r="H467" s="224" t="s">
        <v>403</v>
      </c>
      <c r="I467" s="227" t="s">
        <v>4929</v>
      </c>
      <c r="J467" s="225" t="s">
        <v>4930</v>
      </c>
      <c r="K467" s="224" t="s">
        <v>885</v>
      </c>
      <c r="L467" s="225" t="s">
        <v>4786</v>
      </c>
      <c r="M467" s="224" t="s">
        <v>846</v>
      </c>
      <c r="N467" s="224" t="s">
        <v>1071</v>
      </c>
      <c r="O467" s="224" t="s">
        <v>848</v>
      </c>
      <c r="P467" s="225" t="s">
        <v>4786</v>
      </c>
      <c r="Q467" s="224" t="s">
        <v>795</v>
      </c>
      <c r="R467" s="225" t="s">
        <v>4931</v>
      </c>
      <c r="S467" s="225" t="s">
        <v>4931</v>
      </c>
      <c r="T467" s="225" t="s">
        <v>4930</v>
      </c>
      <c r="U467" s="224" t="s">
        <v>885</v>
      </c>
      <c r="V467" s="224" t="s">
        <v>1260</v>
      </c>
      <c r="W467" s="224" t="s">
        <v>888</v>
      </c>
      <c r="X467" s="228" t="str">
        <f>VLOOKUP(HelpMe7[[#This Row],[Technician]],Technicians[#All],3,FALSE)</f>
        <v>RAK Ceramics</v>
      </c>
      <c r="Y467" s="228" t="str">
        <f>VLOOKUP(HelpMe7[[#This Row],[Technician]],Technicians[#All],2,FALSE)</f>
        <v>SAP Basis</v>
      </c>
      <c r="Z467" s="233" t="e">
        <f>IF((TEXT("Oct 28, 2024 00:00 AM","mmm dd, yyyy hh:mm") - TEXT(HelpMe7[[#This Row],[Updated Creation Date]],"mmm dd, yyyy hh:mm"))&gt;0, "Yes","No")</f>
        <v>#VALUE!</v>
      </c>
      <c r="AA467" s="230">
        <f ca="1">IF(HelpMe7[[#This Row],[Updated Resolved Date]]="-",NOW()-TEXT(HelpMe7[[#This Row],[Updated Creation Date]],"mmm dd, yyyy hh:mm"),HelpMe7[[#This Row],[Updated Resolved Date]]-HelpMe7[[#This Row],[Updated Creation Date]])</f>
        <v>6.3138888888861402</v>
      </c>
      <c r="AB467" s="231" t="e">
        <f>YEAR(TEXT(HelpMe7[[#This Row],[Updated Creation Date]],"mmm dd, yyyy hh:mm"))</f>
        <v>#VALUE!</v>
      </c>
      <c r="AC467" s="228" t="e">
        <f>WEEKNUM(TEXT(HelpMe7[[#This Row],[Updated Creation Date]],"mmm dd, yyyy hh:mm"),2)</f>
        <v>#VALUE!</v>
      </c>
      <c r="AD467" s="228" t="e">
        <f>_xlfn.CONCAT(HelpMe7[[#This Row],[Year]],"-W",HelpMe7[[#This Row],[Week'#]])</f>
        <v>#VALUE!</v>
      </c>
      <c r="AE467" s="228" t="str">
        <f>IFERROR(VLOOKUP(HelpMe7[[#This Row],[ID]],CGTracker[#All],11,FALSE),"No CG Status Found")</f>
        <v>No CG Status Found</v>
      </c>
      <c r="AF467" s="228" t="e">
        <f>MONTH(TEXT(HelpMe7[[#This Row],[Updated Creation Date]],"mmm dd, yyyy hh:mm"))</f>
        <v>#VALUE!</v>
      </c>
      <c r="AG467" s="228" t="e">
        <f>_xlfn.CONCAT(HelpMe7[[#This Row],[Year]],"-M",HelpMe7[[#This Row],[Month]])</f>
        <v>#VALUE!</v>
      </c>
      <c r="AH467" s="228" t="str">
        <f ca="1">IF(HelpMe7[[#This Row],[Age]]&lt;2,"Less than 2",IF(HelpMe7[[#This Row],[Age]]&lt;5,"From 2 to 5",IF(HelpMe7[[#This Row],[Age]]&lt;10,"From 5 to 10","More than 10")))</f>
        <v>From 5 to 10</v>
      </c>
      <c r="AI4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45538.404166666667</v>
      </c>
      <c r="AJ4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45544.718055555553</v>
      </c>
    </row>
    <row r="468" spans="1:36" ht="14.5">
      <c r="A468" s="237" t="s">
        <v>4932</v>
      </c>
      <c r="B468" s="224" t="s">
        <v>117</v>
      </c>
      <c r="C468" s="224" t="s">
        <v>795</v>
      </c>
      <c r="D468" s="1" t="s">
        <v>4933</v>
      </c>
      <c r="E468" s="224" t="s">
        <v>1018</v>
      </c>
      <c r="F468" s="224" t="s">
        <v>843</v>
      </c>
      <c r="G468" s="224" t="s">
        <v>844</v>
      </c>
      <c r="H468" s="224" t="s">
        <v>403</v>
      </c>
      <c r="I468" s="227" t="s">
        <v>4934</v>
      </c>
      <c r="J468" s="225" t="s">
        <v>4935</v>
      </c>
      <c r="K468" s="224" t="s">
        <v>845</v>
      </c>
      <c r="L468" s="225" t="s">
        <v>4936</v>
      </c>
      <c r="M468" s="224" t="s">
        <v>846</v>
      </c>
      <c r="N468" s="224" t="s">
        <v>860</v>
      </c>
      <c r="O468" s="224" t="s">
        <v>848</v>
      </c>
      <c r="P468" s="225" t="s">
        <v>4936</v>
      </c>
      <c r="Q468" s="224" t="s">
        <v>795</v>
      </c>
      <c r="R468" s="225" t="s">
        <v>4937</v>
      </c>
      <c r="S468" s="225" t="s">
        <v>4937</v>
      </c>
      <c r="T468" s="225" t="s">
        <v>4935</v>
      </c>
      <c r="U468" s="224" t="s">
        <v>885</v>
      </c>
      <c r="V468" s="224" t="s">
        <v>1260</v>
      </c>
      <c r="W468" s="224" t="s">
        <v>850</v>
      </c>
      <c r="X468" s="228" t="str">
        <f>VLOOKUP(HelpMe7[[#This Row],[Technician]],Technicians[#All],3,FALSE)</f>
        <v>RAK Ceramics</v>
      </c>
      <c r="Y468" s="228" t="str">
        <f>VLOOKUP(HelpMe7[[#This Row],[Technician]],Technicians[#All],2,FALSE)</f>
        <v>SAP Basis</v>
      </c>
      <c r="Z468" s="233" t="e">
        <f>IF((TEXT("Oct 28, 2024 00:00 AM","mmm dd, yyyy hh:mm") - TEXT(HelpMe7[[#This Row],[Updated Creation Date]],"mmm dd, yyyy hh:mm"))&gt;0, "Yes","No")</f>
        <v>#VALUE!</v>
      </c>
      <c r="AA468" s="230">
        <f ca="1">IF(HelpMe7[[#This Row],[Updated Resolved Date]]="-",NOW()-TEXT(HelpMe7[[#This Row],[Updated Creation Date]],"mmm dd, yyyy hh:mm"),HelpMe7[[#This Row],[Updated Resolved Date]]-HelpMe7[[#This Row],[Updated Creation Date]])</f>
        <v>2.2756944444481633</v>
      </c>
      <c r="AB468" s="231" t="e">
        <f>YEAR(TEXT(HelpMe7[[#This Row],[Updated Creation Date]],"mmm dd, yyyy hh:mm"))</f>
        <v>#VALUE!</v>
      </c>
      <c r="AC468" s="228" t="e">
        <f>WEEKNUM(TEXT(HelpMe7[[#This Row],[Updated Creation Date]],"mmm dd, yyyy hh:mm"),2)</f>
        <v>#VALUE!</v>
      </c>
      <c r="AD468" s="228" t="e">
        <f>_xlfn.CONCAT(HelpMe7[[#This Row],[Year]],"-W",HelpMe7[[#This Row],[Week'#]])</f>
        <v>#VALUE!</v>
      </c>
      <c r="AE468" s="228" t="str">
        <f>IFERROR(VLOOKUP(HelpMe7[[#This Row],[ID]],CGTracker[#All],11,FALSE),"No CG Status Found")</f>
        <v>No CG Status Found</v>
      </c>
      <c r="AF468" s="228" t="e">
        <f>MONTH(TEXT(HelpMe7[[#This Row],[Updated Creation Date]],"mmm dd, yyyy hh:mm"))</f>
        <v>#VALUE!</v>
      </c>
      <c r="AG468" s="228" t="e">
        <f>_xlfn.CONCAT(HelpMe7[[#This Row],[Year]],"-M",HelpMe7[[#This Row],[Month]])</f>
        <v>#VALUE!</v>
      </c>
      <c r="AH468" s="228" t="str">
        <f ca="1">IF(HelpMe7[[#This Row],[Age]]&lt;2,"Less than 2",IF(HelpMe7[[#This Row],[Age]]&lt;5,"From 2 to 5",IF(HelpMe7[[#This Row],[Age]]&lt;10,"From 5 to 10","More than 10")))</f>
        <v>From 2 to 5</v>
      </c>
      <c r="AI4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45538.438888888886</v>
      </c>
      <c r="AJ4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45540.714583333334</v>
      </c>
    </row>
    <row r="469" spans="1:36" ht="14.5">
      <c r="A469" s="237" t="s">
        <v>4938</v>
      </c>
      <c r="B469" s="224" t="s">
        <v>156</v>
      </c>
      <c r="C469" s="224" t="s">
        <v>861</v>
      </c>
      <c r="D469" s="1" t="s">
        <v>1340</v>
      </c>
      <c r="E469" s="224" t="s">
        <v>1004</v>
      </c>
      <c r="F469" s="224" t="s">
        <v>742</v>
      </c>
      <c r="G469" s="224" t="s">
        <v>864</v>
      </c>
      <c r="H469" s="224" t="s">
        <v>131</v>
      </c>
      <c r="I469" s="227" t="s">
        <v>4939</v>
      </c>
      <c r="J469" s="225" t="s">
        <v>4940</v>
      </c>
      <c r="K469" s="224" t="s">
        <v>845</v>
      </c>
      <c r="L469" s="225" t="s">
        <v>1260</v>
      </c>
      <c r="M469" s="224" t="s">
        <v>846</v>
      </c>
      <c r="N469" s="224" t="s">
        <v>1005</v>
      </c>
      <c r="O469" s="224" t="s">
        <v>920</v>
      </c>
      <c r="P469" s="225" t="s">
        <v>4941</v>
      </c>
      <c r="Q469" s="224" t="s">
        <v>861</v>
      </c>
      <c r="R469" s="225" t="s">
        <v>1260</v>
      </c>
      <c r="S469" s="225" t="s">
        <v>4942</v>
      </c>
      <c r="T469" s="225" t="s">
        <v>4940</v>
      </c>
      <c r="U469" s="224" t="s">
        <v>1260</v>
      </c>
      <c r="V469" s="224" t="s">
        <v>4943</v>
      </c>
      <c r="W469" s="224" t="s">
        <v>850</v>
      </c>
      <c r="X469" s="228" t="str">
        <f>VLOOKUP(HelpMe7[[#This Row],[Technician]],Technicians[#All],3,FALSE)</f>
        <v>RAK Ceramics</v>
      </c>
      <c r="Y469" s="228" t="str">
        <f>VLOOKUP(HelpMe7[[#This Row],[Technician]],Technicians[#All],2,FALSE)</f>
        <v>SAP SD</v>
      </c>
      <c r="Z469" s="233" t="e">
        <f>IF((TEXT("Oct 28, 2024 00:00 AM","mmm dd, yyyy hh:mm") - TEXT(HelpMe7[[#This Row],[Updated Creation Date]],"mmm dd, yyyy hh:mm"))&gt;0, "Yes","No")</f>
        <v>#VALUE!</v>
      </c>
      <c r="AA469" s="230">
        <f ca="1">IF(HelpMe7[[#This Row],[Updated Resolved Date]]="-",NOW()-TEXT(HelpMe7[[#This Row],[Updated Creation Date]],"mmm dd, yyyy hh:mm"),HelpMe7[[#This Row],[Updated Resolved Date]]-HelpMe7[[#This Row],[Updated Creation Date]])</f>
        <v>114.27627905092231</v>
      </c>
      <c r="AB469" s="231" t="e">
        <f>YEAR(TEXT(HelpMe7[[#This Row],[Updated Creation Date]],"mmm dd, yyyy hh:mm"))</f>
        <v>#VALUE!</v>
      </c>
      <c r="AC469" s="228" t="e">
        <f>WEEKNUM(TEXT(HelpMe7[[#This Row],[Updated Creation Date]],"mmm dd, yyyy hh:mm"),2)</f>
        <v>#VALUE!</v>
      </c>
      <c r="AD469" s="228" t="e">
        <f>_xlfn.CONCAT(HelpMe7[[#This Row],[Year]],"-W",HelpMe7[[#This Row],[Week'#]])</f>
        <v>#VALUE!</v>
      </c>
      <c r="AE469" s="228" t="str">
        <f>IFERROR(VLOOKUP(HelpMe7[[#This Row],[ID]],CGTracker[#All],11,FALSE),"No CG Status Found")</f>
        <v>No CG Status Found</v>
      </c>
      <c r="AF469" s="228" t="e">
        <f>MONTH(TEXT(HelpMe7[[#This Row],[Updated Creation Date]],"mmm dd, yyyy hh:mm"))</f>
        <v>#VALUE!</v>
      </c>
      <c r="AG469" s="228" t="e">
        <f>_xlfn.CONCAT(HelpMe7[[#This Row],[Year]],"-M",HelpMe7[[#This Row],[Month]])</f>
        <v>#VALUE!</v>
      </c>
      <c r="AH469" s="228" t="str">
        <f ca="1">IF(HelpMe7[[#This Row],[Age]]&lt;2,"Less than 2",IF(HelpMe7[[#This Row],[Age]]&lt;5,"From 2 to 5",IF(HelpMe7[[#This Row],[Age]]&lt;10,"From 5 to 10","More than 10")))</f>
        <v>More than 10</v>
      </c>
      <c r="AI4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45538.509027777778</v>
      </c>
      <c r="AJ4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70" spans="1:36" ht="14.5">
      <c r="A470" s="237" t="s">
        <v>4944</v>
      </c>
      <c r="B470" s="224" t="s">
        <v>156</v>
      </c>
      <c r="C470" s="224" t="s">
        <v>795</v>
      </c>
      <c r="D470" s="1" t="s">
        <v>2219</v>
      </c>
      <c r="E470" s="224" t="s">
        <v>2220</v>
      </c>
      <c r="F470" s="224" t="s">
        <v>742</v>
      </c>
      <c r="G470" s="224" t="s">
        <v>516</v>
      </c>
      <c r="H470" s="224" t="s">
        <v>403</v>
      </c>
      <c r="I470" s="227" t="s">
        <v>4945</v>
      </c>
      <c r="J470" s="225" t="s">
        <v>4946</v>
      </c>
      <c r="K470" s="224" t="s">
        <v>845</v>
      </c>
      <c r="L470" s="225" t="s">
        <v>4947</v>
      </c>
      <c r="M470" s="224" t="s">
        <v>846</v>
      </c>
      <c r="N470" s="224" t="s">
        <v>880</v>
      </c>
      <c r="O470" s="224" t="s">
        <v>848</v>
      </c>
      <c r="P470" s="225" t="s">
        <v>4947</v>
      </c>
      <c r="Q470" s="224" t="s">
        <v>795</v>
      </c>
      <c r="R470" s="225" t="s">
        <v>4948</v>
      </c>
      <c r="S470" s="225" t="s">
        <v>4949</v>
      </c>
      <c r="T470" s="225" t="s">
        <v>4946</v>
      </c>
      <c r="U470" s="224" t="s">
        <v>1260</v>
      </c>
      <c r="V470" s="224" t="s">
        <v>1260</v>
      </c>
      <c r="W470" s="224" t="s">
        <v>850</v>
      </c>
      <c r="X470" s="228" t="str">
        <f>VLOOKUP(HelpMe7[[#This Row],[Technician]],Technicians[#All],3,FALSE)</f>
        <v>RAK Ceramics</v>
      </c>
      <c r="Y470" s="228" t="str">
        <f>VLOOKUP(HelpMe7[[#This Row],[Technician]],Technicians[#All],2,FALSE)</f>
        <v>SAP SD</v>
      </c>
      <c r="Z470" s="233" t="e">
        <f>IF((TEXT("Oct 28, 2024 00:00 AM","mmm dd, yyyy hh:mm") - TEXT(HelpMe7[[#This Row],[Updated Creation Date]],"mmm dd, yyyy hh:mm"))&gt;0, "Yes","No")</f>
        <v>#VALUE!</v>
      </c>
      <c r="AA470" s="230">
        <f ca="1">IF(HelpMe7[[#This Row],[Updated Resolved Date]]="-",NOW()-TEXT(HelpMe7[[#This Row],[Updated Creation Date]],"mmm dd, yyyy hh:mm"),HelpMe7[[#This Row],[Updated Resolved Date]]-HelpMe7[[#This Row],[Updated Creation Date]])</f>
        <v>5.9819444444437977</v>
      </c>
      <c r="AB470" s="231" t="e">
        <f>YEAR(TEXT(HelpMe7[[#This Row],[Updated Creation Date]],"mmm dd, yyyy hh:mm"))</f>
        <v>#VALUE!</v>
      </c>
      <c r="AC470" s="228" t="e">
        <f>WEEKNUM(TEXT(HelpMe7[[#This Row],[Updated Creation Date]],"mmm dd, yyyy hh:mm"),2)</f>
        <v>#VALUE!</v>
      </c>
      <c r="AD470" s="228" t="e">
        <f>_xlfn.CONCAT(HelpMe7[[#This Row],[Year]],"-W",HelpMe7[[#This Row],[Week'#]])</f>
        <v>#VALUE!</v>
      </c>
      <c r="AE470" s="228" t="str">
        <f>IFERROR(VLOOKUP(HelpMe7[[#This Row],[ID]],CGTracker[#All],11,FALSE),"No CG Status Found")</f>
        <v>No CG Status Found</v>
      </c>
      <c r="AF470" s="228" t="e">
        <f>MONTH(TEXT(HelpMe7[[#This Row],[Updated Creation Date]],"mmm dd, yyyy hh:mm"))</f>
        <v>#VALUE!</v>
      </c>
      <c r="AG470" s="228" t="e">
        <f>_xlfn.CONCAT(HelpMe7[[#This Row],[Year]],"-M",HelpMe7[[#This Row],[Month]])</f>
        <v>#VALUE!</v>
      </c>
      <c r="AH470" s="228" t="str">
        <f ca="1">IF(HelpMe7[[#This Row],[Age]]&lt;2,"Less than 2",IF(HelpMe7[[#This Row],[Age]]&lt;5,"From 2 to 5",IF(HelpMe7[[#This Row],[Age]]&lt;10,"From 5 to 10","More than 10")))</f>
        <v>From 5 to 10</v>
      </c>
      <c r="AI4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45538.537499999999</v>
      </c>
      <c r="AJ4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45544.519444444442</v>
      </c>
    </row>
    <row r="471" spans="1:36" ht="26">
      <c r="A471" s="237" t="s">
        <v>4950</v>
      </c>
      <c r="B471" s="224" t="s">
        <v>117</v>
      </c>
      <c r="C471" s="224" t="s">
        <v>861</v>
      </c>
      <c r="D471" s="1" t="s">
        <v>1870</v>
      </c>
      <c r="E471" s="224" t="s">
        <v>1094</v>
      </c>
      <c r="F471" s="224" t="s">
        <v>843</v>
      </c>
      <c r="G471" s="224" t="s">
        <v>844</v>
      </c>
      <c r="H471" s="224" t="s">
        <v>403</v>
      </c>
      <c r="I471" s="227" t="s">
        <v>4951</v>
      </c>
      <c r="J471" s="225" t="s">
        <v>4952</v>
      </c>
      <c r="K471" s="224" t="s">
        <v>885</v>
      </c>
      <c r="L471" s="225" t="s">
        <v>4708</v>
      </c>
      <c r="M471" s="224" t="s">
        <v>1094</v>
      </c>
      <c r="N471" s="224" t="s">
        <v>895</v>
      </c>
      <c r="O471" s="224" t="s">
        <v>848</v>
      </c>
      <c r="P471" s="225" t="s">
        <v>4708</v>
      </c>
      <c r="Q471" s="224" t="s">
        <v>795</v>
      </c>
      <c r="R471" s="225" t="s">
        <v>4953</v>
      </c>
      <c r="S471" s="225" t="s">
        <v>4953</v>
      </c>
      <c r="T471" s="225" t="s">
        <v>4952</v>
      </c>
      <c r="U471" s="224" t="s">
        <v>885</v>
      </c>
      <c r="V471" s="224" t="s">
        <v>1260</v>
      </c>
      <c r="W471" s="224" t="s">
        <v>888</v>
      </c>
      <c r="X471" s="228" t="str">
        <f>VLOOKUP(HelpMe7[[#This Row],[Technician]],Technicians[#All],3,FALSE)</f>
        <v>RAK Ceramics</v>
      </c>
      <c r="Y471" s="228" t="str">
        <f>VLOOKUP(HelpMe7[[#This Row],[Technician]],Technicians[#All],2,FALSE)</f>
        <v>SAP Basis</v>
      </c>
      <c r="Z471" s="233" t="e">
        <f>IF((TEXT("Oct 28, 2024 00:00 AM","mmm dd, yyyy hh:mm") - TEXT(HelpMe7[[#This Row],[Updated Creation Date]],"mmm dd, yyyy hh:mm"))&gt;0, "Yes","No")</f>
        <v>#VALUE!</v>
      </c>
      <c r="AA471" s="230">
        <f ca="1">IF(HelpMe7[[#This Row],[Updated Resolved Date]]="-",NOW()-TEXT(HelpMe7[[#This Row],[Updated Creation Date]],"mmm dd, yyyy hh:mm"),HelpMe7[[#This Row],[Updated Resolved Date]]-HelpMe7[[#This Row],[Updated Creation Date]])</f>
        <v>1.015277777776646</v>
      </c>
      <c r="AB471" s="231" t="e">
        <f>YEAR(TEXT(HelpMe7[[#This Row],[Updated Creation Date]],"mmm dd, yyyy hh:mm"))</f>
        <v>#VALUE!</v>
      </c>
      <c r="AC471" s="228" t="e">
        <f>WEEKNUM(TEXT(HelpMe7[[#This Row],[Updated Creation Date]],"mmm dd, yyyy hh:mm"),2)</f>
        <v>#VALUE!</v>
      </c>
      <c r="AD471" s="228" t="e">
        <f>_xlfn.CONCAT(HelpMe7[[#This Row],[Year]],"-W",HelpMe7[[#This Row],[Week'#]])</f>
        <v>#VALUE!</v>
      </c>
      <c r="AE471" s="228" t="str">
        <f>IFERROR(VLOOKUP(HelpMe7[[#This Row],[ID]],CGTracker[#All],11,FALSE),"No CG Status Found")</f>
        <v>No CG Status Found</v>
      </c>
      <c r="AF471" s="228" t="e">
        <f>MONTH(TEXT(HelpMe7[[#This Row],[Updated Creation Date]],"mmm dd, yyyy hh:mm"))</f>
        <v>#VALUE!</v>
      </c>
      <c r="AG471" s="228" t="e">
        <f>_xlfn.CONCAT(HelpMe7[[#This Row],[Year]],"-M",HelpMe7[[#This Row],[Month]])</f>
        <v>#VALUE!</v>
      </c>
      <c r="AH471" s="228" t="str">
        <f ca="1">IF(HelpMe7[[#This Row],[Age]]&lt;2,"Less than 2",IF(HelpMe7[[#This Row],[Age]]&lt;5,"From 2 to 5",IF(HelpMe7[[#This Row],[Age]]&lt;10,"From 5 to 10","More than 10")))</f>
        <v>Less than 2</v>
      </c>
      <c r="AI4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45539.655555555553</v>
      </c>
      <c r="AJ4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72" spans="1:36" ht="14.5">
      <c r="A472" s="237" t="s">
        <v>4954</v>
      </c>
      <c r="B472" s="224" t="s">
        <v>117</v>
      </c>
      <c r="C472" s="224" t="s">
        <v>795</v>
      </c>
      <c r="D472" s="1" t="s">
        <v>1825</v>
      </c>
      <c r="E472" s="224" t="s">
        <v>1102</v>
      </c>
      <c r="F472" s="224" t="s">
        <v>843</v>
      </c>
      <c r="G472" s="224" t="s">
        <v>844</v>
      </c>
      <c r="H472" s="224" t="s">
        <v>403</v>
      </c>
      <c r="I472" s="227" t="s">
        <v>4955</v>
      </c>
      <c r="J472" s="225" t="s">
        <v>4956</v>
      </c>
      <c r="K472" s="224" t="s">
        <v>845</v>
      </c>
      <c r="L472" s="225" t="s">
        <v>4824</v>
      </c>
      <c r="M472" s="224" t="s">
        <v>1102</v>
      </c>
      <c r="N472" s="224" t="s">
        <v>971</v>
      </c>
      <c r="O472" s="224" t="s">
        <v>848</v>
      </c>
      <c r="P472" s="225" t="s">
        <v>4824</v>
      </c>
      <c r="Q472" s="224" t="s">
        <v>795</v>
      </c>
      <c r="R472" s="225" t="s">
        <v>4957</v>
      </c>
      <c r="S472" s="225" t="s">
        <v>4958</v>
      </c>
      <c r="T472" s="225" t="s">
        <v>4956</v>
      </c>
      <c r="U472" s="224" t="s">
        <v>885</v>
      </c>
      <c r="V472" s="224" t="s">
        <v>1260</v>
      </c>
      <c r="W472" s="224" t="s">
        <v>850</v>
      </c>
      <c r="X472" s="228" t="str">
        <f>VLOOKUP(HelpMe7[[#This Row],[Technician]],Technicians[#All],3,FALSE)</f>
        <v>RAK Ceramics</v>
      </c>
      <c r="Y472" s="228" t="str">
        <f>VLOOKUP(HelpMe7[[#This Row],[Technician]],Technicians[#All],2,FALSE)</f>
        <v>SAP Basis</v>
      </c>
      <c r="Z472" s="233" t="e">
        <f>IF((TEXT("Oct 28, 2024 00:00 AM","mmm dd, yyyy hh:mm") - TEXT(HelpMe7[[#This Row],[Updated Creation Date]],"mmm dd, yyyy hh:mm"))&gt;0, "Yes","No")</f>
        <v>#VALUE!</v>
      </c>
      <c r="AA472" s="230">
        <f ca="1">IF(HelpMe7[[#This Row],[Updated Resolved Date]]="-",NOW()-TEXT(HelpMe7[[#This Row],[Updated Creation Date]],"mmm dd, yyyy hh:mm"),HelpMe7[[#This Row],[Updated Resolved Date]]-HelpMe7[[#This Row],[Updated Creation Date]])</f>
        <v>0.20625000000291038</v>
      </c>
      <c r="AB472" s="231" t="e">
        <f>YEAR(TEXT(HelpMe7[[#This Row],[Updated Creation Date]],"mmm dd, yyyy hh:mm"))</f>
        <v>#VALUE!</v>
      </c>
      <c r="AC472" s="228" t="e">
        <f>WEEKNUM(TEXT(HelpMe7[[#This Row],[Updated Creation Date]],"mmm dd, yyyy hh:mm"),2)</f>
        <v>#VALUE!</v>
      </c>
      <c r="AD472" s="228" t="e">
        <f>_xlfn.CONCAT(HelpMe7[[#This Row],[Year]],"-W",HelpMe7[[#This Row],[Week'#]])</f>
        <v>#VALUE!</v>
      </c>
      <c r="AE472" s="228" t="str">
        <f>IFERROR(VLOOKUP(HelpMe7[[#This Row],[ID]],CGTracker[#All],11,FALSE),"No CG Status Found")</f>
        <v>No CG Status Found</v>
      </c>
      <c r="AF472" s="228" t="e">
        <f>MONTH(TEXT(HelpMe7[[#This Row],[Updated Creation Date]],"mmm dd, yyyy hh:mm"))</f>
        <v>#VALUE!</v>
      </c>
      <c r="AG472" s="228" t="e">
        <f>_xlfn.CONCAT(HelpMe7[[#This Row],[Year]],"-M",HelpMe7[[#This Row],[Month]])</f>
        <v>#VALUE!</v>
      </c>
      <c r="AH472" s="228" t="str">
        <f ca="1">IF(HelpMe7[[#This Row],[Age]]&lt;2,"Less than 2",IF(HelpMe7[[#This Row],[Age]]&lt;5,"From 2 to 5",IF(HelpMe7[[#This Row],[Age]]&lt;10,"From 5 to 10","More than 10")))</f>
        <v>Less than 2</v>
      </c>
      <c r="AI4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45538.477777777778</v>
      </c>
      <c r="AJ4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45538.684027777781</v>
      </c>
    </row>
    <row r="473" spans="1:36" ht="14.5">
      <c r="A473" s="237" t="s">
        <v>4959</v>
      </c>
      <c r="B473" s="224" t="s">
        <v>117</v>
      </c>
      <c r="C473" s="224" t="s">
        <v>795</v>
      </c>
      <c r="D473" s="1" t="s">
        <v>1824</v>
      </c>
      <c r="E473" s="224" t="s">
        <v>1102</v>
      </c>
      <c r="F473" s="224" t="s">
        <v>843</v>
      </c>
      <c r="G473" s="224" t="s">
        <v>844</v>
      </c>
      <c r="H473" s="224" t="s">
        <v>403</v>
      </c>
      <c r="I473" s="227" t="s">
        <v>4960</v>
      </c>
      <c r="J473" s="225" t="s">
        <v>4961</v>
      </c>
      <c r="K473" s="224" t="s">
        <v>845</v>
      </c>
      <c r="L473" s="225" t="s">
        <v>4824</v>
      </c>
      <c r="M473" s="224" t="s">
        <v>1102</v>
      </c>
      <c r="N473" s="224" t="s">
        <v>971</v>
      </c>
      <c r="O473" s="224" t="s">
        <v>848</v>
      </c>
      <c r="P473" s="225" t="s">
        <v>4824</v>
      </c>
      <c r="Q473" s="224" t="s">
        <v>795</v>
      </c>
      <c r="R473" s="225" t="s">
        <v>4962</v>
      </c>
      <c r="S473" s="225" t="s">
        <v>4963</v>
      </c>
      <c r="T473" s="225" t="s">
        <v>4961</v>
      </c>
      <c r="U473" s="224" t="s">
        <v>885</v>
      </c>
      <c r="V473" s="224" t="s">
        <v>1260</v>
      </c>
      <c r="W473" s="224" t="s">
        <v>850</v>
      </c>
      <c r="X473" s="228" t="str">
        <f>VLOOKUP(HelpMe7[[#This Row],[Technician]],Technicians[#All],3,FALSE)</f>
        <v>RAK Ceramics</v>
      </c>
      <c r="Y473" s="228" t="str">
        <f>VLOOKUP(HelpMe7[[#This Row],[Technician]],Technicians[#All],2,FALSE)</f>
        <v>SAP Basis</v>
      </c>
      <c r="Z473" s="233" t="e">
        <f>IF((TEXT("Oct 28, 2024 00:00 AM","mmm dd, yyyy hh:mm") - TEXT(HelpMe7[[#This Row],[Updated Creation Date]],"mmm dd, yyyy hh:mm"))&gt;0, "Yes","No")</f>
        <v>#VALUE!</v>
      </c>
      <c r="AA473" s="230">
        <f ca="1">IF(HelpMe7[[#This Row],[Updated Resolved Date]]="-",NOW()-TEXT(HelpMe7[[#This Row],[Updated Creation Date]],"mmm dd, yyyy hh:mm"),HelpMe7[[#This Row],[Updated Resolved Date]]-HelpMe7[[#This Row],[Updated Creation Date]])</f>
        <v>0.20416666666278616</v>
      </c>
      <c r="AB473" s="231" t="e">
        <f>YEAR(TEXT(HelpMe7[[#This Row],[Updated Creation Date]],"mmm dd, yyyy hh:mm"))</f>
        <v>#VALUE!</v>
      </c>
      <c r="AC473" s="228" t="e">
        <f>WEEKNUM(TEXT(HelpMe7[[#This Row],[Updated Creation Date]],"mmm dd, yyyy hh:mm"),2)</f>
        <v>#VALUE!</v>
      </c>
      <c r="AD473" s="228" t="e">
        <f>_xlfn.CONCAT(HelpMe7[[#This Row],[Year]],"-W",HelpMe7[[#This Row],[Week'#]])</f>
        <v>#VALUE!</v>
      </c>
      <c r="AE473" s="228" t="str">
        <f>IFERROR(VLOOKUP(HelpMe7[[#This Row],[ID]],CGTracker[#All],11,FALSE),"No CG Status Found")</f>
        <v>No CG Status Found</v>
      </c>
      <c r="AF473" s="228" t="e">
        <f>MONTH(TEXT(HelpMe7[[#This Row],[Updated Creation Date]],"mmm dd, yyyy hh:mm"))</f>
        <v>#VALUE!</v>
      </c>
      <c r="AG473" s="228" t="e">
        <f>_xlfn.CONCAT(HelpMe7[[#This Row],[Year]],"-M",HelpMe7[[#This Row],[Month]])</f>
        <v>#VALUE!</v>
      </c>
      <c r="AH473" s="228" t="str">
        <f ca="1">IF(HelpMe7[[#This Row],[Age]]&lt;2,"Less than 2",IF(HelpMe7[[#This Row],[Age]]&lt;5,"From 2 to 5",IF(HelpMe7[[#This Row],[Age]]&lt;10,"From 5 to 10","More than 10")))</f>
        <v>Less than 2</v>
      </c>
      <c r="AI4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45538.478472222225</v>
      </c>
      <c r="AJ4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45538.682638888888</v>
      </c>
    </row>
    <row r="474" spans="1:36" ht="14.5">
      <c r="A474" s="237" t="s">
        <v>4964</v>
      </c>
      <c r="B474" s="224" t="s">
        <v>117</v>
      </c>
      <c r="C474" s="224" t="s">
        <v>795</v>
      </c>
      <c r="D474" s="1" t="s">
        <v>1736</v>
      </c>
      <c r="E474" s="224" t="s">
        <v>1102</v>
      </c>
      <c r="F474" s="224" t="s">
        <v>843</v>
      </c>
      <c r="G474" s="224" t="s">
        <v>844</v>
      </c>
      <c r="H474" s="224" t="s">
        <v>403</v>
      </c>
      <c r="I474" s="227" t="s">
        <v>4965</v>
      </c>
      <c r="J474" s="225" t="s">
        <v>4966</v>
      </c>
      <c r="K474" s="224" t="s">
        <v>845</v>
      </c>
      <c r="L474" s="225" t="s">
        <v>4708</v>
      </c>
      <c r="M474" s="224" t="s">
        <v>1102</v>
      </c>
      <c r="N474" s="224" t="s">
        <v>971</v>
      </c>
      <c r="O474" s="224" t="s">
        <v>848</v>
      </c>
      <c r="P474" s="225" t="s">
        <v>4708</v>
      </c>
      <c r="Q474" s="224" t="s">
        <v>795</v>
      </c>
      <c r="R474" s="225" t="s">
        <v>4967</v>
      </c>
      <c r="S474" s="225" t="s">
        <v>4967</v>
      </c>
      <c r="T474" s="225" t="s">
        <v>4966</v>
      </c>
      <c r="U474" s="224" t="s">
        <v>885</v>
      </c>
      <c r="V474" s="224" t="s">
        <v>1260</v>
      </c>
      <c r="W474" s="224" t="s">
        <v>850</v>
      </c>
      <c r="X474" s="228" t="str">
        <f>VLOOKUP(HelpMe7[[#This Row],[Technician]],Technicians[#All],3,FALSE)</f>
        <v>RAK Ceramics</v>
      </c>
      <c r="Y474" s="228" t="str">
        <f>VLOOKUP(HelpMe7[[#This Row],[Technician]],Technicians[#All],2,FALSE)</f>
        <v>SAP Basis</v>
      </c>
      <c r="Z474" s="233" t="e">
        <f>IF((TEXT("Oct 28, 2024 00:00 AM","mmm dd, yyyy hh:mm") - TEXT(HelpMe7[[#This Row],[Updated Creation Date]],"mmm dd, yyyy hh:mm"))&gt;0, "Yes","No")</f>
        <v>#VALUE!</v>
      </c>
      <c r="AA474" s="230">
        <f ca="1">IF(HelpMe7[[#This Row],[Updated Resolved Date]]="-",NOW()-TEXT(HelpMe7[[#This Row],[Updated Creation Date]],"mmm dd, yyyy hh:mm"),HelpMe7[[#This Row],[Updated Resolved Date]]-HelpMe7[[#This Row],[Updated Creation Date]])</f>
        <v>0.94305555555911269</v>
      </c>
      <c r="AB474" s="231" t="e">
        <f>YEAR(TEXT(HelpMe7[[#This Row],[Updated Creation Date]],"mmm dd, yyyy hh:mm"))</f>
        <v>#VALUE!</v>
      </c>
      <c r="AC474" s="228" t="e">
        <f>WEEKNUM(TEXT(HelpMe7[[#This Row],[Updated Creation Date]],"mmm dd, yyyy hh:mm"),2)</f>
        <v>#VALUE!</v>
      </c>
      <c r="AD474" s="228" t="e">
        <f>_xlfn.CONCAT(HelpMe7[[#This Row],[Year]],"-W",HelpMe7[[#This Row],[Week'#]])</f>
        <v>#VALUE!</v>
      </c>
      <c r="AE474" s="228" t="str">
        <f>IFERROR(VLOOKUP(HelpMe7[[#This Row],[ID]],CGTracker[#All],11,FALSE),"No CG Status Found")</f>
        <v>No CG Status Found</v>
      </c>
      <c r="AF474" s="228" t="e">
        <f>MONTH(TEXT(HelpMe7[[#This Row],[Updated Creation Date]],"mmm dd, yyyy hh:mm"))</f>
        <v>#VALUE!</v>
      </c>
      <c r="AG474" s="228" t="e">
        <f>_xlfn.CONCAT(HelpMe7[[#This Row],[Year]],"-M",HelpMe7[[#This Row],[Month]])</f>
        <v>#VALUE!</v>
      </c>
      <c r="AH474" s="228" t="str">
        <f ca="1">IF(HelpMe7[[#This Row],[Age]]&lt;2,"Less than 2",IF(HelpMe7[[#This Row],[Age]]&lt;5,"From 2 to 5",IF(HelpMe7[[#This Row],[Age]]&lt;10,"From 5 to 10","More than 10")))</f>
        <v>Less than 2</v>
      </c>
      <c r="AI4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45539.724999999999</v>
      </c>
      <c r="AJ4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45540.668055555558</v>
      </c>
    </row>
    <row r="475" spans="1:36" ht="14.5">
      <c r="A475" s="237" t="s">
        <v>4968</v>
      </c>
      <c r="B475" s="224" t="s">
        <v>117</v>
      </c>
      <c r="C475" s="224" t="s">
        <v>861</v>
      </c>
      <c r="D475" s="1" t="s">
        <v>4969</v>
      </c>
      <c r="E475" s="224" t="s">
        <v>1065</v>
      </c>
      <c r="F475" s="224" t="s">
        <v>742</v>
      </c>
      <c r="G475" s="224" t="s">
        <v>516</v>
      </c>
      <c r="H475" s="224" t="s">
        <v>403</v>
      </c>
      <c r="I475" s="227" t="s">
        <v>4970</v>
      </c>
      <c r="J475" s="225" t="s">
        <v>4971</v>
      </c>
      <c r="K475" s="224" t="s">
        <v>845</v>
      </c>
      <c r="L475" s="225" t="s">
        <v>4231</v>
      </c>
      <c r="M475" s="224" t="s">
        <v>1065</v>
      </c>
      <c r="N475" s="224" t="s">
        <v>924</v>
      </c>
      <c r="O475" s="224" t="s">
        <v>848</v>
      </c>
      <c r="P475" s="225" t="s">
        <v>4231</v>
      </c>
      <c r="Q475" s="224" t="s">
        <v>795</v>
      </c>
      <c r="R475" s="225" t="s">
        <v>4972</v>
      </c>
      <c r="S475" s="225" t="s">
        <v>4972</v>
      </c>
      <c r="T475" s="225" t="s">
        <v>4971</v>
      </c>
      <c r="U475" s="224" t="s">
        <v>845</v>
      </c>
      <c r="V475" s="224" t="s">
        <v>4973</v>
      </c>
      <c r="W475" s="224" t="s">
        <v>850</v>
      </c>
      <c r="X475" s="228" t="str">
        <f>VLOOKUP(HelpMe7[[#This Row],[Technician]],Technicians[#All],3,FALSE)</f>
        <v>RAK Ceramics</v>
      </c>
      <c r="Y475" s="228" t="str">
        <f>VLOOKUP(HelpMe7[[#This Row],[Technician]],Technicians[#All],2,FALSE)</f>
        <v>SAP SD</v>
      </c>
      <c r="Z475" s="233" t="e">
        <f>IF((TEXT("Oct 28, 2024 00:00 AM","mmm dd, yyyy hh:mm") - TEXT(HelpMe7[[#This Row],[Updated Creation Date]],"mmm dd, yyyy hh:mm"))&gt;0, "Yes","No")</f>
        <v>#VALUE!</v>
      </c>
      <c r="AA475" s="230">
        <f ca="1">IF(HelpMe7[[#This Row],[Updated Resolved Date]]="-",NOW()-TEXT(HelpMe7[[#This Row],[Updated Creation Date]],"mmm dd, yyyy hh:mm"),HelpMe7[[#This Row],[Updated Resolved Date]]-HelpMe7[[#This Row],[Updated Creation Date]])</f>
        <v>34.068055555551837</v>
      </c>
      <c r="AB475" s="231" t="e">
        <f>YEAR(TEXT(HelpMe7[[#This Row],[Updated Creation Date]],"mmm dd, yyyy hh:mm"))</f>
        <v>#VALUE!</v>
      </c>
      <c r="AC475" s="228" t="e">
        <f>WEEKNUM(TEXT(HelpMe7[[#This Row],[Updated Creation Date]],"mmm dd, yyyy hh:mm"),2)</f>
        <v>#VALUE!</v>
      </c>
      <c r="AD475" s="228" t="e">
        <f>_xlfn.CONCAT(HelpMe7[[#This Row],[Year]],"-W",HelpMe7[[#This Row],[Week'#]])</f>
        <v>#VALUE!</v>
      </c>
      <c r="AE475" s="228" t="str">
        <f>IFERROR(VLOOKUP(HelpMe7[[#This Row],[ID]],CGTracker[#All],11,FALSE),"No CG Status Found")</f>
        <v>No CG Status Found</v>
      </c>
      <c r="AF475" s="228" t="e">
        <f>MONTH(TEXT(HelpMe7[[#This Row],[Updated Creation Date]],"mmm dd, yyyy hh:mm"))</f>
        <v>#VALUE!</v>
      </c>
      <c r="AG475" s="228" t="e">
        <f>_xlfn.CONCAT(HelpMe7[[#This Row],[Year]],"-M",HelpMe7[[#This Row],[Month]])</f>
        <v>#VALUE!</v>
      </c>
      <c r="AH475" s="228" t="str">
        <f ca="1">IF(HelpMe7[[#This Row],[Age]]&lt;2,"Less than 2",IF(HelpMe7[[#This Row],[Age]]&lt;5,"From 2 to 5",IF(HelpMe7[[#This Row],[Age]]&lt;10,"From 5 to 10","More than 10")))</f>
        <v>More than 10</v>
      </c>
      <c r="AI4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45538.402083333334</v>
      </c>
      <c r="AJ4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45572.470138888886</v>
      </c>
    </row>
    <row r="476" spans="1:36" ht="26">
      <c r="A476" s="237" t="s">
        <v>4974</v>
      </c>
      <c r="B476" s="224" t="s">
        <v>117</v>
      </c>
      <c r="C476" s="224" t="s">
        <v>795</v>
      </c>
      <c r="D476" s="1" t="s">
        <v>2238</v>
      </c>
      <c r="E476" s="224" t="s">
        <v>1024</v>
      </c>
      <c r="F476" s="224" t="s">
        <v>884</v>
      </c>
      <c r="G476" s="224" t="s">
        <v>844</v>
      </c>
      <c r="H476" s="224" t="s">
        <v>403</v>
      </c>
      <c r="I476" s="227" t="s">
        <v>4975</v>
      </c>
      <c r="J476" s="225" t="s">
        <v>4976</v>
      </c>
      <c r="K476" s="224" t="s">
        <v>885</v>
      </c>
      <c r="L476" s="225" t="s">
        <v>4977</v>
      </c>
      <c r="M476" s="224" t="s">
        <v>1024</v>
      </c>
      <c r="N476" s="224" t="s">
        <v>860</v>
      </c>
      <c r="O476" s="224" t="s">
        <v>848</v>
      </c>
      <c r="P476" s="225" t="s">
        <v>4977</v>
      </c>
      <c r="Q476" s="224" t="s">
        <v>795</v>
      </c>
      <c r="R476" s="225" t="s">
        <v>4978</v>
      </c>
      <c r="S476" s="225" t="s">
        <v>4978</v>
      </c>
      <c r="T476" s="225" t="s">
        <v>4976</v>
      </c>
      <c r="U476" s="224" t="s">
        <v>885</v>
      </c>
      <c r="V476" s="224" t="s">
        <v>1260</v>
      </c>
      <c r="W476" s="224" t="s">
        <v>888</v>
      </c>
      <c r="X476" s="228" t="str">
        <f>VLOOKUP(HelpMe7[[#This Row],[Technician]],Technicians[#All],3,FALSE)</f>
        <v>RAK Ceramics</v>
      </c>
      <c r="Y476" s="228" t="str">
        <f>VLOOKUP(HelpMe7[[#This Row],[Technician]],Technicians[#All],2,FALSE)</f>
        <v>SAP Basis</v>
      </c>
      <c r="Z476" s="233" t="e">
        <f>IF((TEXT("Oct 28, 2024 00:00 AM","mmm dd, yyyy hh:mm") - TEXT(HelpMe7[[#This Row],[Updated Creation Date]],"mmm dd, yyyy hh:mm"))&gt;0, "Yes","No")</f>
        <v>#VALUE!</v>
      </c>
      <c r="AA476" s="230">
        <f ca="1">IF(HelpMe7[[#This Row],[Updated Resolved Date]]="-",NOW()-TEXT(HelpMe7[[#This Row],[Updated Creation Date]],"mmm dd, yyyy hh:mm"),HelpMe7[[#This Row],[Updated Resolved Date]]-HelpMe7[[#This Row],[Updated Creation Date]])</f>
        <v>4.7930555555503815</v>
      </c>
      <c r="AB476" s="231" t="e">
        <f>YEAR(TEXT(HelpMe7[[#This Row],[Updated Creation Date]],"mmm dd, yyyy hh:mm"))</f>
        <v>#VALUE!</v>
      </c>
      <c r="AC476" s="228" t="e">
        <f>WEEKNUM(TEXT(HelpMe7[[#This Row],[Updated Creation Date]],"mmm dd, yyyy hh:mm"),2)</f>
        <v>#VALUE!</v>
      </c>
      <c r="AD476" s="228" t="e">
        <f>_xlfn.CONCAT(HelpMe7[[#This Row],[Year]],"-W",HelpMe7[[#This Row],[Week'#]])</f>
        <v>#VALUE!</v>
      </c>
      <c r="AE476" s="228" t="str">
        <f>IFERROR(VLOOKUP(HelpMe7[[#This Row],[ID]],CGTracker[#All],11,FALSE),"No CG Status Found")</f>
        <v>No CG Status Found</v>
      </c>
      <c r="AF476" s="228" t="e">
        <f>MONTH(TEXT(HelpMe7[[#This Row],[Updated Creation Date]],"mmm dd, yyyy hh:mm"))</f>
        <v>#VALUE!</v>
      </c>
      <c r="AG476" s="228" t="e">
        <f>_xlfn.CONCAT(HelpMe7[[#This Row],[Year]],"-M",HelpMe7[[#This Row],[Month]])</f>
        <v>#VALUE!</v>
      </c>
      <c r="AH476" s="228" t="str">
        <f ca="1">IF(HelpMe7[[#This Row],[Age]]&lt;2,"Less than 2",IF(HelpMe7[[#This Row],[Age]]&lt;5,"From 2 to 5",IF(HelpMe7[[#This Row],[Age]]&lt;10,"From 5 to 10","More than 10")))</f>
        <v>From 2 to 5</v>
      </c>
      <c r="AI4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45539.684027777781</v>
      </c>
      <c r="AJ4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45544.477083333331</v>
      </c>
    </row>
    <row r="477" spans="1:36" ht="14.5">
      <c r="A477" s="237" t="s">
        <v>4979</v>
      </c>
      <c r="B477" s="224" t="s">
        <v>117</v>
      </c>
      <c r="C477" s="224" t="s">
        <v>795</v>
      </c>
      <c r="D477" s="1" t="s">
        <v>4980</v>
      </c>
      <c r="E477" s="224" t="s">
        <v>1991</v>
      </c>
      <c r="F477" s="224" t="s">
        <v>843</v>
      </c>
      <c r="G477" s="224" t="s">
        <v>844</v>
      </c>
      <c r="H477" s="224" t="s">
        <v>403</v>
      </c>
      <c r="I477" s="227" t="s">
        <v>4981</v>
      </c>
      <c r="J477" s="225" t="s">
        <v>4982</v>
      </c>
      <c r="K477" s="224" t="s">
        <v>845</v>
      </c>
      <c r="L477" s="225" t="s">
        <v>4983</v>
      </c>
      <c r="M477" s="224" t="s">
        <v>1991</v>
      </c>
      <c r="N477" s="224" t="s">
        <v>895</v>
      </c>
      <c r="O477" s="224" t="s">
        <v>848</v>
      </c>
      <c r="P477" s="225" t="s">
        <v>4983</v>
      </c>
      <c r="Q477" s="224" t="s">
        <v>795</v>
      </c>
      <c r="R477" s="225" t="s">
        <v>4984</v>
      </c>
      <c r="S477" s="225" t="s">
        <v>4985</v>
      </c>
      <c r="T477" s="225" t="s">
        <v>4982</v>
      </c>
      <c r="U477" s="224" t="s">
        <v>885</v>
      </c>
      <c r="V477" s="224" t="s">
        <v>1260</v>
      </c>
      <c r="W477" s="224" t="s">
        <v>850</v>
      </c>
      <c r="X477" s="228" t="str">
        <f>VLOOKUP(HelpMe7[[#This Row],[Technician]],Technicians[#All],3,FALSE)</f>
        <v>RAK Ceramics</v>
      </c>
      <c r="Y477" s="228" t="str">
        <f>VLOOKUP(HelpMe7[[#This Row],[Technician]],Technicians[#All],2,FALSE)</f>
        <v>SAP Basis</v>
      </c>
      <c r="Z477" s="233" t="e">
        <f>IF((TEXT("Oct 28, 2024 00:00 AM","mmm dd, yyyy hh:mm") - TEXT(HelpMe7[[#This Row],[Updated Creation Date]],"mmm dd, yyyy hh:mm"))&gt;0, "Yes","No")</f>
        <v>#VALUE!</v>
      </c>
      <c r="AA477" s="230">
        <f ca="1">IF(HelpMe7[[#This Row],[Updated Resolved Date]]="-",NOW()-TEXT(HelpMe7[[#This Row],[Updated Creation Date]],"mmm dd, yyyy hh:mm"),HelpMe7[[#This Row],[Updated Resolved Date]]-HelpMe7[[#This Row],[Updated Creation Date]])</f>
        <v>12.786111111105129</v>
      </c>
      <c r="AB477" s="231" t="e">
        <f>YEAR(TEXT(HelpMe7[[#This Row],[Updated Creation Date]],"mmm dd, yyyy hh:mm"))</f>
        <v>#VALUE!</v>
      </c>
      <c r="AC477" s="228" t="e">
        <f>WEEKNUM(TEXT(HelpMe7[[#This Row],[Updated Creation Date]],"mmm dd, yyyy hh:mm"),2)</f>
        <v>#VALUE!</v>
      </c>
      <c r="AD477" s="228" t="e">
        <f>_xlfn.CONCAT(HelpMe7[[#This Row],[Year]],"-W",HelpMe7[[#This Row],[Week'#]])</f>
        <v>#VALUE!</v>
      </c>
      <c r="AE477" s="228" t="str">
        <f>IFERROR(VLOOKUP(HelpMe7[[#This Row],[ID]],CGTracker[#All],11,FALSE),"No CG Status Found")</f>
        <v>No CG Status Found</v>
      </c>
      <c r="AF477" s="228" t="e">
        <f>MONTH(TEXT(HelpMe7[[#This Row],[Updated Creation Date]],"mmm dd, yyyy hh:mm"))</f>
        <v>#VALUE!</v>
      </c>
      <c r="AG477" s="228" t="e">
        <f>_xlfn.CONCAT(HelpMe7[[#This Row],[Year]],"-M",HelpMe7[[#This Row],[Month]])</f>
        <v>#VALUE!</v>
      </c>
      <c r="AH477" s="228" t="str">
        <f ca="1">IF(HelpMe7[[#This Row],[Age]]&lt;2,"Less than 2",IF(HelpMe7[[#This Row],[Age]]&lt;5,"From 2 to 5",IF(HelpMe7[[#This Row],[Age]]&lt;10,"From 5 to 10","More than 10")))</f>
        <v>More than 10</v>
      </c>
      <c r="AI4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45538.663888888892</v>
      </c>
      <c r="AJ4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v>
      </c>
    </row>
    <row r="478" spans="1:36" ht="14.5">
      <c r="A478" s="237" t="s">
        <v>4986</v>
      </c>
      <c r="B478" s="224" t="s">
        <v>156</v>
      </c>
      <c r="C478" s="224" t="s">
        <v>795</v>
      </c>
      <c r="D478" s="1" t="s">
        <v>1169</v>
      </c>
      <c r="E478" s="224" t="s">
        <v>1075</v>
      </c>
      <c r="F478" s="224" t="s">
        <v>742</v>
      </c>
      <c r="G478" s="224" t="s">
        <v>864</v>
      </c>
      <c r="H478" s="224" t="s">
        <v>403</v>
      </c>
      <c r="I478" s="227" t="s">
        <v>4987</v>
      </c>
      <c r="J478" s="225" t="s">
        <v>4988</v>
      </c>
      <c r="K478" s="224" t="s">
        <v>845</v>
      </c>
      <c r="L478" s="225" t="s">
        <v>4989</v>
      </c>
      <c r="M478" s="224" t="s">
        <v>1075</v>
      </c>
      <c r="N478" s="224" t="s">
        <v>968</v>
      </c>
      <c r="O478" s="224" t="s">
        <v>848</v>
      </c>
      <c r="P478" s="225" t="s">
        <v>4989</v>
      </c>
      <c r="Q478" s="224" t="s">
        <v>795</v>
      </c>
      <c r="R478" s="225" t="s">
        <v>4990</v>
      </c>
      <c r="S478" s="225" t="s">
        <v>4991</v>
      </c>
      <c r="T478" s="225" t="s">
        <v>4988</v>
      </c>
      <c r="U478" s="224" t="s">
        <v>1260</v>
      </c>
      <c r="V478" s="224" t="s">
        <v>4992</v>
      </c>
      <c r="W478" s="224" t="s">
        <v>850</v>
      </c>
      <c r="X478" s="228" t="str">
        <f>VLOOKUP(HelpMe7[[#This Row],[Technician]],Technicians[#All],3,FALSE)</f>
        <v>RAK Ceramics</v>
      </c>
      <c r="Y478" s="228" t="str">
        <f>VLOOKUP(HelpMe7[[#This Row],[Technician]],Technicians[#All],2,FALSE)</f>
        <v>SAP SD</v>
      </c>
      <c r="Z478" s="233" t="e">
        <f>IF((TEXT("Oct 28, 2024 00:00 AM","mmm dd, yyyy hh:mm") - TEXT(HelpMe7[[#This Row],[Updated Creation Date]],"mmm dd, yyyy hh:mm"))&gt;0, "Yes","No")</f>
        <v>#VALUE!</v>
      </c>
      <c r="AA478" s="230">
        <f ca="1">IF(HelpMe7[[#This Row],[Updated Resolved Date]]="-",NOW()-TEXT(HelpMe7[[#This Row],[Updated Creation Date]],"mmm dd, yyyy hh:mm"),HelpMe7[[#This Row],[Updated Resolved Date]]-HelpMe7[[#This Row],[Updated Creation Date]])</f>
        <v>20.802777777775191</v>
      </c>
      <c r="AB478" s="231" t="e">
        <f>YEAR(TEXT(HelpMe7[[#This Row],[Updated Creation Date]],"mmm dd, yyyy hh:mm"))</f>
        <v>#VALUE!</v>
      </c>
      <c r="AC478" s="228" t="e">
        <f>WEEKNUM(TEXT(HelpMe7[[#This Row],[Updated Creation Date]],"mmm dd, yyyy hh:mm"),2)</f>
        <v>#VALUE!</v>
      </c>
      <c r="AD478" s="228" t="e">
        <f>_xlfn.CONCAT(HelpMe7[[#This Row],[Year]],"-W",HelpMe7[[#This Row],[Week'#]])</f>
        <v>#VALUE!</v>
      </c>
      <c r="AE478" s="228" t="str">
        <f>IFERROR(VLOOKUP(HelpMe7[[#This Row],[ID]],CGTracker[#All],11,FALSE),"No CG Status Found")</f>
        <v>No CG Status Found</v>
      </c>
      <c r="AF478" s="228" t="e">
        <f>MONTH(TEXT(HelpMe7[[#This Row],[Updated Creation Date]],"mmm dd, yyyy hh:mm"))</f>
        <v>#VALUE!</v>
      </c>
      <c r="AG478" s="228" t="e">
        <f>_xlfn.CONCAT(HelpMe7[[#This Row],[Year]],"-M",HelpMe7[[#This Row],[Month]])</f>
        <v>#VALUE!</v>
      </c>
      <c r="AH478" s="228" t="str">
        <f ca="1">IF(HelpMe7[[#This Row],[Age]]&lt;2,"Less than 2",IF(HelpMe7[[#This Row],[Age]]&lt;5,"From 2 to 5",IF(HelpMe7[[#This Row],[Age]]&lt;10,"From 5 to 10","More than 10")))</f>
        <v>More than 10</v>
      </c>
      <c r="AI4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45538.601388888892</v>
      </c>
      <c r="AJ4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45559.404166666667</v>
      </c>
    </row>
    <row r="479" spans="1:36" ht="14.5">
      <c r="A479" s="237" t="s">
        <v>4993</v>
      </c>
      <c r="B479" s="224" t="s">
        <v>117</v>
      </c>
      <c r="C479" s="224" t="s">
        <v>795</v>
      </c>
      <c r="D479" s="1" t="s">
        <v>4994</v>
      </c>
      <c r="E479" s="224" t="s">
        <v>1407</v>
      </c>
      <c r="F479" s="224" t="s">
        <v>843</v>
      </c>
      <c r="G479" s="224" t="s">
        <v>844</v>
      </c>
      <c r="H479" s="224" t="s">
        <v>403</v>
      </c>
      <c r="I479" s="227" t="s">
        <v>4995</v>
      </c>
      <c r="J479" s="225" t="s">
        <v>4996</v>
      </c>
      <c r="K479" s="224" t="s">
        <v>845</v>
      </c>
      <c r="L479" s="225" t="s">
        <v>4818</v>
      </c>
      <c r="M479" s="224" t="s">
        <v>1407</v>
      </c>
      <c r="N479" s="224" t="s">
        <v>860</v>
      </c>
      <c r="O479" s="224" t="s">
        <v>848</v>
      </c>
      <c r="P479" s="225" t="s">
        <v>4818</v>
      </c>
      <c r="Q479" s="224" t="s">
        <v>795</v>
      </c>
      <c r="R479" s="225" t="s">
        <v>4997</v>
      </c>
      <c r="S479" s="225" t="s">
        <v>4997</v>
      </c>
      <c r="T479" s="225" t="s">
        <v>4996</v>
      </c>
      <c r="U479" s="224" t="s">
        <v>885</v>
      </c>
      <c r="V479" s="224" t="s">
        <v>1260</v>
      </c>
      <c r="W479" s="224" t="s">
        <v>850</v>
      </c>
      <c r="X479" s="228" t="str">
        <f>VLOOKUP(HelpMe7[[#This Row],[Technician]],Technicians[#All],3,FALSE)</f>
        <v>RAK Ceramics</v>
      </c>
      <c r="Y479" s="228" t="str">
        <f>VLOOKUP(HelpMe7[[#This Row],[Technician]],Technicians[#All],2,FALSE)</f>
        <v>SAP Basis</v>
      </c>
      <c r="Z479" s="233" t="e">
        <f>IF((TEXT("Oct 28, 2024 00:00 AM","mmm dd, yyyy hh:mm") - TEXT(HelpMe7[[#This Row],[Updated Creation Date]],"mmm dd, yyyy hh:mm"))&gt;0, "Yes","No")</f>
        <v>#VALUE!</v>
      </c>
      <c r="AA479" s="230">
        <f ca="1">IF(HelpMe7[[#This Row],[Updated Resolved Date]]="-",NOW()-TEXT(HelpMe7[[#This Row],[Updated Creation Date]],"mmm dd, yyyy hh:mm"),HelpMe7[[#This Row],[Updated Resolved Date]]-HelpMe7[[#This Row],[Updated Creation Date]])</f>
        <v>7.0305555555532919</v>
      </c>
      <c r="AB479" s="231" t="e">
        <f>YEAR(TEXT(HelpMe7[[#This Row],[Updated Creation Date]],"mmm dd, yyyy hh:mm"))</f>
        <v>#VALUE!</v>
      </c>
      <c r="AC479" s="228" t="e">
        <f>WEEKNUM(TEXT(HelpMe7[[#This Row],[Updated Creation Date]],"mmm dd, yyyy hh:mm"),2)</f>
        <v>#VALUE!</v>
      </c>
      <c r="AD479" s="228" t="e">
        <f>_xlfn.CONCAT(HelpMe7[[#This Row],[Year]],"-W",HelpMe7[[#This Row],[Week'#]])</f>
        <v>#VALUE!</v>
      </c>
      <c r="AE479" s="228" t="str">
        <f>IFERROR(VLOOKUP(HelpMe7[[#This Row],[ID]],CGTracker[#All],11,FALSE),"No CG Status Found")</f>
        <v>No CG Status Found</v>
      </c>
      <c r="AF479" s="228" t="e">
        <f>MONTH(TEXT(HelpMe7[[#This Row],[Updated Creation Date]],"mmm dd, yyyy hh:mm"))</f>
        <v>#VALUE!</v>
      </c>
      <c r="AG479" s="228" t="e">
        <f>_xlfn.CONCAT(HelpMe7[[#This Row],[Year]],"-M",HelpMe7[[#This Row],[Month]])</f>
        <v>#VALUE!</v>
      </c>
      <c r="AH479" s="228" t="str">
        <f ca="1">IF(HelpMe7[[#This Row],[Age]]&lt;2,"Less than 2",IF(HelpMe7[[#This Row],[Age]]&lt;5,"From 2 to 5",IF(HelpMe7[[#This Row],[Age]]&lt;10,"From 5 to 10","More than 10")))</f>
        <v>From 5 to 10</v>
      </c>
      <c r="AI4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45539.679166666669</v>
      </c>
      <c r="AJ4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45546.709722222222</v>
      </c>
    </row>
    <row r="480" spans="1:36" ht="14.5">
      <c r="A480" s="237" t="s">
        <v>4998</v>
      </c>
      <c r="B480" s="224" t="s">
        <v>117</v>
      </c>
      <c r="C480" s="224" t="s">
        <v>795</v>
      </c>
      <c r="D480" s="1" t="s">
        <v>4999</v>
      </c>
      <c r="E480" s="224" t="s">
        <v>2043</v>
      </c>
      <c r="F480" s="224" t="s">
        <v>843</v>
      </c>
      <c r="G480" s="224" t="s">
        <v>844</v>
      </c>
      <c r="H480" s="224" t="s">
        <v>403</v>
      </c>
      <c r="I480" s="227" t="s">
        <v>5000</v>
      </c>
      <c r="J480" s="225" t="s">
        <v>5001</v>
      </c>
      <c r="K480" s="224" t="s">
        <v>845</v>
      </c>
      <c r="L480" s="225" t="s">
        <v>5002</v>
      </c>
      <c r="M480" s="224" t="s">
        <v>846</v>
      </c>
      <c r="N480" s="224" t="s">
        <v>924</v>
      </c>
      <c r="O480" s="224" t="s">
        <v>848</v>
      </c>
      <c r="P480" s="225" t="s">
        <v>5002</v>
      </c>
      <c r="Q480" s="224" t="s">
        <v>795</v>
      </c>
      <c r="R480" s="225" t="s">
        <v>5003</v>
      </c>
      <c r="S480" s="225" t="s">
        <v>5003</v>
      </c>
      <c r="T480" s="225" t="s">
        <v>5001</v>
      </c>
      <c r="U480" s="224" t="s">
        <v>885</v>
      </c>
      <c r="V480" s="224" t="s">
        <v>1260</v>
      </c>
      <c r="W480" s="224" t="s">
        <v>850</v>
      </c>
      <c r="X480" s="228" t="str">
        <f>VLOOKUP(HelpMe7[[#This Row],[Technician]],Technicians[#All],3,FALSE)</f>
        <v>RAK Ceramics</v>
      </c>
      <c r="Y480" s="228" t="str">
        <f>VLOOKUP(HelpMe7[[#This Row],[Technician]],Technicians[#All],2,FALSE)</f>
        <v>SAP Basis</v>
      </c>
      <c r="Z480" s="233" t="e">
        <f>IF((TEXT("Oct 28, 2024 00:00 AM","mmm dd, yyyy hh:mm") - TEXT(HelpMe7[[#This Row],[Updated Creation Date]],"mmm dd, yyyy hh:mm"))&gt;0, "Yes","No")</f>
        <v>#VALUE!</v>
      </c>
      <c r="AA480" s="230">
        <f ca="1">IF(HelpMe7[[#This Row],[Updated Resolved Date]]="-",NOW()-TEXT(HelpMe7[[#This Row],[Updated Creation Date]],"mmm dd, yyyy hh:mm"),HelpMe7[[#This Row],[Updated Resolved Date]]-HelpMe7[[#This Row],[Updated Creation Date]])</f>
        <v>62.035416666665697</v>
      </c>
      <c r="AB480" s="231" t="e">
        <f>YEAR(TEXT(HelpMe7[[#This Row],[Updated Creation Date]],"mmm dd, yyyy hh:mm"))</f>
        <v>#VALUE!</v>
      </c>
      <c r="AC480" s="228" t="e">
        <f>WEEKNUM(TEXT(HelpMe7[[#This Row],[Updated Creation Date]],"mmm dd, yyyy hh:mm"),2)</f>
        <v>#VALUE!</v>
      </c>
      <c r="AD480" s="228" t="e">
        <f>_xlfn.CONCAT(HelpMe7[[#This Row],[Year]],"-W",HelpMe7[[#This Row],[Week'#]])</f>
        <v>#VALUE!</v>
      </c>
      <c r="AE480" s="228" t="str">
        <f>IFERROR(VLOOKUP(HelpMe7[[#This Row],[ID]],CGTracker[#All],11,FALSE),"No CG Status Found")</f>
        <v>No CG Status Found</v>
      </c>
      <c r="AF480" s="228" t="e">
        <f>MONTH(TEXT(HelpMe7[[#This Row],[Updated Creation Date]],"mmm dd, yyyy hh:mm"))</f>
        <v>#VALUE!</v>
      </c>
      <c r="AG480" s="228" t="e">
        <f>_xlfn.CONCAT(HelpMe7[[#This Row],[Year]],"-M",HelpMe7[[#This Row],[Month]])</f>
        <v>#VALUE!</v>
      </c>
      <c r="AH480" s="228" t="str">
        <f ca="1">IF(HelpMe7[[#This Row],[Age]]&lt;2,"Less than 2",IF(HelpMe7[[#This Row],[Age]]&lt;5,"From 2 to 5",IF(HelpMe7[[#This Row],[Age]]&lt;10,"From 5 to 10","More than 10")))</f>
        <v>More than 10</v>
      </c>
      <c r="AI4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45538.695138888892</v>
      </c>
      <c r="AJ4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45600.730555555558</v>
      </c>
    </row>
    <row r="481" spans="1:36" ht="14.5">
      <c r="A481" s="237" t="s">
        <v>5004</v>
      </c>
      <c r="B481" s="224" t="s">
        <v>156</v>
      </c>
      <c r="C481" s="224" t="s">
        <v>795</v>
      </c>
      <c r="D481" s="1" t="s">
        <v>1556</v>
      </c>
      <c r="E481" s="224" t="s">
        <v>1557</v>
      </c>
      <c r="F481" s="224" t="s">
        <v>603</v>
      </c>
      <c r="G481" s="224" t="s">
        <v>942</v>
      </c>
      <c r="H481" s="224" t="s">
        <v>403</v>
      </c>
      <c r="I481" s="227" t="s">
        <v>5005</v>
      </c>
      <c r="J481" s="225" t="s">
        <v>5006</v>
      </c>
      <c r="K481" s="224" t="s">
        <v>845</v>
      </c>
      <c r="L481" s="225" t="s">
        <v>4708</v>
      </c>
      <c r="M481" s="224" t="s">
        <v>846</v>
      </c>
      <c r="N481" s="224" t="s">
        <v>880</v>
      </c>
      <c r="O481" s="224" t="s">
        <v>848</v>
      </c>
      <c r="P481" s="225" t="s">
        <v>4708</v>
      </c>
      <c r="Q481" s="224" t="s">
        <v>795</v>
      </c>
      <c r="R481" s="225" t="s">
        <v>5007</v>
      </c>
      <c r="S481" s="225" t="s">
        <v>5007</v>
      </c>
      <c r="T481" s="225" t="s">
        <v>5006</v>
      </c>
      <c r="U481" s="224" t="s">
        <v>1260</v>
      </c>
      <c r="V481" s="224" t="s">
        <v>5008</v>
      </c>
      <c r="W481" s="224" t="s">
        <v>850</v>
      </c>
      <c r="X481" s="228" t="str">
        <f>VLOOKUP(HelpMe7[[#This Row],[Technician]],Technicians[#All],3,FALSE)</f>
        <v>RAK Ceramics</v>
      </c>
      <c r="Y481" s="228" t="str">
        <f>VLOOKUP(HelpMe7[[#This Row],[Technician]],Technicians[#All],2,FALSE)</f>
        <v>SAP ABAP</v>
      </c>
      <c r="Z481" s="233" t="e">
        <f>IF((TEXT("Oct 28, 2024 00:00 AM","mmm dd, yyyy hh:mm") - TEXT(HelpMe7[[#This Row],[Updated Creation Date]],"mmm dd, yyyy hh:mm"))&gt;0, "Yes","No")</f>
        <v>#VALUE!</v>
      </c>
      <c r="AA481" s="230">
        <f ca="1">IF(HelpMe7[[#This Row],[Updated Resolved Date]]="-",NOW()-TEXT(HelpMe7[[#This Row],[Updated Creation Date]],"mmm dd, yyyy hh:mm"),HelpMe7[[#This Row],[Updated Resolved Date]]-HelpMe7[[#This Row],[Updated Creation Date]])</f>
        <v>0.92013888889050577</v>
      </c>
      <c r="AB481" s="231" t="e">
        <f>YEAR(TEXT(HelpMe7[[#This Row],[Updated Creation Date]],"mmm dd, yyyy hh:mm"))</f>
        <v>#VALUE!</v>
      </c>
      <c r="AC481" s="228" t="e">
        <f>WEEKNUM(TEXT(HelpMe7[[#This Row],[Updated Creation Date]],"mmm dd, yyyy hh:mm"),2)</f>
        <v>#VALUE!</v>
      </c>
      <c r="AD481" s="228" t="e">
        <f>_xlfn.CONCAT(HelpMe7[[#This Row],[Year]],"-W",HelpMe7[[#This Row],[Week'#]])</f>
        <v>#VALUE!</v>
      </c>
      <c r="AE481" s="228" t="str">
        <f>IFERROR(VLOOKUP(HelpMe7[[#This Row],[ID]],CGTracker[#All],11,FALSE),"No CG Status Found")</f>
        <v>No CG Status Found</v>
      </c>
      <c r="AF481" s="228" t="e">
        <f>MONTH(TEXT(HelpMe7[[#This Row],[Updated Creation Date]],"mmm dd, yyyy hh:mm"))</f>
        <v>#VALUE!</v>
      </c>
      <c r="AG481" s="228" t="e">
        <f>_xlfn.CONCAT(HelpMe7[[#This Row],[Year]],"-M",HelpMe7[[#This Row],[Month]])</f>
        <v>#VALUE!</v>
      </c>
      <c r="AH481" s="228" t="str">
        <f ca="1">IF(HelpMe7[[#This Row],[Age]]&lt;2,"Less than 2",IF(HelpMe7[[#This Row],[Age]]&lt;5,"From 2 to 5",IF(HelpMe7[[#This Row],[Age]]&lt;10,"From 5 to 10","More than 10")))</f>
        <v>Less than 2</v>
      </c>
      <c r="AI4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45539.767361111109</v>
      </c>
      <c r="AJ4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45540.6875</v>
      </c>
    </row>
    <row r="482" spans="1:36" ht="26">
      <c r="A482" s="237" t="s">
        <v>5009</v>
      </c>
      <c r="B482" s="224" t="s">
        <v>117</v>
      </c>
      <c r="C482" s="224" t="s">
        <v>795</v>
      </c>
      <c r="D482" s="1" t="s">
        <v>5010</v>
      </c>
      <c r="E482" s="224" t="s">
        <v>923</v>
      </c>
      <c r="F482" s="224" t="s">
        <v>843</v>
      </c>
      <c r="G482" s="224" t="s">
        <v>844</v>
      </c>
      <c r="H482" s="224" t="s">
        <v>403</v>
      </c>
      <c r="I482" s="227" t="s">
        <v>5011</v>
      </c>
      <c r="J482" s="225" t="s">
        <v>5006</v>
      </c>
      <c r="K482" s="224" t="s">
        <v>885</v>
      </c>
      <c r="L482" s="225" t="s">
        <v>4475</v>
      </c>
      <c r="M482" s="224" t="s">
        <v>846</v>
      </c>
      <c r="N482" s="224" t="s">
        <v>924</v>
      </c>
      <c r="O482" s="224" t="s">
        <v>848</v>
      </c>
      <c r="P482" s="225" t="s">
        <v>4475</v>
      </c>
      <c r="Q482" s="224" t="s">
        <v>795</v>
      </c>
      <c r="R482" s="225" t="s">
        <v>5012</v>
      </c>
      <c r="S482" s="225" t="s">
        <v>5012</v>
      </c>
      <c r="T482" s="225" t="s">
        <v>5006</v>
      </c>
      <c r="U482" s="224" t="s">
        <v>885</v>
      </c>
      <c r="V482" s="224" t="s">
        <v>1260</v>
      </c>
      <c r="W482" s="224" t="s">
        <v>888</v>
      </c>
      <c r="X482" s="228" t="str">
        <f>VLOOKUP(HelpMe7[[#This Row],[Technician]],Technicians[#All],3,FALSE)</f>
        <v>RAK Ceramics</v>
      </c>
      <c r="Y482" s="228" t="str">
        <f>VLOOKUP(HelpMe7[[#This Row],[Technician]],Technicians[#All],2,FALSE)</f>
        <v>SAP Basis</v>
      </c>
      <c r="Z482" s="233" t="e">
        <f>IF((TEXT("Oct 28, 2024 00:00 AM","mmm dd, yyyy hh:mm") - TEXT(HelpMe7[[#This Row],[Updated Creation Date]],"mmm dd, yyyy hh:mm"))&gt;0, "Yes","No")</f>
        <v>#VALUE!</v>
      </c>
      <c r="AA482" s="230">
        <f ca="1">IF(HelpMe7[[#This Row],[Updated Resolved Date]]="-",NOW()-TEXT(HelpMe7[[#This Row],[Updated Creation Date]],"mmm dd, yyyy hh:mm"),HelpMe7[[#This Row],[Updated Resolved Date]]-HelpMe7[[#This Row],[Updated Creation Date]])</f>
        <v>70.733333333337214</v>
      </c>
      <c r="AB482" s="231" t="e">
        <f>YEAR(TEXT(HelpMe7[[#This Row],[Updated Creation Date]],"mmm dd, yyyy hh:mm"))</f>
        <v>#VALUE!</v>
      </c>
      <c r="AC482" s="228" t="e">
        <f>WEEKNUM(TEXT(HelpMe7[[#This Row],[Updated Creation Date]],"mmm dd, yyyy hh:mm"),2)</f>
        <v>#VALUE!</v>
      </c>
      <c r="AD482" s="228" t="e">
        <f>_xlfn.CONCAT(HelpMe7[[#This Row],[Year]],"-W",HelpMe7[[#This Row],[Week'#]])</f>
        <v>#VALUE!</v>
      </c>
      <c r="AE482" s="228" t="str">
        <f>IFERROR(VLOOKUP(HelpMe7[[#This Row],[ID]],CGTracker[#All],11,FALSE),"No CG Status Found")</f>
        <v>No CG Status Found</v>
      </c>
      <c r="AF482" s="228" t="e">
        <f>MONTH(TEXT(HelpMe7[[#This Row],[Updated Creation Date]],"mmm dd, yyyy hh:mm"))</f>
        <v>#VALUE!</v>
      </c>
      <c r="AG482" s="228" t="e">
        <f>_xlfn.CONCAT(HelpMe7[[#This Row],[Year]],"-M",HelpMe7[[#This Row],[Month]])</f>
        <v>#VALUE!</v>
      </c>
      <c r="AH482" s="228" t="str">
        <f ca="1">IF(HelpMe7[[#This Row],[Age]]&lt;2,"Less than 2",IF(HelpMe7[[#This Row],[Age]]&lt;5,"From 2 to 5",IF(HelpMe7[[#This Row],[Age]]&lt;10,"From 5 to 10","More than 10")))</f>
        <v>More than 10</v>
      </c>
      <c r="AI4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45539.771527777775</v>
      </c>
      <c r="AJ4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45610.504861111112</v>
      </c>
    </row>
    <row r="483" spans="1:36" ht="14.5">
      <c r="A483" s="237" t="s">
        <v>5013</v>
      </c>
      <c r="B483" s="224" t="s">
        <v>117</v>
      </c>
      <c r="C483" s="224" t="s">
        <v>906</v>
      </c>
      <c r="D483" s="1" t="s">
        <v>935</v>
      </c>
      <c r="E483" s="224" t="s">
        <v>936</v>
      </c>
      <c r="F483" s="224" t="s">
        <v>843</v>
      </c>
      <c r="G483" s="224" t="s">
        <v>844</v>
      </c>
      <c r="H483" s="224" t="s">
        <v>403</v>
      </c>
      <c r="I483" s="227" t="s">
        <v>5014</v>
      </c>
      <c r="J483" s="225" t="s">
        <v>5015</v>
      </c>
      <c r="K483" s="224" t="s">
        <v>845</v>
      </c>
      <c r="L483" s="225" t="s">
        <v>5016</v>
      </c>
      <c r="M483" s="224" t="s">
        <v>936</v>
      </c>
      <c r="N483" s="224" t="s">
        <v>878</v>
      </c>
      <c r="O483" s="224" t="s">
        <v>848</v>
      </c>
      <c r="P483" s="225" t="s">
        <v>5016</v>
      </c>
      <c r="Q483" s="224" t="s">
        <v>861</v>
      </c>
      <c r="R483" s="225" t="s">
        <v>5017</v>
      </c>
      <c r="S483" s="225" t="s">
        <v>5017</v>
      </c>
      <c r="T483" s="225" t="s">
        <v>5015</v>
      </c>
      <c r="U483" s="224" t="s">
        <v>885</v>
      </c>
      <c r="V483" s="224" t="s">
        <v>1260</v>
      </c>
      <c r="W483" s="224" t="s">
        <v>850</v>
      </c>
      <c r="X483" s="228" t="str">
        <f>VLOOKUP(HelpMe7[[#This Row],[Technician]],Technicians[#All],3,FALSE)</f>
        <v>RAK Ceramics</v>
      </c>
      <c r="Y483" s="228" t="str">
        <f>VLOOKUP(HelpMe7[[#This Row],[Technician]],Technicians[#All],2,FALSE)</f>
        <v>SAP Basis</v>
      </c>
      <c r="Z483" s="233" t="e">
        <f>IF((TEXT("Oct 28, 2024 00:00 AM","mmm dd, yyyy hh:mm") - TEXT(HelpMe7[[#This Row],[Updated Creation Date]],"mmm dd, yyyy hh:mm"))&gt;0, "Yes","No")</f>
        <v>#VALUE!</v>
      </c>
      <c r="AA483" s="230">
        <f ca="1">IF(HelpMe7[[#This Row],[Updated Resolved Date]]="-",NOW()-TEXT(HelpMe7[[#This Row],[Updated Creation Date]],"mmm dd, yyyy hh:mm"),HelpMe7[[#This Row],[Updated Resolved Date]]-HelpMe7[[#This Row],[Updated Creation Date]])</f>
        <v>37.232638888890506</v>
      </c>
      <c r="AB483" s="231" t="e">
        <f>YEAR(TEXT(HelpMe7[[#This Row],[Updated Creation Date]],"mmm dd, yyyy hh:mm"))</f>
        <v>#VALUE!</v>
      </c>
      <c r="AC483" s="228" t="e">
        <f>WEEKNUM(TEXT(HelpMe7[[#This Row],[Updated Creation Date]],"mmm dd, yyyy hh:mm"),2)</f>
        <v>#VALUE!</v>
      </c>
      <c r="AD483" s="228" t="e">
        <f>_xlfn.CONCAT(HelpMe7[[#This Row],[Year]],"-W",HelpMe7[[#This Row],[Week'#]])</f>
        <v>#VALUE!</v>
      </c>
      <c r="AE483" s="228" t="str">
        <f>IFERROR(VLOOKUP(HelpMe7[[#This Row],[ID]],CGTracker[#All],11,FALSE),"No CG Status Found")</f>
        <v>No CG Status Found</v>
      </c>
      <c r="AF483" s="228" t="e">
        <f>MONTH(TEXT(HelpMe7[[#This Row],[Updated Creation Date]],"mmm dd, yyyy hh:mm"))</f>
        <v>#VALUE!</v>
      </c>
      <c r="AG483" s="228" t="e">
        <f>_xlfn.CONCAT(HelpMe7[[#This Row],[Year]],"-M",HelpMe7[[#This Row],[Month]])</f>
        <v>#VALUE!</v>
      </c>
      <c r="AH483" s="228" t="str">
        <f ca="1">IF(HelpMe7[[#This Row],[Age]]&lt;2,"Less than 2",IF(HelpMe7[[#This Row],[Age]]&lt;5,"From 2 to 5",IF(HelpMe7[[#This Row],[Age]]&lt;10,"From 5 to 10","More than 10")))</f>
        <v>More than 10</v>
      </c>
      <c r="AI4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45539.472222222219</v>
      </c>
      <c r="AJ4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45576.704861111109</v>
      </c>
    </row>
    <row r="484" spans="1:36" ht="14.5">
      <c r="A484" s="237" t="s">
        <v>5018</v>
      </c>
      <c r="B484" s="224" t="s">
        <v>117</v>
      </c>
      <c r="C484" s="224" t="s">
        <v>861</v>
      </c>
      <c r="D484" s="1" t="s">
        <v>2067</v>
      </c>
      <c r="E484" s="224" t="s">
        <v>2069</v>
      </c>
      <c r="F484" s="224" t="s">
        <v>843</v>
      </c>
      <c r="G484" s="224" t="s">
        <v>844</v>
      </c>
      <c r="H484" s="224" t="s">
        <v>403</v>
      </c>
      <c r="I484" s="227" t="s">
        <v>5019</v>
      </c>
      <c r="J484" s="225" t="s">
        <v>4976</v>
      </c>
      <c r="K484" s="224" t="s">
        <v>845</v>
      </c>
      <c r="L484" s="225" t="s">
        <v>4708</v>
      </c>
      <c r="M484" s="224" t="s">
        <v>2069</v>
      </c>
      <c r="N484" s="224" t="s">
        <v>1840</v>
      </c>
      <c r="O484" s="224" t="s">
        <v>848</v>
      </c>
      <c r="P484" s="225" t="s">
        <v>4708</v>
      </c>
      <c r="Q484" s="224" t="s">
        <v>795</v>
      </c>
      <c r="R484" s="225" t="s">
        <v>5020</v>
      </c>
      <c r="S484" s="225" t="s">
        <v>5020</v>
      </c>
      <c r="T484" s="225" t="s">
        <v>4976</v>
      </c>
      <c r="U484" s="224" t="s">
        <v>885</v>
      </c>
      <c r="V484" s="224" t="s">
        <v>1260</v>
      </c>
      <c r="W484" s="224" t="s">
        <v>850</v>
      </c>
      <c r="X484" s="228" t="str">
        <f>VLOOKUP(HelpMe7[[#This Row],[Technician]],Technicians[#All],3,FALSE)</f>
        <v>RAK Ceramics</v>
      </c>
      <c r="Y484" s="228" t="str">
        <f>VLOOKUP(HelpMe7[[#This Row],[Technician]],Technicians[#All],2,FALSE)</f>
        <v>SAP Basis</v>
      </c>
      <c r="Z484" s="233" t="e">
        <f>IF((TEXT("Oct 28, 2024 00:00 AM","mmm dd, yyyy hh:mm") - TEXT(HelpMe7[[#This Row],[Updated Creation Date]],"mmm dd, yyyy hh:mm"))&gt;0, "Yes","No")</f>
        <v>#VALUE!</v>
      </c>
      <c r="AA484" s="230">
        <f ca="1">IF(HelpMe7[[#This Row],[Updated Resolved Date]]="-",NOW()-TEXT(HelpMe7[[#This Row],[Updated Creation Date]],"mmm dd, yyyy hh:mm"),HelpMe7[[#This Row],[Updated Resolved Date]]-HelpMe7[[#This Row],[Updated Creation Date]])</f>
        <v>0.97152777777955635</v>
      </c>
      <c r="AB484" s="231" t="e">
        <f>YEAR(TEXT(HelpMe7[[#This Row],[Updated Creation Date]],"mmm dd, yyyy hh:mm"))</f>
        <v>#VALUE!</v>
      </c>
      <c r="AC484" s="228" t="e">
        <f>WEEKNUM(TEXT(HelpMe7[[#This Row],[Updated Creation Date]],"mmm dd, yyyy hh:mm"),2)</f>
        <v>#VALUE!</v>
      </c>
      <c r="AD484" s="228" t="e">
        <f>_xlfn.CONCAT(HelpMe7[[#This Row],[Year]],"-W",HelpMe7[[#This Row],[Week'#]])</f>
        <v>#VALUE!</v>
      </c>
      <c r="AE484" s="228" t="str">
        <f>IFERROR(VLOOKUP(HelpMe7[[#This Row],[ID]],CGTracker[#All],11,FALSE),"No CG Status Found")</f>
        <v>No CG Status Found</v>
      </c>
      <c r="AF484" s="228" t="e">
        <f>MONTH(TEXT(HelpMe7[[#This Row],[Updated Creation Date]],"mmm dd, yyyy hh:mm"))</f>
        <v>#VALUE!</v>
      </c>
      <c r="AG484" s="228" t="e">
        <f>_xlfn.CONCAT(HelpMe7[[#This Row],[Year]],"-M",HelpMe7[[#This Row],[Month]])</f>
        <v>#VALUE!</v>
      </c>
      <c r="AH484" s="228" t="str">
        <f ca="1">IF(HelpMe7[[#This Row],[Age]]&lt;2,"Less than 2",IF(HelpMe7[[#This Row],[Age]]&lt;5,"From 2 to 5",IF(HelpMe7[[#This Row],[Age]]&lt;10,"From 5 to 10","More than 10")))</f>
        <v>Less than 2</v>
      </c>
      <c r="AI4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45539.704861111109</v>
      </c>
      <c r="AJ4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45540.676388888889</v>
      </c>
    </row>
    <row r="485" spans="1:36" ht="14.5">
      <c r="A485" s="237" t="s">
        <v>5021</v>
      </c>
      <c r="B485" s="224" t="s">
        <v>117</v>
      </c>
      <c r="C485" s="224" t="s">
        <v>795</v>
      </c>
      <c r="D485" s="1" t="s">
        <v>1099</v>
      </c>
      <c r="E485" s="224" t="s">
        <v>1018</v>
      </c>
      <c r="F485" s="224" t="s">
        <v>941</v>
      </c>
      <c r="G485" s="224" t="s">
        <v>980</v>
      </c>
      <c r="H485" s="224" t="s">
        <v>268</v>
      </c>
      <c r="I485" s="227" t="s">
        <v>5022</v>
      </c>
      <c r="J485" s="225" t="s">
        <v>5023</v>
      </c>
      <c r="K485" s="224" t="s">
        <v>845</v>
      </c>
      <c r="L485" s="225" t="s">
        <v>1260</v>
      </c>
      <c r="M485" s="224" t="s">
        <v>846</v>
      </c>
      <c r="N485" s="224" t="s">
        <v>1005</v>
      </c>
      <c r="O485" s="224" t="s">
        <v>972</v>
      </c>
      <c r="P485" s="225" t="s">
        <v>5024</v>
      </c>
      <c r="Q485" s="224" t="s">
        <v>861</v>
      </c>
      <c r="R485" s="225" t="s">
        <v>1260</v>
      </c>
      <c r="S485" s="225" t="s">
        <v>1260</v>
      </c>
      <c r="T485" s="225" t="s">
        <v>5023</v>
      </c>
      <c r="U485" s="224" t="s">
        <v>845</v>
      </c>
      <c r="V485" s="224" t="s">
        <v>1260</v>
      </c>
      <c r="W485" s="224" t="s">
        <v>850</v>
      </c>
      <c r="X485" s="228" t="str">
        <f>VLOOKUP(HelpMe7[[#This Row],[Technician]],Technicians[#All],3,FALSE)</f>
        <v>Capgemini</v>
      </c>
      <c r="Y485" s="228" t="str">
        <f>VLOOKUP(HelpMe7[[#This Row],[Technician]],Technicians[#All],2,FALSE)</f>
        <v>SAP FICO</v>
      </c>
      <c r="Z485" s="233" t="e">
        <f>IF((TEXT("Oct 28, 2024 00:00 AM","mmm dd, yyyy hh:mm") - TEXT(HelpMe7[[#This Row],[Updated Creation Date]],"mmm dd, yyyy hh:mm"))&gt;0, "Yes","No")</f>
        <v>#VALUE!</v>
      </c>
      <c r="AA485" s="230">
        <f ca="1">IF(HelpMe7[[#This Row],[Updated Resolved Date]]="-",NOW()-TEXT(HelpMe7[[#This Row],[Updated Creation Date]],"mmm dd, yyyy hh:mm"),HelpMe7[[#This Row],[Updated Resolved Date]]-HelpMe7[[#This Row],[Updated Creation Date]])</f>
        <v>111.36516793980991</v>
      </c>
      <c r="AB485" s="231" t="e">
        <f>YEAR(TEXT(HelpMe7[[#This Row],[Updated Creation Date]],"mmm dd, yyyy hh:mm"))</f>
        <v>#VALUE!</v>
      </c>
      <c r="AC485" s="228" t="e">
        <f>WEEKNUM(TEXT(HelpMe7[[#This Row],[Updated Creation Date]],"mmm dd, yyyy hh:mm"),2)</f>
        <v>#VALUE!</v>
      </c>
      <c r="AD485" s="228" t="e">
        <f>_xlfn.CONCAT(HelpMe7[[#This Row],[Year]],"-W",HelpMe7[[#This Row],[Week'#]])</f>
        <v>#VALUE!</v>
      </c>
      <c r="AE485" s="228" t="str">
        <f>IFERROR(VLOOKUP(HelpMe7[[#This Row],[ID]],CGTracker[#All],11,FALSE),"No CG Status Found")</f>
        <v>No CG Status Found</v>
      </c>
      <c r="AF485" s="228" t="e">
        <f>MONTH(TEXT(HelpMe7[[#This Row],[Updated Creation Date]],"mmm dd, yyyy hh:mm"))</f>
        <v>#VALUE!</v>
      </c>
      <c r="AG485" s="228" t="e">
        <f>_xlfn.CONCAT(HelpMe7[[#This Row],[Year]],"-M",HelpMe7[[#This Row],[Month]])</f>
        <v>#VALUE!</v>
      </c>
      <c r="AH485" s="228" t="str">
        <f ca="1">IF(HelpMe7[[#This Row],[Age]]&lt;2,"Less than 2",IF(HelpMe7[[#This Row],[Age]]&lt;5,"From 2 to 5",IF(HelpMe7[[#This Row],[Age]]&lt;10,"From 5 to 10","More than 10")))</f>
        <v>More than 10</v>
      </c>
      <c r="AI4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45541.420138888891</v>
      </c>
      <c r="AJ4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86" spans="1:36" ht="26">
      <c r="A486" s="237" t="s">
        <v>5025</v>
      </c>
      <c r="B486" s="224" t="s">
        <v>117</v>
      </c>
      <c r="C486" s="224" t="s">
        <v>795</v>
      </c>
      <c r="D486" s="1" t="s">
        <v>5026</v>
      </c>
      <c r="E486" s="224" t="s">
        <v>1004</v>
      </c>
      <c r="F486" s="224" t="s">
        <v>843</v>
      </c>
      <c r="G486" s="224" t="s">
        <v>844</v>
      </c>
      <c r="H486" s="224" t="s">
        <v>403</v>
      </c>
      <c r="I486" s="227" t="s">
        <v>5027</v>
      </c>
      <c r="J486" s="225" t="s">
        <v>5028</v>
      </c>
      <c r="K486" s="224" t="s">
        <v>885</v>
      </c>
      <c r="L486" s="225" t="s">
        <v>4475</v>
      </c>
      <c r="M486" s="224" t="s">
        <v>846</v>
      </c>
      <c r="N486" s="224" t="s">
        <v>1005</v>
      </c>
      <c r="O486" s="224" t="s">
        <v>848</v>
      </c>
      <c r="P486" s="225" t="s">
        <v>4475</v>
      </c>
      <c r="Q486" s="224" t="s">
        <v>795</v>
      </c>
      <c r="R486" s="225" t="s">
        <v>5029</v>
      </c>
      <c r="S486" s="225" t="s">
        <v>5029</v>
      </c>
      <c r="T486" s="225" t="s">
        <v>5028</v>
      </c>
      <c r="U486" s="224" t="s">
        <v>885</v>
      </c>
      <c r="V486" s="224" t="s">
        <v>1260</v>
      </c>
      <c r="W486" s="224" t="s">
        <v>888</v>
      </c>
      <c r="X486" s="228" t="str">
        <f>VLOOKUP(HelpMe7[[#This Row],[Technician]],Technicians[#All],3,FALSE)</f>
        <v>RAK Ceramics</v>
      </c>
      <c r="Y486" s="228" t="str">
        <f>VLOOKUP(HelpMe7[[#This Row],[Technician]],Technicians[#All],2,FALSE)</f>
        <v>SAP Basis</v>
      </c>
      <c r="Z486" s="233" t="e">
        <f>IF((TEXT("Oct 28, 2024 00:00 AM","mmm dd, yyyy hh:mm") - TEXT(HelpMe7[[#This Row],[Updated Creation Date]],"mmm dd, yyyy hh:mm"))&gt;0, "Yes","No")</f>
        <v>#VALUE!</v>
      </c>
      <c r="AA486" s="230">
        <f ca="1">IF(HelpMe7[[#This Row],[Updated Resolved Date]]="-",NOW()-TEXT(HelpMe7[[#This Row],[Updated Creation Date]],"mmm dd, yyyy hh:mm"),HelpMe7[[#This Row],[Updated Resolved Date]]-HelpMe7[[#This Row],[Updated Creation Date]])</f>
        <v>69.01249999999709</v>
      </c>
      <c r="AB486" s="231" t="e">
        <f>YEAR(TEXT(HelpMe7[[#This Row],[Updated Creation Date]],"mmm dd, yyyy hh:mm"))</f>
        <v>#VALUE!</v>
      </c>
      <c r="AC486" s="228" t="e">
        <f>WEEKNUM(TEXT(HelpMe7[[#This Row],[Updated Creation Date]],"mmm dd, yyyy hh:mm"),2)</f>
        <v>#VALUE!</v>
      </c>
      <c r="AD486" s="228" t="e">
        <f>_xlfn.CONCAT(HelpMe7[[#This Row],[Year]],"-W",HelpMe7[[#This Row],[Week'#]])</f>
        <v>#VALUE!</v>
      </c>
      <c r="AE486" s="228" t="str">
        <f>IFERROR(VLOOKUP(HelpMe7[[#This Row],[ID]],CGTracker[#All],11,FALSE),"No CG Status Found")</f>
        <v>No CG Status Found</v>
      </c>
      <c r="AF486" s="228" t="e">
        <f>MONTH(TEXT(HelpMe7[[#This Row],[Updated Creation Date]],"mmm dd, yyyy hh:mm"))</f>
        <v>#VALUE!</v>
      </c>
      <c r="AG486" s="228" t="e">
        <f>_xlfn.CONCAT(HelpMe7[[#This Row],[Year]],"-M",HelpMe7[[#This Row],[Month]])</f>
        <v>#VALUE!</v>
      </c>
      <c r="AH486" s="228" t="str">
        <f ca="1">IF(HelpMe7[[#This Row],[Age]]&lt;2,"Less than 2",IF(HelpMe7[[#This Row],[Age]]&lt;5,"From 2 to 5",IF(HelpMe7[[#This Row],[Age]]&lt;10,"From 5 to 10","More than 10")))</f>
        <v>More than 10</v>
      </c>
      <c r="AI4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45541.497916666667</v>
      </c>
      <c r="AJ4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45610.510416666664</v>
      </c>
    </row>
    <row r="487" spans="1:36" ht="26">
      <c r="A487" s="237" t="s">
        <v>5030</v>
      </c>
      <c r="B487" s="224" t="s">
        <v>156</v>
      </c>
      <c r="C487" s="224" t="s">
        <v>861</v>
      </c>
      <c r="D487" s="1" t="s">
        <v>2262</v>
      </c>
      <c r="E487" s="224" t="s">
        <v>1642</v>
      </c>
      <c r="F487" s="224" t="s">
        <v>603</v>
      </c>
      <c r="G487" s="224" t="s">
        <v>899</v>
      </c>
      <c r="H487" s="224" t="s">
        <v>403</v>
      </c>
      <c r="I487" s="227" t="s">
        <v>5031</v>
      </c>
      <c r="J487" s="225" t="s">
        <v>5032</v>
      </c>
      <c r="K487" s="224" t="s">
        <v>845</v>
      </c>
      <c r="L487" s="225" t="s">
        <v>5033</v>
      </c>
      <c r="M487" s="224" t="s">
        <v>846</v>
      </c>
      <c r="N487" s="224" t="s">
        <v>983</v>
      </c>
      <c r="O487" s="224" t="s">
        <v>964</v>
      </c>
      <c r="P487" s="225" t="s">
        <v>5033</v>
      </c>
      <c r="Q487" s="224" t="s">
        <v>861</v>
      </c>
      <c r="R487" s="225" t="s">
        <v>5034</v>
      </c>
      <c r="S487" s="225" t="s">
        <v>5035</v>
      </c>
      <c r="T487" s="225" t="s">
        <v>5032</v>
      </c>
      <c r="U487" s="224" t="s">
        <v>1260</v>
      </c>
      <c r="V487" s="224" t="s">
        <v>1260</v>
      </c>
      <c r="W487" s="224" t="s">
        <v>1260</v>
      </c>
      <c r="X487" s="228" t="str">
        <f>VLOOKUP(HelpMe7[[#This Row],[Technician]],Technicians[#All],3,FALSE)</f>
        <v>RAK Ceramics</v>
      </c>
      <c r="Y487" s="228" t="str">
        <f>VLOOKUP(HelpMe7[[#This Row],[Technician]],Technicians[#All],2,FALSE)</f>
        <v>SAP ABAP</v>
      </c>
      <c r="Z487" s="233" t="e">
        <f>IF((TEXT("Oct 28, 2024 00:00 AM","mmm dd, yyyy hh:mm") - TEXT(HelpMe7[[#This Row],[Updated Creation Date]],"mmm dd, yyyy hh:mm"))&gt;0, "Yes","No")</f>
        <v>#VALUE!</v>
      </c>
      <c r="AA487" s="230">
        <f ca="1">IF(HelpMe7[[#This Row],[Updated Resolved Date]]="-",NOW()-TEXT(HelpMe7[[#This Row],[Updated Creation Date]],"mmm dd, yyyy hh:mm"),HelpMe7[[#This Row],[Updated Resolved Date]]-HelpMe7[[#This Row],[Updated Creation Date]])</f>
        <v>4.1513888888875954</v>
      </c>
      <c r="AB487" s="231" t="e">
        <f>YEAR(TEXT(HelpMe7[[#This Row],[Updated Creation Date]],"mmm dd, yyyy hh:mm"))</f>
        <v>#VALUE!</v>
      </c>
      <c r="AC487" s="228" t="e">
        <f>WEEKNUM(TEXT(HelpMe7[[#This Row],[Updated Creation Date]],"mmm dd, yyyy hh:mm"),2)</f>
        <v>#VALUE!</v>
      </c>
      <c r="AD487" s="228" t="e">
        <f>_xlfn.CONCAT(HelpMe7[[#This Row],[Year]],"-W",HelpMe7[[#This Row],[Week'#]])</f>
        <v>#VALUE!</v>
      </c>
      <c r="AE487" s="228" t="str">
        <f>IFERROR(VLOOKUP(HelpMe7[[#This Row],[ID]],CGTracker[#All],11,FALSE),"No CG Status Found")</f>
        <v>No CG Status Found</v>
      </c>
      <c r="AF487" s="228" t="e">
        <f>MONTH(TEXT(HelpMe7[[#This Row],[Updated Creation Date]],"mmm dd, yyyy hh:mm"))</f>
        <v>#VALUE!</v>
      </c>
      <c r="AG487" s="228" t="e">
        <f>_xlfn.CONCAT(HelpMe7[[#This Row],[Year]],"-M",HelpMe7[[#This Row],[Month]])</f>
        <v>#VALUE!</v>
      </c>
      <c r="AH487" s="228" t="str">
        <f ca="1">IF(HelpMe7[[#This Row],[Age]]&lt;2,"Less than 2",IF(HelpMe7[[#This Row],[Age]]&lt;5,"From 2 to 5",IF(HelpMe7[[#This Row],[Age]]&lt;10,"From 5 to 10","More than 10")))</f>
        <v>From 2 to 5</v>
      </c>
      <c r="AI4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45540.456250000003</v>
      </c>
      <c r="AJ4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45544.607638888891</v>
      </c>
    </row>
    <row r="488" spans="1:36" ht="14.5">
      <c r="A488" s="237" t="s">
        <v>5036</v>
      </c>
      <c r="B488" s="224" t="s">
        <v>156</v>
      </c>
      <c r="C488" s="224" t="s">
        <v>795</v>
      </c>
      <c r="D488" s="1" t="s">
        <v>2382</v>
      </c>
      <c r="E488" s="224" t="s">
        <v>2383</v>
      </c>
      <c r="F488" s="224" t="s">
        <v>742</v>
      </c>
      <c r="G488" s="224" t="s">
        <v>516</v>
      </c>
      <c r="H488" s="224" t="s">
        <v>403</v>
      </c>
      <c r="I488" s="227" t="s">
        <v>5037</v>
      </c>
      <c r="J488" s="225" t="s">
        <v>5038</v>
      </c>
      <c r="K488" s="224" t="s">
        <v>845</v>
      </c>
      <c r="L488" s="225" t="s">
        <v>5039</v>
      </c>
      <c r="M488" s="224" t="s">
        <v>846</v>
      </c>
      <c r="N488" s="224" t="s">
        <v>1260</v>
      </c>
      <c r="O488" s="224" t="s">
        <v>848</v>
      </c>
      <c r="P488" s="225" t="s">
        <v>5039</v>
      </c>
      <c r="Q488" s="224" t="s">
        <v>795</v>
      </c>
      <c r="R488" s="225" t="s">
        <v>5040</v>
      </c>
      <c r="S488" s="225" t="s">
        <v>5041</v>
      </c>
      <c r="T488" s="225" t="s">
        <v>5038</v>
      </c>
      <c r="U488" s="224" t="s">
        <v>1260</v>
      </c>
      <c r="V488" s="224" t="s">
        <v>1260</v>
      </c>
      <c r="W488" s="224" t="s">
        <v>850</v>
      </c>
      <c r="X488" s="228" t="str">
        <f>VLOOKUP(HelpMe7[[#This Row],[Technician]],Technicians[#All],3,FALSE)</f>
        <v>RAK Ceramics</v>
      </c>
      <c r="Y488" s="228" t="str">
        <f>VLOOKUP(HelpMe7[[#This Row],[Technician]],Technicians[#All],2,FALSE)</f>
        <v>SAP SD</v>
      </c>
      <c r="Z488" s="233" t="e">
        <f>IF((TEXT("Oct 28, 2024 00:00 AM","mmm dd, yyyy hh:mm") - TEXT(HelpMe7[[#This Row],[Updated Creation Date]],"mmm dd, yyyy hh:mm"))&gt;0, "Yes","No")</f>
        <v>#VALUE!</v>
      </c>
      <c r="AA488" s="230">
        <f ca="1">IF(HelpMe7[[#This Row],[Updated Resolved Date]]="-",NOW()-TEXT(HelpMe7[[#This Row],[Updated Creation Date]],"mmm dd, yyyy hh:mm"),HelpMe7[[#This Row],[Updated Resolved Date]]-HelpMe7[[#This Row],[Updated Creation Date]])</f>
        <v>5.1694444444510737</v>
      </c>
      <c r="AB488" s="231" t="e">
        <f>YEAR(TEXT(HelpMe7[[#This Row],[Updated Creation Date]],"mmm dd, yyyy hh:mm"))</f>
        <v>#VALUE!</v>
      </c>
      <c r="AC488" s="228" t="e">
        <f>WEEKNUM(TEXT(HelpMe7[[#This Row],[Updated Creation Date]],"mmm dd, yyyy hh:mm"),2)</f>
        <v>#VALUE!</v>
      </c>
      <c r="AD488" s="228" t="e">
        <f>_xlfn.CONCAT(HelpMe7[[#This Row],[Year]],"-W",HelpMe7[[#This Row],[Week'#]])</f>
        <v>#VALUE!</v>
      </c>
      <c r="AE488" s="228" t="str">
        <f>IFERROR(VLOOKUP(HelpMe7[[#This Row],[ID]],CGTracker[#All],11,FALSE),"No CG Status Found")</f>
        <v>No CG Status Found</v>
      </c>
      <c r="AF488" s="228" t="e">
        <f>MONTH(TEXT(HelpMe7[[#This Row],[Updated Creation Date]],"mmm dd, yyyy hh:mm"))</f>
        <v>#VALUE!</v>
      </c>
      <c r="AG488" s="228" t="e">
        <f>_xlfn.CONCAT(HelpMe7[[#This Row],[Year]],"-M",HelpMe7[[#This Row],[Month]])</f>
        <v>#VALUE!</v>
      </c>
      <c r="AH488" s="228" t="str">
        <f ca="1">IF(HelpMe7[[#This Row],[Age]]&lt;2,"Less than 2",IF(HelpMe7[[#This Row],[Age]]&lt;5,"From 2 to 5",IF(HelpMe7[[#This Row],[Age]]&lt;10,"From 5 to 10","More than 10")))</f>
        <v>From 5 to 10</v>
      </c>
      <c r="AI4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45540.525694444441</v>
      </c>
      <c r="AJ4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45545.695138888892</v>
      </c>
    </row>
    <row r="489" spans="1:36" ht="14.5">
      <c r="A489" s="237" t="s">
        <v>5042</v>
      </c>
      <c r="B489" s="224" t="s">
        <v>117</v>
      </c>
      <c r="C489" s="224" t="s">
        <v>795</v>
      </c>
      <c r="D489" s="1" t="s">
        <v>1849</v>
      </c>
      <c r="E489" s="224" t="s">
        <v>963</v>
      </c>
      <c r="F489" s="224" t="s">
        <v>843</v>
      </c>
      <c r="G489" s="224" t="s">
        <v>844</v>
      </c>
      <c r="H489" s="224" t="s">
        <v>403</v>
      </c>
      <c r="I489" s="227" t="s">
        <v>5043</v>
      </c>
      <c r="J489" s="225" t="s">
        <v>5044</v>
      </c>
      <c r="K489" s="224" t="s">
        <v>845</v>
      </c>
      <c r="L489" s="225" t="s">
        <v>4708</v>
      </c>
      <c r="M489" s="224" t="s">
        <v>963</v>
      </c>
      <c r="N489" s="224" t="s">
        <v>912</v>
      </c>
      <c r="O489" s="224" t="s">
        <v>848</v>
      </c>
      <c r="P489" s="225" t="s">
        <v>4708</v>
      </c>
      <c r="Q489" s="224" t="s">
        <v>795</v>
      </c>
      <c r="R489" s="225" t="s">
        <v>4953</v>
      </c>
      <c r="S489" s="225" t="s">
        <v>4953</v>
      </c>
      <c r="T489" s="225" t="s">
        <v>5044</v>
      </c>
      <c r="U489" s="224" t="s">
        <v>885</v>
      </c>
      <c r="V489" s="224" t="s">
        <v>1260</v>
      </c>
      <c r="W489" s="224" t="s">
        <v>850</v>
      </c>
      <c r="X489" s="228" t="str">
        <f>VLOOKUP(HelpMe7[[#This Row],[Technician]],Technicians[#All],3,FALSE)</f>
        <v>RAK Ceramics</v>
      </c>
      <c r="Y489" s="228" t="str">
        <f>VLOOKUP(HelpMe7[[#This Row],[Technician]],Technicians[#All],2,FALSE)</f>
        <v>SAP Basis</v>
      </c>
      <c r="Z489" s="233" t="e">
        <f>IF((TEXT("Oct 28, 2024 00:00 AM","mmm dd, yyyy hh:mm") - TEXT(HelpMe7[[#This Row],[Updated Creation Date]],"mmm dd, yyyy hh:mm"))&gt;0, "Yes","No")</f>
        <v>#VALUE!</v>
      </c>
      <c r="AA489" s="230">
        <f ca="1">IF(HelpMe7[[#This Row],[Updated Resolved Date]]="-",NOW()-TEXT(HelpMe7[[#This Row],[Updated Creation Date]],"mmm dd, yyyy hh:mm"),HelpMe7[[#This Row],[Updated Resolved Date]]-HelpMe7[[#This Row],[Updated Creation Date]])</f>
        <v>0.2902777777708252</v>
      </c>
      <c r="AB489" s="231" t="e">
        <f>YEAR(TEXT(HelpMe7[[#This Row],[Updated Creation Date]],"mmm dd, yyyy hh:mm"))</f>
        <v>#VALUE!</v>
      </c>
      <c r="AC489" s="228" t="e">
        <f>WEEKNUM(TEXT(HelpMe7[[#This Row],[Updated Creation Date]],"mmm dd, yyyy hh:mm"),2)</f>
        <v>#VALUE!</v>
      </c>
      <c r="AD489" s="228" t="e">
        <f>_xlfn.CONCAT(HelpMe7[[#This Row],[Year]],"-W",HelpMe7[[#This Row],[Week'#]])</f>
        <v>#VALUE!</v>
      </c>
      <c r="AE489" s="228" t="str">
        <f>IFERROR(VLOOKUP(HelpMe7[[#This Row],[ID]],CGTracker[#All],11,FALSE),"No CG Status Found")</f>
        <v>No CG Status Found</v>
      </c>
      <c r="AF489" s="228" t="e">
        <f>MONTH(TEXT(HelpMe7[[#This Row],[Updated Creation Date]],"mmm dd, yyyy hh:mm"))</f>
        <v>#VALUE!</v>
      </c>
      <c r="AG489" s="228" t="e">
        <f>_xlfn.CONCAT(HelpMe7[[#This Row],[Year]],"-M",HelpMe7[[#This Row],[Month]])</f>
        <v>#VALUE!</v>
      </c>
      <c r="AH489" s="228" t="str">
        <f ca="1">IF(HelpMe7[[#This Row],[Age]]&lt;2,"Less than 2",IF(HelpMe7[[#This Row],[Age]]&lt;5,"From 2 to 5",IF(HelpMe7[[#This Row],[Age]]&lt;10,"From 5 to 10","More than 10")))</f>
        <v>Less than 2</v>
      </c>
      <c r="AI4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45540.380555555559</v>
      </c>
      <c r="AJ4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90" spans="1:36" ht="14.5">
      <c r="A490" s="237" t="s">
        <v>5045</v>
      </c>
      <c r="B490" s="224" t="s">
        <v>156</v>
      </c>
      <c r="C490" s="224" t="s">
        <v>795</v>
      </c>
      <c r="D490" s="1" t="s">
        <v>2448</v>
      </c>
      <c r="E490" s="224" t="s">
        <v>1380</v>
      </c>
      <c r="F490" s="224" t="s">
        <v>843</v>
      </c>
      <c r="G490" s="224" t="s">
        <v>844</v>
      </c>
      <c r="H490" s="224" t="s">
        <v>403</v>
      </c>
      <c r="I490" s="227" t="s">
        <v>5046</v>
      </c>
      <c r="J490" s="225" t="s">
        <v>5047</v>
      </c>
      <c r="K490" s="224" t="s">
        <v>845</v>
      </c>
      <c r="L490" s="225" t="s">
        <v>5048</v>
      </c>
      <c r="M490" s="224" t="s">
        <v>886</v>
      </c>
      <c r="N490" s="224" t="s">
        <v>912</v>
      </c>
      <c r="O490" s="224" t="s">
        <v>848</v>
      </c>
      <c r="P490" s="225" t="s">
        <v>5048</v>
      </c>
      <c r="Q490" s="224" t="s">
        <v>795</v>
      </c>
      <c r="R490" s="225" t="s">
        <v>5049</v>
      </c>
      <c r="S490" s="225" t="s">
        <v>5050</v>
      </c>
      <c r="T490" s="225" t="s">
        <v>5047</v>
      </c>
      <c r="U490" s="224" t="s">
        <v>1260</v>
      </c>
      <c r="V490" s="224" t="s">
        <v>5051</v>
      </c>
      <c r="W490" s="224" t="s">
        <v>850</v>
      </c>
      <c r="X490" s="228" t="str">
        <f>VLOOKUP(HelpMe7[[#This Row],[Technician]],Technicians[#All],3,FALSE)</f>
        <v>RAK Ceramics</v>
      </c>
      <c r="Y490" s="228" t="str">
        <f>VLOOKUP(HelpMe7[[#This Row],[Technician]],Technicians[#All],2,FALSE)</f>
        <v>SAP Basis</v>
      </c>
      <c r="Z490" s="233" t="e">
        <f>IF((TEXT("Oct 28, 2024 00:00 AM","mmm dd, yyyy hh:mm") - TEXT(HelpMe7[[#This Row],[Updated Creation Date]],"mmm dd, yyyy hh:mm"))&gt;0, "Yes","No")</f>
        <v>#VALUE!</v>
      </c>
      <c r="AA490" s="230">
        <f ca="1">IF(HelpMe7[[#This Row],[Updated Resolved Date]]="-",NOW()-TEXT(HelpMe7[[#This Row],[Updated Creation Date]],"mmm dd, yyyy hh:mm"),HelpMe7[[#This Row],[Updated Resolved Date]]-HelpMe7[[#This Row],[Updated Creation Date]])</f>
        <v>6.0750000000043656</v>
      </c>
      <c r="AB490" s="231" t="e">
        <f>YEAR(TEXT(HelpMe7[[#This Row],[Updated Creation Date]],"mmm dd, yyyy hh:mm"))</f>
        <v>#VALUE!</v>
      </c>
      <c r="AC490" s="228" t="e">
        <f>WEEKNUM(TEXT(HelpMe7[[#This Row],[Updated Creation Date]],"mmm dd, yyyy hh:mm"),2)</f>
        <v>#VALUE!</v>
      </c>
      <c r="AD490" s="228" t="e">
        <f>_xlfn.CONCAT(HelpMe7[[#This Row],[Year]],"-W",HelpMe7[[#This Row],[Week'#]])</f>
        <v>#VALUE!</v>
      </c>
      <c r="AE490" s="228" t="str">
        <f>IFERROR(VLOOKUP(HelpMe7[[#This Row],[ID]],CGTracker[#All],11,FALSE),"No CG Status Found")</f>
        <v>No CG Status Found</v>
      </c>
      <c r="AF490" s="228" t="e">
        <f>MONTH(TEXT(HelpMe7[[#This Row],[Updated Creation Date]],"mmm dd, yyyy hh:mm"))</f>
        <v>#VALUE!</v>
      </c>
      <c r="AG490" s="228" t="e">
        <f>_xlfn.CONCAT(HelpMe7[[#This Row],[Year]],"-M",HelpMe7[[#This Row],[Month]])</f>
        <v>#VALUE!</v>
      </c>
      <c r="AH490" s="228" t="str">
        <f ca="1">IF(HelpMe7[[#This Row],[Age]]&lt;2,"Less than 2",IF(HelpMe7[[#This Row],[Age]]&lt;5,"From 2 to 5",IF(HelpMe7[[#This Row],[Age]]&lt;10,"From 5 to 10","More than 10")))</f>
        <v>From 5 to 10</v>
      </c>
      <c r="AI4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45540.620138888888</v>
      </c>
      <c r="AJ4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491" spans="1:36" ht="26">
      <c r="A491" s="237" t="s">
        <v>5052</v>
      </c>
      <c r="B491" s="224" t="s">
        <v>117</v>
      </c>
      <c r="C491" s="224" t="s">
        <v>795</v>
      </c>
      <c r="D491" s="1" t="s">
        <v>5053</v>
      </c>
      <c r="E491" s="224" t="s">
        <v>1094</v>
      </c>
      <c r="F491" s="224" t="s">
        <v>843</v>
      </c>
      <c r="G491" s="224" t="s">
        <v>844</v>
      </c>
      <c r="H491" s="224" t="s">
        <v>403</v>
      </c>
      <c r="I491" s="227" t="s">
        <v>5054</v>
      </c>
      <c r="J491" s="225" t="s">
        <v>5055</v>
      </c>
      <c r="K491" s="224" t="s">
        <v>885</v>
      </c>
      <c r="L491" s="225" t="s">
        <v>5056</v>
      </c>
      <c r="M491" s="224" t="s">
        <v>1094</v>
      </c>
      <c r="N491" s="224" t="s">
        <v>895</v>
      </c>
      <c r="O491" s="224" t="s">
        <v>848</v>
      </c>
      <c r="P491" s="225" t="s">
        <v>5056</v>
      </c>
      <c r="Q491" s="224" t="s">
        <v>795</v>
      </c>
      <c r="R491" s="225" t="s">
        <v>5050</v>
      </c>
      <c r="S491" s="225" t="s">
        <v>5050</v>
      </c>
      <c r="T491" s="225" t="s">
        <v>5055</v>
      </c>
      <c r="U491" s="224" t="s">
        <v>885</v>
      </c>
      <c r="V491" s="224" t="s">
        <v>1260</v>
      </c>
      <c r="W491" s="224" t="s">
        <v>888</v>
      </c>
      <c r="X491" s="228" t="str">
        <f>VLOOKUP(HelpMe7[[#This Row],[Technician]],Technicians[#All],3,FALSE)</f>
        <v>RAK Ceramics</v>
      </c>
      <c r="Y491" s="228" t="str">
        <f>VLOOKUP(HelpMe7[[#This Row],[Technician]],Technicians[#All],2,FALSE)</f>
        <v>SAP Basis</v>
      </c>
      <c r="Z491" s="233" t="e">
        <f>IF((TEXT("Oct 28, 2024 00:00 AM","mmm dd, yyyy hh:mm") - TEXT(HelpMe7[[#This Row],[Updated Creation Date]],"mmm dd, yyyy hh:mm"))&gt;0, "Yes","No")</f>
        <v>#VALUE!</v>
      </c>
      <c r="AA491" s="230">
        <f ca="1">IF(HelpMe7[[#This Row],[Updated Resolved Date]]="-",NOW()-TEXT(HelpMe7[[#This Row],[Updated Creation Date]],"mmm dd, yyyy hh:mm"),HelpMe7[[#This Row],[Updated Resolved Date]]-HelpMe7[[#This Row],[Updated Creation Date]])</f>
        <v>0.18055555555474712</v>
      </c>
      <c r="AB491" s="231" t="e">
        <f>YEAR(TEXT(HelpMe7[[#This Row],[Updated Creation Date]],"mmm dd, yyyy hh:mm"))</f>
        <v>#VALUE!</v>
      </c>
      <c r="AC491" s="228" t="e">
        <f>WEEKNUM(TEXT(HelpMe7[[#This Row],[Updated Creation Date]],"mmm dd, yyyy hh:mm"),2)</f>
        <v>#VALUE!</v>
      </c>
      <c r="AD491" s="228" t="e">
        <f>_xlfn.CONCAT(HelpMe7[[#This Row],[Year]],"-W",HelpMe7[[#This Row],[Week'#]])</f>
        <v>#VALUE!</v>
      </c>
      <c r="AE491" s="228" t="str">
        <f>IFERROR(VLOOKUP(HelpMe7[[#This Row],[ID]],CGTracker[#All],11,FALSE),"No CG Status Found")</f>
        <v>No CG Status Found</v>
      </c>
      <c r="AF491" s="228" t="e">
        <f>MONTH(TEXT(HelpMe7[[#This Row],[Updated Creation Date]],"mmm dd, yyyy hh:mm"))</f>
        <v>#VALUE!</v>
      </c>
      <c r="AG491" s="228" t="e">
        <f>_xlfn.CONCAT(HelpMe7[[#This Row],[Year]],"-M",HelpMe7[[#This Row],[Month]])</f>
        <v>#VALUE!</v>
      </c>
      <c r="AH491" s="228" t="str">
        <f ca="1">IF(HelpMe7[[#This Row],[Age]]&lt;2,"Less than 2",IF(HelpMe7[[#This Row],[Age]]&lt;5,"From 2 to 5",IF(HelpMe7[[#This Row],[Age]]&lt;10,"From 5 to 10","More than 10")))</f>
        <v>Less than 2</v>
      </c>
      <c r="AI4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45541.411111111112</v>
      </c>
      <c r="AJ4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45541.591666666667</v>
      </c>
    </row>
    <row r="492" spans="1:36" ht="14.5">
      <c r="A492" s="237" t="s">
        <v>5057</v>
      </c>
      <c r="B492" s="224" t="s">
        <v>117</v>
      </c>
      <c r="C492" s="224" t="s">
        <v>795</v>
      </c>
      <c r="D492" s="1" t="s">
        <v>2226</v>
      </c>
      <c r="E492" s="224" t="s">
        <v>742</v>
      </c>
      <c r="F492" s="224" t="s">
        <v>843</v>
      </c>
      <c r="G492" s="224" t="s">
        <v>844</v>
      </c>
      <c r="H492" s="224" t="s">
        <v>403</v>
      </c>
      <c r="I492" s="227" t="s">
        <v>5058</v>
      </c>
      <c r="J492" s="225" t="s">
        <v>5059</v>
      </c>
      <c r="K492" s="224" t="s">
        <v>845</v>
      </c>
      <c r="L492" s="225" t="s">
        <v>5060</v>
      </c>
      <c r="M492" s="224" t="s">
        <v>886</v>
      </c>
      <c r="N492" s="224" t="s">
        <v>912</v>
      </c>
      <c r="O492" s="224" t="s">
        <v>848</v>
      </c>
      <c r="P492" s="225" t="s">
        <v>5060</v>
      </c>
      <c r="Q492" s="224" t="s">
        <v>795</v>
      </c>
      <c r="R492" s="225" t="s">
        <v>5061</v>
      </c>
      <c r="S492" s="225" t="s">
        <v>5061</v>
      </c>
      <c r="T492" s="225" t="s">
        <v>5059</v>
      </c>
      <c r="U492" s="224" t="s">
        <v>885</v>
      </c>
      <c r="V492" s="224" t="s">
        <v>1260</v>
      </c>
      <c r="W492" s="224" t="s">
        <v>850</v>
      </c>
      <c r="X492" s="228" t="str">
        <f>VLOOKUP(HelpMe7[[#This Row],[Technician]],Technicians[#All],3,FALSE)</f>
        <v>RAK Ceramics</v>
      </c>
      <c r="Y492" s="228" t="str">
        <f>VLOOKUP(HelpMe7[[#This Row],[Technician]],Technicians[#All],2,FALSE)</f>
        <v>SAP Basis</v>
      </c>
      <c r="Z492" s="233" t="e">
        <f>IF((TEXT("Oct 28, 2024 00:00 AM","mmm dd, yyyy hh:mm") - TEXT(HelpMe7[[#This Row],[Updated Creation Date]],"mmm dd, yyyy hh:mm"))&gt;0, "Yes","No")</f>
        <v>#VALUE!</v>
      </c>
      <c r="AA492" s="230">
        <f ca="1">IF(HelpMe7[[#This Row],[Updated Resolved Date]]="-",NOW()-TEXT(HelpMe7[[#This Row],[Updated Creation Date]],"mmm dd, yyyy hh:mm"),HelpMe7[[#This Row],[Updated Resolved Date]]-HelpMe7[[#This Row],[Updated Creation Date]])</f>
        <v>6.210416666661331</v>
      </c>
      <c r="AB492" s="231" t="e">
        <f>YEAR(TEXT(HelpMe7[[#This Row],[Updated Creation Date]],"mmm dd, yyyy hh:mm"))</f>
        <v>#VALUE!</v>
      </c>
      <c r="AC492" s="228" t="e">
        <f>WEEKNUM(TEXT(HelpMe7[[#This Row],[Updated Creation Date]],"mmm dd, yyyy hh:mm"),2)</f>
        <v>#VALUE!</v>
      </c>
      <c r="AD492" s="228" t="e">
        <f>_xlfn.CONCAT(HelpMe7[[#This Row],[Year]],"-W",HelpMe7[[#This Row],[Week'#]])</f>
        <v>#VALUE!</v>
      </c>
      <c r="AE492" s="228" t="str">
        <f>IFERROR(VLOOKUP(HelpMe7[[#This Row],[ID]],CGTracker[#All],11,FALSE),"No CG Status Found")</f>
        <v>No CG Status Found</v>
      </c>
      <c r="AF492" s="228" t="e">
        <f>MONTH(TEXT(HelpMe7[[#This Row],[Updated Creation Date]],"mmm dd, yyyy hh:mm"))</f>
        <v>#VALUE!</v>
      </c>
      <c r="AG492" s="228" t="e">
        <f>_xlfn.CONCAT(HelpMe7[[#This Row],[Year]],"-M",HelpMe7[[#This Row],[Month]])</f>
        <v>#VALUE!</v>
      </c>
      <c r="AH492" s="228" t="str">
        <f ca="1">IF(HelpMe7[[#This Row],[Age]]&lt;2,"Less than 2",IF(HelpMe7[[#This Row],[Age]]&lt;5,"From 2 to 5",IF(HelpMe7[[#This Row],[Age]]&lt;10,"From 5 to 10","More than 10")))</f>
        <v>From 5 to 10</v>
      </c>
      <c r="AI4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45541.538888888892</v>
      </c>
      <c r="AJ4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45547.749305555553</v>
      </c>
    </row>
    <row r="493" spans="1:36" ht="14.5">
      <c r="A493" s="237" t="s">
        <v>5062</v>
      </c>
      <c r="B493" s="224" t="s">
        <v>156</v>
      </c>
      <c r="C493" s="224" t="s">
        <v>795</v>
      </c>
      <c r="D493" s="1" t="s">
        <v>1140</v>
      </c>
      <c r="E493" s="224" t="s">
        <v>1141</v>
      </c>
      <c r="F493" s="224" t="s">
        <v>742</v>
      </c>
      <c r="G493" s="224" t="s">
        <v>864</v>
      </c>
      <c r="H493" s="224" t="s">
        <v>131</v>
      </c>
      <c r="I493" s="227" t="s">
        <v>5063</v>
      </c>
      <c r="J493" s="225" t="s">
        <v>5064</v>
      </c>
      <c r="K493" s="224" t="s">
        <v>845</v>
      </c>
      <c r="L493" s="225" t="s">
        <v>1260</v>
      </c>
      <c r="M493" s="224" t="s">
        <v>846</v>
      </c>
      <c r="N493" s="224" t="s">
        <v>912</v>
      </c>
      <c r="O493" s="224" t="s">
        <v>848</v>
      </c>
      <c r="P493" s="225" t="s">
        <v>4978</v>
      </c>
      <c r="Q493" s="224" t="s">
        <v>795</v>
      </c>
      <c r="R493" s="225" t="s">
        <v>1260</v>
      </c>
      <c r="S493" s="225" t="s">
        <v>1260</v>
      </c>
      <c r="T493" s="225" t="s">
        <v>5064</v>
      </c>
      <c r="U493" s="224" t="s">
        <v>1260</v>
      </c>
      <c r="V493" s="224" t="s">
        <v>1260</v>
      </c>
      <c r="W493" s="224" t="s">
        <v>850</v>
      </c>
      <c r="X493" s="228" t="str">
        <f>VLOOKUP(HelpMe7[[#This Row],[Technician]],Technicians[#All],3,FALSE)</f>
        <v>RAK Ceramics</v>
      </c>
      <c r="Y493" s="228" t="str">
        <f>VLOOKUP(HelpMe7[[#This Row],[Technician]],Technicians[#All],2,FALSE)</f>
        <v>SAP SD</v>
      </c>
      <c r="Z493" s="233" t="e">
        <f>IF((TEXT("Oct 28, 2024 00:00 AM","mmm dd, yyyy hh:mm") - TEXT(HelpMe7[[#This Row],[Updated Creation Date]],"mmm dd, yyyy hh:mm"))&gt;0, "Yes","No")</f>
        <v>#VALUE!</v>
      </c>
      <c r="AA493" s="230">
        <f ca="1">IF(HelpMe7[[#This Row],[Updated Resolved Date]]="-",NOW()-TEXT(HelpMe7[[#This Row],[Updated Creation Date]],"mmm dd, yyyy hh:mm"),HelpMe7[[#This Row],[Updated Resolved Date]]-HelpMe7[[#This Row],[Updated Creation Date]])</f>
        <v>111.14294571759092</v>
      </c>
      <c r="AB493" s="231" t="e">
        <f>YEAR(TEXT(HelpMe7[[#This Row],[Updated Creation Date]],"mmm dd, yyyy hh:mm"))</f>
        <v>#VALUE!</v>
      </c>
      <c r="AC493" s="228" t="e">
        <f>WEEKNUM(TEXT(HelpMe7[[#This Row],[Updated Creation Date]],"mmm dd, yyyy hh:mm"),2)</f>
        <v>#VALUE!</v>
      </c>
      <c r="AD493" s="228" t="e">
        <f>_xlfn.CONCAT(HelpMe7[[#This Row],[Year]],"-W",HelpMe7[[#This Row],[Week'#]])</f>
        <v>#VALUE!</v>
      </c>
      <c r="AE493" s="228" t="str">
        <f>IFERROR(VLOOKUP(HelpMe7[[#This Row],[ID]],CGTracker[#All],11,FALSE),"No CG Status Found")</f>
        <v>No CG Status Found</v>
      </c>
      <c r="AF493" s="228" t="e">
        <f>MONTH(TEXT(HelpMe7[[#This Row],[Updated Creation Date]],"mmm dd, yyyy hh:mm"))</f>
        <v>#VALUE!</v>
      </c>
      <c r="AG493" s="228" t="e">
        <f>_xlfn.CONCAT(HelpMe7[[#This Row],[Year]],"-M",HelpMe7[[#This Row],[Month]])</f>
        <v>#VALUE!</v>
      </c>
      <c r="AH493" s="228" t="str">
        <f ca="1">IF(HelpMe7[[#This Row],[Age]]&lt;2,"Less than 2",IF(HelpMe7[[#This Row],[Age]]&lt;5,"From 2 to 5",IF(HelpMe7[[#This Row],[Age]]&lt;10,"From 5 to 10","More than 10")))</f>
        <v>More than 10</v>
      </c>
      <c r="AI4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45541.642361111109</v>
      </c>
      <c r="AJ4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494" spans="1:36" ht="14.5">
      <c r="A494" s="237" t="s">
        <v>5065</v>
      </c>
      <c r="B494" s="224" t="s">
        <v>117</v>
      </c>
      <c r="C494" s="224" t="s">
        <v>795</v>
      </c>
      <c r="D494" s="1" t="s">
        <v>2325</v>
      </c>
      <c r="E494" s="224" t="s">
        <v>1086</v>
      </c>
      <c r="F494" s="224" t="s">
        <v>843</v>
      </c>
      <c r="G494" s="224" t="s">
        <v>844</v>
      </c>
      <c r="H494" s="224" t="s">
        <v>403</v>
      </c>
      <c r="I494" s="227" t="s">
        <v>5066</v>
      </c>
      <c r="J494" s="225" t="s">
        <v>5067</v>
      </c>
      <c r="K494" s="224" t="s">
        <v>845</v>
      </c>
      <c r="L494" s="225" t="s">
        <v>5068</v>
      </c>
      <c r="M494" s="224" t="s">
        <v>1086</v>
      </c>
      <c r="N494" s="224" t="s">
        <v>860</v>
      </c>
      <c r="O494" s="224" t="s">
        <v>848</v>
      </c>
      <c r="P494" s="225" t="s">
        <v>5068</v>
      </c>
      <c r="Q494" s="224" t="s">
        <v>795</v>
      </c>
      <c r="R494" s="225" t="s">
        <v>5069</v>
      </c>
      <c r="S494" s="225" t="s">
        <v>5069</v>
      </c>
      <c r="T494" s="225" t="s">
        <v>5067</v>
      </c>
      <c r="U494" s="224" t="s">
        <v>885</v>
      </c>
      <c r="V494" s="224" t="s">
        <v>1260</v>
      </c>
      <c r="W494" s="224" t="s">
        <v>850</v>
      </c>
      <c r="X494" s="228" t="str">
        <f>VLOOKUP(HelpMe7[[#This Row],[Technician]],Technicians[#All],3,FALSE)</f>
        <v>RAK Ceramics</v>
      </c>
      <c r="Y494" s="228" t="str">
        <f>VLOOKUP(HelpMe7[[#This Row],[Technician]],Technicians[#All],2,FALSE)</f>
        <v>SAP Basis</v>
      </c>
      <c r="Z494" s="233" t="e">
        <f>IF((TEXT("Oct 28, 2024 00:00 AM","mmm dd, yyyy hh:mm") - TEXT(HelpMe7[[#This Row],[Updated Creation Date]],"mmm dd, yyyy hh:mm"))&gt;0, "Yes","No")</f>
        <v>#VALUE!</v>
      </c>
      <c r="AA494" s="230">
        <f ca="1">IF(HelpMe7[[#This Row],[Updated Resolved Date]]="-",NOW()-TEXT(HelpMe7[[#This Row],[Updated Creation Date]],"mmm dd, yyyy hh:mm"),HelpMe7[[#This Row],[Updated Resolved Date]]-HelpMe7[[#This Row],[Updated Creation Date]])</f>
        <v>82.941666666665697</v>
      </c>
      <c r="AB494" s="231" t="e">
        <f>YEAR(TEXT(HelpMe7[[#This Row],[Updated Creation Date]],"mmm dd, yyyy hh:mm"))</f>
        <v>#VALUE!</v>
      </c>
      <c r="AC494" s="228" t="e">
        <f>WEEKNUM(TEXT(HelpMe7[[#This Row],[Updated Creation Date]],"mmm dd, yyyy hh:mm"),2)</f>
        <v>#VALUE!</v>
      </c>
      <c r="AD494" s="228" t="e">
        <f>_xlfn.CONCAT(HelpMe7[[#This Row],[Year]],"-W",HelpMe7[[#This Row],[Week'#]])</f>
        <v>#VALUE!</v>
      </c>
      <c r="AE494" s="228" t="str">
        <f>IFERROR(VLOOKUP(HelpMe7[[#This Row],[ID]],CGTracker[#All],11,FALSE),"No CG Status Found")</f>
        <v>No CG Status Found</v>
      </c>
      <c r="AF494" s="228" t="e">
        <f>MONTH(TEXT(HelpMe7[[#This Row],[Updated Creation Date]],"mmm dd, yyyy hh:mm"))</f>
        <v>#VALUE!</v>
      </c>
      <c r="AG494" s="228" t="e">
        <f>_xlfn.CONCAT(HelpMe7[[#This Row],[Year]],"-M",HelpMe7[[#This Row],[Month]])</f>
        <v>#VALUE!</v>
      </c>
      <c r="AH494" s="228" t="str">
        <f ca="1">IF(HelpMe7[[#This Row],[Age]]&lt;2,"Less than 2",IF(HelpMe7[[#This Row],[Age]]&lt;5,"From 2 to 5",IF(HelpMe7[[#This Row],[Age]]&lt;10,"From 5 to 10","More than 10")))</f>
        <v>More than 10</v>
      </c>
      <c r="AI4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45541.693749999999</v>
      </c>
      <c r="AJ4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45624.635416666664</v>
      </c>
    </row>
    <row r="495" spans="1:36" ht="14.5">
      <c r="A495" s="237" t="s">
        <v>5070</v>
      </c>
      <c r="B495" s="224" t="s">
        <v>117</v>
      </c>
      <c r="C495" s="224" t="s">
        <v>881</v>
      </c>
      <c r="D495" s="1" t="s">
        <v>5071</v>
      </c>
      <c r="E495" s="224" t="s">
        <v>2132</v>
      </c>
      <c r="F495" s="224" t="s">
        <v>843</v>
      </c>
      <c r="G495" s="224" t="s">
        <v>844</v>
      </c>
      <c r="H495" s="224" t="s">
        <v>403</v>
      </c>
      <c r="I495" s="227" t="s">
        <v>5072</v>
      </c>
      <c r="J495" s="225" t="s">
        <v>5073</v>
      </c>
      <c r="K495" s="224" t="s">
        <v>845</v>
      </c>
      <c r="L495" s="225" t="s">
        <v>5074</v>
      </c>
      <c r="M495" s="224" t="s">
        <v>846</v>
      </c>
      <c r="N495" s="224" t="s">
        <v>1260</v>
      </c>
      <c r="O495" s="224" t="s">
        <v>848</v>
      </c>
      <c r="P495" s="225" t="s">
        <v>5074</v>
      </c>
      <c r="Q495" s="224" t="s">
        <v>881</v>
      </c>
      <c r="R495" s="225" t="s">
        <v>5075</v>
      </c>
      <c r="S495" s="225" t="s">
        <v>5076</v>
      </c>
      <c r="T495" s="225" t="s">
        <v>5073</v>
      </c>
      <c r="U495" s="224" t="s">
        <v>885</v>
      </c>
      <c r="V495" s="224" t="s">
        <v>1260</v>
      </c>
      <c r="W495" s="224" t="s">
        <v>850</v>
      </c>
      <c r="X495" s="228" t="str">
        <f>VLOOKUP(HelpMe7[[#This Row],[Technician]],Technicians[#All],3,FALSE)</f>
        <v>RAK Ceramics</v>
      </c>
      <c r="Y495" s="228" t="str">
        <f>VLOOKUP(HelpMe7[[#This Row],[Technician]],Technicians[#All],2,FALSE)</f>
        <v>SAP Basis</v>
      </c>
      <c r="Z495" s="233" t="e">
        <f>IF((TEXT("Oct 28, 2024 00:00 AM","mmm dd, yyyy hh:mm") - TEXT(HelpMe7[[#This Row],[Updated Creation Date]],"mmm dd, yyyy hh:mm"))&gt;0, "Yes","No")</f>
        <v>#VALUE!</v>
      </c>
      <c r="AA495" s="230">
        <f ca="1">IF(HelpMe7[[#This Row],[Updated Resolved Date]]="-",NOW()-TEXT(HelpMe7[[#This Row],[Updated Creation Date]],"mmm dd, yyyy hh:mm"),HelpMe7[[#This Row],[Updated Resolved Date]]-HelpMe7[[#This Row],[Updated Creation Date]])</f>
        <v>9.7201388888934162</v>
      </c>
      <c r="AB495" s="231" t="e">
        <f>YEAR(TEXT(HelpMe7[[#This Row],[Updated Creation Date]],"mmm dd, yyyy hh:mm"))</f>
        <v>#VALUE!</v>
      </c>
      <c r="AC495" s="228" t="e">
        <f>WEEKNUM(TEXT(HelpMe7[[#This Row],[Updated Creation Date]],"mmm dd, yyyy hh:mm"),2)</f>
        <v>#VALUE!</v>
      </c>
      <c r="AD495" s="228" t="e">
        <f>_xlfn.CONCAT(HelpMe7[[#This Row],[Year]],"-W",HelpMe7[[#This Row],[Week'#]])</f>
        <v>#VALUE!</v>
      </c>
      <c r="AE495" s="228" t="str">
        <f>IFERROR(VLOOKUP(HelpMe7[[#This Row],[ID]],CGTracker[#All],11,FALSE),"No CG Status Found")</f>
        <v>No CG Status Found</v>
      </c>
      <c r="AF495" s="228" t="e">
        <f>MONTH(TEXT(HelpMe7[[#This Row],[Updated Creation Date]],"mmm dd, yyyy hh:mm"))</f>
        <v>#VALUE!</v>
      </c>
      <c r="AG495" s="228" t="e">
        <f>_xlfn.CONCAT(HelpMe7[[#This Row],[Year]],"-M",HelpMe7[[#This Row],[Month]])</f>
        <v>#VALUE!</v>
      </c>
      <c r="AH495" s="228" t="str">
        <f ca="1">IF(HelpMe7[[#This Row],[Age]]&lt;2,"Less than 2",IF(HelpMe7[[#This Row],[Age]]&lt;5,"From 2 to 5",IF(HelpMe7[[#This Row],[Age]]&lt;10,"From 5 to 10","More than 10")))</f>
        <v>From 5 to 10</v>
      </c>
      <c r="AI4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45541.738194444442</v>
      </c>
      <c r="AJ4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45551.458333333336</v>
      </c>
    </row>
    <row r="496" spans="1:36" ht="26">
      <c r="A496" s="237" t="s">
        <v>5077</v>
      </c>
      <c r="B496" s="224" t="s">
        <v>117</v>
      </c>
      <c r="C496" s="224" t="s">
        <v>795</v>
      </c>
      <c r="D496" s="1" t="s">
        <v>5078</v>
      </c>
      <c r="E496" s="224" t="s">
        <v>1884</v>
      </c>
      <c r="F496" s="224" t="s">
        <v>843</v>
      </c>
      <c r="G496" s="224" t="s">
        <v>844</v>
      </c>
      <c r="H496" s="224" t="s">
        <v>403</v>
      </c>
      <c r="I496" s="227" t="s">
        <v>5079</v>
      </c>
      <c r="J496" s="225" t="s">
        <v>5080</v>
      </c>
      <c r="K496" s="224" t="s">
        <v>885</v>
      </c>
      <c r="L496" s="225" t="s">
        <v>5081</v>
      </c>
      <c r="M496" s="224" t="s">
        <v>846</v>
      </c>
      <c r="N496" s="224" t="s">
        <v>847</v>
      </c>
      <c r="O496" s="224" t="s">
        <v>848</v>
      </c>
      <c r="P496" s="225" t="s">
        <v>5081</v>
      </c>
      <c r="Q496" s="224" t="s">
        <v>795</v>
      </c>
      <c r="R496" s="225" t="s">
        <v>5082</v>
      </c>
      <c r="S496" s="225" t="s">
        <v>5082</v>
      </c>
      <c r="T496" s="225" t="s">
        <v>5080</v>
      </c>
      <c r="U496" s="224" t="s">
        <v>885</v>
      </c>
      <c r="V496" s="224" t="s">
        <v>1260</v>
      </c>
      <c r="W496" s="224" t="s">
        <v>888</v>
      </c>
      <c r="X496" s="228" t="str">
        <f>VLOOKUP(HelpMe7[[#This Row],[Technician]],Technicians[#All],3,FALSE)</f>
        <v>RAK Ceramics</v>
      </c>
      <c r="Y496" s="228" t="str">
        <f>VLOOKUP(HelpMe7[[#This Row],[Technician]],Technicians[#All],2,FALSE)</f>
        <v>SAP Basis</v>
      </c>
      <c r="Z496" s="233" t="e">
        <f>IF((TEXT("Oct 28, 2024 00:00 AM","mmm dd, yyyy hh:mm") - TEXT(HelpMe7[[#This Row],[Updated Creation Date]],"mmm dd, yyyy hh:mm"))&gt;0, "Yes","No")</f>
        <v>#VALUE!</v>
      </c>
      <c r="AA496" s="230">
        <f ca="1">IF(HelpMe7[[#This Row],[Updated Resolved Date]]="-",NOW()-TEXT(HelpMe7[[#This Row],[Updated Creation Date]],"mmm dd, yyyy hh:mm"),HelpMe7[[#This Row],[Updated Resolved Date]]-HelpMe7[[#This Row],[Updated Creation Date]])</f>
        <v>2.1069444444437977</v>
      </c>
      <c r="AB496" s="231" t="e">
        <f>YEAR(TEXT(HelpMe7[[#This Row],[Updated Creation Date]],"mmm dd, yyyy hh:mm"))</f>
        <v>#VALUE!</v>
      </c>
      <c r="AC496" s="228" t="e">
        <f>WEEKNUM(TEXT(HelpMe7[[#This Row],[Updated Creation Date]],"mmm dd, yyyy hh:mm"),2)</f>
        <v>#VALUE!</v>
      </c>
      <c r="AD496" s="228" t="e">
        <f>_xlfn.CONCAT(HelpMe7[[#This Row],[Year]],"-W",HelpMe7[[#This Row],[Week'#]])</f>
        <v>#VALUE!</v>
      </c>
      <c r="AE496" s="228" t="str">
        <f>IFERROR(VLOOKUP(HelpMe7[[#This Row],[ID]],CGTracker[#All],11,FALSE),"No CG Status Found")</f>
        <v>No CG Status Found</v>
      </c>
      <c r="AF496" s="228" t="e">
        <f>MONTH(TEXT(HelpMe7[[#This Row],[Updated Creation Date]],"mmm dd, yyyy hh:mm"))</f>
        <v>#VALUE!</v>
      </c>
      <c r="AG496" s="228" t="e">
        <f>_xlfn.CONCAT(HelpMe7[[#This Row],[Year]],"-M",HelpMe7[[#This Row],[Month]])</f>
        <v>#VALUE!</v>
      </c>
      <c r="AH496" s="228" t="str">
        <f ca="1">IF(HelpMe7[[#This Row],[Age]]&lt;2,"Less than 2",IF(HelpMe7[[#This Row],[Age]]&lt;5,"From 2 to 5",IF(HelpMe7[[#This Row],[Age]]&lt;10,"From 5 to 10","More than 10")))</f>
        <v>From 2 to 5</v>
      </c>
      <c r="AI4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45544.412499999999</v>
      </c>
      <c r="AJ4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45546.519444444442</v>
      </c>
    </row>
    <row r="497" spans="1:36" ht="14.5">
      <c r="A497" s="237" t="s">
        <v>5083</v>
      </c>
      <c r="B497" s="224" t="s">
        <v>156</v>
      </c>
      <c r="C497" s="224" t="s">
        <v>795</v>
      </c>
      <c r="D497" s="1" t="s">
        <v>1223</v>
      </c>
      <c r="E497" s="224" t="s">
        <v>1222</v>
      </c>
      <c r="F497" s="224" t="s">
        <v>742</v>
      </c>
      <c r="G497" s="224" t="s">
        <v>516</v>
      </c>
      <c r="H497" s="224" t="s">
        <v>403</v>
      </c>
      <c r="I497" s="227" t="s">
        <v>5084</v>
      </c>
      <c r="J497" s="225" t="s">
        <v>5085</v>
      </c>
      <c r="K497" s="224" t="s">
        <v>845</v>
      </c>
      <c r="L497" s="225" t="s">
        <v>5086</v>
      </c>
      <c r="M497" s="224" t="s">
        <v>846</v>
      </c>
      <c r="N497" s="224" t="s">
        <v>847</v>
      </c>
      <c r="O497" s="224" t="s">
        <v>848</v>
      </c>
      <c r="P497" s="225" t="s">
        <v>5086</v>
      </c>
      <c r="Q497" s="224" t="s">
        <v>795</v>
      </c>
      <c r="R497" s="225" t="s">
        <v>5087</v>
      </c>
      <c r="S497" s="225" t="s">
        <v>5087</v>
      </c>
      <c r="T497" s="225" t="s">
        <v>5085</v>
      </c>
      <c r="U497" s="224" t="s">
        <v>1260</v>
      </c>
      <c r="V497" s="224" t="s">
        <v>1260</v>
      </c>
      <c r="W497" s="224" t="s">
        <v>850</v>
      </c>
      <c r="X497" s="228" t="str">
        <f>VLOOKUP(HelpMe7[[#This Row],[Technician]],Technicians[#All],3,FALSE)</f>
        <v>RAK Ceramics</v>
      </c>
      <c r="Y497" s="228" t="str">
        <f>VLOOKUP(HelpMe7[[#This Row],[Technician]],Technicians[#All],2,FALSE)</f>
        <v>SAP SD</v>
      </c>
      <c r="Z497" s="233" t="e">
        <f>IF((TEXT("Oct 28, 2024 00:00 AM","mmm dd, yyyy hh:mm") - TEXT(HelpMe7[[#This Row],[Updated Creation Date]],"mmm dd, yyyy hh:mm"))&gt;0, "Yes","No")</f>
        <v>#VALUE!</v>
      </c>
      <c r="AA497" s="230">
        <f ca="1">IF(HelpMe7[[#This Row],[Updated Resolved Date]]="-",NOW()-TEXT(HelpMe7[[#This Row],[Updated Creation Date]],"mmm dd, yyyy hh:mm"),HelpMe7[[#This Row],[Updated Resolved Date]]-HelpMe7[[#This Row],[Updated Creation Date]])</f>
        <v>31.233333333329938</v>
      </c>
      <c r="AB497" s="231" t="e">
        <f>YEAR(TEXT(HelpMe7[[#This Row],[Updated Creation Date]],"mmm dd, yyyy hh:mm"))</f>
        <v>#VALUE!</v>
      </c>
      <c r="AC497" s="228" t="e">
        <f>WEEKNUM(TEXT(HelpMe7[[#This Row],[Updated Creation Date]],"mmm dd, yyyy hh:mm"),2)</f>
        <v>#VALUE!</v>
      </c>
      <c r="AD497" s="228" t="e">
        <f>_xlfn.CONCAT(HelpMe7[[#This Row],[Year]],"-W",HelpMe7[[#This Row],[Week'#]])</f>
        <v>#VALUE!</v>
      </c>
      <c r="AE497" s="228" t="str">
        <f>IFERROR(VLOOKUP(HelpMe7[[#This Row],[ID]],CGTracker[#All],11,FALSE),"No CG Status Found")</f>
        <v>No CG Status Found</v>
      </c>
      <c r="AF497" s="228" t="e">
        <f>MONTH(TEXT(HelpMe7[[#This Row],[Updated Creation Date]],"mmm dd, yyyy hh:mm"))</f>
        <v>#VALUE!</v>
      </c>
      <c r="AG497" s="228" t="e">
        <f>_xlfn.CONCAT(HelpMe7[[#This Row],[Year]],"-M",HelpMe7[[#This Row],[Month]])</f>
        <v>#VALUE!</v>
      </c>
      <c r="AH497" s="228" t="str">
        <f ca="1">IF(HelpMe7[[#This Row],[Age]]&lt;2,"Less than 2",IF(HelpMe7[[#This Row],[Age]]&lt;5,"From 2 to 5",IF(HelpMe7[[#This Row],[Age]]&lt;10,"From 5 to 10","More than 10")))</f>
        <v>More than 10</v>
      </c>
      <c r="AI4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45544.457638888889</v>
      </c>
      <c r="AJ4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45575.690972222219</v>
      </c>
    </row>
    <row r="498" spans="1:36" ht="14.5">
      <c r="A498" s="237" t="s">
        <v>5088</v>
      </c>
      <c r="B498" s="224" t="s">
        <v>117</v>
      </c>
      <c r="C498" s="224" t="s">
        <v>861</v>
      </c>
      <c r="D498" s="1" t="s">
        <v>2338</v>
      </c>
      <c r="E498" s="224" t="s">
        <v>1688</v>
      </c>
      <c r="F498" s="224" t="s">
        <v>843</v>
      </c>
      <c r="G498" s="224" t="s">
        <v>844</v>
      </c>
      <c r="H498" s="224" t="s">
        <v>403</v>
      </c>
      <c r="I498" s="227" t="s">
        <v>5089</v>
      </c>
      <c r="J498" s="225" t="s">
        <v>5090</v>
      </c>
      <c r="K498" s="224" t="s">
        <v>845</v>
      </c>
      <c r="L498" s="225" t="s">
        <v>5091</v>
      </c>
      <c r="M498" s="224" t="s">
        <v>1688</v>
      </c>
      <c r="N498" s="224" t="s">
        <v>860</v>
      </c>
      <c r="O498" s="224" t="s">
        <v>848</v>
      </c>
      <c r="P498" s="225" t="s">
        <v>5091</v>
      </c>
      <c r="Q498" s="224" t="s">
        <v>795</v>
      </c>
      <c r="R498" s="225" t="s">
        <v>5092</v>
      </c>
      <c r="S498" s="225" t="s">
        <v>5092</v>
      </c>
      <c r="T498" s="225" t="s">
        <v>5090</v>
      </c>
      <c r="U498" s="224" t="s">
        <v>885</v>
      </c>
      <c r="V498" s="224" t="s">
        <v>1260</v>
      </c>
      <c r="W498" s="224" t="s">
        <v>850</v>
      </c>
      <c r="X498" s="228" t="str">
        <f>VLOOKUP(HelpMe7[[#This Row],[Technician]],Technicians[#All],3,FALSE)</f>
        <v>RAK Ceramics</v>
      </c>
      <c r="Y498" s="228" t="str">
        <f>VLOOKUP(HelpMe7[[#This Row],[Technician]],Technicians[#All],2,FALSE)</f>
        <v>SAP Basis</v>
      </c>
      <c r="Z498" s="233" t="e">
        <f>IF((TEXT("Oct 28, 2024 00:00 AM","mmm dd, yyyy hh:mm") - TEXT(HelpMe7[[#This Row],[Updated Creation Date]],"mmm dd, yyyy hh:mm"))&gt;0, "Yes","No")</f>
        <v>#VALUE!</v>
      </c>
      <c r="AA498" s="230">
        <f ca="1">IF(HelpMe7[[#This Row],[Updated Resolved Date]]="-",NOW()-TEXT(HelpMe7[[#This Row],[Updated Creation Date]],"mmm dd, yyyy hh:mm"),HelpMe7[[#This Row],[Updated Resolved Date]]-HelpMe7[[#This Row],[Updated Creation Date]])</f>
        <v>16.113888888889051</v>
      </c>
      <c r="AB498" s="231" t="e">
        <f>YEAR(TEXT(HelpMe7[[#This Row],[Updated Creation Date]],"mmm dd, yyyy hh:mm"))</f>
        <v>#VALUE!</v>
      </c>
      <c r="AC498" s="228" t="e">
        <f>WEEKNUM(TEXT(HelpMe7[[#This Row],[Updated Creation Date]],"mmm dd, yyyy hh:mm"),2)</f>
        <v>#VALUE!</v>
      </c>
      <c r="AD498" s="228" t="e">
        <f>_xlfn.CONCAT(HelpMe7[[#This Row],[Year]],"-W",HelpMe7[[#This Row],[Week'#]])</f>
        <v>#VALUE!</v>
      </c>
      <c r="AE498" s="228" t="str">
        <f>IFERROR(VLOOKUP(HelpMe7[[#This Row],[ID]],CGTracker[#All],11,FALSE),"No CG Status Found")</f>
        <v>No CG Status Found</v>
      </c>
      <c r="AF498" s="228" t="e">
        <f>MONTH(TEXT(HelpMe7[[#This Row],[Updated Creation Date]],"mmm dd, yyyy hh:mm"))</f>
        <v>#VALUE!</v>
      </c>
      <c r="AG498" s="228" t="e">
        <f>_xlfn.CONCAT(HelpMe7[[#This Row],[Year]],"-M",HelpMe7[[#This Row],[Month]])</f>
        <v>#VALUE!</v>
      </c>
      <c r="AH498" s="228" t="str">
        <f ca="1">IF(HelpMe7[[#This Row],[Age]]&lt;2,"Less than 2",IF(HelpMe7[[#This Row],[Age]]&lt;5,"From 2 to 5",IF(HelpMe7[[#This Row],[Age]]&lt;10,"From 5 to 10","More than 10")))</f>
        <v>More than 10</v>
      </c>
      <c r="AI4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45544.481944444444</v>
      </c>
      <c r="AJ4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45560.595833333333</v>
      </c>
    </row>
    <row r="499" spans="1:36" ht="14.5">
      <c r="A499" s="237" t="s">
        <v>5093</v>
      </c>
      <c r="B499" s="224" t="s">
        <v>156</v>
      </c>
      <c r="C499" s="224" t="s">
        <v>906</v>
      </c>
      <c r="D499" s="1" t="s">
        <v>1890</v>
      </c>
      <c r="E499" s="224" t="s">
        <v>936</v>
      </c>
      <c r="F499" s="224" t="s">
        <v>742</v>
      </c>
      <c r="G499" s="224" t="s">
        <v>516</v>
      </c>
      <c r="H499" s="224" t="s">
        <v>403</v>
      </c>
      <c r="I499" s="227" t="s">
        <v>5094</v>
      </c>
      <c r="J499" s="225" t="s">
        <v>5095</v>
      </c>
      <c r="K499" s="224" t="s">
        <v>845</v>
      </c>
      <c r="L499" s="225" t="s">
        <v>5096</v>
      </c>
      <c r="M499" s="224" t="s">
        <v>936</v>
      </c>
      <c r="N499" s="224" t="s">
        <v>878</v>
      </c>
      <c r="O499" s="224" t="s">
        <v>920</v>
      </c>
      <c r="P499" s="225" t="s">
        <v>5096</v>
      </c>
      <c r="Q499" s="224" t="s">
        <v>861</v>
      </c>
      <c r="R499" s="225" t="s">
        <v>5097</v>
      </c>
      <c r="S499" s="225" t="s">
        <v>5098</v>
      </c>
      <c r="T499" s="225" t="s">
        <v>5095</v>
      </c>
      <c r="U499" s="224" t="s">
        <v>1260</v>
      </c>
      <c r="V499" s="224" t="s">
        <v>1260</v>
      </c>
      <c r="W499" s="224" t="s">
        <v>850</v>
      </c>
      <c r="X499" s="228" t="str">
        <f>VLOOKUP(HelpMe7[[#This Row],[Technician]],Technicians[#All],3,FALSE)</f>
        <v>RAK Ceramics</v>
      </c>
      <c r="Y499" s="228" t="str">
        <f>VLOOKUP(HelpMe7[[#This Row],[Technician]],Technicians[#All],2,FALSE)</f>
        <v>SAP SD</v>
      </c>
      <c r="Z499" s="230" t="e">
        <f>IF((TEXT("Oct 28, 2024 00:00 AM","mmm dd, yyyy hh:mm") - TEXT(HelpMe7[[#This Row],[Updated Creation Date]],"mmm dd, yyyy hh:mm"))&gt;0, "Yes","No")</f>
        <v>#VALUE!</v>
      </c>
      <c r="AA499" s="230">
        <f ca="1">IF(HelpMe7[[#This Row],[Updated Resolved Date]]="-",NOW()-TEXT(HelpMe7[[#This Row],[Updated Creation Date]],"mmm dd, yyyy hh:mm"),HelpMe7[[#This Row],[Updated Resolved Date]]-HelpMe7[[#This Row],[Updated Creation Date]])</f>
        <v>31.052777777775191</v>
      </c>
      <c r="AB499" s="231" t="e">
        <f>YEAR(TEXT(HelpMe7[[#This Row],[Updated Creation Date]],"mmm dd, yyyy hh:mm"))</f>
        <v>#VALUE!</v>
      </c>
      <c r="AC499" s="228" t="e">
        <f>WEEKNUM(TEXT(HelpMe7[[#This Row],[Updated Creation Date]],"mmm dd, yyyy hh:mm"),2)</f>
        <v>#VALUE!</v>
      </c>
      <c r="AD499" s="228" t="e">
        <f>_xlfn.CONCAT(HelpMe7[[#This Row],[Year]],"-W",HelpMe7[[#This Row],[Week'#]])</f>
        <v>#VALUE!</v>
      </c>
      <c r="AE499" s="228" t="str">
        <f>IFERROR(VLOOKUP(HelpMe7[[#This Row],[ID]],CGTracker[#All],11,FALSE),"No CG Status Found")</f>
        <v>No CG Status Found</v>
      </c>
      <c r="AF499" s="228" t="e">
        <f>MONTH(TEXT(HelpMe7[[#This Row],[Updated Creation Date]],"mmm dd, yyyy hh:mm"))</f>
        <v>#VALUE!</v>
      </c>
      <c r="AG499" s="228" t="e">
        <f>_xlfn.CONCAT(HelpMe7[[#This Row],[Year]],"-M",HelpMe7[[#This Row],[Month]])</f>
        <v>#VALUE!</v>
      </c>
      <c r="AH499" s="228" t="str">
        <f ca="1">IF(HelpMe7[[#This Row],[Age]]&lt;2,"Less than 2",IF(HelpMe7[[#This Row],[Age]]&lt;5,"From 2 to 5",IF(HelpMe7[[#This Row],[Age]]&lt;10,"From 5 to 10","More than 10")))</f>
        <v>More than 10</v>
      </c>
      <c r="AI4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45544.661805555559</v>
      </c>
      <c r="AJ4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45575.714583333334</v>
      </c>
    </row>
    <row r="500" spans="1:36" ht="14.5">
      <c r="A500" s="237" t="s">
        <v>5099</v>
      </c>
      <c r="B500" s="224" t="s">
        <v>156</v>
      </c>
      <c r="C500" s="224" t="s">
        <v>861</v>
      </c>
      <c r="D500" s="1" t="s">
        <v>2400</v>
      </c>
      <c r="E500" s="224" t="s">
        <v>2401</v>
      </c>
      <c r="F500" s="224" t="s">
        <v>742</v>
      </c>
      <c r="G500" s="224" t="s">
        <v>864</v>
      </c>
      <c r="H500" s="224" t="s">
        <v>131</v>
      </c>
      <c r="I500" s="227" t="s">
        <v>5100</v>
      </c>
      <c r="J500" s="225" t="s">
        <v>5101</v>
      </c>
      <c r="K500" s="224" t="s">
        <v>845</v>
      </c>
      <c r="L500" s="225" t="s">
        <v>1260</v>
      </c>
      <c r="M500" s="224" t="s">
        <v>2401</v>
      </c>
      <c r="N500" s="224" t="s">
        <v>968</v>
      </c>
      <c r="O500" s="224" t="s">
        <v>848</v>
      </c>
      <c r="P500" s="225" t="s">
        <v>5102</v>
      </c>
      <c r="Q500" s="224" t="s">
        <v>795</v>
      </c>
      <c r="R500" s="225" t="s">
        <v>1260</v>
      </c>
      <c r="S500" s="225" t="s">
        <v>5103</v>
      </c>
      <c r="T500" s="225" t="s">
        <v>5101</v>
      </c>
      <c r="U500" s="224" t="s">
        <v>1260</v>
      </c>
      <c r="V500" s="224" t="s">
        <v>5104</v>
      </c>
      <c r="W500" s="224" t="s">
        <v>850</v>
      </c>
      <c r="X500" s="228" t="str">
        <f>VLOOKUP(HelpMe7[[#This Row],[Technician]],Technicians[#All],3,FALSE)</f>
        <v>RAK Ceramics</v>
      </c>
      <c r="Y500" s="228" t="str">
        <f>VLOOKUP(HelpMe7[[#This Row],[Technician]],Technicians[#All],2,FALSE)</f>
        <v>SAP SD</v>
      </c>
      <c r="Z500" s="233" t="e">
        <f>IF((TEXT("Oct 28, 2024 00:00 AM","mmm dd, yyyy hh:mm") - TEXT(HelpMe7[[#This Row],[Updated Creation Date]],"mmm dd, yyyy hh:mm"))&gt;0, "Yes","No")</f>
        <v>#VALUE!</v>
      </c>
      <c r="AA500" s="230">
        <f ca="1">IF(HelpMe7[[#This Row],[Updated Resolved Date]]="-",NOW()-TEXT(HelpMe7[[#This Row],[Updated Creation Date]],"mmm dd, yyyy hh:mm"),HelpMe7[[#This Row],[Updated Resolved Date]]-HelpMe7[[#This Row],[Updated Creation Date]])</f>
        <v>108.19364016203326</v>
      </c>
      <c r="AB500" s="231" t="e">
        <f>YEAR(TEXT(HelpMe7[[#This Row],[Updated Creation Date]],"mmm dd, yyyy hh:mm"))</f>
        <v>#VALUE!</v>
      </c>
      <c r="AC500" s="228" t="e">
        <f>WEEKNUM(TEXT(HelpMe7[[#This Row],[Updated Creation Date]],"mmm dd, yyyy hh:mm"),2)</f>
        <v>#VALUE!</v>
      </c>
      <c r="AD500" s="228" t="e">
        <f>_xlfn.CONCAT(HelpMe7[[#This Row],[Year]],"-W",HelpMe7[[#This Row],[Week'#]])</f>
        <v>#VALUE!</v>
      </c>
      <c r="AE500" s="228" t="str">
        <f>IFERROR(VLOOKUP(HelpMe7[[#This Row],[ID]],CGTracker[#All],11,FALSE),"No CG Status Found")</f>
        <v>No CG Status Found</v>
      </c>
      <c r="AF500" s="228" t="e">
        <f>MONTH(TEXT(HelpMe7[[#This Row],[Updated Creation Date]],"mmm dd, yyyy hh:mm"))</f>
        <v>#VALUE!</v>
      </c>
      <c r="AG500" s="228" t="e">
        <f>_xlfn.CONCAT(HelpMe7[[#This Row],[Year]],"-M",HelpMe7[[#This Row],[Month]])</f>
        <v>#VALUE!</v>
      </c>
      <c r="AH500" s="228" t="str">
        <f ca="1">IF(HelpMe7[[#This Row],[Age]]&lt;2,"Less than 2",IF(HelpMe7[[#This Row],[Age]]&lt;5,"From 2 to 5",IF(HelpMe7[[#This Row],[Age]]&lt;10,"From 5 to 10","More than 10")))</f>
        <v>More than 10</v>
      </c>
      <c r="AI5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45544.591666666667</v>
      </c>
      <c r="AJ5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01" spans="1:36" ht="14.5">
      <c r="A501" s="237" t="s">
        <v>5105</v>
      </c>
      <c r="B501" s="224" t="s">
        <v>117</v>
      </c>
      <c r="C501" s="224" t="s">
        <v>795</v>
      </c>
      <c r="D501" s="1" t="s">
        <v>5106</v>
      </c>
      <c r="E501" s="224" t="s">
        <v>1667</v>
      </c>
      <c r="F501" s="224" t="s">
        <v>884</v>
      </c>
      <c r="G501" s="224" t="s">
        <v>844</v>
      </c>
      <c r="H501" s="224" t="s">
        <v>403</v>
      </c>
      <c r="I501" s="227" t="s">
        <v>5107</v>
      </c>
      <c r="J501" s="225" t="s">
        <v>5108</v>
      </c>
      <c r="K501" s="224" t="s">
        <v>845</v>
      </c>
      <c r="L501" s="225" t="s">
        <v>5109</v>
      </c>
      <c r="M501" s="224" t="s">
        <v>1667</v>
      </c>
      <c r="N501" s="224" t="s">
        <v>1127</v>
      </c>
      <c r="O501" s="224" t="s">
        <v>848</v>
      </c>
      <c r="P501" s="225" t="s">
        <v>5109</v>
      </c>
      <c r="Q501" s="224" t="s">
        <v>795</v>
      </c>
      <c r="R501" s="225" t="s">
        <v>5110</v>
      </c>
      <c r="S501" s="225" t="s">
        <v>5111</v>
      </c>
      <c r="T501" s="225" t="s">
        <v>5108</v>
      </c>
      <c r="U501" s="224" t="s">
        <v>885</v>
      </c>
      <c r="V501" s="224" t="s">
        <v>1260</v>
      </c>
      <c r="W501" s="224" t="s">
        <v>850</v>
      </c>
      <c r="X501" s="228" t="str">
        <f>VLOOKUP(HelpMe7[[#This Row],[Technician]],Technicians[#All],3,FALSE)</f>
        <v>RAK Ceramics</v>
      </c>
      <c r="Y501" s="228" t="str">
        <f>VLOOKUP(HelpMe7[[#This Row],[Technician]],Technicians[#All],2,FALSE)</f>
        <v>SAP Basis</v>
      </c>
      <c r="Z501" s="233" t="e">
        <f>IF((TEXT("Oct 28, 2024 00:00 AM","mmm dd, yyyy hh:mm") - TEXT(HelpMe7[[#This Row],[Updated Creation Date]],"mmm dd, yyyy hh:mm"))&gt;0, "Yes","No")</f>
        <v>#VALUE!</v>
      </c>
      <c r="AA501" s="230">
        <f ca="1">IF(HelpMe7[[#This Row],[Updated Resolved Date]]="-",NOW()-TEXT(HelpMe7[[#This Row],[Updated Creation Date]],"mmm dd, yyyy hh:mm"),HelpMe7[[#This Row],[Updated Resolved Date]]-HelpMe7[[#This Row],[Updated Creation Date]])</f>
        <v>7.1395833333372138</v>
      </c>
      <c r="AB501" s="231" t="e">
        <f>YEAR(TEXT(HelpMe7[[#This Row],[Updated Creation Date]],"mmm dd, yyyy hh:mm"))</f>
        <v>#VALUE!</v>
      </c>
      <c r="AC501" s="228" t="e">
        <f>WEEKNUM(TEXT(HelpMe7[[#This Row],[Updated Creation Date]],"mmm dd, yyyy hh:mm"),2)</f>
        <v>#VALUE!</v>
      </c>
      <c r="AD501" s="228" t="e">
        <f>_xlfn.CONCAT(HelpMe7[[#This Row],[Year]],"-W",HelpMe7[[#This Row],[Week'#]])</f>
        <v>#VALUE!</v>
      </c>
      <c r="AE501" s="228" t="str">
        <f>IFERROR(VLOOKUP(HelpMe7[[#This Row],[ID]],CGTracker[#All],11,FALSE),"No CG Status Found")</f>
        <v>No CG Status Found</v>
      </c>
      <c r="AF501" s="228" t="e">
        <f>MONTH(TEXT(HelpMe7[[#This Row],[Updated Creation Date]],"mmm dd, yyyy hh:mm"))</f>
        <v>#VALUE!</v>
      </c>
      <c r="AG501" s="228" t="e">
        <f>_xlfn.CONCAT(HelpMe7[[#This Row],[Year]],"-M",HelpMe7[[#This Row],[Month]])</f>
        <v>#VALUE!</v>
      </c>
      <c r="AH501" s="228" t="str">
        <f ca="1">IF(HelpMe7[[#This Row],[Age]]&lt;2,"Less than 2",IF(HelpMe7[[#This Row],[Age]]&lt;5,"From 2 to 5",IF(HelpMe7[[#This Row],[Age]]&lt;10,"From 5 to 10","More than 10")))</f>
        <v>From 5 to 10</v>
      </c>
      <c r="AI5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45544.486111111109</v>
      </c>
      <c r="AJ5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45551.625694444447</v>
      </c>
    </row>
    <row r="502" spans="1:36" ht="26">
      <c r="A502" s="237" t="s">
        <v>5112</v>
      </c>
      <c r="B502" s="224" t="s">
        <v>117</v>
      </c>
      <c r="C502" s="224" t="s">
        <v>795</v>
      </c>
      <c r="D502" s="1" t="s">
        <v>1358</v>
      </c>
      <c r="E502" s="224" t="s">
        <v>1332</v>
      </c>
      <c r="F502" s="224" t="s">
        <v>843</v>
      </c>
      <c r="G502" s="224" t="s">
        <v>844</v>
      </c>
      <c r="H502" s="224" t="s">
        <v>403</v>
      </c>
      <c r="I502" s="227" t="s">
        <v>5113</v>
      </c>
      <c r="J502" s="225" t="s">
        <v>5100</v>
      </c>
      <c r="K502" s="224" t="s">
        <v>885</v>
      </c>
      <c r="L502" s="225" t="s">
        <v>4786</v>
      </c>
      <c r="M502" s="224" t="s">
        <v>1332</v>
      </c>
      <c r="N502" s="224" t="s">
        <v>939</v>
      </c>
      <c r="O502" s="224" t="s">
        <v>848</v>
      </c>
      <c r="P502" s="225" t="s">
        <v>4786</v>
      </c>
      <c r="Q502" s="224" t="s">
        <v>795</v>
      </c>
      <c r="R502" s="225" t="s">
        <v>5114</v>
      </c>
      <c r="S502" s="225" t="s">
        <v>5114</v>
      </c>
      <c r="T502" s="225" t="s">
        <v>5100</v>
      </c>
      <c r="U502" s="224" t="s">
        <v>885</v>
      </c>
      <c r="V502" s="224" t="s">
        <v>1260</v>
      </c>
      <c r="W502" s="224" t="s">
        <v>888</v>
      </c>
      <c r="X502" s="228" t="str">
        <f>VLOOKUP(HelpMe7[[#This Row],[Technician]],Technicians[#All],3,FALSE)</f>
        <v>RAK Ceramics</v>
      </c>
      <c r="Y502" s="228" t="str">
        <f>VLOOKUP(HelpMe7[[#This Row],[Technician]],Technicians[#All],2,FALSE)</f>
        <v>SAP Basis</v>
      </c>
      <c r="Z502" s="233" t="e">
        <f>IF((TEXT("Oct 28, 2024 00:00 AM","mmm dd, yyyy hh:mm") - TEXT(HelpMe7[[#This Row],[Updated Creation Date]],"mmm dd, yyyy hh:mm"))&gt;0, "Yes","No")</f>
        <v>#VALUE!</v>
      </c>
      <c r="AA502" s="230">
        <f ca="1">IF(HelpMe7[[#This Row],[Updated Resolved Date]]="-",NOW()-TEXT(HelpMe7[[#This Row],[Updated Creation Date]],"mmm dd, yyyy hh:mm"),HelpMe7[[#This Row],[Updated Resolved Date]]-HelpMe7[[#This Row],[Updated Creation Date]])</f>
        <v>0.20277777777664596</v>
      </c>
      <c r="AB502" s="231" t="e">
        <f>YEAR(TEXT(HelpMe7[[#This Row],[Updated Creation Date]],"mmm dd, yyyy hh:mm"))</f>
        <v>#VALUE!</v>
      </c>
      <c r="AC502" s="228" t="e">
        <f>WEEKNUM(TEXT(HelpMe7[[#This Row],[Updated Creation Date]],"mmm dd, yyyy hh:mm"),2)</f>
        <v>#VALUE!</v>
      </c>
      <c r="AD502" s="228" t="e">
        <f>_xlfn.CONCAT(HelpMe7[[#This Row],[Year]],"-W",HelpMe7[[#This Row],[Week'#]])</f>
        <v>#VALUE!</v>
      </c>
      <c r="AE502" s="228" t="str">
        <f>IFERROR(VLOOKUP(HelpMe7[[#This Row],[ID]],CGTracker[#All],11,FALSE),"No CG Status Found")</f>
        <v>No CG Status Found</v>
      </c>
      <c r="AF502" s="228" t="e">
        <f>MONTH(TEXT(HelpMe7[[#This Row],[Updated Creation Date]],"mmm dd, yyyy hh:mm"))</f>
        <v>#VALUE!</v>
      </c>
      <c r="AG502" s="228" t="e">
        <f>_xlfn.CONCAT(HelpMe7[[#This Row],[Year]],"-M",HelpMe7[[#This Row],[Month]])</f>
        <v>#VALUE!</v>
      </c>
      <c r="AH502" s="228" t="str">
        <f ca="1">IF(HelpMe7[[#This Row],[Age]]&lt;2,"Less than 2",IF(HelpMe7[[#This Row],[Age]]&lt;5,"From 2 to 5",IF(HelpMe7[[#This Row],[Age]]&lt;10,"From 5 to 10","More than 10")))</f>
        <v>Less than 2</v>
      </c>
      <c r="AI5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45544.508333333331</v>
      </c>
      <c r="AJ5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45544.711111111108</v>
      </c>
    </row>
    <row r="503" spans="1:36" ht="26">
      <c r="A503" s="237" t="s">
        <v>5115</v>
      </c>
      <c r="B503" s="224" t="s">
        <v>156</v>
      </c>
      <c r="C503" s="224" t="s">
        <v>906</v>
      </c>
      <c r="D503" s="1" t="s">
        <v>1893</v>
      </c>
      <c r="E503" s="224" t="s">
        <v>950</v>
      </c>
      <c r="F503" s="224" t="s">
        <v>603</v>
      </c>
      <c r="G503" s="224" t="s">
        <v>899</v>
      </c>
      <c r="H503" s="224" t="s">
        <v>403</v>
      </c>
      <c r="I503" s="227" t="s">
        <v>5116</v>
      </c>
      <c r="J503" s="225" t="s">
        <v>5117</v>
      </c>
      <c r="K503" s="224" t="s">
        <v>845</v>
      </c>
      <c r="L503" s="225" t="s">
        <v>5118</v>
      </c>
      <c r="M503" s="224" t="s">
        <v>950</v>
      </c>
      <c r="N503" s="224" t="s">
        <v>924</v>
      </c>
      <c r="O503" s="224" t="s">
        <v>920</v>
      </c>
      <c r="P503" s="225" t="s">
        <v>5118</v>
      </c>
      <c r="Q503" s="224" t="s">
        <v>861</v>
      </c>
      <c r="R503" s="225" t="s">
        <v>5119</v>
      </c>
      <c r="S503" s="225" t="s">
        <v>5119</v>
      </c>
      <c r="T503" s="225" t="s">
        <v>5117</v>
      </c>
      <c r="U503" s="224" t="s">
        <v>1260</v>
      </c>
      <c r="V503" s="224" t="s">
        <v>5120</v>
      </c>
      <c r="W503" s="224" t="s">
        <v>850</v>
      </c>
      <c r="X503" s="228" t="str">
        <f>VLOOKUP(HelpMe7[[#This Row],[Technician]],Technicians[#All],3,FALSE)</f>
        <v>RAK Ceramics</v>
      </c>
      <c r="Y503" s="228" t="str">
        <f>VLOOKUP(HelpMe7[[#This Row],[Technician]],Technicians[#All],2,FALSE)</f>
        <v>SAP ABAP</v>
      </c>
      <c r="Z503" s="233" t="e">
        <f>IF((TEXT("Oct 28, 2024 00:00 AM","mmm dd, yyyy hh:mm") - TEXT(HelpMe7[[#This Row],[Updated Creation Date]],"mmm dd, yyyy hh:mm"))&gt;0, "Yes","No")</f>
        <v>#VALUE!</v>
      </c>
      <c r="AA503" s="230">
        <f ca="1">IF(HelpMe7[[#This Row],[Updated Resolved Date]]="-",NOW()-TEXT(HelpMe7[[#This Row],[Updated Creation Date]],"mmm dd, yyyy hh:mm"),HelpMe7[[#This Row],[Updated Resolved Date]]-HelpMe7[[#This Row],[Updated Creation Date]])</f>
        <v>7.8791666666656965</v>
      </c>
      <c r="AB503" s="231" t="e">
        <f>YEAR(TEXT(HelpMe7[[#This Row],[Updated Creation Date]],"mmm dd, yyyy hh:mm"))</f>
        <v>#VALUE!</v>
      </c>
      <c r="AC503" s="228" t="e">
        <f>WEEKNUM(TEXT(HelpMe7[[#This Row],[Updated Creation Date]],"mmm dd, yyyy hh:mm"),2)</f>
        <v>#VALUE!</v>
      </c>
      <c r="AD503" s="228" t="e">
        <f>_xlfn.CONCAT(HelpMe7[[#This Row],[Year]],"-W",HelpMe7[[#This Row],[Week'#]])</f>
        <v>#VALUE!</v>
      </c>
      <c r="AE503" s="228" t="str">
        <f>IFERROR(VLOOKUP(HelpMe7[[#This Row],[ID]],CGTracker[#All],11,FALSE),"No CG Status Found")</f>
        <v>No CG Status Found</v>
      </c>
      <c r="AF503" s="228" t="e">
        <f>MONTH(TEXT(HelpMe7[[#This Row],[Updated Creation Date]],"mmm dd, yyyy hh:mm"))</f>
        <v>#VALUE!</v>
      </c>
      <c r="AG503" s="228" t="e">
        <f>_xlfn.CONCAT(HelpMe7[[#This Row],[Year]],"-M",HelpMe7[[#This Row],[Month]])</f>
        <v>#VALUE!</v>
      </c>
      <c r="AH503" s="228" t="str">
        <f ca="1">IF(HelpMe7[[#This Row],[Age]]&lt;2,"Less than 2",IF(HelpMe7[[#This Row],[Age]]&lt;5,"From 2 to 5",IF(HelpMe7[[#This Row],[Age]]&lt;10,"From 5 to 10","More than 10")))</f>
        <v>From 5 to 10</v>
      </c>
      <c r="AI5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45545.541666666664</v>
      </c>
      <c r="AJ5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45553.42083333333</v>
      </c>
    </row>
    <row r="504" spans="1:36" ht="26">
      <c r="A504" s="237" t="s">
        <v>5121</v>
      </c>
      <c r="B504" s="224" t="s">
        <v>156</v>
      </c>
      <c r="C504" s="224" t="s">
        <v>795</v>
      </c>
      <c r="D504" s="1" t="s">
        <v>2381</v>
      </c>
      <c r="E504" s="224" t="s">
        <v>2369</v>
      </c>
      <c r="F504" s="224" t="s">
        <v>854</v>
      </c>
      <c r="G504" s="224" t="s">
        <v>855</v>
      </c>
      <c r="H504" s="224" t="s">
        <v>403</v>
      </c>
      <c r="I504" s="227" t="s">
        <v>5122</v>
      </c>
      <c r="J504" s="225" t="s">
        <v>5123</v>
      </c>
      <c r="K504" s="224" t="s">
        <v>845</v>
      </c>
      <c r="L504" s="225" t="s">
        <v>4892</v>
      </c>
      <c r="M504" s="224" t="s">
        <v>846</v>
      </c>
      <c r="N504" s="224" t="s">
        <v>1027</v>
      </c>
      <c r="O504" s="224" t="s">
        <v>848</v>
      </c>
      <c r="P504" s="225" t="s">
        <v>4892</v>
      </c>
      <c r="Q504" s="224" t="s">
        <v>795</v>
      </c>
      <c r="R504" s="225" t="s">
        <v>5124</v>
      </c>
      <c r="S504" s="225" t="s">
        <v>5124</v>
      </c>
      <c r="T504" s="225" t="s">
        <v>5123</v>
      </c>
      <c r="U504" s="224" t="s">
        <v>1260</v>
      </c>
      <c r="V504" s="224" t="s">
        <v>5125</v>
      </c>
      <c r="W504" s="224" t="s">
        <v>850</v>
      </c>
      <c r="X504" s="228" t="str">
        <f>VLOOKUP(HelpMe7[[#This Row],[Technician]],Technicians[#All],3,FALSE)</f>
        <v>RAK Ceramics</v>
      </c>
      <c r="Y504" s="228" t="str">
        <f>VLOOKUP(HelpMe7[[#This Row],[Technician]],Technicians[#All],2,FALSE)</f>
        <v>SAP PP</v>
      </c>
      <c r="Z504" s="233" t="e">
        <f>IF((TEXT("Oct 28, 2024 00:00 AM","mmm dd, yyyy hh:mm") - TEXT(HelpMe7[[#This Row],[Updated Creation Date]],"mmm dd, yyyy hh:mm"))&gt;0, "Yes","No")</f>
        <v>#VALUE!</v>
      </c>
      <c r="AA504" s="230">
        <f ca="1">IF(HelpMe7[[#This Row],[Updated Resolved Date]]="-",NOW()-TEXT(HelpMe7[[#This Row],[Updated Creation Date]],"mmm dd, yyyy hh:mm"),HelpMe7[[#This Row],[Updated Resolved Date]]-HelpMe7[[#This Row],[Updated Creation Date]])</f>
        <v>3.0979166666656965</v>
      </c>
      <c r="AB504" s="231" t="e">
        <f>YEAR(TEXT(HelpMe7[[#This Row],[Updated Creation Date]],"mmm dd, yyyy hh:mm"))</f>
        <v>#VALUE!</v>
      </c>
      <c r="AC504" s="228" t="e">
        <f>WEEKNUM(TEXT(HelpMe7[[#This Row],[Updated Creation Date]],"mmm dd, yyyy hh:mm"),2)</f>
        <v>#VALUE!</v>
      </c>
      <c r="AD504" s="228" t="e">
        <f>_xlfn.CONCAT(HelpMe7[[#This Row],[Year]],"-W",HelpMe7[[#This Row],[Week'#]])</f>
        <v>#VALUE!</v>
      </c>
      <c r="AE504" s="228" t="str">
        <f>IFERROR(VLOOKUP(HelpMe7[[#This Row],[ID]],CGTracker[#All],11,FALSE),"No CG Status Found")</f>
        <v>No CG Status Found</v>
      </c>
      <c r="AF504" s="228" t="e">
        <f>MONTH(TEXT(HelpMe7[[#This Row],[Updated Creation Date]],"mmm dd, yyyy hh:mm"))</f>
        <v>#VALUE!</v>
      </c>
      <c r="AG504" s="228" t="e">
        <f>_xlfn.CONCAT(HelpMe7[[#This Row],[Year]],"-M",HelpMe7[[#This Row],[Month]])</f>
        <v>#VALUE!</v>
      </c>
      <c r="AH504" s="228" t="str">
        <f ca="1">IF(HelpMe7[[#This Row],[Age]]&lt;2,"Less than 2",IF(HelpMe7[[#This Row],[Age]]&lt;5,"From 2 to 5",IF(HelpMe7[[#This Row],[Age]]&lt;10,"From 5 to 10","More than 10")))</f>
        <v>From 2 to 5</v>
      </c>
      <c r="AI5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45545.602083333331</v>
      </c>
      <c r="AJ5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v>
      </c>
    </row>
    <row r="505" spans="1:36" ht="14.5">
      <c r="A505" s="237" t="s">
        <v>5126</v>
      </c>
      <c r="B505" s="224" t="s">
        <v>117</v>
      </c>
      <c r="C505" s="224" t="s">
        <v>906</v>
      </c>
      <c r="D505" s="1" t="s">
        <v>918</v>
      </c>
      <c r="E505" s="224" t="s">
        <v>919</v>
      </c>
      <c r="F505" s="224" t="s">
        <v>884</v>
      </c>
      <c r="G505" s="224" t="s">
        <v>844</v>
      </c>
      <c r="H505" s="224" t="s">
        <v>403</v>
      </c>
      <c r="I505" s="227" t="s">
        <v>5127</v>
      </c>
      <c r="J505" s="225" t="s">
        <v>5128</v>
      </c>
      <c r="K505" s="224" t="s">
        <v>845</v>
      </c>
      <c r="L505" s="225" t="s">
        <v>5129</v>
      </c>
      <c r="M505" s="224" t="s">
        <v>919</v>
      </c>
      <c r="N505" s="224" t="s">
        <v>912</v>
      </c>
      <c r="O505" s="224" t="s">
        <v>920</v>
      </c>
      <c r="P505" s="225" t="s">
        <v>5129</v>
      </c>
      <c r="Q505" s="224" t="s">
        <v>861</v>
      </c>
      <c r="R505" s="225" t="s">
        <v>5130</v>
      </c>
      <c r="S505" s="225" t="s">
        <v>5130</v>
      </c>
      <c r="T505" s="225" t="s">
        <v>5128</v>
      </c>
      <c r="U505" s="224" t="s">
        <v>885</v>
      </c>
      <c r="V505" s="224" t="s">
        <v>1260</v>
      </c>
      <c r="W505" s="224" t="s">
        <v>850</v>
      </c>
      <c r="X505" s="228" t="str">
        <f>VLOOKUP(HelpMe7[[#This Row],[Technician]],Technicians[#All],3,FALSE)</f>
        <v>RAK Ceramics</v>
      </c>
      <c r="Y505" s="228" t="str">
        <f>VLOOKUP(HelpMe7[[#This Row],[Technician]],Technicians[#All],2,FALSE)</f>
        <v>SAP Basis</v>
      </c>
      <c r="Z505" s="233" t="e">
        <f>IF((TEXT("Oct 28, 2024 00:00 AM","mmm dd, yyyy hh:mm") - TEXT(HelpMe7[[#This Row],[Updated Creation Date]],"mmm dd, yyyy hh:mm"))&gt;0, "Yes","No")</f>
        <v>#VALUE!</v>
      </c>
      <c r="AA505" s="230">
        <f ca="1">IF(HelpMe7[[#This Row],[Updated Resolved Date]]="-",NOW()-TEXT(HelpMe7[[#This Row],[Updated Creation Date]],"mmm dd, yyyy hh:mm"),HelpMe7[[#This Row],[Updated Resolved Date]]-HelpMe7[[#This Row],[Updated Creation Date]])</f>
        <v>4.047222222223354</v>
      </c>
      <c r="AB505" s="231" t="e">
        <f>YEAR(TEXT(HelpMe7[[#This Row],[Updated Creation Date]],"mmm dd, yyyy hh:mm"))</f>
        <v>#VALUE!</v>
      </c>
      <c r="AC505" s="228" t="e">
        <f>WEEKNUM(TEXT(HelpMe7[[#This Row],[Updated Creation Date]],"mmm dd, yyyy hh:mm"),2)</f>
        <v>#VALUE!</v>
      </c>
      <c r="AD505" s="228" t="e">
        <f>_xlfn.CONCAT(HelpMe7[[#This Row],[Year]],"-W",HelpMe7[[#This Row],[Week'#]])</f>
        <v>#VALUE!</v>
      </c>
      <c r="AE505" s="228" t="str">
        <f>IFERROR(VLOOKUP(HelpMe7[[#This Row],[ID]],CGTracker[#All],11,FALSE),"No CG Status Found")</f>
        <v>No CG Status Found</v>
      </c>
      <c r="AF505" s="228" t="e">
        <f>MONTH(TEXT(HelpMe7[[#This Row],[Updated Creation Date]],"mmm dd, yyyy hh:mm"))</f>
        <v>#VALUE!</v>
      </c>
      <c r="AG505" s="228" t="e">
        <f>_xlfn.CONCAT(HelpMe7[[#This Row],[Year]],"-M",HelpMe7[[#This Row],[Month]])</f>
        <v>#VALUE!</v>
      </c>
      <c r="AH505" s="228" t="str">
        <f ca="1">IF(HelpMe7[[#This Row],[Age]]&lt;2,"Less than 2",IF(HelpMe7[[#This Row],[Age]]&lt;5,"From 2 to 5",IF(HelpMe7[[#This Row],[Age]]&lt;10,"From 5 to 10","More than 10")))</f>
        <v>From 2 to 5</v>
      </c>
      <c r="AI5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45551.427083333336</v>
      </c>
      <c r="AJ5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45555.474305555559</v>
      </c>
    </row>
    <row r="506" spans="1:36" ht="14.5">
      <c r="A506" s="237" t="s">
        <v>5131</v>
      </c>
      <c r="B506" s="224" t="s">
        <v>117</v>
      </c>
      <c r="C506" s="224" t="s">
        <v>861</v>
      </c>
      <c r="D506" s="1" t="s">
        <v>2064</v>
      </c>
      <c r="E506" s="224" t="s">
        <v>2065</v>
      </c>
      <c r="F506" s="224" t="s">
        <v>843</v>
      </c>
      <c r="G506" s="224" t="s">
        <v>844</v>
      </c>
      <c r="H506" s="224" t="s">
        <v>403</v>
      </c>
      <c r="I506" s="227" t="s">
        <v>5132</v>
      </c>
      <c r="J506" s="225" t="s">
        <v>5133</v>
      </c>
      <c r="K506" s="224" t="s">
        <v>845</v>
      </c>
      <c r="L506" s="225" t="s">
        <v>5134</v>
      </c>
      <c r="M506" s="224" t="s">
        <v>1124</v>
      </c>
      <c r="N506" s="224" t="s">
        <v>2066</v>
      </c>
      <c r="O506" s="224" t="s">
        <v>848</v>
      </c>
      <c r="P506" s="225" t="s">
        <v>5134</v>
      </c>
      <c r="Q506" s="224" t="s">
        <v>795</v>
      </c>
      <c r="R506" s="225" t="s">
        <v>5135</v>
      </c>
      <c r="S506" s="225" t="s">
        <v>5136</v>
      </c>
      <c r="T506" s="225" t="s">
        <v>5133</v>
      </c>
      <c r="U506" s="224" t="s">
        <v>885</v>
      </c>
      <c r="V506" s="224" t="s">
        <v>1260</v>
      </c>
      <c r="W506" s="224" t="s">
        <v>850</v>
      </c>
      <c r="X506" s="228" t="str">
        <f>VLOOKUP(HelpMe7[[#This Row],[Technician]],Technicians[#All],3,FALSE)</f>
        <v>RAK Ceramics</v>
      </c>
      <c r="Y506" s="228" t="str">
        <f>VLOOKUP(HelpMe7[[#This Row],[Technician]],Technicians[#All],2,FALSE)</f>
        <v>SAP Basis</v>
      </c>
      <c r="Z506" s="233" t="e">
        <f>IF((TEXT("Oct 28, 2024 00:00 AM","mmm dd, yyyy hh:mm") - TEXT(HelpMe7[[#This Row],[Updated Creation Date]],"mmm dd, yyyy hh:mm"))&gt;0, "Yes","No")</f>
        <v>#VALUE!</v>
      </c>
      <c r="AA506" s="230">
        <f ca="1">IF(HelpMe7[[#This Row],[Updated Resolved Date]]="-",NOW()-TEXT(HelpMe7[[#This Row],[Updated Creation Date]],"mmm dd, yyyy hh:mm"),HelpMe7[[#This Row],[Updated Resolved Date]]-HelpMe7[[#This Row],[Updated Creation Date]])</f>
        <v>10.931944444440887</v>
      </c>
      <c r="AB506" s="231" t="e">
        <f>YEAR(TEXT(HelpMe7[[#This Row],[Updated Creation Date]],"mmm dd, yyyy hh:mm"))</f>
        <v>#VALUE!</v>
      </c>
      <c r="AC506" s="228" t="e">
        <f>WEEKNUM(TEXT(HelpMe7[[#This Row],[Updated Creation Date]],"mmm dd, yyyy hh:mm"),2)</f>
        <v>#VALUE!</v>
      </c>
      <c r="AD506" s="228" t="e">
        <f>_xlfn.CONCAT(HelpMe7[[#This Row],[Year]],"-W",HelpMe7[[#This Row],[Week'#]])</f>
        <v>#VALUE!</v>
      </c>
      <c r="AE506" s="228" t="str">
        <f>IFERROR(VLOOKUP(HelpMe7[[#This Row],[ID]],CGTracker[#All],11,FALSE),"No CG Status Found")</f>
        <v>No CG Status Found</v>
      </c>
      <c r="AF506" s="228" t="e">
        <f>MONTH(TEXT(HelpMe7[[#This Row],[Updated Creation Date]],"mmm dd, yyyy hh:mm"))</f>
        <v>#VALUE!</v>
      </c>
      <c r="AG506" s="228" t="e">
        <f>_xlfn.CONCAT(HelpMe7[[#This Row],[Year]],"-M",HelpMe7[[#This Row],[Month]])</f>
        <v>#VALUE!</v>
      </c>
      <c r="AH506" s="228" t="str">
        <f ca="1">IF(HelpMe7[[#This Row],[Age]]&lt;2,"Less than 2",IF(HelpMe7[[#This Row],[Age]]&lt;5,"From 2 to 5",IF(HelpMe7[[#This Row],[Age]]&lt;10,"From 5 to 10","More than 10")))</f>
        <v>More than 10</v>
      </c>
      <c r="AI5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45547.705555555556</v>
      </c>
      <c r="AJ5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45558.637499999997</v>
      </c>
    </row>
    <row r="507" spans="1:36" ht="26">
      <c r="A507" s="237" t="s">
        <v>5137</v>
      </c>
      <c r="B507" s="224" t="s">
        <v>117</v>
      </c>
      <c r="C507" s="224" t="s">
        <v>795</v>
      </c>
      <c r="D507" s="1" t="s">
        <v>1787</v>
      </c>
      <c r="E507" s="224" t="s">
        <v>1789</v>
      </c>
      <c r="F507" s="224" t="s">
        <v>843</v>
      </c>
      <c r="G507" s="224" t="s">
        <v>844</v>
      </c>
      <c r="H507" s="224" t="s">
        <v>403</v>
      </c>
      <c r="I507" s="227" t="s">
        <v>5138</v>
      </c>
      <c r="J507" s="225" t="s">
        <v>5139</v>
      </c>
      <c r="K507" s="224" t="s">
        <v>885</v>
      </c>
      <c r="L507" s="225" t="s">
        <v>5048</v>
      </c>
      <c r="M507" s="224" t="s">
        <v>1789</v>
      </c>
      <c r="N507" s="224" t="s">
        <v>880</v>
      </c>
      <c r="O507" s="224" t="s">
        <v>848</v>
      </c>
      <c r="P507" s="225" t="s">
        <v>5048</v>
      </c>
      <c r="Q507" s="224" t="s">
        <v>795</v>
      </c>
      <c r="R507" s="225" t="s">
        <v>5049</v>
      </c>
      <c r="S507" s="225" t="s">
        <v>5049</v>
      </c>
      <c r="T507" s="225" t="s">
        <v>5139</v>
      </c>
      <c r="U507" s="224" t="s">
        <v>885</v>
      </c>
      <c r="V507" s="224" t="s">
        <v>1260</v>
      </c>
      <c r="W507" s="224" t="s">
        <v>888</v>
      </c>
      <c r="X507" s="228" t="str">
        <f>VLOOKUP(HelpMe7[[#This Row],[Technician]],Technicians[#All],3,FALSE)</f>
        <v>RAK Ceramics</v>
      </c>
      <c r="Y507" s="228" t="str">
        <f>VLOOKUP(HelpMe7[[#This Row],[Technician]],Technicians[#All],2,FALSE)</f>
        <v>SAP Basis</v>
      </c>
      <c r="Z507" s="233" t="e">
        <f>IF((TEXT("Oct 28, 2024 00:00 AM","mmm dd, yyyy hh:mm") - TEXT(HelpMe7[[#This Row],[Updated Creation Date]],"mmm dd, yyyy hh:mm"))&gt;0, "Yes","No")</f>
        <v>#VALUE!</v>
      </c>
      <c r="AA507" s="230">
        <f ca="1">IF(HelpMe7[[#This Row],[Updated Resolved Date]]="-",NOW()-TEXT(HelpMe7[[#This Row],[Updated Creation Date]],"mmm dd, yyyy hh:mm"),HelpMe7[[#This Row],[Updated Resolved Date]]-HelpMe7[[#This Row],[Updated Creation Date]])</f>
        <v>0.25277777777955635</v>
      </c>
      <c r="AB507" s="231" t="e">
        <f>YEAR(TEXT(HelpMe7[[#This Row],[Updated Creation Date]],"mmm dd, yyyy hh:mm"))</f>
        <v>#VALUE!</v>
      </c>
      <c r="AC507" s="228" t="e">
        <f>WEEKNUM(TEXT(HelpMe7[[#This Row],[Updated Creation Date]],"mmm dd, yyyy hh:mm"),2)</f>
        <v>#VALUE!</v>
      </c>
      <c r="AD507" s="228" t="e">
        <f>_xlfn.CONCAT(HelpMe7[[#This Row],[Year]],"-W",HelpMe7[[#This Row],[Week'#]])</f>
        <v>#VALUE!</v>
      </c>
      <c r="AE507" s="228" t="str">
        <f>IFERROR(VLOOKUP(HelpMe7[[#This Row],[ID]],CGTracker[#All],11,FALSE),"No CG Status Found")</f>
        <v>No CG Status Found</v>
      </c>
      <c r="AF507" s="228" t="e">
        <f>MONTH(TEXT(HelpMe7[[#This Row],[Updated Creation Date]],"mmm dd, yyyy hh:mm"))</f>
        <v>#VALUE!</v>
      </c>
      <c r="AG507" s="228" t="e">
        <f>_xlfn.CONCAT(HelpMe7[[#This Row],[Year]],"-M",HelpMe7[[#This Row],[Month]])</f>
        <v>#VALUE!</v>
      </c>
      <c r="AH507" s="228" t="str">
        <f ca="1">IF(HelpMe7[[#This Row],[Age]]&lt;2,"Less than 2",IF(HelpMe7[[#This Row],[Age]]&lt;5,"From 2 to 5",IF(HelpMe7[[#This Row],[Age]]&lt;10,"From 5 to 10","More than 10")))</f>
        <v>Less than 2</v>
      </c>
      <c r="AI5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45546.442361111112</v>
      </c>
      <c r="AJ5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508" spans="1:36" ht="14.5">
      <c r="A508" s="237" t="s">
        <v>5140</v>
      </c>
      <c r="B508" s="224" t="s">
        <v>156</v>
      </c>
      <c r="C508" s="224" t="s">
        <v>795</v>
      </c>
      <c r="D508" s="1" t="s">
        <v>2267</v>
      </c>
      <c r="E508" s="224" t="s">
        <v>2268</v>
      </c>
      <c r="F508" s="224" t="s">
        <v>742</v>
      </c>
      <c r="G508" s="224" t="s">
        <v>516</v>
      </c>
      <c r="H508" s="224" t="s">
        <v>403</v>
      </c>
      <c r="I508" s="227" t="s">
        <v>5141</v>
      </c>
      <c r="J508" s="225" t="s">
        <v>5142</v>
      </c>
      <c r="K508" s="224" t="s">
        <v>845</v>
      </c>
      <c r="L508" s="225" t="s">
        <v>5143</v>
      </c>
      <c r="M508" s="224" t="s">
        <v>846</v>
      </c>
      <c r="N508" s="224" t="s">
        <v>983</v>
      </c>
      <c r="O508" s="224" t="s">
        <v>848</v>
      </c>
      <c r="P508" s="225" t="s">
        <v>5143</v>
      </c>
      <c r="Q508" s="224" t="s">
        <v>795</v>
      </c>
      <c r="R508" s="225" t="s">
        <v>5144</v>
      </c>
      <c r="S508" s="225" t="s">
        <v>5145</v>
      </c>
      <c r="T508" s="225" t="s">
        <v>5142</v>
      </c>
      <c r="U508" s="224" t="s">
        <v>1260</v>
      </c>
      <c r="V508" s="224" t="s">
        <v>5146</v>
      </c>
      <c r="W508" s="224" t="s">
        <v>850</v>
      </c>
      <c r="X508" s="228" t="str">
        <f>VLOOKUP(HelpMe7[[#This Row],[Technician]],Technicians[#All],3,FALSE)</f>
        <v>RAK Ceramics</v>
      </c>
      <c r="Y508" s="228" t="str">
        <f>VLOOKUP(HelpMe7[[#This Row],[Technician]],Technicians[#All],2,FALSE)</f>
        <v>SAP SD</v>
      </c>
      <c r="Z508" s="233" t="e">
        <f>IF((TEXT("Oct 28, 2024 00:00 AM","mmm dd, yyyy hh:mm") - TEXT(HelpMe7[[#This Row],[Updated Creation Date]],"mmm dd, yyyy hh:mm"))&gt;0, "Yes","No")</f>
        <v>#VALUE!</v>
      </c>
      <c r="AA508" s="230">
        <f ca="1">IF(HelpMe7[[#This Row],[Updated Resolved Date]]="-",NOW()-TEXT(HelpMe7[[#This Row],[Updated Creation Date]],"mmm dd, yyyy hh:mm"),HelpMe7[[#This Row],[Updated Resolved Date]]-HelpMe7[[#This Row],[Updated Creation Date]])</f>
        <v>8.0569444444408873</v>
      </c>
      <c r="AB508" s="231" t="e">
        <f>YEAR(TEXT(HelpMe7[[#This Row],[Updated Creation Date]],"mmm dd, yyyy hh:mm"))</f>
        <v>#VALUE!</v>
      </c>
      <c r="AC508" s="228" t="e">
        <f>WEEKNUM(TEXT(HelpMe7[[#This Row],[Updated Creation Date]],"mmm dd, yyyy hh:mm"),2)</f>
        <v>#VALUE!</v>
      </c>
      <c r="AD508" s="228" t="e">
        <f>_xlfn.CONCAT(HelpMe7[[#This Row],[Year]],"-W",HelpMe7[[#This Row],[Week'#]])</f>
        <v>#VALUE!</v>
      </c>
      <c r="AE508" s="228" t="str">
        <f>IFERROR(VLOOKUP(HelpMe7[[#This Row],[ID]],CGTracker[#All],11,FALSE),"No CG Status Found")</f>
        <v>No CG Status Found</v>
      </c>
      <c r="AF508" s="228" t="e">
        <f>MONTH(TEXT(HelpMe7[[#This Row],[Updated Creation Date]],"mmm dd, yyyy hh:mm"))</f>
        <v>#VALUE!</v>
      </c>
      <c r="AG508" s="228" t="e">
        <f>_xlfn.CONCAT(HelpMe7[[#This Row],[Year]],"-M",HelpMe7[[#This Row],[Month]])</f>
        <v>#VALUE!</v>
      </c>
      <c r="AH508" s="228" t="str">
        <f ca="1">IF(HelpMe7[[#This Row],[Age]]&lt;2,"Less than 2",IF(HelpMe7[[#This Row],[Age]]&lt;5,"From 2 to 5",IF(HelpMe7[[#This Row],[Age]]&lt;10,"From 5 to 10","More than 10")))</f>
        <v>From 5 to 10</v>
      </c>
      <c r="AI5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45546.400000000001</v>
      </c>
      <c r="AJ5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45554.456944444442</v>
      </c>
    </row>
    <row r="509" spans="1:36" ht="14.5">
      <c r="A509" s="237" t="s">
        <v>5147</v>
      </c>
      <c r="B509" s="224" t="s">
        <v>156</v>
      </c>
      <c r="C509" s="224" t="s">
        <v>881</v>
      </c>
      <c r="D509" s="1" t="s">
        <v>5148</v>
      </c>
      <c r="E509" s="224" t="s">
        <v>1166</v>
      </c>
      <c r="F509" s="224" t="s">
        <v>742</v>
      </c>
      <c r="G509" s="224" t="s">
        <v>516</v>
      </c>
      <c r="H509" s="224" t="s">
        <v>403</v>
      </c>
      <c r="I509" s="227" t="s">
        <v>5149</v>
      </c>
      <c r="J509" s="225" t="s">
        <v>5150</v>
      </c>
      <c r="K509" s="224" t="s">
        <v>845</v>
      </c>
      <c r="L509" s="225" t="s">
        <v>3779</v>
      </c>
      <c r="M509" s="224" t="s">
        <v>846</v>
      </c>
      <c r="N509" s="224" t="s">
        <v>1260</v>
      </c>
      <c r="O509" s="224" t="s">
        <v>848</v>
      </c>
      <c r="P509" s="225" t="s">
        <v>3779</v>
      </c>
      <c r="Q509" s="224" t="s">
        <v>881</v>
      </c>
      <c r="R509" s="225" t="s">
        <v>5151</v>
      </c>
      <c r="S509" s="225" t="s">
        <v>5152</v>
      </c>
      <c r="T509" s="225" t="s">
        <v>5150</v>
      </c>
      <c r="U509" s="224" t="s">
        <v>1260</v>
      </c>
      <c r="V509" s="224" t="s">
        <v>1260</v>
      </c>
      <c r="W509" s="224" t="s">
        <v>850</v>
      </c>
      <c r="X509" s="228" t="str">
        <f>VLOOKUP(HelpMe7[[#This Row],[Technician]],Technicians[#All],3,FALSE)</f>
        <v>RAK Ceramics</v>
      </c>
      <c r="Y509" s="228" t="str">
        <f>VLOOKUP(HelpMe7[[#This Row],[Technician]],Technicians[#All],2,FALSE)</f>
        <v>SAP SD</v>
      </c>
      <c r="Z509" s="233" t="e">
        <f>IF((TEXT("Oct 28, 2024 00:00 AM","mmm dd, yyyy hh:mm") - TEXT(HelpMe7[[#This Row],[Updated Creation Date]],"mmm dd, yyyy hh:mm"))&gt;0, "Yes","No")</f>
        <v>#VALUE!</v>
      </c>
      <c r="AA509" s="230">
        <f ca="1">IF(HelpMe7[[#This Row],[Updated Resolved Date]]="-",NOW()-TEXT(HelpMe7[[#This Row],[Updated Creation Date]],"mmm dd, yyyy hh:mm"),HelpMe7[[#This Row],[Updated Resolved Date]]-HelpMe7[[#This Row],[Updated Creation Date]])</f>
        <v>47.820833333331393</v>
      </c>
      <c r="AB509" s="231" t="e">
        <f>YEAR(TEXT(HelpMe7[[#This Row],[Updated Creation Date]],"mmm dd, yyyy hh:mm"))</f>
        <v>#VALUE!</v>
      </c>
      <c r="AC509" s="228" t="e">
        <f>WEEKNUM(TEXT(HelpMe7[[#This Row],[Updated Creation Date]],"mmm dd, yyyy hh:mm"),2)</f>
        <v>#VALUE!</v>
      </c>
      <c r="AD509" s="228" t="e">
        <f>_xlfn.CONCAT(HelpMe7[[#This Row],[Year]],"-W",HelpMe7[[#This Row],[Week'#]])</f>
        <v>#VALUE!</v>
      </c>
      <c r="AE509" s="228" t="str">
        <f>IFERROR(VLOOKUP(HelpMe7[[#This Row],[ID]],CGTracker[#All],11,FALSE),"No CG Status Found")</f>
        <v>No CG Status Found</v>
      </c>
      <c r="AF509" s="228" t="e">
        <f>MONTH(TEXT(HelpMe7[[#This Row],[Updated Creation Date]],"mmm dd, yyyy hh:mm"))</f>
        <v>#VALUE!</v>
      </c>
      <c r="AG509" s="228" t="e">
        <f>_xlfn.CONCAT(HelpMe7[[#This Row],[Year]],"-M",HelpMe7[[#This Row],[Month]])</f>
        <v>#VALUE!</v>
      </c>
      <c r="AH509" s="228" t="str">
        <f ca="1">IF(HelpMe7[[#This Row],[Age]]&lt;2,"Less than 2",IF(HelpMe7[[#This Row],[Age]]&lt;5,"From 2 to 5",IF(HelpMe7[[#This Row],[Age]]&lt;10,"From 5 to 10","More than 10")))</f>
        <v>More than 10</v>
      </c>
      <c r="AI5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45546.616666666669</v>
      </c>
      <c r="AJ5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0" spans="1:36" ht="14.5">
      <c r="A510" s="237" t="s">
        <v>5153</v>
      </c>
      <c r="B510" s="224" t="s">
        <v>117</v>
      </c>
      <c r="C510" s="224" t="s">
        <v>881</v>
      </c>
      <c r="D510" s="1" t="s">
        <v>5154</v>
      </c>
      <c r="E510" s="224" t="s">
        <v>1008</v>
      </c>
      <c r="F510" s="224" t="s">
        <v>843</v>
      </c>
      <c r="G510" s="224" t="s">
        <v>844</v>
      </c>
      <c r="H510" s="224" t="s">
        <v>403</v>
      </c>
      <c r="I510" s="227" t="s">
        <v>5155</v>
      </c>
      <c r="J510" s="225" t="s">
        <v>5156</v>
      </c>
      <c r="K510" s="224" t="s">
        <v>845</v>
      </c>
      <c r="L510" s="225" t="s">
        <v>4702</v>
      </c>
      <c r="M510" s="224" t="s">
        <v>846</v>
      </c>
      <c r="N510" s="224" t="s">
        <v>860</v>
      </c>
      <c r="O510" s="224" t="s">
        <v>848</v>
      </c>
      <c r="P510" s="225" t="s">
        <v>4702</v>
      </c>
      <c r="Q510" s="224" t="s">
        <v>881</v>
      </c>
      <c r="R510" s="225" t="s">
        <v>5157</v>
      </c>
      <c r="S510" s="225" t="s">
        <v>5157</v>
      </c>
      <c r="T510" s="225" t="s">
        <v>5156</v>
      </c>
      <c r="U510" s="224" t="s">
        <v>885</v>
      </c>
      <c r="V510" s="224" t="s">
        <v>1260</v>
      </c>
      <c r="W510" s="224" t="s">
        <v>850</v>
      </c>
      <c r="X510" s="228" t="str">
        <f>VLOOKUP(HelpMe7[[#This Row],[Technician]],Technicians[#All],3,FALSE)</f>
        <v>RAK Ceramics</v>
      </c>
      <c r="Y510" s="228" t="str">
        <f>VLOOKUP(HelpMe7[[#This Row],[Technician]],Technicians[#All],2,FALSE)</f>
        <v>SAP Basis</v>
      </c>
      <c r="Z510" s="233" t="e">
        <f>IF((TEXT("Oct 28, 2024 00:00 AM","mmm dd, yyyy hh:mm") - TEXT(HelpMe7[[#This Row],[Updated Creation Date]],"mmm dd, yyyy hh:mm"))&gt;0, "Yes","No")</f>
        <v>#VALUE!</v>
      </c>
      <c r="AA510" s="230">
        <f ca="1">IF(HelpMe7[[#This Row],[Updated Resolved Date]]="-",NOW()-TEXT(HelpMe7[[#This Row],[Updated Creation Date]],"mmm dd, yyyy hh:mm"),HelpMe7[[#This Row],[Updated Resolved Date]]-HelpMe7[[#This Row],[Updated Creation Date]])</f>
        <v>8.0062499999985448</v>
      </c>
      <c r="AB510" s="231" t="e">
        <f>YEAR(TEXT(HelpMe7[[#This Row],[Updated Creation Date]],"mmm dd, yyyy hh:mm"))</f>
        <v>#VALUE!</v>
      </c>
      <c r="AC510" s="228" t="e">
        <f>WEEKNUM(TEXT(HelpMe7[[#This Row],[Updated Creation Date]],"mmm dd, yyyy hh:mm"),2)</f>
        <v>#VALUE!</v>
      </c>
      <c r="AD510" s="228" t="e">
        <f>_xlfn.CONCAT(HelpMe7[[#This Row],[Year]],"-W",HelpMe7[[#This Row],[Week'#]])</f>
        <v>#VALUE!</v>
      </c>
      <c r="AE510" s="228" t="str">
        <f>IFERROR(VLOOKUP(HelpMe7[[#This Row],[ID]],CGTracker[#All],11,FALSE),"No CG Status Found")</f>
        <v>No CG Status Found</v>
      </c>
      <c r="AF510" s="228" t="e">
        <f>MONTH(TEXT(HelpMe7[[#This Row],[Updated Creation Date]],"mmm dd, yyyy hh:mm"))</f>
        <v>#VALUE!</v>
      </c>
      <c r="AG510" s="228" t="e">
        <f>_xlfn.CONCAT(HelpMe7[[#This Row],[Year]],"-M",HelpMe7[[#This Row],[Month]])</f>
        <v>#VALUE!</v>
      </c>
      <c r="AH510" s="228" t="str">
        <f ca="1">IF(HelpMe7[[#This Row],[Age]]&lt;2,"Less than 2",IF(HelpMe7[[#This Row],[Age]]&lt;5,"From 2 to 5",IF(HelpMe7[[#This Row],[Age]]&lt;10,"From 5 to 10","More than 10")))</f>
        <v>From 5 to 10</v>
      </c>
      <c r="AI5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45546.631944444445</v>
      </c>
      <c r="AJ5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45554.638194444444</v>
      </c>
    </row>
    <row r="511" spans="1:36" ht="14.5">
      <c r="A511" s="237" t="s">
        <v>5158</v>
      </c>
      <c r="B511" s="224" t="s">
        <v>156</v>
      </c>
      <c r="C511" s="224" t="s">
        <v>795</v>
      </c>
      <c r="D511" s="1" t="s">
        <v>2436</v>
      </c>
      <c r="E511" s="224" t="s">
        <v>1281</v>
      </c>
      <c r="F511" s="224" t="s">
        <v>742</v>
      </c>
      <c r="G511" s="224" t="s">
        <v>516</v>
      </c>
      <c r="H511" s="224" t="s">
        <v>403</v>
      </c>
      <c r="I511" s="227" t="s">
        <v>5159</v>
      </c>
      <c r="J511" s="225" t="s">
        <v>5160</v>
      </c>
      <c r="K511" s="224" t="s">
        <v>845</v>
      </c>
      <c r="L511" s="225" t="s">
        <v>5161</v>
      </c>
      <c r="M511" s="224" t="s">
        <v>846</v>
      </c>
      <c r="N511" s="224" t="s">
        <v>939</v>
      </c>
      <c r="O511" s="224" t="s">
        <v>848</v>
      </c>
      <c r="P511" s="225" t="s">
        <v>5161</v>
      </c>
      <c r="Q511" s="224" t="s">
        <v>795</v>
      </c>
      <c r="R511" s="225" t="s">
        <v>5162</v>
      </c>
      <c r="S511" s="225" t="s">
        <v>5163</v>
      </c>
      <c r="T511" s="225" t="s">
        <v>5160</v>
      </c>
      <c r="U511" s="224" t="s">
        <v>1260</v>
      </c>
      <c r="V511" s="224" t="s">
        <v>1260</v>
      </c>
      <c r="W511" s="224" t="s">
        <v>850</v>
      </c>
      <c r="X511" s="228" t="str">
        <f>VLOOKUP(HelpMe7[[#This Row],[Technician]],Technicians[#All],3,FALSE)</f>
        <v>RAK Ceramics</v>
      </c>
      <c r="Y511" s="228" t="str">
        <f>VLOOKUP(HelpMe7[[#This Row],[Technician]],Technicians[#All],2,FALSE)</f>
        <v>SAP SD</v>
      </c>
      <c r="Z511" s="233" t="e">
        <f>IF((TEXT("Oct 28, 2024 00:00 AM","mmm dd, yyyy hh:mm") - TEXT(HelpMe7[[#This Row],[Updated Creation Date]],"mmm dd, yyyy hh:mm"))&gt;0, "Yes","No")</f>
        <v>#VALUE!</v>
      </c>
      <c r="AA511" s="230">
        <f ca="1">IF(HelpMe7[[#This Row],[Updated Resolved Date]]="-",NOW()-TEXT(HelpMe7[[#This Row],[Updated Creation Date]],"mmm dd, yyyy hh:mm"),HelpMe7[[#This Row],[Updated Resolved Date]]-HelpMe7[[#This Row],[Updated Creation Date]])</f>
        <v>28.891666666670062</v>
      </c>
      <c r="AB511" s="231" t="e">
        <f>YEAR(TEXT(HelpMe7[[#This Row],[Updated Creation Date]],"mmm dd, yyyy hh:mm"))</f>
        <v>#VALUE!</v>
      </c>
      <c r="AC511" s="228" t="e">
        <f>WEEKNUM(TEXT(HelpMe7[[#This Row],[Updated Creation Date]],"mmm dd, yyyy hh:mm"),2)</f>
        <v>#VALUE!</v>
      </c>
      <c r="AD511" s="228" t="e">
        <f>_xlfn.CONCAT(HelpMe7[[#This Row],[Year]],"-W",HelpMe7[[#This Row],[Week'#]])</f>
        <v>#VALUE!</v>
      </c>
      <c r="AE511" s="228" t="str">
        <f>IFERROR(VLOOKUP(HelpMe7[[#This Row],[ID]],CGTracker[#All],11,FALSE),"No CG Status Found")</f>
        <v>No CG Status Found</v>
      </c>
      <c r="AF511" s="228" t="e">
        <f>MONTH(TEXT(HelpMe7[[#This Row],[Updated Creation Date]],"mmm dd, yyyy hh:mm"))</f>
        <v>#VALUE!</v>
      </c>
      <c r="AG511" s="228" t="e">
        <f>_xlfn.CONCAT(HelpMe7[[#This Row],[Year]],"-M",HelpMe7[[#This Row],[Month]])</f>
        <v>#VALUE!</v>
      </c>
      <c r="AH511" s="228" t="str">
        <f ca="1">IF(HelpMe7[[#This Row],[Age]]&lt;2,"Less than 2",IF(HelpMe7[[#This Row],[Age]]&lt;5,"From 2 to 5",IF(HelpMe7[[#This Row],[Age]]&lt;10,"From 5 to 10","More than 10")))</f>
        <v>More than 10</v>
      </c>
      <c r="AI5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45546.638194444444</v>
      </c>
      <c r="AJ5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45575.529861111114</v>
      </c>
    </row>
    <row r="512" spans="1:36" ht="14.5">
      <c r="A512" s="237" t="s">
        <v>5164</v>
      </c>
      <c r="B512" s="224" t="s">
        <v>156</v>
      </c>
      <c r="C512" s="224" t="s">
        <v>795</v>
      </c>
      <c r="D512" s="1" t="s">
        <v>5165</v>
      </c>
      <c r="E512" s="224" t="s">
        <v>1166</v>
      </c>
      <c r="F512" s="224" t="s">
        <v>742</v>
      </c>
      <c r="G512" s="224" t="s">
        <v>516</v>
      </c>
      <c r="H512" s="224" t="s">
        <v>403</v>
      </c>
      <c r="I512" s="227" t="s">
        <v>4997</v>
      </c>
      <c r="J512" s="225" t="s">
        <v>5166</v>
      </c>
      <c r="K512" s="224" t="s">
        <v>845</v>
      </c>
      <c r="L512" s="225" t="s">
        <v>3779</v>
      </c>
      <c r="M512" s="224" t="s">
        <v>846</v>
      </c>
      <c r="N512" s="224" t="s">
        <v>1260</v>
      </c>
      <c r="O512" s="224" t="s">
        <v>848</v>
      </c>
      <c r="P512" s="225" t="s">
        <v>3779</v>
      </c>
      <c r="Q512" s="224" t="s">
        <v>795</v>
      </c>
      <c r="R512" s="225" t="s">
        <v>5151</v>
      </c>
      <c r="S512" s="225" t="s">
        <v>5167</v>
      </c>
      <c r="T512" s="225" t="s">
        <v>5166</v>
      </c>
      <c r="U512" s="224" t="s">
        <v>1260</v>
      </c>
      <c r="V512" s="224" t="s">
        <v>1260</v>
      </c>
      <c r="W512" s="224" t="s">
        <v>850</v>
      </c>
      <c r="X512" s="228" t="str">
        <f>VLOOKUP(HelpMe7[[#This Row],[Technician]],Technicians[#All],3,FALSE)</f>
        <v>RAK Ceramics</v>
      </c>
      <c r="Y512" s="228" t="str">
        <f>VLOOKUP(HelpMe7[[#This Row],[Technician]],Technicians[#All],2,FALSE)</f>
        <v>SAP SD</v>
      </c>
      <c r="Z512" s="233" t="e">
        <f>IF((TEXT("Oct 28, 2024 00:00 AM","mmm dd, yyyy hh:mm") - TEXT(HelpMe7[[#This Row],[Updated Creation Date]],"mmm dd, yyyy hh:mm"))&gt;0, "Yes","No")</f>
        <v>#VALUE!</v>
      </c>
      <c r="AA512" s="230">
        <f ca="1">IF(HelpMe7[[#This Row],[Updated Resolved Date]]="-",NOW()-TEXT(HelpMe7[[#This Row],[Updated Creation Date]],"mmm dd, yyyy hh:mm"),HelpMe7[[#This Row],[Updated Resolved Date]]-HelpMe7[[#This Row],[Updated Creation Date]])</f>
        <v>47.727777777778101</v>
      </c>
      <c r="AB512" s="231" t="e">
        <f>YEAR(TEXT(HelpMe7[[#This Row],[Updated Creation Date]],"mmm dd, yyyy hh:mm"))</f>
        <v>#VALUE!</v>
      </c>
      <c r="AC512" s="228" t="e">
        <f>WEEKNUM(TEXT(HelpMe7[[#This Row],[Updated Creation Date]],"mmm dd, yyyy hh:mm"),2)</f>
        <v>#VALUE!</v>
      </c>
      <c r="AD512" s="228" t="e">
        <f>_xlfn.CONCAT(HelpMe7[[#This Row],[Year]],"-W",HelpMe7[[#This Row],[Week'#]])</f>
        <v>#VALUE!</v>
      </c>
      <c r="AE512" s="228" t="str">
        <f>IFERROR(VLOOKUP(HelpMe7[[#This Row],[ID]],CGTracker[#All],11,FALSE),"No CG Status Found")</f>
        <v>No CG Status Found</v>
      </c>
      <c r="AF512" s="228" t="e">
        <f>MONTH(TEXT(HelpMe7[[#This Row],[Updated Creation Date]],"mmm dd, yyyy hh:mm"))</f>
        <v>#VALUE!</v>
      </c>
      <c r="AG512" s="228" t="e">
        <f>_xlfn.CONCAT(HelpMe7[[#This Row],[Year]],"-M",HelpMe7[[#This Row],[Month]])</f>
        <v>#VALUE!</v>
      </c>
      <c r="AH512" s="228" t="str">
        <f ca="1">IF(HelpMe7[[#This Row],[Age]]&lt;2,"Less than 2",IF(HelpMe7[[#This Row],[Age]]&lt;5,"From 2 to 5",IF(HelpMe7[[#This Row],[Age]]&lt;10,"From 5 to 10","More than 10")))</f>
        <v>More than 10</v>
      </c>
      <c r="AI5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45546.709722222222</v>
      </c>
      <c r="AJ5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3" spans="1:36" ht="14.5">
      <c r="A513" s="237" t="s">
        <v>5168</v>
      </c>
      <c r="B513" s="224" t="s">
        <v>117</v>
      </c>
      <c r="C513" s="224" t="s">
        <v>881</v>
      </c>
      <c r="D513" s="1" t="s">
        <v>2332</v>
      </c>
      <c r="E513" s="224" t="s">
        <v>2333</v>
      </c>
      <c r="F513" s="224" t="s">
        <v>843</v>
      </c>
      <c r="G513" s="224" t="s">
        <v>844</v>
      </c>
      <c r="H513" s="224" t="s">
        <v>403</v>
      </c>
      <c r="I513" s="227" t="s">
        <v>5169</v>
      </c>
      <c r="J513" s="225" t="s">
        <v>5170</v>
      </c>
      <c r="K513" s="224" t="s">
        <v>845</v>
      </c>
      <c r="L513" s="225" t="s">
        <v>5171</v>
      </c>
      <c r="M513" s="224" t="s">
        <v>846</v>
      </c>
      <c r="N513" s="224" t="s">
        <v>983</v>
      </c>
      <c r="O513" s="224" t="s">
        <v>848</v>
      </c>
      <c r="P513" s="225" t="s">
        <v>5171</v>
      </c>
      <c r="Q513" s="224" t="s">
        <v>881</v>
      </c>
      <c r="R513" s="225" t="s">
        <v>5172</v>
      </c>
      <c r="S513" s="225" t="s">
        <v>5172</v>
      </c>
      <c r="T513" s="225" t="s">
        <v>5170</v>
      </c>
      <c r="U513" s="224" t="s">
        <v>885</v>
      </c>
      <c r="V513" s="224" t="s">
        <v>1260</v>
      </c>
      <c r="W513" s="224" t="s">
        <v>850</v>
      </c>
      <c r="X513" s="228" t="str">
        <f>VLOOKUP(HelpMe7[[#This Row],[Technician]],Technicians[#All],3,FALSE)</f>
        <v>RAK Ceramics</v>
      </c>
      <c r="Y513" s="228" t="str">
        <f>VLOOKUP(HelpMe7[[#This Row],[Technician]],Technicians[#All],2,FALSE)</f>
        <v>SAP Basis</v>
      </c>
      <c r="Z513" s="233" t="e">
        <f>IF((TEXT("Oct 28, 2024 00:00 AM","mmm dd, yyyy hh:mm") - TEXT(HelpMe7[[#This Row],[Updated Creation Date]],"mmm dd, yyyy hh:mm"))&gt;0, "Yes","No")</f>
        <v>#VALUE!</v>
      </c>
      <c r="AA513" s="230">
        <f ca="1">IF(HelpMe7[[#This Row],[Updated Resolved Date]]="-",NOW()-TEXT(HelpMe7[[#This Row],[Updated Creation Date]],"mmm dd, yyyy hh:mm"),HelpMe7[[#This Row],[Updated Resolved Date]]-HelpMe7[[#This Row],[Updated Creation Date]])</f>
        <v>27.908333333332848</v>
      </c>
      <c r="AB513" s="231" t="e">
        <f>YEAR(TEXT(HelpMe7[[#This Row],[Updated Creation Date]],"mmm dd, yyyy hh:mm"))</f>
        <v>#VALUE!</v>
      </c>
      <c r="AC513" s="228" t="e">
        <f>WEEKNUM(TEXT(HelpMe7[[#This Row],[Updated Creation Date]],"mmm dd, yyyy hh:mm"),2)</f>
        <v>#VALUE!</v>
      </c>
      <c r="AD513" s="228" t="e">
        <f>_xlfn.CONCAT(HelpMe7[[#This Row],[Year]],"-W",HelpMe7[[#This Row],[Week'#]])</f>
        <v>#VALUE!</v>
      </c>
      <c r="AE513" s="228" t="str">
        <f>IFERROR(VLOOKUP(HelpMe7[[#This Row],[ID]],CGTracker[#All],11,FALSE),"No CG Status Found")</f>
        <v>No CG Status Found</v>
      </c>
      <c r="AF513" s="228" t="e">
        <f>MONTH(TEXT(HelpMe7[[#This Row],[Updated Creation Date]],"mmm dd, yyyy hh:mm"))</f>
        <v>#VALUE!</v>
      </c>
      <c r="AG513" s="228" t="e">
        <f>_xlfn.CONCAT(HelpMe7[[#This Row],[Year]],"-M",HelpMe7[[#This Row],[Month]])</f>
        <v>#VALUE!</v>
      </c>
      <c r="AH513" s="228" t="str">
        <f ca="1">IF(HelpMe7[[#This Row],[Age]]&lt;2,"Less than 2",IF(HelpMe7[[#This Row],[Age]]&lt;5,"From 2 to 5",IF(HelpMe7[[#This Row],[Age]]&lt;10,"From 5 to 10","More than 10")))</f>
        <v>More than 10</v>
      </c>
      <c r="AI5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45546.714583333334</v>
      </c>
      <c r="AJ5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45574.622916666667</v>
      </c>
    </row>
    <row r="514" spans="1:36" ht="26">
      <c r="A514" s="237" t="s">
        <v>5173</v>
      </c>
      <c r="B514" s="224" t="s">
        <v>117</v>
      </c>
      <c r="C514" s="224" t="s">
        <v>795</v>
      </c>
      <c r="D514" s="1" t="s">
        <v>2337</v>
      </c>
      <c r="E514" s="224" t="s">
        <v>1752</v>
      </c>
      <c r="F514" s="224" t="s">
        <v>843</v>
      </c>
      <c r="G514" s="224" t="s">
        <v>844</v>
      </c>
      <c r="H514" s="224" t="s">
        <v>403</v>
      </c>
      <c r="I514" s="227" t="s">
        <v>5174</v>
      </c>
      <c r="J514" s="225" t="s">
        <v>5175</v>
      </c>
      <c r="K514" s="224" t="s">
        <v>885</v>
      </c>
      <c r="L514" s="225" t="s">
        <v>5176</v>
      </c>
      <c r="M514" s="224" t="s">
        <v>846</v>
      </c>
      <c r="N514" s="224" t="s">
        <v>924</v>
      </c>
      <c r="O514" s="224" t="s">
        <v>848</v>
      </c>
      <c r="P514" s="225" t="s">
        <v>5176</v>
      </c>
      <c r="Q514" s="224" t="s">
        <v>795</v>
      </c>
      <c r="R514" s="225" t="s">
        <v>5177</v>
      </c>
      <c r="S514" s="225" t="s">
        <v>5178</v>
      </c>
      <c r="T514" s="225" t="s">
        <v>5175</v>
      </c>
      <c r="U514" s="224" t="s">
        <v>885</v>
      </c>
      <c r="V514" s="224" t="s">
        <v>1260</v>
      </c>
      <c r="W514" s="224" t="s">
        <v>888</v>
      </c>
      <c r="X514" s="228" t="str">
        <f>VLOOKUP(HelpMe7[[#This Row],[Technician]],Technicians[#All],3,FALSE)</f>
        <v>RAK Ceramics</v>
      </c>
      <c r="Y514" s="228" t="str">
        <f>VLOOKUP(HelpMe7[[#This Row],[Technician]],Technicians[#All],2,FALSE)</f>
        <v>SAP Basis</v>
      </c>
      <c r="Z514" s="230" t="e">
        <f>IF((TEXT("Oct 28, 2024 00:00 AM","mmm dd, yyyy hh:mm") - TEXT(HelpMe7[[#This Row],[Updated Creation Date]],"mmm dd, yyyy hh:mm"))&gt;0, "Yes","No")</f>
        <v>#VALUE!</v>
      </c>
      <c r="AA514" s="230">
        <f ca="1">IF(HelpMe7[[#This Row],[Updated Resolved Date]]="-",NOW()-TEXT(HelpMe7[[#This Row],[Updated Creation Date]],"mmm dd, yyyy hh:mm"),HelpMe7[[#This Row],[Updated Resolved Date]]-HelpMe7[[#This Row],[Updated Creation Date]])</f>
        <v>84.730555555557657</v>
      </c>
      <c r="AB514" s="231" t="e">
        <f>YEAR(TEXT(HelpMe7[[#This Row],[Updated Creation Date]],"mmm dd, yyyy hh:mm"))</f>
        <v>#VALUE!</v>
      </c>
      <c r="AC514" s="228" t="e">
        <f>WEEKNUM(TEXT(HelpMe7[[#This Row],[Updated Creation Date]],"mmm dd, yyyy hh:mm"),2)</f>
        <v>#VALUE!</v>
      </c>
      <c r="AD514" s="228" t="e">
        <f>_xlfn.CONCAT(HelpMe7[[#This Row],[Year]],"-W",HelpMe7[[#This Row],[Week'#]])</f>
        <v>#VALUE!</v>
      </c>
      <c r="AE514" s="228" t="str">
        <f>IFERROR(VLOOKUP(HelpMe7[[#This Row],[ID]],CGTracker[#All],11,FALSE),"No CG Status Found")</f>
        <v>No CG Status Found</v>
      </c>
      <c r="AF514" s="228" t="e">
        <f>MONTH(TEXT(HelpMe7[[#This Row],[Updated Creation Date]],"mmm dd, yyyy hh:mm"))</f>
        <v>#VALUE!</v>
      </c>
      <c r="AG514" s="228" t="e">
        <f>_xlfn.CONCAT(HelpMe7[[#This Row],[Year]],"-M",HelpMe7[[#This Row],[Month]])</f>
        <v>#VALUE!</v>
      </c>
      <c r="AH514" s="228" t="str">
        <f ca="1">IF(HelpMe7[[#This Row],[Age]]&lt;2,"Less than 2",IF(HelpMe7[[#This Row],[Age]]&lt;5,"From 2 to 5",IF(HelpMe7[[#This Row],[Age]]&lt;10,"From 5 to 10","More than 10")))</f>
        <v>More than 10</v>
      </c>
      <c r="AI5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45546.716666666667</v>
      </c>
      <c r="AJ5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45631.447222222225</v>
      </c>
    </row>
    <row r="515" spans="1:36" ht="14.5">
      <c r="A515" s="237" t="s">
        <v>5179</v>
      </c>
      <c r="B515" s="224" t="s">
        <v>156</v>
      </c>
      <c r="C515" s="224" t="s">
        <v>795</v>
      </c>
      <c r="D515" s="1" t="s">
        <v>5180</v>
      </c>
      <c r="E515" s="224" t="s">
        <v>993</v>
      </c>
      <c r="F515" s="224" t="s">
        <v>843</v>
      </c>
      <c r="G515" s="224" t="s">
        <v>844</v>
      </c>
      <c r="H515" s="224" t="s">
        <v>403</v>
      </c>
      <c r="I515" s="227" t="s">
        <v>5181</v>
      </c>
      <c r="J515" s="225" t="s">
        <v>5182</v>
      </c>
      <c r="K515" s="224" t="s">
        <v>845</v>
      </c>
      <c r="L515" s="225" t="s">
        <v>5183</v>
      </c>
      <c r="M515" s="224" t="s">
        <v>846</v>
      </c>
      <c r="N515" s="224" t="s">
        <v>1315</v>
      </c>
      <c r="O515" s="224" t="s">
        <v>848</v>
      </c>
      <c r="P515" s="225" t="s">
        <v>5183</v>
      </c>
      <c r="Q515" s="224" t="s">
        <v>795</v>
      </c>
      <c r="R515" s="225" t="s">
        <v>5184</v>
      </c>
      <c r="S515" s="225" t="s">
        <v>5185</v>
      </c>
      <c r="T515" s="225" t="s">
        <v>5182</v>
      </c>
      <c r="U515" s="224" t="s">
        <v>1260</v>
      </c>
      <c r="V515" s="224" t="s">
        <v>1260</v>
      </c>
      <c r="W515" s="224" t="s">
        <v>850</v>
      </c>
      <c r="X515" s="228" t="str">
        <f>VLOOKUP(HelpMe7[[#This Row],[Technician]],Technicians[#All],3,FALSE)</f>
        <v>RAK Ceramics</v>
      </c>
      <c r="Y515" s="228" t="str">
        <f>VLOOKUP(HelpMe7[[#This Row],[Technician]],Technicians[#All],2,FALSE)</f>
        <v>SAP Basis</v>
      </c>
      <c r="Z515" s="233" t="e">
        <f>IF((TEXT("Oct 28, 2024 00:00 AM","mmm dd, yyyy hh:mm") - TEXT(HelpMe7[[#This Row],[Updated Creation Date]],"mmm dd, yyyy hh:mm"))&gt;0, "Yes","No")</f>
        <v>#VALUE!</v>
      </c>
      <c r="AA515" s="230">
        <f ca="1">IF(HelpMe7[[#This Row],[Updated Resolved Date]]="-",NOW()-TEXT(HelpMe7[[#This Row],[Updated Creation Date]],"mmm dd, yyyy hh:mm"),HelpMe7[[#This Row],[Updated Resolved Date]]-HelpMe7[[#This Row],[Updated Creation Date]])</f>
        <v>0.70625000000291038</v>
      </c>
      <c r="AB515" s="231" t="e">
        <f>YEAR(TEXT(HelpMe7[[#This Row],[Updated Creation Date]],"mmm dd, yyyy hh:mm"))</f>
        <v>#VALUE!</v>
      </c>
      <c r="AC515" s="228" t="e">
        <f>WEEKNUM(TEXT(HelpMe7[[#This Row],[Updated Creation Date]],"mmm dd, yyyy hh:mm"),2)</f>
        <v>#VALUE!</v>
      </c>
      <c r="AD515" s="228" t="e">
        <f>_xlfn.CONCAT(HelpMe7[[#This Row],[Year]],"-W",HelpMe7[[#This Row],[Week'#]])</f>
        <v>#VALUE!</v>
      </c>
      <c r="AE515" s="228" t="str">
        <f>IFERROR(VLOOKUP(HelpMe7[[#This Row],[ID]],CGTracker[#All],11,FALSE),"No CG Status Found")</f>
        <v>No CG Status Found</v>
      </c>
      <c r="AF515" s="228" t="e">
        <f>MONTH(TEXT(HelpMe7[[#This Row],[Updated Creation Date]],"mmm dd, yyyy hh:mm"))</f>
        <v>#VALUE!</v>
      </c>
      <c r="AG515" s="228" t="e">
        <f>_xlfn.CONCAT(HelpMe7[[#This Row],[Year]],"-M",HelpMe7[[#This Row],[Month]])</f>
        <v>#VALUE!</v>
      </c>
      <c r="AH515" s="228" t="str">
        <f ca="1">IF(HelpMe7[[#This Row],[Age]]&lt;2,"Less than 2",IF(HelpMe7[[#This Row],[Age]]&lt;5,"From 2 to 5",IF(HelpMe7[[#This Row],[Age]]&lt;10,"From 5 to 10","More than 10")))</f>
        <v>Less than 2</v>
      </c>
      <c r="AI5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45546.745138888888</v>
      </c>
      <c r="AJ5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45547.451388888891</v>
      </c>
    </row>
    <row r="516" spans="1:36" ht="26">
      <c r="A516" s="237" t="s">
        <v>5186</v>
      </c>
      <c r="B516" s="224" t="s">
        <v>117</v>
      </c>
      <c r="C516" s="224" t="s">
        <v>795</v>
      </c>
      <c r="D516" s="1" t="s">
        <v>2330</v>
      </c>
      <c r="E516" s="224" t="s">
        <v>1382</v>
      </c>
      <c r="F516" s="224" t="s">
        <v>843</v>
      </c>
      <c r="G516" s="224" t="s">
        <v>844</v>
      </c>
      <c r="H516" s="224" t="s">
        <v>403</v>
      </c>
      <c r="I516" s="227" t="s">
        <v>5187</v>
      </c>
      <c r="J516" s="225" t="s">
        <v>5188</v>
      </c>
      <c r="K516" s="224" t="s">
        <v>885</v>
      </c>
      <c r="L516" s="225" t="s">
        <v>5189</v>
      </c>
      <c r="M516" s="224" t="s">
        <v>1382</v>
      </c>
      <c r="N516" s="224" t="s">
        <v>871</v>
      </c>
      <c r="O516" s="224" t="s">
        <v>848</v>
      </c>
      <c r="P516" s="225" t="s">
        <v>5189</v>
      </c>
      <c r="Q516" s="224" t="s">
        <v>795</v>
      </c>
      <c r="R516" s="225" t="s">
        <v>5190</v>
      </c>
      <c r="S516" s="225" t="s">
        <v>5190</v>
      </c>
      <c r="T516" s="225" t="s">
        <v>5188</v>
      </c>
      <c r="U516" s="224" t="s">
        <v>885</v>
      </c>
      <c r="V516" s="224" t="s">
        <v>1260</v>
      </c>
      <c r="W516" s="224" t="s">
        <v>888</v>
      </c>
      <c r="X516" s="228" t="str">
        <f>VLOOKUP(HelpMe7[[#This Row],[Technician]],Technicians[#All],3,FALSE)</f>
        <v>RAK Ceramics</v>
      </c>
      <c r="Y516" s="228" t="str">
        <f>VLOOKUP(HelpMe7[[#This Row],[Technician]],Technicians[#All],2,FALSE)</f>
        <v>SAP Basis</v>
      </c>
      <c r="Z516" s="233" t="e">
        <f>IF((TEXT("Oct 28, 2024 00:00 AM","mmm dd, yyyy hh:mm") - TEXT(HelpMe7[[#This Row],[Updated Creation Date]],"mmm dd, yyyy hh:mm"))&gt;0, "Yes","No")</f>
        <v>#VALUE!</v>
      </c>
      <c r="AA516" s="230">
        <f ca="1">IF(HelpMe7[[#This Row],[Updated Resolved Date]]="-",NOW()-TEXT(HelpMe7[[#This Row],[Updated Creation Date]],"mmm dd, yyyy hh:mm"),HelpMe7[[#This Row],[Updated Resolved Date]]-HelpMe7[[#This Row],[Updated Creation Date]])</f>
        <v>7.9576388888890506</v>
      </c>
      <c r="AB516" s="231" t="e">
        <f>YEAR(TEXT(HelpMe7[[#This Row],[Updated Creation Date]],"mmm dd, yyyy hh:mm"))</f>
        <v>#VALUE!</v>
      </c>
      <c r="AC516" s="228" t="e">
        <f>WEEKNUM(TEXT(HelpMe7[[#This Row],[Updated Creation Date]],"mmm dd, yyyy hh:mm"),2)</f>
        <v>#VALUE!</v>
      </c>
      <c r="AD516" s="228" t="e">
        <f>_xlfn.CONCAT(HelpMe7[[#This Row],[Year]],"-W",HelpMe7[[#This Row],[Week'#]])</f>
        <v>#VALUE!</v>
      </c>
      <c r="AE516" s="228" t="str">
        <f>IFERROR(VLOOKUP(HelpMe7[[#This Row],[ID]],CGTracker[#All],11,FALSE),"No CG Status Found")</f>
        <v>No CG Status Found</v>
      </c>
      <c r="AF516" s="228" t="e">
        <f>MONTH(TEXT(HelpMe7[[#This Row],[Updated Creation Date]],"mmm dd, yyyy hh:mm"))</f>
        <v>#VALUE!</v>
      </c>
      <c r="AG516" s="228" t="e">
        <f>_xlfn.CONCAT(HelpMe7[[#This Row],[Year]],"-M",HelpMe7[[#This Row],[Month]])</f>
        <v>#VALUE!</v>
      </c>
      <c r="AH516" s="228" t="str">
        <f ca="1">IF(HelpMe7[[#This Row],[Age]]&lt;2,"Less than 2",IF(HelpMe7[[#This Row],[Age]]&lt;5,"From 2 to 5",IF(HelpMe7[[#This Row],[Age]]&lt;10,"From 5 to 10","More than 10")))</f>
        <v>From 5 to 10</v>
      </c>
      <c r="AI5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45546.476388888892</v>
      </c>
      <c r="AJ5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45554.434027777781</v>
      </c>
    </row>
    <row r="517" spans="1:36" ht="14.5">
      <c r="A517" s="237" t="s">
        <v>5191</v>
      </c>
      <c r="B517" s="224" t="s">
        <v>156</v>
      </c>
      <c r="C517" s="224" t="s">
        <v>861</v>
      </c>
      <c r="D517" s="1" t="s">
        <v>2445</v>
      </c>
      <c r="E517" s="224" t="s">
        <v>1285</v>
      </c>
      <c r="F517" s="224" t="s">
        <v>963</v>
      </c>
      <c r="G517" s="224" t="s">
        <v>864</v>
      </c>
      <c r="H517" s="224" t="s">
        <v>403</v>
      </c>
      <c r="I517" s="227" t="s">
        <v>5192</v>
      </c>
      <c r="J517" s="225" t="s">
        <v>5193</v>
      </c>
      <c r="K517" s="224" t="s">
        <v>845</v>
      </c>
      <c r="L517" s="225" t="s">
        <v>5096</v>
      </c>
      <c r="M517" s="224" t="s">
        <v>1285</v>
      </c>
      <c r="N517" s="224" t="s">
        <v>860</v>
      </c>
      <c r="O517" s="224" t="s">
        <v>848</v>
      </c>
      <c r="P517" s="225" t="s">
        <v>5194</v>
      </c>
      <c r="Q517" s="224" t="s">
        <v>795</v>
      </c>
      <c r="R517" s="225" t="s">
        <v>5195</v>
      </c>
      <c r="S517" s="225" t="s">
        <v>5196</v>
      </c>
      <c r="T517" s="225" t="s">
        <v>5193</v>
      </c>
      <c r="U517" s="224" t="s">
        <v>1260</v>
      </c>
      <c r="V517" s="224" t="s">
        <v>1260</v>
      </c>
      <c r="W517" s="224" t="s">
        <v>850</v>
      </c>
      <c r="X517" s="228" t="str">
        <f>VLOOKUP(HelpMe7[[#This Row],[Technician]],Technicians[#All],3,FALSE)</f>
        <v>RAK Ceramics</v>
      </c>
      <c r="Y517" s="228" t="str">
        <f>VLOOKUP(HelpMe7[[#This Row],[Technician]],Technicians[#All],2,FALSE)</f>
        <v>Business Head India</v>
      </c>
      <c r="Z517" s="233" t="e">
        <f>IF((TEXT("Oct 28, 2024 00:00 AM","mmm dd, yyyy hh:mm") - TEXT(HelpMe7[[#This Row],[Updated Creation Date]],"mmm dd, yyyy hh:mm"))&gt;0, "Yes","No")</f>
        <v>#VALUE!</v>
      </c>
      <c r="AA517" s="230">
        <f ca="1">IF(HelpMe7[[#This Row],[Updated Resolved Date]]="-",NOW()-TEXT(HelpMe7[[#This Row],[Updated Creation Date]],"mmm dd, yyyy hh:mm"),HelpMe7[[#This Row],[Updated Resolved Date]]-HelpMe7[[#This Row],[Updated Creation Date]])</f>
        <v>27.279166666667152</v>
      </c>
      <c r="AB517" s="231" t="e">
        <f>YEAR(TEXT(HelpMe7[[#This Row],[Updated Creation Date]],"mmm dd, yyyy hh:mm"))</f>
        <v>#VALUE!</v>
      </c>
      <c r="AC517" s="228" t="e">
        <f>WEEKNUM(TEXT(HelpMe7[[#This Row],[Updated Creation Date]],"mmm dd, yyyy hh:mm"),2)</f>
        <v>#VALUE!</v>
      </c>
      <c r="AD517" s="228" t="e">
        <f>_xlfn.CONCAT(HelpMe7[[#This Row],[Year]],"-W",HelpMe7[[#This Row],[Week'#]])</f>
        <v>#VALUE!</v>
      </c>
      <c r="AE517" s="228" t="str">
        <f>IFERROR(VLOOKUP(HelpMe7[[#This Row],[ID]],CGTracker[#All],11,FALSE),"No CG Status Found")</f>
        <v>No CG Status Found</v>
      </c>
      <c r="AF517" s="228" t="e">
        <f>MONTH(TEXT(HelpMe7[[#This Row],[Updated Creation Date]],"mmm dd, yyyy hh:mm"))</f>
        <v>#VALUE!</v>
      </c>
      <c r="AG517" s="228" t="e">
        <f>_xlfn.CONCAT(HelpMe7[[#This Row],[Year]],"-M",HelpMe7[[#This Row],[Month]])</f>
        <v>#VALUE!</v>
      </c>
      <c r="AH517" s="228" t="str">
        <f ca="1">IF(HelpMe7[[#This Row],[Age]]&lt;2,"Less than 2",IF(HelpMe7[[#This Row],[Age]]&lt;5,"From 2 to 5",IF(HelpMe7[[#This Row],[Age]]&lt;10,"From 5 to 10","More than 10")))</f>
        <v>More than 10</v>
      </c>
      <c r="AI5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45548.443749999999</v>
      </c>
      <c r="AJ5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45575.722916666666</v>
      </c>
    </row>
    <row r="518" spans="1:36" ht="14.5">
      <c r="A518" s="237" t="s">
        <v>5197</v>
      </c>
      <c r="B518" s="224" t="s">
        <v>117</v>
      </c>
      <c r="C518" s="224" t="s">
        <v>795</v>
      </c>
      <c r="D518" s="1" t="s">
        <v>1119</v>
      </c>
      <c r="E518" s="224" t="s">
        <v>1120</v>
      </c>
      <c r="F518" s="224" t="s">
        <v>1120</v>
      </c>
      <c r="G518" s="224" t="s">
        <v>942</v>
      </c>
      <c r="H518" s="224" t="s">
        <v>268</v>
      </c>
      <c r="I518" s="227" t="s">
        <v>5198</v>
      </c>
      <c r="J518" s="225" t="s">
        <v>5199</v>
      </c>
      <c r="K518" s="224" t="s">
        <v>845</v>
      </c>
      <c r="L518" s="225" t="s">
        <v>1260</v>
      </c>
      <c r="M518" s="224" t="s">
        <v>846</v>
      </c>
      <c r="N518" s="224" t="s">
        <v>912</v>
      </c>
      <c r="O518" s="224" t="s">
        <v>920</v>
      </c>
      <c r="P518" s="225" t="s">
        <v>5200</v>
      </c>
      <c r="Q518" s="224" t="s">
        <v>795</v>
      </c>
      <c r="R518" s="225" t="s">
        <v>1260</v>
      </c>
      <c r="S518" s="225" t="s">
        <v>1260</v>
      </c>
      <c r="T518" s="225" t="s">
        <v>5199</v>
      </c>
      <c r="U518" s="224" t="s">
        <v>845</v>
      </c>
      <c r="V518" s="224" t="s">
        <v>1260</v>
      </c>
      <c r="W518" s="224" t="s">
        <v>1121</v>
      </c>
      <c r="X518" s="228" t="str">
        <f>VLOOKUP(HelpMe7[[#This Row],[Technician]],Technicians[#All],3,FALSE)</f>
        <v>RAK Ceramics</v>
      </c>
      <c r="Y518" s="228" t="str">
        <f>VLOOKUP(HelpMe7[[#This Row],[Technician]],Technicians[#All],2,FALSE)</f>
        <v>SAP Integration</v>
      </c>
      <c r="Z518" s="230" t="e">
        <f>IF((TEXT("Oct 28, 2024 00:00 AM","mmm dd, yyyy hh:mm") - TEXT(HelpMe7[[#This Row],[Updated Creation Date]],"mmm dd, yyyy hh:mm"))&gt;0, "Yes","No")</f>
        <v>#VALUE!</v>
      </c>
      <c r="AA518" s="230">
        <f ca="1">IF(HelpMe7[[#This Row],[Updated Resolved Date]]="-",NOW()-TEXT(HelpMe7[[#This Row],[Updated Creation Date]],"mmm dd, yyyy hh:mm"),HelpMe7[[#This Row],[Updated Resolved Date]]-HelpMe7[[#This Row],[Updated Creation Date]])</f>
        <v>107.33669571758946</v>
      </c>
      <c r="AB518" s="231" t="e">
        <f>YEAR(TEXT(HelpMe7[[#This Row],[Updated Creation Date]],"mmm dd, yyyy hh:mm"))</f>
        <v>#VALUE!</v>
      </c>
      <c r="AC518" s="228" t="e">
        <f>WEEKNUM(TEXT(HelpMe7[[#This Row],[Updated Creation Date]],"mmm dd, yyyy hh:mm"),2)</f>
        <v>#VALUE!</v>
      </c>
      <c r="AD518" s="228" t="e">
        <f>_xlfn.CONCAT(HelpMe7[[#This Row],[Year]],"-W",HelpMe7[[#This Row],[Week'#]])</f>
        <v>#VALUE!</v>
      </c>
      <c r="AE518" s="228" t="str">
        <f>IFERROR(VLOOKUP(HelpMe7[[#This Row],[ID]],CGTracker[#All],11,FALSE),"No CG Status Found")</f>
        <v>No CG Status Found</v>
      </c>
      <c r="AF518" s="228" t="e">
        <f>MONTH(TEXT(HelpMe7[[#This Row],[Updated Creation Date]],"mmm dd, yyyy hh:mm"))</f>
        <v>#VALUE!</v>
      </c>
      <c r="AG518" s="228" t="e">
        <f>_xlfn.CONCAT(HelpMe7[[#This Row],[Year]],"-M",HelpMe7[[#This Row],[Month]])</f>
        <v>#VALUE!</v>
      </c>
      <c r="AH518" s="228" t="str">
        <f ca="1">IF(HelpMe7[[#This Row],[Age]]&lt;2,"Less than 2",IF(HelpMe7[[#This Row],[Age]]&lt;5,"From 2 to 5",IF(HelpMe7[[#This Row],[Age]]&lt;10,"From 5 to 10","More than 10")))</f>
        <v>More than 10</v>
      </c>
      <c r="AI5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45545.448611111111</v>
      </c>
      <c r="AJ5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19" spans="1:36" ht="14.5">
      <c r="A519" s="237" t="s">
        <v>5201</v>
      </c>
      <c r="B519" s="224" t="s">
        <v>156</v>
      </c>
      <c r="C519" s="224" t="s">
        <v>861</v>
      </c>
      <c r="D519" s="1" t="s">
        <v>2177</v>
      </c>
      <c r="E519" s="224" t="s">
        <v>1162</v>
      </c>
      <c r="F519" s="224" t="s">
        <v>742</v>
      </c>
      <c r="G519" s="224" t="s">
        <v>516</v>
      </c>
      <c r="H519" s="224" t="s">
        <v>403</v>
      </c>
      <c r="I519" s="227" t="s">
        <v>5202</v>
      </c>
      <c r="J519" s="225" t="s">
        <v>5203</v>
      </c>
      <c r="K519" s="224" t="s">
        <v>845</v>
      </c>
      <c r="L519" s="225" t="s">
        <v>5204</v>
      </c>
      <c r="M519" s="224" t="s">
        <v>1162</v>
      </c>
      <c r="N519" s="224" t="s">
        <v>847</v>
      </c>
      <c r="O519" s="224" t="s">
        <v>848</v>
      </c>
      <c r="P519" s="225" t="s">
        <v>5204</v>
      </c>
      <c r="Q519" s="224" t="s">
        <v>795</v>
      </c>
      <c r="R519" s="225" t="s">
        <v>5205</v>
      </c>
      <c r="S519" s="225" t="s">
        <v>5206</v>
      </c>
      <c r="T519" s="225" t="s">
        <v>5203</v>
      </c>
      <c r="U519" s="224" t="s">
        <v>1260</v>
      </c>
      <c r="V519" s="224" t="s">
        <v>5207</v>
      </c>
      <c r="W519" s="224" t="s">
        <v>850</v>
      </c>
      <c r="X519" s="228" t="str">
        <f>VLOOKUP(HelpMe7[[#This Row],[Technician]],Technicians[#All],3,FALSE)</f>
        <v>RAK Ceramics</v>
      </c>
      <c r="Y519" s="228" t="str">
        <f>VLOOKUP(HelpMe7[[#This Row],[Technician]],Technicians[#All],2,FALSE)</f>
        <v>SAP SD</v>
      </c>
      <c r="Z519" s="233" t="e">
        <f>IF((TEXT("Oct 28, 2024 00:00 AM","mmm dd, yyyy hh:mm") - TEXT(HelpMe7[[#This Row],[Updated Creation Date]],"mmm dd, yyyy hh:mm"))&gt;0, "Yes","No")</f>
        <v>#VALUE!</v>
      </c>
      <c r="AA519" s="230">
        <f ca="1">IF(HelpMe7[[#This Row],[Updated Resolved Date]]="-",NOW()-TEXT(HelpMe7[[#This Row],[Updated Creation Date]],"mmm dd, yyyy hh:mm"),HelpMe7[[#This Row],[Updated Resolved Date]]-HelpMe7[[#This Row],[Updated Creation Date]])</f>
        <v>7.984722222223354</v>
      </c>
      <c r="AB519" s="231" t="e">
        <f>YEAR(TEXT(HelpMe7[[#This Row],[Updated Creation Date]],"mmm dd, yyyy hh:mm"))</f>
        <v>#VALUE!</v>
      </c>
      <c r="AC519" s="228" t="e">
        <f>WEEKNUM(TEXT(HelpMe7[[#This Row],[Updated Creation Date]],"mmm dd, yyyy hh:mm"),2)</f>
        <v>#VALUE!</v>
      </c>
      <c r="AD519" s="228" t="e">
        <f>_xlfn.CONCAT(HelpMe7[[#This Row],[Year]],"-W",HelpMe7[[#This Row],[Week'#]])</f>
        <v>#VALUE!</v>
      </c>
      <c r="AE519" s="228" t="str">
        <f>IFERROR(VLOOKUP(HelpMe7[[#This Row],[ID]],CGTracker[#All],11,FALSE),"No CG Status Found")</f>
        <v>No CG Status Found</v>
      </c>
      <c r="AF519" s="228" t="e">
        <f>MONTH(TEXT(HelpMe7[[#This Row],[Updated Creation Date]],"mmm dd, yyyy hh:mm"))</f>
        <v>#VALUE!</v>
      </c>
      <c r="AG519" s="228" t="e">
        <f>_xlfn.CONCAT(HelpMe7[[#This Row],[Year]],"-M",HelpMe7[[#This Row],[Month]])</f>
        <v>#VALUE!</v>
      </c>
      <c r="AH519" s="228" t="str">
        <f ca="1">IF(HelpMe7[[#This Row],[Age]]&lt;2,"Less than 2",IF(HelpMe7[[#This Row],[Age]]&lt;5,"From 2 to 5",IF(HelpMe7[[#This Row],[Age]]&lt;10,"From 5 to 10","More than 10")))</f>
        <v>From 5 to 10</v>
      </c>
      <c r="AI5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45546.428472222222</v>
      </c>
      <c r="AJ5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45554.413194444445</v>
      </c>
    </row>
    <row r="520" spans="1:36" ht="26">
      <c r="A520" s="237" t="s">
        <v>5208</v>
      </c>
      <c r="B520" s="224" t="s">
        <v>117</v>
      </c>
      <c r="C520" s="224" t="s">
        <v>861</v>
      </c>
      <c r="D520" s="1" t="s">
        <v>1694</v>
      </c>
      <c r="E520" s="224" t="s">
        <v>1109</v>
      </c>
      <c r="F520" s="224" t="s">
        <v>742</v>
      </c>
      <c r="G520" s="224" t="s">
        <v>516</v>
      </c>
      <c r="H520" s="224" t="s">
        <v>268</v>
      </c>
      <c r="I520" s="227" t="s">
        <v>5209</v>
      </c>
      <c r="J520" s="225" t="s">
        <v>849</v>
      </c>
      <c r="K520" s="224" t="s">
        <v>845</v>
      </c>
      <c r="L520" s="225" t="s">
        <v>1260</v>
      </c>
      <c r="M520" s="224" t="s">
        <v>1109</v>
      </c>
      <c r="N520" s="224" t="s">
        <v>924</v>
      </c>
      <c r="O520" s="224" t="s">
        <v>1260</v>
      </c>
      <c r="P520" s="225" t="s">
        <v>5210</v>
      </c>
      <c r="Q520" s="224" t="s">
        <v>1260</v>
      </c>
      <c r="R520" s="225" t="s">
        <v>1260</v>
      </c>
      <c r="S520" s="225" t="s">
        <v>1260</v>
      </c>
      <c r="T520" s="225" t="s">
        <v>849</v>
      </c>
      <c r="U520" s="224" t="s">
        <v>845</v>
      </c>
      <c r="V520" s="224" t="s">
        <v>1260</v>
      </c>
      <c r="W520" s="224" t="s">
        <v>850</v>
      </c>
      <c r="X520" s="228" t="str">
        <f>VLOOKUP(HelpMe7[[#This Row],[Technician]],Technicians[#All],3,FALSE)</f>
        <v>RAK Ceramics</v>
      </c>
      <c r="Y520" s="228" t="str">
        <f>VLOOKUP(HelpMe7[[#This Row],[Technician]],Technicians[#All],2,FALSE)</f>
        <v>SAP SD</v>
      </c>
      <c r="Z520" s="230" t="e">
        <f>IF((TEXT("Oct 28, 2024 00:00 AM","mmm dd, yyyy hh:mm") - TEXT(HelpMe7[[#This Row],[Updated Creation Date]],"mmm dd, yyyy hh:mm"))&gt;0, "Yes","No")</f>
        <v>#VALUE!</v>
      </c>
      <c r="AA520" s="230">
        <f ca="1">IF(HelpMe7[[#This Row],[Updated Resolved Date]]="-",NOW()-TEXT(HelpMe7[[#This Row],[Updated Creation Date]],"mmm dd, yyyy hh:mm"),HelpMe7[[#This Row],[Updated Resolved Date]]-HelpMe7[[#This Row],[Updated Creation Date]])</f>
        <v>106.11516793980991</v>
      </c>
      <c r="AB520" s="231" t="e">
        <f>YEAR(TEXT(HelpMe7[[#This Row],[Updated Creation Date]],"mmm dd, yyyy hh:mm"))</f>
        <v>#VALUE!</v>
      </c>
      <c r="AC520" s="228" t="e">
        <f>WEEKNUM(TEXT(HelpMe7[[#This Row],[Updated Creation Date]],"mmm dd, yyyy hh:mm"),2)</f>
        <v>#VALUE!</v>
      </c>
      <c r="AD520" s="228" t="e">
        <f>_xlfn.CONCAT(HelpMe7[[#This Row],[Year]],"-W",HelpMe7[[#This Row],[Week'#]])</f>
        <v>#VALUE!</v>
      </c>
      <c r="AE520" s="228" t="str">
        <f>IFERROR(VLOOKUP(HelpMe7[[#This Row],[ID]],CGTracker[#All],11,FALSE),"No CG Status Found")</f>
        <v>No CG Status Found</v>
      </c>
      <c r="AF520" s="228" t="e">
        <f>MONTH(TEXT(HelpMe7[[#This Row],[Updated Creation Date]],"mmm dd, yyyy hh:mm"))</f>
        <v>#VALUE!</v>
      </c>
      <c r="AG520" s="228" t="e">
        <f>_xlfn.CONCAT(HelpMe7[[#This Row],[Year]],"-M",HelpMe7[[#This Row],[Month]])</f>
        <v>#VALUE!</v>
      </c>
      <c r="AH520" s="228" t="str">
        <f ca="1">IF(HelpMe7[[#This Row],[Age]]&lt;2,"Less than 2",IF(HelpMe7[[#This Row],[Age]]&lt;5,"From 2 to 5",IF(HelpMe7[[#This Row],[Age]]&lt;10,"From 5 to 10","More than 10")))</f>
        <v>More than 10</v>
      </c>
      <c r="AI5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45546.670138888891</v>
      </c>
      <c r="AJ5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21" spans="1:36" ht="14.5">
      <c r="A521" s="237" t="s">
        <v>5211</v>
      </c>
      <c r="B521" s="224" t="s">
        <v>117</v>
      </c>
      <c r="C521" s="224" t="s">
        <v>906</v>
      </c>
      <c r="D521" s="1" t="s">
        <v>951</v>
      </c>
      <c r="E521" s="224" t="s">
        <v>911</v>
      </c>
      <c r="F521" s="224" t="s">
        <v>742</v>
      </c>
      <c r="G521" s="224" t="s">
        <v>864</v>
      </c>
      <c r="H521" s="224" t="s">
        <v>403</v>
      </c>
      <c r="I521" s="227" t="s">
        <v>5212</v>
      </c>
      <c r="J521" s="225" t="s">
        <v>5213</v>
      </c>
      <c r="K521" s="224" t="s">
        <v>845</v>
      </c>
      <c r="L521" s="225" t="s">
        <v>5214</v>
      </c>
      <c r="M521" s="224" t="s">
        <v>911</v>
      </c>
      <c r="N521" s="224" t="s">
        <v>912</v>
      </c>
      <c r="O521" s="224" t="s">
        <v>848</v>
      </c>
      <c r="P521" s="225" t="s">
        <v>5214</v>
      </c>
      <c r="Q521" s="224" t="s">
        <v>861</v>
      </c>
      <c r="R521" s="225" t="s">
        <v>5215</v>
      </c>
      <c r="S521" s="225" t="s">
        <v>5216</v>
      </c>
      <c r="T521" s="225" t="s">
        <v>5213</v>
      </c>
      <c r="U521" s="224" t="s">
        <v>845</v>
      </c>
      <c r="V521" s="224" t="s">
        <v>5217</v>
      </c>
      <c r="W521" s="224" t="s">
        <v>850</v>
      </c>
      <c r="X521" s="228" t="str">
        <f>VLOOKUP(HelpMe7[[#This Row],[Technician]],Technicians[#All],3,FALSE)</f>
        <v>RAK Ceramics</v>
      </c>
      <c r="Y521" s="228" t="str">
        <f>VLOOKUP(HelpMe7[[#This Row],[Technician]],Technicians[#All],2,FALSE)</f>
        <v>SAP SD</v>
      </c>
      <c r="Z521" s="233" t="e">
        <f>IF((TEXT("Oct 28, 2024 00:00 AM","mmm dd, yyyy hh:mm") - TEXT(HelpMe7[[#This Row],[Updated Creation Date]],"mmm dd, yyyy hh:mm"))&gt;0, "Yes","No")</f>
        <v>#VALUE!</v>
      </c>
      <c r="AA521" s="230">
        <f ca="1">IF(HelpMe7[[#This Row],[Updated Resolved Date]]="-",NOW()-TEXT(HelpMe7[[#This Row],[Updated Creation Date]],"mmm dd, yyyy hh:mm"),HelpMe7[[#This Row],[Updated Resolved Date]]-HelpMe7[[#This Row],[Updated Creation Date]])</f>
        <v>38.040277777778101</v>
      </c>
      <c r="AB521" s="231" t="e">
        <f>YEAR(TEXT(HelpMe7[[#This Row],[Updated Creation Date]],"mmm dd, yyyy hh:mm"))</f>
        <v>#VALUE!</v>
      </c>
      <c r="AC521" s="228" t="e">
        <f>WEEKNUM(TEXT(HelpMe7[[#This Row],[Updated Creation Date]],"mmm dd, yyyy hh:mm"),2)</f>
        <v>#VALUE!</v>
      </c>
      <c r="AD521" s="228" t="e">
        <f>_xlfn.CONCAT(HelpMe7[[#This Row],[Year]],"-W",HelpMe7[[#This Row],[Week'#]])</f>
        <v>#VALUE!</v>
      </c>
      <c r="AE521" s="228" t="str">
        <f>IFERROR(VLOOKUP(HelpMe7[[#This Row],[ID]],CGTracker[#All],11,FALSE),"No CG Status Found")</f>
        <v>No CG Status Found</v>
      </c>
      <c r="AF521" s="228" t="e">
        <f>MONTH(TEXT(HelpMe7[[#This Row],[Updated Creation Date]],"mmm dd, yyyy hh:mm"))</f>
        <v>#VALUE!</v>
      </c>
      <c r="AG521" s="228" t="e">
        <f>_xlfn.CONCAT(HelpMe7[[#This Row],[Year]],"-M",HelpMe7[[#This Row],[Month]])</f>
        <v>#VALUE!</v>
      </c>
      <c r="AH521" s="228" t="str">
        <f ca="1">IF(HelpMe7[[#This Row],[Age]]&lt;2,"Less than 2",IF(HelpMe7[[#This Row],[Age]]&lt;5,"From 2 to 5",IF(HelpMe7[[#This Row],[Age]]&lt;10,"From 5 to 10","More than 10")))</f>
        <v>More than 10</v>
      </c>
      <c r="AI5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45551.445833333331</v>
      </c>
      <c r="AJ5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45589.486111111109</v>
      </c>
    </row>
    <row r="522" spans="1:36" ht="14.5">
      <c r="A522" s="237" t="s">
        <v>5218</v>
      </c>
      <c r="B522" s="224" t="s">
        <v>156</v>
      </c>
      <c r="C522" s="224" t="s">
        <v>795</v>
      </c>
      <c r="D522" s="1" t="s">
        <v>1038</v>
      </c>
      <c r="E522" s="224" t="s">
        <v>1039</v>
      </c>
      <c r="F522" s="224" t="s">
        <v>742</v>
      </c>
      <c r="G522" s="224" t="s">
        <v>942</v>
      </c>
      <c r="H522" s="224" t="s">
        <v>403</v>
      </c>
      <c r="I522" s="227" t="s">
        <v>5219</v>
      </c>
      <c r="J522" s="225" t="s">
        <v>5220</v>
      </c>
      <c r="K522" s="224" t="s">
        <v>845</v>
      </c>
      <c r="L522" s="225" t="s">
        <v>4179</v>
      </c>
      <c r="M522" s="224" t="s">
        <v>1039</v>
      </c>
      <c r="N522" s="224" t="s">
        <v>934</v>
      </c>
      <c r="O522" s="224" t="s">
        <v>848</v>
      </c>
      <c r="P522" s="225" t="s">
        <v>4179</v>
      </c>
      <c r="Q522" s="224" t="s">
        <v>795</v>
      </c>
      <c r="R522" s="225" t="s">
        <v>5221</v>
      </c>
      <c r="S522" s="225" t="s">
        <v>5222</v>
      </c>
      <c r="T522" s="225" t="s">
        <v>5220</v>
      </c>
      <c r="U522" s="224" t="s">
        <v>1260</v>
      </c>
      <c r="V522" s="224" t="s">
        <v>1260</v>
      </c>
      <c r="W522" s="224" t="s">
        <v>850</v>
      </c>
      <c r="X522" s="228" t="str">
        <f>VLOOKUP(HelpMe7[[#This Row],[Technician]],Technicians[#All],3,FALSE)</f>
        <v>RAK Ceramics</v>
      </c>
      <c r="Y522" s="228" t="str">
        <f>VLOOKUP(HelpMe7[[#This Row],[Technician]],Technicians[#All],2,FALSE)</f>
        <v>SAP SD</v>
      </c>
      <c r="Z522" s="233" t="e">
        <f>IF((TEXT("Oct 28, 2024 00:00 AM","mmm dd, yyyy hh:mm") - TEXT(HelpMe7[[#This Row],[Updated Creation Date]],"mmm dd, yyyy hh:mm"))&gt;0, "Yes","No")</f>
        <v>#VALUE!</v>
      </c>
      <c r="AA522" s="230">
        <f ca="1">IF(HelpMe7[[#This Row],[Updated Resolved Date]]="-",NOW()-TEXT(HelpMe7[[#This Row],[Updated Creation Date]],"mmm dd, yyyy hh:mm"),HelpMe7[[#This Row],[Updated Resolved Date]]-HelpMe7[[#This Row],[Updated Creation Date]])</f>
        <v>19.335416666661331</v>
      </c>
      <c r="AB522" s="231" t="e">
        <f>YEAR(TEXT(HelpMe7[[#This Row],[Updated Creation Date]],"mmm dd, yyyy hh:mm"))</f>
        <v>#VALUE!</v>
      </c>
      <c r="AC522" s="228" t="e">
        <f>WEEKNUM(TEXT(HelpMe7[[#This Row],[Updated Creation Date]],"mmm dd, yyyy hh:mm"),2)</f>
        <v>#VALUE!</v>
      </c>
      <c r="AD522" s="228" t="e">
        <f>_xlfn.CONCAT(HelpMe7[[#This Row],[Year]],"-W",HelpMe7[[#This Row],[Week'#]])</f>
        <v>#VALUE!</v>
      </c>
      <c r="AE522" s="228" t="str">
        <f>IFERROR(VLOOKUP(HelpMe7[[#This Row],[ID]],CGTracker[#All],11,FALSE),"No CG Status Found")</f>
        <v>No CG Status Found</v>
      </c>
      <c r="AF522" s="228" t="e">
        <f>MONTH(TEXT(HelpMe7[[#This Row],[Updated Creation Date]],"mmm dd, yyyy hh:mm"))</f>
        <v>#VALUE!</v>
      </c>
      <c r="AG522" s="228" t="e">
        <f>_xlfn.CONCAT(HelpMe7[[#This Row],[Year]],"-M",HelpMe7[[#This Row],[Month]])</f>
        <v>#VALUE!</v>
      </c>
      <c r="AH522" s="228" t="str">
        <f ca="1">IF(HelpMe7[[#This Row],[Age]]&lt;2,"Less than 2",IF(HelpMe7[[#This Row],[Age]]&lt;5,"From 2 to 5",IF(HelpMe7[[#This Row],[Age]]&lt;10,"From 5 to 10","More than 10")))</f>
        <v>More than 10</v>
      </c>
      <c r="AI5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45546.415972222225</v>
      </c>
      <c r="AJ5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45565.751388888886</v>
      </c>
    </row>
    <row r="523" spans="1:36" ht="14.5">
      <c r="A523" s="237" t="s">
        <v>5223</v>
      </c>
      <c r="B523" s="224" t="s">
        <v>156</v>
      </c>
      <c r="C523" s="224" t="s">
        <v>881</v>
      </c>
      <c r="D523" s="1" t="s">
        <v>5224</v>
      </c>
      <c r="E523" s="224" t="s">
        <v>1645</v>
      </c>
      <c r="F523" s="224" t="s">
        <v>742</v>
      </c>
      <c r="G523" s="224" t="s">
        <v>942</v>
      </c>
      <c r="H523" s="224" t="s">
        <v>403</v>
      </c>
      <c r="I523" s="227" t="s">
        <v>5225</v>
      </c>
      <c r="J523" s="225" t="s">
        <v>5226</v>
      </c>
      <c r="K523" s="224" t="s">
        <v>845</v>
      </c>
      <c r="L523" s="225" t="s">
        <v>5227</v>
      </c>
      <c r="M523" s="224" t="s">
        <v>1645</v>
      </c>
      <c r="N523" s="224" t="s">
        <v>860</v>
      </c>
      <c r="O523" s="224" t="s">
        <v>848</v>
      </c>
      <c r="P523" s="225" t="s">
        <v>5227</v>
      </c>
      <c r="Q523" s="224" t="s">
        <v>881</v>
      </c>
      <c r="R523" s="225" t="s">
        <v>5228</v>
      </c>
      <c r="S523" s="225" t="s">
        <v>5228</v>
      </c>
      <c r="T523" s="225" t="s">
        <v>5226</v>
      </c>
      <c r="U523" s="224" t="s">
        <v>1260</v>
      </c>
      <c r="V523" s="224" t="s">
        <v>5229</v>
      </c>
      <c r="W523" s="224" t="s">
        <v>850</v>
      </c>
      <c r="X523" s="228" t="str">
        <f>VLOOKUP(HelpMe7[[#This Row],[Technician]],Technicians[#All],3,FALSE)</f>
        <v>RAK Ceramics</v>
      </c>
      <c r="Y523" s="228" t="str">
        <f>VLOOKUP(HelpMe7[[#This Row],[Technician]],Technicians[#All],2,FALSE)</f>
        <v>SAP SD</v>
      </c>
      <c r="Z523" s="233" t="e">
        <f>IF((TEXT("Oct 28, 2024 00:00 AM","mmm dd, yyyy hh:mm") - TEXT(HelpMe7[[#This Row],[Updated Creation Date]],"mmm dd, yyyy hh:mm"))&gt;0, "Yes","No")</f>
        <v>#VALUE!</v>
      </c>
      <c r="AA523" s="230">
        <f ca="1">IF(HelpMe7[[#This Row],[Updated Resolved Date]]="-",NOW()-TEXT(HelpMe7[[#This Row],[Updated Creation Date]],"mmm dd, yyyy hh:mm"),HelpMe7[[#This Row],[Updated Resolved Date]]-HelpMe7[[#This Row],[Updated Creation Date]])</f>
        <v>6.2395833333284827</v>
      </c>
      <c r="AB523" s="231" t="e">
        <f>YEAR(TEXT(HelpMe7[[#This Row],[Updated Creation Date]],"mmm dd, yyyy hh:mm"))</f>
        <v>#VALUE!</v>
      </c>
      <c r="AC523" s="228" t="e">
        <f>WEEKNUM(TEXT(HelpMe7[[#This Row],[Updated Creation Date]],"mmm dd, yyyy hh:mm"),2)</f>
        <v>#VALUE!</v>
      </c>
      <c r="AD523" s="228" t="e">
        <f>_xlfn.CONCAT(HelpMe7[[#This Row],[Year]],"-W",HelpMe7[[#This Row],[Week'#]])</f>
        <v>#VALUE!</v>
      </c>
      <c r="AE523" s="228" t="str">
        <f>IFERROR(VLOOKUP(HelpMe7[[#This Row],[ID]],CGTracker[#All],11,FALSE),"No CG Status Found")</f>
        <v>No CG Status Found</v>
      </c>
      <c r="AF523" s="228" t="e">
        <f>MONTH(TEXT(HelpMe7[[#This Row],[Updated Creation Date]],"mmm dd, yyyy hh:mm"))</f>
        <v>#VALUE!</v>
      </c>
      <c r="AG523" s="228" t="e">
        <f>_xlfn.CONCAT(HelpMe7[[#This Row],[Year]],"-M",HelpMe7[[#This Row],[Month]])</f>
        <v>#VALUE!</v>
      </c>
      <c r="AH523" s="228" t="str">
        <f ca="1">IF(HelpMe7[[#This Row],[Age]]&lt;2,"Less than 2",IF(HelpMe7[[#This Row],[Age]]&lt;5,"From 2 to 5",IF(HelpMe7[[#This Row],[Age]]&lt;10,"From 5 to 10","More than 10")))</f>
        <v>From 5 to 10</v>
      </c>
      <c r="AI5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45546.500694444447</v>
      </c>
      <c r="AJ5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45552.740277777775</v>
      </c>
    </row>
    <row r="524" spans="1:36" ht="14.5">
      <c r="A524" s="237" t="s">
        <v>5230</v>
      </c>
      <c r="B524" s="224" t="s">
        <v>156</v>
      </c>
      <c r="C524" s="224" t="s">
        <v>795</v>
      </c>
      <c r="D524" s="1" t="s">
        <v>2365</v>
      </c>
      <c r="E524" s="224" t="s">
        <v>963</v>
      </c>
      <c r="F524" s="224" t="s">
        <v>843</v>
      </c>
      <c r="G524" s="224" t="s">
        <v>844</v>
      </c>
      <c r="H524" s="224" t="s">
        <v>403</v>
      </c>
      <c r="I524" s="227" t="s">
        <v>5231</v>
      </c>
      <c r="J524" s="225" t="s">
        <v>5232</v>
      </c>
      <c r="K524" s="224" t="s">
        <v>845</v>
      </c>
      <c r="L524" s="225" t="s">
        <v>5233</v>
      </c>
      <c r="M524" s="224" t="s">
        <v>963</v>
      </c>
      <c r="N524" s="224" t="s">
        <v>912</v>
      </c>
      <c r="O524" s="224" t="s">
        <v>848</v>
      </c>
      <c r="P524" s="225" t="s">
        <v>5234</v>
      </c>
      <c r="Q524" s="224" t="s">
        <v>795</v>
      </c>
      <c r="R524" s="225" t="s">
        <v>5235</v>
      </c>
      <c r="S524" s="225" t="s">
        <v>5235</v>
      </c>
      <c r="T524" s="225" t="s">
        <v>5232</v>
      </c>
      <c r="U524" s="224" t="s">
        <v>1260</v>
      </c>
      <c r="V524" s="224" t="s">
        <v>1260</v>
      </c>
      <c r="W524" s="224" t="s">
        <v>850</v>
      </c>
      <c r="X524" s="228" t="str">
        <f>VLOOKUP(HelpMe7[[#This Row],[Technician]],Technicians[#All],3,FALSE)</f>
        <v>RAK Ceramics</v>
      </c>
      <c r="Y524" s="228" t="str">
        <f>VLOOKUP(HelpMe7[[#This Row],[Technician]],Technicians[#All],2,FALSE)</f>
        <v>SAP Basis</v>
      </c>
      <c r="Z524" s="233" t="e">
        <f>IF((TEXT("Oct 28, 2024 00:00 AM","mmm dd, yyyy hh:mm") - TEXT(HelpMe7[[#This Row],[Updated Creation Date]],"mmm dd, yyyy hh:mm"))&gt;0, "Yes","No")</f>
        <v>#VALUE!</v>
      </c>
      <c r="AA524" s="230">
        <f ca="1">IF(HelpMe7[[#This Row],[Updated Resolved Date]]="-",NOW()-TEXT(HelpMe7[[#This Row],[Updated Creation Date]],"mmm dd, yyyy hh:mm"),HelpMe7[[#This Row],[Updated Resolved Date]]-HelpMe7[[#This Row],[Updated Creation Date]])</f>
        <v>0.2930555555576575</v>
      </c>
      <c r="AB524" s="231" t="e">
        <f>YEAR(TEXT(HelpMe7[[#This Row],[Updated Creation Date]],"mmm dd, yyyy hh:mm"))</f>
        <v>#VALUE!</v>
      </c>
      <c r="AC524" s="228" t="e">
        <f>WEEKNUM(TEXT(HelpMe7[[#This Row],[Updated Creation Date]],"mmm dd, yyyy hh:mm"),2)</f>
        <v>#VALUE!</v>
      </c>
      <c r="AD524" s="228" t="e">
        <f>_xlfn.CONCAT(HelpMe7[[#This Row],[Year]],"-W",HelpMe7[[#This Row],[Week'#]])</f>
        <v>#VALUE!</v>
      </c>
      <c r="AE524" s="228" t="str">
        <f>IFERROR(VLOOKUP(HelpMe7[[#This Row],[ID]],CGTracker[#All],11,FALSE),"No CG Status Found")</f>
        <v>No CG Status Found</v>
      </c>
      <c r="AF524" s="228" t="e">
        <f>MONTH(TEXT(HelpMe7[[#This Row],[Updated Creation Date]],"mmm dd, yyyy hh:mm"))</f>
        <v>#VALUE!</v>
      </c>
      <c r="AG524" s="228" t="e">
        <f>_xlfn.CONCAT(HelpMe7[[#This Row],[Year]],"-M",HelpMe7[[#This Row],[Month]])</f>
        <v>#VALUE!</v>
      </c>
      <c r="AH524" s="228" t="str">
        <f ca="1">IF(HelpMe7[[#This Row],[Age]]&lt;2,"Less than 2",IF(HelpMe7[[#This Row],[Age]]&lt;5,"From 2 to 5",IF(HelpMe7[[#This Row],[Age]]&lt;10,"From 5 to 10","More than 10")))</f>
        <v>Less than 2</v>
      </c>
      <c r="AI5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45548.455555555556</v>
      </c>
      <c r="AJ5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25" spans="1:36" ht="26">
      <c r="A525" s="237" t="s">
        <v>5236</v>
      </c>
      <c r="B525" s="224" t="s">
        <v>117</v>
      </c>
      <c r="C525" s="224" t="s">
        <v>906</v>
      </c>
      <c r="D525" s="1" t="s">
        <v>626</v>
      </c>
      <c r="E525" s="224" t="s">
        <v>1068</v>
      </c>
      <c r="F525" s="224" t="s">
        <v>941</v>
      </c>
      <c r="G525" s="224" t="s">
        <v>942</v>
      </c>
      <c r="H525" s="224" t="s">
        <v>746</v>
      </c>
      <c r="I525" s="227" t="s">
        <v>5237</v>
      </c>
      <c r="J525" s="225" t="s">
        <v>5238</v>
      </c>
      <c r="K525" s="224" t="s">
        <v>845</v>
      </c>
      <c r="L525" s="225" t="s">
        <v>1260</v>
      </c>
      <c r="M525" s="224" t="s">
        <v>1068</v>
      </c>
      <c r="N525" s="224" t="s">
        <v>1005</v>
      </c>
      <c r="O525" s="224" t="s">
        <v>848</v>
      </c>
      <c r="P525" s="225" t="s">
        <v>5239</v>
      </c>
      <c r="Q525" s="224" t="s">
        <v>861</v>
      </c>
      <c r="R525" s="225" t="s">
        <v>1260</v>
      </c>
      <c r="S525" s="225" t="s">
        <v>5240</v>
      </c>
      <c r="T525" s="225" t="s">
        <v>5238</v>
      </c>
      <c r="U525" s="224" t="s">
        <v>845</v>
      </c>
      <c r="V525" s="224" t="s">
        <v>1260</v>
      </c>
      <c r="W525" s="224" t="s">
        <v>850</v>
      </c>
      <c r="X525" s="228" t="str">
        <f>VLOOKUP(HelpMe7[[#This Row],[Technician]],Technicians[#All],3,FALSE)</f>
        <v>Capgemini</v>
      </c>
      <c r="Y525" s="228" t="str">
        <f>VLOOKUP(HelpMe7[[#This Row],[Technician]],Technicians[#All],2,FALSE)</f>
        <v>SAP FICO</v>
      </c>
      <c r="Z525" s="233" t="e">
        <f>IF((TEXT("Oct 28, 2024 00:00 AM","mmm dd, yyyy hh:mm") - TEXT(HelpMe7[[#This Row],[Updated Creation Date]],"mmm dd, yyyy hh:mm"))&gt;0, "Yes","No")</f>
        <v>#VALUE!</v>
      </c>
      <c r="AA525" s="230">
        <f ca="1">IF(HelpMe7[[#This Row],[Updated Resolved Date]]="-",NOW()-TEXT(HelpMe7[[#This Row],[Updated Creation Date]],"mmm dd, yyyy hh:mm"),HelpMe7[[#This Row],[Updated Resolved Date]]-HelpMe7[[#This Row],[Updated Creation Date]])</f>
        <v>105.2887790509194</v>
      </c>
      <c r="AB525" s="231" t="e">
        <f>YEAR(TEXT(HelpMe7[[#This Row],[Updated Creation Date]],"mmm dd, yyyy hh:mm"))</f>
        <v>#VALUE!</v>
      </c>
      <c r="AC525" s="228" t="e">
        <f>WEEKNUM(TEXT(HelpMe7[[#This Row],[Updated Creation Date]],"mmm dd, yyyy hh:mm"),2)</f>
        <v>#VALUE!</v>
      </c>
      <c r="AD525" s="228" t="e">
        <f>_xlfn.CONCAT(HelpMe7[[#This Row],[Year]],"-W",HelpMe7[[#This Row],[Week'#]])</f>
        <v>#VALUE!</v>
      </c>
      <c r="AE525" s="228" t="str">
        <f>IFERROR(VLOOKUP(HelpMe7[[#This Row],[ID]],CGTracker[#All],11,FALSE),"No CG Status Found")</f>
        <v>No CG Status Found</v>
      </c>
      <c r="AF525" s="228" t="e">
        <f>MONTH(TEXT(HelpMe7[[#This Row],[Updated Creation Date]],"mmm dd, yyyy hh:mm"))</f>
        <v>#VALUE!</v>
      </c>
      <c r="AG525" s="228" t="e">
        <f>_xlfn.CONCAT(HelpMe7[[#This Row],[Year]],"-M",HelpMe7[[#This Row],[Month]])</f>
        <v>#VALUE!</v>
      </c>
      <c r="AH525" s="228" t="str">
        <f ca="1">IF(HelpMe7[[#This Row],[Age]]&lt;2,"Less than 2",IF(HelpMe7[[#This Row],[Age]]&lt;5,"From 2 to 5",IF(HelpMe7[[#This Row],[Age]]&lt;10,"From 5 to 10","More than 10")))</f>
        <v>More than 10</v>
      </c>
      <c r="AI5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45547.496527777781</v>
      </c>
      <c r="AJ5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26" spans="1:36" ht="26">
      <c r="A526" s="237">
        <v>4000003035</v>
      </c>
      <c r="B526" s="224" t="s">
        <v>117</v>
      </c>
      <c r="C526" s="224" t="s">
        <v>795</v>
      </c>
      <c r="D526" s="1" t="s">
        <v>1023</v>
      </c>
      <c r="E526" s="224" t="s">
        <v>1024</v>
      </c>
      <c r="F526" s="224" t="s">
        <v>518</v>
      </c>
      <c r="G526" s="224" t="s">
        <v>516</v>
      </c>
      <c r="H526" s="224" t="s">
        <v>746</v>
      </c>
      <c r="I526" s="227" t="s">
        <v>5241</v>
      </c>
      <c r="J526" s="225" t="s">
        <v>5242</v>
      </c>
      <c r="K526" s="224" t="s">
        <v>845</v>
      </c>
      <c r="L526" s="225" t="s">
        <v>1260</v>
      </c>
      <c r="M526" s="224" t="s">
        <v>1024</v>
      </c>
      <c r="N526" s="224" t="s">
        <v>860</v>
      </c>
      <c r="O526" s="224" t="s">
        <v>848</v>
      </c>
      <c r="P526" s="225" t="s">
        <v>5243</v>
      </c>
      <c r="Q526" s="224" t="s">
        <v>795</v>
      </c>
      <c r="R526" s="225" t="s">
        <v>1260</v>
      </c>
      <c r="S526" s="225" t="s">
        <v>5244</v>
      </c>
      <c r="T526" s="225" t="s">
        <v>5242</v>
      </c>
      <c r="U526" s="224" t="s">
        <v>845</v>
      </c>
      <c r="V526" s="224" t="s">
        <v>1260</v>
      </c>
      <c r="W526" s="224" t="s">
        <v>850</v>
      </c>
      <c r="X526" s="228" t="str">
        <f>VLOOKUP(HelpMe7[[#This Row],[Technician]],Technicians[#All],3,FALSE)</f>
        <v>Capgemini</v>
      </c>
      <c r="Y526" s="228" t="str">
        <f>VLOOKUP(HelpMe7[[#This Row],[Technician]],Technicians[#All],2,FALSE)</f>
        <v>SAP SD</v>
      </c>
      <c r="Z526" s="233" t="e">
        <f>IF((TEXT("Oct 28, 2024 00:00 AM","mmm dd, yyyy hh:mm") - TEXT(HelpMe7[[#This Row],[Updated Creation Date]],"mmm dd, yyyy hh:mm"))&gt;0, "Yes","No")</f>
        <v>#VALUE!</v>
      </c>
      <c r="AA526" s="230">
        <f ca="1">IF(HelpMe7[[#This Row],[Updated Resolved Date]]="-",NOW()-TEXT(HelpMe7[[#This Row],[Updated Creation Date]],"mmm dd, yyyy hh:mm"),HelpMe7[[#This Row],[Updated Resolved Date]]-HelpMe7[[#This Row],[Updated Creation Date]])</f>
        <v>104.14780682870332</v>
      </c>
      <c r="AB526" s="231" t="e">
        <f>YEAR(TEXT(HelpMe7[[#This Row],[Updated Creation Date]],"mmm dd, yyyy hh:mm"))</f>
        <v>#VALUE!</v>
      </c>
      <c r="AC526" s="228" t="e">
        <f>WEEKNUM(TEXT(HelpMe7[[#This Row],[Updated Creation Date]],"mmm dd, yyyy hh:mm"),2)</f>
        <v>#VALUE!</v>
      </c>
      <c r="AD526" s="228" t="e">
        <f>_xlfn.CONCAT(HelpMe7[[#This Row],[Year]],"-W",HelpMe7[[#This Row],[Week'#]])</f>
        <v>#VALUE!</v>
      </c>
      <c r="AE526" s="228" t="str">
        <f>IFERROR(VLOOKUP(HelpMe7[[#This Row],[ID]],CGTracker[#All],11,FALSE),"No CG Status Found")</f>
        <v>User acceptance</v>
      </c>
      <c r="AF526" s="228" t="e">
        <f>MONTH(TEXT(HelpMe7[[#This Row],[Updated Creation Date]],"mmm dd, yyyy hh:mm"))</f>
        <v>#VALUE!</v>
      </c>
      <c r="AG526" s="228" t="e">
        <f>_xlfn.CONCAT(HelpMe7[[#This Row],[Year]],"-M",HelpMe7[[#This Row],[Month]])</f>
        <v>#VALUE!</v>
      </c>
      <c r="AH526" s="228" t="str">
        <f ca="1">IF(HelpMe7[[#This Row],[Age]]&lt;2,"Less than 2",IF(HelpMe7[[#This Row],[Age]]&lt;5,"From 2 to 5",IF(HelpMe7[[#This Row],[Age]]&lt;10,"From 5 to 10","More than 10")))</f>
        <v>More than 10</v>
      </c>
      <c r="AI5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45548.637499999997</v>
      </c>
      <c r="AJ5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27" spans="1:36" ht="26">
      <c r="A527" s="237" t="s">
        <v>5245</v>
      </c>
      <c r="B527" s="224" t="s">
        <v>117</v>
      </c>
      <c r="C527" s="224" t="s">
        <v>795</v>
      </c>
      <c r="D527" s="1" t="s">
        <v>2146</v>
      </c>
      <c r="E527" s="224" t="s">
        <v>1102</v>
      </c>
      <c r="F527" s="224" t="s">
        <v>843</v>
      </c>
      <c r="G527" s="224" t="s">
        <v>844</v>
      </c>
      <c r="H527" s="224" t="s">
        <v>403</v>
      </c>
      <c r="I527" s="227" t="s">
        <v>5246</v>
      </c>
      <c r="J527" s="225" t="s">
        <v>5247</v>
      </c>
      <c r="K527" s="224" t="s">
        <v>885</v>
      </c>
      <c r="L527" s="225" t="s">
        <v>4702</v>
      </c>
      <c r="M527" s="224" t="s">
        <v>1102</v>
      </c>
      <c r="N527" s="224" t="s">
        <v>971</v>
      </c>
      <c r="O527" s="224" t="s">
        <v>848</v>
      </c>
      <c r="P527" s="225" t="s">
        <v>4702</v>
      </c>
      <c r="Q527" s="224" t="s">
        <v>795</v>
      </c>
      <c r="R527" s="225" t="s">
        <v>5248</v>
      </c>
      <c r="S527" s="225" t="s">
        <v>5248</v>
      </c>
      <c r="T527" s="225" t="s">
        <v>5247</v>
      </c>
      <c r="U527" s="224" t="s">
        <v>885</v>
      </c>
      <c r="V527" s="224" t="s">
        <v>1260</v>
      </c>
      <c r="W527" s="224" t="s">
        <v>888</v>
      </c>
      <c r="X527" s="228" t="str">
        <f>VLOOKUP(HelpMe7[[#This Row],[Technician]],Technicians[#All],3,FALSE)</f>
        <v>RAK Ceramics</v>
      </c>
      <c r="Y527" s="228" t="str">
        <f>VLOOKUP(HelpMe7[[#This Row],[Technician]],Technicians[#All],2,FALSE)</f>
        <v>SAP Basis</v>
      </c>
      <c r="Z527" s="233" t="e">
        <f>IF((TEXT("Oct 28, 2024 00:00 AM","mmm dd, yyyy hh:mm") - TEXT(HelpMe7[[#This Row],[Updated Creation Date]],"mmm dd, yyyy hh:mm"))&gt;0, "Yes","No")</f>
        <v>#VALUE!</v>
      </c>
      <c r="AA527" s="230">
        <f ca="1">IF(HelpMe7[[#This Row],[Updated Resolved Date]]="-",NOW()-TEXT(HelpMe7[[#This Row],[Updated Creation Date]],"mmm dd, yyyy hh:mm"),HelpMe7[[#This Row],[Updated Resolved Date]]-HelpMe7[[#This Row],[Updated Creation Date]])</f>
        <v>8.03125</v>
      </c>
      <c r="AB527" s="231" t="e">
        <f>YEAR(TEXT(HelpMe7[[#This Row],[Updated Creation Date]],"mmm dd, yyyy hh:mm"))</f>
        <v>#VALUE!</v>
      </c>
      <c r="AC527" s="228" t="e">
        <f>WEEKNUM(TEXT(HelpMe7[[#This Row],[Updated Creation Date]],"mmm dd, yyyy hh:mm"),2)</f>
        <v>#VALUE!</v>
      </c>
      <c r="AD527" s="228" t="e">
        <f>_xlfn.CONCAT(HelpMe7[[#This Row],[Year]],"-W",HelpMe7[[#This Row],[Week'#]])</f>
        <v>#VALUE!</v>
      </c>
      <c r="AE527" s="228" t="str">
        <f>IFERROR(VLOOKUP(HelpMe7[[#This Row],[ID]],CGTracker[#All],11,FALSE),"No CG Status Found")</f>
        <v>No CG Status Found</v>
      </c>
      <c r="AF527" s="228" t="e">
        <f>MONTH(TEXT(HelpMe7[[#This Row],[Updated Creation Date]],"mmm dd, yyyy hh:mm"))</f>
        <v>#VALUE!</v>
      </c>
      <c r="AG527" s="228" t="e">
        <f>_xlfn.CONCAT(HelpMe7[[#This Row],[Year]],"-M",HelpMe7[[#This Row],[Month]])</f>
        <v>#VALUE!</v>
      </c>
      <c r="AH527" s="228" t="str">
        <f ca="1">IF(HelpMe7[[#This Row],[Age]]&lt;2,"Less than 2",IF(HelpMe7[[#This Row],[Age]]&lt;5,"From 2 to 5",IF(HelpMe7[[#This Row],[Age]]&lt;10,"From 5 to 10","More than 10")))</f>
        <v>From 5 to 10</v>
      </c>
      <c r="AI5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45546.605555555558</v>
      </c>
      <c r="AJ5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45554.636805555558</v>
      </c>
    </row>
    <row r="528" spans="1:36" ht="14.5">
      <c r="A528" s="237" t="s">
        <v>5249</v>
      </c>
      <c r="B528" s="224" t="s">
        <v>117</v>
      </c>
      <c r="C528" s="224" t="s">
        <v>795</v>
      </c>
      <c r="D528" s="1" t="s">
        <v>1915</v>
      </c>
      <c r="E528" s="224" t="s">
        <v>1102</v>
      </c>
      <c r="F528" s="224" t="s">
        <v>843</v>
      </c>
      <c r="G528" s="224" t="s">
        <v>844</v>
      </c>
      <c r="H528" s="224" t="s">
        <v>403</v>
      </c>
      <c r="I528" s="227" t="s">
        <v>5250</v>
      </c>
      <c r="J528" s="225" t="s">
        <v>5251</v>
      </c>
      <c r="K528" s="224" t="s">
        <v>845</v>
      </c>
      <c r="L528" s="225" t="s">
        <v>4702</v>
      </c>
      <c r="M528" s="224" t="s">
        <v>1102</v>
      </c>
      <c r="N528" s="224" t="s">
        <v>971</v>
      </c>
      <c r="O528" s="224" t="s">
        <v>848</v>
      </c>
      <c r="P528" s="225" t="s">
        <v>4702</v>
      </c>
      <c r="Q528" s="224" t="s">
        <v>795</v>
      </c>
      <c r="R528" s="225" t="s">
        <v>5252</v>
      </c>
      <c r="S528" s="225" t="s">
        <v>5252</v>
      </c>
      <c r="T528" s="225" t="s">
        <v>5251</v>
      </c>
      <c r="U528" s="224" t="s">
        <v>885</v>
      </c>
      <c r="V528" s="224" t="s">
        <v>1260</v>
      </c>
      <c r="W528" s="224" t="s">
        <v>850</v>
      </c>
      <c r="X528" s="228" t="str">
        <f>VLOOKUP(HelpMe7[[#This Row],[Technician]],Technicians[#All],3,FALSE)</f>
        <v>RAK Ceramics</v>
      </c>
      <c r="Y528" s="228" t="str">
        <f>VLOOKUP(HelpMe7[[#This Row],[Technician]],Technicians[#All],2,FALSE)</f>
        <v>SAP Basis</v>
      </c>
      <c r="Z528" s="233" t="e">
        <f>IF((TEXT("Oct 28, 2024 00:00 AM","mmm dd, yyyy hh:mm") - TEXT(HelpMe7[[#This Row],[Updated Creation Date]],"mmm dd, yyyy hh:mm"))&gt;0, "Yes","No")</f>
        <v>#VALUE!</v>
      </c>
      <c r="AA528" s="230">
        <f ca="1">IF(HelpMe7[[#This Row],[Updated Resolved Date]]="-",NOW()-TEXT(HelpMe7[[#This Row],[Updated Creation Date]],"mmm dd, yyyy hh:mm"),HelpMe7[[#This Row],[Updated Resolved Date]]-HelpMe7[[#This Row],[Updated Creation Date]])</f>
        <v>8.0270833333343035</v>
      </c>
      <c r="AB528" s="231" t="e">
        <f>YEAR(TEXT(HelpMe7[[#This Row],[Updated Creation Date]],"mmm dd, yyyy hh:mm"))</f>
        <v>#VALUE!</v>
      </c>
      <c r="AC528" s="228" t="e">
        <f>WEEKNUM(TEXT(HelpMe7[[#This Row],[Updated Creation Date]],"mmm dd, yyyy hh:mm"),2)</f>
        <v>#VALUE!</v>
      </c>
      <c r="AD528" s="228" t="e">
        <f>_xlfn.CONCAT(HelpMe7[[#This Row],[Year]],"-W",HelpMe7[[#This Row],[Week'#]])</f>
        <v>#VALUE!</v>
      </c>
      <c r="AE528" s="228" t="str">
        <f>IFERROR(VLOOKUP(HelpMe7[[#This Row],[ID]],CGTracker[#All],11,FALSE),"No CG Status Found")</f>
        <v>No CG Status Found</v>
      </c>
      <c r="AF528" s="228" t="e">
        <f>MONTH(TEXT(HelpMe7[[#This Row],[Updated Creation Date]],"mmm dd, yyyy hh:mm"))</f>
        <v>#VALUE!</v>
      </c>
      <c r="AG528" s="228" t="e">
        <f>_xlfn.CONCAT(HelpMe7[[#This Row],[Year]],"-M",HelpMe7[[#This Row],[Month]])</f>
        <v>#VALUE!</v>
      </c>
      <c r="AH528" s="228" t="str">
        <f ca="1">IF(HelpMe7[[#This Row],[Age]]&lt;2,"Less than 2",IF(HelpMe7[[#This Row],[Age]]&lt;5,"From 2 to 5",IF(HelpMe7[[#This Row],[Age]]&lt;10,"From 5 to 10","More than 10")))</f>
        <v>From 5 to 10</v>
      </c>
      <c r="AI5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45546.607638888891</v>
      </c>
      <c r="AJ5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45554.634722222225</v>
      </c>
    </row>
    <row r="529" spans="1:36" ht="26">
      <c r="A529" s="237" t="s">
        <v>5253</v>
      </c>
      <c r="B529" s="224" t="s">
        <v>117</v>
      </c>
      <c r="C529" s="224" t="s">
        <v>906</v>
      </c>
      <c r="D529" s="1" t="s">
        <v>2270</v>
      </c>
      <c r="E529" s="224" t="s">
        <v>2271</v>
      </c>
      <c r="F529" s="224" t="s">
        <v>1059</v>
      </c>
      <c r="G529" s="224" t="s">
        <v>980</v>
      </c>
      <c r="H529" s="224" t="s">
        <v>131</v>
      </c>
      <c r="I529" s="227" t="s">
        <v>5254</v>
      </c>
      <c r="J529" s="225" t="s">
        <v>5255</v>
      </c>
      <c r="K529" s="224" t="s">
        <v>1298</v>
      </c>
      <c r="L529" s="225" t="s">
        <v>1260</v>
      </c>
      <c r="M529" s="224" t="s">
        <v>2271</v>
      </c>
      <c r="N529" s="224" t="s">
        <v>2272</v>
      </c>
      <c r="O529" s="224" t="s">
        <v>848</v>
      </c>
      <c r="P529" s="225" t="s">
        <v>5256</v>
      </c>
      <c r="Q529" s="224" t="s">
        <v>861</v>
      </c>
      <c r="R529" s="225" t="s">
        <v>1260</v>
      </c>
      <c r="S529" s="225" t="s">
        <v>5257</v>
      </c>
      <c r="T529" s="225" t="s">
        <v>5255</v>
      </c>
      <c r="U529" s="224" t="s">
        <v>2273</v>
      </c>
      <c r="V529" s="224" t="s">
        <v>1260</v>
      </c>
      <c r="W529" s="224" t="s">
        <v>2274</v>
      </c>
      <c r="X529" s="228" t="str">
        <f>VLOOKUP(HelpMe7[[#This Row],[Technician]],Technicians[#All],3,FALSE)</f>
        <v>RAK Ceramics</v>
      </c>
      <c r="Y529" s="228" t="str">
        <f>VLOOKUP(HelpMe7[[#This Row],[Technician]],Technicians[#All],2,FALSE)</f>
        <v>SAP Kludi</v>
      </c>
      <c r="Z529" s="230" t="e">
        <f>IF((TEXT("Oct 28, 2024 00:00 AM","mmm dd, yyyy hh:mm") - TEXT(HelpMe7[[#This Row],[Updated Creation Date]],"mmm dd, yyyy hh:mm"))&gt;0, "Yes","No")</f>
        <v>#VALUE!</v>
      </c>
      <c r="AA529" s="230">
        <f ca="1">IF(HelpMe7[[#This Row],[Updated Resolved Date]]="-",NOW()-TEXT(HelpMe7[[#This Row],[Updated Creation Date]],"mmm dd, yyyy hh:mm"),HelpMe7[[#This Row],[Updated Resolved Date]]-HelpMe7[[#This Row],[Updated Creation Date]])</f>
        <v>106.25266793981427</v>
      </c>
      <c r="AB529" s="231" t="e">
        <f>YEAR(TEXT(HelpMe7[[#This Row],[Updated Creation Date]],"mmm dd, yyyy hh:mm"))</f>
        <v>#VALUE!</v>
      </c>
      <c r="AC529" s="228" t="e">
        <f>WEEKNUM(TEXT(HelpMe7[[#This Row],[Updated Creation Date]],"mmm dd, yyyy hh:mm"),2)</f>
        <v>#VALUE!</v>
      </c>
      <c r="AD529" s="228" t="e">
        <f>_xlfn.CONCAT(HelpMe7[[#This Row],[Year]],"-W",HelpMe7[[#This Row],[Week'#]])</f>
        <v>#VALUE!</v>
      </c>
      <c r="AE529" s="228" t="str">
        <f>IFERROR(VLOOKUP(HelpMe7[[#This Row],[ID]],CGTracker[#All],11,FALSE),"No CG Status Found")</f>
        <v>No CG Status Found</v>
      </c>
      <c r="AF529" s="228" t="e">
        <f>MONTH(TEXT(HelpMe7[[#This Row],[Updated Creation Date]],"mmm dd, yyyy hh:mm"))</f>
        <v>#VALUE!</v>
      </c>
      <c r="AG529" s="228" t="e">
        <f>_xlfn.CONCAT(HelpMe7[[#This Row],[Year]],"-M",HelpMe7[[#This Row],[Month]])</f>
        <v>#VALUE!</v>
      </c>
      <c r="AH529" s="228" t="str">
        <f ca="1">IF(HelpMe7[[#This Row],[Age]]&lt;2,"Less than 2",IF(HelpMe7[[#This Row],[Age]]&lt;5,"From 2 to 5",IF(HelpMe7[[#This Row],[Age]]&lt;10,"From 5 to 10","More than 10")))</f>
        <v>More than 10</v>
      </c>
      <c r="AI5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45546.532638888886</v>
      </c>
      <c r="AJ5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30" spans="1:36" ht="14.5">
      <c r="A530" s="237" t="s">
        <v>5258</v>
      </c>
      <c r="B530" s="224" t="s">
        <v>117</v>
      </c>
      <c r="C530" s="224" t="s">
        <v>861</v>
      </c>
      <c r="D530" s="1" t="s">
        <v>2326</v>
      </c>
      <c r="E530" s="224" t="s">
        <v>2327</v>
      </c>
      <c r="F530" s="224" t="s">
        <v>843</v>
      </c>
      <c r="G530" s="224" t="s">
        <v>844</v>
      </c>
      <c r="H530" s="224" t="s">
        <v>403</v>
      </c>
      <c r="I530" s="227" t="s">
        <v>5259</v>
      </c>
      <c r="J530" s="225" t="s">
        <v>5260</v>
      </c>
      <c r="K530" s="224" t="s">
        <v>845</v>
      </c>
      <c r="L530" s="225" t="s">
        <v>5261</v>
      </c>
      <c r="M530" s="224" t="s">
        <v>2327</v>
      </c>
      <c r="N530" s="224" t="s">
        <v>895</v>
      </c>
      <c r="O530" s="224" t="s">
        <v>848</v>
      </c>
      <c r="P530" s="225" t="s">
        <v>5261</v>
      </c>
      <c r="Q530" s="224" t="s">
        <v>795</v>
      </c>
      <c r="R530" s="225" t="s">
        <v>5262</v>
      </c>
      <c r="S530" s="225" t="s">
        <v>5262</v>
      </c>
      <c r="T530" s="225" t="s">
        <v>5260</v>
      </c>
      <c r="U530" s="224" t="s">
        <v>885</v>
      </c>
      <c r="V530" s="224" t="s">
        <v>1260</v>
      </c>
      <c r="W530" s="224" t="s">
        <v>850</v>
      </c>
      <c r="X530" s="228" t="str">
        <f>VLOOKUP(HelpMe7[[#This Row],[Technician]],Technicians[#All],3,FALSE)</f>
        <v>RAK Ceramics</v>
      </c>
      <c r="Y530" s="228" t="str">
        <f>VLOOKUP(HelpMe7[[#This Row],[Technician]],Technicians[#All],2,FALSE)</f>
        <v>SAP Basis</v>
      </c>
      <c r="Z530" s="233" t="e">
        <f>IF((TEXT("Oct 28, 2024 00:00 AM","mmm dd, yyyy hh:mm") - TEXT(HelpMe7[[#This Row],[Updated Creation Date]],"mmm dd, yyyy hh:mm"))&gt;0, "Yes","No")</f>
        <v>#VALUE!</v>
      </c>
      <c r="AA530" s="230">
        <f ca="1">IF(HelpMe7[[#This Row],[Updated Resolved Date]]="-",NOW()-TEXT(HelpMe7[[#This Row],[Updated Creation Date]],"mmm dd, yyyy hh:mm"),HelpMe7[[#This Row],[Updated Resolved Date]]-HelpMe7[[#This Row],[Updated Creation Date]])</f>
        <v>4.8805555555591127</v>
      </c>
      <c r="AB530" s="231" t="e">
        <f>YEAR(TEXT(HelpMe7[[#This Row],[Updated Creation Date]],"mmm dd, yyyy hh:mm"))</f>
        <v>#VALUE!</v>
      </c>
      <c r="AC530" s="228" t="e">
        <f>WEEKNUM(TEXT(HelpMe7[[#This Row],[Updated Creation Date]],"mmm dd, yyyy hh:mm"),2)</f>
        <v>#VALUE!</v>
      </c>
      <c r="AD530" s="228" t="e">
        <f>_xlfn.CONCAT(HelpMe7[[#This Row],[Year]],"-W",HelpMe7[[#This Row],[Week'#]])</f>
        <v>#VALUE!</v>
      </c>
      <c r="AE530" s="228" t="str">
        <f>IFERROR(VLOOKUP(HelpMe7[[#This Row],[ID]],CGTracker[#All],11,FALSE),"No CG Status Found")</f>
        <v>No CG Status Found</v>
      </c>
      <c r="AF530" s="228" t="e">
        <f>MONTH(TEXT(HelpMe7[[#This Row],[Updated Creation Date]],"mmm dd, yyyy hh:mm"))</f>
        <v>#VALUE!</v>
      </c>
      <c r="AG530" s="228" t="e">
        <f>_xlfn.CONCAT(HelpMe7[[#This Row],[Year]],"-M",HelpMe7[[#This Row],[Month]])</f>
        <v>#VALUE!</v>
      </c>
      <c r="AH530" s="228" t="str">
        <f ca="1">IF(HelpMe7[[#This Row],[Age]]&lt;2,"Less than 2",IF(HelpMe7[[#This Row],[Age]]&lt;5,"From 2 to 5",IF(HelpMe7[[#This Row],[Age]]&lt;10,"From 5 to 10","More than 10")))</f>
        <v>From 2 to 5</v>
      </c>
      <c r="AI5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45547.71875</v>
      </c>
      <c r="AJ5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45552.599305555559</v>
      </c>
    </row>
    <row r="531" spans="1:36" ht="14.5">
      <c r="A531" s="237" t="s">
        <v>5263</v>
      </c>
      <c r="B531" s="224" t="s">
        <v>117</v>
      </c>
      <c r="C531" s="224" t="s">
        <v>795</v>
      </c>
      <c r="D531" s="1" t="s">
        <v>1851</v>
      </c>
      <c r="E531" s="224" t="s">
        <v>1852</v>
      </c>
      <c r="F531" s="224" t="s">
        <v>843</v>
      </c>
      <c r="G531" s="224" t="s">
        <v>844</v>
      </c>
      <c r="H531" s="224" t="s">
        <v>403</v>
      </c>
      <c r="I531" s="227" t="s">
        <v>5264</v>
      </c>
      <c r="J531" s="225" t="s">
        <v>5265</v>
      </c>
      <c r="K531" s="224" t="s">
        <v>845</v>
      </c>
      <c r="L531" s="225" t="s">
        <v>5266</v>
      </c>
      <c r="M531" s="224" t="s">
        <v>1852</v>
      </c>
      <c r="N531" s="224" t="s">
        <v>1144</v>
      </c>
      <c r="O531" s="224" t="s">
        <v>848</v>
      </c>
      <c r="P531" s="225" t="s">
        <v>5266</v>
      </c>
      <c r="Q531" s="224" t="s">
        <v>795</v>
      </c>
      <c r="R531" s="225" t="s">
        <v>5267</v>
      </c>
      <c r="S531" s="225" t="s">
        <v>5267</v>
      </c>
      <c r="T531" s="225" t="s">
        <v>5265</v>
      </c>
      <c r="U531" s="224" t="s">
        <v>885</v>
      </c>
      <c r="V531" s="224" t="s">
        <v>1260</v>
      </c>
      <c r="W531" s="224" t="s">
        <v>1853</v>
      </c>
      <c r="X531" s="228" t="str">
        <f>VLOOKUP(HelpMe7[[#This Row],[Technician]],Technicians[#All],3,FALSE)</f>
        <v>RAK Ceramics</v>
      </c>
      <c r="Y531" s="228" t="str">
        <f>VLOOKUP(HelpMe7[[#This Row],[Technician]],Technicians[#All],2,FALSE)</f>
        <v>SAP Basis</v>
      </c>
      <c r="Z531" s="233" t="e">
        <f>IF((TEXT("Oct 28, 2024 00:00 AM","mmm dd, yyyy hh:mm") - TEXT(HelpMe7[[#This Row],[Updated Creation Date]],"mmm dd, yyyy hh:mm"))&gt;0, "Yes","No")</f>
        <v>#VALUE!</v>
      </c>
      <c r="AA531" s="230">
        <f ca="1">IF(HelpMe7[[#This Row],[Updated Resolved Date]]="-",NOW()-TEXT(HelpMe7[[#This Row],[Updated Creation Date]],"mmm dd, yyyy hh:mm"),HelpMe7[[#This Row],[Updated Resolved Date]]-HelpMe7[[#This Row],[Updated Creation Date]])</f>
        <v>0.24375000000145519</v>
      </c>
      <c r="AB531" s="231" t="e">
        <f>YEAR(TEXT(HelpMe7[[#This Row],[Updated Creation Date]],"mmm dd, yyyy hh:mm"))</f>
        <v>#VALUE!</v>
      </c>
      <c r="AC531" s="228" t="e">
        <f>WEEKNUM(TEXT(HelpMe7[[#This Row],[Updated Creation Date]],"mmm dd, yyyy hh:mm"),2)</f>
        <v>#VALUE!</v>
      </c>
      <c r="AD531" s="228" t="e">
        <f>_xlfn.CONCAT(HelpMe7[[#This Row],[Year]],"-W",HelpMe7[[#This Row],[Week'#]])</f>
        <v>#VALUE!</v>
      </c>
      <c r="AE531" s="228" t="str">
        <f>IFERROR(VLOOKUP(HelpMe7[[#This Row],[ID]],CGTracker[#All],11,FALSE),"No CG Status Found")</f>
        <v>No CG Status Found</v>
      </c>
      <c r="AF531" s="228" t="e">
        <f>MONTH(TEXT(HelpMe7[[#This Row],[Updated Creation Date]],"mmm dd, yyyy hh:mm"))</f>
        <v>#VALUE!</v>
      </c>
      <c r="AG531" s="228" t="e">
        <f>_xlfn.CONCAT(HelpMe7[[#This Row],[Year]],"-M",HelpMe7[[#This Row],[Month]])</f>
        <v>#VALUE!</v>
      </c>
      <c r="AH531" s="228" t="str">
        <f ca="1">IF(HelpMe7[[#This Row],[Age]]&lt;2,"Less than 2",IF(HelpMe7[[#This Row],[Age]]&lt;5,"From 2 to 5",IF(HelpMe7[[#This Row],[Age]]&lt;10,"From 5 to 10","More than 10")))</f>
        <v>Less than 2</v>
      </c>
      <c r="AI5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45551.454861111109</v>
      </c>
      <c r="AJ5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45551.698611111111</v>
      </c>
    </row>
    <row r="532" spans="1:36" ht="14.5">
      <c r="A532" s="237" t="s">
        <v>5268</v>
      </c>
      <c r="B532" s="224" t="s">
        <v>117</v>
      </c>
      <c r="C532" s="224" t="s">
        <v>861</v>
      </c>
      <c r="D532" s="1" t="s">
        <v>2329</v>
      </c>
      <c r="E532" s="224" t="s">
        <v>931</v>
      </c>
      <c r="F532" s="224" t="s">
        <v>843</v>
      </c>
      <c r="G532" s="224" t="s">
        <v>844</v>
      </c>
      <c r="H532" s="224" t="s">
        <v>403</v>
      </c>
      <c r="I532" s="227" t="s">
        <v>5269</v>
      </c>
      <c r="J532" s="225" t="s">
        <v>5270</v>
      </c>
      <c r="K532" s="224" t="s">
        <v>845</v>
      </c>
      <c r="L532" s="225" t="s">
        <v>5134</v>
      </c>
      <c r="M532" s="224" t="s">
        <v>931</v>
      </c>
      <c r="N532" s="224" t="s">
        <v>895</v>
      </c>
      <c r="O532" s="224" t="s">
        <v>848</v>
      </c>
      <c r="P532" s="225" t="s">
        <v>5134</v>
      </c>
      <c r="Q532" s="224" t="s">
        <v>795</v>
      </c>
      <c r="R532" s="225" t="s">
        <v>5271</v>
      </c>
      <c r="S532" s="225" t="s">
        <v>5271</v>
      </c>
      <c r="T532" s="225" t="s">
        <v>5270</v>
      </c>
      <c r="U532" s="224" t="s">
        <v>885</v>
      </c>
      <c r="V532" s="224" t="s">
        <v>1260</v>
      </c>
      <c r="W532" s="224" t="s">
        <v>850</v>
      </c>
      <c r="X532" s="228" t="str">
        <f>VLOOKUP(HelpMe7[[#This Row],[Technician]],Technicians[#All],3,FALSE)</f>
        <v>RAK Ceramics</v>
      </c>
      <c r="Y532" s="228" t="str">
        <f>VLOOKUP(HelpMe7[[#This Row],[Technician]],Technicians[#All],2,FALSE)</f>
        <v>SAP Basis</v>
      </c>
      <c r="Z532" s="233" t="e">
        <f>IF((TEXT("Oct 28, 2024 00:00 AM","mmm dd, yyyy hh:mm") - TEXT(HelpMe7[[#This Row],[Updated Creation Date]],"mmm dd, yyyy hh:mm"))&gt;0, "Yes","No")</f>
        <v>#VALUE!</v>
      </c>
      <c r="AA532" s="230">
        <f ca="1">IF(HelpMe7[[#This Row],[Updated Resolved Date]]="-",NOW()-TEXT(HelpMe7[[#This Row],[Updated Creation Date]],"mmm dd, yyyy hh:mm"),HelpMe7[[#This Row],[Updated Resolved Date]]-HelpMe7[[#This Row],[Updated Creation Date]])</f>
        <v>11.996527777781012</v>
      </c>
      <c r="AB532" s="231" t="e">
        <f>YEAR(TEXT(HelpMe7[[#This Row],[Updated Creation Date]],"mmm dd, yyyy hh:mm"))</f>
        <v>#VALUE!</v>
      </c>
      <c r="AC532" s="228" t="e">
        <f>WEEKNUM(TEXT(HelpMe7[[#This Row],[Updated Creation Date]],"mmm dd, yyyy hh:mm"),2)</f>
        <v>#VALUE!</v>
      </c>
      <c r="AD532" s="228" t="e">
        <f>_xlfn.CONCAT(HelpMe7[[#This Row],[Year]],"-W",HelpMe7[[#This Row],[Week'#]])</f>
        <v>#VALUE!</v>
      </c>
      <c r="AE532" s="228" t="str">
        <f>IFERROR(VLOOKUP(HelpMe7[[#This Row],[ID]],CGTracker[#All],11,FALSE),"No CG Status Found")</f>
        <v>No CG Status Found</v>
      </c>
      <c r="AF532" s="228" t="e">
        <f>MONTH(TEXT(HelpMe7[[#This Row],[Updated Creation Date]],"mmm dd, yyyy hh:mm"))</f>
        <v>#VALUE!</v>
      </c>
      <c r="AG532" s="228" t="e">
        <f>_xlfn.CONCAT(HelpMe7[[#This Row],[Year]],"-M",HelpMe7[[#This Row],[Month]])</f>
        <v>#VALUE!</v>
      </c>
      <c r="AH532" s="228" t="str">
        <f ca="1">IF(HelpMe7[[#This Row],[Age]]&lt;2,"Less than 2",IF(HelpMe7[[#This Row],[Age]]&lt;5,"From 2 to 5",IF(HelpMe7[[#This Row],[Age]]&lt;10,"From 5 to 10","More than 10")))</f>
        <v>More than 10</v>
      </c>
      <c r="AI5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45546.636111111111</v>
      </c>
      <c r="AJ5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45558.632638888892</v>
      </c>
    </row>
    <row r="533" spans="1:36" ht="14.5">
      <c r="A533" s="237" t="s">
        <v>5272</v>
      </c>
      <c r="B533" s="224" t="s">
        <v>117</v>
      </c>
      <c r="C533" s="224" t="s">
        <v>795</v>
      </c>
      <c r="D533" s="1" t="s">
        <v>2331</v>
      </c>
      <c r="E533" s="224" t="s">
        <v>991</v>
      </c>
      <c r="F533" s="224" t="s">
        <v>843</v>
      </c>
      <c r="G533" s="224" t="s">
        <v>844</v>
      </c>
      <c r="H533" s="224" t="s">
        <v>403</v>
      </c>
      <c r="I533" s="227" t="s">
        <v>5273</v>
      </c>
      <c r="J533" s="225" t="s">
        <v>5274</v>
      </c>
      <c r="K533" s="224" t="s">
        <v>845</v>
      </c>
      <c r="L533" s="225" t="s">
        <v>4702</v>
      </c>
      <c r="M533" s="224" t="s">
        <v>991</v>
      </c>
      <c r="N533" s="224" t="s">
        <v>895</v>
      </c>
      <c r="O533" s="224" t="s">
        <v>848</v>
      </c>
      <c r="P533" s="225" t="s">
        <v>4702</v>
      </c>
      <c r="Q533" s="224" t="s">
        <v>795</v>
      </c>
      <c r="R533" s="225" t="s">
        <v>5275</v>
      </c>
      <c r="S533" s="225" t="s">
        <v>5275</v>
      </c>
      <c r="T533" s="225" t="s">
        <v>5274</v>
      </c>
      <c r="U533" s="224" t="s">
        <v>885</v>
      </c>
      <c r="V533" s="224" t="s">
        <v>1260</v>
      </c>
      <c r="W533" s="224" t="s">
        <v>850</v>
      </c>
      <c r="X533" s="228" t="str">
        <f>VLOOKUP(HelpMe7[[#This Row],[Technician]],Technicians[#All],3,FALSE)</f>
        <v>RAK Ceramics</v>
      </c>
      <c r="Y533" s="228" t="str">
        <f>VLOOKUP(HelpMe7[[#This Row],[Technician]],Technicians[#All],2,FALSE)</f>
        <v>SAP Basis</v>
      </c>
      <c r="Z533" s="233" t="e">
        <f>IF((TEXT("Oct 28, 2024 00:00 AM","mmm dd, yyyy hh:mm") - TEXT(HelpMe7[[#This Row],[Updated Creation Date]],"mmm dd, yyyy hh:mm"))&gt;0, "Yes","No")</f>
        <v>#VALUE!</v>
      </c>
      <c r="AA533" s="230">
        <f ca="1">IF(HelpMe7[[#This Row],[Updated Resolved Date]]="-",NOW()-TEXT(HelpMe7[[#This Row],[Updated Creation Date]],"mmm dd, yyyy hh:mm"),HelpMe7[[#This Row],[Updated Resolved Date]]-HelpMe7[[#This Row],[Updated Creation Date]])</f>
        <v>6.0520833333357587</v>
      </c>
      <c r="AB533" s="231" t="e">
        <f>YEAR(TEXT(HelpMe7[[#This Row],[Updated Creation Date]],"mmm dd, yyyy hh:mm"))</f>
        <v>#VALUE!</v>
      </c>
      <c r="AC533" s="228" t="e">
        <f>WEEKNUM(TEXT(HelpMe7[[#This Row],[Updated Creation Date]],"mmm dd, yyyy hh:mm"),2)</f>
        <v>#VALUE!</v>
      </c>
      <c r="AD533" s="228" t="e">
        <f>_xlfn.CONCAT(HelpMe7[[#This Row],[Year]],"-W",HelpMe7[[#This Row],[Week'#]])</f>
        <v>#VALUE!</v>
      </c>
      <c r="AE533" s="228" t="str">
        <f>IFERROR(VLOOKUP(HelpMe7[[#This Row],[ID]],CGTracker[#All],11,FALSE),"No CG Status Found")</f>
        <v>No CG Status Found</v>
      </c>
      <c r="AF533" s="228" t="e">
        <f>MONTH(TEXT(HelpMe7[[#This Row],[Updated Creation Date]],"mmm dd, yyyy hh:mm"))</f>
        <v>#VALUE!</v>
      </c>
      <c r="AG533" s="228" t="e">
        <f>_xlfn.CONCAT(HelpMe7[[#This Row],[Year]],"-M",HelpMe7[[#This Row],[Month]])</f>
        <v>#VALUE!</v>
      </c>
      <c r="AH533" s="228" t="str">
        <f ca="1">IF(HelpMe7[[#This Row],[Age]]&lt;2,"Less than 2",IF(HelpMe7[[#This Row],[Age]]&lt;5,"From 2 to 5",IF(HelpMe7[[#This Row],[Age]]&lt;10,"From 5 to 10","More than 10")))</f>
        <v>From 5 to 10</v>
      </c>
      <c r="AI5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45548.59097222222</v>
      </c>
      <c r="AJ5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45554.643055555556</v>
      </c>
    </row>
    <row r="534" spans="1:36" ht="14.5">
      <c r="A534" s="237" t="s">
        <v>5276</v>
      </c>
      <c r="B534" s="224" t="s">
        <v>117</v>
      </c>
      <c r="C534" s="224" t="s">
        <v>906</v>
      </c>
      <c r="D534" s="1" t="s">
        <v>2318</v>
      </c>
      <c r="E534" s="224" t="s">
        <v>2319</v>
      </c>
      <c r="F534" s="224" t="s">
        <v>843</v>
      </c>
      <c r="G534" s="224" t="s">
        <v>844</v>
      </c>
      <c r="H534" s="224" t="s">
        <v>403</v>
      </c>
      <c r="I534" s="227" t="s">
        <v>5277</v>
      </c>
      <c r="J534" s="225" t="s">
        <v>5278</v>
      </c>
      <c r="K534" s="224" t="s">
        <v>845</v>
      </c>
      <c r="L534" s="225" t="s">
        <v>5134</v>
      </c>
      <c r="M534" s="224" t="s">
        <v>2319</v>
      </c>
      <c r="N534" s="224" t="s">
        <v>934</v>
      </c>
      <c r="O534" s="224" t="s">
        <v>920</v>
      </c>
      <c r="P534" s="225" t="s">
        <v>5134</v>
      </c>
      <c r="Q534" s="224" t="s">
        <v>861</v>
      </c>
      <c r="R534" s="225" t="s">
        <v>5279</v>
      </c>
      <c r="S534" s="225" t="s">
        <v>5279</v>
      </c>
      <c r="T534" s="225" t="s">
        <v>5278</v>
      </c>
      <c r="U534" s="224" t="s">
        <v>885</v>
      </c>
      <c r="V534" s="224" t="s">
        <v>1260</v>
      </c>
      <c r="W534" s="224" t="s">
        <v>850</v>
      </c>
      <c r="X534" s="228" t="str">
        <f>VLOOKUP(HelpMe7[[#This Row],[Technician]],Technicians[#All],3,FALSE)</f>
        <v>RAK Ceramics</v>
      </c>
      <c r="Y534" s="228" t="str">
        <f>VLOOKUP(HelpMe7[[#This Row],[Technician]],Technicians[#All],2,FALSE)</f>
        <v>SAP Basis</v>
      </c>
      <c r="Z534" s="233" t="e">
        <f>IF((TEXT("Oct 28, 2024 00:00 AM","mmm dd, yyyy hh:mm") - TEXT(HelpMe7[[#This Row],[Updated Creation Date]],"mmm dd, yyyy hh:mm"))&gt;0, "Yes","No")</f>
        <v>#VALUE!</v>
      </c>
      <c r="AA534" s="230">
        <f ca="1">IF(HelpMe7[[#This Row],[Updated Resolved Date]]="-",NOW()-TEXT(HelpMe7[[#This Row],[Updated Creation Date]],"mmm dd, yyyy hh:mm"),HelpMe7[[#This Row],[Updated Resolved Date]]-HelpMe7[[#This Row],[Updated Creation Date]])</f>
        <v>11.991666666668607</v>
      </c>
      <c r="AB534" s="231" t="e">
        <f>YEAR(TEXT(HelpMe7[[#This Row],[Updated Creation Date]],"mmm dd, yyyy hh:mm"))</f>
        <v>#VALUE!</v>
      </c>
      <c r="AC534" s="228" t="e">
        <f>WEEKNUM(TEXT(HelpMe7[[#This Row],[Updated Creation Date]],"mmm dd, yyyy hh:mm"),2)</f>
        <v>#VALUE!</v>
      </c>
      <c r="AD534" s="228" t="e">
        <f>_xlfn.CONCAT(HelpMe7[[#This Row],[Year]],"-W",HelpMe7[[#This Row],[Week'#]])</f>
        <v>#VALUE!</v>
      </c>
      <c r="AE534" s="228" t="str">
        <f>IFERROR(VLOOKUP(HelpMe7[[#This Row],[ID]],CGTracker[#All],11,FALSE),"No CG Status Found")</f>
        <v>No CG Status Found</v>
      </c>
      <c r="AF534" s="228" t="e">
        <f>MONTH(TEXT(HelpMe7[[#This Row],[Updated Creation Date]],"mmm dd, yyyy hh:mm"))</f>
        <v>#VALUE!</v>
      </c>
      <c r="AG534" s="228" t="e">
        <f>_xlfn.CONCAT(HelpMe7[[#This Row],[Year]],"-M",HelpMe7[[#This Row],[Month]])</f>
        <v>#VALUE!</v>
      </c>
      <c r="AH534" s="228" t="str">
        <f ca="1">IF(HelpMe7[[#This Row],[Age]]&lt;2,"Less than 2",IF(HelpMe7[[#This Row],[Age]]&lt;5,"From 2 to 5",IF(HelpMe7[[#This Row],[Age]]&lt;10,"From 5 to 10","More than 10")))</f>
        <v>More than 10</v>
      </c>
      <c r="AI5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45546.661111111112</v>
      </c>
      <c r="AJ5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45558.652777777781</v>
      </c>
    </row>
    <row r="535" spans="1:36" ht="14.5">
      <c r="A535" s="237" t="s">
        <v>5280</v>
      </c>
      <c r="B535" s="224" t="s">
        <v>117</v>
      </c>
      <c r="C535" s="224" t="s">
        <v>906</v>
      </c>
      <c r="D535" s="1" t="s">
        <v>1911</v>
      </c>
      <c r="E535" s="224" t="s">
        <v>1912</v>
      </c>
      <c r="F535" s="224" t="s">
        <v>843</v>
      </c>
      <c r="G535" s="224" t="s">
        <v>844</v>
      </c>
      <c r="H535" s="224" t="s">
        <v>403</v>
      </c>
      <c r="I535" s="227" t="s">
        <v>5281</v>
      </c>
      <c r="J535" s="225" t="s">
        <v>5282</v>
      </c>
      <c r="K535" s="224" t="s">
        <v>845</v>
      </c>
      <c r="L535" s="225" t="s">
        <v>4702</v>
      </c>
      <c r="M535" s="224" t="s">
        <v>1029</v>
      </c>
      <c r="N535" s="224" t="s">
        <v>895</v>
      </c>
      <c r="O535" s="224" t="s">
        <v>848</v>
      </c>
      <c r="P535" s="225" t="s">
        <v>4702</v>
      </c>
      <c r="Q535" s="224" t="s">
        <v>861</v>
      </c>
      <c r="R535" s="225" t="s">
        <v>3519</v>
      </c>
      <c r="S535" s="225" t="s">
        <v>3519</v>
      </c>
      <c r="T535" s="225" t="s">
        <v>5282</v>
      </c>
      <c r="U535" s="224" t="s">
        <v>885</v>
      </c>
      <c r="V535" s="224" t="s">
        <v>1260</v>
      </c>
      <c r="W535" s="224" t="s">
        <v>850</v>
      </c>
      <c r="X535" s="228" t="str">
        <f>VLOOKUP(HelpMe7[[#This Row],[Technician]],Technicians[#All],3,FALSE)</f>
        <v>RAK Ceramics</v>
      </c>
      <c r="Y535" s="228" t="str">
        <f>VLOOKUP(HelpMe7[[#This Row],[Technician]],Technicians[#All],2,FALSE)</f>
        <v>SAP Basis</v>
      </c>
      <c r="Z535" s="230" t="e">
        <f>IF((TEXT("Oct 28, 2024 00:00 AM","mmm dd, yyyy hh:mm") - TEXT(HelpMe7[[#This Row],[Updated Creation Date]],"mmm dd, yyyy hh:mm"))&gt;0, "Yes","No")</f>
        <v>#VALUE!</v>
      </c>
      <c r="AA535" s="230">
        <f ca="1">IF(HelpMe7[[#This Row],[Updated Resolved Date]]="-",NOW()-TEXT(HelpMe7[[#This Row],[Updated Creation Date]],"mmm dd, yyyy hh:mm"),HelpMe7[[#This Row],[Updated Resolved Date]]-HelpMe7[[#This Row],[Updated Creation Date]])</f>
        <v>6.9986111111138598</v>
      </c>
      <c r="AB535" s="231" t="e">
        <f>YEAR(TEXT(HelpMe7[[#This Row],[Updated Creation Date]],"mmm dd, yyyy hh:mm"))</f>
        <v>#VALUE!</v>
      </c>
      <c r="AC535" s="228" t="e">
        <f>WEEKNUM(TEXT(HelpMe7[[#This Row],[Updated Creation Date]],"mmm dd, yyyy hh:mm"),2)</f>
        <v>#VALUE!</v>
      </c>
      <c r="AD535" s="228" t="e">
        <f>_xlfn.CONCAT(HelpMe7[[#This Row],[Year]],"-W",HelpMe7[[#This Row],[Week'#]])</f>
        <v>#VALUE!</v>
      </c>
      <c r="AE535" s="228" t="str">
        <f>IFERROR(VLOOKUP(HelpMe7[[#This Row],[ID]],CGTracker[#All],11,FALSE),"No CG Status Found")</f>
        <v>No CG Status Found</v>
      </c>
      <c r="AF535" s="228" t="e">
        <f>MONTH(TEXT(HelpMe7[[#This Row],[Updated Creation Date]],"mmm dd, yyyy hh:mm"))</f>
        <v>#VALUE!</v>
      </c>
      <c r="AG535" s="228" t="e">
        <f>_xlfn.CONCAT(HelpMe7[[#This Row],[Year]],"-M",HelpMe7[[#This Row],[Month]])</f>
        <v>#VALUE!</v>
      </c>
      <c r="AH535" s="228" t="str">
        <f ca="1">IF(HelpMe7[[#This Row],[Age]]&lt;2,"Less than 2",IF(HelpMe7[[#This Row],[Age]]&lt;5,"From 2 to 5",IF(HelpMe7[[#This Row],[Age]]&lt;10,"From 5 to 10","More than 10")))</f>
        <v>From 5 to 10</v>
      </c>
      <c r="AI5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45547.634027777778</v>
      </c>
      <c r="AJ5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45554.632638888892</v>
      </c>
    </row>
    <row r="536" spans="1:36" ht="14.5">
      <c r="A536" s="237" t="s">
        <v>5283</v>
      </c>
      <c r="B536" s="224" t="s">
        <v>117</v>
      </c>
      <c r="C536" s="224" t="s">
        <v>795</v>
      </c>
      <c r="D536" s="1" t="s">
        <v>1909</v>
      </c>
      <c r="E536" s="224" t="s">
        <v>894</v>
      </c>
      <c r="F536" s="224" t="s">
        <v>843</v>
      </c>
      <c r="G536" s="224" t="s">
        <v>844</v>
      </c>
      <c r="H536" s="224" t="s">
        <v>403</v>
      </c>
      <c r="I536" s="227" t="s">
        <v>5284</v>
      </c>
      <c r="J536" s="225" t="s">
        <v>5285</v>
      </c>
      <c r="K536" s="224" t="s">
        <v>845</v>
      </c>
      <c r="L536" s="225" t="s">
        <v>5261</v>
      </c>
      <c r="M536" s="224" t="s">
        <v>894</v>
      </c>
      <c r="N536" s="224" t="s">
        <v>895</v>
      </c>
      <c r="O536" s="224" t="s">
        <v>848</v>
      </c>
      <c r="P536" s="225" t="s">
        <v>5261</v>
      </c>
      <c r="Q536" s="224" t="s">
        <v>795</v>
      </c>
      <c r="R536" s="225" t="s">
        <v>5286</v>
      </c>
      <c r="S536" s="225" t="s">
        <v>5286</v>
      </c>
      <c r="T536" s="225" t="s">
        <v>5285</v>
      </c>
      <c r="U536" s="224" t="s">
        <v>885</v>
      </c>
      <c r="V536" s="224" t="s">
        <v>1260</v>
      </c>
      <c r="W536" s="224" t="s">
        <v>850</v>
      </c>
      <c r="X536" s="228" t="str">
        <f>VLOOKUP(HelpMe7[[#This Row],[Technician]],Technicians[#All],3,FALSE)</f>
        <v>RAK Ceramics</v>
      </c>
      <c r="Y536" s="228" t="str">
        <f>VLOOKUP(HelpMe7[[#This Row],[Technician]],Technicians[#All],2,FALSE)</f>
        <v>SAP Basis</v>
      </c>
      <c r="Z536" s="233" t="e">
        <f>IF((TEXT("Oct 28, 2024 00:00 AM","mmm dd, yyyy hh:mm") - TEXT(HelpMe7[[#This Row],[Updated Creation Date]],"mmm dd, yyyy hh:mm"))&gt;0, "Yes","No")</f>
        <v>#VALUE!</v>
      </c>
      <c r="AA536" s="230">
        <f ca="1">IF(HelpMe7[[#This Row],[Updated Resolved Date]]="-",NOW()-TEXT(HelpMe7[[#This Row],[Updated Creation Date]],"mmm dd, yyyy hh:mm"),HelpMe7[[#This Row],[Updated Resolved Date]]-HelpMe7[[#This Row],[Updated Creation Date]])</f>
        <v>4.8791666666656965</v>
      </c>
      <c r="AB536" s="231" t="e">
        <f>YEAR(TEXT(HelpMe7[[#This Row],[Updated Creation Date]],"mmm dd, yyyy hh:mm"))</f>
        <v>#VALUE!</v>
      </c>
      <c r="AC536" s="228" t="e">
        <f>WEEKNUM(TEXT(HelpMe7[[#This Row],[Updated Creation Date]],"mmm dd, yyyy hh:mm"),2)</f>
        <v>#VALUE!</v>
      </c>
      <c r="AD536" s="228" t="e">
        <f>_xlfn.CONCAT(HelpMe7[[#This Row],[Year]],"-W",HelpMe7[[#This Row],[Week'#]])</f>
        <v>#VALUE!</v>
      </c>
      <c r="AE536" s="228" t="str">
        <f>IFERROR(VLOOKUP(HelpMe7[[#This Row],[ID]],CGTracker[#All],11,FALSE),"No CG Status Found")</f>
        <v>No CG Status Found</v>
      </c>
      <c r="AF536" s="228" t="e">
        <f>MONTH(TEXT(HelpMe7[[#This Row],[Updated Creation Date]],"mmm dd, yyyy hh:mm"))</f>
        <v>#VALUE!</v>
      </c>
      <c r="AG536" s="228" t="e">
        <f>_xlfn.CONCAT(HelpMe7[[#This Row],[Year]],"-M",HelpMe7[[#This Row],[Month]])</f>
        <v>#VALUE!</v>
      </c>
      <c r="AH536" s="228" t="str">
        <f ca="1">IF(HelpMe7[[#This Row],[Age]]&lt;2,"Less than 2",IF(HelpMe7[[#This Row],[Age]]&lt;5,"From 2 to 5",IF(HelpMe7[[#This Row],[Age]]&lt;10,"From 5 to 10","More than 10")))</f>
        <v>From 2 to 5</v>
      </c>
      <c r="AI5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45547.713888888888</v>
      </c>
      <c r="AJ5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45552.593055555553</v>
      </c>
    </row>
    <row r="537" spans="1:36" ht="14.5">
      <c r="A537" s="237" t="s">
        <v>5287</v>
      </c>
      <c r="B537" s="224" t="s">
        <v>156</v>
      </c>
      <c r="C537" s="224" t="s">
        <v>795</v>
      </c>
      <c r="D537" s="1" t="s">
        <v>30</v>
      </c>
      <c r="E537" s="224" t="s">
        <v>1018</v>
      </c>
      <c r="F537" s="224" t="s">
        <v>941</v>
      </c>
      <c r="G537" s="224" t="s">
        <v>980</v>
      </c>
      <c r="H537" s="224" t="s">
        <v>40</v>
      </c>
      <c r="I537" s="227" t="s">
        <v>5288</v>
      </c>
      <c r="J537" s="225" t="s">
        <v>5289</v>
      </c>
      <c r="K537" s="224" t="s">
        <v>845</v>
      </c>
      <c r="L537" s="225" t="s">
        <v>1260</v>
      </c>
      <c r="M537" s="224" t="s">
        <v>846</v>
      </c>
      <c r="N537" s="224" t="s">
        <v>1005</v>
      </c>
      <c r="O537" s="224" t="s">
        <v>848</v>
      </c>
      <c r="P537" s="225" t="s">
        <v>5290</v>
      </c>
      <c r="Q537" s="224" t="s">
        <v>795</v>
      </c>
      <c r="R537" s="225" t="s">
        <v>5291</v>
      </c>
      <c r="S537" s="225" t="s">
        <v>5292</v>
      </c>
      <c r="T537" s="225" t="s">
        <v>5289</v>
      </c>
      <c r="U537" s="224" t="s">
        <v>1260</v>
      </c>
      <c r="V537" s="224" t="s">
        <v>5293</v>
      </c>
      <c r="W537" s="224" t="s">
        <v>850</v>
      </c>
      <c r="X537" s="228" t="str">
        <f>VLOOKUP(HelpMe7[[#This Row],[Technician]],Technicians[#All],3,FALSE)</f>
        <v>Capgemini</v>
      </c>
      <c r="Y537" s="228" t="str">
        <f>VLOOKUP(HelpMe7[[#This Row],[Technician]],Technicians[#All],2,FALSE)</f>
        <v>SAP FICO</v>
      </c>
      <c r="Z537" s="233" t="e">
        <f>IF((TEXT("Oct 28, 2024 00:00 AM","mmm dd, yyyy hh:mm") - TEXT(HelpMe7[[#This Row],[Updated Creation Date]],"mmm dd, yyyy hh:mm"))&gt;0, "Yes","No")</f>
        <v>#VALUE!</v>
      </c>
      <c r="AA537" s="230">
        <f ca="1">IF(HelpMe7[[#This Row],[Updated Resolved Date]]="-",NOW()-TEXT(HelpMe7[[#This Row],[Updated Creation Date]],"mmm dd, yyyy hh:mm"),HelpMe7[[#This Row],[Updated Resolved Date]]-HelpMe7[[#This Row],[Updated Creation Date]])</f>
        <v>92.217361111106584</v>
      </c>
      <c r="AB537" s="231" t="e">
        <f>YEAR(TEXT(HelpMe7[[#This Row],[Updated Creation Date]],"mmm dd, yyyy hh:mm"))</f>
        <v>#VALUE!</v>
      </c>
      <c r="AC537" s="228" t="e">
        <f>WEEKNUM(TEXT(HelpMe7[[#This Row],[Updated Creation Date]],"mmm dd, yyyy hh:mm"),2)</f>
        <v>#VALUE!</v>
      </c>
      <c r="AD537" s="228" t="e">
        <f>_xlfn.CONCAT(HelpMe7[[#This Row],[Year]],"-W",HelpMe7[[#This Row],[Week'#]])</f>
        <v>#VALUE!</v>
      </c>
      <c r="AE537" s="228" t="str">
        <f>IFERROR(VLOOKUP(HelpMe7[[#This Row],[ID]],CGTracker[#All],11,FALSE),"No CG Status Found")</f>
        <v>No CG Status Found</v>
      </c>
      <c r="AF537" s="228" t="e">
        <f>MONTH(TEXT(HelpMe7[[#This Row],[Updated Creation Date]],"mmm dd, yyyy hh:mm"))</f>
        <v>#VALUE!</v>
      </c>
      <c r="AG537" s="228" t="e">
        <f>_xlfn.CONCAT(HelpMe7[[#This Row],[Year]],"-M",HelpMe7[[#This Row],[Month]])</f>
        <v>#VALUE!</v>
      </c>
      <c r="AH537" s="228" t="str">
        <f ca="1">IF(HelpMe7[[#This Row],[Age]]&lt;2,"Less than 2",IF(HelpMe7[[#This Row],[Age]]&lt;5,"From 2 to 5",IF(HelpMe7[[#This Row],[Age]]&lt;10,"From 5 to 10","More than 10")))</f>
        <v>More than 10</v>
      </c>
      <c r="AI5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45547.415972222225</v>
      </c>
      <c r="AJ5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45639.633333333331</v>
      </c>
    </row>
    <row r="538" spans="1:36" ht="14.5">
      <c r="A538" s="237" t="s">
        <v>5294</v>
      </c>
      <c r="B538" s="224" t="s">
        <v>156</v>
      </c>
      <c r="C538" s="224" t="s">
        <v>795</v>
      </c>
      <c r="D538" s="1" t="s">
        <v>1627</v>
      </c>
      <c r="E538" s="224" t="s">
        <v>603</v>
      </c>
      <c r="F538" s="224" t="s">
        <v>603</v>
      </c>
      <c r="G538" s="224" t="s">
        <v>942</v>
      </c>
      <c r="H538" s="224" t="s">
        <v>403</v>
      </c>
      <c r="I538" s="227" t="s">
        <v>5184</v>
      </c>
      <c r="J538" s="225" t="s">
        <v>5295</v>
      </c>
      <c r="K538" s="224" t="s">
        <v>845</v>
      </c>
      <c r="L538" s="225" t="s">
        <v>5296</v>
      </c>
      <c r="M538" s="224" t="s">
        <v>846</v>
      </c>
      <c r="N538" s="224" t="s">
        <v>912</v>
      </c>
      <c r="O538" s="224" t="s">
        <v>972</v>
      </c>
      <c r="P538" s="225" t="s">
        <v>5296</v>
      </c>
      <c r="Q538" s="224" t="s">
        <v>861</v>
      </c>
      <c r="R538" s="225" t="s">
        <v>5297</v>
      </c>
      <c r="S538" s="225" t="s">
        <v>5298</v>
      </c>
      <c r="T538" s="225" t="s">
        <v>5295</v>
      </c>
      <c r="U538" s="224" t="s">
        <v>1260</v>
      </c>
      <c r="V538" s="224" t="s">
        <v>5299</v>
      </c>
      <c r="W538" s="224" t="s">
        <v>850</v>
      </c>
      <c r="X538" s="228" t="str">
        <f>VLOOKUP(HelpMe7[[#This Row],[Technician]],Technicians[#All],3,FALSE)</f>
        <v>RAK Ceramics</v>
      </c>
      <c r="Y538" s="228" t="str">
        <f>VLOOKUP(HelpMe7[[#This Row],[Technician]],Technicians[#All],2,FALSE)</f>
        <v>SAP ABAP</v>
      </c>
      <c r="Z538" s="233" t="e">
        <f>IF((TEXT("Oct 28, 2024 00:00 AM","mmm dd, yyyy hh:mm") - TEXT(HelpMe7[[#This Row],[Updated Creation Date]],"mmm dd, yyyy hh:mm"))&gt;0, "Yes","No")</f>
        <v>#VALUE!</v>
      </c>
      <c r="AA538" s="230">
        <f ca="1">IF(HelpMe7[[#This Row],[Updated Resolved Date]]="-",NOW()-TEXT(HelpMe7[[#This Row],[Updated Creation Date]],"mmm dd, yyyy hh:mm"),HelpMe7[[#This Row],[Updated Resolved Date]]-HelpMe7[[#This Row],[Updated Creation Date]])</f>
        <v>5.0562500000014552</v>
      </c>
      <c r="AB538" s="231" t="e">
        <f>YEAR(TEXT(HelpMe7[[#This Row],[Updated Creation Date]],"mmm dd, yyyy hh:mm"))</f>
        <v>#VALUE!</v>
      </c>
      <c r="AC538" s="228" t="e">
        <f>WEEKNUM(TEXT(HelpMe7[[#This Row],[Updated Creation Date]],"mmm dd, yyyy hh:mm"),2)</f>
        <v>#VALUE!</v>
      </c>
      <c r="AD538" s="228" t="e">
        <f>_xlfn.CONCAT(HelpMe7[[#This Row],[Year]],"-W",HelpMe7[[#This Row],[Week'#]])</f>
        <v>#VALUE!</v>
      </c>
      <c r="AE538" s="228" t="str">
        <f>IFERROR(VLOOKUP(HelpMe7[[#This Row],[ID]],CGTracker[#All],11,FALSE),"No CG Status Found")</f>
        <v>No CG Status Found</v>
      </c>
      <c r="AF538" s="228" t="e">
        <f>MONTH(TEXT(HelpMe7[[#This Row],[Updated Creation Date]],"mmm dd, yyyy hh:mm"))</f>
        <v>#VALUE!</v>
      </c>
      <c r="AG538" s="228" t="e">
        <f>_xlfn.CONCAT(HelpMe7[[#This Row],[Year]],"-M",HelpMe7[[#This Row],[Month]])</f>
        <v>#VALUE!</v>
      </c>
      <c r="AH538" s="228" t="str">
        <f ca="1">IF(HelpMe7[[#This Row],[Age]]&lt;2,"Less than 2",IF(HelpMe7[[#This Row],[Age]]&lt;5,"From 2 to 5",IF(HelpMe7[[#This Row],[Age]]&lt;10,"From 5 to 10","More than 10")))</f>
        <v>From 5 to 10</v>
      </c>
      <c r="AI5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45547.451388888891</v>
      </c>
      <c r="AJ5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45552.507638888892</v>
      </c>
    </row>
    <row r="539" spans="1:36" ht="14.5">
      <c r="A539" s="237" t="s">
        <v>5300</v>
      </c>
      <c r="B539" s="224" t="s">
        <v>117</v>
      </c>
      <c r="C539" s="224" t="s">
        <v>795</v>
      </c>
      <c r="D539" s="1" t="s">
        <v>1333</v>
      </c>
      <c r="E539" s="224" t="s">
        <v>985</v>
      </c>
      <c r="F539" s="224" t="s">
        <v>742</v>
      </c>
      <c r="G539" s="224" t="s">
        <v>942</v>
      </c>
      <c r="H539" s="224" t="s">
        <v>268</v>
      </c>
      <c r="I539" s="227" t="s">
        <v>5295</v>
      </c>
      <c r="J539" s="225" t="s">
        <v>5301</v>
      </c>
      <c r="K539" s="224" t="s">
        <v>845</v>
      </c>
      <c r="L539" s="225" t="s">
        <v>1260</v>
      </c>
      <c r="M539" s="224" t="s">
        <v>846</v>
      </c>
      <c r="N539" s="224" t="s">
        <v>891</v>
      </c>
      <c r="O539" s="224" t="s">
        <v>920</v>
      </c>
      <c r="P539" s="225" t="s">
        <v>5302</v>
      </c>
      <c r="Q539" s="224" t="s">
        <v>795</v>
      </c>
      <c r="R539" s="225" t="s">
        <v>1260</v>
      </c>
      <c r="S539" s="225" t="s">
        <v>5303</v>
      </c>
      <c r="T539" s="225" t="s">
        <v>5301</v>
      </c>
      <c r="U539" s="224" t="s">
        <v>845</v>
      </c>
      <c r="V539" s="224" t="s">
        <v>1260</v>
      </c>
      <c r="W539" s="224" t="s">
        <v>850</v>
      </c>
      <c r="X539" s="228" t="str">
        <f>VLOOKUP(HelpMe7[[#This Row],[Technician]],Technicians[#All],3,FALSE)</f>
        <v>RAK Ceramics</v>
      </c>
      <c r="Y539" s="228" t="str">
        <f>VLOOKUP(HelpMe7[[#This Row],[Technician]],Technicians[#All],2,FALSE)</f>
        <v>SAP SD</v>
      </c>
      <c r="Z539" s="233" t="e">
        <f>IF((TEXT("Oct 28, 2024 00:00 AM","mmm dd, yyyy hh:mm") - TEXT(HelpMe7[[#This Row],[Updated Creation Date]],"mmm dd, yyyy hh:mm"))&gt;0, "Yes","No")</f>
        <v>#VALUE!</v>
      </c>
      <c r="AA539" s="230">
        <f ca="1">IF(HelpMe7[[#This Row],[Updated Resolved Date]]="-",NOW()-TEXT(HelpMe7[[#This Row],[Updated Creation Date]],"mmm dd, yyyy hh:mm"),HelpMe7[[#This Row],[Updated Resolved Date]]-HelpMe7[[#This Row],[Updated Creation Date]])</f>
        <v>105.29225127314567</v>
      </c>
      <c r="AB539" s="231" t="e">
        <f>YEAR(TEXT(HelpMe7[[#This Row],[Updated Creation Date]],"mmm dd, yyyy hh:mm"))</f>
        <v>#VALUE!</v>
      </c>
      <c r="AC539" s="228" t="e">
        <f>WEEKNUM(TEXT(HelpMe7[[#This Row],[Updated Creation Date]],"mmm dd, yyyy hh:mm"),2)</f>
        <v>#VALUE!</v>
      </c>
      <c r="AD539" s="228" t="e">
        <f>_xlfn.CONCAT(HelpMe7[[#This Row],[Year]],"-W",HelpMe7[[#This Row],[Week'#]])</f>
        <v>#VALUE!</v>
      </c>
      <c r="AE539" s="228" t="str">
        <f>IFERROR(VLOOKUP(HelpMe7[[#This Row],[ID]],CGTracker[#All],11,FALSE),"No CG Status Found")</f>
        <v>No CG Status Found</v>
      </c>
      <c r="AF539" s="228" t="e">
        <f>MONTH(TEXT(HelpMe7[[#This Row],[Updated Creation Date]],"mmm dd, yyyy hh:mm"))</f>
        <v>#VALUE!</v>
      </c>
      <c r="AG539" s="228" t="e">
        <f>_xlfn.CONCAT(HelpMe7[[#This Row],[Year]],"-M",HelpMe7[[#This Row],[Month]])</f>
        <v>#VALUE!</v>
      </c>
      <c r="AH539" s="228" t="str">
        <f ca="1">IF(HelpMe7[[#This Row],[Age]]&lt;2,"Less than 2",IF(HelpMe7[[#This Row],[Age]]&lt;5,"From 2 to 5",IF(HelpMe7[[#This Row],[Age]]&lt;10,"From 5 to 10","More than 10")))</f>
        <v>More than 10</v>
      </c>
      <c r="AI5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45547.493055555555</v>
      </c>
      <c r="AJ5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40" spans="1:36" ht="14.5">
      <c r="A540" s="237" t="s">
        <v>5304</v>
      </c>
      <c r="B540" s="224" t="s">
        <v>117</v>
      </c>
      <c r="C540" s="224" t="s">
        <v>881</v>
      </c>
      <c r="D540" s="1" t="s">
        <v>1244</v>
      </c>
      <c r="E540" s="224" t="s">
        <v>1245</v>
      </c>
      <c r="F540" s="224" t="s">
        <v>843</v>
      </c>
      <c r="G540" s="224" t="s">
        <v>844</v>
      </c>
      <c r="H540" s="224" t="s">
        <v>403</v>
      </c>
      <c r="I540" s="227" t="s">
        <v>5305</v>
      </c>
      <c r="J540" s="225" t="s">
        <v>5306</v>
      </c>
      <c r="K540" s="224" t="s">
        <v>845</v>
      </c>
      <c r="L540" s="225" t="s">
        <v>5024</v>
      </c>
      <c r="M540" s="224" t="s">
        <v>846</v>
      </c>
      <c r="N540" s="224" t="s">
        <v>1027</v>
      </c>
      <c r="O540" s="224" t="s">
        <v>848</v>
      </c>
      <c r="P540" s="225" t="s">
        <v>5024</v>
      </c>
      <c r="Q540" s="224" t="s">
        <v>881</v>
      </c>
      <c r="R540" s="225" t="s">
        <v>5307</v>
      </c>
      <c r="S540" s="225" t="s">
        <v>5308</v>
      </c>
      <c r="T540" s="225" t="s">
        <v>5306</v>
      </c>
      <c r="U540" s="224" t="s">
        <v>885</v>
      </c>
      <c r="V540" s="224" t="s">
        <v>1260</v>
      </c>
      <c r="W540" s="224" t="s">
        <v>850</v>
      </c>
      <c r="X540" s="228" t="str">
        <f>VLOOKUP(HelpMe7[[#This Row],[Technician]],Technicians[#All],3,FALSE)</f>
        <v>RAK Ceramics</v>
      </c>
      <c r="Y540" s="228" t="str">
        <f>VLOOKUP(HelpMe7[[#This Row],[Technician]],Technicians[#All],2,FALSE)</f>
        <v>SAP Basis</v>
      </c>
      <c r="Z540" s="233" t="e">
        <f>IF((TEXT("Oct 28, 2024 00:00 AM","mmm dd, yyyy hh:mm") - TEXT(HelpMe7[[#This Row],[Updated Creation Date]],"mmm dd, yyyy hh:mm"))&gt;0, "Yes","No")</f>
        <v>#VALUE!</v>
      </c>
      <c r="AA540" s="230">
        <f ca="1">IF(HelpMe7[[#This Row],[Updated Resolved Date]]="-",NOW()-TEXT(HelpMe7[[#This Row],[Updated Creation Date]],"mmm dd, yyyy hh:mm"),HelpMe7[[#This Row],[Updated Resolved Date]]-HelpMe7[[#This Row],[Updated Creation Date]])</f>
        <v>86.084722222221899</v>
      </c>
      <c r="AB540" s="231" t="e">
        <f>YEAR(TEXT(HelpMe7[[#This Row],[Updated Creation Date]],"mmm dd, yyyy hh:mm"))</f>
        <v>#VALUE!</v>
      </c>
      <c r="AC540" s="228" t="e">
        <f>WEEKNUM(TEXT(HelpMe7[[#This Row],[Updated Creation Date]],"mmm dd, yyyy hh:mm"),2)</f>
        <v>#VALUE!</v>
      </c>
      <c r="AD540" s="228" t="e">
        <f>_xlfn.CONCAT(HelpMe7[[#This Row],[Year]],"-W",HelpMe7[[#This Row],[Week'#]])</f>
        <v>#VALUE!</v>
      </c>
      <c r="AE540" s="228" t="str">
        <f>IFERROR(VLOOKUP(HelpMe7[[#This Row],[ID]],CGTracker[#All],11,FALSE),"No CG Status Found")</f>
        <v>No CG Status Found</v>
      </c>
      <c r="AF540" s="228" t="e">
        <f>MONTH(TEXT(HelpMe7[[#This Row],[Updated Creation Date]],"mmm dd, yyyy hh:mm"))</f>
        <v>#VALUE!</v>
      </c>
      <c r="AG540" s="228" t="e">
        <f>_xlfn.CONCAT(HelpMe7[[#This Row],[Year]],"-M",HelpMe7[[#This Row],[Month]])</f>
        <v>#VALUE!</v>
      </c>
      <c r="AH540" s="228" t="str">
        <f ca="1">IF(HelpMe7[[#This Row],[Age]]&lt;2,"Less than 2",IF(HelpMe7[[#This Row],[Age]]&lt;5,"From 2 to 5",IF(HelpMe7[[#This Row],[Age]]&lt;10,"From 5 to 10","More than 10")))</f>
        <v>More than 10</v>
      </c>
      <c r="AI5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45549.438194444447</v>
      </c>
      <c r="AJ5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45635.522916666669</v>
      </c>
    </row>
    <row r="541" spans="1:36" ht="26">
      <c r="A541" s="237" t="s">
        <v>5309</v>
      </c>
      <c r="B541" s="224" t="s">
        <v>156</v>
      </c>
      <c r="C541" s="224" t="s">
        <v>795</v>
      </c>
      <c r="D541" s="1" t="s">
        <v>2186</v>
      </c>
      <c r="E541" s="224" t="s">
        <v>2187</v>
      </c>
      <c r="F541" s="224" t="s">
        <v>843</v>
      </c>
      <c r="G541" s="224" t="s">
        <v>844</v>
      </c>
      <c r="H541" s="224" t="s">
        <v>403</v>
      </c>
      <c r="I541" s="227" t="s">
        <v>5310</v>
      </c>
      <c r="J541" s="225" t="s">
        <v>5311</v>
      </c>
      <c r="K541" s="224" t="s">
        <v>885</v>
      </c>
      <c r="L541" s="225" t="s">
        <v>5233</v>
      </c>
      <c r="M541" s="224" t="s">
        <v>886</v>
      </c>
      <c r="N541" s="224" t="s">
        <v>1260</v>
      </c>
      <c r="O541" s="224" t="s">
        <v>848</v>
      </c>
      <c r="P541" s="225" t="s">
        <v>5233</v>
      </c>
      <c r="Q541" s="224" t="s">
        <v>795</v>
      </c>
      <c r="R541" s="225" t="s">
        <v>5235</v>
      </c>
      <c r="S541" s="225" t="s">
        <v>5312</v>
      </c>
      <c r="T541" s="225" t="s">
        <v>5311</v>
      </c>
      <c r="U541" s="224" t="s">
        <v>1260</v>
      </c>
      <c r="V541" s="224" t="s">
        <v>1260</v>
      </c>
      <c r="W541" s="224" t="s">
        <v>888</v>
      </c>
      <c r="X541" s="228" t="str">
        <f>VLOOKUP(HelpMe7[[#This Row],[Technician]],Technicians[#All],3,FALSE)</f>
        <v>RAK Ceramics</v>
      </c>
      <c r="Y541" s="228" t="str">
        <f>VLOOKUP(HelpMe7[[#This Row],[Technician]],Technicians[#All],2,FALSE)</f>
        <v>SAP Basis</v>
      </c>
      <c r="Z541" s="233" t="e">
        <f>IF((TEXT("Oct 28, 2024 00:00 AM","mmm dd, yyyy hh:mm") - TEXT(HelpMe7[[#This Row],[Updated Creation Date]],"mmm dd, yyyy hh:mm"))&gt;0, "Yes","No")</f>
        <v>#VALUE!</v>
      </c>
      <c r="AA541" s="230">
        <f ca="1">IF(HelpMe7[[#This Row],[Updated Resolved Date]]="-",NOW()-TEXT(HelpMe7[[#This Row],[Updated Creation Date]],"mmm dd, yyyy hh:mm"),HelpMe7[[#This Row],[Updated Resolved Date]]-HelpMe7[[#This Row],[Updated Creation Date]])</f>
        <v>0.32013888889196096</v>
      </c>
      <c r="AB541" s="231" t="e">
        <f>YEAR(TEXT(HelpMe7[[#This Row],[Updated Creation Date]],"mmm dd, yyyy hh:mm"))</f>
        <v>#VALUE!</v>
      </c>
      <c r="AC541" s="228" t="e">
        <f>WEEKNUM(TEXT(HelpMe7[[#This Row],[Updated Creation Date]],"mmm dd, yyyy hh:mm"),2)</f>
        <v>#VALUE!</v>
      </c>
      <c r="AD541" s="228" t="e">
        <f>_xlfn.CONCAT(HelpMe7[[#This Row],[Year]],"-W",HelpMe7[[#This Row],[Week'#]])</f>
        <v>#VALUE!</v>
      </c>
      <c r="AE541" s="228" t="str">
        <f>IFERROR(VLOOKUP(HelpMe7[[#This Row],[ID]],CGTracker[#All],11,FALSE),"No CG Status Found")</f>
        <v>No CG Status Found</v>
      </c>
      <c r="AF541" s="228" t="e">
        <f>MONTH(TEXT(HelpMe7[[#This Row],[Updated Creation Date]],"mmm dd, yyyy hh:mm"))</f>
        <v>#VALUE!</v>
      </c>
      <c r="AG541" s="228" t="e">
        <f>_xlfn.CONCAT(HelpMe7[[#This Row],[Year]],"-M",HelpMe7[[#This Row],[Month]])</f>
        <v>#VALUE!</v>
      </c>
      <c r="AH541" s="228" t="str">
        <f ca="1">IF(HelpMe7[[#This Row],[Age]]&lt;2,"Less than 2",IF(HelpMe7[[#This Row],[Age]]&lt;5,"From 2 to 5",IF(HelpMe7[[#This Row],[Age]]&lt;10,"From 5 to 10","More than 10")))</f>
        <v>Less than 2</v>
      </c>
      <c r="AI5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45548.428472222222</v>
      </c>
      <c r="AJ5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42" spans="1:36" ht="14.5">
      <c r="A542" s="237" t="s">
        <v>5313</v>
      </c>
      <c r="B542" s="224" t="s">
        <v>156</v>
      </c>
      <c r="C542" s="224" t="s">
        <v>795</v>
      </c>
      <c r="D542" s="1" t="s">
        <v>1885</v>
      </c>
      <c r="E542" s="224" t="s">
        <v>1102</v>
      </c>
      <c r="F542" s="224" t="s">
        <v>843</v>
      </c>
      <c r="G542" s="224" t="s">
        <v>844</v>
      </c>
      <c r="H542" s="224" t="s">
        <v>403</v>
      </c>
      <c r="I542" s="227" t="s">
        <v>5314</v>
      </c>
      <c r="J542" s="225" t="s">
        <v>5315</v>
      </c>
      <c r="K542" s="224" t="s">
        <v>845</v>
      </c>
      <c r="L542" s="225" t="s">
        <v>3013</v>
      </c>
      <c r="M542" s="224" t="s">
        <v>1102</v>
      </c>
      <c r="N542" s="224" t="s">
        <v>971</v>
      </c>
      <c r="O542" s="224" t="s">
        <v>848</v>
      </c>
      <c r="P542" s="225" t="s">
        <v>3013</v>
      </c>
      <c r="Q542" s="224" t="s">
        <v>795</v>
      </c>
      <c r="R542" s="225" t="s">
        <v>5316</v>
      </c>
      <c r="S542" s="225" t="s">
        <v>5317</v>
      </c>
      <c r="T542" s="225" t="s">
        <v>5315</v>
      </c>
      <c r="U542" s="224" t="s">
        <v>1260</v>
      </c>
      <c r="V542" s="224" t="s">
        <v>1260</v>
      </c>
      <c r="W542" s="224" t="s">
        <v>850</v>
      </c>
      <c r="X542" s="228" t="str">
        <f>VLOOKUP(HelpMe7[[#This Row],[Technician]],Technicians[#All],3,FALSE)</f>
        <v>RAK Ceramics</v>
      </c>
      <c r="Y542" s="228" t="str">
        <f>VLOOKUP(HelpMe7[[#This Row],[Technician]],Technicians[#All],2,FALSE)</f>
        <v>SAP Basis</v>
      </c>
      <c r="Z542" s="233" t="e">
        <f>IF((TEXT("Oct 28, 2024 00:00 AM","mmm dd, yyyy hh:mm") - TEXT(HelpMe7[[#This Row],[Updated Creation Date]],"mmm dd, yyyy hh:mm"))&gt;0, "Yes","No")</f>
        <v>#VALUE!</v>
      </c>
      <c r="AA542" s="230">
        <f ca="1">IF(HelpMe7[[#This Row],[Updated Resolved Date]]="-",NOW()-TEXT(HelpMe7[[#This Row],[Updated Creation Date]],"mmm dd, yyyy hh:mm"),HelpMe7[[#This Row],[Updated Resolved Date]]-HelpMe7[[#This Row],[Updated Creation Date]])</f>
        <v>7.9798611111109494</v>
      </c>
      <c r="AB542" s="231" t="e">
        <f>YEAR(TEXT(HelpMe7[[#This Row],[Updated Creation Date]],"mmm dd, yyyy hh:mm"))</f>
        <v>#VALUE!</v>
      </c>
      <c r="AC542" s="228" t="e">
        <f>WEEKNUM(TEXT(HelpMe7[[#This Row],[Updated Creation Date]],"mmm dd, yyyy hh:mm"),2)</f>
        <v>#VALUE!</v>
      </c>
      <c r="AD542" s="228" t="e">
        <f>_xlfn.CONCAT(HelpMe7[[#This Row],[Year]],"-W",HelpMe7[[#This Row],[Week'#]])</f>
        <v>#VALUE!</v>
      </c>
      <c r="AE542" s="228" t="str">
        <f>IFERROR(VLOOKUP(HelpMe7[[#This Row],[ID]],CGTracker[#All],11,FALSE),"No CG Status Found")</f>
        <v>No CG Status Found</v>
      </c>
      <c r="AF542" s="228" t="e">
        <f>MONTH(TEXT(HelpMe7[[#This Row],[Updated Creation Date]],"mmm dd, yyyy hh:mm"))</f>
        <v>#VALUE!</v>
      </c>
      <c r="AG542" s="228" t="e">
        <f>_xlfn.CONCAT(HelpMe7[[#This Row],[Year]],"-M",HelpMe7[[#This Row],[Month]])</f>
        <v>#VALUE!</v>
      </c>
      <c r="AH542" s="228" t="str">
        <f ca="1">IF(HelpMe7[[#This Row],[Age]]&lt;2,"Less than 2",IF(HelpMe7[[#This Row],[Age]]&lt;5,"From 2 to 5",IF(HelpMe7[[#This Row],[Age]]&lt;10,"From 5 to 10","More than 10")))</f>
        <v>From 5 to 10</v>
      </c>
      <c r="AI5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45551.75</v>
      </c>
      <c r="AJ5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45559.729861111111</v>
      </c>
    </row>
    <row r="543" spans="1:36" ht="14.5">
      <c r="A543" s="237" t="s">
        <v>5318</v>
      </c>
      <c r="B543" s="224" t="s">
        <v>156</v>
      </c>
      <c r="C543" s="224" t="s">
        <v>795</v>
      </c>
      <c r="D543" s="1" t="s">
        <v>1221</v>
      </c>
      <c r="E543" s="224" t="s">
        <v>1222</v>
      </c>
      <c r="F543" s="224" t="s">
        <v>742</v>
      </c>
      <c r="G543" s="224" t="s">
        <v>864</v>
      </c>
      <c r="H543" s="224" t="s">
        <v>403</v>
      </c>
      <c r="I543" s="227" t="s">
        <v>5319</v>
      </c>
      <c r="J543" s="225" t="s">
        <v>5320</v>
      </c>
      <c r="K543" s="224" t="s">
        <v>845</v>
      </c>
      <c r="L543" s="225" t="s">
        <v>5321</v>
      </c>
      <c r="M543" s="224" t="s">
        <v>846</v>
      </c>
      <c r="N543" s="224" t="s">
        <v>847</v>
      </c>
      <c r="O543" s="224" t="s">
        <v>848</v>
      </c>
      <c r="P543" s="225" t="s">
        <v>5321</v>
      </c>
      <c r="Q543" s="224" t="s">
        <v>795</v>
      </c>
      <c r="R543" s="225" t="s">
        <v>5322</v>
      </c>
      <c r="S543" s="225" t="s">
        <v>5323</v>
      </c>
      <c r="T543" s="225" t="s">
        <v>5320</v>
      </c>
      <c r="U543" s="224" t="s">
        <v>1260</v>
      </c>
      <c r="V543" s="224" t="s">
        <v>1260</v>
      </c>
      <c r="W543" s="224" t="s">
        <v>1033</v>
      </c>
      <c r="X543" s="228" t="str">
        <f>VLOOKUP(HelpMe7[[#This Row],[Technician]],Technicians[#All],3,FALSE)</f>
        <v>RAK Ceramics</v>
      </c>
      <c r="Y543" s="228" t="str">
        <f>VLOOKUP(HelpMe7[[#This Row],[Technician]],Technicians[#All],2,FALSE)</f>
        <v>SAP SD</v>
      </c>
      <c r="Z543" s="233" t="e">
        <f>IF((TEXT("Oct 28, 2024 00:00 AM","mmm dd, yyyy hh:mm") - TEXT(HelpMe7[[#This Row],[Updated Creation Date]],"mmm dd, yyyy hh:mm"))&gt;0, "Yes","No")</f>
        <v>#VALUE!</v>
      </c>
      <c r="AA543" s="230">
        <f ca="1">IF(HelpMe7[[#This Row],[Updated Resolved Date]]="-",NOW()-TEXT(HelpMe7[[#This Row],[Updated Creation Date]],"mmm dd, yyyy hh:mm"),HelpMe7[[#This Row],[Updated Resolved Date]]-HelpMe7[[#This Row],[Updated Creation Date]])</f>
        <v>4.0895833333343035</v>
      </c>
      <c r="AB543" s="231" t="e">
        <f>YEAR(TEXT(HelpMe7[[#This Row],[Updated Creation Date]],"mmm dd, yyyy hh:mm"))</f>
        <v>#VALUE!</v>
      </c>
      <c r="AC543" s="228" t="e">
        <f>WEEKNUM(TEXT(HelpMe7[[#This Row],[Updated Creation Date]],"mmm dd, yyyy hh:mm"),2)</f>
        <v>#VALUE!</v>
      </c>
      <c r="AD543" s="228" t="e">
        <f>_xlfn.CONCAT(HelpMe7[[#This Row],[Year]],"-W",HelpMe7[[#This Row],[Week'#]])</f>
        <v>#VALUE!</v>
      </c>
      <c r="AE543" s="228" t="str">
        <f>IFERROR(VLOOKUP(HelpMe7[[#This Row],[ID]],CGTracker[#All],11,FALSE),"No CG Status Found")</f>
        <v>No CG Status Found</v>
      </c>
      <c r="AF543" s="228" t="e">
        <f>MONTH(TEXT(HelpMe7[[#This Row],[Updated Creation Date]],"mmm dd, yyyy hh:mm"))</f>
        <v>#VALUE!</v>
      </c>
      <c r="AG543" s="228" t="e">
        <f>_xlfn.CONCAT(HelpMe7[[#This Row],[Year]],"-M",HelpMe7[[#This Row],[Month]])</f>
        <v>#VALUE!</v>
      </c>
      <c r="AH543" s="228" t="str">
        <f ca="1">IF(HelpMe7[[#This Row],[Age]]&lt;2,"Less than 2",IF(HelpMe7[[#This Row],[Age]]&lt;5,"From 2 to 5",IF(HelpMe7[[#This Row],[Age]]&lt;10,"From 5 to 10","More than 10")))</f>
        <v>From 2 to 5</v>
      </c>
      <c r="AI5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45551.520138888889</v>
      </c>
      <c r="AJ5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45555.609722222223</v>
      </c>
    </row>
    <row r="544" spans="1:36" ht="14.5">
      <c r="A544" s="237" t="s">
        <v>5324</v>
      </c>
      <c r="B544" s="224" t="s">
        <v>117</v>
      </c>
      <c r="C544" s="224" t="s">
        <v>795</v>
      </c>
      <c r="D544" s="1" t="s">
        <v>260</v>
      </c>
      <c r="E544" s="224" t="s">
        <v>742</v>
      </c>
      <c r="F544" s="224" t="s">
        <v>742</v>
      </c>
      <c r="G544" s="224" t="s">
        <v>864</v>
      </c>
      <c r="H544" s="224" t="s">
        <v>268</v>
      </c>
      <c r="I544" s="227" t="s">
        <v>5325</v>
      </c>
      <c r="J544" s="225" t="s">
        <v>5326</v>
      </c>
      <c r="K544" s="224" t="s">
        <v>845</v>
      </c>
      <c r="L544" s="225" t="s">
        <v>1260</v>
      </c>
      <c r="M544" s="224" t="s">
        <v>846</v>
      </c>
      <c r="N544" s="224" t="s">
        <v>912</v>
      </c>
      <c r="O544" s="224" t="s">
        <v>848</v>
      </c>
      <c r="P544" s="225" t="s">
        <v>5327</v>
      </c>
      <c r="Q544" s="224" t="s">
        <v>795</v>
      </c>
      <c r="R544" s="225" t="s">
        <v>1260</v>
      </c>
      <c r="S544" s="225" t="s">
        <v>5328</v>
      </c>
      <c r="T544" s="225" t="s">
        <v>5326</v>
      </c>
      <c r="U544" s="224" t="s">
        <v>845</v>
      </c>
      <c r="V544" s="224" t="s">
        <v>5329</v>
      </c>
      <c r="W544" s="224" t="s">
        <v>850</v>
      </c>
      <c r="X544" s="228" t="str">
        <f>VLOOKUP(HelpMe7[[#This Row],[Technician]],Technicians[#All],3,FALSE)</f>
        <v>RAK Ceramics</v>
      </c>
      <c r="Y544" s="228" t="str">
        <f>VLOOKUP(HelpMe7[[#This Row],[Technician]],Technicians[#All],2,FALSE)</f>
        <v>SAP SD</v>
      </c>
      <c r="Z544" s="233" t="e">
        <f>IF((TEXT("Oct 28, 2024 00:00 AM","mmm dd, yyyy hh:mm") - TEXT(HelpMe7[[#This Row],[Updated Creation Date]],"mmm dd, yyyy hh:mm"))&gt;0, "Yes","No")</f>
        <v>#VALUE!</v>
      </c>
      <c r="AA544" s="230">
        <f ca="1">IF(HelpMe7[[#This Row],[Updated Resolved Date]]="-",NOW()-TEXT(HelpMe7[[#This Row],[Updated Creation Date]],"mmm dd, yyyy hh:mm"),HelpMe7[[#This Row],[Updated Resolved Date]]-HelpMe7[[#This Row],[Updated Creation Date]])</f>
        <v>101.26447349536465</v>
      </c>
      <c r="AB544" s="231" t="e">
        <f>YEAR(TEXT(HelpMe7[[#This Row],[Updated Creation Date]],"mmm dd, yyyy hh:mm"))</f>
        <v>#VALUE!</v>
      </c>
      <c r="AC544" s="228" t="e">
        <f>WEEKNUM(TEXT(HelpMe7[[#This Row],[Updated Creation Date]],"mmm dd, yyyy hh:mm"),2)</f>
        <v>#VALUE!</v>
      </c>
      <c r="AD544" s="228" t="e">
        <f>_xlfn.CONCAT(HelpMe7[[#This Row],[Year]],"-W",HelpMe7[[#This Row],[Week'#]])</f>
        <v>#VALUE!</v>
      </c>
      <c r="AE544" s="228" t="str">
        <f>IFERROR(VLOOKUP(HelpMe7[[#This Row],[ID]],CGTracker[#All],11,FALSE),"No CG Status Found")</f>
        <v>No CG Status Found</v>
      </c>
      <c r="AF544" s="228" t="e">
        <f>MONTH(TEXT(HelpMe7[[#This Row],[Updated Creation Date]],"mmm dd, yyyy hh:mm"))</f>
        <v>#VALUE!</v>
      </c>
      <c r="AG544" s="228" t="e">
        <f>_xlfn.CONCAT(HelpMe7[[#This Row],[Year]],"-M",HelpMe7[[#This Row],[Month]])</f>
        <v>#VALUE!</v>
      </c>
      <c r="AH544" s="228" t="str">
        <f ca="1">IF(HelpMe7[[#This Row],[Age]]&lt;2,"Less than 2",IF(HelpMe7[[#This Row],[Age]]&lt;5,"From 2 to 5",IF(HelpMe7[[#This Row],[Age]]&lt;10,"From 5 to 10","More than 10")))</f>
        <v>More than 10</v>
      </c>
      <c r="AI5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45551.520833333336</v>
      </c>
      <c r="AJ5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45" spans="1:36" ht="26">
      <c r="A545" s="237" t="s">
        <v>5330</v>
      </c>
      <c r="B545" s="224" t="s">
        <v>156</v>
      </c>
      <c r="C545" s="224" t="s">
        <v>795</v>
      </c>
      <c r="D545" s="1" t="s">
        <v>1577</v>
      </c>
      <c r="E545" s="224" t="s">
        <v>993</v>
      </c>
      <c r="F545" s="224" t="s">
        <v>603</v>
      </c>
      <c r="G545" s="224" t="s">
        <v>899</v>
      </c>
      <c r="H545" s="224" t="s">
        <v>403</v>
      </c>
      <c r="I545" s="227" t="s">
        <v>5331</v>
      </c>
      <c r="J545" s="225" t="s">
        <v>5332</v>
      </c>
      <c r="K545" s="224" t="s">
        <v>845</v>
      </c>
      <c r="L545" s="225" t="s">
        <v>5333</v>
      </c>
      <c r="M545" s="224" t="s">
        <v>846</v>
      </c>
      <c r="N545" s="224" t="s">
        <v>1315</v>
      </c>
      <c r="O545" s="224" t="s">
        <v>848</v>
      </c>
      <c r="P545" s="225" t="s">
        <v>5333</v>
      </c>
      <c r="Q545" s="224" t="s">
        <v>795</v>
      </c>
      <c r="R545" s="225" t="s">
        <v>5334</v>
      </c>
      <c r="S545" s="225" t="s">
        <v>5335</v>
      </c>
      <c r="T545" s="225" t="s">
        <v>5332</v>
      </c>
      <c r="U545" s="224" t="s">
        <v>1260</v>
      </c>
      <c r="V545" s="224" t="s">
        <v>1260</v>
      </c>
      <c r="W545" s="224" t="s">
        <v>945</v>
      </c>
      <c r="X545" s="228" t="str">
        <f>VLOOKUP(HelpMe7[[#This Row],[Technician]],Technicians[#All],3,FALSE)</f>
        <v>RAK Ceramics</v>
      </c>
      <c r="Y545" s="228" t="str">
        <f>VLOOKUP(HelpMe7[[#This Row],[Technician]],Technicians[#All],2,FALSE)</f>
        <v>SAP ABAP</v>
      </c>
      <c r="Z545" s="233" t="e">
        <f>IF((TEXT("Oct 28, 2024 00:00 AM","mmm dd, yyyy hh:mm") - TEXT(HelpMe7[[#This Row],[Updated Creation Date]],"mmm dd, yyyy hh:mm"))&gt;0, "Yes","No")</f>
        <v>#VALUE!</v>
      </c>
      <c r="AA545" s="230">
        <f ca="1">IF(HelpMe7[[#This Row],[Updated Resolved Date]]="-",NOW()-TEXT(HelpMe7[[#This Row],[Updated Creation Date]],"mmm dd, yyyy hh:mm"),HelpMe7[[#This Row],[Updated Resolved Date]]-HelpMe7[[#This Row],[Updated Creation Date]])</f>
        <v>9.7131944444408873</v>
      </c>
      <c r="AB545" s="231" t="e">
        <f>YEAR(TEXT(HelpMe7[[#This Row],[Updated Creation Date]],"mmm dd, yyyy hh:mm"))</f>
        <v>#VALUE!</v>
      </c>
      <c r="AC545" s="228" t="e">
        <f>WEEKNUM(TEXT(HelpMe7[[#This Row],[Updated Creation Date]],"mmm dd, yyyy hh:mm"),2)</f>
        <v>#VALUE!</v>
      </c>
      <c r="AD545" s="228" t="e">
        <f>_xlfn.CONCAT(HelpMe7[[#This Row],[Year]],"-W",HelpMe7[[#This Row],[Week'#]])</f>
        <v>#VALUE!</v>
      </c>
      <c r="AE545" s="228" t="str">
        <f>IFERROR(VLOOKUP(HelpMe7[[#This Row],[ID]],CGTracker[#All],11,FALSE),"No CG Status Found")</f>
        <v>No CG Status Found</v>
      </c>
      <c r="AF545" s="228" t="e">
        <f>MONTH(TEXT(HelpMe7[[#This Row],[Updated Creation Date]],"mmm dd, yyyy hh:mm"))</f>
        <v>#VALUE!</v>
      </c>
      <c r="AG545" s="228" t="e">
        <f>_xlfn.CONCAT(HelpMe7[[#This Row],[Year]],"-M",HelpMe7[[#This Row],[Month]])</f>
        <v>#VALUE!</v>
      </c>
      <c r="AH545" s="228" t="str">
        <f ca="1">IF(HelpMe7[[#This Row],[Age]]&lt;2,"Less than 2",IF(HelpMe7[[#This Row],[Age]]&lt;5,"From 2 to 5",IF(HelpMe7[[#This Row],[Age]]&lt;10,"From 5 to 10","More than 10")))</f>
        <v>From 5 to 10</v>
      </c>
      <c r="AI5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45551.708333333336</v>
      </c>
      <c r="AJ5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45561.421527777777</v>
      </c>
    </row>
    <row r="546" spans="1:36" ht="26">
      <c r="A546" s="237" t="s">
        <v>5336</v>
      </c>
      <c r="B546" s="224" t="s">
        <v>117</v>
      </c>
      <c r="C546" s="224" t="s">
        <v>881</v>
      </c>
      <c r="D546" s="1" t="s">
        <v>2159</v>
      </c>
      <c r="E546" s="224" t="s">
        <v>2160</v>
      </c>
      <c r="F546" s="224" t="s">
        <v>843</v>
      </c>
      <c r="G546" s="224" t="s">
        <v>844</v>
      </c>
      <c r="H546" s="224" t="s">
        <v>403</v>
      </c>
      <c r="I546" s="227" t="s">
        <v>5337</v>
      </c>
      <c r="J546" s="225" t="s">
        <v>5338</v>
      </c>
      <c r="K546" s="224" t="s">
        <v>885</v>
      </c>
      <c r="L546" s="225" t="s">
        <v>5261</v>
      </c>
      <c r="M546" s="224" t="s">
        <v>846</v>
      </c>
      <c r="N546" s="224" t="s">
        <v>1260</v>
      </c>
      <c r="O546" s="224" t="s">
        <v>848</v>
      </c>
      <c r="P546" s="225" t="s">
        <v>5261</v>
      </c>
      <c r="Q546" s="224" t="s">
        <v>881</v>
      </c>
      <c r="R546" s="225" t="s">
        <v>5339</v>
      </c>
      <c r="S546" s="225" t="s">
        <v>5339</v>
      </c>
      <c r="T546" s="225" t="s">
        <v>5338</v>
      </c>
      <c r="U546" s="224" t="s">
        <v>885</v>
      </c>
      <c r="V546" s="224" t="s">
        <v>1260</v>
      </c>
      <c r="W546" s="224" t="s">
        <v>888</v>
      </c>
      <c r="X546" s="228" t="str">
        <f>VLOOKUP(HelpMe7[[#This Row],[Technician]],Technicians[#All],3,FALSE)</f>
        <v>RAK Ceramics</v>
      </c>
      <c r="Y546" s="228" t="str">
        <f>VLOOKUP(HelpMe7[[#This Row],[Technician]],Technicians[#All],2,FALSE)</f>
        <v>SAP Basis</v>
      </c>
      <c r="Z546" s="233" t="e">
        <f>IF((TEXT("Oct 28, 2024 00:00 AM","mmm dd, yyyy hh:mm") - TEXT(HelpMe7[[#This Row],[Updated Creation Date]],"mmm dd, yyyy hh:mm"))&gt;0, "Yes","No")</f>
        <v>#VALUE!</v>
      </c>
      <c r="AA546" s="230">
        <f ca="1">IF(HelpMe7[[#This Row],[Updated Resolved Date]]="-",NOW()-TEXT(HelpMe7[[#This Row],[Updated Creation Date]],"mmm dd, yyyy hh:mm"),HelpMe7[[#This Row],[Updated Resolved Date]]-HelpMe7[[#This Row],[Updated Creation Date]])</f>
        <v>0.24583333333430346</v>
      </c>
      <c r="AB546" s="231" t="e">
        <f>YEAR(TEXT(HelpMe7[[#This Row],[Updated Creation Date]],"mmm dd, yyyy hh:mm"))</f>
        <v>#VALUE!</v>
      </c>
      <c r="AC546" s="228" t="e">
        <f>WEEKNUM(TEXT(HelpMe7[[#This Row],[Updated Creation Date]],"mmm dd, yyyy hh:mm"),2)</f>
        <v>#VALUE!</v>
      </c>
      <c r="AD546" s="228" t="e">
        <f>_xlfn.CONCAT(HelpMe7[[#This Row],[Year]],"-W",HelpMe7[[#This Row],[Week'#]])</f>
        <v>#VALUE!</v>
      </c>
      <c r="AE546" s="228" t="str">
        <f>IFERROR(VLOOKUP(HelpMe7[[#This Row],[ID]],CGTracker[#All],11,FALSE),"No CG Status Found")</f>
        <v>No CG Status Found</v>
      </c>
      <c r="AF546" s="228" t="e">
        <f>MONTH(TEXT(HelpMe7[[#This Row],[Updated Creation Date]],"mmm dd, yyyy hh:mm"))</f>
        <v>#VALUE!</v>
      </c>
      <c r="AG546" s="228" t="e">
        <f>_xlfn.CONCAT(HelpMe7[[#This Row],[Year]],"-M",HelpMe7[[#This Row],[Month]])</f>
        <v>#VALUE!</v>
      </c>
      <c r="AH546" s="228" t="str">
        <f ca="1">IF(HelpMe7[[#This Row],[Age]]&lt;2,"Less than 2",IF(HelpMe7[[#This Row],[Age]]&lt;5,"From 2 to 5",IF(HelpMe7[[#This Row],[Age]]&lt;10,"From 5 to 10","More than 10")))</f>
        <v>Less than 2</v>
      </c>
      <c r="AI5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45552.347916666666</v>
      </c>
      <c r="AJ5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45552.59375</v>
      </c>
    </row>
    <row r="547" spans="1:36" ht="14.5">
      <c r="A547" s="237" t="s">
        <v>5340</v>
      </c>
      <c r="B547" s="224" t="s">
        <v>117</v>
      </c>
      <c r="C547" s="224" t="s">
        <v>795</v>
      </c>
      <c r="D547" s="1" t="s">
        <v>2336</v>
      </c>
      <c r="E547" s="224" t="s">
        <v>1606</v>
      </c>
      <c r="F547" s="224" t="s">
        <v>843</v>
      </c>
      <c r="G547" s="224" t="s">
        <v>844</v>
      </c>
      <c r="H547" s="224" t="s">
        <v>403</v>
      </c>
      <c r="I547" s="227" t="s">
        <v>5341</v>
      </c>
      <c r="J547" s="225" t="s">
        <v>5342</v>
      </c>
      <c r="K547" s="224" t="s">
        <v>845</v>
      </c>
      <c r="L547" s="225" t="s">
        <v>5343</v>
      </c>
      <c r="M547" s="224" t="s">
        <v>846</v>
      </c>
      <c r="N547" s="224" t="s">
        <v>1144</v>
      </c>
      <c r="O547" s="224" t="s">
        <v>848</v>
      </c>
      <c r="P547" s="225" t="s">
        <v>5343</v>
      </c>
      <c r="Q547" s="224" t="s">
        <v>795</v>
      </c>
      <c r="R547" s="225" t="s">
        <v>5344</v>
      </c>
      <c r="S547" s="225" t="s">
        <v>5344</v>
      </c>
      <c r="T547" s="225" t="s">
        <v>5342</v>
      </c>
      <c r="U547" s="224" t="s">
        <v>885</v>
      </c>
      <c r="V547" s="224" t="s">
        <v>1260</v>
      </c>
      <c r="W547" s="224" t="s">
        <v>850</v>
      </c>
      <c r="X547" s="228" t="str">
        <f>VLOOKUP(HelpMe7[[#This Row],[Technician]],Technicians[#All],3,FALSE)</f>
        <v>RAK Ceramics</v>
      </c>
      <c r="Y547" s="228" t="str">
        <f>VLOOKUP(HelpMe7[[#This Row],[Technician]],Technicians[#All],2,FALSE)</f>
        <v>SAP Basis</v>
      </c>
      <c r="Z547" s="233" t="e">
        <f>IF((TEXT("Oct 28, 2024 00:00 AM","mmm dd, yyyy hh:mm") - TEXT(HelpMe7[[#This Row],[Updated Creation Date]],"mmm dd, yyyy hh:mm"))&gt;0, "Yes","No")</f>
        <v>#VALUE!</v>
      </c>
      <c r="AA547" s="230">
        <f ca="1">IF(HelpMe7[[#This Row],[Updated Resolved Date]]="-",NOW()-TEXT(HelpMe7[[#This Row],[Updated Creation Date]],"mmm dd, yyyy hh:mm"),HelpMe7[[#This Row],[Updated Resolved Date]]-HelpMe7[[#This Row],[Updated Creation Date]])</f>
        <v>36.118749999994179</v>
      </c>
      <c r="AB547" s="231" t="e">
        <f>YEAR(TEXT(HelpMe7[[#This Row],[Updated Creation Date]],"mmm dd, yyyy hh:mm"))</f>
        <v>#VALUE!</v>
      </c>
      <c r="AC547" s="228" t="e">
        <f>WEEKNUM(TEXT(HelpMe7[[#This Row],[Updated Creation Date]],"mmm dd, yyyy hh:mm"),2)</f>
        <v>#VALUE!</v>
      </c>
      <c r="AD547" s="228" t="e">
        <f>_xlfn.CONCAT(HelpMe7[[#This Row],[Year]],"-W",HelpMe7[[#This Row],[Week'#]])</f>
        <v>#VALUE!</v>
      </c>
      <c r="AE547" s="228" t="str">
        <f>IFERROR(VLOOKUP(HelpMe7[[#This Row],[ID]],CGTracker[#All],11,FALSE),"No CG Status Found")</f>
        <v>No CG Status Found</v>
      </c>
      <c r="AF547" s="228" t="e">
        <f>MONTH(TEXT(HelpMe7[[#This Row],[Updated Creation Date]],"mmm dd, yyyy hh:mm"))</f>
        <v>#VALUE!</v>
      </c>
      <c r="AG547" s="228" t="e">
        <f>_xlfn.CONCAT(HelpMe7[[#This Row],[Year]],"-M",HelpMe7[[#This Row],[Month]])</f>
        <v>#VALUE!</v>
      </c>
      <c r="AH547" s="228" t="str">
        <f ca="1">IF(HelpMe7[[#This Row],[Age]]&lt;2,"Less than 2",IF(HelpMe7[[#This Row],[Age]]&lt;5,"From 2 to 5",IF(HelpMe7[[#This Row],[Age]]&lt;10,"From 5 to 10","More than 10")))</f>
        <v>More than 10</v>
      </c>
      <c r="AI5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45552.39166666667</v>
      </c>
      <c r="AJ5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45588.510416666664</v>
      </c>
    </row>
    <row r="548" spans="1:36" ht="14.5">
      <c r="A548" s="237" t="s">
        <v>5345</v>
      </c>
      <c r="B548" s="224" t="s">
        <v>156</v>
      </c>
      <c r="C548" s="224" t="s">
        <v>795</v>
      </c>
      <c r="D548" s="1" t="s">
        <v>1173</v>
      </c>
      <c r="E548" s="224" t="s">
        <v>1174</v>
      </c>
      <c r="F548" s="224" t="s">
        <v>742</v>
      </c>
      <c r="G548" s="224" t="s">
        <v>516</v>
      </c>
      <c r="H548" s="224" t="s">
        <v>403</v>
      </c>
      <c r="I548" s="227" t="s">
        <v>5346</v>
      </c>
      <c r="J548" s="225" t="s">
        <v>5347</v>
      </c>
      <c r="K548" s="224" t="s">
        <v>845</v>
      </c>
      <c r="L548" s="225" t="s">
        <v>5348</v>
      </c>
      <c r="M548" s="224" t="s">
        <v>846</v>
      </c>
      <c r="N548" s="224" t="s">
        <v>878</v>
      </c>
      <c r="O548" s="224" t="s">
        <v>848</v>
      </c>
      <c r="P548" s="225" t="s">
        <v>5348</v>
      </c>
      <c r="Q548" s="224" t="s">
        <v>795</v>
      </c>
      <c r="R548" s="225" t="s">
        <v>5349</v>
      </c>
      <c r="S548" s="225" t="s">
        <v>5350</v>
      </c>
      <c r="T548" s="225" t="s">
        <v>5347</v>
      </c>
      <c r="U548" s="224" t="s">
        <v>1260</v>
      </c>
      <c r="V548" s="224" t="s">
        <v>1260</v>
      </c>
      <c r="W548" s="224" t="s">
        <v>850</v>
      </c>
      <c r="X548" s="228" t="str">
        <f>VLOOKUP(HelpMe7[[#This Row],[Technician]],Technicians[#All],3,FALSE)</f>
        <v>RAK Ceramics</v>
      </c>
      <c r="Y548" s="228" t="str">
        <f>VLOOKUP(HelpMe7[[#This Row],[Technician]],Technicians[#All],2,FALSE)</f>
        <v>SAP SD</v>
      </c>
      <c r="Z548" s="230" t="e">
        <f>IF((TEXT("Oct 28, 2024 00:00 AM","mmm dd, yyyy hh:mm") - TEXT(HelpMe7[[#This Row],[Updated Creation Date]],"mmm dd, yyyy hh:mm"))&gt;0, "Yes","No")</f>
        <v>#VALUE!</v>
      </c>
      <c r="AA548" s="230">
        <f ca="1">IF(HelpMe7[[#This Row],[Updated Resolved Date]]="-",NOW()-TEXT(HelpMe7[[#This Row],[Updated Creation Date]],"mmm dd, yyyy hh:mm"),HelpMe7[[#This Row],[Updated Resolved Date]]-HelpMe7[[#This Row],[Updated Creation Date]])</f>
        <v>15.221527777779556</v>
      </c>
      <c r="AB548" s="231" t="e">
        <f>YEAR(TEXT(HelpMe7[[#This Row],[Updated Creation Date]],"mmm dd, yyyy hh:mm"))</f>
        <v>#VALUE!</v>
      </c>
      <c r="AC548" s="228" t="e">
        <f>WEEKNUM(TEXT(HelpMe7[[#This Row],[Updated Creation Date]],"mmm dd, yyyy hh:mm"),2)</f>
        <v>#VALUE!</v>
      </c>
      <c r="AD548" s="228" t="e">
        <f>_xlfn.CONCAT(HelpMe7[[#This Row],[Year]],"-W",HelpMe7[[#This Row],[Week'#]])</f>
        <v>#VALUE!</v>
      </c>
      <c r="AE548" s="228" t="str">
        <f>IFERROR(VLOOKUP(HelpMe7[[#This Row],[ID]],CGTracker[#All],11,FALSE),"No CG Status Found")</f>
        <v>No CG Status Found</v>
      </c>
      <c r="AF548" s="228" t="e">
        <f>MONTH(TEXT(HelpMe7[[#This Row],[Updated Creation Date]],"mmm dd, yyyy hh:mm"))</f>
        <v>#VALUE!</v>
      </c>
      <c r="AG548" s="228" t="e">
        <f>_xlfn.CONCAT(HelpMe7[[#This Row],[Year]],"-M",HelpMe7[[#This Row],[Month]])</f>
        <v>#VALUE!</v>
      </c>
      <c r="AH548" s="228" t="str">
        <f ca="1">IF(HelpMe7[[#This Row],[Age]]&lt;2,"Less than 2",IF(HelpMe7[[#This Row],[Age]]&lt;5,"From 2 to 5",IF(HelpMe7[[#This Row],[Age]]&lt;10,"From 5 to 10","More than 10")))</f>
        <v>More than 10</v>
      </c>
      <c r="AI5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45552.440972222219</v>
      </c>
      <c r="AJ5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45567.662499999999</v>
      </c>
    </row>
    <row r="549" spans="1:36" ht="14.5">
      <c r="A549" s="237" t="s">
        <v>5351</v>
      </c>
      <c r="B549" s="224" t="s">
        <v>156</v>
      </c>
      <c r="C549" s="224" t="s">
        <v>795</v>
      </c>
      <c r="D549" s="1" t="s">
        <v>5352</v>
      </c>
      <c r="E549" s="224" t="s">
        <v>884</v>
      </c>
      <c r="F549" s="224" t="s">
        <v>884</v>
      </c>
      <c r="G549" s="224" t="s">
        <v>844</v>
      </c>
      <c r="H549" s="224" t="s">
        <v>403</v>
      </c>
      <c r="I549" s="227" t="s">
        <v>5353</v>
      </c>
      <c r="J549" s="225" t="s">
        <v>5354</v>
      </c>
      <c r="K549" s="224" t="s">
        <v>845</v>
      </c>
      <c r="L549" s="225" t="s">
        <v>5118</v>
      </c>
      <c r="M549" s="224" t="s">
        <v>846</v>
      </c>
      <c r="N549" s="224" t="s">
        <v>912</v>
      </c>
      <c r="O549" s="224" t="s">
        <v>848</v>
      </c>
      <c r="P549" s="225" t="s">
        <v>5118</v>
      </c>
      <c r="Q549" s="224" t="s">
        <v>795</v>
      </c>
      <c r="R549" s="225" t="s">
        <v>5355</v>
      </c>
      <c r="S549" s="225" t="s">
        <v>5355</v>
      </c>
      <c r="T549" s="225" t="s">
        <v>5354</v>
      </c>
      <c r="U549" s="224" t="s">
        <v>1260</v>
      </c>
      <c r="V549" s="224" t="s">
        <v>1260</v>
      </c>
      <c r="W549" s="224" t="s">
        <v>1260</v>
      </c>
      <c r="X549" s="228" t="str">
        <f>VLOOKUP(HelpMe7[[#This Row],[Technician]],Technicians[#All],3,FALSE)</f>
        <v>RAK Ceramics</v>
      </c>
      <c r="Y549" s="228" t="str">
        <f>VLOOKUP(HelpMe7[[#This Row],[Technician]],Technicians[#All],2,FALSE)</f>
        <v>SAP Basis</v>
      </c>
      <c r="Z549" s="233" t="e">
        <f>IF((TEXT("Oct 28, 2024 00:00 AM","mmm dd, yyyy hh:mm") - TEXT(HelpMe7[[#This Row],[Updated Creation Date]],"mmm dd, yyyy hh:mm"))&gt;0, "Yes","No")</f>
        <v>#VALUE!</v>
      </c>
      <c r="AA549" s="230">
        <f ca="1">IF(HelpMe7[[#This Row],[Updated Resolved Date]]="-",NOW()-TEXT(HelpMe7[[#This Row],[Updated Creation Date]],"mmm dd, yyyy hh:mm"),HelpMe7[[#This Row],[Updated Resolved Date]]-HelpMe7[[#This Row],[Updated Creation Date]])</f>
        <v>0.89513888888905058</v>
      </c>
      <c r="AB549" s="231" t="e">
        <f>YEAR(TEXT(HelpMe7[[#This Row],[Updated Creation Date]],"mmm dd, yyyy hh:mm"))</f>
        <v>#VALUE!</v>
      </c>
      <c r="AC549" s="228" t="e">
        <f>WEEKNUM(TEXT(HelpMe7[[#This Row],[Updated Creation Date]],"mmm dd, yyyy hh:mm"),2)</f>
        <v>#VALUE!</v>
      </c>
      <c r="AD549" s="228" t="e">
        <f>_xlfn.CONCAT(HelpMe7[[#This Row],[Year]],"-W",HelpMe7[[#This Row],[Week'#]])</f>
        <v>#VALUE!</v>
      </c>
      <c r="AE549" s="228" t="str">
        <f>IFERROR(VLOOKUP(HelpMe7[[#This Row],[ID]],CGTracker[#All],11,FALSE),"No CG Status Found")</f>
        <v>No CG Status Found</v>
      </c>
      <c r="AF549" s="228" t="e">
        <f>MONTH(TEXT(HelpMe7[[#This Row],[Updated Creation Date]],"mmm dd, yyyy hh:mm"))</f>
        <v>#VALUE!</v>
      </c>
      <c r="AG549" s="228" t="e">
        <f>_xlfn.CONCAT(HelpMe7[[#This Row],[Year]],"-M",HelpMe7[[#This Row],[Month]])</f>
        <v>#VALUE!</v>
      </c>
      <c r="AH549" s="228" t="str">
        <f ca="1">IF(HelpMe7[[#This Row],[Age]]&lt;2,"Less than 2",IF(HelpMe7[[#This Row],[Age]]&lt;5,"From 2 to 5",IF(HelpMe7[[#This Row],[Age]]&lt;10,"From 5 to 10","More than 10")))</f>
        <v>Less than 2</v>
      </c>
      <c r="AI5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45552.519444444442</v>
      </c>
      <c r="AJ5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45553.414583333331</v>
      </c>
    </row>
    <row r="550" spans="1:36" ht="14.5">
      <c r="A550" s="237" t="s">
        <v>5356</v>
      </c>
      <c r="B550" s="224" t="s">
        <v>117</v>
      </c>
      <c r="C550" s="224" t="s">
        <v>795</v>
      </c>
      <c r="D550" s="1" t="s">
        <v>910</v>
      </c>
      <c r="E550" s="224" t="s">
        <v>911</v>
      </c>
      <c r="F550" s="224" t="s">
        <v>843</v>
      </c>
      <c r="G550" s="224" t="s">
        <v>844</v>
      </c>
      <c r="H550" s="224" t="s">
        <v>403</v>
      </c>
      <c r="I550" s="227" t="s">
        <v>5357</v>
      </c>
      <c r="J550" s="225" t="s">
        <v>5358</v>
      </c>
      <c r="K550" s="224" t="s">
        <v>845</v>
      </c>
      <c r="L550" s="225" t="s">
        <v>5261</v>
      </c>
      <c r="M550" s="224" t="s">
        <v>911</v>
      </c>
      <c r="N550" s="224" t="s">
        <v>912</v>
      </c>
      <c r="O550" s="224" t="s">
        <v>848</v>
      </c>
      <c r="P550" s="225" t="s">
        <v>5261</v>
      </c>
      <c r="Q550" s="224" t="s">
        <v>795</v>
      </c>
      <c r="R550" s="225" t="s">
        <v>5359</v>
      </c>
      <c r="S550" s="225" t="s">
        <v>5359</v>
      </c>
      <c r="T550" s="225" t="s">
        <v>5358</v>
      </c>
      <c r="U550" s="224" t="s">
        <v>885</v>
      </c>
      <c r="V550" s="224" t="s">
        <v>1260</v>
      </c>
      <c r="W550" s="224" t="s">
        <v>850</v>
      </c>
      <c r="X550" s="228" t="str">
        <f>VLOOKUP(HelpMe7[[#This Row],[Technician]],Technicians[#All],3,FALSE)</f>
        <v>RAK Ceramics</v>
      </c>
      <c r="Y550" s="228" t="str">
        <f>VLOOKUP(HelpMe7[[#This Row],[Technician]],Technicians[#All],2,FALSE)</f>
        <v>SAP Basis</v>
      </c>
      <c r="Z550" s="233" t="e">
        <f>IF((TEXT("Oct 28, 2024 00:00 AM","mmm dd, yyyy hh:mm") - TEXT(HelpMe7[[#This Row],[Updated Creation Date]],"mmm dd, yyyy hh:mm"))&gt;0, "Yes","No")</f>
        <v>#VALUE!</v>
      </c>
      <c r="AA550" s="230">
        <f ca="1">IF(HelpMe7[[#This Row],[Updated Resolved Date]]="-",NOW()-TEXT(HelpMe7[[#This Row],[Updated Creation Date]],"mmm dd, yyyy hh:mm"),HelpMe7[[#This Row],[Updated Resolved Date]]-HelpMe7[[#This Row],[Updated Creation Date]])</f>
        <v>1.0645833333328483</v>
      </c>
      <c r="AB550" s="231" t="e">
        <f>YEAR(TEXT(HelpMe7[[#This Row],[Updated Creation Date]],"mmm dd, yyyy hh:mm"))</f>
        <v>#VALUE!</v>
      </c>
      <c r="AC550" s="228" t="e">
        <f>WEEKNUM(TEXT(HelpMe7[[#This Row],[Updated Creation Date]],"mmm dd, yyyy hh:mm"),2)</f>
        <v>#VALUE!</v>
      </c>
      <c r="AD550" s="228" t="e">
        <f>_xlfn.CONCAT(HelpMe7[[#This Row],[Year]],"-W",HelpMe7[[#This Row],[Week'#]])</f>
        <v>#VALUE!</v>
      </c>
      <c r="AE550" s="228" t="str">
        <f>IFERROR(VLOOKUP(HelpMe7[[#This Row],[ID]],CGTracker[#All],11,FALSE),"No CG Status Found")</f>
        <v>No CG Status Found</v>
      </c>
      <c r="AF550" s="228" t="e">
        <f>MONTH(TEXT(HelpMe7[[#This Row],[Updated Creation Date]],"mmm dd, yyyy hh:mm"))</f>
        <v>#VALUE!</v>
      </c>
      <c r="AG550" s="228" t="e">
        <f>_xlfn.CONCAT(HelpMe7[[#This Row],[Year]],"-M",HelpMe7[[#This Row],[Month]])</f>
        <v>#VALUE!</v>
      </c>
      <c r="AH550" s="228" t="str">
        <f ca="1">IF(HelpMe7[[#This Row],[Age]]&lt;2,"Less than 2",IF(HelpMe7[[#This Row],[Age]]&lt;5,"From 2 to 5",IF(HelpMe7[[#This Row],[Age]]&lt;10,"From 5 to 10","More than 10")))</f>
        <v>Less than 2</v>
      </c>
      <c r="AI5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45551.531944444447</v>
      </c>
      <c r="AJ5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45552.59652777778</v>
      </c>
    </row>
    <row r="551" spans="1:36" ht="14.5">
      <c r="A551" s="237" t="s">
        <v>5360</v>
      </c>
      <c r="B551" s="224" t="s">
        <v>117</v>
      </c>
      <c r="C551" s="224" t="s">
        <v>795</v>
      </c>
      <c r="D551" s="1" t="s">
        <v>921</v>
      </c>
      <c r="E551" s="224" t="s">
        <v>911</v>
      </c>
      <c r="F551" s="224" t="s">
        <v>843</v>
      </c>
      <c r="G551" s="224" t="s">
        <v>844</v>
      </c>
      <c r="H551" s="224" t="s">
        <v>403</v>
      </c>
      <c r="I551" s="227" t="s">
        <v>5361</v>
      </c>
      <c r="J551" s="225" t="s">
        <v>5362</v>
      </c>
      <c r="K551" s="224" t="s">
        <v>845</v>
      </c>
      <c r="L551" s="225" t="s">
        <v>5261</v>
      </c>
      <c r="M551" s="224" t="s">
        <v>911</v>
      </c>
      <c r="N551" s="224" t="s">
        <v>912</v>
      </c>
      <c r="O551" s="224" t="s">
        <v>848</v>
      </c>
      <c r="P551" s="225" t="s">
        <v>5261</v>
      </c>
      <c r="Q551" s="224" t="s">
        <v>795</v>
      </c>
      <c r="R551" s="225" t="s">
        <v>5363</v>
      </c>
      <c r="S551" s="225" t="s">
        <v>5363</v>
      </c>
      <c r="T551" s="225" t="s">
        <v>5362</v>
      </c>
      <c r="U551" s="224" t="s">
        <v>885</v>
      </c>
      <c r="V551" s="224" t="s">
        <v>1260</v>
      </c>
      <c r="W551" s="224" t="s">
        <v>850</v>
      </c>
      <c r="X551" s="228" t="str">
        <f>VLOOKUP(HelpMe7[[#This Row],[Technician]],Technicians[#All],3,FALSE)</f>
        <v>RAK Ceramics</v>
      </c>
      <c r="Y551" s="228" t="str">
        <f>VLOOKUP(HelpMe7[[#This Row],[Technician]],Technicians[#All],2,FALSE)</f>
        <v>SAP Basis</v>
      </c>
      <c r="Z551" s="233" t="e">
        <f>IF((TEXT("Oct 28, 2024 00:00 AM","mmm dd, yyyy hh:mm") - TEXT(HelpMe7[[#This Row],[Updated Creation Date]],"mmm dd, yyyy hh:mm"))&gt;0, "Yes","No")</f>
        <v>#VALUE!</v>
      </c>
      <c r="AA551" s="230">
        <f ca="1">IF(HelpMe7[[#This Row],[Updated Resolved Date]]="-",NOW()-TEXT(HelpMe7[[#This Row],[Updated Creation Date]],"mmm dd, yyyy hh:mm"),HelpMe7[[#This Row],[Updated Resolved Date]]-HelpMe7[[#This Row],[Updated Creation Date]])</f>
        <v>0.94861111111094942</v>
      </c>
      <c r="AB551" s="231" t="e">
        <f>YEAR(TEXT(HelpMe7[[#This Row],[Updated Creation Date]],"mmm dd, yyyy hh:mm"))</f>
        <v>#VALUE!</v>
      </c>
      <c r="AC551" s="228" t="e">
        <f>WEEKNUM(TEXT(HelpMe7[[#This Row],[Updated Creation Date]],"mmm dd, yyyy hh:mm"),2)</f>
        <v>#VALUE!</v>
      </c>
      <c r="AD551" s="228" t="e">
        <f>_xlfn.CONCAT(HelpMe7[[#This Row],[Year]],"-W",HelpMe7[[#This Row],[Week'#]])</f>
        <v>#VALUE!</v>
      </c>
      <c r="AE551" s="228" t="str">
        <f>IFERROR(VLOOKUP(HelpMe7[[#This Row],[ID]],CGTracker[#All],11,FALSE),"No CG Status Found")</f>
        <v>No CG Status Found</v>
      </c>
      <c r="AF551" s="228" t="e">
        <f>MONTH(TEXT(HelpMe7[[#This Row],[Updated Creation Date]],"mmm dd, yyyy hh:mm"))</f>
        <v>#VALUE!</v>
      </c>
      <c r="AG551" s="228" t="e">
        <f>_xlfn.CONCAT(HelpMe7[[#This Row],[Year]],"-M",HelpMe7[[#This Row],[Month]])</f>
        <v>#VALUE!</v>
      </c>
      <c r="AH551" s="228" t="str">
        <f ca="1">IF(HelpMe7[[#This Row],[Age]]&lt;2,"Less than 2",IF(HelpMe7[[#This Row],[Age]]&lt;5,"From 2 to 5",IF(HelpMe7[[#This Row],[Age]]&lt;10,"From 5 to 10","More than 10")))</f>
        <v>Less than 2</v>
      </c>
      <c r="AI5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45551.646527777775</v>
      </c>
      <c r="AJ5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45552.595138888886</v>
      </c>
    </row>
    <row r="552" spans="1:36" ht="26">
      <c r="A552" s="237" t="s">
        <v>5364</v>
      </c>
      <c r="B552" s="224" t="s">
        <v>117</v>
      </c>
      <c r="C552" s="224" t="s">
        <v>861</v>
      </c>
      <c r="D552" s="1" t="s">
        <v>1608</v>
      </c>
      <c r="E552" s="224" t="s">
        <v>1609</v>
      </c>
      <c r="F552" s="224" t="s">
        <v>843</v>
      </c>
      <c r="G552" s="224" t="s">
        <v>844</v>
      </c>
      <c r="H552" s="224" t="s">
        <v>131</v>
      </c>
      <c r="I552" s="227" t="s">
        <v>5365</v>
      </c>
      <c r="J552" s="225" t="s">
        <v>5366</v>
      </c>
      <c r="K552" s="224" t="s">
        <v>845</v>
      </c>
      <c r="L552" s="225" t="s">
        <v>1260</v>
      </c>
      <c r="M552" s="224" t="s">
        <v>1609</v>
      </c>
      <c r="N552" s="224" t="s">
        <v>1610</v>
      </c>
      <c r="O552" s="224" t="s">
        <v>848</v>
      </c>
      <c r="P552" s="225" t="s">
        <v>5367</v>
      </c>
      <c r="Q552" s="224" t="s">
        <v>795</v>
      </c>
      <c r="R552" s="225" t="s">
        <v>1260</v>
      </c>
      <c r="S552" s="225" t="s">
        <v>1260</v>
      </c>
      <c r="T552" s="225" t="s">
        <v>5366</v>
      </c>
      <c r="U552" s="224" t="s">
        <v>885</v>
      </c>
      <c r="V552" s="224" t="s">
        <v>1260</v>
      </c>
      <c r="W552" s="224" t="s">
        <v>1117</v>
      </c>
      <c r="X552" s="228" t="str">
        <f>VLOOKUP(HelpMe7[[#This Row],[Technician]],Technicians[#All],3,FALSE)</f>
        <v>RAK Ceramics</v>
      </c>
      <c r="Y552" s="228" t="str">
        <f>VLOOKUP(HelpMe7[[#This Row],[Technician]],Technicians[#All],2,FALSE)</f>
        <v>SAP Basis</v>
      </c>
      <c r="Z552" s="233" t="e">
        <f>IF((TEXT("Oct 28, 2024 00:00 AM","mmm dd, yyyy hh:mm") - TEXT(HelpMe7[[#This Row],[Updated Creation Date]],"mmm dd, yyyy hh:mm"))&gt;0, "Yes","No")</f>
        <v>#VALUE!</v>
      </c>
      <c r="AA552" s="230">
        <f ca="1">IF(HelpMe7[[#This Row],[Updated Resolved Date]]="-",NOW()-TEXT(HelpMe7[[#This Row],[Updated Creation Date]],"mmm dd, yyyy hh:mm"),HelpMe7[[#This Row],[Updated Resolved Date]]-HelpMe7[[#This Row],[Updated Creation Date]])</f>
        <v>100.17905682870332</v>
      </c>
      <c r="AB552" s="231" t="e">
        <f>YEAR(TEXT(HelpMe7[[#This Row],[Updated Creation Date]],"mmm dd, yyyy hh:mm"))</f>
        <v>#VALUE!</v>
      </c>
      <c r="AC552" s="228" t="e">
        <f>WEEKNUM(TEXT(HelpMe7[[#This Row],[Updated Creation Date]],"mmm dd, yyyy hh:mm"),2)</f>
        <v>#VALUE!</v>
      </c>
      <c r="AD552" s="228" t="e">
        <f>_xlfn.CONCAT(HelpMe7[[#This Row],[Year]],"-W",HelpMe7[[#This Row],[Week'#]])</f>
        <v>#VALUE!</v>
      </c>
      <c r="AE552" s="228" t="str">
        <f>IFERROR(VLOOKUP(HelpMe7[[#This Row],[ID]],CGTracker[#All],11,FALSE),"No CG Status Found")</f>
        <v>No CG Status Found</v>
      </c>
      <c r="AF552" s="228" t="e">
        <f>MONTH(TEXT(HelpMe7[[#This Row],[Updated Creation Date]],"mmm dd, yyyy hh:mm"))</f>
        <v>#VALUE!</v>
      </c>
      <c r="AG552" s="228" t="e">
        <f>_xlfn.CONCAT(HelpMe7[[#This Row],[Year]],"-M",HelpMe7[[#This Row],[Month]])</f>
        <v>#VALUE!</v>
      </c>
      <c r="AH552" s="228" t="str">
        <f ca="1">IF(HelpMe7[[#This Row],[Age]]&lt;2,"Less than 2",IF(HelpMe7[[#This Row],[Age]]&lt;5,"From 2 to 5",IF(HelpMe7[[#This Row],[Age]]&lt;10,"From 5 to 10","More than 10")))</f>
        <v>More than 10</v>
      </c>
      <c r="AI5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45552.606249999997</v>
      </c>
      <c r="AJ5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53" spans="1:36" ht="14.5">
      <c r="A553" s="237" t="s">
        <v>5368</v>
      </c>
      <c r="B553" s="224" t="s">
        <v>156</v>
      </c>
      <c r="C553" s="224" t="s">
        <v>906</v>
      </c>
      <c r="D553" s="1" t="s">
        <v>2388</v>
      </c>
      <c r="E553" s="224" t="s">
        <v>1089</v>
      </c>
      <c r="F553" s="224" t="s">
        <v>742</v>
      </c>
      <c r="G553" s="224" t="s">
        <v>864</v>
      </c>
      <c r="H553" s="224" t="s">
        <v>403</v>
      </c>
      <c r="I553" s="227" t="s">
        <v>5369</v>
      </c>
      <c r="J553" s="225" t="s">
        <v>5370</v>
      </c>
      <c r="K553" s="224" t="s">
        <v>845</v>
      </c>
      <c r="L553" s="225" t="s">
        <v>5371</v>
      </c>
      <c r="M553" s="224" t="s">
        <v>1089</v>
      </c>
      <c r="N553" s="224" t="s">
        <v>1090</v>
      </c>
      <c r="O553" s="224" t="s">
        <v>920</v>
      </c>
      <c r="P553" s="225" t="s">
        <v>5371</v>
      </c>
      <c r="Q553" s="224" t="s">
        <v>861</v>
      </c>
      <c r="R553" s="225" t="s">
        <v>5372</v>
      </c>
      <c r="S553" s="225" t="s">
        <v>5373</v>
      </c>
      <c r="T553" s="225" t="s">
        <v>5370</v>
      </c>
      <c r="U553" s="224" t="s">
        <v>1260</v>
      </c>
      <c r="V553" s="224" t="s">
        <v>1260</v>
      </c>
      <c r="W553" s="224" t="s">
        <v>850</v>
      </c>
      <c r="X553" s="228" t="str">
        <f>VLOOKUP(HelpMe7[[#This Row],[Technician]],Technicians[#All],3,FALSE)</f>
        <v>RAK Ceramics</v>
      </c>
      <c r="Y553" s="228" t="str">
        <f>VLOOKUP(HelpMe7[[#This Row],[Technician]],Technicians[#All],2,FALSE)</f>
        <v>SAP SD</v>
      </c>
      <c r="Z553" s="233" t="e">
        <f>IF((TEXT("Oct 28, 2024 00:00 AM","mmm dd, yyyy hh:mm") - TEXT(HelpMe7[[#This Row],[Updated Creation Date]],"mmm dd, yyyy hh:mm"))&gt;0, "Yes","No")</f>
        <v>#VALUE!</v>
      </c>
      <c r="AA553" s="230">
        <f ca="1">IF(HelpMe7[[#This Row],[Updated Resolved Date]]="-",NOW()-TEXT(HelpMe7[[#This Row],[Updated Creation Date]],"mmm dd, yyyy hh:mm"),HelpMe7[[#This Row],[Updated Resolved Date]]-HelpMe7[[#This Row],[Updated Creation Date]])</f>
        <v>0.86180555555620231</v>
      </c>
      <c r="AB553" s="231" t="e">
        <f>YEAR(TEXT(HelpMe7[[#This Row],[Updated Creation Date]],"mmm dd, yyyy hh:mm"))</f>
        <v>#VALUE!</v>
      </c>
      <c r="AC553" s="228" t="e">
        <f>WEEKNUM(TEXT(HelpMe7[[#This Row],[Updated Creation Date]],"mmm dd, yyyy hh:mm"),2)</f>
        <v>#VALUE!</v>
      </c>
      <c r="AD553" s="228" t="e">
        <f>_xlfn.CONCAT(HelpMe7[[#This Row],[Year]],"-W",HelpMe7[[#This Row],[Week'#]])</f>
        <v>#VALUE!</v>
      </c>
      <c r="AE553" s="228" t="str">
        <f>IFERROR(VLOOKUP(HelpMe7[[#This Row],[ID]],CGTracker[#All],11,FALSE),"No CG Status Found")</f>
        <v>No CG Status Found</v>
      </c>
      <c r="AF553" s="228" t="e">
        <f>MONTH(TEXT(HelpMe7[[#This Row],[Updated Creation Date]],"mmm dd, yyyy hh:mm"))</f>
        <v>#VALUE!</v>
      </c>
      <c r="AG553" s="228" t="e">
        <f>_xlfn.CONCAT(HelpMe7[[#This Row],[Year]],"-M",HelpMe7[[#This Row],[Month]])</f>
        <v>#VALUE!</v>
      </c>
      <c r="AH553" s="228" t="str">
        <f ca="1">IF(HelpMe7[[#This Row],[Age]]&lt;2,"Less than 2",IF(HelpMe7[[#This Row],[Age]]&lt;5,"From 2 to 5",IF(HelpMe7[[#This Row],[Age]]&lt;10,"From 5 to 10","More than 10")))</f>
        <v>Less than 2</v>
      </c>
      <c r="AI5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45552.65902777778</v>
      </c>
      <c r="AJ5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45553.520833333336</v>
      </c>
    </row>
    <row r="554" spans="1:36" ht="14.5">
      <c r="A554" s="237" t="s">
        <v>5374</v>
      </c>
      <c r="B554" s="224" t="s">
        <v>156</v>
      </c>
      <c r="C554" s="224" t="s">
        <v>795</v>
      </c>
      <c r="D554" s="1" t="s">
        <v>2253</v>
      </c>
      <c r="E554" s="224" t="s">
        <v>1080</v>
      </c>
      <c r="F554" s="224" t="s">
        <v>843</v>
      </c>
      <c r="G554" s="224" t="s">
        <v>844</v>
      </c>
      <c r="H554" s="224" t="s">
        <v>403</v>
      </c>
      <c r="I554" s="227" t="s">
        <v>5375</v>
      </c>
      <c r="J554" s="225" t="s">
        <v>5376</v>
      </c>
      <c r="K554" s="224" t="s">
        <v>845</v>
      </c>
      <c r="L554" s="225" t="s">
        <v>4702</v>
      </c>
      <c r="M554" s="224" t="s">
        <v>846</v>
      </c>
      <c r="N554" s="224" t="s">
        <v>983</v>
      </c>
      <c r="O554" s="224" t="s">
        <v>848</v>
      </c>
      <c r="P554" s="225" t="s">
        <v>4702</v>
      </c>
      <c r="Q554" s="224" t="s">
        <v>795</v>
      </c>
      <c r="R554" s="225" t="s">
        <v>5377</v>
      </c>
      <c r="S554" s="225" t="s">
        <v>5377</v>
      </c>
      <c r="T554" s="225" t="s">
        <v>5376</v>
      </c>
      <c r="U554" s="224" t="s">
        <v>1260</v>
      </c>
      <c r="V554" s="224" t="s">
        <v>1260</v>
      </c>
      <c r="W554" s="224" t="s">
        <v>850</v>
      </c>
      <c r="X554" s="228" t="str">
        <f>VLOOKUP(HelpMe7[[#This Row],[Technician]],Technicians[#All],3,FALSE)</f>
        <v>RAK Ceramics</v>
      </c>
      <c r="Y554" s="228" t="str">
        <f>VLOOKUP(HelpMe7[[#This Row],[Technician]],Technicians[#All],2,FALSE)</f>
        <v>SAP Basis</v>
      </c>
      <c r="Z554" s="233" t="e">
        <f>IF((TEXT("Oct 28, 2024 00:00 AM","mmm dd, yyyy hh:mm") - TEXT(HelpMe7[[#This Row],[Updated Creation Date]],"mmm dd, yyyy hh:mm"))&gt;0, "Yes","No")</f>
        <v>#VALUE!</v>
      </c>
      <c r="AA554" s="230">
        <f ca="1">IF(HelpMe7[[#This Row],[Updated Resolved Date]]="-",NOW()-TEXT(HelpMe7[[#This Row],[Updated Creation Date]],"mmm dd, yyyy hh:mm"),HelpMe7[[#This Row],[Updated Resolved Date]]-HelpMe7[[#This Row],[Updated Creation Date]])</f>
        <v>1.2437499999941792</v>
      </c>
      <c r="AB554" s="231" t="e">
        <f>YEAR(TEXT(HelpMe7[[#This Row],[Updated Creation Date]],"mmm dd, yyyy hh:mm"))</f>
        <v>#VALUE!</v>
      </c>
      <c r="AC554" s="228" t="e">
        <f>WEEKNUM(TEXT(HelpMe7[[#This Row],[Updated Creation Date]],"mmm dd, yyyy hh:mm"),2)</f>
        <v>#VALUE!</v>
      </c>
      <c r="AD554" s="228" t="e">
        <f>_xlfn.CONCAT(HelpMe7[[#This Row],[Year]],"-W",HelpMe7[[#This Row],[Week'#]])</f>
        <v>#VALUE!</v>
      </c>
      <c r="AE554" s="228" t="str">
        <f>IFERROR(VLOOKUP(HelpMe7[[#This Row],[ID]],CGTracker[#All],11,FALSE),"No CG Status Found")</f>
        <v>No CG Status Found</v>
      </c>
      <c r="AF554" s="228" t="e">
        <f>MONTH(TEXT(HelpMe7[[#This Row],[Updated Creation Date]],"mmm dd, yyyy hh:mm"))</f>
        <v>#VALUE!</v>
      </c>
      <c r="AG554" s="228" t="e">
        <f>_xlfn.CONCAT(HelpMe7[[#This Row],[Year]],"-M",HelpMe7[[#This Row],[Month]])</f>
        <v>#VALUE!</v>
      </c>
      <c r="AH554" s="228" t="str">
        <f ca="1">IF(HelpMe7[[#This Row],[Age]]&lt;2,"Less than 2",IF(HelpMe7[[#This Row],[Age]]&lt;5,"From 2 to 5",IF(HelpMe7[[#This Row],[Age]]&lt;10,"From 5 to 10","More than 10")))</f>
        <v>Less than 2</v>
      </c>
      <c r="AI5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45553.393750000003</v>
      </c>
      <c r="AJ5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45554.637499999997</v>
      </c>
    </row>
    <row r="555" spans="1:36" ht="14.5">
      <c r="A555" s="237" t="s">
        <v>5378</v>
      </c>
      <c r="B555" s="224" t="s">
        <v>117</v>
      </c>
      <c r="C555" s="224" t="s">
        <v>861</v>
      </c>
      <c r="D555" s="1" t="s">
        <v>984</v>
      </c>
      <c r="E555" s="224" t="s">
        <v>985</v>
      </c>
      <c r="F555" s="224" t="s">
        <v>742</v>
      </c>
      <c r="G555" s="224" t="s">
        <v>942</v>
      </c>
      <c r="H555" s="224" t="s">
        <v>268</v>
      </c>
      <c r="I555" s="227" t="s">
        <v>5379</v>
      </c>
      <c r="J555" s="225" t="s">
        <v>5380</v>
      </c>
      <c r="K555" s="224" t="s">
        <v>845</v>
      </c>
      <c r="L555" s="225" t="s">
        <v>1260</v>
      </c>
      <c r="M555" s="224" t="s">
        <v>846</v>
      </c>
      <c r="N555" s="224" t="s">
        <v>891</v>
      </c>
      <c r="O555" s="224" t="s">
        <v>920</v>
      </c>
      <c r="P555" s="225" t="s">
        <v>5381</v>
      </c>
      <c r="Q555" s="224" t="s">
        <v>861</v>
      </c>
      <c r="R555" s="225" t="s">
        <v>1260</v>
      </c>
      <c r="S555" s="225" t="s">
        <v>1260</v>
      </c>
      <c r="T555" s="225" t="s">
        <v>5380</v>
      </c>
      <c r="U555" s="224" t="s">
        <v>845</v>
      </c>
      <c r="V555" s="224" t="s">
        <v>1260</v>
      </c>
      <c r="W555" s="224" t="s">
        <v>850</v>
      </c>
      <c r="X555" s="228" t="str">
        <f>VLOOKUP(HelpMe7[[#This Row],[Technician]],Technicians[#All],3,FALSE)</f>
        <v>RAK Ceramics</v>
      </c>
      <c r="Y555" s="228" t="str">
        <f>VLOOKUP(HelpMe7[[#This Row],[Technician]],Technicians[#All],2,FALSE)</f>
        <v>SAP SD</v>
      </c>
      <c r="Z555" s="233" t="e">
        <f>IF((TEXT("Oct 28, 2024 00:00 AM","mmm dd, yyyy hh:mm") - TEXT(HelpMe7[[#This Row],[Updated Creation Date]],"mmm dd, yyyy hh:mm"))&gt;0, "Yes","No")</f>
        <v>#VALUE!</v>
      </c>
      <c r="AA555" s="230">
        <f ca="1">IF(HelpMe7[[#This Row],[Updated Resolved Date]]="-",NOW()-TEXT(HelpMe7[[#This Row],[Updated Creation Date]],"mmm dd, yyyy hh:mm"),HelpMe7[[#This Row],[Updated Resolved Date]]-HelpMe7[[#This Row],[Updated Creation Date]])</f>
        <v>99.380445717586554</v>
      </c>
      <c r="AB555" s="231" t="e">
        <f>YEAR(TEXT(HelpMe7[[#This Row],[Updated Creation Date]],"mmm dd, yyyy hh:mm"))</f>
        <v>#VALUE!</v>
      </c>
      <c r="AC555" s="228" t="e">
        <f>WEEKNUM(TEXT(HelpMe7[[#This Row],[Updated Creation Date]],"mmm dd, yyyy hh:mm"),2)</f>
        <v>#VALUE!</v>
      </c>
      <c r="AD555" s="228" t="e">
        <f>_xlfn.CONCAT(HelpMe7[[#This Row],[Year]],"-W",HelpMe7[[#This Row],[Week'#]])</f>
        <v>#VALUE!</v>
      </c>
      <c r="AE555" s="228" t="str">
        <f>IFERROR(VLOOKUP(HelpMe7[[#This Row],[ID]],CGTracker[#All],11,FALSE),"No CG Status Found")</f>
        <v>No CG Status Found</v>
      </c>
      <c r="AF555" s="228" t="e">
        <f>MONTH(TEXT(HelpMe7[[#This Row],[Updated Creation Date]],"mmm dd, yyyy hh:mm"))</f>
        <v>#VALUE!</v>
      </c>
      <c r="AG555" s="228" t="e">
        <f>_xlfn.CONCAT(HelpMe7[[#This Row],[Year]],"-M",HelpMe7[[#This Row],[Month]])</f>
        <v>#VALUE!</v>
      </c>
      <c r="AH555" s="228" t="str">
        <f ca="1">IF(HelpMe7[[#This Row],[Age]]&lt;2,"Less than 2",IF(HelpMe7[[#This Row],[Age]]&lt;5,"From 2 to 5",IF(HelpMe7[[#This Row],[Age]]&lt;10,"From 5 to 10","More than 10")))</f>
        <v>More than 10</v>
      </c>
      <c r="AI5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45553.404861111114</v>
      </c>
      <c r="AJ5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56" spans="1:36" ht="14.5">
      <c r="A556" s="237" t="s">
        <v>5382</v>
      </c>
      <c r="B556" s="224" t="s">
        <v>117</v>
      </c>
      <c r="C556" s="224" t="s">
        <v>795</v>
      </c>
      <c r="D556" s="1" t="s">
        <v>587</v>
      </c>
      <c r="E556" s="224" t="s">
        <v>1004</v>
      </c>
      <c r="F556" s="224" t="s">
        <v>941</v>
      </c>
      <c r="G556" s="224" t="s">
        <v>980</v>
      </c>
      <c r="H556" s="224" t="s">
        <v>403</v>
      </c>
      <c r="I556" s="227" t="s">
        <v>5383</v>
      </c>
      <c r="J556" s="225" t="s">
        <v>5384</v>
      </c>
      <c r="K556" s="224" t="s">
        <v>845</v>
      </c>
      <c r="L556" s="225" t="s">
        <v>5385</v>
      </c>
      <c r="M556" s="224" t="s">
        <v>846</v>
      </c>
      <c r="N556" s="224" t="s">
        <v>1005</v>
      </c>
      <c r="O556" s="224" t="s">
        <v>920</v>
      </c>
      <c r="P556" s="225" t="s">
        <v>5385</v>
      </c>
      <c r="Q556" s="224" t="s">
        <v>795</v>
      </c>
      <c r="R556" s="225" t="s">
        <v>5386</v>
      </c>
      <c r="S556" s="225" t="s">
        <v>5387</v>
      </c>
      <c r="T556" s="225" t="s">
        <v>5384</v>
      </c>
      <c r="U556" s="224" t="s">
        <v>1260</v>
      </c>
      <c r="V556" s="224" t="s">
        <v>1220</v>
      </c>
      <c r="W556" s="224" t="s">
        <v>850</v>
      </c>
      <c r="X556" s="228" t="str">
        <f>VLOOKUP(HelpMe7[[#This Row],[Technician]],Technicians[#All],3,FALSE)</f>
        <v>Capgemini</v>
      </c>
      <c r="Y556" s="228" t="str">
        <f>VLOOKUP(HelpMe7[[#This Row],[Technician]],Technicians[#All],2,FALSE)</f>
        <v>SAP FICO</v>
      </c>
      <c r="Z556" s="233" t="e">
        <f>IF((TEXT("Oct 28, 2024 00:00 AM","mmm dd, yyyy hh:mm") - TEXT(HelpMe7[[#This Row],[Updated Creation Date]],"mmm dd, yyyy hh:mm"))&gt;0, "Yes","No")</f>
        <v>#VALUE!</v>
      </c>
      <c r="AA556" s="230">
        <f ca="1">IF(HelpMe7[[#This Row],[Updated Resolved Date]]="-",NOW()-TEXT(HelpMe7[[#This Row],[Updated Creation Date]],"mmm dd, yyyy hh:mm"),HelpMe7[[#This Row],[Updated Resolved Date]]-HelpMe7[[#This Row],[Updated Creation Date]])</f>
        <v>77.044444444443798</v>
      </c>
      <c r="AB556" s="231" t="e">
        <f>YEAR(TEXT(HelpMe7[[#This Row],[Updated Creation Date]],"mmm dd, yyyy hh:mm"))</f>
        <v>#VALUE!</v>
      </c>
      <c r="AC556" s="228" t="e">
        <f>WEEKNUM(TEXT(HelpMe7[[#This Row],[Updated Creation Date]],"mmm dd, yyyy hh:mm"),2)</f>
        <v>#VALUE!</v>
      </c>
      <c r="AD556" s="228" t="e">
        <f>_xlfn.CONCAT(HelpMe7[[#This Row],[Year]],"-W",HelpMe7[[#This Row],[Week'#]])</f>
        <v>#VALUE!</v>
      </c>
      <c r="AE556" s="228" t="str">
        <f>IFERROR(VLOOKUP(HelpMe7[[#This Row],[ID]],CGTracker[#All],11,FALSE),"No CG Status Found")</f>
        <v>No CG Status Found</v>
      </c>
      <c r="AF556" s="228" t="e">
        <f>MONTH(TEXT(HelpMe7[[#This Row],[Updated Creation Date]],"mmm dd, yyyy hh:mm"))</f>
        <v>#VALUE!</v>
      </c>
      <c r="AG556" s="228" t="e">
        <f>_xlfn.CONCAT(HelpMe7[[#This Row],[Year]],"-M",HelpMe7[[#This Row],[Month]])</f>
        <v>#VALUE!</v>
      </c>
      <c r="AH556" s="228" t="str">
        <f ca="1">IF(HelpMe7[[#This Row],[Age]]&lt;2,"Less than 2",IF(HelpMe7[[#This Row],[Age]]&lt;5,"From 2 to 5",IF(HelpMe7[[#This Row],[Age]]&lt;10,"From 5 to 10","More than 10")))</f>
        <v>More than 10</v>
      </c>
      <c r="AI5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45553.638194444444</v>
      </c>
      <c r="AJ5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45630.682638888888</v>
      </c>
    </row>
    <row r="557" spans="1:36" ht="26">
      <c r="A557" s="237" t="s">
        <v>5388</v>
      </c>
      <c r="B557" s="224" t="s">
        <v>117</v>
      </c>
      <c r="C557" s="224" t="s">
        <v>861</v>
      </c>
      <c r="D557" s="1" t="s">
        <v>2307</v>
      </c>
      <c r="E557" s="224" t="s">
        <v>1041</v>
      </c>
      <c r="F557" s="224" t="s">
        <v>843</v>
      </c>
      <c r="G557" s="224" t="s">
        <v>844</v>
      </c>
      <c r="H557" s="224" t="s">
        <v>403</v>
      </c>
      <c r="I557" s="227" t="s">
        <v>5389</v>
      </c>
      <c r="J557" s="225" t="s">
        <v>5390</v>
      </c>
      <c r="K557" s="224" t="s">
        <v>885</v>
      </c>
      <c r="L557" s="225" t="s">
        <v>3103</v>
      </c>
      <c r="M557" s="224" t="s">
        <v>1041</v>
      </c>
      <c r="N557" s="224" t="s">
        <v>2308</v>
      </c>
      <c r="O557" s="224" t="s">
        <v>848</v>
      </c>
      <c r="P557" s="225" t="s">
        <v>3103</v>
      </c>
      <c r="Q557" s="224" t="s">
        <v>795</v>
      </c>
      <c r="R557" s="225" t="s">
        <v>5391</v>
      </c>
      <c r="S557" s="225" t="s">
        <v>5392</v>
      </c>
      <c r="T557" s="225" t="s">
        <v>5390</v>
      </c>
      <c r="U557" s="224" t="s">
        <v>885</v>
      </c>
      <c r="V557" s="224" t="s">
        <v>1260</v>
      </c>
      <c r="W557" s="224" t="s">
        <v>888</v>
      </c>
      <c r="X557" s="228" t="str">
        <f>VLOOKUP(HelpMe7[[#This Row],[Technician]],Technicians[#All],3,FALSE)</f>
        <v>RAK Ceramics</v>
      </c>
      <c r="Y557" s="228" t="str">
        <f>VLOOKUP(HelpMe7[[#This Row],[Technician]],Technicians[#All],2,FALSE)</f>
        <v>SAP Basis</v>
      </c>
      <c r="Z557" s="233" t="e">
        <f>IF((TEXT("Oct 28, 2024 00:00 AM","mmm dd, yyyy hh:mm") - TEXT(HelpMe7[[#This Row],[Updated Creation Date]],"mmm dd, yyyy hh:mm"))&gt;0, "Yes","No")</f>
        <v>#VALUE!</v>
      </c>
      <c r="AA557" s="230">
        <f ca="1">IF(HelpMe7[[#This Row],[Updated Resolved Date]]="-",NOW()-TEXT(HelpMe7[[#This Row],[Updated Creation Date]],"mmm dd, yyyy hh:mm"),HelpMe7[[#This Row],[Updated Resolved Date]]-HelpMe7[[#This Row],[Updated Creation Date]])</f>
        <v>44.230555555550382</v>
      </c>
      <c r="AB557" s="231" t="e">
        <f>YEAR(TEXT(HelpMe7[[#This Row],[Updated Creation Date]],"mmm dd, yyyy hh:mm"))</f>
        <v>#VALUE!</v>
      </c>
      <c r="AC557" s="228" t="e">
        <f>WEEKNUM(TEXT(HelpMe7[[#This Row],[Updated Creation Date]],"mmm dd, yyyy hh:mm"),2)</f>
        <v>#VALUE!</v>
      </c>
      <c r="AD557" s="228" t="e">
        <f>_xlfn.CONCAT(HelpMe7[[#This Row],[Year]],"-W",HelpMe7[[#This Row],[Week'#]])</f>
        <v>#VALUE!</v>
      </c>
      <c r="AE557" s="228" t="str">
        <f>IFERROR(VLOOKUP(HelpMe7[[#This Row],[ID]],CGTracker[#All],11,FALSE),"No CG Status Found")</f>
        <v>No CG Status Found</v>
      </c>
      <c r="AF557" s="228" t="e">
        <f>MONTH(TEXT(HelpMe7[[#This Row],[Updated Creation Date]],"mmm dd, yyyy hh:mm"))</f>
        <v>#VALUE!</v>
      </c>
      <c r="AG557" s="228" t="e">
        <f>_xlfn.CONCAT(HelpMe7[[#This Row],[Year]],"-M",HelpMe7[[#This Row],[Month]])</f>
        <v>#VALUE!</v>
      </c>
      <c r="AH557" s="228" t="str">
        <f ca="1">IF(HelpMe7[[#This Row],[Age]]&lt;2,"Less than 2",IF(HelpMe7[[#This Row],[Age]]&lt;5,"From 2 to 5",IF(HelpMe7[[#This Row],[Age]]&lt;10,"From 5 to 10","More than 10")))</f>
        <v>More than 10</v>
      </c>
      <c r="AI5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45553.480555555558</v>
      </c>
      <c r="AJ5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45597.711111111108</v>
      </c>
    </row>
    <row r="558" spans="1:36" ht="14.5">
      <c r="A558" s="237" t="s">
        <v>5393</v>
      </c>
      <c r="B558" s="224" t="s">
        <v>156</v>
      </c>
      <c r="C558" s="224" t="s">
        <v>795</v>
      </c>
      <c r="D558" s="1" t="s">
        <v>2370</v>
      </c>
      <c r="E558" s="224" t="s">
        <v>2371</v>
      </c>
      <c r="F558" s="224" t="s">
        <v>742</v>
      </c>
      <c r="G558" s="224" t="s">
        <v>516</v>
      </c>
      <c r="H558" s="224" t="s">
        <v>403</v>
      </c>
      <c r="I558" s="227" t="s">
        <v>5394</v>
      </c>
      <c r="J558" s="225" t="s">
        <v>5395</v>
      </c>
      <c r="K558" s="224" t="s">
        <v>845</v>
      </c>
      <c r="L558" s="225" t="s">
        <v>3779</v>
      </c>
      <c r="M558" s="224" t="s">
        <v>2371</v>
      </c>
      <c r="N558" s="224" t="s">
        <v>1610</v>
      </c>
      <c r="O558" s="224" t="s">
        <v>848</v>
      </c>
      <c r="P558" s="225" t="s">
        <v>3779</v>
      </c>
      <c r="Q558" s="224" t="s">
        <v>795</v>
      </c>
      <c r="R558" s="225" t="s">
        <v>5396</v>
      </c>
      <c r="S558" s="225" t="s">
        <v>5397</v>
      </c>
      <c r="T558" s="225" t="s">
        <v>5395</v>
      </c>
      <c r="U558" s="224" t="s">
        <v>1260</v>
      </c>
      <c r="V558" s="224" t="s">
        <v>1260</v>
      </c>
      <c r="W558" s="224" t="s">
        <v>850</v>
      </c>
      <c r="X558" s="228" t="str">
        <f>VLOOKUP(HelpMe7[[#This Row],[Technician]],Technicians[#All],3,FALSE)</f>
        <v>RAK Ceramics</v>
      </c>
      <c r="Y558" s="228" t="str">
        <f>VLOOKUP(HelpMe7[[#This Row],[Technician]],Technicians[#All],2,FALSE)</f>
        <v>SAP SD</v>
      </c>
      <c r="Z558" s="230" t="e">
        <f>IF((TEXT("Oct 28, 2024 00:00 AM","mmm dd, yyyy hh:mm") - TEXT(HelpMe7[[#This Row],[Updated Creation Date]],"mmm dd, yyyy hh:mm"))&gt;0, "Yes","No")</f>
        <v>#VALUE!</v>
      </c>
      <c r="AA558" s="230">
        <f ca="1">IF(HelpMe7[[#This Row],[Updated Resolved Date]]="-",NOW()-TEXT(HelpMe7[[#This Row],[Updated Creation Date]],"mmm dd, yyyy hh:mm"),HelpMe7[[#This Row],[Updated Resolved Date]]-HelpMe7[[#This Row],[Updated Creation Date]])</f>
        <v>41.747222222220444</v>
      </c>
      <c r="AB558" s="231" t="e">
        <f>YEAR(TEXT(HelpMe7[[#This Row],[Updated Creation Date]],"mmm dd, yyyy hh:mm"))</f>
        <v>#VALUE!</v>
      </c>
      <c r="AC558" s="228" t="e">
        <f>WEEKNUM(TEXT(HelpMe7[[#This Row],[Updated Creation Date]],"mmm dd, yyyy hh:mm"),2)</f>
        <v>#VALUE!</v>
      </c>
      <c r="AD558" s="228" t="e">
        <f>_xlfn.CONCAT(HelpMe7[[#This Row],[Year]],"-W",HelpMe7[[#This Row],[Week'#]])</f>
        <v>#VALUE!</v>
      </c>
      <c r="AE558" s="228" t="str">
        <f>IFERROR(VLOOKUP(HelpMe7[[#This Row],[ID]],CGTracker[#All],11,FALSE),"No CG Status Found")</f>
        <v>No CG Status Found</v>
      </c>
      <c r="AF558" s="228" t="e">
        <f>MONTH(TEXT(HelpMe7[[#This Row],[Updated Creation Date]],"mmm dd, yyyy hh:mm"))</f>
        <v>#VALUE!</v>
      </c>
      <c r="AG558" s="228" t="e">
        <f>_xlfn.CONCAT(HelpMe7[[#This Row],[Year]],"-M",HelpMe7[[#This Row],[Month]])</f>
        <v>#VALUE!</v>
      </c>
      <c r="AH558" s="228" t="str">
        <f ca="1">IF(HelpMe7[[#This Row],[Age]]&lt;2,"Less than 2",IF(HelpMe7[[#This Row],[Age]]&lt;5,"From 2 to 5",IF(HelpMe7[[#This Row],[Age]]&lt;10,"From 5 to 10","More than 10")))</f>
        <v>More than 10</v>
      </c>
      <c r="AI5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45552.694444444445</v>
      </c>
      <c r="AJ5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45594.441666666666</v>
      </c>
    </row>
    <row r="559" spans="1:36" ht="26">
      <c r="A559" s="237" t="s">
        <v>5398</v>
      </c>
      <c r="B559" s="224" t="s">
        <v>117</v>
      </c>
      <c r="C559" s="224" t="s">
        <v>861</v>
      </c>
      <c r="D559" s="1" t="s">
        <v>1714</v>
      </c>
      <c r="E559" s="224" t="s">
        <v>1715</v>
      </c>
      <c r="F559" s="224" t="s">
        <v>884</v>
      </c>
      <c r="G559" s="224" t="s">
        <v>844</v>
      </c>
      <c r="H559" s="224" t="s">
        <v>403</v>
      </c>
      <c r="I559" s="227" t="s">
        <v>5399</v>
      </c>
      <c r="J559" s="225" t="s">
        <v>5400</v>
      </c>
      <c r="K559" s="224" t="s">
        <v>885</v>
      </c>
      <c r="L559" s="225" t="s">
        <v>5321</v>
      </c>
      <c r="M559" s="224" t="s">
        <v>1715</v>
      </c>
      <c r="N559" s="224" t="s">
        <v>983</v>
      </c>
      <c r="O559" s="224" t="s">
        <v>848</v>
      </c>
      <c r="P559" s="225" t="s">
        <v>5321</v>
      </c>
      <c r="Q559" s="224" t="s">
        <v>795</v>
      </c>
      <c r="R559" s="225" t="s">
        <v>5401</v>
      </c>
      <c r="S559" s="225" t="s">
        <v>5402</v>
      </c>
      <c r="T559" s="225" t="s">
        <v>5400</v>
      </c>
      <c r="U559" s="224" t="s">
        <v>885</v>
      </c>
      <c r="V559" s="224" t="s">
        <v>1260</v>
      </c>
      <c r="W559" s="224" t="s">
        <v>888</v>
      </c>
      <c r="X559" s="228" t="str">
        <f>VLOOKUP(HelpMe7[[#This Row],[Technician]],Technicians[#All],3,FALSE)</f>
        <v>RAK Ceramics</v>
      </c>
      <c r="Y559" s="228" t="str">
        <f>VLOOKUP(HelpMe7[[#This Row],[Technician]],Technicians[#All],2,FALSE)</f>
        <v>SAP Basis</v>
      </c>
      <c r="Z559" s="233" t="e">
        <f>IF((TEXT("Oct 28, 2024 00:00 AM","mmm dd, yyyy hh:mm") - TEXT(HelpMe7[[#This Row],[Updated Creation Date]],"mmm dd, yyyy hh:mm"))&gt;0, "Yes","No")</f>
        <v>#VALUE!</v>
      </c>
      <c r="AA559" s="230">
        <f ca="1">IF(HelpMe7[[#This Row],[Updated Resolved Date]]="-",NOW()-TEXT(HelpMe7[[#This Row],[Updated Creation Date]],"mmm dd, yyyy hh:mm"),HelpMe7[[#This Row],[Updated Resolved Date]]-HelpMe7[[#This Row],[Updated Creation Date]])</f>
        <v>2.1923611111124046</v>
      </c>
      <c r="AB559" s="231" t="e">
        <f>YEAR(TEXT(HelpMe7[[#This Row],[Updated Creation Date]],"mmm dd, yyyy hh:mm"))</f>
        <v>#VALUE!</v>
      </c>
      <c r="AC559" s="228" t="e">
        <f>WEEKNUM(TEXT(HelpMe7[[#This Row],[Updated Creation Date]],"mmm dd, yyyy hh:mm"),2)</f>
        <v>#VALUE!</v>
      </c>
      <c r="AD559" s="228" t="e">
        <f>_xlfn.CONCAT(HelpMe7[[#This Row],[Year]],"-W",HelpMe7[[#This Row],[Week'#]])</f>
        <v>#VALUE!</v>
      </c>
      <c r="AE559" s="228" t="str">
        <f>IFERROR(VLOOKUP(HelpMe7[[#This Row],[ID]],CGTracker[#All],11,FALSE),"No CG Status Found")</f>
        <v>No CG Status Found</v>
      </c>
      <c r="AF559" s="228" t="e">
        <f>MONTH(TEXT(HelpMe7[[#This Row],[Updated Creation Date]],"mmm dd, yyyy hh:mm"))</f>
        <v>#VALUE!</v>
      </c>
      <c r="AG559" s="228" t="e">
        <f>_xlfn.CONCAT(HelpMe7[[#This Row],[Year]],"-M",HelpMe7[[#This Row],[Month]])</f>
        <v>#VALUE!</v>
      </c>
      <c r="AH559" s="228" t="str">
        <f ca="1">IF(HelpMe7[[#This Row],[Age]]&lt;2,"Less than 2",IF(HelpMe7[[#This Row],[Age]]&lt;5,"From 2 to 5",IF(HelpMe7[[#This Row],[Age]]&lt;10,"From 5 to 10","More than 10")))</f>
        <v>From 2 to 5</v>
      </c>
      <c r="AI5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45553.415277777778</v>
      </c>
      <c r="AJ5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45555.607638888891</v>
      </c>
    </row>
    <row r="560" spans="1:36" ht="14.5">
      <c r="A560" s="237" t="s">
        <v>5403</v>
      </c>
      <c r="B560" s="224" t="s">
        <v>156</v>
      </c>
      <c r="C560" s="224" t="s">
        <v>795</v>
      </c>
      <c r="D560" s="1" t="s">
        <v>1572</v>
      </c>
      <c r="E560" s="224" t="s">
        <v>1075</v>
      </c>
      <c r="F560" s="224" t="s">
        <v>742</v>
      </c>
      <c r="G560" s="224" t="s">
        <v>864</v>
      </c>
      <c r="H560" s="224" t="s">
        <v>403</v>
      </c>
      <c r="I560" s="227" t="s">
        <v>5404</v>
      </c>
      <c r="J560" s="225" t="s">
        <v>5405</v>
      </c>
      <c r="K560" s="224" t="s">
        <v>845</v>
      </c>
      <c r="L560" s="225" t="s">
        <v>5189</v>
      </c>
      <c r="M560" s="224" t="s">
        <v>1075</v>
      </c>
      <c r="N560" s="224" t="s">
        <v>968</v>
      </c>
      <c r="O560" s="224" t="s">
        <v>848</v>
      </c>
      <c r="P560" s="225" t="s">
        <v>5189</v>
      </c>
      <c r="Q560" s="224" t="s">
        <v>795</v>
      </c>
      <c r="R560" s="225" t="s">
        <v>5406</v>
      </c>
      <c r="S560" s="225" t="s">
        <v>5406</v>
      </c>
      <c r="T560" s="225" t="s">
        <v>5405</v>
      </c>
      <c r="U560" s="224" t="s">
        <v>1260</v>
      </c>
      <c r="V560" s="224" t="s">
        <v>1260</v>
      </c>
      <c r="W560" s="224" t="s">
        <v>850</v>
      </c>
      <c r="X560" s="228" t="str">
        <f>VLOOKUP(HelpMe7[[#This Row],[Technician]],Technicians[#All],3,FALSE)</f>
        <v>RAK Ceramics</v>
      </c>
      <c r="Y560" s="228" t="str">
        <f>VLOOKUP(HelpMe7[[#This Row],[Technician]],Technicians[#All],2,FALSE)</f>
        <v>SAP SD</v>
      </c>
      <c r="Z560" s="233" t="e">
        <f>IF((TEXT("Oct 28, 2024 00:00 AM","mmm dd, yyyy hh:mm") - TEXT(HelpMe7[[#This Row],[Updated Creation Date]],"mmm dd, yyyy hh:mm"))&gt;0, "Yes","No")</f>
        <v>#VALUE!</v>
      </c>
      <c r="AA560" s="230">
        <f ca="1">IF(HelpMe7[[#This Row],[Updated Resolved Date]]="-",NOW()-TEXT(HelpMe7[[#This Row],[Updated Creation Date]],"mmm dd, yyyy hh:mm"),HelpMe7[[#This Row],[Updated Resolved Date]]-HelpMe7[[#This Row],[Updated Creation Date]])</f>
        <v>0.95763888888905058</v>
      </c>
      <c r="AB560" s="231" t="e">
        <f>YEAR(TEXT(HelpMe7[[#This Row],[Updated Creation Date]],"mmm dd, yyyy hh:mm"))</f>
        <v>#VALUE!</v>
      </c>
      <c r="AC560" s="228" t="e">
        <f>WEEKNUM(TEXT(HelpMe7[[#This Row],[Updated Creation Date]],"mmm dd, yyyy hh:mm"),2)</f>
        <v>#VALUE!</v>
      </c>
      <c r="AD560" s="228" t="e">
        <f>_xlfn.CONCAT(HelpMe7[[#This Row],[Year]],"-W",HelpMe7[[#This Row],[Week'#]])</f>
        <v>#VALUE!</v>
      </c>
      <c r="AE560" s="228" t="str">
        <f>IFERROR(VLOOKUP(HelpMe7[[#This Row],[ID]],CGTracker[#All],11,FALSE),"No CG Status Found")</f>
        <v>No CG Status Found</v>
      </c>
      <c r="AF560" s="228" t="e">
        <f>MONTH(TEXT(HelpMe7[[#This Row],[Updated Creation Date]],"mmm dd, yyyy hh:mm"))</f>
        <v>#VALUE!</v>
      </c>
      <c r="AG560" s="228" t="e">
        <f>_xlfn.CONCAT(HelpMe7[[#This Row],[Year]],"-M",HelpMe7[[#This Row],[Month]])</f>
        <v>#VALUE!</v>
      </c>
      <c r="AH560" s="228" t="str">
        <f ca="1">IF(HelpMe7[[#This Row],[Age]]&lt;2,"Less than 2",IF(HelpMe7[[#This Row],[Age]]&lt;5,"From 2 to 5",IF(HelpMe7[[#This Row],[Age]]&lt;10,"From 5 to 10","More than 10")))</f>
        <v>Less than 2</v>
      </c>
      <c r="AI5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45553.461111111108</v>
      </c>
      <c r="AJ5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45554.418749999997</v>
      </c>
    </row>
    <row r="561" spans="1:36" ht="14.5">
      <c r="A561" s="237" t="s">
        <v>5407</v>
      </c>
      <c r="B561" s="224" t="s">
        <v>156</v>
      </c>
      <c r="C561" s="224" t="s">
        <v>795</v>
      </c>
      <c r="D561" s="1" t="s">
        <v>2384</v>
      </c>
      <c r="E561" s="224" t="s">
        <v>1987</v>
      </c>
      <c r="F561" s="224" t="s">
        <v>843</v>
      </c>
      <c r="G561" s="224" t="s">
        <v>844</v>
      </c>
      <c r="H561" s="224" t="s">
        <v>403</v>
      </c>
      <c r="I561" s="227" t="s">
        <v>5408</v>
      </c>
      <c r="J561" s="225" t="s">
        <v>5409</v>
      </c>
      <c r="K561" s="224" t="s">
        <v>845</v>
      </c>
      <c r="L561" s="225" t="s">
        <v>4702</v>
      </c>
      <c r="M561" s="224" t="s">
        <v>1987</v>
      </c>
      <c r="N561" s="224" t="s">
        <v>968</v>
      </c>
      <c r="O561" s="224" t="s">
        <v>920</v>
      </c>
      <c r="P561" s="225" t="s">
        <v>4702</v>
      </c>
      <c r="Q561" s="224" t="s">
        <v>795</v>
      </c>
      <c r="R561" s="225" t="s">
        <v>5410</v>
      </c>
      <c r="S561" s="225" t="s">
        <v>5410</v>
      </c>
      <c r="T561" s="225" t="s">
        <v>5409</v>
      </c>
      <c r="U561" s="224" t="s">
        <v>1260</v>
      </c>
      <c r="V561" s="224" t="s">
        <v>1260</v>
      </c>
      <c r="W561" s="224" t="s">
        <v>850</v>
      </c>
      <c r="X561" s="228" t="str">
        <f>VLOOKUP(HelpMe7[[#This Row],[Technician]],Technicians[#All],3,FALSE)</f>
        <v>RAK Ceramics</v>
      </c>
      <c r="Y561" s="228" t="str">
        <f>VLOOKUP(HelpMe7[[#This Row],[Technician]],Technicians[#All],2,FALSE)</f>
        <v>SAP Basis</v>
      </c>
      <c r="Z561" s="233" t="e">
        <f>IF((TEXT("Oct 28, 2024 00:00 AM","mmm dd, yyyy hh:mm") - TEXT(HelpMe7[[#This Row],[Updated Creation Date]],"mmm dd, yyyy hh:mm"))&gt;0, "Yes","No")</f>
        <v>#VALUE!</v>
      </c>
      <c r="AA561" s="230">
        <f ca="1">IF(HelpMe7[[#This Row],[Updated Resolved Date]]="-",NOW()-TEXT(HelpMe7[[#This Row],[Updated Creation Date]],"mmm dd, yyyy hh:mm"),HelpMe7[[#This Row],[Updated Resolved Date]]-HelpMe7[[#This Row],[Updated Creation Date]])</f>
        <v>0.25</v>
      </c>
      <c r="AB561" s="231" t="e">
        <f>YEAR(TEXT(HelpMe7[[#This Row],[Updated Creation Date]],"mmm dd, yyyy hh:mm"))</f>
        <v>#VALUE!</v>
      </c>
      <c r="AC561" s="228" t="e">
        <f>WEEKNUM(TEXT(HelpMe7[[#This Row],[Updated Creation Date]],"mmm dd, yyyy hh:mm"),2)</f>
        <v>#VALUE!</v>
      </c>
      <c r="AD561" s="228" t="e">
        <f>_xlfn.CONCAT(HelpMe7[[#This Row],[Year]],"-W",HelpMe7[[#This Row],[Week'#]])</f>
        <v>#VALUE!</v>
      </c>
      <c r="AE561" s="228" t="str">
        <f>IFERROR(VLOOKUP(HelpMe7[[#This Row],[ID]],CGTracker[#All],11,FALSE),"No CG Status Found")</f>
        <v>No CG Status Found</v>
      </c>
      <c r="AF561" s="228" t="e">
        <f>MONTH(TEXT(HelpMe7[[#This Row],[Updated Creation Date]],"mmm dd, yyyy hh:mm"))</f>
        <v>#VALUE!</v>
      </c>
      <c r="AG561" s="228" t="e">
        <f>_xlfn.CONCAT(HelpMe7[[#This Row],[Year]],"-M",HelpMe7[[#This Row],[Month]])</f>
        <v>#VALUE!</v>
      </c>
      <c r="AH561" s="228" t="str">
        <f ca="1">IF(HelpMe7[[#This Row],[Age]]&lt;2,"Less than 2",IF(HelpMe7[[#This Row],[Age]]&lt;5,"From 2 to 5",IF(HelpMe7[[#This Row],[Age]]&lt;10,"From 5 to 10","More than 10")))</f>
        <v>Less than 2</v>
      </c>
      <c r="AI5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45554.394444444442</v>
      </c>
      <c r="AJ5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45554.644444444442</v>
      </c>
    </row>
    <row r="562" spans="1:36" ht="14.5">
      <c r="A562" s="237" t="s">
        <v>5411</v>
      </c>
      <c r="B562" s="224" t="s">
        <v>117</v>
      </c>
      <c r="C562" s="224" t="s">
        <v>795</v>
      </c>
      <c r="D562" s="1" t="s">
        <v>1875</v>
      </c>
      <c r="E562" s="224" t="s">
        <v>991</v>
      </c>
      <c r="F562" s="224" t="s">
        <v>843</v>
      </c>
      <c r="G562" s="224" t="s">
        <v>844</v>
      </c>
      <c r="H562" s="224" t="s">
        <v>403</v>
      </c>
      <c r="I562" s="227" t="s">
        <v>5412</v>
      </c>
      <c r="J562" s="225" t="s">
        <v>5413</v>
      </c>
      <c r="K562" s="224" t="s">
        <v>845</v>
      </c>
      <c r="L562" s="225" t="s">
        <v>5414</v>
      </c>
      <c r="M562" s="224" t="s">
        <v>991</v>
      </c>
      <c r="N562" s="224" t="s">
        <v>895</v>
      </c>
      <c r="O562" s="224" t="s">
        <v>848</v>
      </c>
      <c r="P562" s="225" t="s">
        <v>5414</v>
      </c>
      <c r="Q562" s="224" t="s">
        <v>795</v>
      </c>
      <c r="R562" s="225" t="s">
        <v>5415</v>
      </c>
      <c r="S562" s="225" t="s">
        <v>5415</v>
      </c>
      <c r="T562" s="225" t="s">
        <v>5413</v>
      </c>
      <c r="U562" s="224" t="s">
        <v>885</v>
      </c>
      <c r="V562" s="224" t="s">
        <v>1260</v>
      </c>
      <c r="W562" s="224" t="s">
        <v>850</v>
      </c>
      <c r="X562" s="228" t="str">
        <f>VLOOKUP(HelpMe7[[#This Row],[Technician]],Technicians[#All],3,FALSE)</f>
        <v>RAK Ceramics</v>
      </c>
      <c r="Y562" s="228" t="str">
        <f>VLOOKUP(HelpMe7[[#This Row],[Technician]],Technicians[#All],2,FALSE)</f>
        <v>SAP Basis</v>
      </c>
      <c r="Z562" s="233" t="e">
        <f>IF((TEXT("Oct 28, 2024 00:00 AM","mmm dd, yyyy hh:mm") - TEXT(HelpMe7[[#This Row],[Updated Creation Date]],"mmm dd, yyyy hh:mm"))&gt;0, "Yes","No")</f>
        <v>#VALUE!</v>
      </c>
      <c r="AA562" s="230">
        <f ca="1">IF(HelpMe7[[#This Row],[Updated Resolved Date]]="-",NOW()-TEXT(HelpMe7[[#This Row],[Updated Creation Date]],"mmm dd, yyyy hh:mm"),HelpMe7[[#This Row],[Updated Resolved Date]]-HelpMe7[[#This Row],[Updated Creation Date]])</f>
        <v>7.1749999999956344</v>
      </c>
      <c r="AB562" s="231" t="e">
        <f>YEAR(TEXT(HelpMe7[[#This Row],[Updated Creation Date]],"mmm dd, yyyy hh:mm"))</f>
        <v>#VALUE!</v>
      </c>
      <c r="AC562" s="228" t="e">
        <f>WEEKNUM(TEXT(HelpMe7[[#This Row],[Updated Creation Date]],"mmm dd, yyyy hh:mm"),2)</f>
        <v>#VALUE!</v>
      </c>
      <c r="AD562" s="228" t="e">
        <f>_xlfn.CONCAT(HelpMe7[[#This Row],[Year]],"-W",HelpMe7[[#This Row],[Week'#]])</f>
        <v>#VALUE!</v>
      </c>
      <c r="AE562" s="228" t="str">
        <f>IFERROR(VLOOKUP(HelpMe7[[#This Row],[ID]],CGTracker[#All],11,FALSE),"No CG Status Found")</f>
        <v>No CG Status Found</v>
      </c>
      <c r="AF562" s="228" t="e">
        <f>MONTH(TEXT(HelpMe7[[#This Row],[Updated Creation Date]],"mmm dd, yyyy hh:mm"))</f>
        <v>#VALUE!</v>
      </c>
      <c r="AG562" s="228" t="e">
        <f>_xlfn.CONCAT(HelpMe7[[#This Row],[Year]],"-M",HelpMe7[[#This Row],[Month]])</f>
        <v>#VALUE!</v>
      </c>
      <c r="AH562" s="228" t="str">
        <f ca="1">IF(HelpMe7[[#This Row],[Age]]&lt;2,"Less than 2",IF(HelpMe7[[#This Row],[Age]]&lt;5,"From 2 to 5",IF(HelpMe7[[#This Row],[Age]]&lt;10,"From 5 to 10","More than 10")))</f>
        <v>From 5 to 10</v>
      </c>
      <c r="AI5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45554.442361111112</v>
      </c>
      <c r="AJ5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45561.617361111108</v>
      </c>
    </row>
    <row r="563" spans="1:36" ht="14.5">
      <c r="A563" s="237" t="s">
        <v>5416</v>
      </c>
      <c r="B563" s="224" t="s">
        <v>156</v>
      </c>
      <c r="C563" s="224" t="s">
        <v>795</v>
      </c>
      <c r="D563" s="1" t="s">
        <v>1077</v>
      </c>
      <c r="E563" s="224" t="s">
        <v>1075</v>
      </c>
      <c r="F563" s="224" t="s">
        <v>742</v>
      </c>
      <c r="G563" s="224" t="s">
        <v>864</v>
      </c>
      <c r="H563" s="224" t="s">
        <v>403</v>
      </c>
      <c r="I563" s="227" t="s">
        <v>5417</v>
      </c>
      <c r="J563" s="225" t="s">
        <v>5418</v>
      </c>
      <c r="K563" s="224" t="s">
        <v>845</v>
      </c>
      <c r="L563" s="225" t="s">
        <v>5419</v>
      </c>
      <c r="M563" s="224" t="s">
        <v>1075</v>
      </c>
      <c r="N563" s="224" t="s">
        <v>968</v>
      </c>
      <c r="O563" s="224" t="s">
        <v>848</v>
      </c>
      <c r="P563" s="225" t="s">
        <v>5419</v>
      </c>
      <c r="Q563" s="224" t="s">
        <v>795</v>
      </c>
      <c r="R563" s="225" t="s">
        <v>5420</v>
      </c>
      <c r="S563" s="225" t="s">
        <v>5421</v>
      </c>
      <c r="T563" s="225" t="s">
        <v>5418</v>
      </c>
      <c r="U563" s="224" t="s">
        <v>1260</v>
      </c>
      <c r="V563" s="224" t="s">
        <v>1260</v>
      </c>
      <c r="W563" s="224" t="s">
        <v>850</v>
      </c>
      <c r="X563" s="228" t="str">
        <f>VLOOKUP(HelpMe7[[#This Row],[Technician]],Technicians[#All],3,FALSE)</f>
        <v>RAK Ceramics</v>
      </c>
      <c r="Y563" s="228" t="str">
        <f>VLOOKUP(HelpMe7[[#This Row],[Technician]],Technicians[#All],2,FALSE)</f>
        <v>SAP SD</v>
      </c>
      <c r="Z563" s="230" t="e">
        <f>IF((TEXT("Oct 28, 2024 00:00 AM","mmm dd, yyyy hh:mm") - TEXT(HelpMe7[[#This Row],[Updated Creation Date]],"mmm dd, yyyy hh:mm"))&gt;0, "Yes","No")</f>
        <v>#VALUE!</v>
      </c>
      <c r="AA563" s="230">
        <f ca="1">IF(HelpMe7[[#This Row],[Updated Resolved Date]]="-",NOW()-TEXT(HelpMe7[[#This Row],[Updated Creation Date]],"mmm dd, yyyy hh:mm"),HelpMe7[[#This Row],[Updated Resolved Date]]-HelpMe7[[#This Row],[Updated Creation Date]])</f>
        <v>6.9833333333299379</v>
      </c>
      <c r="AB563" s="231" t="e">
        <f>YEAR(TEXT(HelpMe7[[#This Row],[Updated Creation Date]],"mmm dd, yyyy hh:mm"))</f>
        <v>#VALUE!</v>
      </c>
      <c r="AC563" s="228" t="e">
        <f>WEEKNUM(TEXT(HelpMe7[[#This Row],[Updated Creation Date]],"mmm dd, yyyy hh:mm"),2)</f>
        <v>#VALUE!</v>
      </c>
      <c r="AD563" s="228" t="e">
        <f>_xlfn.CONCAT(HelpMe7[[#This Row],[Year]],"-W",HelpMe7[[#This Row],[Week'#]])</f>
        <v>#VALUE!</v>
      </c>
      <c r="AE563" s="228" t="str">
        <f>IFERROR(VLOOKUP(HelpMe7[[#This Row],[ID]],CGTracker[#All],11,FALSE),"No CG Status Found")</f>
        <v>No CG Status Found</v>
      </c>
      <c r="AF563" s="228" t="e">
        <f>MONTH(TEXT(HelpMe7[[#This Row],[Updated Creation Date]],"mmm dd, yyyy hh:mm"))</f>
        <v>#VALUE!</v>
      </c>
      <c r="AG563" s="228" t="e">
        <f>_xlfn.CONCAT(HelpMe7[[#This Row],[Year]],"-M",HelpMe7[[#This Row],[Month]])</f>
        <v>#VALUE!</v>
      </c>
      <c r="AH563" s="228" t="str">
        <f ca="1">IF(HelpMe7[[#This Row],[Age]]&lt;2,"Less than 2",IF(HelpMe7[[#This Row],[Age]]&lt;5,"From 2 to 5",IF(HelpMe7[[#This Row],[Age]]&lt;10,"From 5 to 10","More than 10")))</f>
        <v>From 5 to 10</v>
      </c>
      <c r="AI5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45553.444444444445</v>
      </c>
      <c r="AJ5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45560.427777777775</v>
      </c>
    </row>
    <row r="564" spans="1:36" ht="14.5">
      <c r="A564" s="237" t="s">
        <v>5422</v>
      </c>
      <c r="B564" s="224" t="s">
        <v>117</v>
      </c>
      <c r="C564" s="224" t="s">
        <v>795</v>
      </c>
      <c r="D564" s="1" t="s">
        <v>2015</v>
      </c>
      <c r="E564" s="224" t="s">
        <v>1080</v>
      </c>
      <c r="F564" s="224" t="s">
        <v>843</v>
      </c>
      <c r="G564" s="224" t="s">
        <v>844</v>
      </c>
      <c r="H564" s="224" t="s">
        <v>403</v>
      </c>
      <c r="I564" s="227" t="s">
        <v>5423</v>
      </c>
      <c r="J564" s="225" t="s">
        <v>5424</v>
      </c>
      <c r="K564" s="224" t="s">
        <v>845</v>
      </c>
      <c r="L564" s="225" t="s">
        <v>5425</v>
      </c>
      <c r="M564" s="224" t="s">
        <v>846</v>
      </c>
      <c r="N564" s="224" t="s">
        <v>983</v>
      </c>
      <c r="O564" s="224" t="s">
        <v>848</v>
      </c>
      <c r="P564" s="225" t="s">
        <v>5425</v>
      </c>
      <c r="Q564" s="224" t="s">
        <v>795</v>
      </c>
      <c r="R564" s="225" t="s">
        <v>5426</v>
      </c>
      <c r="S564" s="225" t="s">
        <v>5426</v>
      </c>
      <c r="T564" s="225" t="s">
        <v>5424</v>
      </c>
      <c r="U564" s="224" t="s">
        <v>885</v>
      </c>
      <c r="V564" s="224" t="s">
        <v>1260</v>
      </c>
      <c r="W564" s="224" t="s">
        <v>850</v>
      </c>
      <c r="X564" s="228" t="str">
        <f>VLOOKUP(HelpMe7[[#This Row],[Technician]],Technicians[#All],3,FALSE)</f>
        <v>RAK Ceramics</v>
      </c>
      <c r="Y564" s="228" t="str">
        <f>VLOOKUP(HelpMe7[[#This Row],[Technician]],Technicians[#All],2,FALSE)</f>
        <v>SAP Basis</v>
      </c>
      <c r="Z564" s="233" t="e">
        <f>IF((TEXT("Oct 28, 2024 00:00 AM","mmm dd, yyyy hh:mm") - TEXT(HelpMe7[[#This Row],[Updated Creation Date]],"mmm dd, yyyy hh:mm"))&gt;0, "Yes","No")</f>
        <v>#VALUE!</v>
      </c>
      <c r="AA564" s="230">
        <f ca="1">IF(HelpMe7[[#This Row],[Updated Resolved Date]]="-",NOW()-TEXT(HelpMe7[[#This Row],[Updated Creation Date]],"mmm dd, yyyy hh:mm"),HelpMe7[[#This Row],[Updated Resolved Date]]-HelpMe7[[#This Row],[Updated Creation Date]])</f>
        <v>19.300694444442343</v>
      </c>
      <c r="AB564" s="231" t="e">
        <f>YEAR(TEXT(HelpMe7[[#This Row],[Updated Creation Date]],"mmm dd, yyyy hh:mm"))</f>
        <v>#VALUE!</v>
      </c>
      <c r="AC564" s="228" t="e">
        <f>WEEKNUM(TEXT(HelpMe7[[#This Row],[Updated Creation Date]],"mmm dd, yyyy hh:mm"),2)</f>
        <v>#VALUE!</v>
      </c>
      <c r="AD564" s="228" t="e">
        <f>_xlfn.CONCAT(HelpMe7[[#This Row],[Year]],"-W",HelpMe7[[#This Row],[Week'#]])</f>
        <v>#VALUE!</v>
      </c>
      <c r="AE564" s="228" t="str">
        <f>IFERROR(VLOOKUP(HelpMe7[[#This Row],[ID]],CGTracker[#All],11,FALSE),"No CG Status Found")</f>
        <v>No CG Status Found</v>
      </c>
      <c r="AF564" s="228" t="e">
        <f>MONTH(TEXT(HelpMe7[[#This Row],[Updated Creation Date]],"mmm dd, yyyy hh:mm"))</f>
        <v>#VALUE!</v>
      </c>
      <c r="AG564" s="228" t="e">
        <f>_xlfn.CONCAT(HelpMe7[[#This Row],[Year]],"-M",HelpMe7[[#This Row],[Month]])</f>
        <v>#VALUE!</v>
      </c>
      <c r="AH564" s="228" t="str">
        <f ca="1">IF(HelpMe7[[#This Row],[Age]]&lt;2,"Less than 2",IF(HelpMe7[[#This Row],[Age]]&lt;5,"From 2 to 5",IF(HelpMe7[[#This Row],[Age]]&lt;10,"From 5 to 10","More than 10")))</f>
        <v>More than 10</v>
      </c>
      <c r="AI5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45554.390972222223</v>
      </c>
      <c r="AJ5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45573.691666666666</v>
      </c>
    </row>
    <row r="565" spans="1:36" ht="26">
      <c r="A565" s="237" t="s">
        <v>5427</v>
      </c>
      <c r="B565" s="224" t="s">
        <v>117</v>
      </c>
      <c r="C565" s="224" t="s">
        <v>795</v>
      </c>
      <c r="D565" s="1" t="s">
        <v>5428</v>
      </c>
      <c r="E565" s="224" t="s">
        <v>1164</v>
      </c>
      <c r="F565" s="224" t="s">
        <v>843</v>
      </c>
      <c r="G565" s="224" t="s">
        <v>844</v>
      </c>
      <c r="H565" s="224" t="s">
        <v>403</v>
      </c>
      <c r="I565" s="227" t="s">
        <v>5429</v>
      </c>
      <c r="J565" s="225" t="s">
        <v>5430</v>
      </c>
      <c r="K565" s="224" t="s">
        <v>885</v>
      </c>
      <c r="L565" s="225" t="s">
        <v>4702</v>
      </c>
      <c r="M565" s="224" t="s">
        <v>846</v>
      </c>
      <c r="N565" s="224" t="s">
        <v>983</v>
      </c>
      <c r="O565" s="224" t="s">
        <v>848</v>
      </c>
      <c r="P565" s="225" t="s">
        <v>4702</v>
      </c>
      <c r="Q565" s="224" t="s">
        <v>795</v>
      </c>
      <c r="R565" s="225" t="s">
        <v>5431</v>
      </c>
      <c r="S565" s="225" t="s">
        <v>5432</v>
      </c>
      <c r="T565" s="225" t="s">
        <v>5430</v>
      </c>
      <c r="U565" s="224" t="s">
        <v>885</v>
      </c>
      <c r="V565" s="224" t="s">
        <v>1260</v>
      </c>
      <c r="W565" s="224" t="s">
        <v>888</v>
      </c>
      <c r="X565" s="228" t="str">
        <f>VLOOKUP(HelpMe7[[#This Row],[Technician]],Technicians[#All],3,FALSE)</f>
        <v>RAK Ceramics</v>
      </c>
      <c r="Y565" s="228" t="str">
        <f>VLOOKUP(HelpMe7[[#This Row],[Technician]],Technicians[#All],2,FALSE)</f>
        <v>SAP Basis</v>
      </c>
      <c r="Z565" s="230" t="e">
        <f>IF((TEXT("Oct 28, 2024 00:00 AM","mmm dd, yyyy hh:mm") - TEXT(HelpMe7[[#This Row],[Updated Creation Date]],"mmm dd, yyyy hh:mm"))&gt;0, "Yes","No")</f>
        <v>#VALUE!</v>
      </c>
      <c r="AA565" s="230">
        <f ca="1">IF(HelpMe7[[#This Row],[Updated Resolved Date]]="-",NOW()-TEXT(HelpMe7[[#This Row],[Updated Creation Date]],"mmm dd, yyyy hh:mm"),HelpMe7[[#This Row],[Updated Resolved Date]]-HelpMe7[[#This Row],[Updated Creation Date]])</f>
        <v>0.17986111110803904</v>
      </c>
      <c r="AB565" s="231" t="e">
        <f>YEAR(TEXT(HelpMe7[[#This Row],[Updated Creation Date]],"mmm dd, yyyy hh:mm"))</f>
        <v>#VALUE!</v>
      </c>
      <c r="AC565" s="228" t="e">
        <f>WEEKNUM(TEXT(HelpMe7[[#This Row],[Updated Creation Date]],"mmm dd, yyyy hh:mm"),2)</f>
        <v>#VALUE!</v>
      </c>
      <c r="AD565" s="228" t="e">
        <f>_xlfn.CONCAT(HelpMe7[[#This Row],[Year]],"-W",HelpMe7[[#This Row],[Week'#]])</f>
        <v>#VALUE!</v>
      </c>
      <c r="AE565" s="228" t="str">
        <f>IFERROR(VLOOKUP(HelpMe7[[#This Row],[ID]],CGTracker[#All],11,FALSE),"No CG Status Found")</f>
        <v>No CG Status Found</v>
      </c>
      <c r="AF565" s="228" t="e">
        <f>MONTH(TEXT(HelpMe7[[#This Row],[Updated Creation Date]],"mmm dd, yyyy hh:mm"))</f>
        <v>#VALUE!</v>
      </c>
      <c r="AG565" s="228" t="e">
        <f>_xlfn.CONCAT(HelpMe7[[#This Row],[Year]],"-M",HelpMe7[[#This Row],[Month]])</f>
        <v>#VALUE!</v>
      </c>
      <c r="AH565" s="228" t="str">
        <f ca="1">IF(HelpMe7[[#This Row],[Age]]&lt;2,"Less than 2",IF(HelpMe7[[#This Row],[Age]]&lt;5,"From 2 to 5",IF(HelpMe7[[#This Row],[Age]]&lt;10,"From 5 to 10","More than 10")))</f>
        <v>Less than 2</v>
      </c>
      <c r="AI5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45554.451388888891</v>
      </c>
      <c r="AJ5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45554.631249999999</v>
      </c>
    </row>
    <row r="566" spans="1:36" ht="14.5">
      <c r="A566" s="237" t="s">
        <v>5433</v>
      </c>
      <c r="B566" s="224" t="s">
        <v>117</v>
      </c>
      <c r="C566" s="224" t="s">
        <v>795</v>
      </c>
      <c r="D566" s="1" t="s">
        <v>1064</v>
      </c>
      <c r="E566" s="224" t="s">
        <v>1065</v>
      </c>
      <c r="F566" s="224" t="s">
        <v>742</v>
      </c>
      <c r="G566" s="224" t="s">
        <v>516</v>
      </c>
      <c r="H566" s="224" t="s">
        <v>403</v>
      </c>
      <c r="I566" s="227" t="s">
        <v>5434</v>
      </c>
      <c r="J566" s="225" t="s">
        <v>5435</v>
      </c>
      <c r="K566" s="224" t="s">
        <v>845</v>
      </c>
      <c r="L566" s="225" t="s">
        <v>3545</v>
      </c>
      <c r="M566" s="224" t="s">
        <v>1065</v>
      </c>
      <c r="N566" s="224" t="s">
        <v>924</v>
      </c>
      <c r="O566" s="224" t="s">
        <v>972</v>
      </c>
      <c r="P566" s="225" t="s">
        <v>3545</v>
      </c>
      <c r="Q566" s="224" t="s">
        <v>861</v>
      </c>
      <c r="R566" s="225" t="s">
        <v>5436</v>
      </c>
      <c r="S566" s="225" t="s">
        <v>5436</v>
      </c>
      <c r="T566" s="225" t="s">
        <v>5435</v>
      </c>
      <c r="U566" s="224" t="s">
        <v>845</v>
      </c>
      <c r="V566" s="224" t="s">
        <v>1260</v>
      </c>
      <c r="W566" s="224" t="s">
        <v>1033</v>
      </c>
      <c r="X566" s="228" t="str">
        <f>VLOOKUP(HelpMe7[[#This Row],[Technician]],Technicians[#All],3,FALSE)</f>
        <v>RAK Ceramics</v>
      </c>
      <c r="Y566" s="228" t="str">
        <f>VLOOKUP(HelpMe7[[#This Row],[Technician]],Technicians[#All],2,FALSE)</f>
        <v>SAP SD</v>
      </c>
      <c r="Z566" s="233" t="e">
        <f>IF((TEXT("Oct 28, 2024 00:00 AM","mmm dd, yyyy hh:mm") - TEXT(HelpMe7[[#This Row],[Updated Creation Date]],"mmm dd, yyyy hh:mm"))&gt;0, "Yes","No")</f>
        <v>#VALUE!</v>
      </c>
      <c r="AA566" s="230">
        <f ca="1">IF(HelpMe7[[#This Row],[Updated Resolved Date]]="-",NOW()-TEXT(HelpMe7[[#This Row],[Updated Creation Date]],"mmm dd, yyyy hh:mm"),HelpMe7[[#This Row],[Updated Resolved Date]]-HelpMe7[[#This Row],[Updated Creation Date]])</f>
        <v>28.210416666668607</v>
      </c>
      <c r="AB566" s="231" t="e">
        <f>YEAR(TEXT(HelpMe7[[#This Row],[Updated Creation Date]],"mmm dd, yyyy hh:mm"))</f>
        <v>#VALUE!</v>
      </c>
      <c r="AC566" s="228" t="e">
        <f>WEEKNUM(TEXT(HelpMe7[[#This Row],[Updated Creation Date]],"mmm dd, yyyy hh:mm"),2)</f>
        <v>#VALUE!</v>
      </c>
      <c r="AD566" s="228" t="e">
        <f>_xlfn.CONCAT(HelpMe7[[#This Row],[Year]],"-W",HelpMe7[[#This Row],[Week'#]])</f>
        <v>#VALUE!</v>
      </c>
      <c r="AE566" s="228" t="str">
        <f>IFERROR(VLOOKUP(HelpMe7[[#This Row],[ID]],CGTracker[#All],11,FALSE),"No CG Status Found")</f>
        <v>No CG Status Found</v>
      </c>
      <c r="AF566" s="228" t="e">
        <f>MONTH(TEXT(HelpMe7[[#This Row],[Updated Creation Date]],"mmm dd, yyyy hh:mm"))</f>
        <v>#VALUE!</v>
      </c>
      <c r="AG566" s="228" t="e">
        <f>_xlfn.CONCAT(HelpMe7[[#This Row],[Year]],"-M",HelpMe7[[#This Row],[Month]])</f>
        <v>#VALUE!</v>
      </c>
      <c r="AH566" s="228" t="str">
        <f ca="1">IF(HelpMe7[[#This Row],[Age]]&lt;2,"Less than 2",IF(HelpMe7[[#This Row],[Age]]&lt;5,"From 2 to 5",IF(HelpMe7[[#This Row],[Age]]&lt;10,"From 5 to 10","More than 10")))</f>
        <v>More than 10</v>
      </c>
      <c r="AI5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45555.493750000001</v>
      </c>
      <c r="AJ5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45583.70416666667</v>
      </c>
    </row>
    <row r="567" spans="1:36" ht="14.5">
      <c r="A567" s="237" t="s">
        <v>5437</v>
      </c>
      <c r="B567" s="224" t="s">
        <v>156</v>
      </c>
      <c r="C567" s="224" t="s">
        <v>861</v>
      </c>
      <c r="D567" s="1" t="s">
        <v>2402</v>
      </c>
      <c r="E567" s="224" t="s">
        <v>962</v>
      </c>
      <c r="F567" s="224" t="s">
        <v>742</v>
      </c>
      <c r="G567" s="224" t="s">
        <v>864</v>
      </c>
      <c r="H567" s="224" t="s">
        <v>403</v>
      </c>
      <c r="I567" s="227" t="s">
        <v>5438</v>
      </c>
      <c r="J567" s="225" t="s">
        <v>5439</v>
      </c>
      <c r="K567" s="224" t="s">
        <v>845</v>
      </c>
      <c r="L567" s="225" t="s">
        <v>5440</v>
      </c>
      <c r="M567" s="224" t="s">
        <v>962</v>
      </c>
      <c r="N567" s="224" t="s">
        <v>860</v>
      </c>
      <c r="O567" s="224" t="s">
        <v>920</v>
      </c>
      <c r="P567" s="225" t="s">
        <v>5440</v>
      </c>
      <c r="Q567" s="224" t="s">
        <v>861</v>
      </c>
      <c r="R567" s="225" t="s">
        <v>5441</v>
      </c>
      <c r="S567" s="225" t="s">
        <v>5442</v>
      </c>
      <c r="T567" s="225" t="s">
        <v>5439</v>
      </c>
      <c r="U567" s="224" t="s">
        <v>1260</v>
      </c>
      <c r="V567" s="224" t="s">
        <v>1260</v>
      </c>
      <c r="W567" s="224" t="s">
        <v>850</v>
      </c>
      <c r="X567" s="228" t="str">
        <f>VLOOKUP(HelpMe7[[#This Row],[Technician]],Technicians[#All],3,FALSE)</f>
        <v>RAK Ceramics</v>
      </c>
      <c r="Y567" s="228" t="str">
        <f>VLOOKUP(HelpMe7[[#This Row],[Technician]],Technicians[#All],2,FALSE)</f>
        <v>SAP SD</v>
      </c>
      <c r="Z567" s="233" t="e">
        <f>IF((TEXT("Oct 28, 2024 00:00 AM","mmm dd, yyyy hh:mm") - TEXT(HelpMe7[[#This Row],[Updated Creation Date]],"mmm dd, yyyy hh:mm"))&gt;0, "Yes","No")</f>
        <v>#VALUE!</v>
      </c>
      <c r="AA567" s="230">
        <f ca="1">IF(HelpMe7[[#This Row],[Updated Resolved Date]]="-",NOW()-TEXT(HelpMe7[[#This Row],[Updated Creation Date]],"mmm dd, yyyy hh:mm"),HelpMe7[[#This Row],[Updated Resolved Date]]-HelpMe7[[#This Row],[Updated Creation Date]])</f>
        <v>13.235416666670062</v>
      </c>
      <c r="AB567" s="231" t="e">
        <f>YEAR(TEXT(HelpMe7[[#This Row],[Updated Creation Date]],"mmm dd, yyyy hh:mm"))</f>
        <v>#VALUE!</v>
      </c>
      <c r="AC567" s="228" t="e">
        <f>WEEKNUM(TEXT(HelpMe7[[#This Row],[Updated Creation Date]],"mmm dd, yyyy hh:mm"),2)</f>
        <v>#VALUE!</v>
      </c>
      <c r="AD567" s="228" t="e">
        <f>_xlfn.CONCAT(HelpMe7[[#This Row],[Year]],"-W",HelpMe7[[#This Row],[Week'#]])</f>
        <v>#VALUE!</v>
      </c>
      <c r="AE567" s="228" t="str">
        <f>IFERROR(VLOOKUP(HelpMe7[[#This Row],[ID]],CGTracker[#All],11,FALSE),"No CG Status Found")</f>
        <v>No CG Status Found</v>
      </c>
      <c r="AF567" s="228" t="e">
        <f>MONTH(TEXT(HelpMe7[[#This Row],[Updated Creation Date]],"mmm dd, yyyy hh:mm"))</f>
        <v>#VALUE!</v>
      </c>
      <c r="AG567" s="228" t="e">
        <f>_xlfn.CONCAT(HelpMe7[[#This Row],[Year]],"-M",HelpMe7[[#This Row],[Month]])</f>
        <v>#VALUE!</v>
      </c>
      <c r="AH567" s="228" t="str">
        <f ca="1">IF(HelpMe7[[#This Row],[Age]]&lt;2,"Less than 2",IF(HelpMe7[[#This Row],[Age]]&lt;5,"From 2 to 5",IF(HelpMe7[[#This Row],[Age]]&lt;10,"From 5 to 10","More than 10")))</f>
        <v>More than 10</v>
      </c>
      <c r="AI5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45560.354166666664</v>
      </c>
      <c r="AJ5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45573.589583333334</v>
      </c>
    </row>
    <row r="568" spans="1:36" ht="14.5">
      <c r="A568" s="237" t="s">
        <v>5443</v>
      </c>
      <c r="B568" s="224" t="s">
        <v>117</v>
      </c>
      <c r="C568" s="224" t="s">
        <v>906</v>
      </c>
      <c r="D568" s="1" t="s">
        <v>2321</v>
      </c>
      <c r="E568" s="224" t="s">
        <v>2322</v>
      </c>
      <c r="F568" s="224" t="s">
        <v>843</v>
      </c>
      <c r="G568" s="224" t="s">
        <v>844</v>
      </c>
      <c r="H568" s="224" t="s">
        <v>403</v>
      </c>
      <c r="I568" s="227" t="s">
        <v>5444</v>
      </c>
      <c r="J568" s="225" t="s">
        <v>3622</v>
      </c>
      <c r="K568" s="224" t="s">
        <v>845</v>
      </c>
      <c r="L568" s="225" t="s">
        <v>5445</v>
      </c>
      <c r="M568" s="224" t="s">
        <v>2322</v>
      </c>
      <c r="N568" s="224" t="s">
        <v>860</v>
      </c>
      <c r="O568" s="224" t="s">
        <v>848</v>
      </c>
      <c r="P568" s="225" t="s">
        <v>5445</v>
      </c>
      <c r="Q568" s="224" t="s">
        <v>861</v>
      </c>
      <c r="R568" s="225" t="s">
        <v>5446</v>
      </c>
      <c r="S568" s="225" t="s">
        <v>5446</v>
      </c>
      <c r="T568" s="225" t="s">
        <v>3622</v>
      </c>
      <c r="U568" s="224" t="s">
        <v>885</v>
      </c>
      <c r="V568" s="224" t="s">
        <v>1260</v>
      </c>
      <c r="W568" s="224" t="s">
        <v>850</v>
      </c>
      <c r="X568" s="228" t="str">
        <f>VLOOKUP(HelpMe7[[#This Row],[Technician]],Technicians[#All],3,FALSE)</f>
        <v>RAK Ceramics</v>
      </c>
      <c r="Y568" s="228" t="str">
        <f>VLOOKUP(HelpMe7[[#This Row],[Technician]],Technicians[#All],2,FALSE)</f>
        <v>SAP Basis</v>
      </c>
      <c r="Z568" s="233" t="e">
        <f>IF((TEXT("Oct 28, 2024 00:00 AM","mmm dd, yyyy hh:mm") - TEXT(HelpMe7[[#This Row],[Updated Creation Date]],"mmm dd, yyyy hh:mm"))&gt;0, "Yes","No")</f>
        <v>#VALUE!</v>
      </c>
      <c r="AA568" s="230">
        <f ca="1">IF(HelpMe7[[#This Row],[Updated Resolved Date]]="-",NOW()-TEXT(HelpMe7[[#This Row],[Updated Creation Date]],"mmm dd, yyyy hh:mm"),HelpMe7[[#This Row],[Updated Resolved Date]]-HelpMe7[[#This Row],[Updated Creation Date]])</f>
        <v>0.163888888884685</v>
      </c>
      <c r="AB568" s="231" t="e">
        <f>YEAR(TEXT(HelpMe7[[#This Row],[Updated Creation Date]],"mmm dd, yyyy hh:mm"))</f>
        <v>#VALUE!</v>
      </c>
      <c r="AC568" s="228" t="e">
        <f>WEEKNUM(TEXT(HelpMe7[[#This Row],[Updated Creation Date]],"mmm dd, yyyy hh:mm"),2)</f>
        <v>#VALUE!</v>
      </c>
      <c r="AD568" s="228" t="e">
        <f>_xlfn.CONCAT(HelpMe7[[#This Row],[Year]],"-W",HelpMe7[[#This Row],[Week'#]])</f>
        <v>#VALUE!</v>
      </c>
      <c r="AE568" s="228" t="str">
        <f>IFERROR(VLOOKUP(HelpMe7[[#This Row],[ID]],CGTracker[#All],11,FALSE),"No CG Status Found")</f>
        <v>No CG Status Found</v>
      </c>
      <c r="AF568" s="228" t="e">
        <f>MONTH(TEXT(HelpMe7[[#This Row],[Updated Creation Date]],"mmm dd, yyyy hh:mm"))</f>
        <v>#VALUE!</v>
      </c>
      <c r="AG568" s="228" t="e">
        <f>_xlfn.CONCAT(HelpMe7[[#This Row],[Year]],"-M",HelpMe7[[#This Row],[Month]])</f>
        <v>#VALUE!</v>
      </c>
      <c r="AH568" s="228" t="str">
        <f ca="1">IF(HelpMe7[[#This Row],[Age]]&lt;2,"Less than 2",IF(HelpMe7[[#This Row],[Age]]&lt;5,"From 2 to 5",IF(HelpMe7[[#This Row],[Age]]&lt;10,"From 5 to 10","More than 10")))</f>
        <v>Less than 2</v>
      </c>
      <c r="AI5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45558.447222222225</v>
      </c>
      <c r="AJ5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45558.611111111109</v>
      </c>
    </row>
    <row r="569" spans="1:36" ht="14.5">
      <c r="A569" s="237" t="s">
        <v>5447</v>
      </c>
      <c r="B569" s="224" t="s">
        <v>156</v>
      </c>
      <c r="C569" s="224" t="s">
        <v>861</v>
      </c>
      <c r="D569" s="1" t="s">
        <v>2405</v>
      </c>
      <c r="E569" s="224" t="s">
        <v>1024</v>
      </c>
      <c r="F569" s="224" t="s">
        <v>742</v>
      </c>
      <c r="G569" s="224" t="s">
        <v>516</v>
      </c>
      <c r="H569" s="224" t="s">
        <v>403</v>
      </c>
      <c r="I569" s="227" t="s">
        <v>5448</v>
      </c>
      <c r="J569" s="225" t="s">
        <v>5449</v>
      </c>
      <c r="K569" s="224" t="s">
        <v>845</v>
      </c>
      <c r="L569" s="225" t="s">
        <v>5096</v>
      </c>
      <c r="M569" s="224" t="s">
        <v>1024</v>
      </c>
      <c r="N569" s="224" t="s">
        <v>860</v>
      </c>
      <c r="O569" s="224" t="s">
        <v>920</v>
      </c>
      <c r="P569" s="225" t="s">
        <v>5096</v>
      </c>
      <c r="Q569" s="224" t="s">
        <v>861</v>
      </c>
      <c r="R569" s="225" t="s">
        <v>5450</v>
      </c>
      <c r="S569" s="225" t="s">
        <v>5451</v>
      </c>
      <c r="T569" s="225" t="s">
        <v>5449</v>
      </c>
      <c r="U569" s="224" t="s">
        <v>1260</v>
      </c>
      <c r="V569" s="224" t="s">
        <v>1260</v>
      </c>
      <c r="W569" s="224" t="s">
        <v>850</v>
      </c>
      <c r="X569" s="228" t="str">
        <f>VLOOKUP(HelpMe7[[#This Row],[Technician]],Technicians[#All],3,FALSE)</f>
        <v>RAK Ceramics</v>
      </c>
      <c r="Y569" s="228" t="str">
        <f>VLOOKUP(HelpMe7[[#This Row],[Technician]],Technicians[#All],2,FALSE)</f>
        <v>SAP SD</v>
      </c>
      <c r="Z569" s="233" t="e">
        <f>IF((TEXT("Oct 28, 2024 00:00 AM","mmm dd, yyyy hh:mm") - TEXT(HelpMe7[[#This Row],[Updated Creation Date]],"mmm dd, yyyy hh:mm"))&gt;0, "Yes","No")</f>
        <v>#VALUE!</v>
      </c>
      <c r="AA569" s="230">
        <f ca="1">IF(HelpMe7[[#This Row],[Updated Resolved Date]]="-",NOW()-TEXT(HelpMe7[[#This Row],[Updated Creation Date]],"mmm dd, yyyy hh:mm"),HelpMe7[[#This Row],[Updated Resolved Date]]-HelpMe7[[#This Row],[Updated Creation Date]])</f>
        <v>16.125</v>
      </c>
      <c r="AB569" s="231" t="e">
        <f>YEAR(TEXT(HelpMe7[[#This Row],[Updated Creation Date]],"mmm dd, yyyy hh:mm"))</f>
        <v>#VALUE!</v>
      </c>
      <c r="AC569" s="228" t="e">
        <f>WEEKNUM(TEXT(HelpMe7[[#This Row],[Updated Creation Date]],"mmm dd, yyyy hh:mm"),2)</f>
        <v>#VALUE!</v>
      </c>
      <c r="AD569" s="228" t="e">
        <f>_xlfn.CONCAT(HelpMe7[[#This Row],[Year]],"-W",HelpMe7[[#This Row],[Week'#]])</f>
        <v>#VALUE!</v>
      </c>
      <c r="AE569" s="228" t="str">
        <f>IFERROR(VLOOKUP(HelpMe7[[#This Row],[ID]],CGTracker[#All],11,FALSE),"No CG Status Found")</f>
        <v>No CG Status Found</v>
      </c>
      <c r="AF569" s="228" t="e">
        <f>MONTH(TEXT(HelpMe7[[#This Row],[Updated Creation Date]],"mmm dd, yyyy hh:mm"))</f>
        <v>#VALUE!</v>
      </c>
      <c r="AG569" s="228" t="e">
        <f>_xlfn.CONCAT(HelpMe7[[#This Row],[Year]],"-M",HelpMe7[[#This Row],[Month]])</f>
        <v>#VALUE!</v>
      </c>
      <c r="AH569" s="228" t="str">
        <f ca="1">IF(HelpMe7[[#This Row],[Age]]&lt;2,"Less than 2",IF(HelpMe7[[#This Row],[Age]]&lt;5,"From 2 to 5",IF(HelpMe7[[#This Row],[Age]]&lt;10,"From 5 to 10","More than 10")))</f>
        <v>More than 10</v>
      </c>
      <c r="AI5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45559.613888888889</v>
      </c>
      <c r="AJ5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45575.738888888889</v>
      </c>
    </row>
    <row r="570" spans="1:36" ht="14.5">
      <c r="A570" s="237" t="s">
        <v>5452</v>
      </c>
      <c r="B570" s="224" t="s">
        <v>117</v>
      </c>
      <c r="C570" s="224" t="s">
        <v>861</v>
      </c>
      <c r="D570" s="1" t="s">
        <v>1819</v>
      </c>
      <c r="E570" s="224" t="s">
        <v>1382</v>
      </c>
      <c r="F570" s="224" t="s">
        <v>843</v>
      </c>
      <c r="G570" s="224" t="s">
        <v>844</v>
      </c>
      <c r="H570" s="224" t="s">
        <v>403</v>
      </c>
      <c r="I570" s="227" t="s">
        <v>5453</v>
      </c>
      <c r="J570" s="225" t="s">
        <v>5454</v>
      </c>
      <c r="K570" s="224" t="s">
        <v>845</v>
      </c>
      <c r="L570" s="225" t="s">
        <v>4185</v>
      </c>
      <c r="M570" s="224" t="s">
        <v>1382</v>
      </c>
      <c r="N570" s="224" t="s">
        <v>871</v>
      </c>
      <c r="O570" s="224" t="s">
        <v>848</v>
      </c>
      <c r="P570" s="225" t="s">
        <v>4185</v>
      </c>
      <c r="Q570" s="224" t="s">
        <v>795</v>
      </c>
      <c r="R570" s="225" t="s">
        <v>5455</v>
      </c>
      <c r="S570" s="225" t="s">
        <v>5455</v>
      </c>
      <c r="T570" s="225" t="s">
        <v>5454</v>
      </c>
      <c r="U570" s="224" t="s">
        <v>885</v>
      </c>
      <c r="V570" s="224" t="s">
        <v>1260</v>
      </c>
      <c r="W570" s="224" t="s">
        <v>850</v>
      </c>
      <c r="X570" s="228" t="str">
        <f>VLOOKUP(HelpMe7[[#This Row],[Technician]],Technicians[#All],3,FALSE)</f>
        <v>RAK Ceramics</v>
      </c>
      <c r="Y570" s="228" t="str">
        <f>VLOOKUP(HelpMe7[[#This Row],[Technician]],Technicians[#All],2,FALSE)</f>
        <v>SAP Basis</v>
      </c>
      <c r="Z570" s="233" t="e">
        <f>IF((TEXT("Oct 28, 2024 00:00 AM","mmm dd, yyyy hh:mm") - TEXT(HelpMe7[[#This Row],[Updated Creation Date]],"mmm dd, yyyy hh:mm"))&gt;0, "Yes","No")</f>
        <v>#VALUE!</v>
      </c>
      <c r="AA570" s="230">
        <f ca="1">IF(HelpMe7[[#This Row],[Updated Resolved Date]]="-",NOW()-TEXT(HelpMe7[[#This Row],[Updated Creation Date]],"mmm dd, yyyy hh:mm"),HelpMe7[[#This Row],[Updated Resolved Date]]-HelpMe7[[#This Row],[Updated Creation Date]])</f>
        <v>10.268749999995634</v>
      </c>
      <c r="AB570" s="231" t="e">
        <f>YEAR(TEXT(HelpMe7[[#This Row],[Updated Creation Date]],"mmm dd, yyyy hh:mm"))</f>
        <v>#VALUE!</v>
      </c>
      <c r="AC570" s="228" t="e">
        <f>WEEKNUM(TEXT(HelpMe7[[#This Row],[Updated Creation Date]],"mmm dd, yyyy hh:mm"),2)</f>
        <v>#VALUE!</v>
      </c>
      <c r="AD570" s="228" t="e">
        <f>_xlfn.CONCAT(HelpMe7[[#This Row],[Year]],"-W",HelpMe7[[#This Row],[Week'#]])</f>
        <v>#VALUE!</v>
      </c>
      <c r="AE570" s="228" t="str">
        <f>IFERROR(VLOOKUP(HelpMe7[[#This Row],[ID]],CGTracker[#All],11,FALSE),"No CG Status Found")</f>
        <v>No CG Status Found</v>
      </c>
      <c r="AF570" s="228" t="e">
        <f>MONTH(TEXT(HelpMe7[[#This Row],[Updated Creation Date]],"mmm dd, yyyy hh:mm"))</f>
        <v>#VALUE!</v>
      </c>
      <c r="AG570" s="228" t="e">
        <f>_xlfn.CONCAT(HelpMe7[[#This Row],[Year]],"-M",HelpMe7[[#This Row],[Month]])</f>
        <v>#VALUE!</v>
      </c>
      <c r="AH570" s="228" t="str">
        <f ca="1">IF(HelpMe7[[#This Row],[Age]]&lt;2,"Less than 2",IF(HelpMe7[[#This Row],[Age]]&lt;5,"From 2 to 5",IF(HelpMe7[[#This Row],[Age]]&lt;10,"From 5 to 10","More than 10")))</f>
        <v>More than 10</v>
      </c>
      <c r="AI5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45555.436111111114</v>
      </c>
      <c r="AJ5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45565.704861111109</v>
      </c>
    </row>
    <row r="571" spans="1:36" ht="26">
      <c r="A571" s="239" t="s">
        <v>5456</v>
      </c>
      <c r="B571" s="224" t="s">
        <v>156</v>
      </c>
      <c r="C571" s="224" t="s">
        <v>861</v>
      </c>
      <c r="D571" s="1" t="s">
        <v>57</v>
      </c>
      <c r="E571" s="224" t="s">
        <v>1094</v>
      </c>
      <c r="F571" s="224" t="s">
        <v>867</v>
      </c>
      <c r="G571" s="224" t="s">
        <v>855</v>
      </c>
      <c r="H571" s="224" t="s">
        <v>268</v>
      </c>
      <c r="I571" s="227" t="s">
        <v>5457</v>
      </c>
      <c r="J571" s="225" t="s">
        <v>5458</v>
      </c>
      <c r="K571" s="224" t="s">
        <v>845</v>
      </c>
      <c r="L571" s="225" t="s">
        <v>1260</v>
      </c>
      <c r="M571" s="224" t="s">
        <v>1094</v>
      </c>
      <c r="N571" s="224" t="s">
        <v>895</v>
      </c>
      <c r="O571" s="224" t="s">
        <v>920</v>
      </c>
      <c r="P571" s="225" t="s">
        <v>5459</v>
      </c>
      <c r="Q571" s="224" t="s">
        <v>861</v>
      </c>
      <c r="R571" s="225" t="s">
        <v>1260</v>
      </c>
      <c r="S571" s="225" t="s">
        <v>5460</v>
      </c>
      <c r="T571" s="225" t="s">
        <v>5458</v>
      </c>
      <c r="U571" s="224" t="s">
        <v>1260</v>
      </c>
      <c r="V571" s="224" t="s">
        <v>1260</v>
      </c>
      <c r="W571" s="224" t="s">
        <v>850</v>
      </c>
      <c r="X571" s="228" t="str">
        <f>VLOOKUP(HelpMe7[[#This Row],[Technician]],Technicians[#All],3,FALSE)</f>
        <v>Capgemini</v>
      </c>
      <c r="Y571" s="228" t="str">
        <f>VLOOKUP(HelpMe7[[#This Row],[Technician]],Technicians[#All],2,FALSE)</f>
        <v>SAP PP</v>
      </c>
      <c r="Z571" s="230" t="e">
        <f>IF((TEXT("Oct 28, 2024 00:00 AM","mmm dd, yyyy hh:mm") - TEXT(HelpMe7[[#This Row],[Updated Creation Date]],"mmm dd, yyyy hh:mm"))&gt;0, "Yes","No")</f>
        <v>#VALUE!</v>
      </c>
      <c r="AA571" s="230">
        <f ca="1">IF(HelpMe7[[#This Row],[Updated Resolved Date]]="-",NOW()-TEXT(HelpMe7[[#This Row],[Updated Creation Date]],"mmm dd, yyyy hh:mm"),HelpMe7[[#This Row],[Updated Resolved Date]]-HelpMe7[[#This Row],[Updated Creation Date]])</f>
        <v>97.284612384253705</v>
      </c>
      <c r="AB571" s="231" t="e">
        <f>YEAR(TEXT(HelpMe7[[#This Row],[Updated Creation Date]],"mmm dd, yyyy hh:mm"))</f>
        <v>#VALUE!</v>
      </c>
      <c r="AC571" s="228" t="e">
        <f>WEEKNUM(TEXT(HelpMe7[[#This Row],[Updated Creation Date]],"mmm dd, yyyy hh:mm"),2)</f>
        <v>#VALUE!</v>
      </c>
      <c r="AD571" s="228" t="e">
        <f>_xlfn.CONCAT(HelpMe7[[#This Row],[Year]],"-W",HelpMe7[[#This Row],[Week'#]])</f>
        <v>#VALUE!</v>
      </c>
      <c r="AE571" s="228" t="str">
        <f>IFERROR(VLOOKUP(HelpMe7[[#This Row],[ID]],CGTracker[#All],11,FALSE),"No CG Status Found")</f>
        <v>No CG Status Found</v>
      </c>
      <c r="AF571" s="228" t="e">
        <f>MONTH(TEXT(HelpMe7[[#This Row],[Updated Creation Date]],"mmm dd, yyyy hh:mm"))</f>
        <v>#VALUE!</v>
      </c>
      <c r="AG571" s="228" t="e">
        <f>_xlfn.CONCAT(HelpMe7[[#This Row],[Year]],"-M",HelpMe7[[#This Row],[Month]])</f>
        <v>#VALUE!</v>
      </c>
      <c r="AH571" s="228" t="str">
        <f ca="1">IF(HelpMe7[[#This Row],[Age]]&lt;2,"Less than 2",IF(HelpMe7[[#This Row],[Age]]&lt;5,"From 2 to 5",IF(HelpMe7[[#This Row],[Age]]&lt;10,"From 5 to 10","More than 10")))</f>
        <v>More than 10</v>
      </c>
      <c r="AI5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45555.500694444447</v>
      </c>
      <c r="AJ5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72" spans="1:36" ht="14.5">
      <c r="A572" s="237" t="s">
        <v>5461</v>
      </c>
      <c r="B572" s="224" t="s">
        <v>117</v>
      </c>
      <c r="C572" s="224" t="s">
        <v>861</v>
      </c>
      <c r="D572" s="1" t="s">
        <v>1728</v>
      </c>
      <c r="E572" s="224" t="s">
        <v>1126</v>
      </c>
      <c r="F572" s="224" t="s">
        <v>843</v>
      </c>
      <c r="G572" s="224" t="s">
        <v>844</v>
      </c>
      <c r="H572" s="224" t="s">
        <v>403</v>
      </c>
      <c r="I572" s="227" t="s">
        <v>5462</v>
      </c>
      <c r="J572" s="225" t="s">
        <v>5463</v>
      </c>
      <c r="K572" s="224" t="s">
        <v>845</v>
      </c>
      <c r="L572" s="225" t="s">
        <v>4379</v>
      </c>
      <c r="M572" s="224" t="s">
        <v>1126</v>
      </c>
      <c r="N572" s="224" t="s">
        <v>1127</v>
      </c>
      <c r="O572" s="224" t="s">
        <v>848</v>
      </c>
      <c r="P572" s="225" t="s">
        <v>5464</v>
      </c>
      <c r="Q572" s="224" t="s">
        <v>795</v>
      </c>
      <c r="R572" s="225" t="s">
        <v>5465</v>
      </c>
      <c r="S572" s="225" t="s">
        <v>5465</v>
      </c>
      <c r="T572" s="225" t="s">
        <v>5463</v>
      </c>
      <c r="U572" s="224" t="s">
        <v>885</v>
      </c>
      <c r="V572" s="224" t="s">
        <v>1260</v>
      </c>
      <c r="W572" s="224" t="s">
        <v>850</v>
      </c>
      <c r="X572" s="228" t="str">
        <f>VLOOKUP(HelpMe7[[#This Row],[Technician]],Technicians[#All],3,FALSE)</f>
        <v>RAK Ceramics</v>
      </c>
      <c r="Y572" s="228" t="str">
        <f>VLOOKUP(HelpMe7[[#This Row],[Technician]],Technicians[#All],2,FALSE)</f>
        <v>SAP Basis</v>
      </c>
      <c r="Z572" s="233" t="e">
        <f>IF((TEXT("Oct 28, 2024 00:00 AM","mmm dd, yyyy hh:mm") - TEXT(HelpMe7[[#This Row],[Updated Creation Date]],"mmm dd, yyyy hh:mm"))&gt;0, "Yes","No")</f>
        <v>#VALUE!</v>
      </c>
      <c r="AA572" s="230">
        <f ca="1">IF(HelpMe7[[#This Row],[Updated Resolved Date]]="-",NOW()-TEXT(HelpMe7[[#This Row],[Updated Creation Date]],"mmm dd, yyyy hh:mm"),HelpMe7[[#This Row],[Updated Resolved Date]]-HelpMe7[[#This Row],[Updated Creation Date]])</f>
        <v>28.979861111110949</v>
      </c>
      <c r="AB572" s="231" t="e">
        <f>YEAR(TEXT(HelpMe7[[#This Row],[Updated Creation Date]],"mmm dd, yyyy hh:mm"))</f>
        <v>#VALUE!</v>
      </c>
      <c r="AC572" s="228" t="e">
        <f>WEEKNUM(TEXT(HelpMe7[[#This Row],[Updated Creation Date]],"mmm dd, yyyy hh:mm"),2)</f>
        <v>#VALUE!</v>
      </c>
      <c r="AD572" s="228" t="e">
        <f>_xlfn.CONCAT(HelpMe7[[#This Row],[Year]],"-W",HelpMe7[[#This Row],[Week'#]])</f>
        <v>#VALUE!</v>
      </c>
      <c r="AE572" s="228" t="str">
        <f>IFERROR(VLOOKUP(HelpMe7[[#This Row],[ID]],CGTracker[#All],11,FALSE),"No CG Status Found")</f>
        <v>No CG Status Found</v>
      </c>
      <c r="AF572" s="228" t="e">
        <f>MONTH(TEXT(HelpMe7[[#This Row],[Updated Creation Date]],"mmm dd, yyyy hh:mm"))</f>
        <v>#VALUE!</v>
      </c>
      <c r="AG572" s="228" t="e">
        <f>_xlfn.CONCAT(HelpMe7[[#This Row],[Year]],"-M",HelpMe7[[#This Row],[Month]])</f>
        <v>#VALUE!</v>
      </c>
      <c r="AH572" s="228" t="str">
        <f ca="1">IF(HelpMe7[[#This Row],[Age]]&lt;2,"Less than 2",IF(HelpMe7[[#This Row],[Age]]&lt;5,"From 2 to 5",IF(HelpMe7[[#This Row],[Age]]&lt;10,"From 5 to 10","More than 10")))</f>
        <v>More than 10</v>
      </c>
      <c r="AI5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45558.688194444447</v>
      </c>
      <c r="AJ5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45587.668055555558</v>
      </c>
    </row>
    <row r="573" spans="1:36" ht="26">
      <c r="A573" s="237" t="s">
        <v>5466</v>
      </c>
      <c r="B573" s="224" t="s">
        <v>117</v>
      </c>
      <c r="C573" s="224" t="s">
        <v>861</v>
      </c>
      <c r="D573" s="1" t="s">
        <v>2304</v>
      </c>
      <c r="E573" s="224" t="s">
        <v>2081</v>
      </c>
      <c r="F573" s="224" t="s">
        <v>843</v>
      </c>
      <c r="G573" s="224" t="s">
        <v>844</v>
      </c>
      <c r="H573" s="224" t="s">
        <v>403</v>
      </c>
      <c r="I573" s="227" t="s">
        <v>5467</v>
      </c>
      <c r="J573" s="225" t="s">
        <v>5468</v>
      </c>
      <c r="K573" s="224" t="s">
        <v>885</v>
      </c>
      <c r="L573" s="225" t="s">
        <v>4612</v>
      </c>
      <c r="M573" s="224" t="s">
        <v>2081</v>
      </c>
      <c r="N573" s="224" t="s">
        <v>880</v>
      </c>
      <c r="O573" s="224" t="s">
        <v>848</v>
      </c>
      <c r="P573" s="225" t="s">
        <v>5469</v>
      </c>
      <c r="Q573" s="224" t="s">
        <v>795</v>
      </c>
      <c r="R573" s="225" t="s">
        <v>5470</v>
      </c>
      <c r="S573" s="225" t="s">
        <v>5470</v>
      </c>
      <c r="T573" s="225" t="s">
        <v>5468</v>
      </c>
      <c r="U573" s="224" t="s">
        <v>885</v>
      </c>
      <c r="V573" s="224" t="s">
        <v>1260</v>
      </c>
      <c r="W573" s="224" t="s">
        <v>888</v>
      </c>
      <c r="X573" s="228" t="str">
        <f>VLOOKUP(HelpMe7[[#This Row],[Technician]],Technicians[#All],3,FALSE)</f>
        <v>RAK Ceramics</v>
      </c>
      <c r="Y573" s="228" t="str">
        <f>VLOOKUP(HelpMe7[[#This Row],[Technician]],Technicians[#All],2,FALSE)</f>
        <v>SAP Basis</v>
      </c>
      <c r="Z573" s="233" t="e">
        <f>IF((TEXT("Oct 28, 2024 00:00 AM","mmm dd, yyyy hh:mm") - TEXT(HelpMe7[[#This Row],[Updated Creation Date]],"mmm dd, yyyy hh:mm"))&gt;0, "Yes","No")</f>
        <v>#VALUE!</v>
      </c>
      <c r="AA573" s="230">
        <f ca="1">IF(HelpMe7[[#This Row],[Updated Resolved Date]]="-",NOW()-TEXT(HelpMe7[[#This Row],[Updated Creation Date]],"mmm dd, yyyy hh:mm"),HelpMe7[[#This Row],[Updated Resolved Date]]-HelpMe7[[#This Row],[Updated Creation Date]])</f>
        <v>20.131944444437977</v>
      </c>
      <c r="AB573" s="231" t="e">
        <f>YEAR(TEXT(HelpMe7[[#This Row],[Updated Creation Date]],"mmm dd, yyyy hh:mm"))</f>
        <v>#VALUE!</v>
      </c>
      <c r="AC573" s="228" t="e">
        <f>WEEKNUM(TEXT(HelpMe7[[#This Row],[Updated Creation Date]],"mmm dd, yyyy hh:mm"),2)</f>
        <v>#VALUE!</v>
      </c>
      <c r="AD573" s="228" t="e">
        <f>_xlfn.CONCAT(HelpMe7[[#This Row],[Year]],"-W",HelpMe7[[#This Row],[Week'#]])</f>
        <v>#VALUE!</v>
      </c>
      <c r="AE573" s="228" t="str">
        <f>IFERROR(VLOOKUP(HelpMe7[[#This Row],[ID]],CGTracker[#All],11,FALSE),"No CG Status Found")</f>
        <v>No CG Status Found</v>
      </c>
      <c r="AF573" s="228" t="e">
        <f>MONTH(TEXT(HelpMe7[[#This Row],[Updated Creation Date]],"mmm dd, yyyy hh:mm"))</f>
        <v>#VALUE!</v>
      </c>
      <c r="AG573" s="228" t="e">
        <f>_xlfn.CONCAT(HelpMe7[[#This Row],[Year]],"-M",HelpMe7[[#This Row],[Month]])</f>
        <v>#VALUE!</v>
      </c>
      <c r="AH573" s="228" t="str">
        <f ca="1">IF(HelpMe7[[#This Row],[Age]]&lt;2,"Less than 2",IF(HelpMe7[[#This Row],[Age]]&lt;5,"From 2 to 5",IF(HelpMe7[[#This Row],[Age]]&lt;10,"From 5 to 10","More than 10")))</f>
        <v>More than 10</v>
      </c>
      <c r="AI5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45560.505555555559</v>
      </c>
      <c r="AJ5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45580.637499999997</v>
      </c>
    </row>
    <row r="574" spans="1:36" ht="14.5">
      <c r="A574" s="237" t="s">
        <v>5471</v>
      </c>
      <c r="B574" s="224" t="s">
        <v>117</v>
      </c>
      <c r="C574" s="224" t="s">
        <v>795</v>
      </c>
      <c r="D574" s="1" t="s">
        <v>1841</v>
      </c>
      <c r="E574" s="224" t="s">
        <v>1842</v>
      </c>
      <c r="F574" s="224" t="s">
        <v>742</v>
      </c>
      <c r="G574" s="224" t="s">
        <v>942</v>
      </c>
      <c r="H574" s="224" t="s">
        <v>268</v>
      </c>
      <c r="I574" s="227" t="s">
        <v>5472</v>
      </c>
      <c r="J574" s="225" t="s">
        <v>5473</v>
      </c>
      <c r="K574" s="224" t="s">
        <v>845</v>
      </c>
      <c r="L574" s="225" t="s">
        <v>1260</v>
      </c>
      <c r="M574" s="224" t="s">
        <v>1842</v>
      </c>
      <c r="N574" s="224" t="s">
        <v>983</v>
      </c>
      <c r="O574" s="224" t="s">
        <v>848</v>
      </c>
      <c r="P574" s="225" t="s">
        <v>5474</v>
      </c>
      <c r="Q574" s="224" t="s">
        <v>795</v>
      </c>
      <c r="R574" s="225" t="s">
        <v>1260</v>
      </c>
      <c r="S574" s="225" t="s">
        <v>1260</v>
      </c>
      <c r="T574" s="225" t="s">
        <v>5473</v>
      </c>
      <c r="U574" s="224" t="s">
        <v>845</v>
      </c>
      <c r="V574" s="224" t="s">
        <v>1260</v>
      </c>
      <c r="W574" s="224" t="s">
        <v>850</v>
      </c>
      <c r="X574" s="228" t="str">
        <f>VLOOKUP(HelpMe7[[#This Row],[Technician]],Technicians[#All],3,FALSE)</f>
        <v>RAK Ceramics</v>
      </c>
      <c r="Y574" s="228" t="str">
        <f>VLOOKUP(HelpMe7[[#This Row],[Technician]],Technicians[#All],2,FALSE)</f>
        <v>SAP SD</v>
      </c>
      <c r="Z574" s="233" t="e">
        <f>IF((TEXT("Oct 28, 2024 00:00 AM","mmm dd, yyyy hh:mm") - TEXT(HelpMe7[[#This Row],[Updated Creation Date]],"mmm dd, yyyy hh:mm"))&gt;0, "Yes","No")</f>
        <v>#VALUE!</v>
      </c>
      <c r="AA574" s="230">
        <f ca="1">IF(HelpMe7[[#This Row],[Updated Resolved Date]]="-",NOW()-TEXT(HelpMe7[[#This Row],[Updated Creation Date]],"mmm dd, yyyy hh:mm"),HelpMe7[[#This Row],[Updated Resolved Date]]-HelpMe7[[#This Row],[Updated Creation Date]])</f>
        <v>94.097806828700413</v>
      </c>
      <c r="AB574" s="231" t="e">
        <f>YEAR(TEXT(HelpMe7[[#This Row],[Updated Creation Date]],"mmm dd, yyyy hh:mm"))</f>
        <v>#VALUE!</v>
      </c>
      <c r="AC574" s="228" t="e">
        <f>WEEKNUM(TEXT(HelpMe7[[#This Row],[Updated Creation Date]],"mmm dd, yyyy hh:mm"),2)</f>
        <v>#VALUE!</v>
      </c>
      <c r="AD574" s="228" t="e">
        <f>_xlfn.CONCAT(HelpMe7[[#This Row],[Year]],"-W",HelpMe7[[#This Row],[Week'#]])</f>
        <v>#VALUE!</v>
      </c>
      <c r="AE574" s="228" t="str">
        <f>IFERROR(VLOOKUP(HelpMe7[[#This Row],[ID]],CGTracker[#All],11,FALSE),"No CG Status Found")</f>
        <v>No CG Status Found</v>
      </c>
      <c r="AF574" s="228" t="e">
        <f>MONTH(TEXT(HelpMe7[[#This Row],[Updated Creation Date]],"mmm dd, yyyy hh:mm"))</f>
        <v>#VALUE!</v>
      </c>
      <c r="AG574" s="228" t="e">
        <f>_xlfn.CONCAT(HelpMe7[[#This Row],[Year]],"-M",HelpMe7[[#This Row],[Month]])</f>
        <v>#VALUE!</v>
      </c>
      <c r="AH574" s="228" t="str">
        <f ca="1">IF(HelpMe7[[#This Row],[Age]]&lt;2,"Less than 2",IF(HelpMe7[[#This Row],[Age]]&lt;5,"From 2 to 5",IF(HelpMe7[[#This Row],[Age]]&lt;10,"From 5 to 10","More than 10")))</f>
        <v>More than 10</v>
      </c>
      <c r="AI5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45558.6875</v>
      </c>
      <c r="AJ5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75" spans="1:36" ht="14.5">
      <c r="A575" s="237" t="s">
        <v>5475</v>
      </c>
      <c r="B575" s="224" t="s">
        <v>156</v>
      </c>
      <c r="C575" s="224" t="s">
        <v>795</v>
      </c>
      <c r="D575" s="1" t="s">
        <v>2276</v>
      </c>
      <c r="E575" s="224" t="s">
        <v>948</v>
      </c>
      <c r="F575" s="224" t="s">
        <v>843</v>
      </c>
      <c r="G575" s="224" t="s">
        <v>844</v>
      </c>
      <c r="H575" s="224" t="s">
        <v>403</v>
      </c>
      <c r="I575" s="227" t="s">
        <v>5476</v>
      </c>
      <c r="J575" s="225" t="s">
        <v>3014</v>
      </c>
      <c r="K575" s="224" t="s">
        <v>845</v>
      </c>
      <c r="L575" s="225" t="s">
        <v>3013</v>
      </c>
      <c r="M575" s="224" t="s">
        <v>948</v>
      </c>
      <c r="N575" s="224" t="s">
        <v>912</v>
      </c>
      <c r="O575" s="224" t="s">
        <v>920</v>
      </c>
      <c r="P575" s="225" t="s">
        <v>5477</v>
      </c>
      <c r="Q575" s="224" t="s">
        <v>795</v>
      </c>
      <c r="R575" s="225" t="s">
        <v>5478</v>
      </c>
      <c r="S575" s="225" t="s">
        <v>5478</v>
      </c>
      <c r="T575" s="225" t="s">
        <v>3014</v>
      </c>
      <c r="U575" s="224" t="s">
        <v>1260</v>
      </c>
      <c r="V575" s="224" t="s">
        <v>1260</v>
      </c>
      <c r="W575" s="224" t="s">
        <v>850</v>
      </c>
      <c r="X575" s="228" t="str">
        <f>VLOOKUP(HelpMe7[[#This Row],[Technician]],Technicians[#All],3,FALSE)</f>
        <v>RAK Ceramics</v>
      </c>
      <c r="Y575" s="228" t="str">
        <f>VLOOKUP(HelpMe7[[#This Row],[Technician]],Technicians[#All],2,FALSE)</f>
        <v>SAP Basis</v>
      </c>
      <c r="Z575" s="233" t="e">
        <f>IF((TEXT("Oct 28, 2024 00:00 AM","mmm dd, yyyy hh:mm") - TEXT(HelpMe7[[#This Row],[Updated Creation Date]],"mmm dd, yyyy hh:mm"))&gt;0, "Yes","No")</f>
        <v>#VALUE!</v>
      </c>
      <c r="AA575" s="230">
        <f ca="1">IF(HelpMe7[[#This Row],[Updated Resolved Date]]="-",NOW()-TEXT(HelpMe7[[#This Row],[Updated Creation Date]],"mmm dd, yyyy hh:mm"),HelpMe7[[#This Row],[Updated Resolved Date]]-HelpMe7[[#This Row],[Updated Creation Date]])</f>
        <v>7.1527777778101154E-2</v>
      </c>
      <c r="AB575" s="231" t="e">
        <f>YEAR(TEXT(HelpMe7[[#This Row],[Updated Creation Date]],"mmm dd, yyyy hh:mm"))</f>
        <v>#VALUE!</v>
      </c>
      <c r="AC575" s="228" t="e">
        <f>WEEKNUM(TEXT(HelpMe7[[#This Row],[Updated Creation Date]],"mmm dd, yyyy hh:mm"),2)</f>
        <v>#VALUE!</v>
      </c>
      <c r="AD575" s="228" t="e">
        <f>_xlfn.CONCAT(HelpMe7[[#This Row],[Year]],"-W",HelpMe7[[#This Row],[Week'#]])</f>
        <v>#VALUE!</v>
      </c>
      <c r="AE575" s="228" t="str">
        <f>IFERROR(VLOOKUP(HelpMe7[[#This Row],[ID]],CGTracker[#All],11,FALSE),"No CG Status Found")</f>
        <v>No CG Status Found</v>
      </c>
      <c r="AF575" s="228" t="e">
        <f>MONTH(TEXT(HelpMe7[[#This Row],[Updated Creation Date]],"mmm dd, yyyy hh:mm"))</f>
        <v>#VALUE!</v>
      </c>
      <c r="AG575" s="228" t="e">
        <f>_xlfn.CONCAT(HelpMe7[[#This Row],[Year]],"-M",HelpMe7[[#This Row],[Month]])</f>
        <v>#VALUE!</v>
      </c>
      <c r="AH575" s="228" t="str">
        <f ca="1">IF(HelpMe7[[#This Row],[Age]]&lt;2,"Less than 2",IF(HelpMe7[[#This Row],[Age]]&lt;5,"From 2 to 5",IF(HelpMe7[[#This Row],[Age]]&lt;10,"From 5 to 10","More than 10")))</f>
        <v>Less than 2</v>
      </c>
      <c r="AI5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45559.65625</v>
      </c>
      <c r="AJ5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45559.727777777778</v>
      </c>
    </row>
    <row r="576" spans="1:36" ht="14.5">
      <c r="A576" s="237" t="s">
        <v>5479</v>
      </c>
      <c r="B576" s="224" t="s">
        <v>117</v>
      </c>
      <c r="C576" s="224" t="s">
        <v>795</v>
      </c>
      <c r="D576" s="1" t="s">
        <v>1905</v>
      </c>
      <c r="E576" s="224" t="s">
        <v>1906</v>
      </c>
      <c r="F576" s="224" t="s">
        <v>843</v>
      </c>
      <c r="G576" s="224" t="s">
        <v>844</v>
      </c>
      <c r="H576" s="224" t="s">
        <v>403</v>
      </c>
      <c r="I576" s="227" t="s">
        <v>5480</v>
      </c>
      <c r="J576" s="225" t="s">
        <v>5481</v>
      </c>
      <c r="K576" s="224" t="s">
        <v>845</v>
      </c>
      <c r="L576" s="225" t="s">
        <v>5414</v>
      </c>
      <c r="M576" s="224" t="s">
        <v>1906</v>
      </c>
      <c r="N576" s="224" t="s">
        <v>847</v>
      </c>
      <c r="O576" s="224" t="s">
        <v>848</v>
      </c>
      <c r="P576" s="225" t="s">
        <v>5414</v>
      </c>
      <c r="Q576" s="224" t="s">
        <v>795</v>
      </c>
      <c r="R576" s="225" t="s">
        <v>5482</v>
      </c>
      <c r="S576" s="225" t="s">
        <v>5482</v>
      </c>
      <c r="T576" s="225" t="s">
        <v>5481</v>
      </c>
      <c r="U576" s="224" t="s">
        <v>885</v>
      </c>
      <c r="V576" s="224" t="s">
        <v>1260</v>
      </c>
      <c r="W576" s="224" t="s">
        <v>850</v>
      </c>
      <c r="X576" s="228" t="str">
        <f>VLOOKUP(HelpMe7[[#This Row],[Technician]],Technicians[#All],3,FALSE)</f>
        <v>RAK Ceramics</v>
      </c>
      <c r="Y576" s="228" t="str">
        <f>VLOOKUP(HelpMe7[[#This Row],[Technician]],Technicians[#All],2,FALSE)</f>
        <v>SAP Basis</v>
      </c>
      <c r="Z576" s="233" t="e">
        <f>IF((TEXT("Oct 28, 2024 00:00 AM","mmm dd, yyyy hh:mm") - TEXT(HelpMe7[[#This Row],[Updated Creation Date]],"mmm dd, yyyy hh:mm"))&gt;0, "Yes","No")</f>
        <v>#VALUE!</v>
      </c>
      <c r="AA576" s="230">
        <f ca="1">IF(HelpMe7[[#This Row],[Updated Resolved Date]]="-",NOW()-TEXT(HelpMe7[[#This Row],[Updated Creation Date]],"mmm dd, yyyy hh:mm"),HelpMe7[[#This Row],[Updated Resolved Date]]-HelpMe7[[#This Row],[Updated Creation Date]])</f>
        <v>2.9173611111109494</v>
      </c>
      <c r="AB576" s="231" t="e">
        <f>YEAR(TEXT(HelpMe7[[#This Row],[Updated Creation Date]],"mmm dd, yyyy hh:mm"))</f>
        <v>#VALUE!</v>
      </c>
      <c r="AC576" s="228" t="e">
        <f>WEEKNUM(TEXT(HelpMe7[[#This Row],[Updated Creation Date]],"mmm dd, yyyy hh:mm"),2)</f>
        <v>#VALUE!</v>
      </c>
      <c r="AD576" s="228" t="e">
        <f>_xlfn.CONCAT(HelpMe7[[#This Row],[Year]],"-W",HelpMe7[[#This Row],[Week'#]])</f>
        <v>#VALUE!</v>
      </c>
      <c r="AE576" s="228" t="str">
        <f>IFERROR(VLOOKUP(HelpMe7[[#This Row],[ID]],CGTracker[#All],11,FALSE),"No CG Status Found")</f>
        <v>No CG Status Found</v>
      </c>
      <c r="AF576" s="228" t="e">
        <f>MONTH(TEXT(HelpMe7[[#This Row],[Updated Creation Date]],"mmm dd, yyyy hh:mm"))</f>
        <v>#VALUE!</v>
      </c>
      <c r="AG576" s="228" t="e">
        <f>_xlfn.CONCAT(HelpMe7[[#This Row],[Year]],"-M",HelpMe7[[#This Row],[Month]])</f>
        <v>#VALUE!</v>
      </c>
      <c r="AH576" s="228" t="str">
        <f ca="1">IF(HelpMe7[[#This Row],[Age]]&lt;2,"Less than 2",IF(HelpMe7[[#This Row],[Age]]&lt;5,"From 2 to 5",IF(HelpMe7[[#This Row],[Age]]&lt;10,"From 5 to 10","More than 10")))</f>
        <v>From 2 to 5</v>
      </c>
      <c r="AI5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45558.70416666667</v>
      </c>
      <c r="AJ5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45561.621527777781</v>
      </c>
    </row>
    <row r="577" spans="1:36" ht="14.5">
      <c r="A577" s="237" t="s">
        <v>5483</v>
      </c>
      <c r="B577" s="224" t="s">
        <v>117</v>
      </c>
      <c r="C577" s="224" t="s">
        <v>795</v>
      </c>
      <c r="D577" s="1" t="s">
        <v>1092</v>
      </c>
      <c r="E577" s="224" t="s">
        <v>1059</v>
      </c>
      <c r="F577" s="224" t="s">
        <v>1059</v>
      </c>
      <c r="G577" s="224" t="s">
        <v>864</v>
      </c>
      <c r="H577" s="224" t="s">
        <v>403</v>
      </c>
      <c r="I577" s="227" t="s">
        <v>5484</v>
      </c>
      <c r="J577" s="225" t="s">
        <v>5485</v>
      </c>
      <c r="K577" s="224" t="s">
        <v>845</v>
      </c>
      <c r="L577" s="225" t="s">
        <v>5486</v>
      </c>
      <c r="M577" s="224" t="s">
        <v>1059</v>
      </c>
      <c r="N577" s="224" t="s">
        <v>912</v>
      </c>
      <c r="O577" s="224" t="s">
        <v>972</v>
      </c>
      <c r="P577" s="225" t="s">
        <v>5486</v>
      </c>
      <c r="Q577" s="224" t="s">
        <v>861</v>
      </c>
      <c r="R577" s="225" t="s">
        <v>5487</v>
      </c>
      <c r="S577" s="225" t="s">
        <v>5488</v>
      </c>
      <c r="T577" s="225" t="s">
        <v>5485</v>
      </c>
      <c r="U577" s="224" t="s">
        <v>845</v>
      </c>
      <c r="V577" s="224" t="s">
        <v>1260</v>
      </c>
      <c r="W577" s="224" t="s">
        <v>850</v>
      </c>
      <c r="X577" s="228" t="str">
        <f>VLOOKUP(HelpMe7[[#This Row],[Technician]],Technicians[#All],3,FALSE)</f>
        <v>RAK Ceramics</v>
      </c>
      <c r="Y577" s="228" t="str">
        <f>VLOOKUP(HelpMe7[[#This Row],[Technician]],Technicians[#All],2,FALSE)</f>
        <v>SAP Kludi</v>
      </c>
      <c r="Z577" s="233" t="e">
        <f>IF((TEXT("Oct 28, 2024 00:00 AM","mmm dd, yyyy hh:mm") - TEXT(HelpMe7[[#This Row],[Updated Creation Date]],"mmm dd, yyyy hh:mm"))&gt;0, "Yes","No")</f>
        <v>#VALUE!</v>
      </c>
      <c r="AA577" s="230">
        <f ca="1">IF(HelpMe7[[#This Row],[Updated Resolved Date]]="-",NOW()-TEXT(HelpMe7[[#This Row],[Updated Creation Date]],"mmm dd, yyyy hh:mm"),HelpMe7[[#This Row],[Updated Resolved Date]]-HelpMe7[[#This Row],[Updated Creation Date]])</f>
        <v>52.026388888894871</v>
      </c>
      <c r="AB577" s="231" t="e">
        <f>YEAR(TEXT(HelpMe7[[#This Row],[Updated Creation Date]],"mmm dd, yyyy hh:mm"))</f>
        <v>#VALUE!</v>
      </c>
      <c r="AC577" s="228" t="e">
        <f>WEEKNUM(TEXT(HelpMe7[[#This Row],[Updated Creation Date]],"mmm dd, yyyy hh:mm"),2)</f>
        <v>#VALUE!</v>
      </c>
      <c r="AD577" s="228" t="e">
        <f>_xlfn.CONCAT(HelpMe7[[#This Row],[Year]],"-W",HelpMe7[[#This Row],[Week'#]])</f>
        <v>#VALUE!</v>
      </c>
      <c r="AE577" s="228" t="str">
        <f>IFERROR(VLOOKUP(HelpMe7[[#This Row],[ID]],CGTracker[#All],11,FALSE),"No CG Status Found")</f>
        <v>No CG Status Found</v>
      </c>
      <c r="AF577" s="228" t="e">
        <f>MONTH(TEXT(HelpMe7[[#This Row],[Updated Creation Date]],"mmm dd, yyyy hh:mm"))</f>
        <v>#VALUE!</v>
      </c>
      <c r="AG577" s="228" t="e">
        <f>_xlfn.CONCAT(HelpMe7[[#This Row],[Year]],"-M",HelpMe7[[#This Row],[Month]])</f>
        <v>#VALUE!</v>
      </c>
      <c r="AH577" s="228" t="str">
        <f ca="1">IF(HelpMe7[[#This Row],[Age]]&lt;2,"Less than 2",IF(HelpMe7[[#This Row],[Age]]&lt;5,"From 2 to 5",IF(HelpMe7[[#This Row],[Age]]&lt;10,"From 5 to 10","More than 10")))</f>
        <v>More than 10</v>
      </c>
      <c r="AI5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45558.60833333333</v>
      </c>
      <c r="AJ5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45610.634722222225</v>
      </c>
    </row>
    <row r="578" spans="1:36" ht="14.5">
      <c r="A578" s="237" t="s">
        <v>5489</v>
      </c>
      <c r="B578" s="224" t="s">
        <v>156</v>
      </c>
      <c r="C578" s="224" t="s">
        <v>906</v>
      </c>
      <c r="D578" s="1" t="s">
        <v>1055</v>
      </c>
      <c r="E578" s="224" t="s">
        <v>1056</v>
      </c>
      <c r="F578" s="224" t="s">
        <v>603</v>
      </c>
      <c r="G578" s="224" t="s">
        <v>942</v>
      </c>
      <c r="H578" s="224" t="s">
        <v>403</v>
      </c>
      <c r="I578" s="227" t="s">
        <v>5490</v>
      </c>
      <c r="J578" s="225" t="s">
        <v>5491</v>
      </c>
      <c r="K578" s="224" t="s">
        <v>845</v>
      </c>
      <c r="L578" s="225" t="s">
        <v>5492</v>
      </c>
      <c r="M578" s="224" t="s">
        <v>1056</v>
      </c>
      <c r="N578" s="224" t="s">
        <v>880</v>
      </c>
      <c r="O578" s="224" t="s">
        <v>920</v>
      </c>
      <c r="P578" s="225" t="s">
        <v>5492</v>
      </c>
      <c r="Q578" s="224" t="s">
        <v>861</v>
      </c>
      <c r="R578" s="225" t="s">
        <v>5493</v>
      </c>
      <c r="S578" s="225" t="s">
        <v>5494</v>
      </c>
      <c r="T578" s="225" t="s">
        <v>5491</v>
      </c>
      <c r="U578" s="224" t="s">
        <v>1260</v>
      </c>
      <c r="V578" s="224" t="s">
        <v>1260</v>
      </c>
      <c r="W578" s="224" t="s">
        <v>945</v>
      </c>
      <c r="X578" s="228" t="str">
        <f>VLOOKUP(HelpMe7[[#This Row],[Technician]],Technicians[#All],3,FALSE)</f>
        <v>RAK Ceramics</v>
      </c>
      <c r="Y578" s="228" t="str">
        <f>VLOOKUP(HelpMe7[[#This Row],[Technician]],Technicians[#All],2,FALSE)</f>
        <v>SAP ABAP</v>
      </c>
      <c r="Z578" s="233" t="e">
        <f>IF((TEXT("Oct 28, 2024 00:00 AM","mmm dd, yyyy hh:mm") - TEXT(HelpMe7[[#This Row],[Updated Creation Date]],"mmm dd, yyyy hh:mm"))&gt;0, "Yes","No")</f>
        <v>#VALUE!</v>
      </c>
      <c r="AA578" s="230">
        <f ca="1">IF(HelpMe7[[#This Row],[Updated Resolved Date]]="-",NOW()-TEXT(HelpMe7[[#This Row],[Updated Creation Date]],"mmm dd, yyyy hh:mm"),HelpMe7[[#This Row],[Updated Resolved Date]]-HelpMe7[[#This Row],[Updated Creation Date]])</f>
        <v>12.097222222218988</v>
      </c>
      <c r="AB578" s="231" t="e">
        <f>YEAR(TEXT(HelpMe7[[#This Row],[Updated Creation Date]],"mmm dd, yyyy hh:mm"))</f>
        <v>#VALUE!</v>
      </c>
      <c r="AC578" s="228" t="e">
        <f>WEEKNUM(TEXT(HelpMe7[[#This Row],[Updated Creation Date]],"mmm dd, yyyy hh:mm"),2)</f>
        <v>#VALUE!</v>
      </c>
      <c r="AD578" s="228" t="e">
        <f>_xlfn.CONCAT(HelpMe7[[#This Row],[Year]],"-W",HelpMe7[[#This Row],[Week'#]])</f>
        <v>#VALUE!</v>
      </c>
      <c r="AE578" s="228" t="str">
        <f>IFERROR(VLOOKUP(HelpMe7[[#This Row],[ID]],CGTracker[#All],11,FALSE),"No CG Status Found")</f>
        <v>No CG Status Found</v>
      </c>
      <c r="AF578" s="228" t="e">
        <f>MONTH(TEXT(HelpMe7[[#This Row],[Updated Creation Date]],"mmm dd, yyyy hh:mm"))</f>
        <v>#VALUE!</v>
      </c>
      <c r="AG578" s="228" t="e">
        <f>_xlfn.CONCAT(HelpMe7[[#This Row],[Year]],"-M",HelpMe7[[#This Row],[Month]])</f>
        <v>#VALUE!</v>
      </c>
      <c r="AH578" s="228" t="str">
        <f ca="1">IF(HelpMe7[[#This Row],[Age]]&lt;2,"Less than 2",IF(HelpMe7[[#This Row],[Age]]&lt;5,"From 2 to 5",IF(HelpMe7[[#This Row],[Age]]&lt;10,"From 5 to 10","More than 10")))</f>
        <v>More than 10</v>
      </c>
      <c r="AI5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45555.344444444447</v>
      </c>
      <c r="AJ5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45567.441666666666</v>
      </c>
    </row>
    <row r="579" spans="1:36" ht="14.5">
      <c r="A579" s="237" t="s">
        <v>5495</v>
      </c>
      <c r="B579" s="224" t="s">
        <v>156</v>
      </c>
      <c r="C579" s="224" t="s">
        <v>861</v>
      </c>
      <c r="D579" s="1" t="s">
        <v>1123</v>
      </c>
      <c r="E579" s="224" t="s">
        <v>1124</v>
      </c>
      <c r="F579" s="224" t="s">
        <v>742</v>
      </c>
      <c r="G579" s="224" t="s">
        <v>942</v>
      </c>
      <c r="H579" s="224" t="s">
        <v>403</v>
      </c>
      <c r="I579" s="227" t="s">
        <v>5496</v>
      </c>
      <c r="J579" s="225" t="s">
        <v>5497</v>
      </c>
      <c r="K579" s="224" t="s">
        <v>845</v>
      </c>
      <c r="L579" s="225" t="s">
        <v>5498</v>
      </c>
      <c r="M579" s="224" t="s">
        <v>1124</v>
      </c>
      <c r="N579" s="224" t="s">
        <v>871</v>
      </c>
      <c r="O579" s="224" t="s">
        <v>848</v>
      </c>
      <c r="P579" s="225" t="s">
        <v>5498</v>
      </c>
      <c r="Q579" s="224" t="s">
        <v>795</v>
      </c>
      <c r="R579" s="225" t="s">
        <v>5499</v>
      </c>
      <c r="S579" s="225" t="s">
        <v>5500</v>
      </c>
      <c r="T579" s="225" t="s">
        <v>5497</v>
      </c>
      <c r="U579" s="224" t="s">
        <v>1260</v>
      </c>
      <c r="V579" s="224" t="s">
        <v>1260</v>
      </c>
      <c r="W579" s="224" t="s">
        <v>850</v>
      </c>
      <c r="X579" s="228" t="str">
        <f>VLOOKUP(HelpMe7[[#This Row],[Technician]],Technicians[#All],3,FALSE)</f>
        <v>RAK Ceramics</v>
      </c>
      <c r="Y579" s="228" t="str">
        <f>VLOOKUP(HelpMe7[[#This Row],[Technician]],Technicians[#All],2,FALSE)</f>
        <v>SAP SD</v>
      </c>
      <c r="Z579" s="233" t="e">
        <f>IF((TEXT("Oct 28, 2024 00:00 AM","mmm dd, yyyy hh:mm") - TEXT(HelpMe7[[#This Row],[Updated Creation Date]],"mmm dd, yyyy hh:mm"))&gt;0, "Yes","No")</f>
        <v>#VALUE!</v>
      </c>
      <c r="AA579" s="230">
        <f ca="1">IF(HelpMe7[[#This Row],[Updated Resolved Date]]="-",NOW()-TEXT(HelpMe7[[#This Row],[Updated Creation Date]],"mmm dd, yyyy hh:mm"),HelpMe7[[#This Row],[Updated Resolved Date]]-HelpMe7[[#This Row],[Updated Creation Date]])</f>
        <v>35.824305555557657</v>
      </c>
      <c r="AB579" s="231" t="e">
        <f>YEAR(TEXT(HelpMe7[[#This Row],[Updated Creation Date]],"mmm dd, yyyy hh:mm"))</f>
        <v>#VALUE!</v>
      </c>
      <c r="AC579" s="228" t="e">
        <f>WEEKNUM(TEXT(HelpMe7[[#This Row],[Updated Creation Date]],"mmm dd, yyyy hh:mm"),2)</f>
        <v>#VALUE!</v>
      </c>
      <c r="AD579" s="228" t="e">
        <f>_xlfn.CONCAT(HelpMe7[[#This Row],[Year]],"-W",HelpMe7[[#This Row],[Week'#]])</f>
        <v>#VALUE!</v>
      </c>
      <c r="AE579" s="228" t="str">
        <f>IFERROR(VLOOKUP(HelpMe7[[#This Row],[ID]],CGTracker[#All],11,FALSE),"No CG Status Found")</f>
        <v>No CG Status Found</v>
      </c>
      <c r="AF579" s="228" t="e">
        <f>MONTH(TEXT(HelpMe7[[#This Row],[Updated Creation Date]],"mmm dd, yyyy hh:mm"))</f>
        <v>#VALUE!</v>
      </c>
      <c r="AG579" s="228" t="e">
        <f>_xlfn.CONCAT(HelpMe7[[#This Row],[Year]],"-M",HelpMe7[[#This Row],[Month]])</f>
        <v>#VALUE!</v>
      </c>
      <c r="AH579" s="228" t="str">
        <f ca="1">IF(HelpMe7[[#This Row],[Age]]&lt;2,"Less than 2",IF(HelpMe7[[#This Row],[Age]]&lt;5,"From 2 to 5",IF(HelpMe7[[#This Row],[Age]]&lt;10,"From 5 to 10","More than 10")))</f>
        <v>More than 10</v>
      </c>
      <c r="AI5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45558.705555555556</v>
      </c>
      <c r="AJ5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45594.529861111114</v>
      </c>
    </row>
    <row r="580" spans="1:36" ht="14.5">
      <c r="A580" s="237" t="s">
        <v>5501</v>
      </c>
      <c r="B580" s="224" t="s">
        <v>117</v>
      </c>
      <c r="C580" s="224" t="s">
        <v>861</v>
      </c>
      <c r="D580" s="1" t="s">
        <v>2328</v>
      </c>
      <c r="E580" s="224" t="s">
        <v>1094</v>
      </c>
      <c r="F580" s="224" t="s">
        <v>843</v>
      </c>
      <c r="G580" s="224" t="s">
        <v>844</v>
      </c>
      <c r="H580" s="224" t="s">
        <v>403</v>
      </c>
      <c r="I580" s="227" t="s">
        <v>5502</v>
      </c>
      <c r="J580" s="225" t="s">
        <v>5503</v>
      </c>
      <c r="K580" s="224" t="s">
        <v>845</v>
      </c>
      <c r="L580" s="225" t="s">
        <v>5504</v>
      </c>
      <c r="M580" s="224" t="s">
        <v>1094</v>
      </c>
      <c r="N580" s="224" t="s">
        <v>895</v>
      </c>
      <c r="O580" s="224" t="s">
        <v>848</v>
      </c>
      <c r="P580" s="225" t="s">
        <v>5504</v>
      </c>
      <c r="Q580" s="224" t="s">
        <v>795</v>
      </c>
      <c r="R580" s="225" t="s">
        <v>5505</v>
      </c>
      <c r="S580" s="225" t="s">
        <v>5505</v>
      </c>
      <c r="T580" s="225" t="s">
        <v>5503</v>
      </c>
      <c r="U580" s="224" t="s">
        <v>885</v>
      </c>
      <c r="V580" s="224" t="s">
        <v>1260</v>
      </c>
      <c r="W580" s="224" t="s">
        <v>850</v>
      </c>
      <c r="X580" s="228" t="str">
        <f>VLOOKUP(HelpMe7[[#This Row],[Technician]],Technicians[#All],3,FALSE)</f>
        <v>RAK Ceramics</v>
      </c>
      <c r="Y580" s="228" t="str">
        <f>VLOOKUP(HelpMe7[[#This Row],[Technician]],Technicians[#All],2,FALSE)</f>
        <v>SAP Basis</v>
      </c>
      <c r="Z580" s="233" t="e">
        <f>IF((TEXT("Oct 28, 2024 00:00 AM","mmm dd, yyyy hh:mm") - TEXT(HelpMe7[[#This Row],[Updated Creation Date]],"mmm dd, yyyy hh:mm"))&gt;0, "Yes","No")</f>
        <v>#VALUE!</v>
      </c>
      <c r="AA580" s="230">
        <f ca="1">IF(HelpMe7[[#This Row],[Updated Resolved Date]]="-",NOW()-TEXT(HelpMe7[[#This Row],[Updated Creation Date]],"mmm dd, yyyy hh:mm"),HelpMe7[[#This Row],[Updated Resolved Date]]-HelpMe7[[#This Row],[Updated Creation Date]])</f>
        <v>24.150694444440887</v>
      </c>
      <c r="AB580" s="231" t="e">
        <f>YEAR(TEXT(HelpMe7[[#This Row],[Updated Creation Date]],"mmm dd, yyyy hh:mm"))</f>
        <v>#VALUE!</v>
      </c>
      <c r="AC580" s="228" t="e">
        <f>WEEKNUM(TEXT(HelpMe7[[#This Row],[Updated Creation Date]],"mmm dd, yyyy hh:mm"),2)</f>
        <v>#VALUE!</v>
      </c>
      <c r="AD580" s="228" t="e">
        <f>_xlfn.CONCAT(HelpMe7[[#This Row],[Year]],"-W",HelpMe7[[#This Row],[Week'#]])</f>
        <v>#VALUE!</v>
      </c>
      <c r="AE580" s="228" t="str">
        <f>IFERROR(VLOOKUP(HelpMe7[[#This Row],[ID]],CGTracker[#All],11,FALSE),"No CG Status Found")</f>
        <v>No CG Status Found</v>
      </c>
      <c r="AF580" s="228" t="e">
        <f>MONTH(TEXT(HelpMe7[[#This Row],[Updated Creation Date]],"mmm dd, yyyy hh:mm"))</f>
        <v>#VALUE!</v>
      </c>
      <c r="AG580" s="228" t="e">
        <f>_xlfn.CONCAT(HelpMe7[[#This Row],[Year]],"-M",HelpMe7[[#This Row],[Month]])</f>
        <v>#VALUE!</v>
      </c>
      <c r="AH580" s="228" t="str">
        <f ca="1">IF(HelpMe7[[#This Row],[Age]]&lt;2,"Less than 2",IF(HelpMe7[[#This Row],[Age]]&lt;5,"From 2 to 5",IF(HelpMe7[[#This Row],[Age]]&lt;10,"From 5 to 10","More than 10")))</f>
        <v>More than 10</v>
      </c>
      <c r="AI5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45559.474305555559</v>
      </c>
      <c r="AJ5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45583.625</v>
      </c>
    </row>
    <row r="581" spans="1:36" ht="26">
      <c r="A581" s="237" t="s">
        <v>5506</v>
      </c>
      <c r="B581" s="224" t="s">
        <v>117</v>
      </c>
      <c r="C581" s="224" t="s">
        <v>861</v>
      </c>
      <c r="D581" s="1" t="s">
        <v>1621</v>
      </c>
      <c r="E581" s="224" t="s">
        <v>1622</v>
      </c>
      <c r="F581" s="224" t="s">
        <v>742</v>
      </c>
      <c r="G581" s="224" t="s">
        <v>864</v>
      </c>
      <c r="H581" s="224" t="s">
        <v>131</v>
      </c>
      <c r="I581" s="227" t="s">
        <v>5507</v>
      </c>
      <c r="J581" s="225" t="s">
        <v>849</v>
      </c>
      <c r="K581" s="224" t="s">
        <v>845</v>
      </c>
      <c r="L581" s="225" t="s">
        <v>1260</v>
      </c>
      <c r="M581" s="224" t="s">
        <v>1622</v>
      </c>
      <c r="N581" s="224" t="s">
        <v>895</v>
      </c>
      <c r="O581" s="224" t="s">
        <v>1260</v>
      </c>
      <c r="P581" s="225" t="s">
        <v>5508</v>
      </c>
      <c r="Q581" s="224" t="s">
        <v>1260</v>
      </c>
      <c r="R581" s="225" t="s">
        <v>1260</v>
      </c>
      <c r="S581" s="225" t="s">
        <v>1260</v>
      </c>
      <c r="T581" s="225" t="s">
        <v>849</v>
      </c>
      <c r="U581" s="224" t="s">
        <v>885</v>
      </c>
      <c r="V581" s="224" t="s">
        <v>1260</v>
      </c>
      <c r="W581" s="224" t="s">
        <v>850</v>
      </c>
      <c r="X581" s="228" t="str">
        <f>VLOOKUP(HelpMe7[[#This Row],[Technician]],Technicians[#All],3,FALSE)</f>
        <v>RAK Ceramics</v>
      </c>
      <c r="Y581" s="228" t="str">
        <f>VLOOKUP(HelpMe7[[#This Row],[Technician]],Technicians[#All],2,FALSE)</f>
        <v>SAP SD</v>
      </c>
      <c r="Z581" s="233" t="e">
        <f>IF((TEXT("Oct 28, 2024 00:00 AM","mmm dd, yyyy hh:mm") - TEXT(HelpMe7[[#This Row],[Updated Creation Date]],"mmm dd, yyyy hh:mm"))&gt;0, "Yes","No")</f>
        <v>#VALUE!</v>
      </c>
      <c r="AA581" s="230">
        <f ca="1">IF(HelpMe7[[#This Row],[Updated Resolved Date]]="-",NOW()-TEXT(HelpMe7[[#This Row],[Updated Creation Date]],"mmm dd, yyyy hh:mm"),HelpMe7[[#This Row],[Updated Resolved Date]]-HelpMe7[[#This Row],[Updated Creation Date]])</f>
        <v>93.265862384258071</v>
      </c>
      <c r="AB581" s="231" t="e">
        <f>YEAR(TEXT(HelpMe7[[#This Row],[Updated Creation Date]],"mmm dd, yyyy hh:mm"))</f>
        <v>#VALUE!</v>
      </c>
      <c r="AC581" s="228" t="e">
        <f>WEEKNUM(TEXT(HelpMe7[[#This Row],[Updated Creation Date]],"mmm dd, yyyy hh:mm"),2)</f>
        <v>#VALUE!</v>
      </c>
      <c r="AD581" s="228" t="e">
        <f>_xlfn.CONCAT(HelpMe7[[#This Row],[Year]],"-W",HelpMe7[[#This Row],[Week'#]])</f>
        <v>#VALUE!</v>
      </c>
      <c r="AE581" s="228" t="str">
        <f>IFERROR(VLOOKUP(HelpMe7[[#This Row],[ID]],CGTracker[#All],11,FALSE),"No CG Status Found")</f>
        <v>No CG Status Found</v>
      </c>
      <c r="AF581" s="228" t="e">
        <f>MONTH(TEXT(HelpMe7[[#This Row],[Updated Creation Date]],"mmm dd, yyyy hh:mm"))</f>
        <v>#VALUE!</v>
      </c>
      <c r="AG581" s="228" t="e">
        <f>_xlfn.CONCAT(HelpMe7[[#This Row],[Year]],"-M",HelpMe7[[#This Row],[Month]])</f>
        <v>#VALUE!</v>
      </c>
      <c r="AH581" s="228" t="str">
        <f ca="1">IF(HelpMe7[[#This Row],[Age]]&lt;2,"Less than 2",IF(HelpMe7[[#This Row],[Age]]&lt;5,"From 2 to 5",IF(HelpMe7[[#This Row],[Age]]&lt;10,"From 5 to 10","More than 10")))</f>
        <v>More than 10</v>
      </c>
      <c r="AI5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45559.519444444442</v>
      </c>
      <c r="AJ5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82" spans="1:36" ht="14.5">
      <c r="A582" s="237" t="s">
        <v>5509</v>
      </c>
      <c r="B582" s="224" t="s">
        <v>117</v>
      </c>
      <c r="C582" s="224" t="s">
        <v>861</v>
      </c>
      <c r="D582" s="1" t="s">
        <v>5510</v>
      </c>
      <c r="E582" s="224" t="s">
        <v>1658</v>
      </c>
      <c r="F582" s="224" t="s">
        <v>843</v>
      </c>
      <c r="G582" s="224" t="s">
        <v>844</v>
      </c>
      <c r="H582" s="224" t="s">
        <v>403</v>
      </c>
      <c r="I582" s="227" t="s">
        <v>5511</v>
      </c>
      <c r="J582" s="225" t="s">
        <v>4565</v>
      </c>
      <c r="K582" s="224" t="s">
        <v>845</v>
      </c>
      <c r="L582" s="225" t="s">
        <v>4847</v>
      </c>
      <c r="M582" s="224" t="s">
        <v>1658</v>
      </c>
      <c r="N582" s="224" t="s">
        <v>895</v>
      </c>
      <c r="O582" s="224" t="s">
        <v>848</v>
      </c>
      <c r="P582" s="225" t="s">
        <v>4847</v>
      </c>
      <c r="Q582" s="224" t="s">
        <v>795</v>
      </c>
      <c r="R582" s="225" t="s">
        <v>5512</v>
      </c>
      <c r="S582" s="225" t="s">
        <v>5512</v>
      </c>
      <c r="T582" s="225" t="s">
        <v>4565</v>
      </c>
      <c r="U582" s="224" t="s">
        <v>885</v>
      </c>
      <c r="V582" s="224" t="s">
        <v>1260</v>
      </c>
      <c r="W582" s="224" t="s">
        <v>850</v>
      </c>
      <c r="X582" s="228" t="str">
        <f>VLOOKUP(HelpMe7[[#This Row],[Technician]],Technicians[#All],3,FALSE)</f>
        <v>RAK Ceramics</v>
      </c>
      <c r="Y582" s="228" t="str">
        <f>VLOOKUP(HelpMe7[[#This Row],[Technician]],Technicians[#All],2,FALSE)</f>
        <v>SAP Basis</v>
      </c>
      <c r="Z582" s="233" t="e">
        <f>IF((TEXT("Oct 28, 2024 00:00 AM","mmm dd, yyyy hh:mm") - TEXT(HelpMe7[[#This Row],[Updated Creation Date]],"mmm dd, yyyy hh:mm"))&gt;0, "Yes","No")</f>
        <v>#VALUE!</v>
      </c>
      <c r="AA582" s="230">
        <f ca="1">IF(HelpMe7[[#This Row],[Updated Resolved Date]]="-",NOW()-TEXT(HelpMe7[[#This Row],[Updated Creation Date]],"mmm dd, yyyy hh:mm"),HelpMe7[[#This Row],[Updated Resolved Date]]-HelpMe7[[#This Row],[Updated Creation Date]])</f>
        <v>25.940972222226264</v>
      </c>
      <c r="AB582" s="231" t="e">
        <f>YEAR(TEXT(HelpMe7[[#This Row],[Updated Creation Date]],"mmm dd, yyyy hh:mm"))</f>
        <v>#VALUE!</v>
      </c>
      <c r="AC582" s="228" t="e">
        <f>WEEKNUM(TEXT(HelpMe7[[#This Row],[Updated Creation Date]],"mmm dd, yyyy hh:mm"),2)</f>
        <v>#VALUE!</v>
      </c>
      <c r="AD582" s="228" t="e">
        <f>_xlfn.CONCAT(HelpMe7[[#This Row],[Year]],"-W",HelpMe7[[#This Row],[Week'#]])</f>
        <v>#VALUE!</v>
      </c>
      <c r="AE582" s="228" t="str">
        <f>IFERROR(VLOOKUP(HelpMe7[[#This Row],[ID]],CGTracker[#All],11,FALSE),"No CG Status Found")</f>
        <v>No CG Status Found</v>
      </c>
      <c r="AF582" s="228" t="e">
        <f>MONTH(TEXT(HelpMe7[[#This Row],[Updated Creation Date]],"mmm dd, yyyy hh:mm"))</f>
        <v>#VALUE!</v>
      </c>
      <c r="AG582" s="228" t="e">
        <f>_xlfn.CONCAT(HelpMe7[[#This Row],[Year]],"-M",HelpMe7[[#This Row],[Month]])</f>
        <v>#VALUE!</v>
      </c>
      <c r="AH582" s="228" t="str">
        <f ca="1">IF(HelpMe7[[#This Row],[Age]]&lt;2,"Less than 2",IF(HelpMe7[[#This Row],[Age]]&lt;5,"From 2 to 5",IF(HelpMe7[[#This Row],[Age]]&lt;10,"From 5 to 10","More than 10")))</f>
        <v>More than 10</v>
      </c>
      <c r="AI5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45554.681944444441</v>
      </c>
      <c r="AJ5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45580.622916666667</v>
      </c>
    </row>
    <row r="583" spans="1:36" ht="26">
      <c r="A583" s="237" t="s">
        <v>5513</v>
      </c>
      <c r="B583" s="224" t="s">
        <v>117</v>
      </c>
      <c r="C583" s="224" t="s">
        <v>795</v>
      </c>
      <c r="D583" s="1" t="s">
        <v>1596</v>
      </c>
      <c r="E583" s="224" t="s">
        <v>1597</v>
      </c>
      <c r="F583" s="224" t="s">
        <v>867</v>
      </c>
      <c r="G583" s="224" t="s">
        <v>855</v>
      </c>
      <c r="H583" s="224" t="s">
        <v>403</v>
      </c>
      <c r="I583" s="227" t="s">
        <v>5514</v>
      </c>
      <c r="J583" s="225" t="s">
        <v>5515</v>
      </c>
      <c r="K583" s="224" t="s">
        <v>845</v>
      </c>
      <c r="L583" s="225" t="s">
        <v>5516</v>
      </c>
      <c r="M583" s="224" t="s">
        <v>963</v>
      </c>
      <c r="N583" s="224" t="s">
        <v>1000</v>
      </c>
      <c r="O583" s="224" t="s">
        <v>920</v>
      </c>
      <c r="P583" s="225" t="s">
        <v>5516</v>
      </c>
      <c r="Q583" s="224" t="s">
        <v>795</v>
      </c>
      <c r="R583" s="225" t="s">
        <v>5517</v>
      </c>
      <c r="S583" s="225" t="s">
        <v>5518</v>
      </c>
      <c r="T583" s="225" t="s">
        <v>5515</v>
      </c>
      <c r="U583" s="224" t="s">
        <v>845</v>
      </c>
      <c r="V583" s="224" t="s">
        <v>1260</v>
      </c>
      <c r="W583" s="224" t="s">
        <v>850</v>
      </c>
      <c r="X583" s="228" t="str">
        <f>VLOOKUP(HelpMe7[[#This Row],[Technician]],Technicians[#All],3,FALSE)</f>
        <v>Capgemini</v>
      </c>
      <c r="Y583" s="228" t="str">
        <f>VLOOKUP(HelpMe7[[#This Row],[Technician]],Technicians[#All],2,FALSE)</f>
        <v>SAP PP</v>
      </c>
      <c r="Z583" s="233" t="e">
        <f>IF((TEXT("Oct 28, 2024 00:00 AM","mmm dd, yyyy hh:mm") - TEXT(HelpMe7[[#This Row],[Updated Creation Date]],"mmm dd, yyyy hh:mm"))&gt;0, "Yes","No")</f>
        <v>#VALUE!</v>
      </c>
      <c r="AA583" s="230">
        <f ca="1">IF(HelpMe7[[#This Row],[Updated Resolved Date]]="-",NOW()-TEXT(HelpMe7[[#This Row],[Updated Creation Date]],"mmm dd, yyyy hh:mm"),HelpMe7[[#This Row],[Updated Resolved Date]]-HelpMe7[[#This Row],[Updated Creation Date]])</f>
        <v>75.133333333331393</v>
      </c>
      <c r="AB583" s="231" t="e">
        <f>YEAR(TEXT(HelpMe7[[#This Row],[Updated Creation Date]],"mmm dd, yyyy hh:mm"))</f>
        <v>#VALUE!</v>
      </c>
      <c r="AC583" s="228" t="e">
        <f>WEEKNUM(TEXT(HelpMe7[[#This Row],[Updated Creation Date]],"mmm dd, yyyy hh:mm"),2)</f>
        <v>#VALUE!</v>
      </c>
      <c r="AD583" s="228" t="e">
        <f>_xlfn.CONCAT(HelpMe7[[#This Row],[Year]],"-W",HelpMe7[[#This Row],[Week'#]])</f>
        <v>#VALUE!</v>
      </c>
      <c r="AE583" s="228" t="str">
        <f>IFERROR(VLOOKUP(HelpMe7[[#This Row],[ID]],CGTracker[#All],11,FALSE),"No CG Status Found")</f>
        <v>No CG Status Found</v>
      </c>
      <c r="AF583" s="228" t="e">
        <f>MONTH(TEXT(HelpMe7[[#This Row],[Updated Creation Date]],"mmm dd, yyyy hh:mm"))</f>
        <v>#VALUE!</v>
      </c>
      <c r="AG583" s="228" t="e">
        <f>_xlfn.CONCAT(HelpMe7[[#This Row],[Year]],"-M",HelpMe7[[#This Row],[Month]])</f>
        <v>#VALUE!</v>
      </c>
      <c r="AH583" s="228" t="str">
        <f ca="1">IF(HelpMe7[[#This Row],[Age]]&lt;2,"Less than 2",IF(HelpMe7[[#This Row],[Age]]&lt;5,"From 2 to 5",IF(HelpMe7[[#This Row],[Age]]&lt;10,"From 5 to 10","More than 10")))</f>
        <v>More than 10</v>
      </c>
      <c r="AI5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45555.247916666667</v>
      </c>
      <c r="AJ5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45630.381249999999</v>
      </c>
    </row>
    <row r="584" spans="1:36" ht="14.5">
      <c r="A584" s="237" t="s">
        <v>5519</v>
      </c>
      <c r="B584" s="224" t="s">
        <v>117</v>
      </c>
      <c r="C584" s="224" t="s">
        <v>861</v>
      </c>
      <c r="D584" s="1" t="s">
        <v>1067</v>
      </c>
      <c r="E584" s="224" t="s">
        <v>1068</v>
      </c>
      <c r="F584" s="224" t="s">
        <v>742</v>
      </c>
      <c r="G584" s="224" t="s">
        <v>942</v>
      </c>
      <c r="H584" s="224" t="s">
        <v>268</v>
      </c>
      <c r="I584" s="227" t="s">
        <v>5520</v>
      </c>
      <c r="J584" s="225" t="s">
        <v>5521</v>
      </c>
      <c r="K584" s="224" t="s">
        <v>845</v>
      </c>
      <c r="L584" s="225" t="s">
        <v>1260</v>
      </c>
      <c r="M584" s="224" t="s">
        <v>1068</v>
      </c>
      <c r="N584" s="224" t="s">
        <v>1005</v>
      </c>
      <c r="O584" s="224" t="s">
        <v>848</v>
      </c>
      <c r="P584" s="225" t="s">
        <v>5522</v>
      </c>
      <c r="Q584" s="224" t="s">
        <v>795</v>
      </c>
      <c r="R584" s="225" t="s">
        <v>1260</v>
      </c>
      <c r="S584" s="225" t="s">
        <v>5523</v>
      </c>
      <c r="T584" s="225" t="s">
        <v>5521</v>
      </c>
      <c r="U584" s="224" t="s">
        <v>845</v>
      </c>
      <c r="V584" s="224" t="s">
        <v>1260</v>
      </c>
      <c r="W584" s="224" t="s">
        <v>1069</v>
      </c>
      <c r="X584" s="228" t="str">
        <f>VLOOKUP(HelpMe7[[#This Row],[Technician]],Technicians[#All],3,FALSE)</f>
        <v>RAK Ceramics</v>
      </c>
      <c r="Y584" s="228" t="str">
        <f>VLOOKUP(HelpMe7[[#This Row],[Technician]],Technicians[#All],2,FALSE)</f>
        <v>SAP SD</v>
      </c>
      <c r="Z584" s="233" t="e">
        <f>IF((TEXT("Oct 28, 2024 00:00 AM","mmm dd, yyyy hh:mm") - TEXT(HelpMe7[[#This Row],[Updated Creation Date]],"mmm dd, yyyy hh:mm"))&gt;0, "Yes","No")</f>
        <v>#VALUE!</v>
      </c>
      <c r="AA584" s="230">
        <f ca="1">IF(HelpMe7[[#This Row],[Updated Resolved Date]]="-",NOW()-TEXT(HelpMe7[[#This Row],[Updated Creation Date]],"mmm dd, yyyy hh:mm"),HelpMe7[[#This Row],[Updated Resolved Date]]-HelpMe7[[#This Row],[Updated Creation Date]])</f>
        <v>95.409612384253705</v>
      </c>
      <c r="AB584" s="231" t="e">
        <f>YEAR(TEXT(HelpMe7[[#This Row],[Updated Creation Date]],"mmm dd, yyyy hh:mm"))</f>
        <v>#VALUE!</v>
      </c>
      <c r="AC584" s="228" t="e">
        <f>WEEKNUM(TEXT(HelpMe7[[#This Row],[Updated Creation Date]],"mmm dd, yyyy hh:mm"),2)</f>
        <v>#VALUE!</v>
      </c>
      <c r="AD584" s="228" t="e">
        <f>_xlfn.CONCAT(HelpMe7[[#This Row],[Year]],"-W",HelpMe7[[#This Row],[Week'#]])</f>
        <v>#VALUE!</v>
      </c>
      <c r="AE584" s="228" t="str">
        <f>IFERROR(VLOOKUP(HelpMe7[[#This Row],[ID]],CGTracker[#All],11,FALSE),"No CG Status Found")</f>
        <v>No CG Status Found</v>
      </c>
      <c r="AF584" s="228" t="e">
        <f>MONTH(TEXT(HelpMe7[[#This Row],[Updated Creation Date]],"mmm dd, yyyy hh:mm"))</f>
        <v>#VALUE!</v>
      </c>
      <c r="AG584" s="228" t="e">
        <f>_xlfn.CONCAT(HelpMe7[[#This Row],[Year]],"-M",HelpMe7[[#This Row],[Month]])</f>
        <v>#VALUE!</v>
      </c>
      <c r="AH584" s="228" t="str">
        <f ca="1">IF(HelpMe7[[#This Row],[Age]]&lt;2,"Less than 2",IF(HelpMe7[[#This Row],[Age]]&lt;5,"From 2 to 5",IF(HelpMe7[[#This Row],[Age]]&lt;10,"From 5 to 10","More than 10")))</f>
        <v>More than 10</v>
      </c>
      <c r="AI5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45557.375694444447</v>
      </c>
      <c r="AJ5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85" spans="1:36" ht="14.5">
      <c r="A585" s="237" t="s">
        <v>5524</v>
      </c>
      <c r="B585" s="224" t="s">
        <v>117</v>
      </c>
      <c r="C585" s="224" t="s">
        <v>795</v>
      </c>
      <c r="D585" s="1" t="s">
        <v>1716</v>
      </c>
      <c r="E585" s="224" t="s">
        <v>1237</v>
      </c>
      <c r="F585" s="224" t="s">
        <v>843</v>
      </c>
      <c r="G585" s="224" t="s">
        <v>844</v>
      </c>
      <c r="H585" s="224" t="s">
        <v>403</v>
      </c>
      <c r="I585" s="227" t="s">
        <v>5525</v>
      </c>
      <c r="J585" s="225" t="s">
        <v>5521</v>
      </c>
      <c r="K585" s="224" t="s">
        <v>845</v>
      </c>
      <c r="L585" s="225" t="s">
        <v>5445</v>
      </c>
      <c r="M585" s="224" t="s">
        <v>1237</v>
      </c>
      <c r="N585" s="224" t="s">
        <v>1027</v>
      </c>
      <c r="O585" s="224" t="s">
        <v>848</v>
      </c>
      <c r="P585" s="225" t="s">
        <v>5445</v>
      </c>
      <c r="Q585" s="224" t="s">
        <v>795</v>
      </c>
      <c r="R585" s="225" t="s">
        <v>5526</v>
      </c>
      <c r="S585" s="225" t="s">
        <v>5526</v>
      </c>
      <c r="T585" s="225" t="s">
        <v>5521</v>
      </c>
      <c r="U585" s="224" t="s">
        <v>885</v>
      </c>
      <c r="V585" s="224" t="s">
        <v>1260</v>
      </c>
      <c r="W585" s="224" t="s">
        <v>850</v>
      </c>
      <c r="X585" s="228" t="str">
        <f>VLOOKUP(HelpMe7[[#This Row],[Technician]],Technicians[#All],3,FALSE)</f>
        <v>RAK Ceramics</v>
      </c>
      <c r="Y585" s="228" t="str">
        <f>VLOOKUP(HelpMe7[[#This Row],[Technician]],Technicians[#All],2,FALSE)</f>
        <v>SAP Basis</v>
      </c>
      <c r="Z585" s="230" t="e">
        <f>IF((TEXT("Oct 28, 2024 00:00 AM","mmm dd, yyyy hh:mm") - TEXT(HelpMe7[[#This Row],[Updated Creation Date]],"mmm dd, yyyy hh:mm"))&gt;0, "Yes","No")</f>
        <v>#VALUE!</v>
      </c>
      <c r="AA585" s="230">
        <f ca="1">IF(HelpMe7[[#This Row],[Updated Resolved Date]]="-",NOW()-TEXT(HelpMe7[[#This Row],[Updated Creation Date]],"mmm dd, yyyy hh:mm"),HelpMe7[[#This Row],[Updated Resolved Date]]-HelpMe7[[#This Row],[Updated Creation Date]])</f>
        <v>2.1833333333343035</v>
      </c>
      <c r="AB585" s="231" t="e">
        <f>YEAR(TEXT(HelpMe7[[#This Row],[Updated Creation Date]],"mmm dd, yyyy hh:mm"))</f>
        <v>#VALUE!</v>
      </c>
      <c r="AC585" s="228" t="e">
        <f>WEEKNUM(TEXT(HelpMe7[[#This Row],[Updated Creation Date]],"mmm dd, yyyy hh:mm"),2)</f>
        <v>#VALUE!</v>
      </c>
      <c r="AD585" s="228" t="e">
        <f>_xlfn.CONCAT(HelpMe7[[#This Row],[Year]],"-W",HelpMe7[[#This Row],[Week'#]])</f>
        <v>#VALUE!</v>
      </c>
      <c r="AE585" s="228" t="str">
        <f>IFERROR(VLOOKUP(HelpMe7[[#This Row],[ID]],CGTracker[#All],11,FALSE),"No CG Status Found")</f>
        <v>No CG Status Found</v>
      </c>
      <c r="AF585" s="228" t="e">
        <f>MONTH(TEXT(HelpMe7[[#This Row],[Updated Creation Date]],"mmm dd, yyyy hh:mm"))</f>
        <v>#VALUE!</v>
      </c>
      <c r="AG585" s="228" t="e">
        <f>_xlfn.CONCAT(HelpMe7[[#This Row],[Year]],"-M",HelpMe7[[#This Row],[Month]])</f>
        <v>#VALUE!</v>
      </c>
      <c r="AH585" s="228" t="str">
        <f ca="1">IF(HelpMe7[[#This Row],[Age]]&lt;2,"Less than 2",IF(HelpMe7[[#This Row],[Age]]&lt;5,"From 2 to 5",IF(HelpMe7[[#This Row],[Age]]&lt;10,"From 5 to 10","More than 10")))</f>
        <v>From 2 to 5</v>
      </c>
      <c r="AI5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45556.428472222222</v>
      </c>
      <c r="AJ5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45558.611805555556</v>
      </c>
    </row>
    <row r="586" spans="1:36" ht="14.5">
      <c r="A586" s="237" t="s">
        <v>5527</v>
      </c>
      <c r="B586" s="224" t="s">
        <v>156</v>
      </c>
      <c r="C586" s="224" t="s">
        <v>861</v>
      </c>
      <c r="D586" s="1" t="s">
        <v>2114</v>
      </c>
      <c r="E586" s="224" t="s">
        <v>1987</v>
      </c>
      <c r="F586" s="224" t="s">
        <v>742</v>
      </c>
      <c r="G586" s="224" t="s">
        <v>516</v>
      </c>
      <c r="H586" s="224" t="s">
        <v>403</v>
      </c>
      <c r="I586" s="227" t="s">
        <v>5528</v>
      </c>
      <c r="J586" s="225" t="s">
        <v>5529</v>
      </c>
      <c r="K586" s="224" t="s">
        <v>845</v>
      </c>
      <c r="L586" s="225" t="s">
        <v>5530</v>
      </c>
      <c r="M586" s="224" t="s">
        <v>1987</v>
      </c>
      <c r="N586" s="224" t="s">
        <v>968</v>
      </c>
      <c r="O586" s="224" t="s">
        <v>920</v>
      </c>
      <c r="P586" s="225" t="s">
        <v>5530</v>
      </c>
      <c r="Q586" s="224" t="s">
        <v>861</v>
      </c>
      <c r="R586" s="225" t="s">
        <v>5531</v>
      </c>
      <c r="S586" s="225" t="s">
        <v>5532</v>
      </c>
      <c r="T586" s="225" t="s">
        <v>5529</v>
      </c>
      <c r="U586" s="224" t="s">
        <v>1260</v>
      </c>
      <c r="V586" s="224" t="s">
        <v>1260</v>
      </c>
      <c r="W586" s="224" t="s">
        <v>850</v>
      </c>
      <c r="X586" s="228" t="str">
        <f>VLOOKUP(HelpMe7[[#This Row],[Technician]],Technicians[#All],3,FALSE)</f>
        <v>RAK Ceramics</v>
      </c>
      <c r="Y586" s="228" t="str">
        <f>VLOOKUP(HelpMe7[[#This Row],[Technician]],Technicians[#All],2,FALSE)</f>
        <v>SAP SD</v>
      </c>
      <c r="Z586" s="233" t="e">
        <f>IF((TEXT("Oct 28, 2024 00:00 AM","mmm dd, yyyy hh:mm") - TEXT(HelpMe7[[#This Row],[Updated Creation Date]],"mmm dd, yyyy hh:mm"))&gt;0, "Yes","No")</f>
        <v>#VALUE!</v>
      </c>
      <c r="AA586" s="230">
        <f ca="1">IF(HelpMe7[[#This Row],[Updated Resolved Date]]="-",NOW()-TEXT(HelpMe7[[#This Row],[Updated Creation Date]],"mmm dd, yyyy hh:mm"),HelpMe7[[#This Row],[Updated Resolved Date]]-HelpMe7[[#This Row],[Updated Creation Date]])</f>
        <v>3.922222222223354</v>
      </c>
      <c r="AB586" s="231" t="e">
        <f>YEAR(TEXT(HelpMe7[[#This Row],[Updated Creation Date]],"mmm dd, yyyy hh:mm"))</f>
        <v>#VALUE!</v>
      </c>
      <c r="AC586" s="228" t="e">
        <f>WEEKNUM(TEXT(HelpMe7[[#This Row],[Updated Creation Date]],"mmm dd, yyyy hh:mm"),2)</f>
        <v>#VALUE!</v>
      </c>
      <c r="AD586" s="228" t="e">
        <f>_xlfn.CONCAT(HelpMe7[[#This Row],[Year]],"-W",HelpMe7[[#This Row],[Week'#]])</f>
        <v>#VALUE!</v>
      </c>
      <c r="AE586" s="228" t="str">
        <f>IFERROR(VLOOKUP(HelpMe7[[#This Row],[ID]],CGTracker[#All],11,FALSE),"No CG Status Found")</f>
        <v>No CG Status Found</v>
      </c>
      <c r="AF586" s="228" t="e">
        <f>MONTH(TEXT(HelpMe7[[#This Row],[Updated Creation Date]],"mmm dd, yyyy hh:mm"))</f>
        <v>#VALUE!</v>
      </c>
      <c r="AG586" s="228" t="e">
        <f>_xlfn.CONCAT(HelpMe7[[#This Row],[Year]],"-M",HelpMe7[[#This Row],[Month]])</f>
        <v>#VALUE!</v>
      </c>
      <c r="AH586" s="228" t="str">
        <f ca="1">IF(HelpMe7[[#This Row],[Age]]&lt;2,"Less than 2",IF(HelpMe7[[#This Row],[Age]]&lt;5,"From 2 to 5",IF(HelpMe7[[#This Row],[Age]]&lt;10,"From 5 to 10","More than 10")))</f>
        <v>From 2 to 5</v>
      </c>
      <c r="AI5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45555.423611111109</v>
      </c>
      <c r="AJ5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45559.345833333333</v>
      </c>
    </row>
    <row r="587" spans="1:36" ht="26">
      <c r="A587" s="237" t="s">
        <v>5533</v>
      </c>
      <c r="B587" s="224" t="s">
        <v>156</v>
      </c>
      <c r="C587" s="224" t="s">
        <v>795</v>
      </c>
      <c r="D587" s="1" t="s">
        <v>365</v>
      </c>
      <c r="E587" s="224" t="s">
        <v>1568</v>
      </c>
      <c r="F587" s="224" t="s">
        <v>1924</v>
      </c>
      <c r="G587" s="224" t="s">
        <v>864</v>
      </c>
      <c r="H587" s="224" t="s">
        <v>403</v>
      </c>
      <c r="I587" s="227" t="s">
        <v>5534</v>
      </c>
      <c r="J587" s="225" t="s">
        <v>3752</v>
      </c>
      <c r="K587" s="224" t="s">
        <v>845</v>
      </c>
      <c r="L587" s="225" t="s">
        <v>5535</v>
      </c>
      <c r="M587" s="224" t="s">
        <v>846</v>
      </c>
      <c r="N587" s="224" t="s">
        <v>968</v>
      </c>
      <c r="O587" s="224" t="s">
        <v>972</v>
      </c>
      <c r="P587" s="225" t="s">
        <v>5535</v>
      </c>
      <c r="Q587" s="224" t="s">
        <v>861</v>
      </c>
      <c r="R587" s="225" t="s">
        <v>5536</v>
      </c>
      <c r="S587" s="225" t="s">
        <v>5537</v>
      </c>
      <c r="T587" s="225" t="s">
        <v>3752</v>
      </c>
      <c r="U587" s="224" t="s">
        <v>1260</v>
      </c>
      <c r="V587" s="224" t="s">
        <v>1260</v>
      </c>
      <c r="W587" s="224" t="s">
        <v>850</v>
      </c>
      <c r="X587" s="228" t="str">
        <f>VLOOKUP(HelpMe7[[#This Row],[Technician]],Technicians[#All],3,FALSE)</f>
        <v>Capgemini</v>
      </c>
      <c r="Y587" s="228" t="str">
        <f>VLOOKUP(HelpMe7[[#This Row],[Technician]],Technicians[#All],2,FALSE)</f>
        <v>Management</v>
      </c>
      <c r="Z587" s="233" t="e">
        <f>IF((TEXT("Oct 28, 2024 00:00 AM","mmm dd, yyyy hh:mm") - TEXT(HelpMe7[[#This Row],[Updated Creation Date]],"mmm dd, yyyy hh:mm"))&gt;0, "Yes","No")</f>
        <v>#VALUE!</v>
      </c>
      <c r="AA587" s="230">
        <f ca="1">IF(HelpMe7[[#This Row],[Updated Resolved Date]]="-",NOW()-TEXT(HelpMe7[[#This Row],[Updated Creation Date]],"mmm dd, yyyy hh:mm"),HelpMe7[[#This Row],[Updated Resolved Date]]-HelpMe7[[#This Row],[Updated Creation Date]])</f>
        <v>41.261111111110949</v>
      </c>
      <c r="AB587" s="231" t="e">
        <f>YEAR(TEXT(HelpMe7[[#This Row],[Updated Creation Date]],"mmm dd, yyyy hh:mm"))</f>
        <v>#VALUE!</v>
      </c>
      <c r="AC587" s="228" t="e">
        <f>WEEKNUM(TEXT(HelpMe7[[#This Row],[Updated Creation Date]],"mmm dd, yyyy hh:mm"),2)</f>
        <v>#VALUE!</v>
      </c>
      <c r="AD587" s="228" t="e">
        <f>_xlfn.CONCAT(HelpMe7[[#This Row],[Year]],"-W",HelpMe7[[#This Row],[Week'#]])</f>
        <v>#VALUE!</v>
      </c>
      <c r="AE587" s="228" t="str">
        <f>IFERROR(VLOOKUP(HelpMe7[[#This Row],[ID]],CGTracker[#All],11,FALSE),"No CG Status Found")</f>
        <v>No CG Status Found</v>
      </c>
      <c r="AF587" s="228" t="e">
        <f>MONTH(TEXT(HelpMe7[[#This Row],[Updated Creation Date]],"mmm dd, yyyy hh:mm"))</f>
        <v>#VALUE!</v>
      </c>
      <c r="AG587" s="228" t="e">
        <f>_xlfn.CONCAT(HelpMe7[[#This Row],[Year]],"-M",HelpMe7[[#This Row],[Month]])</f>
        <v>#VALUE!</v>
      </c>
      <c r="AH587" s="228" t="str">
        <f ca="1">IF(HelpMe7[[#This Row],[Age]]&lt;2,"Less than 2",IF(HelpMe7[[#This Row],[Age]]&lt;5,"From 2 to 5",IF(HelpMe7[[#This Row],[Age]]&lt;10,"From 5 to 10","More than 10")))</f>
        <v>More than 10</v>
      </c>
      <c r="AI5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45559.416666666664</v>
      </c>
      <c r="AJ5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45600.677777777775</v>
      </c>
    </row>
    <row r="588" spans="1:36" ht="14.5">
      <c r="A588" s="237" t="s">
        <v>5538</v>
      </c>
      <c r="B588" s="224" t="s">
        <v>117</v>
      </c>
      <c r="C588" s="224" t="s">
        <v>795</v>
      </c>
      <c r="D588" s="1" t="s">
        <v>1779</v>
      </c>
      <c r="E588" s="224" t="s">
        <v>5539</v>
      </c>
      <c r="F588" s="224" t="s">
        <v>843</v>
      </c>
      <c r="G588" s="224" t="s">
        <v>844</v>
      </c>
      <c r="H588" s="224" t="s">
        <v>403</v>
      </c>
      <c r="I588" s="227" t="s">
        <v>5540</v>
      </c>
      <c r="J588" s="225" t="s">
        <v>5541</v>
      </c>
      <c r="K588" s="224" t="s">
        <v>845</v>
      </c>
      <c r="L588" s="225" t="s">
        <v>5333</v>
      </c>
      <c r="M588" s="224" t="s">
        <v>5539</v>
      </c>
      <c r="N588" s="224" t="s">
        <v>959</v>
      </c>
      <c r="O588" s="224" t="s">
        <v>972</v>
      </c>
      <c r="P588" s="225" t="s">
        <v>5333</v>
      </c>
      <c r="Q588" s="224" t="s">
        <v>861</v>
      </c>
      <c r="R588" s="225" t="s">
        <v>5542</v>
      </c>
      <c r="S588" s="225" t="s">
        <v>5542</v>
      </c>
      <c r="T588" s="225" t="s">
        <v>5541</v>
      </c>
      <c r="U588" s="224" t="s">
        <v>845</v>
      </c>
      <c r="V588" s="224" t="s">
        <v>1260</v>
      </c>
      <c r="W588" s="224" t="s">
        <v>850</v>
      </c>
      <c r="X588" s="228" t="str">
        <f>VLOOKUP(HelpMe7[[#This Row],[Technician]],Technicians[#All],3,FALSE)</f>
        <v>RAK Ceramics</v>
      </c>
      <c r="Y588" s="228" t="str">
        <f>VLOOKUP(HelpMe7[[#This Row],[Technician]],Technicians[#All],2,FALSE)</f>
        <v>SAP Basis</v>
      </c>
      <c r="Z588" s="233" t="e">
        <f>IF((TEXT("Oct 28, 2024 00:00 AM","mmm dd, yyyy hh:mm") - TEXT(HelpMe7[[#This Row],[Updated Creation Date]],"mmm dd, yyyy hh:mm"))&gt;0, "Yes","No")</f>
        <v>#VALUE!</v>
      </c>
      <c r="AA588" s="230">
        <f ca="1">IF(HelpMe7[[#This Row],[Updated Resolved Date]]="-",NOW()-TEXT(HelpMe7[[#This Row],[Updated Creation Date]],"mmm dd, yyyy hh:mm"),HelpMe7[[#This Row],[Updated Resolved Date]]-HelpMe7[[#This Row],[Updated Creation Date]])</f>
        <v>0.94652777777810115</v>
      </c>
      <c r="AB588" s="231" t="e">
        <f>YEAR(TEXT(HelpMe7[[#This Row],[Updated Creation Date]],"mmm dd, yyyy hh:mm"))</f>
        <v>#VALUE!</v>
      </c>
      <c r="AC588" s="228" t="e">
        <f>WEEKNUM(TEXT(HelpMe7[[#This Row],[Updated Creation Date]],"mmm dd, yyyy hh:mm"),2)</f>
        <v>#VALUE!</v>
      </c>
      <c r="AD588" s="228" t="e">
        <f>_xlfn.CONCAT(HelpMe7[[#This Row],[Year]],"-W",HelpMe7[[#This Row],[Week'#]])</f>
        <v>#VALUE!</v>
      </c>
      <c r="AE588" s="228" t="str">
        <f>IFERROR(VLOOKUP(HelpMe7[[#This Row],[ID]],CGTracker[#All],11,FALSE),"No CG Status Found")</f>
        <v>No CG Status Found</v>
      </c>
      <c r="AF588" s="228" t="e">
        <f>MONTH(TEXT(HelpMe7[[#This Row],[Updated Creation Date]],"mmm dd, yyyy hh:mm"))</f>
        <v>#VALUE!</v>
      </c>
      <c r="AG588" s="228" t="e">
        <f>_xlfn.CONCAT(HelpMe7[[#This Row],[Year]],"-M",HelpMe7[[#This Row],[Month]])</f>
        <v>#VALUE!</v>
      </c>
      <c r="AH588" s="228" t="str">
        <f ca="1">IF(HelpMe7[[#This Row],[Age]]&lt;2,"Less than 2",IF(HelpMe7[[#This Row],[Age]]&lt;5,"From 2 to 5",IF(HelpMe7[[#This Row],[Age]]&lt;10,"From 5 to 10","More than 10")))</f>
        <v>Less than 2</v>
      </c>
      <c r="AI5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45560.506944444445</v>
      </c>
      <c r="AJ5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45561.453472222223</v>
      </c>
    </row>
    <row r="589" spans="1:36" ht="14.5">
      <c r="A589" s="237" t="s">
        <v>5543</v>
      </c>
      <c r="B589" s="224" t="s">
        <v>156</v>
      </c>
      <c r="C589" s="224" t="s">
        <v>861</v>
      </c>
      <c r="D589" s="1" t="s">
        <v>1550</v>
      </c>
      <c r="E589" s="224" t="s">
        <v>603</v>
      </c>
      <c r="F589" s="224" t="s">
        <v>742</v>
      </c>
      <c r="G589" s="224" t="s">
        <v>864</v>
      </c>
      <c r="H589" s="224" t="s">
        <v>403</v>
      </c>
      <c r="I589" s="227" t="s">
        <v>3299</v>
      </c>
      <c r="J589" s="225" t="s">
        <v>5544</v>
      </c>
      <c r="K589" s="224" t="s">
        <v>845</v>
      </c>
      <c r="L589" s="225" t="s">
        <v>5545</v>
      </c>
      <c r="M589" s="224" t="s">
        <v>846</v>
      </c>
      <c r="N589" s="224" t="s">
        <v>912</v>
      </c>
      <c r="O589" s="224" t="s">
        <v>920</v>
      </c>
      <c r="P589" s="225" t="s">
        <v>5546</v>
      </c>
      <c r="Q589" s="224" t="s">
        <v>861</v>
      </c>
      <c r="R589" s="225" t="s">
        <v>5547</v>
      </c>
      <c r="S589" s="225" t="s">
        <v>5547</v>
      </c>
      <c r="T589" s="225" t="s">
        <v>5544</v>
      </c>
      <c r="U589" s="224" t="s">
        <v>1260</v>
      </c>
      <c r="V589" s="224" t="s">
        <v>1260</v>
      </c>
      <c r="W589" s="224" t="s">
        <v>850</v>
      </c>
      <c r="X589" s="228" t="str">
        <f>VLOOKUP(HelpMe7[[#This Row],[Technician]],Technicians[#All],3,FALSE)</f>
        <v>RAK Ceramics</v>
      </c>
      <c r="Y589" s="228" t="str">
        <f>VLOOKUP(HelpMe7[[#This Row],[Technician]],Technicians[#All],2,FALSE)</f>
        <v>SAP SD</v>
      </c>
      <c r="Z589" s="233" t="e">
        <f>IF((TEXT("Oct 28, 2024 00:00 AM","mmm dd, yyyy hh:mm") - TEXT(HelpMe7[[#This Row],[Updated Creation Date]],"mmm dd, yyyy hh:mm"))&gt;0, "Yes","No")</f>
        <v>#VALUE!</v>
      </c>
      <c r="AA589" s="230">
        <f ca="1">IF(HelpMe7[[#This Row],[Updated Resolved Date]]="-",NOW()-TEXT(HelpMe7[[#This Row],[Updated Creation Date]],"mmm dd, yyyy hh:mm"),HelpMe7[[#This Row],[Updated Resolved Date]]-HelpMe7[[#This Row],[Updated Creation Date]])</f>
        <v>2.7777777795563452E-3</v>
      </c>
      <c r="AB589" s="231" t="e">
        <f>YEAR(TEXT(HelpMe7[[#This Row],[Updated Creation Date]],"mmm dd, yyyy hh:mm"))</f>
        <v>#VALUE!</v>
      </c>
      <c r="AC589" s="228" t="e">
        <f>WEEKNUM(TEXT(HelpMe7[[#This Row],[Updated Creation Date]],"mmm dd, yyyy hh:mm"),2)</f>
        <v>#VALUE!</v>
      </c>
      <c r="AD589" s="228" t="e">
        <f>_xlfn.CONCAT(HelpMe7[[#This Row],[Year]],"-W",HelpMe7[[#This Row],[Week'#]])</f>
        <v>#VALUE!</v>
      </c>
      <c r="AE589" s="228" t="str">
        <f>IFERROR(VLOOKUP(HelpMe7[[#This Row],[ID]],CGTracker[#All],11,FALSE),"No CG Status Found")</f>
        <v>No CG Status Found</v>
      </c>
      <c r="AF589" s="228" t="e">
        <f>MONTH(TEXT(HelpMe7[[#This Row],[Updated Creation Date]],"mmm dd, yyyy hh:mm"))</f>
        <v>#VALUE!</v>
      </c>
      <c r="AG589" s="228" t="e">
        <f>_xlfn.CONCAT(HelpMe7[[#This Row],[Year]],"-M",HelpMe7[[#This Row],[Month]])</f>
        <v>#VALUE!</v>
      </c>
      <c r="AH589" s="228" t="str">
        <f ca="1">IF(HelpMe7[[#This Row],[Age]]&lt;2,"Less than 2",IF(HelpMe7[[#This Row],[Age]]&lt;5,"From 2 to 5",IF(HelpMe7[[#This Row],[Age]]&lt;10,"From 5 to 10","More than 10")))</f>
        <v>Less than 2</v>
      </c>
      <c r="AI5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45558.521527777775</v>
      </c>
      <c r="AJ5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45558.524305555555</v>
      </c>
    </row>
    <row r="590" spans="1:36" ht="14.5">
      <c r="A590" s="237" t="s">
        <v>5548</v>
      </c>
      <c r="B590" s="224" t="s">
        <v>117</v>
      </c>
      <c r="C590" s="224" t="s">
        <v>795</v>
      </c>
      <c r="D590" s="1" t="s">
        <v>5549</v>
      </c>
      <c r="E590" s="224" t="s">
        <v>1599</v>
      </c>
      <c r="F590" s="224" t="s">
        <v>843</v>
      </c>
      <c r="G590" s="224" t="s">
        <v>844</v>
      </c>
      <c r="H590" s="224" t="s">
        <v>403</v>
      </c>
      <c r="I590" s="227" t="s">
        <v>5550</v>
      </c>
      <c r="J590" s="225" t="s">
        <v>5551</v>
      </c>
      <c r="K590" s="224" t="s">
        <v>845</v>
      </c>
      <c r="L590" s="225" t="s">
        <v>5134</v>
      </c>
      <c r="M590" s="224" t="s">
        <v>1599</v>
      </c>
      <c r="N590" s="224" t="s">
        <v>1005</v>
      </c>
      <c r="O590" s="224" t="s">
        <v>848</v>
      </c>
      <c r="P590" s="225" t="s">
        <v>5134</v>
      </c>
      <c r="Q590" s="224" t="s">
        <v>795</v>
      </c>
      <c r="R590" s="225" t="s">
        <v>5552</v>
      </c>
      <c r="S590" s="225" t="s">
        <v>5553</v>
      </c>
      <c r="T590" s="225" t="s">
        <v>5551</v>
      </c>
      <c r="U590" s="224" t="s">
        <v>885</v>
      </c>
      <c r="V590" s="224" t="s">
        <v>1260</v>
      </c>
      <c r="W590" s="224" t="s">
        <v>850</v>
      </c>
      <c r="X590" s="228" t="str">
        <f>VLOOKUP(HelpMe7[[#This Row],[Technician]],Technicians[#All],3,FALSE)</f>
        <v>RAK Ceramics</v>
      </c>
      <c r="Y590" s="228" t="str">
        <f>VLOOKUP(HelpMe7[[#This Row],[Technician]],Technicians[#All],2,FALSE)</f>
        <v>SAP Basis</v>
      </c>
      <c r="Z590" s="233" t="e">
        <f>IF((TEXT("Oct 28, 2024 00:00 AM","mmm dd, yyyy hh:mm") - TEXT(HelpMe7[[#This Row],[Updated Creation Date]],"mmm dd, yyyy hh:mm"))&gt;0, "Yes","No")</f>
        <v>#VALUE!</v>
      </c>
      <c r="AA590" s="230">
        <f ca="1">IF(HelpMe7[[#This Row],[Updated Resolved Date]]="-",NOW()-TEXT(HelpMe7[[#This Row],[Updated Creation Date]],"mmm dd, yyyy hh:mm"),HelpMe7[[#This Row],[Updated Resolved Date]]-HelpMe7[[#This Row],[Updated Creation Date]])</f>
        <v>0.12916666666569654</v>
      </c>
      <c r="AB590" s="231" t="e">
        <f>YEAR(TEXT(HelpMe7[[#This Row],[Updated Creation Date]],"mmm dd, yyyy hh:mm"))</f>
        <v>#VALUE!</v>
      </c>
      <c r="AC590" s="228" t="e">
        <f>WEEKNUM(TEXT(HelpMe7[[#This Row],[Updated Creation Date]],"mmm dd, yyyy hh:mm"),2)</f>
        <v>#VALUE!</v>
      </c>
      <c r="AD590" s="228" t="e">
        <f>_xlfn.CONCAT(HelpMe7[[#This Row],[Year]],"-W",HelpMe7[[#This Row],[Week'#]])</f>
        <v>#VALUE!</v>
      </c>
      <c r="AE590" s="228" t="str">
        <f>IFERROR(VLOOKUP(HelpMe7[[#This Row],[ID]],CGTracker[#All],11,FALSE),"No CG Status Found")</f>
        <v>No CG Status Found</v>
      </c>
      <c r="AF590" s="228" t="e">
        <f>MONTH(TEXT(HelpMe7[[#This Row],[Updated Creation Date]],"mmm dd, yyyy hh:mm"))</f>
        <v>#VALUE!</v>
      </c>
      <c r="AG590" s="228" t="e">
        <f>_xlfn.CONCAT(HelpMe7[[#This Row],[Year]],"-M",HelpMe7[[#This Row],[Month]])</f>
        <v>#VALUE!</v>
      </c>
      <c r="AH590" s="228" t="str">
        <f ca="1">IF(HelpMe7[[#This Row],[Age]]&lt;2,"Less than 2",IF(HelpMe7[[#This Row],[Age]]&lt;5,"From 2 to 5",IF(HelpMe7[[#This Row],[Age]]&lt;10,"From 5 to 10","More than 10")))</f>
        <v>Less than 2</v>
      </c>
      <c r="AI5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45558.535416666666</v>
      </c>
      <c r="AJ5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45558.664583333331</v>
      </c>
    </row>
    <row r="591" spans="1:36" ht="26">
      <c r="A591" s="237" t="s">
        <v>5554</v>
      </c>
      <c r="B591" s="224" t="s">
        <v>117</v>
      </c>
      <c r="C591" s="224" t="s">
        <v>795</v>
      </c>
      <c r="D591" s="1" t="s">
        <v>946</v>
      </c>
      <c r="E591" s="224" t="s">
        <v>947</v>
      </c>
      <c r="F591" s="224" t="s">
        <v>603</v>
      </c>
      <c r="G591" s="224" t="s">
        <v>899</v>
      </c>
      <c r="H591" s="224" t="s">
        <v>403</v>
      </c>
      <c r="I591" s="227" t="s">
        <v>5555</v>
      </c>
      <c r="J591" s="225" t="s">
        <v>5556</v>
      </c>
      <c r="K591" s="224" t="s">
        <v>845</v>
      </c>
      <c r="L591" s="225" t="s">
        <v>3109</v>
      </c>
      <c r="M591" s="224" t="s">
        <v>948</v>
      </c>
      <c r="N591" s="224" t="s">
        <v>912</v>
      </c>
      <c r="O591" s="224" t="s">
        <v>920</v>
      </c>
      <c r="P591" s="225" t="s">
        <v>3109</v>
      </c>
      <c r="Q591" s="224" t="s">
        <v>795</v>
      </c>
      <c r="R591" s="225" t="s">
        <v>4925</v>
      </c>
      <c r="S591" s="225" t="s">
        <v>5557</v>
      </c>
      <c r="T591" s="225" t="s">
        <v>5556</v>
      </c>
      <c r="U591" s="224" t="s">
        <v>845</v>
      </c>
      <c r="V591" s="224" t="s">
        <v>1260</v>
      </c>
      <c r="W591" s="224" t="s">
        <v>945</v>
      </c>
      <c r="X591" s="228" t="str">
        <f>VLOOKUP(HelpMe7[[#This Row],[Technician]],Technicians[#All],3,FALSE)</f>
        <v>RAK Ceramics</v>
      </c>
      <c r="Y591" s="228" t="str">
        <f>VLOOKUP(HelpMe7[[#This Row],[Technician]],Technicians[#All],2,FALSE)</f>
        <v>SAP ABAP</v>
      </c>
      <c r="Z591" s="233" t="e">
        <f>IF((TEXT("Oct 28, 2024 00:00 AM","mmm dd, yyyy hh:mm") - TEXT(HelpMe7[[#This Row],[Updated Creation Date]],"mmm dd, yyyy hh:mm"))&gt;0, "Yes","No")</f>
        <v>#VALUE!</v>
      </c>
      <c r="AA591" s="230">
        <f ca="1">IF(HelpMe7[[#This Row],[Updated Resolved Date]]="-",NOW()-TEXT(HelpMe7[[#This Row],[Updated Creation Date]],"mmm dd, yyyy hh:mm"),HelpMe7[[#This Row],[Updated Resolved Date]]-HelpMe7[[#This Row],[Updated Creation Date]])</f>
        <v>9.851388888884685</v>
      </c>
      <c r="AB591" s="231" t="e">
        <f>YEAR(TEXT(HelpMe7[[#This Row],[Updated Creation Date]],"mmm dd, yyyy hh:mm"))</f>
        <v>#VALUE!</v>
      </c>
      <c r="AC591" s="228" t="e">
        <f>WEEKNUM(TEXT(HelpMe7[[#This Row],[Updated Creation Date]],"mmm dd, yyyy hh:mm"),2)</f>
        <v>#VALUE!</v>
      </c>
      <c r="AD591" s="228" t="e">
        <f>_xlfn.CONCAT(HelpMe7[[#This Row],[Year]],"-W",HelpMe7[[#This Row],[Week'#]])</f>
        <v>#VALUE!</v>
      </c>
      <c r="AE591" s="228" t="str">
        <f>IFERROR(VLOOKUP(HelpMe7[[#This Row],[ID]],CGTracker[#All],11,FALSE),"No CG Status Found")</f>
        <v>No CG Status Found</v>
      </c>
      <c r="AF591" s="228" t="e">
        <f>MONTH(TEXT(HelpMe7[[#This Row],[Updated Creation Date]],"mmm dd, yyyy hh:mm"))</f>
        <v>#VALUE!</v>
      </c>
      <c r="AG591" s="228" t="e">
        <f>_xlfn.CONCAT(HelpMe7[[#This Row],[Year]],"-M",HelpMe7[[#This Row],[Month]])</f>
        <v>#VALUE!</v>
      </c>
      <c r="AH591" s="228" t="str">
        <f ca="1">IF(HelpMe7[[#This Row],[Age]]&lt;2,"Less than 2",IF(HelpMe7[[#This Row],[Age]]&lt;5,"From 2 to 5",IF(HelpMe7[[#This Row],[Age]]&lt;10,"From 5 to 10","More than 10")))</f>
        <v>From 5 to 10</v>
      </c>
      <c r="AI5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45558.612500000003</v>
      </c>
      <c r="AJ5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592" spans="1:36" ht="26">
      <c r="A592" s="237" t="s">
        <v>5558</v>
      </c>
      <c r="B592" s="224" t="s">
        <v>117</v>
      </c>
      <c r="C592" s="224" t="s">
        <v>795</v>
      </c>
      <c r="D592" s="1" t="s">
        <v>2334</v>
      </c>
      <c r="E592" s="224" t="s">
        <v>2335</v>
      </c>
      <c r="F592" s="224" t="s">
        <v>843</v>
      </c>
      <c r="G592" s="224" t="s">
        <v>844</v>
      </c>
      <c r="H592" s="224" t="s">
        <v>403</v>
      </c>
      <c r="I592" s="227" t="s">
        <v>5559</v>
      </c>
      <c r="J592" s="225" t="s">
        <v>5560</v>
      </c>
      <c r="K592" s="224" t="s">
        <v>885</v>
      </c>
      <c r="L592" s="225" t="s">
        <v>3103</v>
      </c>
      <c r="M592" s="224" t="s">
        <v>846</v>
      </c>
      <c r="N592" s="224" t="s">
        <v>924</v>
      </c>
      <c r="O592" s="224" t="s">
        <v>848</v>
      </c>
      <c r="P592" s="225" t="s">
        <v>3103</v>
      </c>
      <c r="Q592" s="224" t="s">
        <v>795</v>
      </c>
      <c r="R592" s="225" t="s">
        <v>5561</v>
      </c>
      <c r="S592" s="225" t="s">
        <v>5561</v>
      </c>
      <c r="T592" s="225" t="s">
        <v>5560</v>
      </c>
      <c r="U592" s="224" t="s">
        <v>885</v>
      </c>
      <c r="V592" s="224" t="s">
        <v>1260</v>
      </c>
      <c r="W592" s="224" t="s">
        <v>888</v>
      </c>
      <c r="X592" s="228" t="str">
        <f>VLOOKUP(HelpMe7[[#This Row],[Technician]],Technicians[#All],3,FALSE)</f>
        <v>RAK Ceramics</v>
      </c>
      <c r="Y592" s="228" t="str">
        <f>VLOOKUP(HelpMe7[[#This Row],[Technician]],Technicians[#All],2,FALSE)</f>
        <v>SAP Basis</v>
      </c>
      <c r="Z592" s="233" t="e">
        <f>IF((TEXT("Oct 28, 2024 00:00 AM","mmm dd, yyyy hh:mm") - TEXT(HelpMe7[[#This Row],[Updated Creation Date]],"mmm dd, yyyy hh:mm"))&gt;0, "Yes","No")</f>
        <v>#VALUE!</v>
      </c>
      <c r="AA592" s="230">
        <f ca="1">IF(HelpMe7[[#This Row],[Updated Resolved Date]]="-",NOW()-TEXT(HelpMe7[[#This Row],[Updated Creation Date]],"mmm dd, yyyy hh:mm"),HelpMe7[[#This Row],[Updated Resolved Date]]-HelpMe7[[#This Row],[Updated Creation Date]])</f>
        <v>37.44999999999709</v>
      </c>
      <c r="AB592" s="231" t="e">
        <f>YEAR(TEXT(HelpMe7[[#This Row],[Updated Creation Date]],"mmm dd, yyyy hh:mm"))</f>
        <v>#VALUE!</v>
      </c>
      <c r="AC592" s="228" t="e">
        <f>WEEKNUM(TEXT(HelpMe7[[#This Row],[Updated Creation Date]],"mmm dd, yyyy hh:mm"),2)</f>
        <v>#VALUE!</v>
      </c>
      <c r="AD592" s="228" t="e">
        <f>_xlfn.CONCAT(HelpMe7[[#This Row],[Year]],"-W",HelpMe7[[#This Row],[Week'#]])</f>
        <v>#VALUE!</v>
      </c>
      <c r="AE592" s="228" t="str">
        <f>IFERROR(VLOOKUP(HelpMe7[[#This Row],[ID]],CGTracker[#All],11,FALSE),"No CG Status Found")</f>
        <v>No CG Status Found</v>
      </c>
      <c r="AF592" s="228" t="e">
        <f>MONTH(TEXT(HelpMe7[[#This Row],[Updated Creation Date]],"mmm dd, yyyy hh:mm"))</f>
        <v>#VALUE!</v>
      </c>
      <c r="AG592" s="228" t="e">
        <f>_xlfn.CONCAT(HelpMe7[[#This Row],[Year]],"-M",HelpMe7[[#This Row],[Month]])</f>
        <v>#VALUE!</v>
      </c>
      <c r="AH592" s="228" t="str">
        <f ca="1">IF(HelpMe7[[#This Row],[Age]]&lt;2,"Less than 2",IF(HelpMe7[[#This Row],[Age]]&lt;5,"From 2 to 5",IF(HelpMe7[[#This Row],[Age]]&lt;10,"From 5 to 10","More than 10")))</f>
        <v>More than 10</v>
      </c>
      <c r="AI5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45560.263194444444</v>
      </c>
      <c r="AJ5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45597.713194444441</v>
      </c>
    </row>
    <row r="593" spans="1:36" ht="26">
      <c r="A593" s="237" t="s">
        <v>5562</v>
      </c>
      <c r="B593" s="224" t="s">
        <v>117</v>
      </c>
      <c r="C593" s="224" t="s">
        <v>795</v>
      </c>
      <c r="D593" s="1" t="s">
        <v>1607</v>
      </c>
      <c r="E593" s="224" t="s">
        <v>1237</v>
      </c>
      <c r="F593" s="224" t="s">
        <v>843</v>
      </c>
      <c r="G593" s="224" t="s">
        <v>844</v>
      </c>
      <c r="H593" s="224" t="s">
        <v>403</v>
      </c>
      <c r="I593" s="227" t="s">
        <v>5563</v>
      </c>
      <c r="J593" s="225" t="s">
        <v>5560</v>
      </c>
      <c r="K593" s="224" t="s">
        <v>885</v>
      </c>
      <c r="L593" s="225" t="s">
        <v>5564</v>
      </c>
      <c r="M593" s="224" t="s">
        <v>846</v>
      </c>
      <c r="N593" s="224" t="s">
        <v>1027</v>
      </c>
      <c r="O593" s="224" t="s">
        <v>848</v>
      </c>
      <c r="P593" s="225" t="s">
        <v>5564</v>
      </c>
      <c r="Q593" s="224" t="s">
        <v>795</v>
      </c>
      <c r="R593" s="225" t="s">
        <v>5565</v>
      </c>
      <c r="S593" s="225" t="s">
        <v>5565</v>
      </c>
      <c r="T593" s="225" t="s">
        <v>5560</v>
      </c>
      <c r="U593" s="224" t="s">
        <v>885</v>
      </c>
      <c r="V593" s="224" t="s">
        <v>1260</v>
      </c>
      <c r="W593" s="224" t="s">
        <v>888</v>
      </c>
      <c r="X593" s="228" t="str">
        <f>VLOOKUP(HelpMe7[[#This Row],[Technician]],Technicians[#All],3,FALSE)</f>
        <v>RAK Ceramics</v>
      </c>
      <c r="Y593" s="228" t="str">
        <f>VLOOKUP(HelpMe7[[#This Row],[Technician]],Technicians[#All],2,FALSE)</f>
        <v>SAP Basis</v>
      </c>
      <c r="Z593" s="233" t="e">
        <f>IF((TEXT("Oct 28, 2024 00:00 AM","mmm dd, yyyy hh:mm") - TEXT(HelpMe7[[#This Row],[Updated Creation Date]],"mmm dd, yyyy hh:mm"))&gt;0, "Yes","No")</f>
        <v>#VALUE!</v>
      </c>
      <c r="AA593" s="230">
        <f ca="1">IF(HelpMe7[[#This Row],[Updated Resolved Date]]="-",NOW()-TEXT(HelpMe7[[#This Row],[Updated Creation Date]],"mmm dd, yyyy hh:mm"),HelpMe7[[#This Row],[Updated Resolved Date]]-HelpMe7[[#This Row],[Updated Creation Date]])</f>
        <v>62.421527777776646</v>
      </c>
      <c r="AB593" s="231" t="e">
        <f>YEAR(TEXT(HelpMe7[[#This Row],[Updated Creation Date]],"mmm dd, yyyy hh:mm"))</f>
        <v>#VALUE!</v>
      </c>
      <c r="AC593" s="228" t="e">
        <f>WEEKNUM(TEXT(HelpMe7[[#This Row],[Updated Creation Date]],"mmm dd, yyyy hh:mm"),2)</f>
        <v>#VALUE!</v>
      </c>
      <c r="AD593" s="228" t="e">
        <f>_xlfn.CONCAT(HelpMe7[[#This Row],[Year]],"-W",HelpMe7[[#This Row],[Week'#]])</f>
        <v>#VALUE!</v>
      </c>
      <c r="AE593" s="228" t="str">
        <f>IFERROR(VLOOKUP(HelpMe7[[#This Row],[ID]],CGTracker[#All],11,FALSE),"No CG Status Found")</f>
        <v>No CG Status Found</v>
      </c>
      <c r="AF593" s="228" t="e">
        <f>MONTH(TEXT(HelpMe7[[#This Row],[Updated Creation Date]],"mmm dd, yyyy hh:mm"))</f>
        <v>#VALUE!</v>
      </c>
      <c r="AG593" s="228" t="e">
        <f>_xlfn.CONCAT(HelpMe7[[#This Row],[Year]],"-M",HelpMe7[[#This Row],[Month]])</f>
        <v>#VALUE!</v>
      </c>
      <c r="AH593" s="228" t="str">
        <f ca="1">IF(HelpMe7[[#This Row],[Age]]&lt;2,"Less than 2",IF(HelpMe7[[#This Row],[Age]]&lt;5,"From 2 to 5",IF(HelpMe7[[#This Row],[Age]]&lt;10,"From 5 to 10","More than 10")))</f>
        <v>More than 10</v>
      </c>
      <c r="AI5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45560.323611111111</v>
      </c>
      <c r="AJ5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45622.745138888888</v>
      </c>
    </row>
    <row r="594" spans="1:36" ht="14.5">
      <c r="A594" s="237" t="s">
        <v>5566</v>
      </c>
      <c r="B594" s="224" t="s">
        <v>156</v>
      </c>
      <c r="C594" s="224" t="s">
        <v>881</v>
      </c>
      <c r="D594" s="1" t="s">
        <v>1524</v>
      </c>
      <c r="E594" s="224" t="s">
        <v>1472</v>
      </c>
      <c r="F594" s="224" t="s">
        <v>742</v>
      </c>
      <c r="G594" s="224" t="s">
        <v>516</v>
      </c>
      <c r="H594" s="224" t="s">
        <v>403</v>
      </c>
      <c r="I594" s="227" t="s">
        <v>5567</v>
      </c>
      <c r="J594" s="225" t="s">
        <v>5568</v>
      </c>
      <c r="K594" s="224" t="s">
        <v>845</v>
      </c>
      <c r="L594" s="225" t="s">
        <v>5569</v>
      </c>
      <c r="M594" s="224" t="s">
        <v>846</v>
      </c>
      <c r="N594" s="224" t="s">
        <v>1071</v>
      </c>
      <c r="O594" s="224" t="s">
        <v>848</v>
      </c>
      <c r="P594" s="225" t="s">
        <v>5569</v>
      </c>
      <c r="Q594" s="224" t="s">
        <v>881</v>
      </c>
      <c r="R594" s="225" t="s">
        <v>5570</v>
      </c>
      <c r="S594" s="225" t="s">
        <v>5571</v>
      </c>
      <c r="T594" s="225" t="s">
        <v>5568</v>
      </c>
      <c r="U594" s="224" t="s">
        <v>1260</v>
      </c>
      <c r="V594" s="224" t="s">
        <v>5572</v>
      </c>
      <c r="W594" s="224" t="s">
        <v>850</v>
      </c>
      <c r="X594" s="228" t="str">
        <f>VLOOKUP(HelpMe7[[#This Row],[Technician]],Technicians[#All],3,FALSE)</f>
        <v>RAK Ceramics</v>
      </c>
      <c r="Y594" s="228" t="str">
        <f>VLOOKUP(HelpMe7[[#This Row],[Technician]],Technicians[#All],2,FALSE)</f>
        <v>SAP SD</v>
      </c>
      <c r="Z594" s="233" t="e">
        <f>IF((TEXT("Oct 28, 2024 00:00 AM","mmm dd, yyyy hh:mm") - TEXT(HelpMe7[[#This Row],[Updated Creation Date]],"mmm dd, yyyy hh:mm"))&gt;0, "Yes","No")</f>
        <v>#VALUE!</v>
      </c>
      <c r="AA594" s="230">
        <f ca="1">IF(HelpMe7[[#This Row],[Updated Resolved Date]]="-",NOW()-TEXT(HelpMe7[[#This Row],[Updated Creation Date]],"mmm dd, yyyy hh:mm"),HelpMe7[[#This Row],[Updated Resolved Date]]-HelpMe7[[#This Row],[Updated Creation Date]])</f>
        <v>13.143055555556202</v>
      </c>
      <c r="AB594" s="231" t="e">
        <f>YEAR(TEXT(HelpMe7[[#This Row],[Updated Creation Date]],"mmm dd, yyyy hh:mm"))</f>
        <v>#VALUE!</v>
      </c>
      <c r="AC594" s="228" t="e">
        <f>WEEKNUM(TEXT(HelpMe7[[#This Row],[Updated Creation Date]],"mmm dd, yyyy hh:mm"),2)</f>
        <v>#VALUE!</v>
      </c>
      <c r="AD594" s="228" t="e">
        <f>_xlfn.CONCAT(HelpMe7[[#This Row],[Year]],"-W",HelpMe7[[#This Row],[Week'#]])</f>
        <v>#VALUE!</v>
      </c>
      <c r="AE594" s="228" t="str">
        <f>IFERROR(VLOOKUP(HelpMe7[[#This Row],[ID]],CGTracker[#All],11,FALSE),"No CG Status Found")</f>
        <v>No CG Status Found</v>
      </c>
      <c r="AF594" s="228" t="e">
        <f>MONTH(TEXT(HelpMe7[[#This Row],[Updated Creation Date]],"mmm dd, yyyy hh:mm"))</f>
        <v>#VALUE!</v>
      </c>
      <c r="AG594" s="228" t="e">
        <f>_xlfn.CONCAT(HelpMe7[[#This Row],[Year]],"-M",HelpMe7[[#This Row],[Month]])</f>
        <v>#VALUE!</v>
      </c>
      <c r="AH594" s="228" t="str">
        <f ca="1">IF(HelpMe7[[#This Row],[Age]]&lt;2,"Less than 2",IF(HelpMe7[[#This Row],[Age]]&lt;5,"From 2 to 5",IF(HelpMe7[[#This Row],[Age]]&lt;10,"From 5 to 10","More than 10")))</f>
        <v>More than 10</v>
      </c>
      <c r="AI5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45560.384027777778</v>
      </c>
      <c r="AJ5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45573.527083333334</v>
      </c>
    </row>
    <row r="595" spans="1:36" ht="14.5">
      <c r="A595" s="237" t="s">
        <v>5573</v>
      </c>
      <c r="B595" s="224" t="s">
        <v>117</v>
      </c>
      <c r="C595" s="224" t="s">
        <v>795</v>
      </c>
      <c r="D595" s="1" t="s">
        <v>1623</v>
      </c>
      <c r="E595" s="224" t="s">
        <v>1622</v>
      </c>
      <c r="F595" s="224" t="s">
        <v>742</v>
      </c>
      <c r="G595" s="224" t="s">
        <v>864</v>
      </c>
      <c r="H595" s="224" t="s">
        <v>268</v>
      </c>
      <c r="I595" s="227" t="s">
        <v>5574</v>
      </c>
      <c r="J595" s="225" t="s">
        <v>5575</v>
      </c>
      <c r="K595" s="224" t="s">
        <v>845</v>
      </c>
      <c r="L595" s="225" t="s">
        <v>1260</v>
      </c>
      <c r="M595" s="224" t="s">
        <v>846</v>
      </c>
      <c r="N595" s="224" t="s">
        <v>895</v>
      </c>
      <c r="O595" s="224" t="s">
        <v>848</v>
      </c>
      <c r="P595" s="225" t="s">
        <v>5576</v>
      </c>
      <c r="Q595" s="224" t="s">
        <v>795</v>
      </c>
      <c r="R595" s="225" t="s">
        <v>1260</v>
      </c>
      <c r="S595" s="225" t="s">
        <v>5577</v>
      </c>
      <c r="T595" s="225" t="s">
        <v>5575</v>
      </c>
      <c r="U595" s="224" t="s">
        <v>845</v>
      </c>
      <c r="V595" s="224" t="s">
        <v>1260</v>
      </c>
      <c r="W595" s="224" t="s">
        <v>850</v>
      </c>
      <c r="X595" s="228" t="str">
        <f>VLOOKUP(HelpMe7[[#This Row],[Technician]],Technicians[#All],3,FALSE)</f>
        <v>RAK Ceramics</v>
      </c>
      <c r="Y595" s="228" t="str">
        <f>VLOOKUP(HelpMe7[[#This Row],[Technician]],Technicians[#All],2,FALSE)</f>
        <v>SAP SD</v>
      </c>
      <c r="Z595" s="233" t="e">
        <f>IF((TEXT("Oct 28, 2024 00:00 AM","mmm dd, yyyy hh:mm") - TEXT(HelpMe7[[#This Row],[Updated Creation Date]],"mmm dd, yyyy hh:mm"))&gt;0, "Yes","No")</f>
        <v>#VALUE!</v>
      </c>
      <c r="AA595" s="230">
        <f ca="1">IF(HelpMe7[[#This Row],[Updated Resolved Date]]="-",NOW()-TEXT(HelpMe7[[#This Row],[Updated Creation Date]],"mmm dd, yyyy hh:mm"),HelpMe7[[#This Row],[Updated Resolved Date]]-HelpMe7[[#This Row],[Updated Creation Date]])</f>
        <v>92.265862384258071</v>
      </c>
      <c r="AB595" s="231" t="e">
        <f>YEAR(TEXT(HelpMe7[[#This Row],[Updated Creation Date]],"mmm dd, yyyy hh:mm"))</f>
        <v>#VALUE!</v>
      </c>
      <c r="AC595" s="228" t="e">
        <f>WEEKNUM(TEXT(HelpMe7[[#This Row],[Updated Creation Date]],"mmm dd, yyyy hh:mm"),2)</f>
        <v>#VALUE!</v>
      </c>
      <c r="AD595" s="228" t="e">
        <f>_xlfn.CONCAT(HelpMe7[[#This Row],[Year]],"-W",HelpMe7[[#This Row],[Week'#]])</f>
        <v>#VALUE!</v>
      </c>
      <c r="AE595" s="228" t="str">
        <f>IFERROR(VLOOKUP(HelpMe7[[#This Row],[ID]],CGTracker[#All],11,FALSE),"No CG Status Found")</f>
        <v>No CG Status Found</v>
      </c>
      <c r="AF595" s="228" t="e">
        <f>MONTH(TEXT(HelpMe7[[#This Row],[Updated Creation Date]],"mmm dd, yyyy hh:mm"))</f>
        <v>#VALUE!</v>
      </c>
      <c r="AG595" s="228" t="e">
        <f>_xlfn.CONCAT(HelpMe7[[#This Row],[Year]],"-M",HelpMe7[[#This Row],[Month]])</f>
        <v>#VALUE!</v>
      </c>
      <c r="AH595" s="228" t="str">
        <f ca="1">IF(HelpMe7[[#This Row],[Age]]&lt;2,"Less than 2",IF(HelpMe7[[#This Row],[Age]]&lt;5,"From 2 to 5",IF(HelpMe7[[#This Row],[Age]]&lt;10,"From 5 to 10","More than 10")))</f>
        <v>More than 10</v>
      </c>
      <c r="AI5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45560.519444444442</v>
      </c>
      <c r="AJ5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596" spans="1:36" ht="26">
      <c r="A596" s="237" t="s">
        <v>5578</v>
      </c>
      <c r="B596" s="224" t="s">
        <v>156</v>
      </c>
      <c r="C596" s="224" t="s">
        <v>795</v>
      </c>
      <c r="D596" s="1" t="s">
        <v>1045</v>
      </c>
      <c r="E596" s="224" t="s">
        <v>1046</v>
      </c>
      <c r="F596" s="224" t="s">
        <v>843</v>
      </c>
      <c r="G596" s="224" t="s">
        <v>844</v>
      </c>
      <c r="H596" s="224" t="s">
        <v>403</v>
      </c>
      <c r="I596" s="227" t="s">
        <v>5579</v>
      </c>
      <c r="J596" s="225" t="s">
        <v>5580</v>
      </c>
      <c r="K596" s="224" t="s">
        <v>885</v>
      </c>
      <c r="L596" s="225" t="s">
        <v>4185</v>
      </c>
      <c r="M596" s="224" t="s">
        <v>846</v>
      </c>
      <c r="N596" s="224" t="s">
        <v>880</v>
      </c>
      <c r="O596" s="224" t="s">
        <v>848</v>
      </c>
      <c r="P596" s="225" t="s">
        <v>4185</v>
      </c>
      <c r="Q596" s="224" t="s">
        <v>795</v>
      </c>
      <c r="R596" s="225" t="s">
        <v>5581</v>
      </c>
      <c r="S596" s="225" t="s">
        <v>5582</v>
      </c>
      <c r="T596" s="225" t="s">
        <v>5580</v>
      </c>
      <c r="U596" s="224" t="s">
        <v>1260</v>
      </c>
      <c r="V596" s="224" t="s">
        <v>1260</v>
      </c>
      <c r="W596" s="224" t="s">
        <v>888</v>
      </c>
      <c r="X596" s="228" t="str">
        <f>VLOOKUP(HelpMe7[[#This Row],[Technician]],Technicians[#All],3,FALSE)</f>
        <v>RAK Ceramics</v>
      </c>
      <c r="Y596" s="228" t="str">
        <f>VLOOKUP(HelpMe7[[#This Row],[Technician]],Technicians[#All],2,FALSE)</f>
        <v>SAP Basis</v>
      </c>
      <c r="Z596" s="233" t="e">
        <f>IF((TEXT("Oct 28, 2024 00:00 AM","mmm dd, yyyy hh:mm") - TEXT(HelpMe7[[#This Row],[Updated Creation Date]],"mmm dd, yyyy hh:mm"))&gt;0, "Yes","No")</f>
        <v>#VALUE!</v>
      </c>
      <c r="AA596" s="230">
        <f ca="1">IF(HelpMe7[[#This Row],[Updated Resolved Date]]="-",NOW()-TEXT(HelpMe7[[#This Row],[Updated Creation Date]],"mmm dd, yyyy hh:mm"),HelpMe7[[#This Row],[Updated Resolved Date]]-HelpMe7[[#This Row],[Updated Creation Date]])</f>
        <v>5.0965277777795563</v>
      </c>
      <c r="AB596" s="231" t="e">
        <f>YEAR(TEXT(HelpMe7[[#This Row],[Updated Creation Date]],"mmm dd, yyyy hh:mm"))</f>
        <v>#VALUE!</v>
      </c>
      <c r="AC596" s="228" t="e">
        <f>WEEKNUM(TEXT(HelpMe7[[#This Row],[Updated Creation Date]],"mmm dd, yyyy hh:mm"),2)</f>
        <v>#VALUE!</v>
      </c>
      <c r="AD596" s="228" t="e">
        <f>_xlfn.CONCAT(HelpMe7[[#This Row],[Year]],"-W",HelpMe7[[#This Row],[Week'#]])</f>
        <v>#VALUE!</v>
      </c>
      <c r="AE596" s="228" t="str">
        <f>IFERROR(VLOOKUP(HelpMe7[[#This Row],[ID]],CGTracker[#All],11,FALSE),"No CG Status Found")</f>
        <v>No CG Status Found</v>
      </c>
      <c r="AF596" s="228" t="e">
        <f>MONTH(TEXT(HelpMe7[[#This Row],[Updated Creation Date]],"mmm dd, yyyy hh:mm"))</f>
        <v>#VALUE!</v>
      </c>
      <c r="AG596" s="228" t="e">
        <f>_xlfn.CONCAT(HelpMe7[[#This Row],[Year]],"-M",HelpMe7[[#This Row],[Month]])</f>
        <v>#VALUE!</v>
      </c>
      <c r="AH596" s="228" t="str">
        <f ca="1">IF(HelpMe7[[#This Row],[Age]]&lt;2,"Less than 2",IF(HelpMe7[[#This Row],[Age]]&lt;5,"From 2 to 5",IF(HelpMe7[[#This Row],[Age]]&lt;10,"From 5 to 10","More than 10")))</f>
        <v>From 5 to 10</v>
      </c>
      <c r="AI5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45560.575694444444</v>
      </c>
      <c r="AJ5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45565.672222222223</v>
      </c>
    </row>
    <row r="597" spans="1:36" ht="14.5">
      <c r="A597" s="237" t="s">
        <v>5583</v>
      </c>
      <c r="B597" s="224" t="s">
        <v>156</v>
      </c>
      <c r="C597" s="224" t="s">
        <v>795</v>
      </c>
      <c r="D597" s="1" t="s">
        <v>1619</v>
      </c>
      <c r="E597" s="224" t="s">
        <v>1109</v>
      </c>
      <c r="F597" s="224" t="s">
        <v>742</v>
      </c>
      <c r="G597" s="224" t="s">
        <v>516</v>
      </c>
      <c r="H597" s="224" t="s">
        <v>403</v>
      </c>
      <c r="I597" s="227" t="s">
        <v>5584</v>
      </c>
      <c r="J597" s="225" t="s">
        <v>5585</v>
      </c>
      <c r="K597" s="224" t="s">
        <v>845</v>
      </c>
      <c r="L597" s="225" t="s">
        <v>5586</v>
      </c>
      <c r="M597" s="224" t="s">
        <v>846</v>
      </c>
      <c r="N597" s="224" t="s">
        <v>924</v>
      </c>
      <c r="O597" s="224" t="s">
        <v>972</v>
      </c>
      <c r="P597" s="225" t="s">
        <v>5586</v>
      </c>
      <c r="Q597" s="224" t="s">
        <v>861</v>
      </c>
      <c r="R597" s="225" t="s">
        <v>5587</v>
      </c>
      <c r="S597" s="225" t="s">
        <v>5588</v>
      </c>
      <c r="T597" s="225" t="s">
        <v>5585</v>
      </c>
      <c r="U597" s="224" t="s">
        <v>1260</v>
      </c>
      <c r="V597" s="224" t="s">
        <v>1260</v>
      </c>
      <c r="W597" s="224" t="s">
        <v>1033</v>
      </c>
      <c r="X597" s="228" t="str">
        <f>VLOOKUP(HelpMe7[[#This Row],[Technician]],Technicians[#All],3,FALSE)</f>
        <v>RAK Ceramics</v>
      </c>
      <c r="Y597" s="228" t="str">
        <f>VLOOKUP(HelpMe7[[#This Row],[Technician]],Technicians[#All],2,FALSE)</f>
        <v>SAP SD</v>
      </c>
      <c r="Z597" s="233" t="e">
        <f>IF((TEXT("Oct 28, 2024 00:00 AM","mmm dd, yyyy hh:mm") - TEXT(HelpMe7[[#This Row],[Updated Creation Date]],"mmm dd, yyyy hh:mm"))&gt;0, "Yes","No")</f>
        <v>#VALUE!</v>
      </c>
      <c r="AA597" s="230">
        <f ca="1">IF(HelpMe7[[#This Row],[Updated Resolved Date]]="-",NOW()-TEXT(HelpMe7[[#This Row],[Updated Creation Date]],"mmm dd, yyyy hh:mm"),HelpMe7[[#This Row],[Updated Resolved Date]]-HelpMe7[[#This Row],[Updated Creation Date]])</f>
        <v>5.4861111115314998E-2</v>
      </c>
      <c r="AB597" s="231" t="e">
        <f>YEAR(TEXT(HelpMe7[[#This Row],[Updated Creation Date]],"mmm dd, yyyy hh:mm"))</f>
        <v>#VALUE!</v>
      </c>
      <c r="AC597" s="228" t="e">
        <f>WEEKNUM(TEXT(HelpMe7[[#This Row],[Updated Creation Date]],"mmm dd, yyyy hh:mm"),2)</f>
        <v>#VALUE!</v>
      </c>
      <c r="AD597" s="228" t="e">
        <f>_xlfn.CONCAT(HelpMe7[[#This Row],[Year]],"-W",HelpMe7[[#This Row],[Week'#]])</f>
        <v>#VALUE!</v>
      </c>
      <c r="AE597" s="228" t="str">
        <f>IFERROR(VLOOKUP(HelpMe7[[#This Row],[ID]],CGTracker[#All],11,FALSE),"No CG Status Found")</f>
        <v>No CG Status Found</v>
      </c>
      <c r="AF597" s="228" t="e">
        <f>MONTH(TEXT(HelpMe7[[#This Row],[Updated Creation Date]],"mmm dd, yyyy hh:mm"))</f>
        <v>#VALUE!</v>
      </c>
      <c r="AG597" s="228" t="e">
        <f>_xlfn.CONCAT(HelpMe7[[#This Row],[Year]],"-M",HelpMe7[[#This Row],[Month]])</f>
        <v>#VALUE!</v>
      </c>
      <c r="AH597" s="228" t="str">
        <f ca="1">IF(HelpMe7[[#This Row],[Age]]&lt;2,"Less than 2",IF(HelpMe7[[#This Row],[Age]]&lt;5,"From 2 to 5",IF(HelpMe7[[#This Row],[Age]]&lt;10,"From 5 to 10","More than 10")))</f>
        <v>Less than 2</v>
      </c>
      <c r="AI5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45561.470138888886</v>
      </c>
      <c r="AJ5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45561.525000000001</v>
      </c>
    </row>
    <row r="598" spans="1:36" ht="14.5">
      <c r="A598" s="237" t="s">
        <v>5589</v>
      </c>
      <c r="B598" s="224" t="s">
        <v>117</v>
      </c>
      <c r="C598" s="224" t="s">
        <v>795</v>
      </c>
      <c r="D598" s="1" t="s">
        <v>2289</v>
      </c>
      <c r="E598" s="224" t="s">
        <v>1004</v>
      </c>
      <c r="F598" s="224" t="s">
        <v>843</v>
      </c>
      <c r="G598" s="224" t="s">
        <v>844</v>
      </c>
      <c r="H598" s="224" t="s">
        <v>403</v>
      </c>
      <c r="I598" s="227" t="s">
        <v>3595</v>
      </c>
      <c r="J598" s="225" t="s">
        <v>5590</v>
      </c>
      <c r="K598" s="224" t="s">
        <v>845</v>
      </c>
      <c r="L598" s="225" t="s">
        <v>5591</v>
      </c>
      <c r="M598" s="224" t="s">
        <v>846</v>
      </c>
      <c r="N598" s="224" t="s">
        <v>1005</v>
      </c>
      <c r="O598" s="224" t="s">
        <v>848</v>
      </c>
      <c r="P598" s="225" t="s">
        <v>5591</v>
      </c>
      <c r="Q598" s="224" t="s">
        <v>795</v>
      </c>
      <c r="R598" s="225" t="s">
        <v>5592</v>
      </c>
      <c r="S598" s="225" t="s">
        <v>5593</v>
      </c>
      <c r="T598" s="225" t="s">
        <v>5590</v>
      </c>
      <c r="U598" s="224" t="s">
        <v>885</v>
      </c>
      <c r="V598" s="224" t="s">
        <v>1260</v>
      </c>
      <c r="W598" s="224" t="s">
        <v>850</v>
      </c>
      <c r="X598" s="228" t="str">
        <f>VLOOKUP(HelpMe7[[#This Row],[Technician]],Technicians[#All],3,FALSE)</f>
        <v>RAK Ceramics</v>
      </c>
      <c r="Y598" s="228" t="str">
        <f>VLOOKUP(HelpMe7[[#This Row],[Technician]],Technicians[#All],2,FALSE)</f>
        <v>SAP Basis</v>
      </c>
      <c r="Z598" s="233" t="e">
        <f>IF((TEXT("Oct 28, 2024 00:00 AM","mmm dd, yyyy hh:mm") - TEXT(HelpMe7[[#This Row],[Updated Creation Date]],"mmm dd, yyyy hh:mm"))&gt;0, "Yes","No")</f>
        <v>#VALUE!</v>
      </c>
      <c r="AA598" s="230">
        <f ca="1">IF(HelpMe7[[#This Row],[Updated Resolved Date]]="-",NOW()-TEXT(HelpMe7[[#This Row],[Updated Creation Date]],"mmm dd, yyyy hh:mm"),HelpMe7[[#This Row],[Updated Resolved Date]]-HelpMe7[[#This Row],[Updated Creation Date]])</f>
        <v>33.924999999995634</v>
      </c>
      <c r="AB598" s="231" t="e">
        <f>YEAR(TEXT(HelpMe7[[#This Row],[Updated Creation Date]],"mmm dd, yyyy hh:mm"))</f>
        <v>#VALUE!</v>
      </c>
      <c r="AC598" s="228" t="e">
        <f>WEEKNUM(TEXT(HelpMe7[[#This Row],[Updated Creation Date]],"mmm dd, yyyy hh:mm"),2)</f>
        <v>#VALUE!</v>
      </c>
      <c r="AD598" s="228" t="e">
        <f>_xlfn.CONCAT(HelpMe7[[#This Row],[Year]],"-W",HelpMe7[[#This Row],[Week'#]])</f>
        <v>#VALUE!</v>
      </c>
      <c r="AE598" s="228" t="str">
        <f>IFERROR(VLOOKUP(HelpMe7[[#This Row],[ID]],CGTracker[#All],11,FALSE),"No CG Status Found")</f>
        <v>No CG Status Found</v>
      </c>
      <c r="AF598" s="228" t="e">
        <f>MONTH(TEXT(HelpMe7[[#This Row],[Updated Creation Date]],"mmm dd, yyyy hh:mm"))</f>
        <v>#VALUE!</v>
      </c>
      <c r="AG598" s="228" t="e">
        <f>_xlfn.CONCAT(HelpMe7[[#This Row],[Year]],"-M",HelpMe7[[#This Row],[Month]])</f>
        <v>#VALUE!</v>
      </c>
      <c r="AH598" s="228" t="str">
        <f ca="1">IF(HelpMe7[[#This Row],[Age]]&lt;2,"Less than 2",IF(HelpMe7[[#This Row],[Age]]&lt;5,"From 2 to 5",IF(HelpMe7[[#This Row],[Age]]&lt;10,"From 5 to 10","More than 10")))</f>
        <v>More than 10</v>
      </c>
      <c r="AI5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45561.491666666669</v>
      </c>
      <c r="AJ5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45595.416666666664</v>
      </c>
    </row>
    <row r="599" spans="1:36" ht="14.5">
      <c r="A599" s="237" t="s">
        <v>5594</v>
      </c>
      <c r="B599" s="224" t="s">
        <v>117</v>
      </c>
      <c r="C599" s="224" t="s">
        <v>795</v>
      </c>
      <c r="D599" s="1" t="s">
        <v>1731</v>
      </c>
      <c r="E599" s="224" t="s">
        <v>1732</v>
      </c>
      <c r="F599" s="224" t="s">
        <v>843</v>
      </c>
      <c r="G599" s="224" t="s">
        <v>844</v>
      </c>
      <c r="H599" s="224" t="s">
        <v>403</v>
      </c>
      <c r="I599" s="227" t="s">
        <v>5595</v>
      </c>
      <c r="J599" s="225" t="s">
        <v>5596</v>
      </c>
      <c r="K599" s="224" t="s">
        <v>845</v>
      </c>
      <c r="L599" s="225" t="s">
        <v>5425</v>
      </c>
      <c r="M599" s="224" t="s">
        <v>1732</v>
      </c>
      <c r="N599" s="224" t="s">
        <v>983</v>
      </c>
      <c r="O599" s="224" t="s">
        <v>848</v>
      </c>
      <c r="P599" s="225" t="s">
        <v>5425</v>
      </c>
      <c r="Q599" s="224" t="s">
        <v>795</v>
      </c>
      <c r="R599" s="225" t="s">
        <v>5597</v>
      </c>
      <c r="S599" s="225" t="s">
        <v>5598</v>
      </c>
      <c r="T599" s="225" t="s">
        <v>5596</v>
      </c>
      <c r="U599" s="224" t="s">
        <v>885</v>
      </c>
      <c r="V599" s="224" t="s">
        <v>1260</v>
      </c>
      <c r="W599" s="224" t="s">
        <v>850</v>
      </c>
      <c r="X599" s="228" t="str">
        <f>VLOOKUP(HelpMe7[[#This Row],[Technician]],Technicians[#All],3,FALSE)</f>
        <v>RAK Ceramics</v>
      </c>
      <c r="Y599" s="228" t="str">
        <f>VLOOKUP(HelpMe7[[#This Row],[Technician]],Technicians[#All],2,FALSE)</f>
        <v>SAP Basis</v>
      </c>
      <c r="Z599" s="230" t="e">
        <f>IF((TEXT("Oct 28, 2024 00:00 AM","mmm dd, yyyy hh:mm") - TEXT(HelpMe7[[#This Row],[Updated Creation Date]],"mmm dd, yyyy hh:mm"))&gt;0, "Yes","No")</f>
        <v>#VALUE!</v>
      </c>
      <c r="AA599" s="230">
        <f ca="1">IF(HelpMe7[[#This Row],[Updated Resolved Date]]="-",NOW()-TEXT(HelpMe7[[#This Row],[Updated Creation Date]],"mmm dd, yyyy hh:mm"),HelpMe7[[#This Row],[Updated Resolved Date]]-HelpMe7[[#This Row],[Updated Creation Date]])</f>
        <v>11.284722222218988</v>
      </c>
      <c r="AB599" s="231" t="e">
        <f>YEAR(TEXT(HelpMe7[[#This Row],[Updated Creation Date]],"mmm dd, yyyy hh:mm"))</f>
        <v>#VALUE!</v>
      </c>
      <c r="AC599" s="228" t="e">
        <f>WEEKNUM(TEXT(HelpMe7[[#This Row],[Updated Creation Date]],"mmm dd, yyyy hh:mm"),2)</f>
        <v>#VALUE!</v>
      </c>
      <c r="AD599" s="228" t="e">
        <f>_xlfn.CONCAT(HelpMe7[[#This Row],[Year]],"-W",HelpMe7[[#This Row],[Week'#]])</f>
        <v>#VALUE!</v>
      </c>
      <c r="AE599" s="228" t="str">
        <f>IFERROR(VLOOKUP(HelpMe7[[#This Row],[ID]],CGTracker[#All],11,FALSE),"No CG Status Found")</f>
        <v>No CG Status Found</v>
      </c>
      <c r="AF599" s="228" t="e">
        <f>MONTH(TEXT(HelpMe7[[#This Row],[Updated Creation Date]],"mmm dd, yyyy hh:mm"))</f>
        <v>#VALUE!</v>
      </c>
      <c r="AG599" s="228" t="e">
        <f>_xlfn.CONCAT(HelpMe7[[#This Row],[Year]],"-M",HelpMe7[[#This Row],[Month]])</f>
        <v>#VALUE!</v>
      </c>
      <c r="AH599" s="228" t="str">
        <f ca="1">IF(HelpMe7[[#This Row],[Age]]&lt;2,"Less than 2",IF(HelpMe7[[#This Row],[Age]]&lt;5,"From 2 to 5",IF(HelpMe7[[#This Row],[Age]]&lt;10,"From 5 to 10","More than 10")))</f>
        <v>More than 10</v>
      </c>
      <c r="AI5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45562.395138888889</v>
      </c>
      <c r="AJ5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45573.679861111108</v>
      </c>
    </row>
    <row r="600" spans="1:36" ht="14.5">
      <c r="A600" s="237" t="s">
        <v>5599</v>
      </c>
      <c r="B600" s="224" t="s">
        <v>117</v>
      </c>
      <c r="C600" s="224" t="s">
        <v>906</v>
      </c>
      <c r="D600" s="1" t="s">
        <v>2061</v>
      </c>
      <c r="E600" s="224" t="s">
        <v>1132</v>
      </c>
      <c r="F600" s="224" t="s">
        <v>843</v>
      </c>
      <c r="G600" s="224" t="s">
        <v>844</v>
      </c>
      <c r="H600" s="224" t="s">
        <v>403</v>
      </c>
      <c r="I600" s="227" t="s">
        <v>5600</v>
      </c>
      <c r="J600" s="225" t="s">
        <v>5601</v>
      </c>
      <c r="K600" s="224" t="s">
        <v>845</v>
      </c>
      <c r="L600" s="225" t="s">
        <v>5602</v>
      </c>
      <c r="M600" s="224" t="s">
        <v>1132</v>
      </c>
      <c r="N600" s="224" t="s">
        <v>880</v>
      </c>
      <c r="O600" s="224" t="s">
        <v>920</v>
      </c>
      <c r="P600" s="225" t="s">
        <v>5602</v>
      </c>
      <c r="Q600" s="224" t="s">
        <v>861</v>
      </c>
      <c r="R600" s="225" t="s">
        <v>5603</v>
      </c>
      <c r="S600" s="225" t="s">
        <v>5603</v>
      </c>
      <c r="T600" s="225" t="s">
        <v>5601</v>
      </c>
      <c r="U600" s="224" t="s">
        <v>885</v>
      </c>
      <c r="V600" s="224" t="s">
        <v>1260</v>
      </c>
      <c r="W600" s="224" t="s">
        <v>850</v>
      </c>
      <c r="X600" s="228" t="str">
        <f>VLOOKUP(HelpMe7[[#This Row],[Technician]],Technicians[#All],3,FALSE)</f>
        <v>RAK Ceramics</v>
      </c>
      <c r="Y600" s="228" t="str">
        <f>VLOOKUP(HelpMe7[[#This Row],[Technician]],Technicians[#All],2,FALSE)</f>
        <v>SAP Basis</v>
      </c>
      <c r="Z600" s="233" t="e">
        <f>IF((TEXT("Oct 28, 2024 00:00 AM","mmm dd, yyyy hh:mm") - TEXT(HelpMe7[[#This Row],[Updated Creation Date]],"mmm dd, yyyy hh:mm"))&gt;0, "Yes","No")</f>
        <v>#VALUE!</v>
      </c>
      <c r="AA600" s="230">
        <f ca="1">IF(HelpMe7[[#This Row],[Updated Resolved Date]]="-",NOW()-TEXT(HelpMe7[[#This Row],[Updated Creation Date]],"mmm dd, yyyy hh:mm"),HelpMe7[[#This Row],[Updated Resolved Date]]-HelpMe7[[#This Row],[Updated Creation Date]])</f>
        <v>1.0201388888890506</v>
      </c>
      <c r="AB600" s="231" t="e">
        <f>YEAR(TEXT(HelpMe7[[#This Row],[Updated Creation Date]],"mmm dd, yyyy hh:mm"))</f>
        <v>#VALUE!</v>
      </c>
      <c r="AC600" s="228" t="e">
        <f>WEEKNUM(TEXT(HelpMe7[[#This Row],[Updated Creation Date]],"mmm dd, yyyy hh:mm"),2)</f>
        <v>#VALUE!</v>
      </c>
      <c r="AD600" s="228" t="e">
        <f>_xlfn.CONCAT(HelpMe7[[#This Row],[Year]],"-W",HelpMe7[[#This Row],[Week'#]])</f>
        <v>#VALUE!</v>
      </c>
      <c r="AE600" s="228" t="str">
        <f>IFERROR(VLOOKUP(HelpMe7[[#This Row],[ID]],CGTracker[#All],11,FALSE),"No CG Status Found")</f>
        <v>No CG Status Found</v>
      </c>
      <c r="AF600" s="228" t="e">
        <f>MONTH(TEXT(HelpMe7[[#This Row],[Updated Creation Date]],"mmm dd, yyyy hh:mm"))</f>
        <v>#VALUE!</v>
      </c>
      <c r="AG600" s="228" t="e">
        <f>_xlfn.CONCAT(HelpMe7[[#This Row],[Year]],"-M",HelpMe7[[#This Row],[Month]])</f>
        <v>#VALUE!</v>
      </c>
      <c r="AH600" s="228" t="str">
        <f ca="1">IF(HelpMe7[[#This Row],[Age]]&lt;2,"Less than 2",IF(HelpMe7[[#This Row],[Age]]&lt;5,"From 2 to 5",IF(HelpMe7[[#This Row],[Age]]&lt;10,"From 5 to 10","More than 10")))</f>
        <v>Less than 2</v>
      </c>
      <c r="AI6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45560.604861111111</v>
      </c>
      <c r="AJ6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45561.625</v>
      </c>
    </row>
    <row r="601" spans="1:36" ht="14.5">
      <c r="A601" s="237" t="s">
        <v>5604</v>
      </c>
      <c r="B601" s="224" t="s">
        <v>117</v>
      </c>
      <c r="C601" s="224" t="s">
        <v>795</v>
      </c>
      <c r="D601" s="1" t="s">
        <v>1781</v>
      </c>
      <c r="E601" s="224" t="s">
        <v>1782</v>
      </c>
      <c r="F601" s="224" t="s">
        <v>884</v>
      </c>
      <c r="G601" s="224" t="s">
        <v>844</v>
      </c>
      <c r="H601" s="224" t="s">
        <v>403</v>
      </c>
      <c r="I601" s="227" t="s">
        <v>5605</v>
      </c>
      <c r="J601" s="225" t="s">
        <v>5606</v>
      </c>
      <c r="K601" s="224" t="s">
        <v>845</v>
      </c>
      <c r="L601" s="225" t="s">
        <v>5343</v>
      </c>
      <c r="M601" s="224" t="s">
        <v>1782</v>
      </c>
      <c r="N601" s="224" t="s">
        <v>968</v>
      </c>
      <c r="O601" s="224" t="s">
        <v>848</v>
      </c>
      <c r="P601" s="225" t="s">
        <v>5343</v>
      </c>
      <c r="Q601" s="224" t="s">
        <v>795</v>
      </c>
      <c r="R601" s="225" t="s">
        <v>5607</v>
      </c>
      <c r="S601" s="225" t="s">
        <v>5608</v>
      </c>
      <c r="T601" s="225" t="s">
        <v>5606</v>
      </c>
      <c r="U601" s="224" t="s">
        <v>885</v>
      </c>
      <c r="V601" s="224" t="s">
        <v>1260</v>
      </c>
      <c r="W601" s="224" t="s">
        <v>850</v>
      </c>
      <c r="X601" s="228" t="str">
        <f>VLOOKUP(HelpMe7[[#This Row],[Technician]],Technicians[#All],3,FALSE)</f>
        <v>RAK Ceramics</v>
      </c>
      <c r="Y601" s="228" t="str">
        <f>VLOOKUP(HelpMe7[[#This Row],[Technician]],Technicians[#All],2,FALSE)</f>
        <v>SAP Basis</v>
      </c>
      <c r="Z601" s="230" t="e">
        <f>IF((TEXT("Oct 28, 2024 00:00 AM","mmm dd, yyyy hh:mm") - TEXT(HelpMe7[[#This Row],[Updated Creation Date]],"mmm dd, yyyy hh:mm"))&gt;0, "Yes","No")</f>
        <v>#VALUE!</v>
      </c>
      <c r="AA601" s="230">
        <f ca="1">IF(HelpMe7[[#This Row],[Updated Resolved Date]]="-",NOW()-TEXT(HelpMe7[[#This Row],[Updated Creation Date]],"mmm dd, yyyy hh:mm"),HelpMe7[[#This Row],[Updated Resolved Date]]-HelpMe7[[#This Row],[Updated Creation Date]])</f>
        <v>27.106944444443798</v>
      </c>
      <c r="AB601" s="231" t="e">
        <f>YEAR(TEXT(HelpMe7[[#This Row],[Updated Creation Date]],"mmm dd, yyyy hh:mm"))</f>
        <v>#VALUE!</v>
      </c>
      <c r="AC601" s="228" t="e">
        <f>WEEKNUM(TEXT(HelpMe7[[#This Row],[Updated Creation Date]],"mmm dd, yyyy hh:mm"),2)</f>
        <v>#VALUE!</v>
      </c>
      <c r="AD601" s="228" t="e">
        <f>_xlfn.CONCAT(HelpMe7[[#This Row],[Year]],"-W",HelpMe7[[#This Row],[Week'#]])</f>
        <v>#VALUE!</v>
      </c>
      <c r="AE601" s="228" t="str">
        <f>IFERROR(VLOOKUP(HelpMe7[[#This Row],[ID]],CGTracker[#All],11,FALSE),"No CG Status Found")</f>
        <v>No CG Status Found</v>
      </c>
      <c r="AF601" s="228" t="e">
        <f>MONTH(TEXT(HelpMe7[[#This Row],[Updated Creation Date]],"mmm dd, yyyy hh:mm"))</f>
        <v>#VALUE!</v>
      </c>
      <c r="AG601" s="228" t="e">
        <f>_xlfn.CONCAT(HelpMe7[[#This Row],[Year]],"-M",HelpMe7[[#This Row],[Month]])</f>
        <v>#VALUE!</v>
      </c>
      <c r="AH601" s="228" t="str">
        <f ca="1">IF(HelpMe7[[#This Row],[Age]]&lt;2,"Less than 2",IF(HelpMe7[[#This Row],[Age]]&lt;5,"From 2 to 5",IF(HelpMe7[[#This Row],[Age]]&lt;10,"From 5 to 10","More than 10")))</f>
        <v>More than 10</v>
      </c>
      <c r="AI6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45561.390277777777</v>
      </c>
      <c r="AJ6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45588.49722222222</v>
      </c>
    </row>
    <row r="602" spans="1:36" ht="14.5">
      <c r="A602" s="237" t="s">
        <v>5609</v>
      </c>
      <c r="B602" s="224" t="s">
        <v>117</v>
      </c>
      <c r="C602" s="224" t="s">
        <v>906</v>
      </c>
      <c r="D602" s="1" t="s">
        <v>2060</v>
      </c>
      <c r="E602" s="224" t="s">
        <v>1132</v>
      </c>
      <c r="F602" s="224" t="s">
        <v>843</v>
      </c>
      <c r="G602" s="224" t="s">
        <v>844</v>
      </c>
      <c r="H602" s="224" t="s">
        <v>403</v>
      </c>
      <c r="I602" s="227" t="s">
        <v>5610</v>
      </c>
      <c r="J602" s="225" t="s">
        <v>5611</v>
      </c>
      <c r="K602" s="224" t="s">
        <v>845</v>
      </c>
      <c r="L602" s="225" t="s">
        <v>4847</v>
      </c>
      <c r="M602" s="224" t="s">
        <v>1132</v>
      </c>
      <c r="N602" s="224" t="s">
        <v>880</v>
      </c>
      <c r="O602" s="224" t="s">
        <v>848</v>
      </c>
      <c r="P602" s="225" t="s">
        <v>4847</v>
      </c>
      <c r="Q602" s="224" t="s">
        <v>861</v>
      </c>
      <c r="R602" s="225" t="s">
        <v>5612</v>
      </c>
      <c r="S602" s="225" t="s">
        <v>5612</v>
      </c>
      <c r="T602" s="225" t="s">
        <v>5611</v>
      </c>
      <c r="U602" s="224" t="s">
        <v>885</v>
      </c>
      <c r="V602" s="224" t="s">
        <v>1260</v>
      </c>
      <c r="W602" s="224" t="s">
        <v>850</v>
      </c>
      <c r="X602" s="228" t="str">
        <f>VLOOKUP(HelpMe7[[#This Row],[Technician]],Technicians[#All],3,FALSE)</f>
        <v>RAK Ceramics</v>
      </c>
      <c r="Y602" s="228" t="str">
        <f>VLOOKUP(HelpMe7[[#This Row],[Technician]],Technicians[#All],2,FALSE)</f>
        <v>SAP Basis</v>
      </c>
      <c r="Z602" s="233" t="e">
        <f>IF((TEXT("Oct 28, 2024 00:00 AM","mmm dd, yyyy hh:mm") - TEXT(HelpMe7[[#This Row],[Updated Creation Date]],"mmm dd, yyyy hh:mm"))&gt;0, "Yes","No")</f>
        <v>#VALUE!</v>
      </c>
      <c r="AA602" s="230">
        <f ca="1">IF(HelpMe7[[#This Row],[Updated Resolved Date]]="-",NOW()-TEXT(HelpMe7[[#This Row],[Updated Creation Date]],"mmm dd, yyyy hh:mm"),HelpMe7[[#This Row],[Updated Resolved Date]]-HelpMe7[[#This Row],[Updated Creation Date]])</f>
        <v>18.941666666665697</v>
      </c>
      <c r="AB602" s="231" t="e">
        <f>YEAR(TEXT(HelpMe7[[#This Row],[Updated Creation Date]],"mmm dd, yyyy hh:mm"))</f>
        <v>#VALUE!</v>
      </c>
      <c r="AC602" s="228" t="e">
        <f>WEEKNUM(TEXT(HelpMe7[[#This Row],[Updated Creation Date]],"mmm dd, yyyy hh:mm"),2)</f>
        <v>#VALUE!</v>
      </c>
      <c r="AD602" s="228" t="e">
        <f>_xlfn.CONCAT(HelpMe7[[#This Row],[Year]],"-W",HelpMe7[[#This Row],[Week'#]])</f>
        <v>#VALUE!</v>
      </c>
      <c r="AE602" s="228" t="str">
        <f>IFERROR(VLOOKUP(HelpMe7[[#This Row],[ID]],CGTracker[#All],11,FALSE),"No CG Status Found")</f>
        <v>No CG Status Found</v>
      </c>
      <c r="AF602" s="228" t="e">
        <f>MONTH(TEXT(HelpMe7[[#This Row],[Updated Creation Date]],"mmm dd, yyyy hh:mm"))</f>
        <v>#VALUE!</v>
      </c>
      <c r="AG602" s="228" t="e">
        <f>_xlfn.CONCAT(HelpMe7[[#This Row],[Year]],"-M",HelpMe7[[#This Row],[Month]])</f>
        <v>#VALUE!</v>
      </c>
      <c r="AH602" s="228" t="str">
        <f ca="1">IF(HelpMe7[[#This Row],[Age]]&lt;2,"Less than 2",IF(HelpMe7[[#This Row],[Age]]&lt;5,"From 2 to 5",IF(HelpMe7[[#This Row],[Age]]&lt;10,"From 5 to 10","More than 10")))</f>
        <v>More than 10</v>
      </c>
      <c r="AI6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45561.688194444447</v>
      </c>
      <c r="AJ6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45580.629861111112</v>
      </c>
    </row>
    <row r="603" spans="1:36" ht="14.5">
      <c r="A603" s="237" t="s">
        <v>5613</v>
      </c>
      <c r="B603" s="224" t="s">
        <v>117</v>
      </c>
      <c r="C603" s="224" t="s">
        <v>795</v>
      </c>
      <c r="D603" s="1" t="s">
        <v>1780</v>
      </c>
      <c r="E603" s="224" t="s">
        <v>5614</v>
      </c>
      <c r="F603" s="224" t="s">
        <v>884</v>
      </c>
      <c r="G603" s="224" t="s">
        <v>844</v>
      </c>
      <c r="H603" s="224" t="s">
        <v>403</v>
      </c>
      <c r="I603" s="227" t="s">
        <v>5615</v>
      </c>
      <c r="J603" s="225" t="s">
        <v>5616</v>
      </c>
      <c r="K603" s="224" t="s">
        <v>845</v>
      </c>
      <c r="L603" s="225" t="s">
        <v>5617</v>
      </c>
      <c r="M603" s="224" t="s">
        <v>5614</v>
      </c>
      <c r="N603" s="224" t="s">
        <v>968</v>
      </c>
      <c r="O603" s="224" t="s">
        <v>848</v>
      </c>
      <c r="P603" s="225" t="s">
        <v>5617</v>
      </c>
      <c r="Q603" s="224" t="s">
        <v>795</v>
      </c>
      <c r="R603" s="225" t="s">
        <v>5618</v>
      </c>
      <c r="S603" s="225" t="s">
        <v>5619</v>
      </c>
      <c r="T603" s="225" t="s">
        <v>5616</v>
      </c>
      <c r="U603" s="224" t="s">
        <v>885</v>
      </c>
      <c r="V603" s="224" t="s">
        <v>1260</v>
      </c>
      <c r="W603" s="224" t="s">
        <v>850</v>
      </c>
      <c r="X603" s="228" t="str">
        <f>VLOOKUP(HelpMe7[[#This Row],[Technician]],Technicians[#All],3,FALSE)</f>
        <v>RAK Ceramics</v>
      </c>
      <c r="Y603" s="228" t="str">
        <f>VLOOKUP(HelpMe7[[#This Row],[Technician]],Technicians[#All],2,FALSE)</f>
        <v>SAP Basis</v>
      </c>
      <c r="Z603" s="230" t="e">
        <f>IF((TEXT("Oct 28, 2024 00:00 AM","mmm dd, yyyy hh:mm") - TEXT(HelpMe7[[#This Row],[Updated Creation Date]],"mmm dd, yyyy hh:mm"))&gt;0, "Yes","No")</f>
        <v>#VALUE!</v>
      </c>
      <c r="AA603" s="230">
        <f ca="1">IF(HelpMe7[[#This Row],[Updated Resolved Date]]="-",NOW()-TEXT(HelpMe7[[#This Row],[Updated Creation Date]],"mmm dd, yyyy hh:mm"),HelpMe7[[#This Row],[Updated Resolved Date]]-HelpMe7[[#This Row],[Updated Creation Date]])</f>
        <v>27.96875</v>
      </c>
      <c r="AB603" s="231" t="e">
        <f>YEAR(TEXT(HelpMe7[[#This Row],[Updated Creation Date]],"mmm dd, yyyy hh:mm"))</f>
        <v>#VALUE!</v>
      </c>
      <c r="AC603" s="228" t="e">
        <f>WEEKNUM(TEXT(HelpMe7[[#This Row],[Updated Creation Date]],"mmm dd, yyyy hh:mm"),2)</f>
        <v>#VALUE!</v>
      </c>
      <c r="AD603" s="228" t="e">
        <f>_xlfn.CONCAT(HelpMe7[[#This Row],[Year]],"-W",HelpMe7[[#This Row],[Week'#]])</f>
        <v>#VALUE!</v>
      </c>
      <c r="AE603" s="228" t="str">
        <f>IFERROR(VLOOKUP(HelpMe7[[#This Row],[ID]],CGTracker[#All],11,FALSE),"No CG Status Found")</f>
        <v>No CG Status Found</v>
      </c>
      <c r="AF603" s="228" t="e">
        <f>MONTH(TEXT(HelpMe7[[#This Row],[Updated Creation Date]],"mmm dd, yyyy hh:mm"))</f>
        <v>#VALUE!</v>
      </c>
      <c r="AG603" s="228" t="e">
        <f>_xlfn.CONCAT(HelpMe7[[#This Row],[Year]],"-M",HelpMe7[[#This Row],[Month]])</f>
        <v>#VALUE!</v>
      </c>
      <c r="AH603" s="228" t="str">
        <f ca="1">IF(HelpMe7[[#This Row],[Age]]&lt;2,"Less than 2",IF(HelpMe7[[#This Row],[Age]]&lt;5,"From 2 to 5",IF(HelpMe7[[#This Row],[Age]]&lt;10,"From 5 to 10","More than 10")))</f>
        <v>More than 10</v>
      </c>
      <c r="AI6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45560.616666666669</v>
      </c>
      <c r="AJ6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45588.585416666669</v>
      </c>
    </row>
    <row r="604" spans="1:36" ht="14.5">
      <c r="A604" s="237" t="s">
        <v>5620</v>
      </c>
      <c r="B604" s="224" t="s">
        <v>117</v>
      </c>
      <c r="C604" s="224" t="s">
        <v>795</v>
      </c>
      <c r="D604" s="1" t="s">
        <v>1690</v>
      </c>
      <c r="E604" s="224" t="s">
        <v>1691</v>
      </c>
      <c r="F604" s="224" t="s">
        <v>843</v>
      </c>
      <c r="G604" s="224" t="s">
        <v>844</v>
      </c>
      <c r="H604" s="224" t="s">
        <v>403</v>
      </c>
      <c r="I604" s="227" t="s">
        <v>5621</v>
      </c>
      <c r="J604" s="225" t="s">
        <v>5622</v>
      </c>
      <c r="K604" s="224" t="s">
        <v>845</v>
      </c>
      <c r="L604" s="225" t="s">
        <v>4185</v>
      </c>
      <c r="M604" s="224" t="s">
        <v>1691</v>
      </c>
      <c r="N604" s="224" t="s">
        <v>871</v>
      </c>
      <c r="O604" s="224" t="s">
        <v>848</v>
      </c>
      <c r="P604" s="225" t="s">
        <v>4185</v>
      </c>
      <c r="Q604" s="224" t="s">
        <v>795</v>
      </c>
      <c r="R604" s="225" t="s">
        <v>5623</v>
      </c>
      <c r="S604" s="225" t="s">
        <v>5624</v>
      </c>
      <c r="T604" s="225" t="s">
        <v>5622</v>
      </c>
      <c r="U604" s="224" t="s">
        <v>885</v>
      </c>
      <c r="V604" s="224" t="s">
        <v>1260</v>
      </c>
      <c r="W604" s="224" t="s">
        <v>850</v>
      </c>
      <c r="X604" s="228" t="str">
        <f>VLOOKUP(HelpMe7[[#This Row],[Technician]],Technicians[#All],3,FALSE)</f>
        <v>RAK Ceramics</v>
      </c>
      <c r="Y604" s="228" t="str">
        <f>VLOOKUP(HelpMe7[[#This Row],[Technician]],Technicians[#All],2,FALSE)</f>
        <v>SAP Basis</v>
      </c>
      <c r="Z604" s="233" t="e">
        <f>IF((TEXT("Oct 28, 2024 00:00 AM","mmm dd, yyyy hh:mm") - TEXT(HelpMe7[[#This Row],[Updated Creation Date]],"mmm dd, yyyy hh:mm"))&gt;0, "Yes","No")</f>
        <v>#VALUE!</v>
      </c>
      <c r="AA604" s="230">
        <f ca="1">IF(HelpMe7[[#This Row],[Updated Resolved Date]]="-",NOW()-TEXT(HelpMe7[[#This Row],[Updated Creation Date]],"mmm dd, yyyy hh:mm"),HelpMe7[[#This Row],[Updated Resolved Date]]-HelpMe7[[#This Row],[Updated Creation Date]])</f>
        <v>4.3055555555547471</v>
      </c>
      <c r="AB604" s="231" t="e">
        <f>YEAR(TEXT(HelpMe7[[#This Row],[Updated Creation Date]],"mmm dd, yyyy hh:mm"))</f>
        <v>#VALUE!</v>
      </c>
      <c r="AC604" s="228" t="e">
        <f>WEEKNUM(TEXT(HelpMe7[[#This Row],[Updated Creation Date]],"mmm dd, yyyy hh:mm"),2)</f>
        <v>#VALUE!</v>
      </c>
      <c r="AD604" s="228" t="e">
        <f>_xlfn.CONCAT(HelpMe7[[#This Row],[Year]],"-W",HelpMe7[[#This Row],[Week'#]])</f>
        <v>#VALUE!</v>
      </c>
      <c r="AE604" s="228" t="str">
        <f>IFERROR(VLOOKUP(HelpMe7[[#This Row],[ID]],CGTracker[#All],11,FALSE),"No CG Status Found")</f>
        <v>No CG Status Found</v>
      </c>
      <c r="AF604" s="228" t="e">
        <f>MONTH(TEXT(HelpMe7[[#This Row],[Updated Creation Date]],"mmm dd, yyyy hh:mm"))</f>
        <v>#VALUE!</v>
      </c>
      <c r="AG604" s="228" t="e">
        <f>_xlfn.CONCAT(HelpMe7[[#This Row],[Year]],"-M",HelpMe7[[#This Row],[Month]])</f>
        <v>#VALUE!</v>
      </c>
      <c r="AH604" s="228" t="str">
        <f ca="1">IF(HelpMe7[[#This Row],[Age]]&lt;2,"Less than 2",IF(HelpMe7[[#This Row],[Age]]&lt;5,"From 2 to 5",IF(HelpMe7[[#This Row],[Age]]&lt;10,"From 5 to 10","More than 10")))</f>
        <v>From 2 to 5</v>
      </c>
      <c r="AI6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45561.395833333336</v>
      </c>
      <c r="AJ6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45565.701388888891</v>
      </c>
    </row>
    <row r="605" spans="1:36" ht="14.5">
      <c r="A605" s="237" t="s">
        <v>5625</v>
      </c>
      <c r="B605" s="224" t="s">
        <v>156</v>
      </c>
      <c r="C605" s="224" t="s">
        <v>861</v>
      </c>
      <c r="D605" s="1" t="s">
        <v>1619</v>
      </c>
      <c r="E605" s="224" t="s">
        <v>1109</v>
      </c>
      <c r="F605" s="224" t="s">
        <v>742</v>
      </c>
      <c r="G605" s="224" t="s">
        <v>516</v>
      </c>
      <c r="H605" s="224" t="s">
        <v>403</v>
      </c>
      <c r="I605" s="227" t="s">
        <v>5626</v>
      </c>
      <c r="J605" s="225" t="s">
        <v>5627</v>
      </c>
      <c r="K605" s="224" t="s">
        <v>845</v>
      </c>
      <c r="L605" s="225" t="s">
        <v>5628</v>
      </c>
      <c r="M605" s="224" t="s">
        <v>1109</v>
      </c>
      <c r="N605" s="224" t="s">
        <v>924</v>
      </c>
      <c r="O605" s="224" t="s">
        <v>848</v>
      </c>
      <c r="P605" s="225" t="s">
        <v>5628</v>
      </c>
      <c r="Q605" s="224" t="s">
        <v>795</v>
      </c>
      <c r="R605" s="225" t="s">
        <v>5629</v>
      </c>
      <c r="S605" s="225" t="s">
        <v>5630</v>
      </c>
      <c r="T605" s="225" t="s">
        <v>5627</v>
      </c>
      <c r="U605" s="224" t="s">
        <v>1260</v>
      </c>
      <c r="V605" s="224" t="s">
        <v>1260</v>
      </c>
      <c r="W605" s="224" t="s">
        <v>850</v>
      </c>
      <c r="X605" s="228" t="str">
        <f>VLOOKUP(HelpMe7[[#This Row],[Technician]],Technicians[#All],3,FALSE)</f>
        <v>RAK Ceramics</v>
      </c>
      <c r="Y605" s="228" t="str">
        <f>VLOOKUP(HelpMe7[[#This Row],[Technician]],Technicians[#All],2,FALSE)</f>
        <v>SAP SD</v>
      </c>
      <c r="Z605" s="233" t="e">
        <f>IF((TEXT("Oct 28, 2024 00:00 AM","mmm dd, yyyy hh:mm") - TEXT(HelpMe7[[#This Row],[Updated Creation Date]],"mmm dd, yyyy hh:mm"))&gt;0, "Yes","No")</f>
        <v>#VALUE!</v>
      </c>
      <c r="AA605" s="230">
        <f ca="1">IF(HelpMe7[[#This Row],[Updated Resolved Date]]="-",NOW()-TEXT(HelpMe7[[#This Row],[Updated Creation Date]],"mmm dd, yyyy hh:mm"),HelpMe7[[#This Row],[Updated Resolved Date]]-HelpMe7[[#This Row],[Updated Creation Date]])</f>
        <v>12.195138888891961</v>
      </c>
      <c r="AB605" s="231" t="e">
        <f>YEAR(TEXT(HelpMe7[[#This Row],[Updated Creation Date]],"mmm dd, yyyy hh:mm"))</f>
        <v>#VALUE!</v>
      </c>
      <c r="AC605" s="228" t="e">
        <f>WEEKNUM(TEXT(HelpMe7[[#This Row],[Updated Creation Date]],"mmm dd, yyyy hh:mm"),2)</f>
        <v>#VALUE!</v>
      </c>
      <c r="AD605" s="228" t="e">
        <f>_xlfn.CONCAT(HelpMe7[[#This Row],[Year]],"-W",HelpMe7[[#This Row],[Week'#]])</f>
        <v>#VALUE!</v>
      </c>
      <c r="AE605" s="228" t="str">
        <f>IFERROR(VLOOKUP(HelpMe7[[#This Row],[ID]],CGTracker[#All],11,FALSE),"No CG Status Found")</f>
        <v>No CG Status Found</v>
      </c>
      <c r="AF605" s="228" t="e">
        <f>MONTH(TEXT(HelpMe7[[#This Row],[Updated Creation Date]],"mmm dd, yyyy hh:mm"))</f>
        <v>#VALUE!</v>
      </c>
      <c r="AG605" s="228" t="e">
        <f>_xlfn.CONCAT(HelpMe7[[#This Row],[Year]],"-M",HelpMe7[[#This Row],[Month]])</f>
        <v>#VALUE!</v>
      </c>
      <c r="AH605" s="228" t="str">
        <f ca="1">IF(HelpMe7[[#This Row],[Age]]&lt;2,"Less than 2",IF(HelpMe7[[#This Row],[Age]]&lt;5,"From 2 to 5",IF(HelpMe7[[#This Row],[Age]]&lt;10,"From 5 to 10","More than 10")))</f>
        <v>More than 10</v>
      </c>
      <c r="AI6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45561.459722222222</v>
      </c>
      <c r="AJ6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45573.654861111114</v>
      </c>
    </row>
    <row r="606" spans="1:36" ht="14.5">
      <c r="A606" s="237" t="s">
        <v>5631</v>
      </c>
      <c r="B606" s="224" t="s">
        <v>117</v>
      </c>
      <c r="C606" s="224" t="s">
        <v>906</v>
      </c>
      <c r="D606" s="1" t="s">
        <v>1330</v>
      </c>
      <c r="E606" s="224" t="s">
        <v>1013</v>
      </c>
      <c r="F606" s="224" t="s">
        <v>843</v>
      </c>
      <c r="G606" s="224" t="s">
        <v>844</v>
      </c>
      <c r="H606" s="224" t="s">
        <v>403</v>
      </c>
      <c r="I606" s="227" t="s">
        <v>5632</v>
      </c>
      <c r="J606" s="225" t="s">
        <v>5633</v>
      </c>
      <c r="K606" s="224" t="s">
        <v>845</v>
      </c>
      <c r="L606" s="225" t="s">
        <v>5634</v>
      </c>
      <c r="M606" s="224" t="s">
        <v>1013</v>
      </c>
      <c r="N606" s="224" t="s">
        <v>1014</v>
      </c>
      <c r="O606" s="224" t="s">
        <v>848</v>
      </c>
      <c r="P606" s="225" t="s">
        <v>5634</v>
      </c>
      <c r="Q606" s="224" t="s">
        <v>861</v>
      </c>
      <c r="R606" s="225" t="s">
        <v>5635</v>
      </c>
      <c r="S606" s="225" t="s">
        <v>5635</v>
      </c>
      <c r="T606" s="225" t="s">
        <v>5633</v>
      </c>
      <c r="U606" s="224" t="s">
        <v>885</v>
      </c>
      <c r="V606" s="224" t="s">
        <v>1260</v>
      </c>
      <c r="W606" s="224" t="s">
        <v>850</v>
      </c>
      <c r="X606" s="228" t="str">
        <f>VLOOKUP(HelpMe7[[#This Row],[Technician]],Technicians[#All],3,FALSE)</f>
        <v>RAK Ceramics</v>
      </c>
      <c r="Y606" s="228" t="str">
        <f>VLOOKUP(HelpMe7[[#This Row],[Technician]],Technicians[#All],2,FALSE)</f>
        <v>SAP Basis</v>
      </c>
      <c r="Z606" s="233" t="e">
        <f>IF((TEXT("Oct 28, 2024 00:00 AM","mmm dd, yyyy hh:mm") - TEXT(HelpMe7[[#This Row],[Updated Creation Date]],"mmm dd, yyyy hh:mm"))&gt;0, "Yes","No")</f>
        <v>#VALUE!</v>
      </c>
      <c r="AA606" s="230">
        <f ca="1">IF(HelpMe7[[#This Row],[Updated Resolved Date]]="-",NOW()-TEXT(HelpMe7[[#This Row],[Updated Creation Date]],"mmm dd, yyyy hh:mm"),HelpMe7[[#This Row],[Updated Resolved Date]]-HelpMe7[[#This Row],[Updated Creation Date]])</f>
        <v>0.69861111111094942</v>
      </c>
      <c r="AB606" s="231" t="e">
        <f>YEAR(TEXT(HelpMe7[[#This Row],[Updated Creation Date]],"mmm dd, yyyy hh:mm"))</f>
        <v>#VALUE!</v>
      </c>
      <c r="AC606" s="228" t="e">
        <f>WEEKNUM(TEXT(HelpMe7[[#This Row],[Updated Creation Date]],"mmm dd, yyyy hh:mm"),2)</f>
        <v>#VALUE!</v>
      </c>
      <c r="AD606" s="228" t="e">
        <f>_xlfn.CONCAT(HelpMe7[[#This Row],[Year]],"-W",HelpMe7[[#This Row],[Week'#]])</f>
        <v>#VALUE!</v>
      </c>
      <c r="AE606" s="228" t="str">
        <f>IFERROR(VLOOKUP(HelpMe7[[#This Row],[ID]],CGTracker[#All],11,FALSE),"No CG Status Found")</f>
        <v>No CG Status Found</v>
      </c>
      <c r="AF606" s="228" t="e">
        <f>MONTH(TEXT(HelpMe7[[#This Row],[Updated Creation Date]],"mmm dd, yyyy hh:mm"))</f>
        <v>#VALUE!</v>
      </c>
      <c r="AG606" s="228" t="e">
        <f>_xlfn.CONCAT(HelpMe7[[#This Row],[Year]],"-M",HelpMe7[[#This Row],[Month]])</f>
        <v>#VALUE!</v>
      </c>
      <c r="AH606" s="228" t="str">
        <f ca="1">IF(HelpMe7[[#This Row],[Age]]&lt;2,"Less than 2",IF(HelpMe7[[#This Row],[Age]]&lt;5,"From 2 to 5",IF(HelpMe7[[#This Row],[Age]]&lt;10,"From 5 to 10","More than 10")))</f>
        <v>Less than 2</v>
      </c>
      <c r="AI6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45561.689583333333</v>
      </c>
      <c r="AJ6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45562.388194444444</v>
      </c>
    </row>
    <row r="607" spans="1:36" ht="14.5">
      <c r="A607" s="237" t="s">
        <v>5636</v>
      </c>
      <c r="B607" s="224" t="s">
        <v>117</v>
      </c>
      <c r="C607" s="224" t="s">
        <v>795</v>
      </c>
      <c r="D607" s="1" t="s">
        <v>1763</v>
      </c>
      <c r="E607" s="224" t="s">
        <v>1764</v>
      </c>
      <c r="F607" s="224" t="s">
        <v>843</v>
      </c>
      <c r="G607" s="224" t="s">
        <v>844</v>
      </c>
      <c r="H607" s="224" t="s">
        <v>403</v>
      </c>
      <c r="I607" s="227" t="s">
        <v>5637</v>
      </c>
      <c r="J607" s="225" t="s">
        <v>5638</v>
      </c>
      <c r="K607" s="224" t="s">
        <v>845</v>
      </c>
      <c r="L607" s="225" t="s">
        <v>4185</v>
      </c>
      <c r="M607" s="224" t="s">
        <v>846</v>
      </c>
      <c r="N607" s="224" t="s">
        <v>997</v>
      </c>
      <c r="O607" s="224" t="s">
        <v>848</v>
      </c>
      <c r="P607" s="225" t="s">
        <v>4185</v>
      </c>
      <c r="Q607" s="224" t="s">
        <v>795</v>
      </c>
      <c r="R607" s="225" t="s">
        <v>5639</v>
      </c>
      <c r="S607" s="225" t="s">
        <v>5639</v>
      </c>
      <c r="T607" s="225" t="s">
        <v>5638</v>
      </c>
      <c r="U607" s="224" t="s">
        <v>885</v>
      </c>
      <c r="V607" s="224" t="s">
        <v>1260</v>
      </c>
      <c r="W607" s="224" t="s">
        <v>850</v>
      </c>
      <c r="X607" s="228" t="str">
        <f>VLOOKUP(HelpMe7[[#This Row],[Technician]],Technicians[#All],3,FALSE)</f>
        <v>RAK Ceramics</v>
      </c>
      <c r="Y607" s="228" t="str">
        <f>VLOOKUP(HelpMe7[[#This Row],[Technician]],Technicians[#All],2,FALSE)</f>
        <v>SAP Basis</v>
      </c>
      <c r="Z607" s="233" t="e">
        <f>IF((TEXT("Oct 28, 2024 00:00 AM","mmm dd, yyyy hh:mm") - TEXT(HelpMe7[[#This Row],[Updated Creation Date]],"mmm dd, yyyy hh:mm"))&gt;0, "Yes","No")</f>
        <v>#VALUE!</v>
      </c>
      <c r="AA607" s="230">
        <f ca="1">IF(HelpMe7[[#This Row],[Updated Resolved Date]]="-",NOW()-TEXT(HelpMe7[[#This Row],[Updated Creation Date]],"mmm dd, yyyy hh:mm"),HelpMe7[[#This Row],[Updated Resolved Date]]-HelpMe7[[#This Row],[Updated Creation Date]])</f>
        <v>3.2513888888861402</v>
      </c>
      <c r="AB607" s="231" t="e">
        <f>YEAR(TEXT(HelpMe7[[#This Row],[Updated Creation Date]],"mmm dd, yyyy hh:mm"))</f>
        <v>#VALUE!</v>
      </c>
      <c r="AC607" s="228" t="e">
        <f>WEEKNUM(TEXT(HelpMe7[[#This Row],[Updated Creation Date]],"mmm dd, yyyy hh:mm"),2)</f>
        <v>#VALUE!</v>
      </c>
      <c r="AD607" s="228" t="e">
        <f>_xlfn.CONCAT(HelpMe7[[#This Row],[Year]],"-W",HelpMe7[[#This Row],[Week'#]])</f>
        <v>#VALUE!</v>
      </c>
      <c r="AE607" s="228" t="str">
        <f>IFERROR(VLOOKUP(HelpMe7[[#This Row],[ID]],CGTracker[#All],11,FALSE),"No CG Status Found")</f>
        <v>No CG Status Found</v>
      </c>
      <c r="AF607" s="228" t="e">
        <f>MONTH(TEXT(HelpMe7[[#This Row],[Updated Creation Date]],"mmm dd, yyyy hh:mm"))</f>
        <v>#VALUE!</v>
      </c>
      <c r="AG607" s="228" t="e">
        <f>_xlfn.CONCAT(HelpMe7[[#This Row],[Year]],"-M",HelpMe7[[#This Row],[Month]])</f>
        <v>#VALUE!</v>
      </c>
      <c r="AH607" s="228" t="str">
        <f ca="1">IF(HelpMe7[[#This Row],[Age]]&lt;2,"Less than 2",IF(HelpMe7[[#This Row],[Age]]&lt;5,"From 2 to 5",IF(HelpMe7[[#This Row],[Age]]&lt;10,"From 5 to 10","More than 10")))</f>
        <v>From 2 to 5</v>
      </c>
      <c r="AI6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45562.445138888892</v>
      </c>
      <c r="AJ6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45565.696527777778</v>
      </c>
    </row>
    <row r="608" spans="1:36" ht="14.5">
      <c r="A608" s="237" t="s">
        <v>5640</v>
      </c>
      <c r="B608" s="224" t="s">
        <v>156</v>
      </c>
      <c r="C608" s="224" t="s">
        <v>861</v>
      </c>
      <c r="D608" s="1" t="s">
        <v>2386</v>
      </c>
      <c r="E608" s="224" t="s">
        <v>2387</v>
      </c>
      <c r="F608" s="224" t="s">
        <v>963</v>
      </c>
      <c r="G608" s="224" t="s">
        <v>516</v>
      </c>
      <c r="H608" s="224" t="s">
        <v>403</v>
      </c>
      <c r="I608" s="227" t="s">
        <v>5641</v>
      </c>
      <c r="J608" s="225" t="s">
        <v>5642</v>
      </c>
      <c r="K608" s="224" t="s">
        <v>845</v>
      </c>
      <c r="L608" s="225" t="s">
        <v>5643</v>
      </c>
      <c r="M608" s="224" t="s">
        <v>846</v>
      </c>
      <c r="N608" s="224" t="s">
        <v>1014</v>
      </c>
      <c r="O608" s="224" t="s">
        <v>920</v>
      </c>
      <c r="P608" s="225" t="s">
        <v>5644</v>
      </c>
      <c r="Q608" s="224" t="s">
        <v>861</v>
      </c>
      <c r="R608" s="225" t="s">
        <v>5645</v>
      </c>
      <c r="S608" s="225" t="s">
        <v>5645</v>
      </c>
      <c r="T608" s="225" t="s">
        <v>5642</v>
      </c>
      <c r="U608" s="224" t="s">
        <v>1260</v>
      </c>
      <c r="V608" s="224" t="s">
        <v>1260</v>
      </c>
      <c r="W608" s="224" t="s">
        <v>850</v>
      </c>
      <c r="X608" s="228" t="str">
        <f>VLOOKUP(HelpMe7[[#This Row],[Technician]],Technicians[#All],3,FALSE)</f>
        <v>RAK Ceramics</v>
      </c>
      <c r="Y608" s="228" t="str">
        <f>VLOOKUP(HelpMe7[[#This Row],[Technician]],Technicians[#All],2,FALSE)</f>
        <v>Business Head India</v>
      </c>
      <c r="Z608" s="233" t="e">
        <f>IF((TEXT("Oct 28, 2024 00:00 AM","mmm dd, yyyy hh:mm") - TEXT(HelpMe7[[#This Row],[Updated Creation Date]],"mmm dd, yyyy hh:mm"))&gt;0, "Yes","No")</f>
        <v>#VALUE!</v>
      </c>
      <c r="AA608" s="230">
        <f ca="1">IF(HelpMe7[[#This Row],[Updated Resolved Date]]="-",NOW()-TEXT(HelpMe7[[#This Row],[Updated Creation Date]],"mmm dd, yyyy hh:mm"),HelpMe7[[#This Row],[Updated Resolved Date]]-HelpMe7[[#This Row],[Updated Creation Date]])</f>
        <v>1.2499999997089617E-2</v>
      </c>
      <c r="AB608" s="231" t="e">
        <f>YEAR(TEXT(HelpMe7[[#This Row],[Updated Creation Date]],"mmm dd, yyyy hh:mm"))</f>
        <v>#VALUE!</v>
      </c>
      <c r="AC608" s="228" t="e">
        <f>WEEKNUM(TEXT(HelpMe7[[#This Row],[Updated Creation Date]],"mmm dd, yyyy hh:mm"),2)</f>
        <v>#VALUE!</v>
      </c>
      <c r="AD608" s="228" t="e">
        <f>_xlfn.CONCAT(HelpMe7[[#This Row],[Year]],"-W",HelpMe7[[#This Row],[Week'#]])</f>
        <v>#VALUE!</v>
      </c>
      <c r="AE608" s="228" t="str">
        <f>IFERROR(VLOOKUP(HelpMe7[[#This Row],[ID]],CGTracker[#All],11,FALSE),"No CG Status Found")</f>
        <v>No CG Status Found</v>
      </c>
      <c r="AF608" s="228" t="e">
        <f>MONTH(TEXT(HelpMe7[[#This Row],[Updated Creation Date]],"mmm dd, yyyy hh:mm"))</f>
        <v>#VALUE!</v>
      </c>
      <c r="AG608" s="228" t="e">
        <f>_xlfn.CONCAT(HelpMe7[[#This Row],[Year]],"-M",HelpMe7[[#This Row],[Month]])</f>
        <v>#VALUE!</v>
      </c>
      <c r="AH608" s="228" t="str">
        <f ca="1">IF(HelpMe7[[#This Row],[Age]]&lt;2,"Less than 2",IF(HelpMe7[[#This Row],[Age]]&lt;5,"From 2 to 5",IF(HelpMe7[[#This Row],[Age]]&lt;10,"From 5 to 10","More than 10")))</f>
        <v>Less than 2</v>
      </c>
      <c r="AI6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45562.45416666667</v>
      </c>
      <c r="AJ6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45562.466666666667</v>
      </c>
    </row>
    <row r="609" spans="1:36" ht="14.5">
      <c r="A609" s="237" t="s">
        <v>5646</v>
      </c>
      <c r="B609" s="224" t="s">
        <v>117</v>
      </c>
      <c r="C609" s="224" t="s">
        <v>795</v>
      </c>
      <c r="D609" s="1" t="s">
        <v>5647</v>
      </c>
      <c r="E609" s="224" t="s">
        <v>897</v>
      </c>
      <c r="F609" s="224" t="s">
        <v>941</v>
      </c>
      <c r="G609" s="224" t="s">
        <v>980</v>
      </c>
      <c r="H609" s="224" t="s">
        <v>403</v>
      </c>
      <c r="I609" s="227" t="s">
        <v>5648</v>
      </c>
      <c r="J609" s="225" t="s">
        <v>5649</v>
      </c>
      <c r="K609" s="224" t="s">
        <v>845</v>
      </c>
      <c r="L609" s="225" t="s">
        <v>5650</v>
      </c>
      <c r="M609" s="224" t="s">
        <v>897</v>
      </c>
      <c r="N609" s="224" t="s">
        <v>1005</v>
      </c>
      <c r="O609" s="224" t="s">
        <v>920</v>
      </c>
      <c r="P609" s="225" t="s">
        <v>5650</v>
      </c>
      <c r="Q609" s="224" t="s">
        <v>795</v>
      </c>
      <c r="R609" s="225" t="s">
        <v>5651</v>
      </c>
      <c r="S609" s="225" t="s">
        <v>5651</v>
      </c>
      <c r="T609" s="225" t="s">
        <v>5649</v>
      </c>
      <c r="U609" s="224" t="s">
        <v>845</v>
      </c>
      <c r="V609" s="224" t="s">
        <v>5652</v>
      </c>
      <c r="W609" s="224" t="s">
        <v>850</v>
      </c>
      <c r="X609" s="228" t="str">
        <f>VLOOKUP(HelpMe7[[#This Row],[Technician]],Technicians[#All],3,FALSE)</f>
        <v>Capgemini</v>
      </c>
      <c r="Y609" s="228" t="str">
        <f>VLOOKUP(HelpMe7[[#This Row],[Technician]],Technicians[#All],2,FALSE)</f>
        <v>SAP FICO</v>
      </c>
      <c r="Z609" s="230" t="e">
        <f>IF((TEXT("Oct 28, 2024 00:00 AM","mmm dd, yyyy hh:mm") - TEXT(HelpMe7[[#This Row],[Updated Creation Date]],"mmm dd, yyyy hh:mm"))&gt;0, "Yes","No")</f>
        <v>#VALUE!</v>
      </c>
      <c r="AA609" s="230">
        <f ca="1">IF(HelpMe7[[#This Row],[Updated Resolved Date]]="-",NOW()-TEXT(HelpMe7[[#This Row],[Updated Creation Date]],"mmm dd, yyyy hh:mm"),HelpMe7[[#This Row],[Updated Resolved Date]]-HelpMe7[[#This Row],[Updated Creation Date]])</f>
        <v>56.051388888889051</v>
      </c>
      <c r="AB609" s="231" t="e">
        <f>YEAR(TEXT(HelpMe7[[#This Row],[Updated Creation Date]],"mmm dd, yyyy hh:mm"))</f>
        <v>#VALUE!</v>
      </c>
      <c r="AC609" s="228" t="e">
        <f>WEEKNUM(TEXT(HelpMe7[[#This Row],[Updated Creation Date]],"mmm dd, yyyy hh:mm"),2)</f>
        <v>#VALUE!</v>
      </c>
      <c r="AD609" s="228" t="e">
        <f>_xlfn.CONCAT(HelpMe7[[#This Row],[Year]],"-W",HelpMe7[[#This Row],[Week'#]])</f>
        <v>#VALUE!</v>
      </c>
      <c r="AE609" s="228" t="str">
        <f>IFERROR(VLOOKUP(HelpMe7[[#This Row],[ID]],CGTracker[#All],11,FALSE),"No CG Status Found")</f>
        <v>No CG Status Found</v>
      </c>
      <c r="AF609" s="228" t="e">
        <f>MONTH(TEXT(HelpMe7[[#This Row],[Updated Creation Date]],"mmm dd, yyyy hh:mm"))</f>
        <v>#VALUE!</v>
      </c>
      <c r="AG609" s="228" t="e">
        <f>_xlfn.CONCAT(HelpMe7[[#This Row],[Year]],"-M",HelpMe7[[#This Row],[Month]])</f>
        <v>#VALUE!</v>
      </c>
      <c r="AH609" s="228" t="str">
        <f ca="1">IF(HelpMe7[[#This Row],[Age]]&lt;2,"Less than 2",IF(HelpMe7[[#This Row],[Age]]&lt;5,"From 2 to 5",IF(HelpMe7[[#This Row],[Age]]&lt;10,"From 5 to 10","More than 10")))</f>
        <v>More than 10</v>
      </c>
      <c r="AI6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45566.634722222225</v>
      </c>
      <c r="AJ6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45622.686111111114</v>
      </c>
    </row>
    <row r="610" spans="1:36" ht="14.5">
      <c r="A610" s="237" t="s">
        <v>5653</v>
      </c>
      <c r="B610" s="224" t="s">
        <v>156</v>
      </c>
      <c r="C610" s="224" t="s">
        <v>881</v>
      </c>
      <c r="D610" s="1" t="s">
        <v>1349</v>
      </c>
      <c r="E610" s="224" t="s">
        <v>991</v>
      </c>
      <c r="F610" s="224" t="s">
        <v>843</v>
      </c>
      <c r="G610" s="224" t="s">
        <v>844</v>
      </c>
      <c r="H610" s="224" t="s">
        <v>403</v>
      </c>
      <c r="I610" s="227" t="s">
        <v>5654</v>
      </c>
      <c r="J610" s="225" t="s">
        <v>5655</v>
      </c>
      <c r="K610" s="224" t="s">
        <v>845</v>
      </c>
      <c r="L610" s="225" t="s">
        <v>5656</v>
      </c>
      <c r="M610" s="224" t="s">
        <v>846</v>
      </c>
      <c r="N610" s="224" t="s">
        <v>895</v>
      </c>
      <c r="O610" s="224" t="s">
        <v>848</v>
      </c>
      <c r="P610" s="225" t="s">
        <v>5656</v>
      </c>
      <c r="Q610" s="224" t="s">
        <v>881</v>
      </c>
      <c r="R610" s="225" t="s">
        <v>5657</v>
      </c>
      <c r="S610" s="225" t="s">
        <v>5657</v>
      </c>
      <c r="T610" s="225" t="s">
        <v>5655</v>
      </c>
      <c r="U610" s="224" t="s">
        <v>1260</v>
      </c>
      <c r="V610" s="224" t="s">
        <v>1260</v>
      </c>
      <c r="W610" s="224" t="s">
        <v>850</v>
      </c>
      <c r="X610" s="228" t="str">
        <f>VLOOKUP(HelpMe7[[#This Row],[Technician]],Technicians[#All],3,FALSE)</f>
        <v>RAK Ceramics</v>
      </c>
      <c r="Y610" s="228" t="str">
        <f>VLOOKUP(HelpMe7[[#This Row],[Technician]],Technicians[#All],2,FALSE)</f>
        <v>SAP Basis</v>
      </c>
      <c r="Z610" s="233" t="e">
        <f>IF((TEXT("Oct 28, 2024 00:00 AM","mmm dd, yyyy hh:mm") - TEXT(HelpMe7[[#This Row],[Updated Creation Date]],"mmm dd, yyyy hh:mm"))&gt;0, "Yes","No")</f>
        <v>#VALUE!</v>
      </c>
      <c r="AA610" s="230">
        <f ca="1">IF(HelpMe7[[#This Row],[Updated Resolved Date]]="-",NOW()-TEXT(HelpMe7[[#This Row],[Updated Creation Date]],"mmm dd, yyyy hh:mm"),HelpMe7[[#This Row],[Updated Resolved Date]]-HelpMe7[[#This Row],[Updated Creation Date]])</f>
        <v>6.8055555551836733E-2</v>
      </c>
      <c r="AB610" s="231" t="e">
        <f>YEAR(TEXT(HelpMe7[[#This Row],[Updated Creation Date]],"mmm dd, yyyy hh:mm"))</f>
        <v>#VALUE!</v>
      </c>
      <c r="AC610" s="228" t="e">
        <f>WEEKNUM(TEXT(HelpMe7[[#This Row],[Updated Creation Date]],"mmm dd, yyyy hh:mm"),2)</f>
        <v>#VALUE!</v>
      </c>
      <c r="AD610" s="228" t="e">
        <f>_xlfn.CONCAT(HelpMe7[[#This Row],[Year]],"-W",HelpMe7[[#This Row],[Week'#]])</f>
        <v>#VALUE!</v>
      </c>
      <c r="AE610" s="228" t="str">
        <f>IFERROR(VLOOKUP(HelpMe7[[#This Row],[ID]],CGTracker[#All],11,FALSE),"No CG Status Found")</f>
        <v>No CG Status Found</v>
      </c>
      <c r="AF610" s="228" t="e">
        <f>MONTH(TEXT(HelpMe7[[#This Row],[Updated Creation Date]],"mmm dd, yyyy hh:mm"))</f>
        <v>#VALUE!</v>
      </c>
      <c r="AG610" s="228" t="e">
        <f>_xlfn.CONCAT(HelpMe7[[#This Row],[Year]],"-M",HelpMe7[[#This Row],[Month]])</f>
        <v>#VALUE!</v>
      </c>
      <c r="AH610" s="228" t="str">
        <f ca="1">IF(HelpMe7[[#This Row],[Age]]&lt;2,"Less than 2",IF(HelpMe7[[#This Row],[Age]]&lt;5,"From 2 to 5",IF(HelpMe7[[#This Row],[Age]]&lt;10,"From 5 to 10","More than 10")))</f>
        <v>Less than 2</v>
      </c>
      <c r="AI6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45565.436111111114</v>
      </c>
      <c r="AJ6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45565.504166666666</v>
      </c>
    </row>
    <row r="611" spans="1:36" ht="14.5">
      <c r="A611" s="237" t="s">
        <v>5658</v>
      </c>
      <c r="B611" s="224" t="s">
        <v>156</v>
      </c>
      <c r="C611" s="224" t="s">
        <v>795</v>
      </c>
      <c r="D611" s="1" t="s">
        <v>5659</v>
      </c>
      <c r="E611" s="224" t="s">
        <v>603</v>
      </c>
      <c r="F611" s="224" t="s">
        <v>742</v>
      </c>
      <c r="G611" s="224" t="s">
        <v>864</v>
      </c>
      <c r="H611" s="224" t="s">
        <v>403</v>
      </c>
      <c r="I611" s="227" t="s">
        <v>5660</v>
      </c>
      <c r="J611" s="225" t="s">
        <v>5661</v>
      </c>
      <c r="K611" s="224" t="s">
        <v>845</v>
      </c>
      <c r="L611" s="225" t="s">
        <v>3644</v>
      </c>
      <c r="M611" s="224" t="s">
        <v>846</v>
      </c>
      <c r="N611" s="224" t="s">
        <v>912</v>
      </c>
      <c r="O611" s="224" t="s">
        <v>920</v>
      </c>
      <c r="P611" s="225" t="s">
        <v>3644</v>
      </c>
      <c r="Q611" s="224" t="s">
        <v>795</v>
      </c>
      <c r="R611" s="225" t="s">
        <v>5662</v>
      </c>
      <c r="S611" s="225" t="s">
        <v>5662</v>
      </c>
      <c r="T611" s="225" t="s">
        <v>5661</v>
      </c>
      <c r="U611" s="224" t="s">
        <v>1260</v>
      </c>
      <c r="V611" s="224" t="s">
        <v>5663</v>
      </c>
      <c r="W611" s="224" t="s">
        <v>850</v>
      </c>
      <c r="X611" s="228" t="str">
        <f>VLOOKUP(HelpMe7[[#This Row],[Technician]],Technicians[#All],3,FALSE)</f>
        <v>RAK Ceramics</v>
      </c>
      <c r="Y611" s="228" t="str">
        <f>VLOOKUP(HelpMe7[[#This Row],[Technician]],Technicians[#All],2,FALSE)</f>
        <v>SAP SD</v>
      </c>
      <c r="Z611" s="233" t="e">
        <f>IF((TEXT("Oct 28, 2024 00:00 AM","mmm dd, yyyy hh:mm") - TEXT(HelpMe7[[#This Row],[Updated Creation Date]],"mmm dd, yyyy hh:mm"))&gt;0, "Yes","No")</f>
        <v>#VALUE!</v>
      </c>
      <c r="AA611" s="230">
        <f ca="1">IF(HelpMe7[[#This Row],[Updated Resolved Date]]="-",NOW()-TEXT(HelpMe7[[#This Row],[Updated Creation Date]],"mmm dd, yyyy hh:mm"),HelpMe7[[#This Row],[Updated Resolved Date]]-HelpMe7[[#This Row],[Updated Creation Date]])</f>
        <v>10.957638888889051</v>
      </c>
      <c r="AB611" s="231" t="e">
        <f>YEAR(TEXT(HelpMe7[[#This Row],[Updated Creation Date]],"mmm dd, yyyy hh:mm"))</f>
        <v>#VALUE!</v>
      </c>
      <c r="AC611" s="228" t="e">
        <f>WEEKNUM(TEXT(HelpMe7[[#This Row],[Updated Creation Date]],"mmm dd, yyyy hh:mm"),2)</f>
        <v>#VALUE!</v>
      </c>
      <c r="AD611" s="228" t="e">
        <f>_xlfn.CONCAT(HelpMe7[[#This Row],[Year]],"-W",HelpMe7[[#This Row],[Week'#]])</f>
        <v>#VALUE!</v>
      </c>
      <c r="AE611" s="228" t="str">
        <f>IFERROR(VLOOKUP(HelpMe7[[#This Row],[ID]],CGTracker[#All],11,FALSE),"No CG Status Found")</f>
        <v>No CG Status Found</v>
      </c>
      <c r="AF611" s="228" t="e">
        <f>MONTH(TEXT(HelpMe7[[#This Row],[Updated Creation Date]],"mmm dd, yyyy hh:mm"))</f>
        <v>#VALUE!</v>
      </c>
      <c r="AG611" s="228" t="e">
        <f>_xlfn.CONCAT(HelpMe7[[#This Row],[Year]],"-M",HelpMe7[[#This Row],[Month]])</f>
        <v>#VALUE!</v>
      </c>
      <c r="AH611" s="228" t="str">
        <f ca="1">IF(HelpMe7[[#This Row],[Age]]&lt;2,"Less than 2",IF(HelpMe7[[#This Row],[Age]]&lt;5,"From 2 to 5",IF(HelpMe7[[#This Row],[Age]]&lt;10,"From 5 to 10","More than 10")))</f>
        <v>More than 10</v>
      </c>
      <c r="AI6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45565.518750000003</v>
      </c>
      <c r="AJ6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45576.476388888892</v>
      </c>
    </row>
    <row r="612" spans="1:36" ht="26">
      <c r="A612" s="237" t="s">
        <v>5664</v>
      </c>
      <c r="B612" s="224" t="s">
        <v>117</v>
      </c>
      <c r="C612" s="224" t="s">
        <v>861</v>
      </c>
      <c r="D612" s="1" t="s">
        <v>1794</v>
      </c>
      <c r="E612" s="224" t="s">
        <v>1795</v>
      </c>
      <c r="F612" s="224" t="s">
        <v>941</v>
      </c>
      <c r="G612" s="224" t="s">
        <v>980</v>
      </c>
      <c r="H612" s="224" t="s">
        <v>746</v>
      </c>
      <c r="I612" s="227" t="s">
        <v>5665</v>
      </c>
      <c r="J612" s="225" t="s">
        <v>5666</v>
      </c>
      <c r="K612" s="224" t="s">
        <v>845</v>
      </c>
      <c r="L612" s="225" t="s">
        <v>1260</v>
      </c>
      <c r="M612" s="224" t="s">
        <v>1795</v>
      </c>
      <c r="N612" s="224" t="s">
        <v>860</v>
      </c>
      <c r="O612" s="224" t="s">
        <v>848</v>
      </c>
      <c r="P612" s="225" t="s">
        <v>3723</v>
      </c>
      <c r="Q612" s="224" t="s">
        <v>795</v>
      </c>
      <c r="R612" s="225" t="s">
        <v>1260</v>
      </c>
      <c r="S612" s="225" t="s">
        <v>5667</v>
      </c>
      <c r="T612" s="225" t="s">
        <v>5666</v>
      </c>
      <c r="U612" s="224" t="s">
        <v>845</v>
      </c>
      <c r="V612" s="224" t="s">
        <v>5668</v>
      </c>
      <c r="W612" s="224" t="s">
        <v>850</v>
      </c>
      <c r="X612" s="228" t="str">
        <f>VLOOKUP(HelpMe7[[#This Row],[Technician]],Technicians[#All],3,FALSE)</f>
        <v>Capgemini</v>
      </c>
      <c r="Y612" s="228" t="str">
        <f>VLOOKUP(HelpMe7[[#This Row],[Technician]],Technicians[#All],2,FALSE)</f>
        <v>SAP FICO</v>
      </c>
      <c r="Z612" s="233" t="e">
        <f>IF((TEXT("Oct 28, 2024 00:00 AM","mmm dd, yyyy hh:mm") - TEXT(HelpMe7[[#This Row],[Updated Creation Date]],"mmm dd, yyyy hh:mm"))&gt;0, "Yes","No")</f>
        <v>#VALUE!</v>
      </c>
      <c r="AA612" s="230">
        <f ca="1">IF(HelpMe7[[#This Row],[Updated Resolved Date]]="-",NOW()-TEXT(HelpMe7[[#This Row],[Updated Creation Date]],"mmm dd, yyyy hh:mm"),HelpMe7[[#This Row],[Updated Resolved Date]]-HelpMe7[[#This Row],[Updated Creation Date]])</f>
        <v>89.361001273144211</v>
      </c>
      <c r="AB612" s="231" t="e">
        <f>YEAR(TEXT(HelpMe7[[#This Row],[Updated Creation Date]],"mmm dd, yyyy hh:mm"))</f>
        <v>#VALUE!</v>
      </c>
      <c r="AC612" s="228" t="e">
        <f>WEEKNUM(TEXT(HelpMe7[[#This Row],[Updated Creation Date]],"mmm dd, yyyy hh:mm"),2)</f>
        <v>#VALUE!</v>
      </c>
      <c r="AD612" s="228" t="e">
        <f>_xlfn.CONCAT(HelpMe7[[#This Row],[Year]],"-W",HelpMe7[[#This Row],[Week'#]])</f>
        <v>#VALUE!</v>
      </c>
      <c r="AE612" s="228" t="str">
        <f>IFERROR(VLOOKUP(HelpMe7[[#This Row],[ID]],CGTracker[#All],11,FALSE),"No CG Status Found")</f>
        <v>No CG Status Found</v>
      </c>
      <c r="AF612" s="228" t="e">
        <f>MONTH(TEXT(HelpMe7[[#This Row],[Updated Creation Date]],"mmm dd, yyyy hh:mm"))</f>
        <v>#VALUE!</v>
      </c>
      <c r="AG612" s="228" t="e">
        <f>_xlfn.CONCAT(HelpMe7[[#This Row],[Year]],"-M",HelpMe7[[#This Row],[Month]])</f>
        <v>#VALUE!</v>
      </c>
      <c r="AH612" s="228" t="str">
        <f ca="1">IF(HelpMe7[[#This Row],[Age]]&lt;2,"Less than 2",IF(HelpMe7[[#This Row],[Age]]&lt;5,"From 2 to 5",IF(HelpMe7[[#This Row],[Age]]&lt;10,"From 5 to 10","More than 10")))</f>
        <v>More than 10</v>
      </c>
      <c r="AI6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45563.424305555556</v>
      </c>
      <c r="AJ6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13" spans="1:36" ht="14.5">
      <c r="A613" s="237" t="s">
        <v>5669</v>
      </c>
      <c r="B613" s="224" t="s">
        <v>117</v>
      </c>
      <c r="C613" s="224" t="s">
        <v>861</v>
      </c>
      <c r="D613" s="1" t="s">
        <v>1743</v>
      </c>
      <c r="E613" s="224" t="s">
        <v>1699</v>
      </c>
      <c r="F613" s="224" t="s">
        <v>843</v>
      </c>
      <c r="G613" s="224" t="s">
        <v>844</v>
      </c>
      <c r="H613" s="224" t="s">
        <v>403</v>
      </c>
      <c r="I613" s="227" t="s">
        <v>5670</v>
      </c>
      <c r="J613" s="225" t="s">
        <v>5671</v>
      </c>
      <c r="K613" s="224" t="s">
        <v>845</v>
      </c>
      <c r="L613" s="225" t="s">
        <v>4185</v>
      </c>
      <c r="M613" s="224" t="s">
        <v>1699</v>
      </c>
      <c r="N613" s="224" t="s">
        <v>927</v>
      </c>
      <c r="O613" s="224" t="s">
        <v>848</v>
      </c>
      <c r="P613" s="225" t="s">
        <v>4185</v>
      </c>
      <c r="Q613" s="224" t="s">
        <v>795</v>
      </c>
      <c r="R613" s="225" t="s">
        <v>5672</v>
      </c>
      <c r="S613" s="225" t="s">
        <v>5672</v>
      </c>
      <c r="T613" s="225" t="s">
        <v>5671</v>
      </c>
      <c r="U613" s="224" t="s">
        <v>885</v>
      </c>
      <c r="V613" s="224" t="s">
        <v>1260</v>
      </c>
      <c r="W613" s="224" t="s">
        <v>850</v>
      </c>
      <c r="X613" s="228" t="str">
        <f>VLOOKUP(HelpMe7[[#This Row],[Technician]],Technicians[#All],3,FALSE)</f>
        <v>RAK Ceramics</v>
      </c>
      <c r="Y613" s="228" t="str">
        <f>VLOOKUP(HelpMe7[[#This Row],[Technician]],Technicians[#All],2,FALSE)</f>
        <v>SAP Basis</v>
      </c>
      <c r="Z613" s="233" t="e">
        <f>IF((TEXT("Oct 28, 2024 00:00 AM","mmm dd, yyyy hh:mm") - TEXT(HelpMe7[[#This Row],[Updated Creation Date]],"mmm dd, yyyy hh:mm"))&gt;0, "Yes","No")</f>
        <v>#VALUE!</v>
      </c>
      <c r="AA613" s="230">
        <f ca="1">IF(HelpMe7[[#This Row],[Updated Resolved Date]]="-",NOW()-TEXT(HelpMe7[[#This Row],[Updated Creation Date]],"mmm dd, yyyy hh:mm"),HelpMe7[[#This Row],[Updated Resolved Date]]-HelpMe7[[#This Row],[Updated Creation Date]])</f>
        <v>0.31111111111385981</v>
      </c>
      <c r="AB613" s="231" t="e">
        <f>YEAR(TEXT(HelpMe7[[#This Row],[Updated Creation Date]],"mmm dd, yyyy hh:mm"))</f>
        <v>#VALUE!</v>
      </c>
      <c r="AC613" s="228" t="e">
        <f>WEEKNUM(TEXT(HelpMe7[[#This Row],[Updated Creation Date]],"mmm dd, yyyy hh:mm"),2)</f>
        <v>#VALUE!</v>
      </c>
      <c r="AD613" s="228" t="e">
        <f>_xlfn.CONCAT(HelpMe7[[#This Row],[Year]],"-W",HelpMe7[[#This Row],[Week'#]])</f>
        <v>#VALUE!</v>
      </c>
      <c r="AE613" s="228" t="str">
        <f>IFERROR(VLOOKUP(HelpMe7[[#This Row],[ID]],CGTracker[#All],11,FALSE),"No CG Status Found")</f>
        <v>No CG Status Found</v>
      </c>
      <c r="AF613" s="228" t="e">
        <f>MONTH(TEXT(HelpMe7[[#This Row],[Updated Creation Date]],"mmm dd, yyyy hh:mm"))</f>
        <v>#VALUE!</v>
      </c>
      <c r="AG613" s="228" t="e">
        <f>_xlfn.CONCAT(HelpMe7[[#This Row],[Year]],"-M",HelpMe7[[#This Row],[Month]])</f>
        <v>#VALUE!</v>
      </c>
      <c r="AH613" s="228" t="str">
        <f ca="1">IF(HelpMe7[[#This Row],[Age]]&lt;2,"Less than 2",IF(HelpMe7[[#This Row],[Age]]&lt;5,"From 2 to 5",IF(HelpMe7[[#This Row],[Age]]&lt;10,"From 5 to 10","More than 10")))</f>
        <v>Less than 2</v>
      </c>
      <c r="AI6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45565.384027777778</v>
      </c>
      <c r="AJ6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45565.695138888892</v>
      </c>
    </row>
    <row r="614" spans="1:36" ht="14.5">
      <c r="A614" s="237" t="s">
        <v>5673</v>
      </c>
      <c r="B614" s="224" t="s">
        <v>117</v>
      </c>
      <c r="C614" s="224" t="s">
        <v>861</v>
      </c>
      <c r="D614" s="1" t="s">
        <v>1703</v>
      </c>
      <c r="E614" s="224" t="s">
        <v>1143</v>
      </c>
      <c r="F614" s="224" t="s">
        <v>843</v>
      </c>
      <c r="G614" s="224" t="s">
        <v>844</v>
      </c>
      <c r="H614" s="224" t="s">
        <v>403</v>
      </c>
      <c r="I614" s="227" t="s">
        <v>5674</v>
      </c>
      <c r="J614" s="225" t="s">
        <v>5675</v>
      </c>
      <c r="K614" s="224" t="s">
        <v>845</v>
      </c>
      <c r="L614" s="225" t="s">
        <v>4185</v>
      </c>
      <c r="M614" s="224" t="s">
        <v>1143</v>
      </c>
      <c r="N614" s="224" t="s">
        <v>1144</v>
      </c>
      <c r="O614" s="224" t="s">
        <v>848</v>
      </c>
      <c r="P614" s="225" t="s">
        <v>5676</v>
      </c>
      <c r="Q614" s="224" t="s">
        <v>795</v>
      </c>
      <c r="R614" s="225" t="s">
        <v>5677</v>
      </c>
      <c r="S614" s="225" t="s">
        <v>5677</v>
      </c>
      <c r="T614" s="225" t="s">
        <v>5675</v>
      </c>
      <c r="U614" s="224" t="s">
        <v>885</v>
      </c>
      <c r="V614" s="224" t="s">
        <v>1260</v>
      </c>
      <c r="W614" s="224" t="s">
        <v>850</v>
      </c>
      <c r="X614" s="228" t="str">
        <f>VLOOKUP(HelpMe7[[#This Row],[Technician]],Technicians[#All],3,FALSE)</f>
        <v>RAK Ceramics</v>
      </c>
      <c r="Y614" s="228" t="str">
        <f>VLOOKUP(HelpMe7[[#This Row],[Technician]],Technicians[#All],2,FALSE)</f>
        <v>SAP Basis</v>
      </c>
      <c r="Z614" s="233" t="e">
        <f>IF((TEXT("Oct 28, 2024 00:00 AM","mmm dd, yyyy hh:mm") - TEXT(HelpMe7[[#This Row],[Updated Creation Date]],"mmm dd, yyyy hh:mm"))&gt;0, "Yes","No")</f>
        <v>#VALUE!</v>
      </c>
      <c r="AA614" s="230">
        <f ca="1">IF(HelpMe7[[#This Row],[Updated Resolved Date]]="-",NOW()-TEXT(HelpMe7[[#This Row],[Updated Creation Date]],"mmm dd, yyyy hh:mm"),HelpMe7[[#This Row],[Updated Resolved Date]]-HelpMe7[[#This Row],[Updated Creation Date]])</f>
        <v>0.2381944444423425</v>
      </c>
      <c r="AB614" s="231" t="e">
        <f>YEAR(TEXT(HelpMe7[[#This Row],[Updated Creation Date]],"mmm dd, yyyy hh:mm"))</f>
        <v>#VALUE!</v>
      </c>
      <c r="AC614" s="228" t="e">
        <f>WEEKNUM(TEXT(HelpMe7[[#This Row],[Updated Creation Date]],"mmm dd, yyyy hh:mm"),2)</f>
        <v>#VALUE!</v>
      </c>
      <c r="AD614" s="228" t="e">
        <f>_xlfn.CONCAT(HelpMe7[[#This Row],[Year]],"-W",HelpMe7[[#This Row],[Week'#]])</f>
        <v>#VALUE!</v>
      </c>
      <c r="AE614" s="228" t="str">
        <f>IFERROR(VLOOKUP(HelpMe7[[#This Row],[ID]],CGTracker[#All],11,FALSE),"No CG Status Found")</f>
        <v>No CG Status Found</v>
      </c>
      <c r="AF614" s="228" t="e">
        <f>MONTH(TEXT(HelpMe7[[#This Row],[Updated Creation Date]],"mmm dd, yyyy hh:mm"))</f>
        <v>#VALUE!</v>
      </c>
      <c r="AG614" s="228" t="e">
        <f>_xlfn.CONCAT(HelpMe7[[#This Row],[Year]],"-M",HelpMe7[[#This Row],[Month]])</f>
        <v>#VALUE!</v>
      </c>
      <c r="AH614" s="228" t="str">
        <f ca="1">IF(HelpMe7[[#This Row],[Age]]&lt;2,"Less than 2",IF(HelpMe7[[#This Row],[Age]]&lt;5,"From 2 to 5",IF(HelpMe7[[#This Row],[Age]]&lt;10,"From 5 to 10","More than 10")))</f>
        <v>Less than 2</v>
      </c>
      <c r="AI6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45565.455555555556</v>
      </c>
      <c r="AJ6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45565.693749999999</v>
      </c>
    </row>
    <row r="615" spans="1:36" ht="26">
      <c r="A615" s="237" t="s">
        <v>5678</v>
      </c>
      <c r="B615" s="224" t="s">
        <v>117</v>
      </c>
      <c r="C615" s="224" t="s">
        <v>795</v>
      </c>
      <c r="D615" s="1" t="s">
        <v>2184</v>
      </c>
      <c r="E615" s="224" t="s">
        <v>1688</v>
      </c>
      <c r="F615" s="224" t="s">
        <v>884</v>
      </c>
      <c r="G615" s="224" t="s">
        <v>844</v>
      </c>
      <c r="H615" s="224" t="s">
        <v>403</v>
      </c>
      <c r="I615" s="227" t="s">
        <v>5679</v>
      </c>
      <c r="J615" s="225" t="s">
        <v>5680</v>
      </c>
      <c r="K615" s="224" t="s">
        <v>885</v>
      </c>
      <c r="L615" s="225" t="s">
        <v>5681</v>
      </c>
      <c r="M615" s="224" t="s">
        <v>963</v>
      </c>
      <c r="N615" s="224" t="s">
        <v>860</v>
      </c>
      <c r="O615" s="224" t="s">
        <v>848</v>
      </c>
      <c r="P615" s="225" t="s">
        <v>5681</v>
      </c>
      <c r="Q615" s="224" t="s">
        <v>795</v>
      </c>
      <c r="R615" s="225" t="s">
        <v>5682</v>
      </c>
      <c r="S615" s="225" t="s">
        <v>5682</v>
      </c>
      <c r="T615" s="225" t="s">
        <v>5680</v>
      </c>
      <c r="U615" s="224" t="s">
        <v>885</v>
      </c>
      <c r="V615" s="224" t="s">
        <v>1260</v>
      </c>
      <c r="W615" s="224" t="s">
        <v>888</v>
      </c>
      <c r="X615" s="228" t="str">
        <f>VLOOKUP(HelpMe7[[#This Row],[Technician]],Technicians[#All],3,FALSE)</f>
        <v>RAK Ceramics</v>
      </c>
      <c r="Y615" s="228" t="str">
        <f>VLOOKUP(HelpMe7[[#This Row],[Technician]],Technicians[#All],2,FALSE)</f>
        <v>SAP Basis</v>
      </c>
      <c r="Z615" s="233" t="e">
        <f>IF((TEXT("Oct 28, 2024 00:00 AM","mmm dd, yyyy hh:mm") - TEXT(HelpMe7[[#This Row],[Updated Creation Date]],"mmm dd, yyyy hh:mm"))&gt;0, "Yes","No")</f>
        <v>#VALUE!</v>
      </c>
      <c r="AA615" s="230">
        <f ca="1">IF(HelpMe7[[#This Row],[Updated Resolved Date]]="-",NOW()-TEXT(HelpMe7[[#This Row],[Updated Creation Date]],"mmm dd, yyyy hh:mm"),HelpMe7[[#This Row],[Updated Resolved Date]]-HelpMe7[[#This Row],[Updated Creation Date]])</f>
        <v>0.14513888888905058</v>
      </c>
      <c r="AB615" s="231" t="e">
        <f>YEAR(TEXT(HelpMe7[[#This Row],[Updated Creation Date]],"mmm dd, yyyy hh:mm"))</f>
        <v>#VALUE!</v>
      </c>
      <c r="AC615" s="228" t="e">
        <f>WEEKNUM(TEXT(HelpMe7[[#This Row],[Updated Creation Date]],"mmm dd, yyyy hh:mm"),2)</f>
        <v>#VALUE!</v>
      </c>
      <c r="AD615" s="228" t="e">
        <f>_xlfn.CONCAT(HelpMe7[[#This Row],[Year]],"-W",HelpMe7[[#This Row],[Week'#]])</f>
        <v>#VALUE!</v>
      </c>
      <c r="AE615" s="228" t="str">
        <f>IFERROR(VLOOKUP(HelpMe7[[#This Row],[ID]],CGTracker[#All],11,FALSE),"No CG Status Found")</f>
        <v>No CG Status Found</v>
      </c>
      <c r="AF615" s="228" t="e">
        <f>MONTH(TEXT(HelpMe7[[#This Row],[Updated Creation Date]],"mmm dd, yyyy hh:mm"))</f>
        <v>#VALUE!</v>
      </c>
      <c r="AG615" s="228" t="e">
        <f>_xlfn.CONCAT(HelpMe7[[#This Row],[Year]],"-M",HelpMe7[[#This Row],[Month]])</f>
        <v>#VALUE!</v>
      </c>
      <c r="AH615" s="228" t="str">
        <f ca="1">IF(HelpMe7[[#This Row],[Age]]&lt;2,"Less than 2",IF(HelpMe7[[#This Row],[Age]]&lt;5,"From 2 to 5",IF(HelpMe7[[#This Row],[Age]]&lt;10,"From 5 to 10","More than 10")))</f>
        <v>Less than 2</v>
      </c>
      <c r="AI6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45566.348611111112</v>
      </c>
      <c r="AJ6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45566.493750000001</v>
      </c>
    </row>
    <row r="616" spans="1:36" ht="26">
      <c r="A616" s="237" t="s">
        <v>5683</v>
      </c>
      <c r="B616" s="224" t="s">
        <v>117</v>
      </c>
      <c r="C616" s="224" t="s">
        <v>861</v>
      </c>
      <c r="D616" s="1" t="s">
        <v>1818</v>
      </c>
      <c r="E616" s="224" t="s">
        <v>894</v>
      </c>
      <c r="F616" s="224" t="s">
        <v>867</v>
      </c>
      <c r="G616" s="224" t="s">
        <v>1364</v>
      </c>
      <c r="H616" s="224" t="s">
        <v>746</v>
      </c>
      <c r="I616" s="227" t="s">
        <v>5684</v>
      </c>
      <c r="J616" s="225" t="s">
        <v>5685</v>
      </c>
      <c r="K616" s="224" t="s">
        <v>845</v>
      </c>
      <c r="L616" s="225" t="s">
        <v>1260</v>
      </c>
      <c r="M616" s="224" t="s">
        <v>894</v>
      </c>
      <c r="N616" s="224" t="s">
        <v>895</v>
      </c>
      <c r="O616" s="224" t="s">
        <v>848</v>
      </c>
      <c r="P616" s="225" t="s">
        <v>5686</v>
      </c>
      <c r="Q616" s="224" t="s">
        <v>795</v>
      </c>
      <c r="R616" s="225" t="s">
        <v>1260</v>
      </c>
      <c r="S616" s="225" t="s">
        <v>1260</v>
      </c>
      <c r="T616" s="225" t="s">
        <v>5685</v>
      </c>
      <c r="U616" s="224" t="s">
        <v>845</v>
      </c>
      <c r="V616" s="224" t="s">
        <v>5687</v>
      </c>
      <c r="W616" s="224" t="s">
        <v>850</v>
      </c>
      <c r="X616" s="228" t="str">
        <f>VLOOKUP(HelpMe7[[#This Row],[Technician]],Technicians[#All],3,FALSE)</f>
        <v>Capgemini</v>
      </c>
      <c r="Y616" s="228" t="str">
        <f>VLOOKUP(HelpMe7[[#This Row],[Technician]],Technicians[#All],2,FALSE)</f>
        <v>SAP PP</v>
      </c>
      <c r="Z616" s="233" t="e">
        <f>IF((TEXT("Oct 28, 2024 00:00 AM","mmm dd, yyyy hh:mm") - TEXT(HelpMe7[[#This Row],[Updated Creation Date]],"mmm dd, yyyy hh:mm"))&gt;0, "Yes","No")</f>
        <v>#VALUE!</v>
      </c>
      <c r="AA616" s="230">
        <f ca="1">IF(HelpMe7[[#This Row],[Updated Resolved Date]]="-",NOW()-TEXT(HelpMe7[[#This Row],[Updated Creation Date]],"mmm dd, yyyy hh:mm"),HelpMe7[[#This Row],[Updated Resolved Date]]-HelpMe7[[#This Row],[Updated Creation Date]])</f>
        <v>87.361001273144211</v>
      </c>
      <c r="AB616" s="231" t="e">
        <f>YEAR(TEXT(HelpMe7[[#This Row],[Updated Creation Date]],"mmm dd, yyyy hh:mm"))</f>
        <v>#VALUE!</v>
      </c>
      <c r="AC616" s="228" t="e">
        <f>WEEKNUM(TEXT(HelpMe7[[#This Row],[Updated Creation Date]],"mmm dd, yyyy hh:mm"),2)</f>
        <v>#VALUE!</v>
      </c>
      <c r="AD616" s="228" t="e">
        <f>_xlfn.CONCAT(HelpMe7[[#This Row],[Year]],"-W",HelpMe7[[#This Row],[Week'#]])</f>
        <v>#VALUE!</v>
      </c>
      <c r="AE616" s="228" t="str">
        <f>IFERROR(VLOOKUP(HelpMe7[[#This Row],[ID]],CGTracker[#All],11,FALSE),"No CG Status Found")</f>
        <v>No CG Status Found</v>
      </c>
      <c r="AF616" s="228" t="e">
        <f>MONTH(TEXT(HelpMe7[[#This Row],[Updated Creation Date]],"mmm dd, yyyy hh:mm"))</f>
        <v>#VALUE!</v>
      </c>
      <c r="AG616" s="228" t="e">
        <f>_xlfn.CONCAT(HelpMe7[[#This Row],[Year]],"-M",HelpMe7[[#This Row],[Month]])</f>
        <v>#VALUE!</v>
      </c>
      <c r="AH616" s="228" t="str">
        <f ca="1">IF(HelpMe7[[#This Row],[Age]]&lt;2,"Less than 2",IF(HelpMe7[[#This Row],[Age]]&lt;5,"From 2 to 5",IF(HelpMe7[[#This Row],[Age]]&lt;10,"From 5 to 10","More than 10")))</f>
        <v>More than 10</v>
      </c>
      <c r="AI6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45565.424305555556</v>
      </c>
      <c r="AJ6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17" spans="1:36" ht="14.5">
      <c r="A617" s="237" t="s">
        <v>5688</v>
      </c>
      <c r="B617" s="224" t="s">
        <v>117</v>
      </c>
      <c r="C617" s="224" t="s">
        <v>795</v>
      </c>
      <c r="D617" s="1" t="s">
        <v>1677</v>
      </c>
      <c r="E617" s="224" t="s">
        <v>1427</v>
      </c>
      <c r="F617" s="224" t="s">
        <v>843</v>
      </c>
      <c r="G617" s="224" t="s">
        <v>844</v>
      </c>
      <c r="H617" s="224" t="s">
        <v>403</v>
      </c>
      <c r="I617" s="227" t="s">
        <v>5689</v>
      </c>
      <c r="J617" s="225" t="s">
        <v>5690</v>
      </c>
      <c r="K617" s="224" t="s">
        <v>845</v>
      </c>
      <c r="L617" s="225" t="s">
        <v>5691</v>
      </c>
      <c r="M617" s="224" t="s">
        <v>1427</v>
      </c>
      <c r="N617" s="224" t="s">
        <v>971</v>
      </c>
      <c r="O617" s="224" t="s">
        <v>848</v>
      </c>
      <c r="P617" s="225" t="s">
        <v>5691</v>
      </c>
      <c r="Q617" s="224" t="s">
        <v>795</v>
      </c>
      <c r="R617" s="225" t="s">
        <v>5692</v>
      </c>
      <c r="S617" s="225" t="s">
        <v>5693</v>
      </c>
      <c r="T617" s="225" t="s">
        <v>5690</v>
      </c>
      <c r="U617" s="224" t="s">
        <v>885</v>
      </c>
      <c r="V617" s="224" t="s">
        <v>1260</v>
      </c>
      <c r="W617" s="224" t="s">
        <v>850</v>
      </c>
      <c r="X617" s="228" t="str">
        <f>VLOOKUP(HelpMe7[[#This Row],[Technician]],Technicians[#All],3,FALSE)</f>
        <v>RAK Ceramics</v>
      </c>
      <c r="Y617" s="228" t="str">
        <f>VLOOKUP(HelpMe7[[#This Row],[Technician]],Technicians[#All],2,FALSE)</f>
        <v>SAP Basis</v>
      </c>
      <c r="Z617" s="233" t="e">
        <f>IF((TEXT("Oct 28, 2024 00:00 AM","mmm dd, yyyy hh:mm") - TEXT(HelpMe7[[#This Row],[Updated Creation Date]],"mmm dd, yyyy hh:mm"))&gt;0, "Yes","No")</f>
        <v>#VALUE!</v>
      </c>
      <c r="AA617" s="230">
        <f ca="1">IF(HelpMe7[[#This Row],[Updated Resolved Date]]="-",NOW()-TEXT(HelpMe7[[#This Row],[Updated Creation Date]],"mmm dd, yyyy hh:mm"),HelpMe7[[#This Row],[Updated Resolved Date]]-HelpMe7[[#This Row],[Updated Creation Date]])</f>
        <v>15.86250000000291</v>
      </c>
      <c r="AB617" s="231" t="e">
        <f>YEAR(TEXT(HelpMe7[[#This Row],[Updated Creation Date]],"mmm dd, yyyy hh:mm"))</f>
        <v>#VALUE!</v>
      </c>
      <c r="AC617" s="228" t="e">
        <f>WEEKNUM(TEXT(HelpMe7[[#This Row],[Updated Creation Date]],"mmm dd, yyyy hh:mm"),2)</f>
        <v>#VALUE!</v>
      </c>
      <c r="AD617" s="228" t="e">
        <f>_xlfn.CONCAT(HelpMe7[[#This Row],[Year]],"-W",HelpMe7[[#This Row],[Week'#]])</f>
        <v>#VALUE!</v>
      </c>
      <c r="AE617" s="228" t="str">
        <f>IFERROR(VLOOKUP(HelpMe7[[#This Row],[ID]],CGTracker[#All],11,FALSE),"No CG Status Found")</f>
        <v>No CG Status Found</v>
      </c>
      <c r="AF617" s="228" t="e">
        <f>MONTH(TEXT(HelpMe7[[#This Row],[Updated Creation Date]],"mmm dd, yyyy hh:mm"))</f>
        <v>#VALUE!</v>
      </c>
      <c r="AG617" s="228" t="e">
        <f>_xlfn.CONCAT(HelpMe7[[#This Row],[Year]],"-M",HelpMe7[[#This Row],[Month]])</f>
        <v>#VALUE!</v>
      </c>
      <c r="AH617" s="228" t="str">
        <f ca="1">IF(HelpMe7[[#This Row],[Age]]&lt;2,"Less than 2",IF(HelpMe7[[#This Row],[Age]]&lt;5,"From 2 to 5",IF(HelpMe7[[#This Row],[Age]]&lt;10,"From 5 to 10","More than 10")))</f>
        <v>More than 10</v>
      </c>
      <c r="AI6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45565.619444444441</v>
      </c>
      <c r="AJ6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45581.481944444444</v>
      </c>
    </row>
    <row r="618" spans="1:36" ht="26">
      <c r="A618" s="237">
        <v>4000003522</v>
      </c>
      <c r="B618" s="224" t="s">
        <v>156</v>
      </c>
      <c r="C618" s="224" t="s">
        <v>861</v>
      </c>
      <c r="D618" s="1" t="s">
        <v>66</v>
      </c>
      <c r="E618" s="224" t="s">
        <v>1109</v>
      </c>
      <c r="F618" s="224" t="s">
        <v>518</v>
      </c>
      <c r="G618" s="224" t="s">
        <v>516</v>
      </c>
      <c r="H618" s="224" t="s">
        <v>746</v>
      </c>
      <c r="I618" s="227" t="s">
        <v>5694</v>
      </c>
      <c r="J618" s="225" t="s">
        <v>5695</v>
      </c>
      <c r="K618" s="224" t="s">
        <v>845</v>
      </c>
      <c r="L618" s="225" t="s">
        <v>1260</v>
      </c>
      <c r="M618" s="224" t="s">
        <v>1109</v>
      </c>
      <c r="N618" s="224" t="s">
        <v>924</v>
      </c>
      <c r="O618" s="224" t="s">
        <v>848</v>
      </c>
      <c r="P618" s="225" t="s">
        <v>5696</v>
      </c>
      <c r="Q618" s="224" t="s">
        <v>795</v>
      </c>
      <c r="R618" s="225" t="s">
        <v>1260</v>
      </c>
      <c r="S618" s="225" t="s">
        <v>5697</v>
      </c>
      <c r="T618" s="225" t="s">
        <v>5695</v>
      </c>
      <c r="U618" s="224" t="s">
        <v>1260</v>
      </c>
      <c r="V618" s="224" t="s">
        <v>1260</v>
      </c>
      <c r="W618" s="224" t="s">
        <v>1033</v>
      </c>
      <c r="X618" s="228" t="str">
        <f>VLOOKUP(HelpMe7[[#This Row],[Technician]],Technicians[#All],3,FALSE)</f>
        <v>Capgemini</v>
      </c>
      <c r="Y618" s="228" t="str">
        <f>VLOOKUP(HelpMe7[[#This Row],[Technician]],Technicians[#All],2,FALSE)</f>
        <v>SAP SD</v>
      </c>
      <c r="Z618" s="230" t="e">
        <f>IF((TEXT("Oct 28, 2024 00:00 AM","mmm dd, yyyy hh:mm") - TEXT(HelpMe7[[#This Row],[Updated Creation Date]],"mmm dd, yyyy hh:mm"))&gt;0, "Yes","No")</f>
        <v>#VALUE!</v>
      </c>
      <c r="AA618" s="230">
        <f ca="1">IF(HelpMe7[[#This Row],[Updated Resolved Date]]="-",NOW()-TEXT(HelpMe7[[#This Row],[Updated Creation Date]],"mmm dd, yyyy hh:mm"),HelpMe7[[#This Row],[Updated Resolved Date]]-HelpMe7[[#This Row],[Updated Creation Date]])</f>
        <v>87.33947349536902</v>
      </c>
      <c r="AB618" s="231" t="e">
        <f>YEAR(TEXT(HelpMe7[[#This Row],[Updated Creation Date]],"mmm dd, yyyy hh:mm"))</f>
        <v>#VALUE!</v>
      </c>
      <c r="AC618" s="228" t="e">
        <f>WEEKNUM(TEXT(HelpMe7[[#This Row],[Updated Creation Date]],"mmm dd, yyyy hh:mm"),2)</f>
        <v>#VALUE!</v>
      </c>
      <c r="AD618" s="228" t="e">
        <f>_xlfn.CONCAT(HelpMe7[[#This Row],[Year]],"-W",HelpMe7[[#This Row],[Week'#]])</f>
        <v>#VALUE!</v>
      </c>
      <c r="AE618" s="228" t="str">
        <f>IFERROR(VLOOKUP(HelpMe7[[#This Row],[ID]],CGTracker[#All],11,FALSE),"No CG Status Found")</f>
        <v>User acceptance</v>
      </c>
      <c r="AF618" s="228" t="e">
        <f>MONTH(TEXT(HelpMe7[[#This Row],[Updated Creation Date]],"mmm dd, yyyy hh:mm"))</f>
        <v>#VALUE!</v>
      </c>
      <c r="AG618" s="228" t="e">
        <f>_xlfn.CONCAT(HelpMe7[[#This Row],[Year]],"-M",HelpMe7[[#This Row],[Month]])</f>
        <v>#VALUE!</v>
      </c>
      <c r="AH618" s="228" t="str">
        <f ca="1">IF(HelpMe7[[#This Row],[Age]]&lt;2,"Less than 2",IF(HelpMe7[[#This Row],[Age]]&lt;5,"From 2 to 5",IF(HelpMe7[[#This Row],[Age]]&lt;10,"From 5 to 10","More than 10")))</f>
        <v>More than 10</v>
      </c>
      <c r="AI6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45565.445833333331</v>
      </c>
      <c r="AJ6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19" spans="1:36" ht="14.5">
      <c r="A619" s="237" t="s">
        <v>5698</v>
      </c>
      <c r="B619" s="224" t="s">
        <v>117</v>
      </c>
      <c r="C619" s="224" t="s">
        <v>795</v>
      </c>
      <c r="D619" s="1" t="s">
        <v>1735</v>
      </c>
      <c r="E619" s="224" t="s">
        <v>911</v>
      </c>
      <c r="F619" s="224" t="s">
        <v>843</v>
      </c>
      <c r="G619" s="224" t="s">
        <v>844</v>
      </c>
      <c r="H619" s="224" t="s">
        <v>403</v>
      </c>
      <c r="I619" s="227" t="s">
        <v>5699</v>
      </c>
      <c r="J619" s="225" t="s">
        <v>5700</v>
      </c>
      <c r="K619" s="224" t="s">
        <v>845</v>
      </c>
      <c r="L619" s="225" t="s">
        <v>5492</v>
      </c>
      <c r="M619" s="224" t="s">
        <v>911</v>
      </c>
      <c r="N619" s="224" t="s">
        <v>912</v>
      </c>
      <c r="O619" s="224" t="s">
        <v>848</v>
      </c>
      <c r="P619" s="225" t="s">
        <v>5492</v>
      </c>
      <c r="Q619" s="224" t="s">
        <v>795</v>
      </c>
      <c r="R619" s="225" t="s">
        <v>5701</v>
      </c>
      <c r="S619" s="225" t="s">
        <v>5701</v>
      </c>
      <c r="T619" s="225" t="s">
        <v>5700</v>
      </c>
      <c r="U619" s="224" t="s">
        <v>885</v>
      </c>
      <c r="V619" s="224" t="s">
        <v>1260</v>
      </c>
      <c r="W619" s="224" t="s">
        <v>850</v>
      </c>
      <c r="X619" s="228" t="str">
        <f>VLOOKUP(HelpMe7[[#This Row],[Technician]],Technicians[#All],3,FALSE)</f>
        <v>RAK Ceramics</v>
      </c>
      <c r="Y619" s="228" t="str">
        <f>VLOOKUP(HelpMe7[[#This Row],[Technician]],Technicians[#All],2,FALSE)</f>
        <v>SAP Basis</v>
      </c>
      <c r="Z619" s="230" t="e">
        <f>IF((TEXT("Oct 28, 2024 00:00 AM","mmm dd, yyyy hh:mm") - TEXT(HelpMe7[[#This Row],[Updated Creation Date]],"mmm dd, yyyy hh:mm"))&gt;0, "Yes","No")</f>
        <v>#VALUE!</v>
      </c>
      <c r="AA619" s="230">
        <f ca="1">IF(HelpMe7[[#This Row],[Updated Resolved Date]]="-",NOW()-TEXT(HelpMe7[[#This Row],[Updated Creation Date]],"mmm dd, yyyy hh:mm"),HelpMe7[[#This Row],[Updated Resolved Date]]-HelpMe7[[#This Row],[Updated Creation Date]])</f>
        <v>1.7708333333284827</v>
      </c>
      <c r="AB619" s="231" t="e">
        <f>YEAR(TEXT(HelpMe7[[#This Row],[Updated Creation Date]],"mmm dd, yyyy hh:mm"))</f>
        <v>#VALUE!</v>
      </c>
      <c r="AC619" s="228" t="e">
        <f>WEEKNUM(TEXT(HelpMe7[[#This Row],[Updated Creation Date]],"mmm dd, yyyy hh:mm"),2)</f>
        <v>#VALUE!</v>
      </c>
      <c r="AD619" s="228" t="e">
        <f>_xlfn.CONCAT(HelpMe7[[#This Row],[Year]],"-W",HelpMe7[[#This Row],[Week'#]])</f>
        <v>#VALUE!</v>
      </c>
      <c r="AE619" s="228" t="str">
        <f>IFERROR(VLOOKUP(HelpMe7[[#This Row],[ID]],CGTracker[#All],11,FALSE),"No CG Status Found")</f>
        <v>No CG Status Found</v>
      </c>
      <c r="AF619" s="228" t="e">
        <f>MONTH(TEXT(HelpMe7[[#This Row],[Updated Creation Date]],"mmm dd, yyyy hh:mm"))</f>
        <v>#VALUE!</v>
      </c>
      <c r="AG619" s="228" t="e">
        <f>_xlfn.CONCAT(HelpMe7[[#This Row],[Year]],"-M",HelpMe7[[#This Row],[Month]])</f>
        <v>#VALUE!</v>
      </c>
      <c r="AH619" s="228" t="str">
        <f ca="1">IF(HelpMe7[[#This Row],[Age]]&lt;2,"Less than 2",IF(HelpMe7[[#This Row],[Age]]&lt;5,"From 2 to 5",IF(HelpMe7[[#This Row],[Age]]&lt;10,"From 5 to 10","More than 10")))</f>
        <v>Less than 2</v>
      </c>
      <c r="AI6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45565.656944444447</v>
      </c>
      <c r="AJ6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45567.427777777775</v>
      </c>
    </row>
    <row r="620" spans="1:36" ht="26">
      <c r="A620" s="237" t="s">
        <v>5702</v>
      </c>
      <c r="B620" s="224" t="s">
        <v>156</v>
      </c>
      <c r="C620" s="224" t="s">
        <v>795</v>
      </c>
      <c r="D620" s="1" t="s">
        <v>2243</v>
      </c>
      <c r="E620" s="224" t="s">
        <v>988</v>
      </c>
      <c r="F620" s="224" t="s">
        <v>854</v>
      </c>
      <c r="G620" s="224" t="s">
        <v>855</v>
      </c>
      <c r="H620" s="224" t="s">
        <v>403</v>
      </c>
      <c r="I620" s="227" t="s">
        <v>5703</v>
      </c>
      <c r="J620" s="225" t="s">
        <v>5680</v>
      </c>
      <c r="K620" s="224" t="s">
        <v>845</v>
      </c>
      <c r="L620" s="225" t="s">
        <v>5704</v>
      </c>
      <c r="M620" s="224" t="s">
        <v>988</v>
      </c>
      <c r="N620" s="224" t="s">
        <v>895</v>
      </c>
      <c r="O620" s="224" t="s">
        <v>848</v>
      </c>
      <c r="P620" s="225" t="s">
        <v>5704</v>
      </c>
      <c r="Q620" s="224" t="s">
        <v>795</v>
      </c>
      <c r="R620" s="225" t="s">
        <v>5705</v>
      </c>
      <c r="S620" s="225" t="s">
        <v>5705</v>
      </c>
      <c r="T620" s="225" t="s">
        <v>5680</v>
      </c>
      <c r="U620" s="224" t="s">
        <v>1260</v>
      </c>
      <c r="V620" s="224" t="s">
        <v>1260</v>
      </c>
      <c r="W620" s="224" t="s">
        <v>850</v>
      </c>
      <c r="X620" s="228" t="str">
        <f>VLOOKUP(HelpMe7[[#This Row],[Technician]],Technicians[#All],3,FALSE)</f>
        <v>RAK Ceramics</v>
      </c>
      <c r="Y620" s="228" t="str">
        <f>VLOOKUP(HelpMe7[[#This Row],[Technician]],Technicians[#All],2,FALSE)</f>
        <v>SAP PP</v>
      </c>
      <c r="Z620" s="233" t="e">
        <f>IF((TEXT("Oct 28, 2024 00:00 AM","mmm dd, yyyy hh:mm") - TEXT(HelpMe7[[#This Row],[Updated Creation Date]],"mmm dd, yyyy hh:mm"))&gt;0, "Yes","No")</f>
        <v>#VALUE!</v>
      </c>
      <c r="AA620" s="230">
        <f ca="1">IF(HelpMe7[[#This Row],[Updated Resolved Date]]="-",NOW()-TEXT(HelpMe7[[#This Row],[Updated Creation Date]],"mmm dd, yyyy hh:mm"),HelpMe7[[#This Row],[Updated Resolved Date]]-HelpMe7[[#This Row],[Updated Creation Date]])</f>
        <v>0.62986111111240461</v>
      </c>
      <c r="AB620" s="231" t="e">
        <f>YEAR(TEXT(HelpMe7[[#This Row],[Updated Creation Date]],"mmm dd, yyyy hh:mm"))</f>
        <v>#VALUE!</v>
      </c>
      <c r="AC620" s="228" t="e">
        <f>WEEKNUM(TEXT(HelpMe7[[#This Row],[Updated Creation Date]],"mmm dd, yyyy hh:mm"),2)</f>
        <v>#VALUE!</v>
      </c>
      <c r="AD620" s="228" t="e">
        <f>_xlfn.CONCAT(HelpMe7[[#This Row],[Year]],"-W",HelpMe7[[#This Row],[Week'#]])</f>
        <v>#VALUE!</v>
      </c>
      <c r="AE620" s="228" t="str">
        <f>IFERROR(VLOOKUP(HelpMe7[[#This Row],[ID]],CGTracker[#All],11,FALSE),"No CG Status Found")</f>
        <v>No CG Status Found</v>
      </c>
      <c r="AF620" s="228" t="e">
        <f>MONTH(TEXT(HelpMe7[[#This Row],[Updated Creation Date]],"mmm dd, yyyy hh:mm"))</f>
        <v>#VALUE!</v>
      </c>
      <c r="AG620" s="228" t="e">
        <f>_xlfn.CONCAT(HelpMe7[[#This Row],[Year]],"-M",HelpMe7[[#This Row],[Month]])</f>
        <v>#VALUE!</v>
      </c>
      <c r="AH620" s="228" t="str">
        <f ca="1">IF(HelpMe7[[#This Row],[Age]]&lt;2,"Less than 2",IF(HelpMe7[[#This Row],[Age]]&lt;5,"From 2 to 5",IF(HelpMe7[[#This Row],[Age]]&lt;10,"From 5 to 10","More than 10")))</f>
        <v>Less than 2</v>
      </c>
      <c r="AI6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45565.762499999997</v>
      </c>
      <c r="AJ6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45566.392361111109</v>
      </c>
    </row>
    <row r="621" spans="1:36" ht="14.5">
      <c r="A621" s="237" t="s">
        <v>5706</v>
      </c>
      <c r="B621" s="224" t="s">
        <v>117</v>
      </c>
      <c r="C621" s="224" t="s">
        <v>906</v>
      </c>
      <c r="D621" s="1" t="s">
        <v>1792</v>
      </c>
      <c r="E621" s="224" t="s">
        <v>950</v>
      </c>
      <c r="F621" s="224" t="s">
        <v>870</v>
      </c>
      <c r="G621" s="224" t="s">
        <v>864</v>
      </c>
      <c r="H621" s="224" t="s">
        <v>403</v>
      </c>
      <c r="I621" s="227" t="s">
        <v>5707</v>
      </c>
      <c r="J621" s="225" t="s">
        <v>4180</v>
      </c>
      <c r="K621" s="224" t="s">
        <v>845</v>
      </c>
      <c r="L621" s="225" t="s">
        <v>5708</v>
      </c>
      <c r="M621" s="224" t="s">
        <v>950</v>
      </c>
      <c r="N621" s="224" t="s">
        <v>924</v>
      </c>
      <c r="O621" s="224" t="s">
        <v>848</v>
      </c>
      <c r="P621" s="225" t="s">
        <v>5708</v>
      </c>
      <c r="Q621" s="224" t="s">
        <v>861</v>
      </c>
      <c r="R621" s="225" t="s">
        <v>5709</v>
      </c>
      <c r="S621" s="225" t="s">
        <v>5710</v>
      </c>
      <c r="T621" s="225" t="s">
        <v>4180</v>
      </c>
      <c r="U621" s="224" t="s">
        <v>845</v>
      </c>
      <c r="V621" s="224" t="s">
        <v>1260</v>
      </c>
      <c r="W621" s="224" t="s">
        <v>850</v>
      </c>
      <c r="X621" s="228" t="str">
        <f>VLOOKUP(HelpMe7[[#This Row],[Technician]],Technicians[#All],3,FALSE)</f>
        <v>Capgemini</v>
      </c>
      <c r="Y621" s="228" t="str">
        <f>VLOOKUP(HelpMe7[[#This Row],[Technician]],Technicians[#All],2,FALSE)</f>
        <v>SAP MM</v>
      </c>
      <c r="Z621" s="233" t="e">
        <f>IF((TEXT("Oct 28, 2024 00:00 AM","mmm dd, yyyy hh:mm") - TEXT(HelpMe7[[#This Row],[Updated Creation Date]],"mmm dd, yyyy hh:mm"))&gt;0, "Yes","No")</f>
        <v>#VALUE!</v>
      </c>
      <c r="AA621" s="230">
        <f ca="1">IF(HelpMe7[[#This Row],[Updated Resolved Date]]="-",NOW()-TEXT(HelpMe7[[#This Row],[Updated Creation Date]],"mmm dd, yyyy hh:mm"),HelpMe7[[#This Row],[Updated Resolved Date]]-HelpMe7[[#This Row],[Updated Creation Date]])</f>
        <v>64.952777777783922</v>
      </c>
      <c r="AB621" s="231" t="e">
        <f>YEAR(TEXT(HelpMe7[[#This Row],[Updated Creation Date]],"mmm dd, yyyy hh:mm"))</f>
        <v>#VALUE!</v>
      </c>
      <c r="AC621" s="228" t="e">
        <f>WEEKNUM(TEXT(HelpMe7[[#This Row],[Updated Creation Date]],"mmm dd, yyyy hh:mm"),2)</f>
        <v>#VALUE!</v>
      </c>
      <c r="AD621" s="228" t="e">
        <f>_xlfn.CONCAT(HelpMe7[[#This Row],[Year]],"-W",HelpMe7[[#This Row],[Week'#]])</f>
        <v>#VALUE!</v>
      </c>
      <c r="AE621" s="228" t="str">
        <f>IFERROR(VLOOKUP(HelpMe7[[#This Row],[ID]],CGTracker[#All],11,FALSE),"No CG Status Found")</f>
        <v>No CG Status Found</v>
      </c>
      <c r="AF621" s="228" t="e">
        <f>MONTH(TEXT(HelpMe7[[#This Row],[Updated Creation Date]],"mmm dd, yyyy hh:mm"))</f>
        <v>#VALUE!</v>
      </c>
      <c r="AG621" s="228" t="e">
        <f>_xlfn.CONCAT(HelpMe7[[#This Row],[Year]],"-M",HelpMe7[[#This Row],[Month]])</f>
        <v>#VALUE!</v>
      </c>
      <c r="AH621" s="228" t="str">
        <f ca="1">IF(HelpMe7[[#This Row],[Age]]&lt;2,"Less than 2",IF(HelpMe7[[#This Row],[Age]]&lt;5,"From 2 to 5",IF(HelpMe7[[#This Row],[Age]]&lt;10,"From 5 to 10","More than 10")))</f>
        <v>More than 10</v>
      </c>
      <c r="AI6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45565.677777777775</v>
      </c>
      <c r="AJ6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45630.630555555559</v>
      </c>
    </row>
    <row r="622" spans="1:36" ht="14.5">
      <c r="A622" s="237" t="s">
        <v>5711</v>
      </c>
      <c r="B622" s="224" t="s">
        <v>156</v>
      </c>
      <c r="C622" s="224" t="s">
        <v>861</v>
      </c>
      <c r="D622" s="1" t="s">
        <v>1163</v>
      </c>
      <c r="E622" s="224" t="s">
        <v>1164</v>
      </c>
      <c r="F622" s="224" t="s">
        <v>742</v>
      </c>
      <c r="G622" s="224" t="s">
        <v>864</v>
      </c>
      <c r="H622" s="224" t="s">
        <v>403</v>
      </c>
      <c r="I622" s="227" t="s">
        <v>5712</v>
      </c>
      <c r="J622" s="225" t="s">
        <v>5713</v>
      </c>
      <c r="K622" s="224" t="s">
        <v>845</v>
      </c>
      <c r="L622" s="225" t="s">
        <v>5714</v>
      </c>
      <c r="M622" s="224" t="s">
        <v>1164</v>
      </c>
      <c r="N622" s="224" t="s">
        <v>983</v>
      </c>
      <c r="O622" s="224" t="s">
        <v>848</v>
      </c>
      <c r="P622" s="225" t="s">
        <v>5714</v>
      </c>
      <c r="Q622" s="224" t="s">
        <v>795</v>
      </c>
      <c r="R622" s="225" t="s">
        <v>5715</v>
      </c>
      <c r="S622" s="225" t="s">
        <v>5716</v>
      </c>
      <c r="T622" s="225" t="s">
        <v>5713</v>
      </c>
      <c r="U622" s="224" t="s">
        <v>1260</v>
      </c>
      <c r="V622" s="224" t="s">
        <v>1260</v>
      </c>
      <c r="W622" s="224" t="s">
        <v>850</v>
      </c>
      <c r="X622" s="228" t="str">
        <f>VLOOKUP(HelpMe7[[#This Row],[Technician]],Technicians[#All],3,FALSE)</f>
        <v>RAK Ceramics</v>
      </c>
      <c r="Y622" s="228" t="str">
        <f>VLOOKUP(HelpMe7[[#This Row],[Technician]],Technicians[#All],2,FALSE)</f>
        <v>SAP SD</v>
      </c>
      <c r="Z622" s="233" t="e">
        <f>IF((TEXT("Oct 28, 2024 00:00 AM","mmm dd, yyyy hh:mm") - TEXT(HelpMe7[[#This Row],[Updated Creation Date]],"mmm dd, yyyy hh:mm"))&gt;0, "Yes","No")</f>
        <v>#VALUE!</v>
      </c>
      <c r="AA622" s="230">
        <f ca="1">IF(HelpMe7[[#This Row],[Updated Resolved Date]]="-",NOW()-TEXT(HelpMe7[[#This Row],[Updated Creation Date]],"mmm dd, yyyy hh:mm"),HelpMe7[[#This Row],[Updated Resolved Date]]-HelpMe7[[#This Row],[Updated Creation Date]])</f>
        <v>17.79374999999709</v>
      </c>
      <c r="AB622" s="231" t="e">
        <f>YEAR(TEXT(HelpMe7[[#This Row],[Updated Creation Date]],"mmm dd, yyyy hh:mm"))</f>
        <v>#VALUE!</v>
      </c>
      <c r="AC622" s="228" t="e">
        <f>WEEKNUM(TEXT(HelpMe7[[#This Row],[Updated Creation Date]],"mmm dd, yyyy hh:mm"),2)</f>
        <v>#VALUE!</v>
      </c>
      <c r="AD622" s="228" t="e">
        <f>_xlfn.CONCAT(HelpMe7[[#This Row],[Year]],"-W",HelpMe7[[#This Row],[Week'#]])</f>
        <v>#VALUE!</v>
      </c>
      <c r="AE622" s="228" t="str">
        <f>IFERROR(VLOOKUP(HelpMe7[[#This Row],[ID]],CGTracker[#All],11,FALSE),"No CG Status Found")</f>
        <v>No CG Status Found</v>
      </c>
      <c r="AF622" s="228" t="e">
        <f>MONTH(TEXT(HelpMe7[[#This Row],[Updated Creation Date]],"mmm dd, yyyy hh:mm"))</f>
        <v>#VALUE!</v>
      </c>
      <c r="AG622" s="228" t="e">
        <f>_xlfn.CONCAT(HelpMe7[[#This Row],[Year]],"-M",HelpMe7[[#This Row],[Month]])</f>
        <v>#VALUE!</v>
      </c>
      <c r="AH622" s="228" t="str">
        <f ca="1">IF(HelpMe7[[#This Row],[Age]]&lt;2,"Less than 2",IF(HelpMe7[[#This Row],[Age]]&lt;5,"From 2 to 5",IF(HelpMe7[[#This Row],[Age]]&lt;10,"From 5 to 10","More than 10")))</f>
        <v>More than 10</v>
      </c>
      <c r="AI6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45565.698611111111</v>
      </c>
      <c r="AJ6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45583.492361111108</v>
      </c>
    </row>
    <row r="623" spans="1:36" ht="14.5">
      <c r="A623" s="237" t="s">
        <v>5717</v>
      </c>
      <c r="B623" s="224" t="s">
        <v>156</v>
      </c>
      <c r="C623" s="224" t="s">
        <v>795</v>
      </c>
      <c r="D623" s="1" t="s">
        <v>1291</v>
      </c>
      <c r="E623" s="224" t="s">
        <v>1292</v>
      </c>
      <c r="F623" s="224" t="s">
        <v>1293</v>
      </c>
      <c r="G623" s="224" t="s">
        <v>1294</v>
      </c>
      <c r="H623" s="224" t="s">
        <v>403</v>
      </c>
      <c r="I623" s="227" t="s">
        <v>5718</v>
      </c>
      <c r="J623" s="225" t="s">
        <v>5719</v>
      </c>
      <c r="K623" s="224" t="s">
        <v>845</v>
      </c>
      <c r="L623" s="225" t="s">
        <v>5720</v>
      </c>
      <c r="M623" s="224" t="s">
        <v>1292</v>
      </c>
      <c r="N623" s="224" t="s">
        <v>1167</v>
      </c>
      <c r="O623" s="224" t="s">
        <v>920</v>
      </c>
      <c r="P623" s="225" t="s">
        <v>5720</v>
      </c>
      <c r="Q623" s="224" t="s">
        <v>795</v>
      </c>
      <c r="R623" s="225" t="s">
        <v>5721</v>
      </c>
      <c r="S623" s="225" t="s">
        <v>5722</v>
      </c>
      <c r="T623" s="225" t="s">
        <v>5719</v>
      </c>
      <c r="U623" s="224" t="s">
        <v>1260</v>
      </c>
      <c r="V623" s="224" t="s">
        <v>1260</v>
      </c>
      <c r="W623" s="224" t="s">
        <v>1295</v>
      </c>
      <c r="X623" s="228" t="str">
        <f>VLOOKUP(HelpMe7[[#This Row],[Technician]],Technicians[#All],3,FALSE)</f>
        <v>Capgemini</v>
      </c>
      <c r="Y623" s="228" t="str">
        <f>VLOOKUP(HelpMe7[[#This Row],[Technician]],Technicians[#All],2,FALSE)</f>
        <v>Power Platform/SharePoint</v>
      </c>
      <c r="Z623" s="233" t="e">
        <f>IF((TEXT("Oct 28, 2024 00:00 AM","mmm dd, yyyy hh:mm") - TEXT(HelpMe7[[#This Row],[Updated Creation Date]],"mmm dd, yyyy hh:mm"))&gt;0, "Yes","No")</f>
        <v>#VALUE!</v>
      </c>
      <c r="AA623" s="230">
        <f ca="1">IF(HelpMe7[[#This Row],[Updated Resolved Date]]="-",NOW()-TEXT(HelpMe7[[#This Row],[Updated Creation Date]],"mmm dd, yyyy hh:mm"),HelpMe7[[#This Row],[Updated Resolved Date]]-HelpMe7[[#This Row],[Updated Creation Date]])</f>
        <v>41.202777777776646</v>
      </c>
      <c r="AB623" s="231" t="e">
        <f>YEAR(TEXT(HelpMe7[[#This Row],[Updated Creation Date]],"mmm dd, yyyy hh:mm"))</f>
        <v>#VALUE!</v>
      </c>
      <c r="AC623" s="228" t="e">
        <f>WEEKNUM(TEXT(HelpMe7[[#This Row],[Updated Creation Date]],"mmm dd, yyyy hh:mm"),2)</f>
        <v>#VALUE!</v>
      </c>
      <c r="AD623" s="228" t="e">
        <f>_xlfn.CONCAT(HelpMe7[[#This Row],[Year]],"-W",HelpMe7[[#This Row],[Week'#]])</f>
        <v>#VALUE!</v>
      </c>
      <c r="AE623" s="228" t="str">
        <f>IFERROR(VLOOKUP(HelpMe7[[#This Row],[ID]],CGTracker[#All],11,FALSE),"No CG Status Found")</f>
        <v>No CG Status Found</v>
      </c>
      <c r="AF623" s="228" t="e">
        <f>MONTH(TEXT(HelpMe7[[#This Row],[Updated Creation Date]],"mmm dd, yyyy hh:mm"))</f>
        <v>#VALUE!</v>
      </c>
      <c r="AG623" s="228" t="e">
        <f>_xlfn.CONCAT(HelpMe7[[#This Row],[Year]],"-M",HelpMe7[[#This Row],[Month]])</f>
        <v>#VALUE!</v>
      </c>
      <c r="AH623" s="228" t="str">
        <f ca="1">IF(HelpMe7[[#This Row],[Age]]&lt;2,"Less than 2",IF(HelpMe7[[#This Row],[Age]]&lt;5,"From 2 to 5",IF(HelpMe7[[#This Row],[Age]]&lt;10,"From 5 to 10","More than 10")))</f>
        <v>More than 10</v>
      </c>
      <c r="AI6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45566.460416666669</v>
      </c>
      <c r="AJ6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45607.663194444445</v>
      </c>
    </row>
    <row r="624" spans="1:36" ht="14.5">
      <c r="A624" s="237" t="s">
        <v>5723</v>
      </c>
      <c r="B624" s="224" t="s">
        <v>156</v>
      </c>
      <c r="C624" s="224" t="s">
        <v>861</v>
      </c>
      <c r="D624" s="1" t="s">
        <v>91</v>
      </c>
      <c r="E624" s="224" t="s">
        <v>1288</v>
      </c>
      <c r="F624" s="224" t="s">
        <v>941</v>
      </c>
      <c r="G624" s="224" t="s">
        <v>980</v>
      </c>
      <c r="H624" s="224" t="s">
        <v>403</v>
      </c>
      <c r="I624" s="227" t="s">
        <v>5724</v>
      </c>
      <c r="J624" s="225" t="s">
        <v>5725</v>
      </c>
      <c r="K624" s="224" t="s">
        <v>845</v>
      </c>
      <c r="L624" s="225" t="s">
        <v>5726</v>
      </c>
      <c r="M624" s="224" t="s">
        <v>1288</v>
      </c>
      <c r="N624" s="224" t="s">
        <v>860</v>
      </c>
      <c r="O624" s="224" t="s">
        <v>848</v>
      </c>
      <c r="P624" s="225" t="s">
        <v>5726</v>
      </c>
      <c r="Q624" s="224" t="s">
        <v>795</v>
      </c>
      <c r="R624" s="225" t="s">
        <v>5727</v>
      </c>
      <c r="S624" s="225" t="s">
        <v>5728</v>
      </c>
      <c r="T624" s="225" t="s">
        <v>5725</v>
      </c>
      <c r="U624" s="224" t="s">
        <v>1260</v>
      </c>
      <c r="V624" s="224" t="s">
        <v>1260</v>
      </c>
      <c r="W624" s="224" t="s">
        <v>850</v>
      </c>
      <c r="X624" s="228" t="str">
        <f>VLOOKUP(HelpMe7[[#This Row],[Technician]],Technicians[#All],3,FALSE)</f>
        <v>Capgemini</v>
      </c>
      <c r="Y624" s="228" t="str">
        <f>VLOOKUP(HelpMe7[[#This Row],[Technician]],Technicians[#All],2,FALSE)</f>
        <v>SAP FICO</v>
      </c>
      <c r="Z624" s="230" t="e">
        <f>IF((TEXT("Oct 28, 2024 00:00 AM","mmm dd, yyyy hh:mm") - TEXT(HelpMe7[[#This Row],[Updated Creation Date]],"mmm dd, yyyy hh:mm"))&gt;0, "Yes","No")</f>
        <v>#VALUE!</v>
      </c>
      <c r="AA624" s="230">
        <f ca="1">IF(HelpMe7[[#This Row],[Updated Resolved Date]]="-",NOW()-TEXT(HelpMe7[[#This Row],[Updated Creation Date]],"mmm dd, yyyy hh:mm"),HelpMe7[[#This Row],[Updated Resolved Date]]-HelpMe7[[#This Row],[Updated Creation Date]])</f>
        <v>38.051388888889051</v>
      </c>
      <c r="AB624" s="231" t="e">
        <f>YEAR(TEXT(HelpMe7[[#This Row],[Updated Creation Date]],"mmm dd, yyyy hh:mm"))</f>
        <v>#VALUE!</v>
      </c>
      <c r="AC624" s="228" t="e">
        <f>WEEKNUM(TEXT(HelpMe7[[#This Row],[Updated Creation Date]],"mmm dd, yyyy hh:mm"),2)</f>
        <v>#VALUE!</v>
      </c>
      <c r="AD624" s="228" t="e">
        <f>_xlfn.CONCAT(HelpMe7[[#This Row],[Year]],"-W",HelpMe7[[#This Row],[Week'#]])</f>
        <v>#VALUE!</v>
      </c>
      <c r="AE624" s="228" t="str">
        <f>IFERROR(VLOOKUP(HelpMe7[[#This Row],[ID]],CGTracker[#All],11,FALSE),"No CG Status Found")</f>
        <v>No CG Status Found</v>
      </c>
      <c r="AF624" s="228" t="e">
        <f>MONTH(TEXT(HelpMe7[[#This Row],[Updated Creation Date]],"mmm dd, yyyy hh:mm"))</f>
        <v>#VALUE!</v>
      </c>
      <c r="AG624" s="228" t="e">
        <f>_xlfn.CONCAT(HelpMe7[[#This Row],[Year]],"-M",HelpMe7[[#This Row],[Month]])</f>
        <v>#VALUE!</v>
      </c>
      <c r="AH624" s="228" t="str">
        <f ca="1">IF(HelpMe7[[#This Row],[Age]]&lt;2,"Less than 2",IF(HelpMe7[[#This Row],[Age]]&lt;5,"From 2 to 5",IF(HelpMe7[[#This Row],[Age]]&lt;10,"From 5 to 10","More than 10")))</f>
        <v>More than 10</v>
      </c>
      <c r="AI6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45565.484722222223</v>
      </c>
      <c r="AJ6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45603.536111111112</v>
      </c>
    </row>
    <row r="625" spans="1:36" ht="14.5">
      <c r="A625" s="237" t="s">
        <v>5729</v>
      </c>
      <c r="B625" s="224" t="s">
        <v>117</v>
      </c>
      <c r="C625" s="224" t="s">
        <v>795</v>
      </c>
      <c r="D625" s="1" t="s">
        <v>1148</v>
      </c>
      <c r="E625" s="224" t="s">
        <v>5539</v>
      </c>
      <c r="F625" s="224" t="s">
        <v>843</v>
      </c>
      <c r="G625" s="224" t="s">
        <v>844</v>
      </c>
      <c r="H625" s="224" t="s">
        <v>403</v>
      </c>
      <c r="I625" s="227" t="s">
        <v>5730</v>
      </c>
      <c r="J625" s="225" t="s">
        <v>5731</v>
      </c>
      <c r="K625" s="224" t="s">
        <v>845</v>
      </c>
      <c r="L625" s="225" t="s">
        <v>5732</v>
      </c>
      <c r="M625" s="224" t="s">
        <v>846</v>
      </c>
      <c r="N625" s="224" t="s">
        <v>959</v>
      </c>
      <c r="O625" s="224" t="s">
        <v>848</v>
      </c>
      <c r="P625" s="225" t="s">
        <v>5732</v>
      </c>
      <c r="Q625" s="224" t="s">
        <v>795</v>
      </c>
      <c r="R625" s="225" t="s">
        <v>5733</v>
      </c>
      <c r="S625" s="225" t="s">
        <v>5733</v>
      </c>
      <c r="T625" s="225" t="s">
        <v>5731</v>
      </c>
      <c r="U625" s="224" t="s">
        <v>885</v>
      </c>
      <c r="V625" s="224" t="s">
        <v>1260</v>
      </c>
      <c r="W625" s="224" t="s">
        <v>850</v>
      </c>
      <c r="X625" s="228" t="str">
        <f>VLOOKUP(HelpMe7[[#This Row],[Technician]],Technicians[#All],3,FALSE)</f>
        <v>RAK Ceramics</v>
      </c>
      <c r="Y625" s="228" t="str">
        <f>VLOOKUP(HelpMe7[[#This Row],[Technician]],Technicians[#All],2,FALSE)</f>
        <v>SAP Basis</v>
      </c>
      <c r="Z625" s="230" t="e">
        <f>IF((TEXT("Oct 28, 2024 00:00 AM","mmm dd, yyyy hh:mm") - TEXT(HelpMe7[[#This Row],[Updated Creation Date]],"mmm dd, yyyy hh:mm"))&gt;0, "Yes","No")</f>
        <v>#VALUE!</v>
      </c>
      <c r="AA625" s="230">
        <f ca="1">IF(HelpMe7[[#This Row],[Updated Resolved Date]]="-",NOW()-TEXT(HelpMe7[[#This Row],[Updated Creation Date]],"mmm dd, yyyy hh:mm"),HelpMe7[[#This Row],[Updated Resolved Date]]-HelpMe7[[#This Row],[Updated Creation Date]])</f>
        <v>1.2062500000029104</v>
      </c>
      <c r="AB625" s="231" t="e">
        <f>YEAR(TEXT(HelpMe7[[#This Row],[Updated Creation Date]],"mmm dd, yyyy hh:mm"))</f>
        <v>#VALUE!</v>
      </c>
      <c r="AC625" s="228" t="e">
        <f>WEEKNUM(TEXT(HelpMe7[[#This Row],[Updated Creation Date]],"mmm dd, yyyy hh:mm"),2)</f>
        <v>#VALUE!</v>
      </c>
      <c r="AD625" s="228" t="e">
        <f>_xlfn.CONCAT(HelpMe7[[#This Row],[Year]],"-W",HelpMe7[[#This Row],[Week'#]])</f>
        <v>#VALUE!</v>
      </c>
      <c r="AE625" s="228" t="str">
        <f>IFERROR(VLOOKUP(HelpMe7[[#This Row],[ID]],CGTracker[#All],11,FALSE),"No CG Status Found")</f>
        <v>No CG Status Found</v>
      </c>
      <c r="AF625" s="228" t="e">
        <f>MONTH(TEXT(HelpMe7[[#This Row],[Updated Creation Date]],"mmm dd, yyyy hh:mm"))</f>
        <v>#VALUE!</v>
      </c>
      <c r="AG625" s="228" t="e">
        <f>_xlfn.CONCAT(HelpMe7[[#This Row],[Year]],"-M",HelpMe7[[#This Row],[Month]])</f>
        <v>#VALUE!</v>
      </c>
      <c r="AH625" s="228" t="str">
        <f ca="1">IF(HelpMe7[[#This Row],[Age]]&lt;2,"Less than 2",IF(HelpMe7[[#This Row],[Age]]&lt;5,"From 2 to 5",IF(HelpMe7[[#This Row],[Age]]&lt;10,"From 5 to 10","More than 10")))</f>
        <v>Less than 2</v>
      </c>
      <c r="AI6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45566.395138888889</v>
      </c>
      <c r="AJ6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45567.601388888892</v>
      </c>
    </row>
    <row r="626" spans="1:36" ht="26">
      <c r="A626" s="237" t="s">
        <v>5734</v>
      </c>
      <c r="B626" s="224" t="s">
        <v>117</v>
      </c>
      <c r="C626" s="224" t="s">
        <v>795</v>
      </c>
      <c r="D626" s="1" t="s">
        <v>1704</v>
      </c>
      <c r="E626" s="224" t="s">
        <v>1705</v>
      </c>
      <c r="F626" s="224" t="s">
        <v>843</v>
      </c>
      <c r="G626" s="224" t="s">
        <v>844</v>
      </c>
      <c r="H626" s="224" t="s">
        <v>403</v>
      </c>
      <c r="I626" s="227" t="s">
        <v>5735</v>
      </c>
      <c r="J626" s="225" t="s">
        <v>5736</v>
      </c>
      <c r="K626" s="224" t="s">
        <v>885</v>
      </c>
      <c r="L626" s="225" t="s">
        <v>5737</v>
      </c>
      <c r="M626" s="224" t="s">
        <v>846</v>
      </c>
      <c r="N626" s="224" t="s">
        <v>1706</v>
      </c>
      <c r="O626" s="224" t="s">
        <v>848</v>
      </c>
      <c r="P626" s="225" t="s">
        <v>5738</v>
      </c>
      <c r="Q626" s="224" t="s">
        <v>795</v>
      </c>
      <c r="R626" s="225" t="s">
        <v>5739</v>
      </c>
      <c r="S626" s="225" t="s">
        <v>5740</v>
      </c>
      <c r="T626" s="225" t="s">
        <v>5736</v>
      </c>
      <c r="U626" s="224" t="s">
        <v>885</v>
      </c>
      <c r="V626" s="224" t="s">
        <v>1260</v>
      </c>
      <c r="W626" s="224" t="s">
        <v>888</v>
      </c>
      <c r="X626" s="228" t="str">
        <f>VLOOKUP(HelpMe7[[#This Row],[Technician]],Technicians[#All],3,FALSE)</f>
        <v>RAK Ceramics</v>
      </c>
      <c r="Y626" s="228" t="str">
        <f>VLOOKUP(HelpMe7[[#This Row],[Technician]],Technicians[#All],2,FALSE)</f>
        <v>SAP Basis</v>
      </c>
      <c r="Z626" s="230" t="e">
        <f>IF((TEXT("Oct 28, 2024 00:00 AM","mmm dd, yyyy hh:mm") - TEXT(HelpMe7[[#This Row],[Updated Creation Date]],"mmm dd, yyyy hh:mm"))&gt;0, "Yes","No")</f>
        <v>#VALUE!</v>
      </c>
      <c r="AA626" s="230">
        <f ca="1">IF(HelpMe7[[#This Row],[Updated Resolved Date]]="-",NOW()-TEXT(HelpMe7[[#This Row],[Updated Creation Date]],"mmm dd, yyyy hh:mm"),HelpMe7[[#This Row],[Updated Resolved Date]]-HelpMe7[[#This Row],[Updated Creation Date]])</f>
        <v>9.1534722222204437</v>
      </c>
      <c r="AB626" s="231" t="e">
        <f>YEAR(TEXT(HelpMe7[[#This Row],[Updated Creation Date]],"mmm dd, yyyy hh:mm"))</f>
        <v>#VALUE!</v>
      </c>
      <c r="AC626" s="228" t="e">
        <f>WEEKNUM(TEXT(HelpMe7[[#This Row],[Updated Creation Date]],"mmm dd, yyyy hh:mm"),2)</f>
        <v>#VALUE!</v>
      </c>
      <c r="AD626" s="228" t="e">
        <f>_xlfn.CONCAT(HelpMe7[[#This Row],[Year]],"-W",HelpMe7[[#This Row],[Week'#]])</f>
        <v>#VALUE!</v>
      </c>
      <c r="AE626" s="228" t="str">
        <f>IFERROR(VLOOKUP(HelpMe7[[#This Row],[ID]],CGTracker[#All],11,FALSE),"No CG Status Found")</f>
        <v>No CG Status Found</v>
      </c>
      <c r="AF626" s="228" t="e">
        <f>MONTH(TEXT(HelpMe7[[#This Row],[Updated Creation Date]],"mmm dd, yyyy hh:mm"))</f>
        <v>#VALUE!</v>
      </c>
      <c r="AG626" s="228" t="e">
        <f>_xlfn.CONCAT(HelpMe7[[#This Row],[Year]],"-M",HelpMe7[[#This Row],[Month]])</f>
        <v>#VALUE!</v>
      </c>
      <c r="AH626" s="228" t="str">
        <f ca="1">IF(HelpMe7[[#This Row],[Age]]&lt;2,"Less than 2",IF(HelpMe7[[#This Row],[Age]]&lt;5,"From 2 to 5",IF(HelpMe7[[#This Row],[Age]]&lt;10,"From 5 to 10","More than 10")))</f>
        <v>From 5 to 10</v>
      </c>
      <c r="AI6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45566.487500000003</v>
      </c>
      <c r="AJ6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45575.640972222223</v>
      </c>
    </row>
    <row r="627" spans="1:36" ht="14.5">
      <c r="A627" s="237" t="s">
        <v>5741</v>
      </c>
      <c r="B627" s="224" t="s">
        <v>117</v>
      </c>
      <c r="C627" s="224" t="s">
        <v>861</v>
      </c>
      <c r="D627" s="1" t="s">
        <v>1675</v>
      </c>
      <c r="E627" s="224" t="s">
        <v>1676</v>
      </c>
      <c r="F627" s="224" t="s">
        <v>843</v>
      </c>
      <c r="G627" s="224" t="s">
        <v>844</v>
      </c>
      <c r="H627" s="224" t="s">
        <v>403</v>
      </c>
      <c r="I627" s="227" t="s">
        <v>5742</v>
      </c>
      <c r="J627" s="225" t="s">
        <v>5743</v>
      </c>
      <c r="K627" s="224" t="s">
        <v>845</v>
      </c>
      <c r="L627" s="225" t="s">
        <v>5492</v>
      </c>
      <c r="M627" s="224" t="s">
        <v>1676</v>
      </c>
      <c r="N627" s="224" t="s">
        <v>891</v>
      </c>
      <c r="O627" s="224" t="s">
        <v>848</v>
      </c>
      <c r="P627" s="225" t="s">
        <v>5492</v>
      </c>
      <c r="Q627" s="224" t="s">
        <v>795</v>
      </c>
      <c r="R627" s="225" t="s">
        <v>5744</v>
      </c>
      <c r="S627" s="225" t="s">
        <v>5744</v>
      </c>
      <c r="T627" s="225" t="s">
        <v>5743</v>
      </c>
      <c r="U627" s="224" t="s">
        <v>885</v>
      </c>
      <c r="V627" s="224" t="s">
        <v>1260</v>
      </c>
      <c r="W627" s="224" t="s">
        <v>850</v>
      </c>
      <c r="X627" s="228" t="str">
        <f>VLOOKUP(HelpMe7[[#This Row],[Technician]],Technicians[#All],3,FALSE)</f>
        <v>RAK Ceramics</v>
      </c>
      <c r="Y627" s="228" t="str">
        <f>VLOOKUP(HelpMe7[[#This Row],[Technician]],Technicians[#All],2,FALSE)</f>
        <v>SAP Basis</v>
      </c>
      <c r="Z627" s="233" t="e">
        <f>IF((TEXT("Oct 28, 2024 00:00 AM","mmm dd, yyyy hh:mm") - TEXT(HelpMe7[[#This Row],[Updated Creation Date]],"mmm dd, yyyy hh:mm"))&gt;0, "Yes","No")</f>
        <v>#VALUE!</v>
      </c>
      <c r="AA627" s="230">
        <f ca="1">IF(HelpMe7[[#This Row],[Updated Resolved Date]]="-",NOW()-TEXT(HelpMe7[[#This Row],[Updated Creation Date]],"mmm dd, yyyy hh:mm"),HelpMe7[[#This Row],[Updated Resolved Date]]-HelpMe7[[#This Row],[Updated Creation Date]])</f>
        <v>1.0444444444437977</v>
      </c>
      <c r="AB627" s="231" t="e">
        <f>YEAR(TEXT(HelpMe7[[#This Row],[Updated Creation Date]],"mmm dd, yyyy hh:mm"))</f>
        <v>#VALUE!</v>
      </c>
      <c r="AC627" s="228" t="e">
        <f>WEEKNUM(TEXT(HelpMe7[[#This Row],[Updated Creation Date]],"mmm dd, yyyy hh:mm"),2)</f>
        <v>#VALUE!</v>
      </c>
      <c r="AD627" s="228" t="e">
        <f>_xlfn.CONCAT(HelpMe7[[#This Row],[Year]],"-W",HelpMe7[[#This Row],[Week'#]])</f>
        <v>#VALUE!</v>
      </c>
      <c r="AE627" s="228" t="str">
        <f>IFERROR(VLOOKUP(HelpMe7[[#This Row],[ID]],CGTracker[#All],11,FALSE),"No CG Status Found")</f>
        <v>No CG Status Found</v>
      </c>
      <c r="AF627" s="228" t="e">
        <f>MONTH(TEXT(HelpMe7[[#This Row],[Updated Creation Date]],"mmm dd, yyyy hh:mm"))</f>
        <v>#VALUE!</v>
      </c>
      <c r="AG627" s="228" t="e">
        <f>_xlfn.CONCAT(HelpMe7[[#This Row],[Year]],"-M",HelpMe7[[#This Row],[Month]])</f>
        <v>#VALUE!</v>
      </c>
      <c r="AH627" s="228" t="str">
        <f ca="1">IF(HelpMe7[[#This Row],[Age]]&lt;2,"Less than 2",IF(HelpMe7[[#This Row],[Age]]&lt;5,"From 2 to 5",IF(HelpMe7[[#This Row],[Age]]&lt;10,"From 5 to 10","More than 10")))</f>
        <v>Less than 2</v>
      </c>
      <c r="AI6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45566.386805555558</v>
      </c>
      <c r="AJ6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45567.431250000001</v>
      </c>
    </row>
    <row r="628" spans="1:36" ht="26">
      <c r="A628" s="237" t="s">
        <v>5745</v>
      </c>
      <c r="B628" s="224" t="s">
        <v>117</v>
      </c>
      <c r="C628" s="224" t="s">
        <v>861</v>
      </c>
      <c r="D628" s="1" t="s">
        <v>1079</v>
      </c>
      <c r="E628" s="224" t="s">
        <v>1080</v>
      </c>
      <c r="F628" s="224" t="s">
        <v>518</v>
      </c>
      <c r="G628" s="224" t="s">
        <v>516</v>
      </c>
      <c r="H628" s="224" t="s">
        <v>746</v>
      </c>
      <c r="I628" s="227" t="s">
        <v>5746</v>
      </c>
      <c r="J628" s="225" t="s">
        <v>5747</v>
      </c>
      <c r="K628" s="224" t="s">
        <v>845</v>
      </c>
      <c r="L628" s="225" t="s">
        <v>1260</v>
      </c>
      <c r="M628" s="224" t="s">
        <v>1080</v>
      </c>
      <c r="N628" s="224" t="s">
        <v>983</v>
      </c>
      <c r="O628" s="224" t="s">
        <v>920</v>
      </c>
      <c r="P628" s="225" t="s">
        <v>5748</v>
      </c>
      <c r="Q628" s="224" t="s">
        <v>861</v>
      </c>
      <c r="R628" s="225" t="s">
        <v>1260</v>
      </c>
      <c r="S628" s="225" t="s">
        <v>5749</v>
      </c>
      <c r="T628" s="225" t="s">
        <v>5747</v>
      </c>
      <c r="U628" s="224" t="s">
        <v>845</v>
      </c>
      <c r="V628" s="224" t="s">
        <v>5750</v>
      </c>
      <c r="W628" s="224" t="s">
        <v>850</v>
      </c>
      <c r="X628" s="228" t="str">
        <f>VLOOKUP(HelpMe7[[#This Row],[Technician]],Technicians[#All],3,FALSE)</f>
        <v>Capgemini</v>
      </c>
      <c r="Y628" s="228" t="str">
        <f>VLOOKUP(HelpMe7[[#This Row],[Technician]],Technicians[#All],2,FALSE)</f>
        <v>SAP SD</v>
      </c>
      <c r="Z628" s="233" t="e">
        <f>IF((TEXT("Oct 28, 2024 00:00 AM","mmm dd, yyyy hh:mm") - TEXT(HelpMe7[[#This Row],[Updated Creation Date]],"mmm dd, yyyy hh:mm"))&gt;0, "Yes","No")</f>
        <v>#VALUE!</v>
      </c>
      <c r="AA628" s="230">
        <f ca="1">IF(HelpMe7[[#This Row],[Updated Resolved Date]]="-",NOW()-TEXT(HelpMe7[[#This Row],[Updated Creation Date]],"mmm dd, yyyy hh:mm"),HelpMe7[[#This Row],[Updated Resolved Date]]-HelpMe7[[#This Row],[Updated Creation Date]])</f>
        <v>86.058917939808453</v>
      </c>
      <c r="AB628" s="231" t="e">
        <f>YEAR(TEXT(HelpMe7[[#This Row],[Updated Creation Date]],"mmm dd, yyyy hh:mm"))</f>
        <v>#VALUE!</v>
      </c>
      <c r="AC628" s="228" t="e">
        <f>WEEKNUM(TEXT(HelpMe7[[#This Row],[Updated Creation Date]],"mmm dd, yyyy hh:mm"),2)</f>
        <v>#VALUE!</v>
      </c>
      <c r="AD628" s="228" t="e">
        <f>_xlfn.CONCAT(HelpMe7[[#This Row],[Year]],"-W",HelpMe7[[#This Row],[Week'#]])</f>
        <v>#VALUE!</v>
      </c>
      <c r="AE628" s="228" t="str">
        <f>IFERROR(VLOOKUP(HelpMe7[[#This Row],[ID]],CGTracker[#All],11,FALSE),"No CG Status Found")</f>
        <v>No CG Status Found</v>
      </c>
      <c r="AF628" s="228" t="e">
        <f>MONTH(TEXT(HelpMe7[[#This Row],[Updated Creation Date]],"mmm dd, yyyy hh:mm"))</f>
        <v>#VALUE!</v>
      </c>
      <c r="AG628" s="228" t="e">
        <f>_xlfn.CONCAT(HelpMe7[[#This Row],[Year]],"-M",HelpMe7[[#This Row],[Month]])</f>
        <v>#VALUE!</v>
      </c>
      <c r="AH628" s="228" t="str">
        <f ca="1">IF(HelpMe7[[#This Row],[Age]]&lt;2,"Less than 2",IF(HelpMe7[[#This Row],[Age]]&lt;5,"From 2 to 5",IF(HelpMe7[[#This Row],[Age]]&lt;10,"From 5 to 10","More than 10")))</f>
        <v>More than 10</v>
      </c>
      <c r="AI6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45566.726388888892</v>
      </c>
      <c r="AJ6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29" spans="1:36" ht="26">
      <c r="A629" s="237" t="s">
        <v>5751</v>
      </c>
      <c r="B629" s="224" t="s">
        <v>117</v>
      </c>
      <c r="C629" s="224" t="s">
        <v>906</v>
      </c>
      <c r="D629" s="1" t="s">
        <v>1150</v>
      </c>
      <c r="E629" s="224" t="s">
        <v>1151</v>
      </c>
      <c r="F629" s="224" t="s">
        <v>843</v>
      </c>
      <c r="G629" s="224" t="s">
        <v>844</v>
      </c>
      <c r="H629" s="224" t="s">
        <v>403</v>
      </c>
      <c r="I629" s="227" t="s">
        <v>5752</v>
      </c>
      <c r="J629" s="225" t="s">
        <v>5753</v>
      </c>
      <c r="K629" s="224" t="s">
        <v>885</v>
      </c>
      <c r="L629" s="225" t="s">
        <v>5754</v>
      </c>
      <c r="M629" s="224" t="s">
        <v>1151</v>
      </c>
      <c r="N629" s="224" t="s">
        <v>1152</v>
      </c>
      <c r="O629" s="224" t="s">
        <v>848</v>
      </c>
      <c r="P629" s="225" t="s">
        <v>5754</v>
      </c>
      <c r="Q629" s="224" t="s">
        <v>861</v>
      </c>
      <c r="R629" s="225" t="s">
        <v>5755</v>
      </c>
      <c r="S629" s="225" t="s">
        <v>5755</v>
      </c>
      <c r="T629" s="225" t="s">
        <v>5753</v>
      </c>
      <c r="U629" s="224" t="s">
        <v>885</v>
      </c>
      <c r="V629" s="224" t="s">
        <v>1260</v>
      </c>
      <c r="W629" s="224" t="s">
        <v>888</v>
      </c>
      <c r="X629" s="228" t="str">
        <f>VLOOKUP(HelpMe7[[#This Row],[Technician]],Technicians[#All],3,FALSE)</f>
        <v>RAK Ceramics</v>
      </c>
      <c r="Y629" s="228" t="str">
        <f>VLOOKUP(HelpMe7[[#This Row],[Technician]],Technicians[#All],2,FALSE)</f>
        <v>SAP Basis</v>
      </c>
      <c r="Z629" s="233" t="e">
        <f>IF((TEXT("Oct 28, 2024 00:00 AM","mmm dd, yyyy hh:mm") - TEXT(HelpMe7[[#This Row],[Updated Creation Date]],"mmm dd, yyyy hh:mm"))&gt;0, "Yes","No")</f>
        <v>#VALUE!</v>
      </c>
      <c r="AA629" s="230">
        <f ca="1">IF(HelpMe7[[#This Row],[Updated Resolved Date]]="-",NOW()-TEXT(HelpMe7[[#This Row],[Updated Creation Date]],"mmm dd, yyyy hh:mm"),HelpMe7[[#This Row],[Updated Resolved Date]]-HelpMe7[[#This Row],[Updated Creation Date]])</f>
        <v>2.1527777782466728E-2</v>
      </c>
      <c r="AB629" s="231" t="e">
        <f>YEAR(TEXT(HelpMe7[[#This Row],[Updated Creation Date]],"mmm dd, yyyy hh:mm"))</f>
        <v>#VALUE!</v>
      </c>
      <c r="AC629" s="228" t="e">
        <f>WEEKNUM(TEXT(HelpMe7[[#This Row],[Updated Creation Date]],"mmm dd, yyyy hh:mm"),2)</f>
        <v>#VALUE!</v>
      </c>
      <c r="AD629" s="228" t="e">
        <f>_xlfn.CONCAT(HelpMe7[[#This Row],[Year]],"-W",HelpMe7[[#This Row],[Week'#]])</f>
        <v>#VALUE!</v>
      </c>
      <c r="AE629" s="228" t="str">
        <f>IFERROR(VLOOKUP(HelpMe7[[#This Row],[ID]],CGTracker[#All],11,FALSE),"No CG Status Found")</f>
        <v>No CG Status Found</v>
      </c>
      <c r="AF629" s="228" t="e">
        <f>MONTH(TEXT(HelpMe7[[#This Row],[Updated Creation Date]],"mmm dd, yyyy hh:mm"))</f>
        <v>#VALUE!</v>
      </c>
      <c r="AG629" s="228" t="e">
        <f>_xlfn.CONCAT(HelpMe7[[#This Row],[Year]],"-M",HelpMe7[[#This Row],[Month]])</f>
        <v>#VALUE!</v>
      </c>
      <c r="AH629" s="228" t="str">
        <f ca="1">IF(HelpMe7[[#This Row],[Age]]&lt;2,"Less than 2",IF(HelpMe7[[#This Row],[Age]]&lt;5,"From 2 to 5",IF(HelpMe7[[#This Row],[Age]]&lt;10,"From 5 to 10","More than 10")))</f>
        <v>Less than 2</v>
      </c>
      <c r="AI6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45566.515277777777</v>
      </c>
      <c r="AJ6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45566.536805555559</v>
      </c>
    </row>
    <row r="630" spans="1:36" ht="14.5">
      <c r="A630" s="237" t="s">
        <v>5756</v>
      </c>
      <c r="B630" s="224" t="s">
        <v>117</v>
      </c>
      <c r="C630" s="224" t="s">
        <v>906</v>
      </c>
      <c r="D630" s="1" t="s">
        <v>1725</v>
      </c>
      <c r="E630" s="224" t="s">
        <v>1065</v>
      </c>
      <c r="F630" s="224" t="s">
        <v>742</v>
      </c>
      <c r="G630" s="224" t="s">
        <v>942</v>
      </c>
      <c r="H630" s="224" t="s">
        <v>403</v>
      </c>
      <c r="I630" s="227" t="s">
        <v>5757</v>
      </c>
      <c r="J630" s="225" t="s">
        <v>5758</v>
      </c>
      <c r="K630" s="224" t="s">
        <v>845</v>
      </c>
      <c r="L630" s="225" t="s">
        <v>5214</v>
      </c>
      <c r="M630" s="224" t="s">
        <v>1065</v>
      </c>
      <c r="N630" s="224" t="s">
        <v>924</v>
      </c>
      <c r="O630" s="224" t="s">
        <v>920</v>
      </c>
      <c r="P630" s="225" t="s">
        <v>5214</v>
      </c>
      <c r="Q630" s="224" t="s">
        <v>861</v>
      </c>
      <c r="R630" s="225" t="s">
        <v>5759</v>
      </c>
      <c r="S630" s="225" t="s">
        <v>5760</v>
      </c>
      <c r="T630" s="225" t="s">
        <v>5758</v>
      </c>
      <c r="U630" s="224" t="s">
        <v>845</v>
      </c>
      <c r="V630" s="224" t="s">
        <v>5761</v>
      </c>
      <c r="W630" s="224" t="s">
        <v>1033</v>
      </c>
      <c r="X630" s="228" t="str">
        <f>VLOOKUP(HelpMe7[[#This Row],[Technician]],Technicians[#All],3,FALSE)</f>
        <v>RAK Ceramics</v>
      </c>
      <c r="Y630" s="228" t="str">
        <f>VLOOKUP(HelpMe7[[#This Row],[Technician]],Technicians[#All],2,FALSE)</f>
        <v>SAP SD</v>
      </c>
      <c r="Z630" s="233" t="e">
        <f>IF((TEXT("Oct 28, 2024 00:00 AM","mmm dd, yyyy hh:mm") - TEXT(HelpMe7[[#This Row],[Updated Creation Date]],"mmm dd, yyyy hh:mm"))&gt;0, "Yes","No")</f>
        <v>#VALUE!</v>
      </c>
      <c r="AA630" s="230">
        <f ca="1">IF(HelpMe7[[#This Row],[Updated Resolved Date]]="-",NOW()-TEXT(HelpMe7[[#This Row],[Updated Creation Date]],"mmm dd, yyyy hh:mm"),HelpMe7[[#This Row],[Updated Resolved Date]]-HelpMe7[[#This Row],[Updated Creation Date]])</f>
        <v>22.095833333340124</v>
      </c>
      <c r="AB630" s="231" t="e">
        <f>YEAR(TEXT(HelpMe7[[#This Row],[Updated Creation Date]],"mmm dd, yyyy hh:mm"))</f>
        <v>#VALUE!</v>
      </c>
      <c r="AC630" s="228" t="e">
        <f>WEEKNUM(TEXT(HelpMe7[[#This Row],[Updated Creation Date]],"mmm dd, yyyy hh:mm"),2)</f>
        <v>#VALUE!</v>
      </c>
      <c r="AD630" s="228" t="e">
        <f>_xlfn.CONCAT(HelpMe7[[#This Row],[Year]],"-W",HelpMe7[[#This Row],[Week'#]])</f>
        <v>#VALUE!</v>
      </c>
      <c r="AE630" s="228" t="str">
        <f>IFERROR(VLOOKUP(HelpMe7[[#This Row],[ID]],CGTracker[#All],11,FALSE),"No CG Status Found")</f>
        <v>No CG Status Found</v>
      </c>
      <c r="AF630" s="228" t="e">
        <f>MONTH(TEXT(HelpMe7[[#This Row],[Updated Creation Date]],"mmm dd, yyyy hh:mm"))</f>
        <v>#VALUE!</v>
      </c>
      <c r="AG630" s="228" t="e">
        <f>_xlfn.CONCAT(HelpMe7[[#This Row],[Year]],"-M",HelpMe7[[#This Row],[Month]])</f>
        <v>#VALUE!</v>
      </c>
      <c r="AH630" s="228" t="str">
        <f ca="1">IF(HelpMe7[[#This Row],[Age]]&lt;2,"Less than 2",IF(HelpMe7[[#This Row],[Age]]&lt;5,"From 2 to 5",IF(HelpMe7[[#This Row],[Age]]&lt;10,"From 5 to 10","More than 10")))</f>
        <v>More than 10</v>
      </c>
      <c r="AI6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45567.409722222219</v>
      </c>
      <c r="AJ6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45589.505555555559</v>
      </c>
    </row>
    <row r="631" spans="1:36" ht="14.5">
      <c r="A631" s="237" t="s">
        <v>5762</v>
      </c>
      <c r="B631" s="224" t="s">
        <v>156</v>
      </c>
      <c r="C631" s="224" t="s">
        <v>795</v>
      </c>
      <c r="D631" s="1" t="s">
        <v>1310</v>
      </c>
      <c r="E631" s="224" t="s">
        <v>905</v>
      </c>
      <c r="F631" s="224" t="s">
        <v>518</v>
      </c>
      <c r="G631" s="224" t="s">
        <v>516</v>
      </c>
      <c r="H631" s="224" t="s">
        <v>403</v>
      </c>
      <c r="I631" s="227" t="s">
        <v>5763</v>
      </c>
      <c r="J631" s="225" t="s">
        <v>5764</v>
      </c>
      <c r="K631" s="224" t="s">
        <v>845</v>
      </c>
      <c r="L631" s="225" t="s">
        <v>5765</v>
      </c>
      <c r="M631" s="224" t="s">
        <v>846</v>
      </c>
      <c r="N631" s="224" t="s">
        <v>860</v>
      </c>
      <c r="O631" s="224" t="s">
        <v>848</v>
      </c>
      <c r="P631" s="225" t="s">
        <v>5765</v>
      </c>
      <c r="Q631" s="224" t="s">
        <v>795</v>
      </c>
      <c r="R631" s="225" t="s">
        <v>5766</v>
      </c>
      <c r="S631" s="225" t="s">
        <v>5767</v>
      </c>
      <c r="T631" s="225" t="s">
        <v>5764</v>
      </c>
      <c r="U631" s="224" t="s">
        <v>1260</v>
      </c>
      <c r="V631" s="224" t="s">
        <v>1260</v>
      </c>
      <c r="W631" s="224" t="s">
        <v>850</v>
      </c>
      <c r="X631" s="228" t="str">
        <f>VLOOKUP(HelpMe7[[#This Row],[Technician]],Technicians[#All],3,FALSE)</f>
        <v>Capgemini</v>
      </c>
      <c r="Y631" s="228" t="str">
        <f>VLOOKUP(HelpMe7[[#This Row],[Technician]],Technicians[#All],2,FALSE)</f>
        <v>SAP SD</v>
      </c>
      <c r="Z631" s="230" t="e">
        <f>IF((TEXT("Oct 28, 2024 00:00 AM","mmm dd, yyyy hh:mm") - TEXT(HelpMe7[[#This Row],[Updated Creation Date]],"mmm dd, yyyy hh:mm"))&gt;0, "Yes","No")</f>
        <v>#VALUE!</v>
      </c>
      <c r="AA631" s="230">
        <f ca="1">IF(HelpMe7[[#This Row],[Updated Resolved Date]]="-",NOW()-TEXT(HelpMe7[[#This Row],[Updated Creation Date]],"mmm dd, yyyy hh:mm"),HelpMe7[[#This Row],[Updated Resolved Date]]-HelpMe7[[#This Row],[Updated Creation Date]])</f>
        <v>36.578472222223354</v>
      </c>
      <c r="AB631" s="231" t="e">
        <f>YEAR(TEXT(HelpMe7[[#This Row],[Updated Creation Date]],"mmm dd, yyyy hh:mm"))</f>
        <v>#VALUE!</v>
      </c>
      <c r="AC631" s="228" t="e">
        <f>WEEKNUM(TEXT(HelpMe7[[#This Row],[Updated Creation Date]],"mmm dd, yyyy hh:mm"),2)</f>
        <v>#VALUE!</v>
      </c>
      <c r="AD631" s="228" t="e">
        <f>_xlfn.CONCAT(HelpMe7[[#This Row],[Year]],"-W",HelpMe7[[#This Row],[Week'#]])</f>
        <v>#VALUE!</v>
      </c>
      <c r="AE631" s="228" t="str">
        <f>IFERROR(VLOOKUP(HelpMe7[[#This Row],[ID]],CGTracker[#All],11,FALSE),"No CG Status Found")</f>
        <v>No CG Status Found</v>
      </c>
      <c r="AF631" s="228" t="e">
        <f>MONTH(TEXT(HelpMe7[[#This Row],[Updated Creation Date]],"mmm dd, yyyy hh:mm"))</f>
        <v>#VALUE!</v>
      </c>
      <c r="AG631" s="228" t="e">
        <f>_xlfn.CONCAT(HelpMe7[[#This Row],[Year]],"-M",HelpMe7[[#This Row],[Month]])</f>
        <v>#VALUE!</v>
      </c>
      <c r="AH631" s="228" t="str">
        <f ca="1">IF(HelpMe7[[#This Row],[Age]]&lt;2,"Less than 2",IF(HelpMe7[[#This Row],[Age]]&lt;5,"From 2 to 5",IF(HelpMe7[[#This Row],[Age]]&lt;10,"From 5 to 10","More than 10")))</f>
        <v>More than 10</v>
      </c>
      <c r="AI6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45566.810416666667</v>
      </c>
      <c r="AJ6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45603.388888888891</v>
      </c>
    </row>
    <row r="632" spans="1:36" ht="14.5">
      <c r="A632" s="237" t="s">
        <v>5768</v>
      </c>
      <c r="B632" s="224" t="s">
        <v>156</v>
      </c>
      <c r="C632" s="224" t="s">
        <v>795</v>
      </c>
      <c r="D632" s="1" t="s">
        <v>2390</v>
      </c>
      <c r="E632" s="224" t="s">
        <v>1642</v>
      </c>
      <c r="F632" s="224" t="s">
        <v>742</v>
      </c>
      <c r="G632" s="224" t="s">
        <v>864</v>
      </c>
      <c r="H632" s="224" t="s">
        <v>403</v>
      </c>
      <c r="I632" s="227" t="s">
        <v>5769</v>
      </c>
      <c r="J632" s="225" t="s">
        <v>5770</v>
      </c>
      <c r="K632" s="224" t="s">
        <v>845</v>
      </c>
      <c r="L632" s="225" t="s">
        <v>3644</v>
      </c>
      <c r="M632" s="224" t="s">
        <v>846</v>
      </c>
      <c r="N632" s="224" t="s">
        <v>983</v>
      </c>
      <c r="O632" s="224" t="s">
        <v>848</v>
      </c>
      <c r="P632" s="225" t="s">
        <v>3644</v>
      </c>
      <c r="Q632" s="224" t="s">
        <v>795</v>
      </c>
      <c r="R632" s="225" t="s">
        <v>5771</v>
      </c>
      <c r="S632" s="225" t="s">
        <v>5772</v>
      </c>
      <c r="T632" s="225" t="s">
        <v>5770</v>
      </c>
      <c r="U632" s="224" t="s">
        <v>1260</v>
      </c>
      <c r="V632" s="224" t="s">
        <v>1260</v>
      </c>
      <c r="W632" s="224" t="s">
        <v>850</v>
      </c>
      <c r="X632" s="228" t="str">
        <f>VLOOKUP(HelpMe7[[#This Row],[Technician]],Technicians[#All],3,FALSE)</f>
        <v>RAK Ceramics</v>
      </c>
      <c r="Y632" s="228" t="str">
        <f>VLOOKUP(HelpMe7[[#This Row],[Technician]],Technicians[#All],2,FALSE)</f>
        <v>SAP SD</v>
      </c>
      <c r="Z632" s="233" t="e">
        <f>IF((TEXT("Oct 28, 2024 00:00 AM","mmm dd, yyyy hh:mm") - TEXT(HelpMe7[[#This Row],[Updated Creation Date]],"mmm dd, yyyy hh:mm"))&gt;0, "Yes","No")</f>
        <v>#VALUE!</v>
      </c>
      <c r="AA632" s="230">
        <f ca="1">IF(HelpMe7[[#This Row],[Updated Resolved Date]]="-",NOW()-TEXT(HelpMe7[[#This Row],[Updated Creation Date]],"mmm dd, yyyy hh:mm"),HelpMe7[[#This Row],[Updated Resolved Date]]-HelpMe7[[#This Row],[Updated Creation Date]])</f>
        <v>9.0631944444467081</v>
      </c>
      <c r="AB632" s="231" t="e">
        <f>YEAR(TEXT(HelpMe7[[#This Row],[Updated Creation Date]],"mmm dd, yyyy hh:mm"))</f>
        <v>#VALUE!</v>
      </c>
      <c r="AC632" s="228" t="e">
        <f>WEEKNUM(TEXT(HelpMe7[[#This Row],[Updated Creation Date]],"mmm dd, yyyy hh:mm"),2)</f>
        <v>#VALUE!</v>
      </c>
      <c r="AD632" s="228" t="e">
        <f>_xlfn.CONCAT(HelpMe7[[#This Row],[Year]],"-W",HelpMe7[[#This Row],[Week'#]])</f>
        <v>#VALUE!</v>
      </c>
      <c r="AE632" s="228" t="str">
        <f>IFERROR(VLOOKUP(HelpMe7[[#This Row],[ID]],CGTracker[#All],11,FALSE),"No CG Status Found")</f>
        <v>No CG Status Found</v>
      </c>
      <c r="AF632" s="228" t="e">
        <f>MONTH(TEXT(HelpMe7[[#This Row],[Updated Creation Date]],"mmm dd, yyyy hh:mm"))</f>
        <v>#VALUE!</v>
      </c>
      <c r="AG632" s="228" t="e">
        <f>_xlfn.CONCAT(HelpMe7[[#This Row],[Year]],"-M",HelpMe7[[#This Row],[Month]])</f>
        <v>#VALUE!</v>
      </c>
      <c r="AH632" s="228" t="str">
        <f ca="1">IF(HelpMe7[[#This Row],[Age]]&lt;2,"Less than 2",IF(HelpMe7[[#This Row],[Age]]&lt;5,"From 2 to 5",IF(HelpMe7[[#This Row],[Age]]&lt;10,"From 5 to 10","More than 10")))</f>
        <v>From 5 to 10</v>
      </c>
      <c r="AI6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45567.430555555555</v>
      </c>
      <c r="AJ6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45576.493750000001</v>
      </c>
    </row>
    <row r="633" spans="1:36" ht="26">
      <c r="A633" s="237" t="s">
        <v>5773</v>
      </c>
      <c r="B633" s="224" t="s">
        <v>117</v>
      </c>
      <c r="C633" s="224" t="s">
        <v>906</v>
      </c>
      <c r="D633" s="1" t="s">
        <v>1520</v>
      </c>
      <c r="E633" s="224" t="s">
        <v>938</v>
      </c>
      <c r="F633" s="224" t="s">
        <v>1260</v>
      </c>
      <c r="G633" s="224" t="s">
        <v>516</v>
      </c>
      <c r="H633" s="224" t="s">
        <v>1521</v>
      </c>
      <c r="I633" s="227" t="s">
        <v>5774</v>
      </c>
      <c r="J633" s="225" t="s">
        <v>849</v>
      </c>
      <c r="K633" s="224" t="s">
        <v>845</v>
      </c>
      <c r="L633" s="225" t="s">
        <v>1260</v>
      </c>
      <c r="M633" s="224" t="s">
        <v>846</v>
      </c>
      <c r="N633" s="224" t="s">
        <v>939</v>
      </c>
      <c r="O633" s="224" t="s">
        <v>1260</v>
      </c>
      <c r="P633" s="225" t="s">
        <v>5775</v>
      </c>
      <c r="Q633" s="224" t="s">
        <v>1260</v>
      </c>
      <c r="R633" s="225" t="s">
        <v>1260</v>
      </c>
      <c r="S633" s="225" t="s">
        <v>5775</v>
      </c>
      <c r="T633" s="225" t="s">
        <v>849</v>
      </c>
      <c r="U633" s="224" t="s">
        <v>845</v>
      </c>
      <c r="V633" s="224" t="s">
        <v>1260</v>
      </c>
      <c r="W633" s="224" t="s">
        <v>850</v>
      </c>
      <c r="X633" s="228" t="str">
        <f>VLOOKUP(HelpMe7[[#This Row],[Technician]],Technicians[#All],3,FALSE)</f>
        <v>Unkown</v>
      </c>
      <c r="Y633" s="228" t="str">
        <f>VLOOKUP(HelpMe7[[#This Row],[Technician]],Technicians[#All],2,FALSE)</f>
        <v>Unkown</v>
      </c>
      <c r="Z633" s="233" t="e">
        <f>IF((TEXT("Oct 28, 2024 00:00 AM","mmm dd, yyyy hh:mm") - TEXT(HelpMe7[[#This Row],[Updated Creation Date]],"mmm dd, yyyy hh:mm"))&gt;0, "Yes","No")</f>
        <v>#VALUE!</v>
      </c>
      <c r="AA633" s="230">
        <f ca="1">IF(HelpMe7[[#This Row],[Updated Resolved Date]]="-",NOW()-TEXT(HelpMe7[[#This Row],[Updated Creation Date]],"mmm dd, yyyy hh:mm"),HelpMe7[[#This Row],[Updated Resolved Date]]-HelpMe7[[#This Row],[Updated Creation Date]])</f>
        <v>85.241556828703324</v>
      </c>
      <c r="AB633" s="231" t="e">
        <f>YEAR(TEXT(HelpMe7[[#This Row],[Updated Creation Date]],"mmm dd, yyyy hh:mm"))</f>
        <v>#VALUE!</v>
      </c>
      <c r="AC633" s="228" t="e">
        <f>WEEKNUM(TEXT(HelpMe7[[#This Row],[Updated Creation Date]],"mmm dd, yyyy hh:mm"),2)</f>
        <v>#VALUE!</v>
      </c>
      <c r="AD633" s="228" t="e">
        <f>_xlfn.CONCAT(HelpMe7[[#This Row],[Year]],"-W",HelpMe7[[#This Row],[Week'#]])</f>
        <v>#VALUE!</v>
      </c>
      <c r="AE633" s="228" t="str">
        <f>IFERROR(VLOOKUP(HelpMe7[[#This Row],[ID]],CGTracker[#All],11,FALSE),"No CG Status Found")</f>
        <v>No CG Status Found</v>
      </c>
      <c r="AF633" s="228" t="e">
        <f>MONTH(TEXT(HelpMe7[[#This Row],[Updated Creation Date]],"mmm dd, yyyy hh:mm"))</f>
        <v>#VALUE!</v>
      </c>
      <c r="AG633" s="228" t="e">
        <f>_xlfn.CONCAT(HelpMe7[[#This Row],[Year]],"-M",HelpMe7[[#This Row],[Month]])</f>
        <v>#VALUE!</v>
      </c>
      <c r="AH633" s="228" t="str">
        <f ca="1">IF(HelpMe7[[#This Row],[Age]]&lt;2,"Less than 2",IF(HelpMe7[[#This Row],[Age]]&lt;5,"From 2 to 5",IF(HelpMe7[[#This Row],[Age]]&lt;10,"From 5 to 10","More than 10")))</f>
        <v>More than 10</v>
      </c>
      <c r="AI6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45567.543749999997</v>
      </c>
      <c r="AJ6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34" spans="1:36" ht="14.5">
      <c r="A634" s="237" t="s">
        <v>5776</v>
      </c>
      <c r="B634" s="224" t="s">
        <v>156</v>
      </c>
      <c r="C634" s="224" t="s">
        <v>795</v>
      </c>
      <c r="D634" s="1" t="s">
        <v>2375</v>
      </c>
      <c r="E634" s="224" t="s">
        <v>2376</v>
      </c>
      <c r="F634" s="224" t="s">
        <v>742</v>
      </c>
      <c r="G634" s="224" t="s">
        <v>516</v>
      </c>
      <c r="H634" s="224" t="s">
        <v>403</v>
      </c>
      <c r="I634" s="227" t="s">
        <v>5777</v>
      </c>
      <c r="J634" s="225" t="s">
        <v>5778</v>
      </c>
      <c r="K634" s="224" t="s">
        <v>845</v>
      </c>
      <c r="L634" s="225" t="s">
        <v>5779</v>
      </c>
      <c r="M634" s="224" t="s">
        <v>846</v>
      </c>
      <c r="N634" s="224" t="s">
        <v>880</v>
      </c>
      <c r="O634" s="224" t="s">
        <v>848</v>
      </c>
      <c r="P634" s="225" t="s">
        <v>5779</v>
      </c>
      <c r="Q634" s="224" t="s">
        <v>795</v>
      </c>
      <c r="R634" s="225" t="s">
        <v>5780</v>
      </c>
      <c r="S634" s="225" t="s">
        <v>5781</v>
      </c>
      <c r="T634" s="225" t="s">
        <v>5778</v>
      </c>
      <c r="U634" s="224" t="s">
        <v>1260</v>
      </c>
      <c r="V634" s="224" t="s">
        <v>1260</v>
      </c>
      <c r="W634" s="224" t="s">
        <v>850</v>
      </c>
      <c r="X634" s="228" t="str">
        <f>VLOOKUP(HelpMe7[[#This Row],[Technician]],Technicians[#All],3,FALSE)</f>
        <v>RAK Ceramics</v>
      </c>
      <c r="Y634" s="228" t="str">
        <f>VLOOKUP(HelpMe7[[#This Row],[Technician]],Technicians[#All],2,FALSE)</f>
        <v>SAP SD</v>
      </c>
      <c r="Z634" s="233" t="e">
        <f>IF((TEXT("Oct 28, 2024 00:00 AM","mmm dd, yyyy hh:mm") - TEXT(HelpMe7[[#This Row],[Updated Creation Date]],"mmm dd, yyyy hh:mm"))&gt;0, "Yes","No")</f>
        <v>#VALUE!</v>
      </c>
      <c r="AA634" s="230">
        <f ca="1">IF(HelpMe7[[#This Row],[Updated Resolved Date]]="-",NOW()-TEXT(HelpMe7[[#This Row],[Updated Creation Date]],"mmm dd, yyyy hh:mm"),HelpMe7[[#This Row],[Updated Resolved Date]]-HelpMe7[[#This Row],[Updated Creation Date]])</f>
        <v>21.291666666664241</v>
      </c>
      <c r="AB634" s="231" t="e">
        <f>YEAR(TEXT(HelpMe7[[#This Row],[Updated Creation Date]],"mmm dd, yyyy hh:mm"))</f>
        <v>#VALUE!</v>
      </c>
      <c r="AC634" s="228" t="e">
        <f>WEEKNUM(TEXT(HelpMe7[[#This Row],[Updated Creation Date]],"mmm dd, yyyy hh:mm"),2)</f>
        <v>#VALUE!</v>
      </c>
      <c r="AD634" s="228" t="e">
        <f>_xlfn.CONCAT(HelpMe7[[#This Row],[Year]],"-W",HelpMe7[[#This Row],[Week'#]])</f>
        <v>#VALUE!</v>
      </c>
      <c r="AE634" s="228" t="str">
        <f>IFERROR(VLOOKUP(HelpMe7[[#This Row],[ID]],CGTracker[#All],11,FALSE),"No CG Status Found")</f>
        <v>No CG Status Found</v>
      </c>
      <c r="AF634" s="228" t="e">
        <f>MONTH(TEXT(HelpMe7[[#This Row],[Updated Creation Date]],"mmm dd, yyyy hh:mm"))</f>
        <v>#VALUE!</v>
      </c>
      <c r="AG634" s="228" t="e">
        <f>_xlfn.CONCAT(HelpMe7[[#This Row],[Year]],"-M",HelpMe7[[#This Row],[Month]])</f>
        <v>#VALUE!</v>
      </c>
      <c r="AH634" s="228" t="str">
        <f ca="1">IF(HelpMe7[[#This Row],[Age]]&lt;2,"Less than 2",IF(HelpMe7[[#This Row],[Age]]&lt;5,"From 2 to 5",IF(HelpMe7[[#This Row],[Age]]&lt;10,"From 5 to 10","More than 10")))</f>
        <v>More than 10</v>
      </c>
      <c r="AI6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45569.397916666669</v>
      </c>
      <c r="AJ6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45590.689583333333</v>
      </c>
    </row>
    <row r="635" spans="1:36" ht="14.5">
      <c r="A635" s="237" t="s">
        <v>5782</v>
      </c>
      <c r="B635" s="224" t="s">
        <v>156</v>
      </c>
      <c r="C635" s="224" t="s">
        <v>795</v>
      </c>
      <c r="D635" s="1" t="s">
        <v>1199</v>
      </c>
      <c r="E635" s="224" t="s">
        <v>905</v>
      </c>
      <c r="F635" s="224" t="s">
        <v>742</v>
      </c>
      <c r="G635" s="224" t="s">
        <v>864</v>
      </c>
      <c r="H635" s="224" t="s">
        <v>403</v>
      </c>
      <c r="I635" s="227" t="s">
        <v>5783</v>
      </c>
      <c r="J635" s="225" t="s">
        <v>5784</v>
      </c>
      <c r="K635" s="224" t="s">
        <v>845</v>
      </c>
      <c r="L635" s="225" t="s">
        <v>4490</v>
      </c>
      <c r="M635" s="224" t="s">
        <v>846</v>
      </c>
      <c r="N635" s="224" t="s">
        <v>860</v>
      </c>
      <c r="O635" s="224" t="s">
        <v>848</v>
      </c>
      <c r="P635" s="225" t="s">
        <v>4490</v>
      </c>
      <c r="Q635" s="224" t="s">
        <v>795</v>
      </c>
      <c r="R635" s="225" t="s">
        <v>4491</v>
      </c>
      <c r="S635" s="225" t="s">
        <v>4491</v>
      </c>
      <c r="T635" s="225" t="s">
        <v>5784</v>
      </c>
      <c r="U635" s="224" t="s">
        <v>1260</v>
      </c>
      <c r="V635" s="224" t="s">
        <v>1260</v>
      </c>
      <c r="W635" s="224" t="s">
        <v>850</v>
      </c>
      <c r="X635" s="228" t="str">
        <f>VLOOKUP(HelpMe7[[#This Row],[Technician]],Technicians[#All],3,FALSE)</f>
        <v>RAK Ceramics</v>
      </c>
      <c r="Y635" s="228" t="str">
        <f>VLOOKUP(HelpMe7[[#This Row],[Technician]],Technicians[#All],2,FALSE)</f>
        <v>SAP SD</v>
      </c>
      <c r="Z635" s="233" t="e">
        <f>IF((TEXT("Oct 28, 2024 00:00 AM","mmm dd, yyyy hh:mm") - TEXT(HelpMe7[[#This Row],[Updated Creation Date]],"mmm dd, yyyy hh:mm"))&gt;0, "Yes","No")</f>
        <v>#VALUE!</v>
      </c>
      <c r="AA635" s="230">
        <f ca="1">IF(HelpMe7[[#This Row],[Updated Resolved Date]]="-",NOW()-TEXT(HelpMe7[[#This Row],[Updated Creation Date]],"mmm dd, yyyy hh:mm"),HelpMe7[[#This Row],[Updated Resolved Date]]-HelpMe7[[#This Row],[Updated Creation Date]])</f>
        <v>6.03125</v>
      </c>
      <c r="AB635" s="231" t="e">
        <f>YEAR(TEXT(HelpMe7[[#This Row],[Updated Creation Date]],"mmm dd, yyyy hh:mm"))</f>
        <v>#VALUE!</v>
      </c>
      <c r="AC635" s="228" t="e">
        <f>WEEKNUM(TEXT(HelpMe7[[#This Row],[Updated Creation Date]],"mmm dd, yyyy hh:mm"),2)</f>
        <v>#VALUE!</v>
      </c>
      <c r="AD635" s="228" t="e">
        <f>_xlfn.CONCAT(HelpMe7[[#This Row],[Year]],"-W",HelpMe7[[#This Row],[Week'#]])</f>
        <v>#VALUE!</v>
      </c>
      <c r="AE635" s="228" t="str">
        <f>IFERROR(VLOOKUP(HelpMe7[[#This Row],[ID]],CGTracker[#All],11,FALSE),"No CG Status Found")</f>
        <v>No CG Status Found</v>
      </c>
      <c r="AF635" s="228" t="e">
        <f>MONTH(TEXT(HelpMe7[[#This Row],[Updated Creation Date]],"mmm dd, yyyy hh:mm"))</f>
        <v>#VALUE!</v>
      </c>
      <c r="AG635" s="228" t="e">
        <f>_xlfn.CONCAT(HelpMe7[[#This Row],[Year]],"-M",HelpMe7[[#This Row],[Month]])</f>
        <v>#VALUE!</v>
      </c>
      <c r="AH635" s="228" t="str">
        <f ca="1">IF(HelpMe7[[#This Row],[Age]]&lt;2,"Less than 2",IF(HelpMe7[[#This Row],[Age]]&lt;5,"From 2 to 5",IF(HelpMe7[[#This Row],[Age]]&lt;10,"From 5 to 10","More than 10")))</f>
        <v>From 5 to 10</v>
      </c>
      <c r="AI6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45569.408333333333</v>
      </c>
      <c r="AJ6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636" spans="1:36" ht="14.5">
      <c r="A636" s="237" t="s">
        <v>5785</v>
      </c>
      <c r="B636" s="224" t="s">
        <v>117</v>
      </c>
      <c r="C636" s="224" t="s">
        <v>861</v>
      </c>
      <c r="D636" s="1" t="s">
        <v>1670</v>
      </c>
      <c r="E636" s="224" t="s">
        <v>962</v>
      </c>
      <c r="F636" s="224" t="s">
        <v>843</v>
      </c>
      <c r="G636" s="224" t="s">
        <v>844</v>
      </c>
      <c r="H636" s="224" t="s">
        <v>403</v>
      </c>
      <c r="I636" s="227" t="s">
        <v>5786</v>
      </c>
      <c r="J636" s="225" t="s">
        <v>5787</v>
      </c>
      <c r="K636" s="224" t="s">
        <v>845</v>
      </c>
      <c r="L636" s="225" t="s">
        <v>4231</v>
      </c>
      <c r="M636" s="224" t="s">
        <v>962</v>
      </c>
      <c r="N636" s="224" t="s">
        <v>860</v>
      </c>
      <c r="O636" s="224" t="s">
        <v>848</v>
      </c>
      <c r="P636" s="225" t="s">
        <v>4231</v>
      </c>
      <c r="Q636" s="224" t="s">
        <v>795</v>
      </c>
      <c r="R636" s="225" t="s">
        <v>5788</v>
      </c>
      <c r="S636" s="225" t="s">
        <v>5788</v>
      </c>
      <c r="T636" s="225" t="s">
        <v>5787</v>
      </c>
      <c r="U636" s="224" t="s">
        <v>885</v>
      </c>
      <c r="V636" s="224" t="s">
        <v>1260</v>
      </c>
      <c r="W636" s="224" t="s">
        <v>850</v>
      </c>
      <c r="X636" s="228" t="str">
        <f>VLOOKUP(HelpMe7[[#This Row],[Technician]],Technicians[#All],3,FALSE)</f>
        <v>RAK Ceramics</v>
      </c>
      <c r="Y636" s="228" t="str">
        <f>VLOOKUP(HelpMe7[[#This Row],[Technician]],Technicians[#All],2,FALSE)</f>
        <v>SAP Basis</v>
      </c>
      <c r="Z636" s="230" t="e">
        <f>IF((TEXT("Oct 28, 2024 00:00 AM","mmm dd, yyyy hh:mm") - TEXT(HelpMe7[[#This Row],[Updated Creation Date]],"mmm dd, yyyy hh:mm"))&gt;0, "Yes","No")</f>
        <v>#VALUE!</v>
      </c>
      <c r="AA636" s="230">
        <f ca="1">IF(HelpMe7[[#This Row],[Updated Resolved Date]]="-",NOW()-TEXT(HelpMe7[[#This Row],[Updated Creation Date]],"mmm dd, yyyy hh:mm"),HelpMe7[[#This Row],[Updated Resolved Date]]-HelpMe7[[#This Row],[Updated Creation Date]])</f>
        <v>4.1430555555562023</v>
      </c>
      <c r="AB636" s="231" t="e">
        <f>YEAR(TEXT(HelpMe7[[#This Row],[Updated Creation Date]],"mmm dd, yyyy hh:mm"))</f>
        <v>#VALUE!</v>
      </c>
      <c r="AC636" s="228" t="e">
        <f>WEEKNUM(TEXT(HelpMe7[[#This Row],[Updated Creation Date]],"mmm dd, yyyy hh:mm"),2)</f>
        <v>#VALUE!</v>
      </c>
      <c r="AD636" s="228" t="e">
        <f>_xlfn.CONCAT(HelpMe7[[#This Row],[Year]],"-W",HelpMe7[[#This Row],[Week'#]])</f>
        <v>#VALUE!</v>
      </c>
      <c r="AE636" s="228" t="str">
        <f>IFERROR(VLOOKUP(HelpMe7[[#This Row],[ID]],CGTracker[#All],11,FALSE),"No CG Status Found")</f>
        <v>No CG Status Found</v>
      </c>
      <c r="AF636" s="228" t="e">
        <f>MONTH(TEXT(HelpMe7[[#This Row],[Updated Creation Date]],"mmm dd, yyyy hh:mm"))</f>
        <v>#VALUE!</v>
      </c>
      <c r="AG636" s="228" t="e">
        <f>_xlfn.CONCAT(HelpMe7[[#This Row],[Year]],"-M",HelpMe7[[#This Row],[Month]])</f>
        <v>#VALUE!</v>
      </c>
      <c r="AH636" s="228" t="str">
        <f ca="1">IF(HelpMe7[[#This Row],[Age]]&lt;2,"Less than 2",IF(HelpMe7[[#This Row],[Age]]&lt;5,"From 2 to 5",IF(HelpMe7[[#This Row],[Age]]&lt;10,"From 5 to 10","More than 10")))</f>
        <v>From 2 to 5</v>
      </c>
      <c r="AI6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45568.361111111109</v>
      </c>
      <c r="AJ6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45572.504166666666</v>
      </c>
    </row>
    <row r="637" spans="1:36" ht="14.5">
      <c r="A637" s="237" t="s">
        <v>5789</v>
      </c>
      <c r="B637" s="224" t="s">
        <v>117</v>
      </c>
      <c r="C637" s="224" t="s">
        <v>795</v>
      </c>
      <c r="D637" s="1" t="s">
        <v>1753</v>
      </c>
      <c r="E637" s="224" t="s">
        <v>1754</v>
      </c>
      <c r="F637" s="224" t="s">
        <v>843</v>
      </c>
      <c r="G637" s="224" t="s">
        <v>844</v>
      </c>
      <c r="H637" s="224" t="s">
        <v>403</v>
      </c>
      <c r="I637" s="227" t="s">
        <v>5790</v>
      </c>
      <c r="J637" s="225" t="s">
        <v>5791</v>
      </c>
      <c r="K637" s="224" t="s">
        <v>845</v>
      </c>
      <c r="L637" s="225" t="s">
        <v>5171</v>
      </c>
      <c r="M637" s="224" t="s">
        <v>846</v>
      </c>
      <c r="N637" s="224" t="s">
        <v>895</v>
      </c>
      <c r="O637" s="224" t="s">
        <v>848</v>
      </c>
      <c r="P637" s="225" t="s">
        <v>5171</v>
      </c>
      <c r="Q637" s="224" t="s">
        <v>795</v>
      </c>
      <c r="R637" s="225" t="s">
        <v>5792</v>
      </c>
      <c r="S637" s="225" t="s">
        <v>5792</v>
      </c>
      <c r="T637" s="225" t="s">
        <v>5791</v>
      </c>
      <c r="U637" s="224" t="s">
        <v>885</v>
      </c>
      <c r="V637" s="224" t="s">
        <v>1260</v>
      </c>
      <c r="W637" s="224" t="s">
        <v>850</v>
      </c>
      <c r="X637" s="228" t="str">
        <f>VLOOKUP(HelpMe7[[#This Row],[Technician]],Technicians[#All],3,FALSE)</f>
        <v>RAK Ceramics</v>
      </c>
      <c r="Y637" s="228" t="str">
        <f>VLOOKUP(HelpMe7[[#This Row],[Technician]],Technicians[#All],2,FALSE)</f>
        <v>SAP Basis</v>
      </c>
      <c r="Z637" s="233" t="e">
        <f>IF((TEXT("Oct 28, 2024 00:00 AM","mmm dd, yyyy hh:mm") - TEXT(HelpMe7[[#This Row],[Updated Creation Date]],"mmm dd, yyyy hh:mm"))&gt;0, "Yes","No")</f>
        <v>#VALUE!</v>
      </c>
      <c r="AA637" s="230">
        <f ca="1">IF(HelpMe7[[#This Row],[Updated Resolved Date]]="-",NOW()-TEXT(HelpMe7[[#This Row],[Updated Creation Date]],"mmm dd, yyyy hh:mm"),HelpMe7[[#This Row],[Updated Resolved Date]]-HelpMe7[[#This Row],[Updated Creation Date]])</f>
        <v>5.1687499999970896</v>
      </c>
      <c r="AB637" s="231" t="e">
        <f>YEAR(TEXT(HelpMe7[[#This Row],[Updated Creation Date]],"mmm dd, yyyy hh:mm"))</f>
        <v>#VALUE!</v>
      </c>
      <c r="AC637" s="228" t="e">
        <f>WEEKNUM(TEXT(HelpMe7[[#This Row],[Updated Creation Date]],"mmm dd, yyyy hh:mm"),2)</f>
        <v>#VALUE!</v>
      </c>
      <c r="AD637" s="228" t="e">
        <f>_xlfn.CONCAT(HelpMe7[[#This Row],[Year]],"-W",HelpMe7[[#This Row],[Week'#]])</f>
        <v>#VALUE!</v>
      </c>
      <c r="AE637" s="228" t="str">
        <f>IFERROR(VLOOKUP(HelpMe7[[#This Row],[ID]],CGTracker[#All],11,FALSE),"No CG Status Found")</f>
        <v>No CG Status Found</v>
      </c>
      <c r="AF637" s="228" t="e">
        <f>MONTH(TEXT(HelpMe7[[#This Row],[Updated Creation Date]],"mmm dd, yyyy hh:mm"))</f>
        <v>#VALUE!</v>
      </c>
      <c r="AG637" s="228" t="e">
        <f>_xlfn.CONCAT(HelpMe7[[#This Row],[Year]],"-M",HelpMe7[[#This Row],[Month]])</f>
        <v>#VALUE!</v>
      </c>
      <c r="AH637" s="228" t="str">
        <f ca="1">IF(HelpMe7[[#This Row],[Age]]&lt;2,"Less than 2",IF(HelpMe7[[#This Row],[Age]]&lt;5,"From 2 to 5",IF(HelpMe7[[#This Row],[Age]]&lt;10,"From 5 to 10","More than 10")))</f>
        <v>From 5 to 10</v>
      </c>
      <c r="AI6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45569.455555555556</v>
      </c>
      <c r="AJ6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45574.624305555553</v>
      </c>
    </row>
    <row r="638" spans="1:36" ht="14.5">
      <c r="A638" s="237" t="s">
        <v>5793</v>
      </c>
      <c r="B638" s="224" t="s">
        <v>117</v>
      </c>
      <c r="C638" s="224" t="s">
        <v>795</v>
      </c>
      <c r="D638" s="1" t="s">
        <v>1897</v>
      </c>
      <c r="E638" s="224" t="s">
        <v>1898</v>
      </c>
      <c r="F638" s="224" t="s">
        <v>1260</v>
      </c>
      <c r="G638" s="224" t="s">
        <v>844</v>
      </c>
      <c r="H638" s="224" t="s">
        <v>268</v>
      </c>
      <c r="I638" s="227" t="s">
        <v>5794</v>
      </c>
      <c r="J638" s="225" t="s">
        <v>5795</v>
      </c>
      <c r="K638" s="224" t="s">
        <v>845</v>
      </c>
      <c r="L638" s="225" t="s">
        <v>1260</v>
      </c>
      <c r="M638" s="224" t="s">
        <v>1514</v>
      </c>
      <c r="N638" s="224" t="s">
        <v>895</v>
      </c>
      <c r="O638" s="224" t="s">
        <v>848</v>
      </c>
      <c r="P638" s="225" t="s">
        <v>5796</v>
      </c>
      <c r="Q638" s="224" t="s">
        <v>795</v>
      </c>
      <c r="R638" s="225" t="s">
        <v>1260</v>
      </c>
      <c r="S638" s="225" t="s">
        <v>1260</v>
      </c>
      <c r="T638" s="225" t="s">
        <v>5795</v>
      </c>
      <c r="U638" s="224" t="s">
        <v>885</v>
      </c>
      <c r="V638" s="224" t="s">
        <v>1260</v>
      </c>
      <c r="W638" s="224" t="s">
        <v>850</v>
      </c>
      <c r="X638" s="228" t="str">
        <f>VLOOKUP(HelpMe7[[#This Row],[Technician]],Technicians[#All],3,FALSE)</f>
        <v>Unkown</v>
      </c>
      <c r="Y638" s="228" t="str">
        <f>VLOOKUP(HelpMe7[[#This Row],[Technician]],Technicians[#All],2,FALSE)</f>
        <v>Unkown</v>
      </c>
      <c r="Z638" s="233" t="e">
        <f>IF((TEXT("Oct 28, 2024 00:00 AM","mmm dd, yyyy hh:mm") - TEXT(HelpMe7[[#This Row],[Updated Creation Date]],"mmm dd, yyyy hh:mm"))&gt;0, "Yes","No")</f>
        <v>#VALUE!</v>
      </c>
      <c r="AA638" s="230">
        <f ca="1">IF(HelpMe7[[#This Row],[Updated Resolved Date]]="-",NOW()-TEXT(HelpMe7[[#This Row],[Updated Creation Date]],"mmm dd, yyyy hh:mm"),HelpMe7[[#This Row],[Updated Resolved Date]]-HelpMe7[[#This Row],[Updated Creation Date]])</f>
        <v>83.315167939814273</v>
      </c>
      <c r="AB638" s="231" t="e">
        <f>YEAR(TEXT(HelpMe7[[#This Row],[Updated Creation Date]],"mmm dd, yyyy hh:mm"))</f>
        <v>#VALUE!</v>
      </c>
      <c r="AC638" s="228" t="e">
        <f>WEEKNUM(TEXT(HelpMe7[[#This Row],[Updated Creation Date]],"mmm dd, yyyy hh:mm"),2)</f>
        <v>#VALUE!</v>
      </c>
      <c r="AD638" s="228" t="e">
        <f>_xlfn.CONCAT(HelpMe7[[#This Row],[Year]],"-W",HelpMe7[[#This Row],[Week'#]])</f>
        <v>#VALUE!</v>
      </c>
      <c r="AE638" s="228" t="str">
        <f>IFERROR(VLOOKUP(HelpMe7[[#This Row],[ID]],CGTracker[#All],11,FALSE),"No CG Status Found")</f>
        <v>No CG Status Found</v>
      </c>
      <c r="AF638" s="228" t="e">
        <f>MONTH(TEXT(HelpMe7[[#This Row],[Updated Creation Date]],"mmm dd, yyyy hh:mm"))</f>
        <v>#VALUE!</v>
      </c>
      <c r="AG638" s="228" t="e">
        <f>_xlfn.CONCAT(HelpMe7[[#This Row],[Year]],"-M",HelpMe7[[#This Row],[Month]])</f>
        <v>#VALUE!</v>
      </c>
      <c r="AH638" s="228" t="str">
        <f ca="1">IF(HelpMe7[[#This Row],[Age]]&lt;2,"Less than 2",IF(HelpMe7[[#This Row],[Age]]&lt;5,"From 2 to 5",IF(HelpMe7[[#This Row],[Age]]&lt;10,"From 5 to 10","More than 10")))</f>
        <v>More than 10</v>
      </c>
      <c r="AI6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45569.470138888886</v>
      </c>
      <c r="AJ6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39" spans="1:36" ht="14.5">
      <c r="A639" s="237" t="s">
        <v>5797</v>
      </c>
      <c r="B639" s="224" t="s">
        <v>156</v>
      </c>
      <c r="C639" s="224" t="s">
        <v>861</v>
      </c>
      <c r="D639" s="1" t="s">
        <v>1528</v>
      </c>
      <c r="E639" s="224" t="s">
        <v>1270</v>
      </c>
      <c r="F639" s="224" t="s">
        <v>1059</v>
      </c>
      <c r="G639" s="224" t="s">
        <v>864</v>
      </c>
      <c r="H639" s="224" t="s">
        <v>403</v>
      </c>
      <c r="I639" s="227" t="s">
        <v>5798</v>
      </c>
      <c r="J639" s="225" t="s">
        <v>5799</v>
      </c>
      <c r="K639" s="224" t="s">
        <v>845</v>
      </c>
      <c r="L639" s="225" t="s">
        <v>5628</v>
      </c>
      <c r="M639" s="224" t="s">
        <v>1270</v>
      </c>
      <c r="N639" s="224" t="s">
        <v>1127</v>
      </c>
      <c r="O639" s="224" t="s">
        <v>848</v>
      </c>
      <c r="P639" s="225" t="s">
        <v>5628</v>
      </c>
      <c r="Q639" s="224" t="s">
        <v>795</v>
      </c>
      <c r="R639" s="225" t="s">
        <v>5800</v>
      </c>
      <c r="S639" s="225" t="s">
        <v>5800</v>
      </c>
      <c r="T639" s="225" t="s">
        <v>5799</v>
      </c>
      <c r="U639" s="224" t="s">
        <v>1260</v>
      </c>
      <c r="V639" s="224" t="s">
        <v>1260</v>
      </c>
      <c r="W639" s="224" t="s">
        <v>850</v>
      </c>
      <c r="X639" s="228" t="str">
        <f>VLOOKUP(HelpMe7[[#This Row],[Technician]],Technicians[#All],3,FALSE)</f>
        <v>RAK Ceramics</v>
      </c>
      <c r="Y639" s="228" t="str">
        <f>VLOOKUP(HelpMe7[[#This Row],[Technician]],Technicians[#All],2,FALSE)</f>
        <v>SAP Kludi</v>
      </c>
      <c r="Z639" s="233" t="e">
        <f>IF((TEXT("Oct 28, 2024 00:00 AM","mmm dd, yyyy hh:mm") - TEXT(HelpMe7[[#This Row],[Updated Creation Date]],"mmm dd, yyyy hh:mm"))&gt;0, "Yes","No")</f>
        <v>#VALUE!</v>
      </c>
      <c r="AA639" s="230">
        <f ca="1">IF(HelpMe7[[#This Row],[Updated Resolved Date]]="-",NOW()-TEXT(HelpMe7[[#This Row],[Updated Creation Date]],"mmm dd, yyyy hh:mm"),HelpMe7[[#This Row],[Updated Resolved Date]]-HelpMe7[[#This Row],[Updated Creation Date]])</f>
        <v>6.1986111111109494</v>
      </c>
      <c r="AB639" s="231" t="e">
        <f>YEAR(TEXT(HelpMe7[[#This Row],[Updated Creation Date]],"mmm dd, yyyy hh:mm"))</f>
        <v>#VALUE!</v>
      </c>
      <c r="AC639" s="228" t="e">
        <f>WEEKNUM(TEXT(HelpMe7[[#This Row],[Updated Creation Date]],"mmm dd, yyyy hh:mm"),2)</f>
        <v>#VALUE!</v>
      </c>
      <c r="AD639" s="228" t="e">
        <f>_xlfn.CONCAT(HelpMe7[[#This Row],[Year]],"-W",HelpMe7[[#This Row],[Week'#]])</f>
        <v>#VALUE!</v>
      </c>
      <c r="AE639" s="228" t="str">
        <f>IFERROR(VLOOKUP(HelpMe7[[#This Row],[ID]],CGTracker[#All],11,FALSE),"No CG Status Found")</f>
        <v>No CG Status Found</v>
      </c>
      <c r="AF639" s="228" t="e">
        <f>MONTH(TEXT(HelpMe7[[#This Row],[Updated Creation Date]],"mmm dd, yyyy hh:mm"))</f>
        <v>#VALUE!</v>
      </c>
      <c r="AG639" s="228" t="e">
        <f>_xlfn.CONCAT(HelpMe7[[#This Row],[Year]],"-M",HelpMe7[[#This Row],[Month]])</f>
        <v>#VALUE!</v>
      </c>
      <c r="AH639" s="228" t="str">
        <f ca="1">IF(HelpMe7[[#This Row],[Age]]&lt;2,"Less than 2",IF(HelpMe7[[#This Row],[Age]]&lt;5,"From 2 to 5",IF(HelpMe7[[#This Row],[Age]]&lt;10,"From 5 to 10","More than 10")))</f>
        <v>From 5 to 10</v>
      </c>
      <c r="AI6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45567.472222222219</v>
      </c>
      <c r="AJ6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45573.67083333333</v>
      </c>
    </row>
    <row r="640" spans="1:36" ht="26">
      <c r="A640" s="237" t="s">
        <v>5801</v>
      </c>
      <c r="B640" s="224" t="s">
        <v>156</v>
      </c>
      <c r="C640" s="224" t="s">
        <v>795</v>
      </c>
      <c r="D640" s="1" t="s">
        <v>109</v>
      </c>
      <c r="E640" s="224" t="s">
        <v>2821</v>
      </c>
      <c r="F640" s="224" t="s">
        <v>941</v>
      </c>
      <c r="G640" s="224" t="s">
        <v>980</v>
      </c>
      <c r="H640" s="224" t="s">
        <v>746</v>
      </c>
      <c r="I640" s="227" t="s">
        <v>5802</v>
      </c>
      <c r="J640" s="225" t="s">
        <v>5803</v>
      </c>
      <c r="K640" s="224" t="s">
        <v>845</v>
      </c>
      <c r="L640" s="225" t="s">
        <v>1260</v>
      </c>
      <c r="M640" s="224" t="s">
        <v>2821</v>
      </c>
      <c r="N640" s="224" t="s">
        <v>959</v>
      </c>
      <c r="O640" s="224" t="s">
        <v>848</v>
      </c>
      <c r="P640" s="225" t="s">
        <v>5804</v>
      </c>
      <c r="Q640" s="224" t="s">
        <v>795</v>
      </c>
      <c r="R640" s="225" t="s">
        <v>1260</v>
      </c>
      <c r="S640" s="225" t="s">
        <v>5805</v>
      </c>
      <c r="T640" s="225" t="s">
        <v>5803</v>
      </c>
      <c r="U640" s="224" t="s">
        <v>1260</v>
      </c>
      <c r="V640" s="224" t="s">
        <v>5806</v>
      </c>
      <c r="W640" s="224" t="s">
        <v>850</v>
      </c>
      <c r="X640" s="228" t="str">
        <f>VLOOKUP(HelpMe7[[#This Row],[Technician]],Technicians[#All],3,FALSE)</f>
        <v>Capgemini</v>
      </c>
      <c r="Y640" s="228" t="str">
        <f>VLOOKUP(HelpMe7[[#This Row],[Technician]],Technicians[#All],2,FALSE)</f>
        <v>SAP FICO</v>
      </c>
      <c r="Z640" s="233" t="e">
        <f>IF((TEXT("Oct 28, 2024 00:00 AM","mmm dd, yyyy hh:mm") - TEXT(HelpMe7[[#This Row],[Updated Creation Date]],"mmm dd, yyyy hh:mm"))&gt;0, "Yes","No")</f>
        <v>#VALUE!</v>
      </c>
      <c r="AA640" s="230">
        <f ca="1">IF(HelpMe7[[#This Row],[Updated Resolved Date]]="-",NOW()-TEXT(HelpMe7[[#This Row],[Updated Creation Date]],"mmm dd, yyyy hh:mm"),HelpMe7[[#This Row],[Updated Resolved Date]]-HelpMe7[[#This Row],[Updated Creation Date]])</f>
        <v>85.215862384255161</v>
      </c>
      <c r="AB640" s="231" t="e">
        <f>YEAR(TEXT(HelpMe7[[#This Row],[Updated Creation Date]],"mmm dd, yyyy hh:mm"))</f>
        <v>#VALUE!</v>
      </c>
      <c r="AC640" s="228" t="e">
        <f>WEEKNUM(TEXT(HelpMe7[[#This Row],[Updated Creation Date]],"mmm dd, yyyy hh:mm"),2)</f>
        <v>#VALUE!</v>
      </c>
      <c r="AD640" s="228" t="e">
        <f>_xlfn.CONCAT(HelpMe7[[#This Row],[Year]],"-W",HelpMe7[[#This Row],[Week'#]])</f>
        <v>#VALUE!</v>
      </c>
      <c r="AE640" s="228" t="str">
        <f>IFERROR(VLOOKUP(HelpMe7[[#This Row],[ID]],CGTracker[#All],11,FALSE),"No CG Status Found")</f>
        <v>No CG Status Found</v>
      </c>
      <c r="AF640" s="228" t="e">
        <f>MONTH(TEXT(HelpMe7[[#This Row],[Updated Creation Date]],"mmm dd, yyyy hh:mm"))</f>
        <v>#VALUE!</v>
      </c>
      <c r="AG640" s="228" t="e">
        <f>_xlfn.CONCAT(HelpMe7[[#This Row],[Year]],"-M",HelpMe7[[#This Row],[Month]])</f>
        <v>#VALUE!</v>
      </c>
      <c r="AH640" s="228" t="str">
        <f ca="1">IF(HelpMe7[[#This Row],[Age]]&lt;2,"Less than 2",IF(HelpMe7[[#This Row],[Age]]&lt;5,"From 2 to 5",IF(HelpMe7[[#This Row],[Age]]&lt;10,"From 5 to 10","More than 10")))</f>
        <v>More than 10</v>
      </c>
      <c r="AI6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45567.569444444445</v>
      </c>
      <c r="AJ6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41" spans="1:36" ht="26">
      <c r="A641" s="237" t="s">
        <v>5807</v>
      </c>
      <c r="B641" s="224" t="s">
        <v>156</v>
      </c>
      <c r="C641" s="224" t="s">
        <v>861</v>
      </c>
      <c r="D641" s="1" t="s">
        <v>521</v>
      </c>
      <c r="E641" s="224" t="s">
        <v>950</v>
      </c>
      <c r="F641" s="224" t="s">
        <v>518</v>
      </c>
      <c r="G641" s="224" t="s">
        <v>1052</v>
      </c>
      <c r="H641" s="224" t="s">
        <v>746</v>
      </c>
      <c r="I641" s="227" t="s">
        <v>5808</v>
      </c>
      <c r="J641" s="225" t="s">
        <v>5809</v>
      </c>
      <c r="K641" s="224" t="s">
        <v>845</v>
      </c>
      <c r="L641" s="225" t="s">
        <v>1260</v>
      </c>
      <c r="M641" s="224" t="s">
        <v>950</v>
      </c>
      <c r="N641" s="224" t="s">
        <v>1618</v>
      </c>
      <c r="O641" s="224" t="s">
        <v>920</v>
      </c>
      <c r="P641" s="225" t="s">
        <v>5810</v>
      </c>
      <c r="Q641" s="224" t="s">
        <v>861</v>
      </c>
      <c r="R641" s="225" t="s">
        <v>1260</v>
      </c>
      <c r="S641" s="225" t="s">
        <v>5811</v>
      </c>
      <c r="T641" s="225" t="s">
        <v>5809</v>
      </c>
      <c r="U641" s="224" t="s">
        <v>1260</v>
      </c>
      <c r="V641" s="224" t="s">
        <v>5812</v>
      </c>
      <c r="W641" s="224" t="s">
        <v>850</v>
      </c>
      <c r="X641" s="228" t="str">
        <f>VLOOKUP(HelpMe7[[#This Row],[Technician]],Technicians[#All],3,FALSE)</f>
        <v>Capgemini</v>
      </c>
      <c r="Y641" s="228" t="str">
        <f>VLOOKUP(HelpMe7[[#This Row],[Technician]],Technicians[#All],2,FALSE)</f>
        <v>SAP SD</v>
      </c>
      <c r="Z641" s="233" t="e">
        <f>IF((TEXT("Oct 28, 2024 00:00 AM","mmm dd, yyyy hh:mm") - TEXT(HelpMe7[[#This Row],[Updated Creation Date]],"mmm dd, yyyy hh:mm"))&gt;0, "Yes","No")</f>
        <v>#VALUE!</v>
      </c>
      <c r="AA641" s="230">
        <f ca="1">IF(HelpMe7[[#This Row],[Updated Resolved Date]]="-",NOW()-TEXT(HelpMe7[[#This Row],[Updated Creation Date]],"mmm dd, yyyy hh:mm"),HelpMe7[[#This Row],[Updated Resolved Date]]-HelpMe7[[#This Row],[Updated Creation Date]])</f>
        <v>85.113084606477059</v>
      </c>
      <c r="AB641" s="231" t="e">
        <f>YEAR(TEXT(HelpMe7[[#This Row],[Updated Creation Date]],"mmm dd, yyyy hh:mm"))</f>
        <v>#VALUE!</v>
      </c>
      <c r="AC641" s="228" t="e">
        <f>WEEKNUM(TEXT(HelpMe7[[#This Row],[Updated Creation Date]],"mmm dd, yyyy hh:mm"),2)</f>
        <v>#VALUE!</v>
      </c>
      <c r="AD641" s="228" t="e">
        <f>_xlfn.CONCAT(HelpMe7[[#This Row],[Year]],"-W",HelpMe7[[#This Row],[Week'#]])</f>
        <v>#VALUE!</v>
      </c>
      <c r="AE641" s="228" t="str">
        <f>IFERROR(VLOOKUP(HelpMe7[[#This Row],[ID]],CGTracker[#All],11,FALSE),"No CG Status Found")</f>
        <v>No CG Status Found</v>
      </c>
      <c r="AF641" s="228" t="e">
        <f>MONTH(TEXT(HelpMe7[[#This Row],[Updated Creation Date]],"mmm dd, yyyy hh:mm"))</f>
        <v>#VALUE!</v>
      </c>
      <c r="AG641" s="228" t="e">
        <f>_xlfn.CONCAT(HelpMe7[[#This Row],[Year]],"-M",HelpMe7[[#This Row],[Month]])</f>
        <v>#VALUE!</v>
      </c>
      <c r="AH641" s="228" t="str">
        <f ca="1">IF(HelpMe7[[#This Row],[Age]]&lt;2,"Less than 2",IF(HelpMe7[[#This Row],[Age]]&lt;5,"From 2 to 5",IF(HelpMe7[[#This Row],[Age]]&lt;10,"From 5 to 10","More than 10")))</f>
        <v>More than 10</v>
      </c>
      <c r="AI6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45567.672222222223</v>
      </c>
      <c r="AJ6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42" spans="1:36" ht="14.5">
      <c r="A642" s="237" t="s">
        <v>5813</v>
      </c>
      <c r="B642" s="224" t="s">
        <v>156</v>
      </c>
      <c r="C642" s="224" t="s">
        <v>861</v>
      </c>
      <c r="D642" s="1" t="s">
        <v>862</v>
      </c>
      <c r="E642" s="224" t="s">
        <v>863</v>
      </c>
      <c r="F642" s="224" t="s">
        <v>742</v>
      </c>
      <c r="G642" s="224" t="s">
        <v>864</v>
      </c>
      <c r="H642" s="224" t="s">
        <v>403</v>
      </c>
      <c r="I642" s="227" t="s">
        <v>5814</v>
      </c>
      <c r="J642" s="225" t="s">
        <v>5815</v>
      </c>
      <c r="K642" s="224" t="s">
        <v>845</v>
      </c>
      <c r="L642" s="225" t="s">
        <v>5816</v>
      </c>
      <c r="M642" s="224" t="s">
        <v>863</v>
      </c>
      <c r="N642" s="224" t="s">
        <v>860</v>
      </c>
      <c r="O642" s="224" t="s">
        <v>848</v>
      </c>
      <c r="P642" s="225" t="s">
        <v>5816</v>
      </c>
      <c r="Q642" s="224" t="s">
        <v>795</v>
      </c>
      <c r="R642" s="225" t="s">
        <v>5817</v>
      </c>
      <c r="S642" s="225" t="s">
        <v>5817</v>
      </c>
      <c r="T642" s="225" t="s">
        <v>5815</v>
      </c>
      <c r="U642" s="224" t="s">
        <v>1260</v>
      </c>
      <c r="V642" s="224" t="s">
        <v>1260</v>
      </c>
      <c r="W642" s="224" t="s">
        <v>850</v>
      </c>
      <c r="X642" s="228" t="str">
        <f>VLOOKUP(HelpMe7[[#This Row],[Technician]],Technicians[#All],3,FALSE)</f>
        <v>RAK Ceramics</v>
      </c>
      <c r="Y642" s="228" t="str">
        <f>VLOOKUP(HelpMe7[[#This Row],[Technician]],Technicians[#All],2,FALSE)</f>
        <v>SAP SD</v>
      </c>
      <c r="Z642" s="233" t="e">
        <f>IF((TEXT("Oct 28, 2024 00:00 AM","mmm dd, yyyy hh:mm") - TEXT(HelpMe7[[#This Row],[Updated Creation Date]],"mmm dd, yyyy hh:mm"))&gt;0, "Yes","No")</f>
        <v>#VALUE!</v>
      </c>
      <c r="AA642" s="230">
        <f ca="1">IF(HelpMe7[[#This Row],[Updated Resolved Date]]="-",NOW()-TEXT(HelpMe7[[#This Row],[Updated Creation Date]],"mmm dd, yyyy hh:mm"),HelpMe7[[#This Row],[Updated Resolved Date]]-HelpMe7[[#This Row],[Updated Creation Date]])</f>
        <v>7.1861111111065838</v>
      </c>
      <c r="AB642" s="231" t="e">
        <f>YEAR(TEXT(HelpMe7[[#This Row],[Updated Creation Date]],"mmm dd, yyyy hh:mm"))</f>
        <v>#VALUE!</v>
      </c>
      <c r="AC642" s="228" t="e">
        <f>WEEKNUM(TEXT(HelpMe7[[#This Row],[Updated Creation Date]],"mmm dd, yyyy hh:mm"),2)</f>
        <v>#VALUE!</v>
      </c>
      <c r="AD642" s="228" t="e">
        <f>_xlfn.CONCAT(HelpMe7[[#This Row],[Year]],"-W",HelpMe7[[#This Row],[Week'#]])</f>
        <v>#VALUE!</v>
      </c>
      <c r="AE642" s="228" t="str">
        <f>IFERROR(VLOOKUP(HelpMe7[[#This Row],[ID]],CGTracker[#All],11,FALSE),"No CG Status Found")</f>
        <v>No CG Status Found</v>
      </c>
      <c r="AF642" s="228" t="e">
        <f>MONTH(TEXT(HelpMe7[[#This Row],[Updated Creation Date]],"mmm dd, yyyy hh:mm"))</f>
        <v>#VALUE!</v>
      </c>
      <c r="AG642" s="228" t="e">
        <f>_xlfn.CONCAT(HelpMe7[[#This Row],[Year]],"-M",HelpMe7[[#This Row],[Month]])</f>
        <v>#VALUE!</v>
      </c>
      <c r="AH642" s="228" t="str">
        <f ca="1">IF(HelpMe7[[#This Row],[Age]]&lt;2,"Less than 2",IF(HelpMe7[[#This Row],[Age]]&lt;5,"From 2 to 5",IF(HelpMe7[[#This Row],[Age]]&lt;10,"From 5 to 10","More than 10")))</f>
        <v>From 5 to 10</v>
      </c>
      <c r="AI6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45568.433333333334</v>
      </c>
      <c r="AJ6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45575.619444444441</v>
      </c>
    </row>
    <row r="643" spans="1:36" ht="14.5">
      <c r="A643" s="237" t="s">
        <v>5818</v>
      </c>
      <c r="B643" s="224" t="s">
        <v>117</v>
      </c>
      <c r="C643" s="224" t="s">
        <v>881</v>
      </c>
      <c r="D643" s="1" t="s">
        <v>1710</v>
      </c>
      <c r="E643" s="224" t="s">
        <v>1104</v>
      </c>
      <c r="F643" s="224" t="s">
        <v>843</v>
      </c>
      <c r="G643" s="224" t="s">
        <v>844</v>
      </c>
      <c r="H643" s="224" t="s">
        <v>403</v>
      </c>
      <c r="I643" s="227" t="s">
        <v>5819</v>
      </c>
      <c r="J643" s="225" t="s">
        <v>5820</v>
      </c>
      <c r="K643" s="224" t="s">
        <v>845</v>
      </c>
      <c r="L643" s="225" t="s">
        <v>5821</v>
      </c>
      <c r="M643" s="224" t="s">
        <v>1104</v>
      </c>
      <c r="N643" s="224" t="s">
        <v>860</v>
      </c>
      <c r="O643" s="224" t="s">
        <v>848</v>
      </c>
      <c r="P643" s="225" t="s">
        <v>5821</v>
      </c>
      <c r="Q643" s="224" t="s">
        <v>881</v>
      </c>
      <c r="R643" s="225" t="s">
        <v>5822</v>
      </c>
      <c r="S643" s="225" t="s">
        <v>5822</v>
      </c>
      <c r="T643" s="225" t="s">
        <v>5820</v>
      </c>
      <c r="U643" s="224" t="s">
        <v>885</v>
      </c>
      <c r="V643" s="224" t="s">
        <v>1260</v>
      </c>
      <c r="W643" s="224" t="s">
        <v>850</v>
      </c>
      <c r="X643" s="228" t="str">
        <f>VLOOKUP(HelpMe7[[#This Row],[Technician]],Technicians[#All],3,FALSE)</f>
        <v>RAK Ceramics</v>
      </c>
      <c r="Y643" s="228" t="str">
        <f>VLOOKUP(HelpMe7[[#This Row],[Technician]],Technicians[#All],2,FALSE)</f>
        <v>SAP Basis</v>
      </c>
      <c r="Z643" s="230" t="e">
        <f>IF((TEXT("Oct 28, 2024 00:00 AM","mmm dd, yyyy hh:mm") - TEXT(HelpMe7[[#This Row],[Updated Creation Date]],"mmm dd, yyyy hh:mm"))&gt;0, "Yes","No")</f>
        <v>#VALUE!</v>
      </c>
      <c r="AA643" s="230">
        <f ca="1">IF(HelpMe7[[#This Row],[Updated Resolved Date]]="-",NOW()-TEXT(HelpMe7[[#This Row],[Updated Creation Date]],"mmm dd, yyyy hh:mm"),HelpMe7[[#This Row],[Updated Resolved Date]]-HelpMe7[[#This Row],[Updated Creation Date]])</f>
        <v>2.8791666666729725</v>
      </c>
      <c r="AB643" s="231" t="e">
        <f>YEAR(TEXT(HelpMe7[[#This Row],[Updated Creation Date]],"mmm dd, yyyy hh:mm"))</f>
        <v>#VALUE!</v>
      </c>
      <c r="AC643" s="228" t="e">
        <f>WEEKNUM(TEXT(HelpMe7[[#This Row],[Updated Creation Date]],"mmm dd, yyyy hh:mm"),2)</f>
        <v>#VALUE!</v>
      </c>
      <c r="AD643" s="228" t="e">
        <f>_xlfn.CONCAT(HelpMe7[[#This Row],[Year]],"-W",HelpMe7[[#This Row],[Week'#]])</f>
        <v>#VALUE!</v>
      </c>
      <c r="AE643" s="228" t="str">
        <f>IFERROR(VLOOKUP(HelpMe7[[#This Row],[ID]],CGTracker[#All],11,FALSE),"No CG Status Found")</f>
        <v>No CG Status Found</v>
      </c>
      <c r="AF643" s="228" t="e">
        <f>MONTH(TEXT(HelpMe7[[#This Row],[Updated Creation Date]],"mmm dd, yyyy hh:mm"))</f>
        <v>#VALUE!</v>
      </c>
      <c r="AG643" s="228" t="e">
        <f>_xlfn.CONCAT(HelpMe7[[#This Row],[Year]],"-M",HelpMe7[[#This Row],[Month]])</f>
        <v>#VALUE!</v>
      </c>
      <c r="AH643" s="228" t="str">
        <f ca="1">IF(HelpMe7[[#This Row],[Age]]&lt;2,"Less than 2",IF(HelpMe7[[#This Row],[Age]]&lt;5,"From 2 to 5",IF(HelpMe7[[#This Row],[Age]]&lt;10,"From 5 to 10","More than 10")))</f>
        <v>From 2 to 5</v>
      </c>
      <c r="AI6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45569.626388888886</v>
      </c>
      <c r="AJ6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45572.505555555559</v>
      </c>
    </row>
    <row r="644" spans="1:36" ht="14.5">
      <c r="A644" s="237" t="s">
        <v>5823</v>
      </c>
      <c r="B644" s="224" t="s">
        <v>117</v>
      </c>
      <c r="C644" s="224" t="s">
        <v>795</v>
      </c>
      <c r="D644" s="1" t="s">
        <v>2091</v>
      </c>
      <c r="E644" s="224" t="s">
        <v>938</v>
      </c>
      <c r="F644" s="224" t="s">
        <v>843</v>
      </c>
      <c r="G644" s="224" t="s">
        <v>844</v>
      </c>
      <c r="H644" s="224" t="s">
        <v>403</v>
      </c>
      <c r="I644" s="227" t="s">
        <v>5824</v>
      </c>
      <c r="J644" s="225" t="s">
        <v>5825</v>
      </c>
      <c r="K644" s="224" t="s">
        <v>845</v>
      </c>
      <c r="L644" s="225" t="s">
        <v>5821</v>
      </c>
      <c r="M644" s="224" t="s">
        <v>938</v>
      </c>
      <c r="N644" s="224" t="s">
        <v>871</v>
      </c>
      <c r="O644" s="224" t="s">
        <v>848</v>
      </c>
      <c r="P644" s="225" t="s">
        <v>5821</v>
      </c>
      <c r="Q644" s="224" t="s">
        <v>795</v>
      </c>
      <c r="R644" s="225" t="s">
        <v>5826</v>
      </c>
      <c r="S644" s="225" t="s">
        <v>5827</v>
      </c>
      <c r="T644" s="225" t="s">
        <v>5825</v>
      </c>
      <c r="U644" s="224" t="s">
        <v>885</v>
      </c>
      <c r="V644" s="224" t="s">
        <v>1260</v>
      </c>
      <c r="W644" s="224" t="s">
        <v>850</v>
      </c>
      <c r="X644" s="228" t="str">
        <f>VLOOKUP(HelpMe7[[#This Row],[Technician]],Technicians[#All],3,FALSE)</f>
        <v>RAK Ceramics</v>
      </c>
      <c r="Y644" s="228" t="str">
        <f>VLOOKUP(HelpMe7[[#This Row],[Technician]],Technicians[#All],2,FALSE)</f>
        <v>SAP Basis</v>
      </c>
      <c r="Z644" s="233" t="e">
        <f>IF((TEXT("Oct 28, 2024 00:00 AM","mmm dd, yyyy hh:mm") - TEXT(HelpMe7[[#This Row],[Updated Creation Date]],"mmm dd, yyyy hh:mm"))&gt;0, "Yes","No")</f>
        <v>#VALUE!</v>
      </c>
      <c r="AA644" s="230">
        <f ca="1">IF(HelpMe7[[#This Row],[Updated Resolved Date]]="-",NOW()-TEXT(HelpMe7[[#This Row],[Updated Creation Date]],"mmm dd, yyyy hh:mm"),HelpMe7[[#This Row],[Updated Resolved Date]]-HelpMe7[[#This Row],[Updated Creation Date]])</f>
        <v>2.8444444444467081</v>
      </c>
      <c r="AB644" s="231" t="e">
        <f>YEAR(TEXT(HelpMe7[[#This Row],[Updated Creation Date]],"mmm dd, yyyy hh:mm"))</f>
        <v>#VALUE!</v>
      </c>
      <c r="AC644" s="228" t="e">
        <f>WEEKNUM(TEXT(HelpMe7[[#This Row],[Updated Creation Date]],"mmm dd, yyyy hh:mm"),2)</f>
        <v>#VALUE!</v>
      </c>
      <c r="AD644" s="228" t="e">
        <f>_xlfn.CONCAT(HelpMe7[[#This Row],[Year]],"-W",HelpMe7[[#This Row],[Week'#]])</f>
        <v>#VALUE!</v>
      </c>
      <c r="AE644" s="228" t="str">
        <f>IFERROR(VLOOKUP(HelpMe7[[#This Row],[ID]],CGTracker[#All],11,FALSE),"No CG Status Found")</f>
        <v>No CG Status Found</v>
      </c>
      <c r="AF644" s="228" t="e">
        <f>MONTH(TEXT(HelpMe7[[#This Row],[Updated Creation Date]],"mmm dd, yyyy hh:mm"))</f>
        <v>#VALUE!</v>
      </c>
      <c r="AG644" s="228" t="e">
        <f>_xlfn.CONCAT(HelpMe7[[#This Row],[Year]],"-M",HelpMe7[[#This Row],[Month]])</f>
        <v>#VALUE!</v>
      </c>
      <c r="AH644" s="228" t="str">
        <f ca="1">IF(HelpMe7[[#This Row],[Age]]&lt;2,"Less than 2",IF(HelpMe7[[#This Row],[Age]]&lt;5,"From 2 to 5",IF(HelpMe7[[#This Row],[Age]]&lt;10,"From 5 to 10","More than 10")))</f>
        <v>From 2 to 5</v>
      </c>
      <c r="AI6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45569.662499999999</v>
      </c>
      <c r="AJ6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45" spans="1:36" ht="14.5">
      <c r="A645" s="237" t="s">
        <v>5828</v>
      </c>
      <c r="B645" s="224" t="s">
        <v>117</v>
      </c>
      <c r="C645" s="224" t="s">
        <v>795</v>
      </c>
      <c r="D645" s="1" t="s">
        <v>1821</v>
      </c>
      <c r="E645" s="224" t="s">
        <v>1822</v>
      </c>
      <c r="F645" s="224" t="s">
        <v>843</v>
      </c>
      <c r="G645" s="224" t="s">
        <v>844</v>
      </c>
      <c r="H645" s="224" t="s">
        <v>403</v>
      </c>
      <c r="I645" s="227" t="s">
        <v>5829</v>
      </c>
      <c r="J645" s="225" t="s">
        <v>5830</v>
      </c>
      <c r="K645" s="224" t="s">
        <v>845</v>
      </c>
      <c r="L645" s="225" t="s">
        <v>5831</v>
      </c>
      <c r="M645" s="224" t="s">
        <v>846</v>
      </c>
      <c r="N645" s="224" t="s">
        <v>847</v>
      </c>
      <c r="O645" s="224" t="s">
        <v>848</v>
      </c>
      <c r="P645" s="225" t="s">
        <v>5831</v>
      </c>
      <c r="Q645" s="224" t="s">
        <v>795</v>
      </c>
      <c r="R645" s="225" t="s">
        <v>5832</v>
      </c>
      <c r="S645" s="225" t="s">
        <v>5832</v>
      </c>
      <c r="T645" s="225" t="s">
        <v>5830</v>
      </c>
      <c r="U645" s="224" t="s">
        <v>885</v>
      </c>
      <c r="V645" s="224" t="s">
        <v>1260</v>
      </c>
      <c r="W645" s="224" t="s">
        <v>850</v>
      </c>
      <c r="X645" s="228" t="str">
        <f>VLOOKUP(HelpMe7[[#This Row],[Technician]],Technicians[#All],3,FALSE)</f>
        <v>RAK Ceramics</v>
      </c>
      <c r="Y645" s="228" t="str">
        <f>VLOOKUP(HelpMe7[[#This Row],[Technician]],Technicians[#All],2,FALSE)</f>
        <v>SAP Basis</v>
      </c>
      <c r="Z645" s="233" t="e">
        <f>IF((TEXT("Oct 28, 2024 00:00 AM","mmm dd, yyyy hh:mm") - TEXT(HelpMe7[[#This Row],[Updated Creation Date]],"mmm dd, yyyy hh:mm"))&gt;0, "Yes","No")</f>
        <v>#VALUE!</v>
      </c>
      <c r="AA645" s="230">
        <f ca="1">IF(HelpMe7[[#This Row],[Updated Resolved Date]]="-",NOW()-TEXT(HelpMe7[[#This Row],[Updated Creation Date]],"mmm dd, yyyy hh:mm"),HelpMe7[[#This Row],[Updated Resolved Date]]-HelpMe7[[#This Row],[Updated Creation Date]])</f>
        <v>20.075000000004366</v>
      </c>
      <c r="AB645" s="231" t="e">
        <f>YEAR(TEXT(HelpMe7[[#This Row],[Updated Creation Date]],"mmm dd, yyyy hh:mm"))</f>
        <v>#VALUE!</v>
      </c>
      <c r="AC645" s="228" t="e">
        <f>WEEKNUM(TEXT(HelpMe7[[#This Row],[Updated Creation Date]],"mmm dd, yyyy hh:mm"),2)</f>
        <v>#VALUE!</v>
      </c>
      <c r="AD645" s="228" t="e">
        <f>_xlfn.CONCAT(HelpMe7[[#This Row],[Year]],"-W",HelpMe7[[#This Row],[Week'#]])</f>
        <v>#VALUE!</v>
      </c>
      <c r="AE645" s="228" t="str">
        <f>IFERROR(VLOOKUP(HelpMe7[[#This Row],[ID]],CGTracker[#All],11,FALSE),"No CG Status Found")</f>
        <v>No CG Status Found</v>
      </c>
      <c r="AF645" s="228" t="e">
        <f>MONTH(TEXT(HelpMe7[[#This Row],[Updated Creation Date]],"mmm dd, yyyy hh:mm"))</f>
        <v>#VALUE!</v>
      </c>
      <c r="AG645" s="228" t="e">
        <f>_xlfn.CONCAT(HelpMe7[[#This Row],[Year]],"-M",HelpMe7[[#This Row],[Month]])</f>
        <v>#VALUE!</v>
      </c>
      <c r="AH645" s="228" t="str">
        <f ca="1">IF(HelpMe7[[#This Row],[Age]]&lt;2,"Less than 2",IF(HelpMe7[[#This Row],[Age]]&lt;5,"From 2 to 5",IF(HelpMe7[[#This Row],[Age]]&lt;10,"From 5 to 10","More than 10")))</f>
        <v>More than 10</v>
      </c>
      <c r="AI6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45568.525694444441</v>
      </c>
      <c r="AJ6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45588.600694444445</v>
      </c>
    </row>
    <row r="646" spans="1:36" ht="26">
      <c r="A646" s="237" t="s">
        <v>5833</v>
      </c>
      <c r="B646" s="224" t="s">
        <v>156</v>
      </c>
      <c r="C646" s="224" t="s">
        <v>861</v>
      </c>
      <c r="D646" s="1" t="s">
        <v>2420</v>
      </c>
      <c r="E646" s="224" t="s">
        <v>1075</v>
      </c>
      <c r="F646" s="224" t="s">
        <v>742</v>
      </c>
      <c r="G646" s="224" t="s">
        <v>864</v>
      </c>
      <c r="H646" s="224" t="s">
        <v>403</v>
      </c>
      <c r="I646" s="227" t="s">
        <v>5834</v>
      </c>
      <c r="J646" s="225" t="s">
        <v>5835</v>
      </c>
      <c r="K646" s="224" t="s">
        <v>845</v>
      </c>
      <c r="L646" s="225" t="s">
        <v>5836</v>
      </c>
      <c r="M646" s="224" t="s">
        <v>846</v>
      </c>
      <c r="N646" s="224" t="s">
        <v>968</v>
      </c>
      <c r="O646" s="224" t="s">
        <v>964</v>
      </c>
      <c r="P646" s="225" t="s">
        <v>5836</v>
      </c>
      <c r="Q646" s="224" t="s">
        <v>861</v>
      </c>
      <c r="R646" s="225" t="s">
        <v>5837</v>
      </c>
      <c r="S646" s="225" t="s">
        <v>5838</v>
      </c>
      <c r="T646" s="225" t="s">
        <v>5835</v>
      </c>
      <c r="U646" s="224" t="s">
        <v>1260</v>
      </c>
      <c r="V646" s="224" t="s">
        <v>1260</v>
      </c>
      <c r="W646" s="224" t="s">
        <v>850</v>
      </c>
      <c r="X646" s="228" t="str">
        <f>VLOOKUP(HelpMe7[[#This Row],[Technician]],Technicians[#All],3,FALSE)</f>
        <v>RAK Ceramics</v>
      </c>
      <c r="Y646" s="228" t="str">
        <f>VLOOKUP(HelpMe7[[#This Row],[Technician]],Technicians[#All],2,FALSE)</f>
        <v>SAP SD</v>
      </c>
      <c r="Z646" s="233" t="e">
        <f>IF((TEXT("Oct 28, 2024 00:00 AM","mmm dd, yyyy hh:mm") - TEXT(HelpMe7[[#This Row],[Updated Creation Date]],"mmm dd, yyyy hh:mm"))&gt;0, "Yes","No")</f>
        <v>#VALUE!</v>
      </c>
      <c r="AA646" s="230">
        <f ca="1">IF(HelpMe7[[#This Row],[Updated Resolved Date]]="-",NOW()-TEXT(HelpMe7[[#This Row],[Updated Creation Date]],"mmm dd, yyyy hh:mm"),HelpMe7[[#This Row],[Updated Resolved Date]]-HelpMe7[[#This Row],[Updated Creation Date]])</f>
        <v>33.902083333334303</v>
      </c>
      <c r="AB646" s="231" t="e">
        <f>YEAR(TEXT(HelpMe7[[#This Row],[Updated Creation Date]],"mmm dd, yyyy hh:mm"))</f>
        <v>#VALUE!</v>
      </c>
      <c r="AC646" s="228" t="e">
        <f>WEEKNUM(TEXT(HelpMe7[[#This Row],[Updated Creation Date]],"mmm dd, yyyy hh:mm"),2)</f>
        <v>#VALUE!</v>
      </c>
      <c r="AD646" s="228" t="e">
        <f>_xlfn.CONCAT(HelpMe7[[#This Row],[Year]],"-W",HelpMe7[[#This Row],[Week'#]])</f>
        <v>#VALUE!</v>
      </c>
      <c r="AE646" s="228" t="str">
        <f>IFERROR(VLOOKUP(HelpMe7[[#This Row],[ID]],CGTracker[#All],11,FALSE),"No CG Status Found")</f>
        <v>No CG Status Found</v>
      </c>
      <c r="AF646" s="228" t="e">
        <f>MONTH(TEXT(HelpMe7[[#This Row],[Updated Creation Date]],"mmm dd, yyyy hh:mm"))</f>
        <v>#VALUE!</v>
      </c>
      <c r="AG646" s="228" t="e">
        <f>_xlfn.CONCAT(HelpMe7[[#This Row],[Year]],"-M",HelpMe7[[#This Row],[Month]])</f>
        <v>#VALUE!</v>
      </c>
      <c r="AH646" s="228" t="str">
        <f ca="1">IF(HelpMe7[[#This Row],[Age]]&lt;2,"Less than 2",IF(HelpMe7[[#This Row],[Age]]&lt;5,"From 2 to 5",IF(HelpMe7[[#This Row],[Age]]&lt;10,"From 5 to 10","More than 10")))</f>
        <v>More than 10</v>
      </c>
      <c r="AI6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45568.745138888888</v>
      </c>
      <c r="AJ6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45602.647222222222</v>
      </c>
    </row>
    <row r="647" spans="1:36" ht="14.5">
      <c r="A647" s="237" t="s">
        <v>5839</v>
      </c>
      <c r="B647" s="224" t="s">
        <v>117</v>
      </c>
      <c r="C647" s="224" t="s">
        <v>861</v>
      </c>
      <c r="D647" s="1" t="s">
        <v>1772</v>
      </c>
      <c r="E647" s="224" t="s">
        <v>1143</v>
      </c>
      <c r="F647" s="224" t="s">
        <v>843</v>
      </c>
      <c r="G647" s="224" t="s">
        <v>844</v>
      </c>
      <c r="H647" s="224" t="s">
        <v>403</v>
      </c>
      <c r="I647" s="227" t="s">
        <v>5681</v>
      </c>
      <c r="J647" s="225" t="s">
        <v>5840</v>
      </c>
      <c r="K647" s="224" t="s">
        <v>845</v>
      </c>
      <c r="L647" s="225" t="s">
        <v>4231</v>
      </c>
      <c r="M647" s="224" t="s">
        <v>1143</v>
      </c>
      <c r="N647" s="224" t="s">
        <v>1144</v>
      </c>
      <c r="O647" s="224" t="s">
        <v>848</v>
      </c>
      <c r="P647" s="225" t="s">
        <v>4231</v>
      </c>
      <c r="Q647" s="224" t="s">
        <v>795</v>
      </c>
      <c r="R647" s="225" t="s">
        <v>5841</v>
      </c>
      <c r="S647" s="225" t="s">
        <v>5841</v>
      </c>
      <c r="T647" s="225" t="s">
        <v>5840</v>
      </c>
      <c r="U647" s="224" t="s">
        <v>885</v>
      </c>
      <c r="V647" s="224" t="s">
        <v>1260</v>
      </c>
      <c r="W647" s="224" t="s">
        <v>850</v>
      </c>
      <c r="X647" s="228" t="str">
        <f>VLOOKUP(HelpMe7[[#This Row],[Technician]],Technicians[#All],3,FALSE)</f>
        <v>RAK Ceramics</v>
      </c>
      <c r="Y647" s="228" t="str">
        <f>VLOOKUP(HelpMe7[[#This Row],[Technician]],Technicians[#All],2,FALSE)</f>
        <v>SAP Basis</v>
      </c>
      <c r="Z647" s="233" t="e">
        <f>IF((TEXT("Oct 28, 2024 00:00 AM","mmm dd, yyyy hh:mm") - TEXT(HelpMe7[[#This Row],[Updated Creation Date]],"mmm dd, yyyy hh:mm"))&gt;0, "Yes","No")</f>
        <v>#VALUE!</v>
      </c>
      <c r="AA647" s="230">
        <f ca="1">IF(HelpMe7[[#This Row],[Updated Resolved Date]]="-",NOW()-TEXT(HelpMe7[[#This Row],[Updated Creation Date]],"mmm dd, yyyy hh:mm"),HelpMe7[[#This Row],[Updated Resolved Date]]-HelpMe7[[#This Row],[Updated Creation Date]])</f>
        <v>2.9666666666671517</v>
      </c>
      <c r="AB647" s="231" t="e">
        <f>YEAR(TEXT(HelpMe7[[#This Row],[Updated Creation Date]],"mmm dd, yyyy hh:mm"))</f>
        <v>#VALUE!</v>
      </c>
      <c r="AC647" s="228" t="e">
        <f>WEEKNUM(TEXT(HelpMe7[[#This Row],[Updated Creation Date]],"mmm dd, yyyy hh:mm"),2)</f>
        <v>#VALUE!</v>
      </c>
      <c r="AD647" s="228" t="e">
        <f>_xlfn.CONCAT(HelpMe7[[#This Row],[Year]],"-W",HelpMe7[[#This Row],[Week'#]])</f>
        <v>#VALUE!</v>
      </c>
      <c r="AE647" s="228" t="str">
        <f>IFERROR(VLOOKUP(HelpMe7[[#This Row],[ID]],CGTracker[#All],11,FALSE),"No CG Status Found")</f>
        <v>No CG Status Found</v>
      </c>
      <c r="AF647" s="228" t="e">
        <f>MONTH(TEXT(HelpMe7[[#This Row],[Updated Creation Date]],"mmm dd, yyyy hh:mm"))</f>
        <v>#VALUE!</v>
      </c>
      <c r="AG647" s="228" t="e">
        <f>_xlfn.CONCAT(HelpMe7[[#This Row],[Year]],"-M",HelpMe7[[#This Row],[Month]])</f>
        <v>#VALUE!</v>
      </c>
      <c r="AH647" s="228" t="str">
        <f ca="1">IF(HelpMe7[[#This Row],[Age]]&lt;2,"Less than 2",IF(HelpMe7[[#This Row],[Age]]&lt;5,"From 2 to 5",IF(HelpMe7[[#This Row],[Age]]&lt;10,"From 5 to 10","More than 10")))</f>
        <v>From 2 to 5</v>
      </c>
      <c r="AI6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45569.50277777778</v>
      </c>
      <c r="AJ6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45572.469444444447</v>
      </c>
    </row>
    <row r="648" spans="1:36" ht="14.5">
      <c r="A648" s="237" t="s">
        <v>5842</v>
      </c>
      <c r="B648" s="224" t="s">
        <v>117</v>
      </c>
      <c r="C648" s="224" t="s">
        <v>906</v>
      </c>
      <c r="D648" s="1" t="s">
        <v>5843</v>
      </c>
      <c r="E648" s="224" t="s">
        <v>1126</v>
      </c>
      <c r="F648" s="224" t="s">
        <v>742</v>
      </c>
      <c r="G648" s="224" t="s">
        <v>942</v>
      </c>
      <c r="H648" s="224" t="s">
        <v>403</v>
      </c>
      <c r="I648" s="227" t="s">
        <v>5844</v>
      </c>
      <c r="J648" s="225" t="s">
        <v>5845</v>
      </c>
      <c r="K648" s="224" t="s">
        <v>845</v>
      </c>
      <c r="L648" s="225" t="s">
        <v>3545</v>
      </c>
      <c r="M648" s="224" t="s">
        <v>1126</v>
      </c>
      <c r="N648" s="224" t="s">
        <v>1127</v>
      </c>
      <c r="O648" s="224" t="s">
        <v>920</v>
      </c>
      <c r="P648" s="225" t="s">
        <v>3545</v>
      </c>
      <c r="Q648" s="224" t="s">
        <v>861</v>
      </c>
      <c r="R648" s="225" t="s">
        <v>5846</v>
      </c>
      <c r="S648" s="225" t="s">
        <v>5846</v>
      </c>
      <c r="T648" s="225" t="s">
        <v>5845</v>
      </c>
      <c r="U648" s="224" t="s">
        <v>845</v>
      </c>
      <c r="V648" s="224" t="s">
        <v>1260</v>
      </c>
      <c r="W648" s="224" t="s">
        <v>850</v>
      </c>
      <c r="X648" s="228" t="str">
        <f>VLOOKUP(HelpMe7[[#This Row],[Technician]],Technicians[#All],3,FALSE)</f>
        <v>RAK Ceramics</v>
      </c>
      <c r="Y648" s="228" t="str">
        <f>VLOOKUP(HelpMe7[[#This Row],[Technician]],Technicians[#All],2,FALSE)</f>
        <v>SAP SD</v>
      </c>
      <c r="Z648" s="233" t="e">
        <f>IF((TEXT("Oct 28, 2024 00:00 AM","mmm dd, yyyy hh:mm") - TEXT(HelpMe7[[#This Row],[Updated Creation Date]],"mmm dd, yyyy hh:mm"))&gt;0, "Yes","No")</f>
        <v>#VALUE!</v>
      </c>
      <c r="AA648" s="230">
        <f ca="1">IF(HelpMe7[[#This Row],[Updated Resolved Date]]="-",NOW()-TEXT(HelpMe7[[#This Row],[Updated Creation Date]],"mmm dd, yyyy hh:mm"),HelpMe7[[#This Row],[Updated Resolved Date]]-HelpMe7[[#This Row],[Updated Creation Date]])</f>
        <v>14.138194444443798</v>
      </c>
      <c r="AB648" s="231" t="e">
        <f>YEAR(TEXT(HelpMe7[[#This Row],[Updated Creation Date]],"mmm dd, yyyy hh:mm"))</f>
        <v>#VALUE!</v>
      </c>
      <c r="AC648" s="228" t="e">
        <f>WEEKNUM(TEXT(HelpMe7[[#This Row],[Updated Creation Date]],"mmm dd, yyyy hh:mm"),2)</f>
        <v>#VALUE!</v>
      </c>
      <c r="AD648" s="228" t="e">
        <f>_xlfn.CONCAT(HelpMe7[[#This Row],[Year]],"-W",HelpMe7[[#This Row],[Week'#]])</f>
        <v>#VALUE!</v>
      </c>
      <c r="AE648" s="228" t="str">
        <f>IFERROR(VLOOKUP(HelpMe7[[#This Row],[ID]],CGTracker[#All],11,FALSE),"No CG Status Found")</f>
        <v>No CG Status Found</v>
      </c>
      <c r="AF648" s="228" t="e">
        <f>MONTH(TEXT(HelpMe7[[#This Row],[Updated Creation Date]],"mmm dd, yyyy hh:mm"))</f>
        <v>#VALUE!</v>
      </c>
      <c r="AG648" s="228" t="e">
        <f>_xlfn.CONCAT(HelpMe7[[#This Row],[Year]],"-M",HelpMe7[[#This Row],[Month]])</f>
        <v>#VALUE!</v>
      </c>
      <c r="AH648" s="228" t="str">
        <f ca="1">IF(HelpMe7[[#This Row],[Age]]&lt;2,"Less than 2",IF(HelpMe7[[#This Row],[Age]]&lt;5,"From 2 to 5",IF(HelpMe7[[#This Row],[Age]]&lt;10,"From 5 to 10","More than 10")))</f>
        <v>More than 10</v>
      </c>
      <c r="AI6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45569.557638888888</v>
      </c>
      <c r="AJ6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45583.695833333331</v>
      </c>
    </row>
    <row r="649" spans="1:36" ht="14.5">
      <c r="A649" s="237" t="s">
        <v>5847</v>
      </c>
      <c r="B649" s="224" t="s">
        <v>117</v>
      </c>
      <c r="C649" s="224" t="s">
        <v>795</v>
      </c>
      <c r="D649" s="1" t="s">
        <v>1659</v>
      </c>
      <c r="E649" s="224" t="s">
        <v>1237</v>
      </c>
      <c r="F649" s="224" t="s">
        <v>843</v>
      </c>
      <c r="G649" s="224" t="s">
        <v>844</v>
      </c>
      <c r="H649" s="224" t="s">
        <v>403</v>
      </c>
      <c r="I649" s="227" t="s">
        <v>5848</v>
      </c>
      <c r="J649" s="225" t="s">
        <v>5849</v>
      </c>
      <c r="K649" s="224" t="s">
        <v>845</v>
      </c>
      <c r="L649" s="225" t="s">
        <v>5850</v>
      </c>
      <c r="M649" s="224" t="s">
        <v>1237</v>
      </c>
      <c r="N649" s="224" t="s">
        <v>1027</v>
      </c>
      <c r="O649" s="224" t="s">
        <v>848</v>
      </c>
      <c r="P649" s="225" t="s">
        <v>5850</v>
      </c>
      <c r="Q649" s="224" t="s">
        <v>795</v>
      </c>
      <c r="R649" s="225" t="s">
        <v>5851</v>
      </c>
      <c r="S649" s="225" t="s">
        <v>5851</v>
      </c>
      <c r="T649" s="225" t="s">
        <v>5849</v>
      </c>
      <c r="U649" s="224" t="s">
        <v>885</v>
      </c>
      <c r="V649" s="224" t="s">
        <v>1260</v>
      </c>
      <c r="W649" s="224" t="s">
        <v>850</v>
      </c>
      <c r="X649" s="228" t="str">
        <f>VLOOKUP(HelpMe7[[#This Row],[Technician]],Technicians[#All],3,FALSE)</f>
        <v>RAK Ceramics</v>
      </c>
      <c r="Y649" s="228" t="str">
        <f>VLOOKUP(HelpMe7[[#This Row],[Technician]],Technicians[#All],2,FALSE)</f>
        <v>SAP Basis</v>
      </c>
      <c r="Z649" s="233" t="e">
        <f>IF((TEXT("Oct 28, 2024 00:00 AM","mmm dd, yyyy hh:mm") - TEXT(HelpMe7[[#This Row],[Updated Creation Date]],"mmm dd, yyyy hh:mm"))&gt;0, "Yes","No")</f>
        <v>#VALUE!</v>
      </c>
      <c r="AA649" s="230">
        <f ca="1">IF(HelpMe7[[#This Row],[Updated Resolved Date]]="-",NOW()-TEXT(HelpMe7[[#This Row],[Updated Creation Date]],"mmm dd, yyyy hh:mm"),HelpMe7[[#This Row],[Updated Resolved Date]]-HelpMe7[[#This Row],[Updated Creation Date]])</f>
        <v>3.9465277777781012</v>
      </c>
      <c r="AB649" s="231" t="e">
        <f>YEAR(TEXT(HelpMe7[[#This Row],[Updated Creation Date]],"mmm dd, yyyy hh:mm"))</f>
        <v>#VALUE!</v>
      </c>
      <c r="AC649" s="228" t="e">
        <f>WEEKNUM(TEXT(HelpMe7[[#This Row],[Updated Creation Date]],"mmm dd, yyyy hh:mm"),2)</f>
        <v>#VALUE!</v>
      </c>
      <c r="AD649" s="228" t="e">
        <f>_xlfn.CONCAT(HelpMe7[[#This Row],[Year]],"-W",HelpMe7[[#This Row],[Week'#]])</f>
        <v>#VALUE!</v>
      </c>
      <c r="AE649" s="228" t="str">
        <f>IFERROR(VLOOKUP(HelpMe7[[#This Row],[ID]],CGTracker[#All],11,FALSE),"No CG Status Found")</f>
        <v>No CG Status Found</v>
      </c>
      <c r="AF649" s="228" t="e">
        <f>MONTH(TEXT(HelpMe7[[#This Row],[Updated Creation Date]],"mmm dd, yyyy hh:mm"))</f>
        <v>#VALUE!</v>
      </c>
      <c r="AG649" s="228" t="e">
        <f>_xlfn.CONCAT(HelpMe7[[#This Row],[Year]],"-M",HelpMe7[[#This Row],[Month]])</f>
        <v>#VALUE!</v>
      </c>
      <c r="AH649" s="228" t="str">
        <f ca="1">IF(HelpMe7[[#This Row],[Age]]&lt;2,"Less than 2",IF(HelpMe7[[#This Row],[Age]]&lt;5,"From 2 to 5",IF(HelpMe7[[#This Row],[Age]]&lt;10,"From 5 to 10","More than 10")))</f>
        <v>From 2 to 5</v>
      </c>
      <c r="AI6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45569.722916666666</v>
      </c>
      <c r="AJ6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45573.669444444444</v>
      </c>
    </row>
    <row r="650" spans="1:36" ht="14.5">
      <c r="A650" s="237" t="s">
        <v>5852</v>
      </c>
      <c r="B650" s="224" t="s">
        <v>156</v>
      </c>
      <c r="C650" s="224" t="s">
        <v>861</v>
      </c>
      <c r="D650" s="1" t="s">
        <v>362</v>
      </c>
      <c r="E650" s="224" t="s">
        <v>950</v>
      </c>
      <c r="F650" s="224" t="s">
        <v>742</v>
      </c>
      <c r="G650" s="224" t="s">
        <v>864</v>
      </c>
      <c r="H650" s="224" t="s">
        <v>403</v>
      </c>
      <c r="I650" s="227" t="s">
        <v>5853</v>
      </c>
      <c r="J650" s="225" t="s">
        <v>5854</v>
      </c>
      <c r="K650" s="224" t="s">
        <v>845</v>
      </c>
      <c r="L650" s="225" t="s">
        <v>5855</v>
      </c>
      <c r="M650" s="224" t="s">
        <v>950</v>
      </c>
      <c r="N650" s="224" t="s">
        <v>924</v>
      </c>
      <c r="O650" s="224" t="s">
        <v>848</v>
      </c>
      <c r="P650" s="225" t="s">
        <v>5855</v>
      </c>
      <c r="Q650" s="224" t="s">
        <v>795</v>
      </c>
      <c r="R650" s="225" t="s">
        <v>5856</v>
      </c>
      <c r="S650" s="225" t="s">
        <v>5857</v>
      </c>
      <c r="T650" s="225" t="s">
        <v>5854</v>
      </c>
      <c r="U650" s="224" t="s">
        <v>1260</v>
      </c>
      <c r="V650" s="224" t="s">
        <v>1260</v>
      </c>
      <c r="W650" s="224" t="s">
        <v>850</v>
      </c>
      <c r="X650" s="228" t="str">
        <f>VLOOKUP(HelpMe7[[#This Row],[Technician]],Technicians[#All],3,FALSE)</f>
        <v>RAK Ceramics</v>
      </c>
      <c r="Y650" s="228" t="str">
        <f>VLOOKUP(HelpMe7[[#This Row],[Technician]],Technicians[#All],2,FALSE)</f>
        <v>SAP SD</v>
      </c>
      <c r="Z650" s="233" t="e">
        <f>IF((TEXT("Oct 28, 2024 00:00 AM","mmm dd, yyyy hh:mm") - TEXT(HelpMe7[[#This Row],[Updated Creation Date]],"mmm dd, yyyy hh:mm"))&gt;0, "Yes","No")</f>
        <v>#VALUE!</v>
      </c>
      <c r="AA650" s="230">
        <f ca="1">IF(HelpMe7[[#This Row],[Updated Resolved Date]]="-",NOW()-TEXT(HelpMe7[[#This Row],[Updated Creation Date]],"mmm dd, yyyy hh:mm"),HelpMe7[[#This Row],[Updated Resolved Date]]-HelpMe7[[#This Row],[Updated Creation Date]])</f>
        <v>68.786805555551837</v>
      </c>
      <c r="AB650" s="231" t="e">
        <f>YEAR(TEXT(HelpMe7[[#This Row],[Updated Creation Date]],"mmm dd, yyyy hh:mm"))</f>
        <v>#VALUE!</v>
      </c>
      <c r="AC650" s="228" t="e">
        <f>WEEKNUM(TEXT(HelpMe7[[#This Row],[Updated Creation Date]],"mmm dd, yyyy hh:mm"),2)</f>
        <v>#VALUE!</v>
      </c>
      <c r="AD650" s="228" t="e">
        <f>_xlfn.CONCAT(HelpMe7[[#This Row],[Year]],"-W",HelpMe7[[#This Row],[Week'#]])</f>
        <v>#VALUE!</v>
      </c>
      <c r="AE650" s="228" t="str">
        <f>IFERROR(VLOOKUP(HelpMe7[[#This Row],[ID]],CGTracker[#All],11,FALSE),"No CG Status Found")</f>
        <v>No CG Status Found</v>
      </c>
      <c r="AF650" s="228" t="e">
        <f>MONTH(TEXT(HelpMe7[[#This Row],[Updated Creation Date]],"mmm dd, yyyy hh:mm"))</f>
        <v>#VALUE!</v>
      </c>
      <c r="AG650" s="228" t="e">
        <f>_xlfn.CONCAT(HelpMe7[[#This Row],[Year]],"-M",HelpMe7[[#This Row],[Month]])</f>
        <v>#VALUE!</v>
      </c>
      <c r="AH650" s="228" t="str">
        <f ca="1">IF(HelpMe7[[#This Row],[Age]]&lt;2,"Less than 2",IF(HelpMe7[[#This Row],[Age]]&lt;5,"From 2 to 5",IF(HelpMe7[[#This Row],[Age]]&lt;10,"From 5 to 10","More than 10")))</f>
        <v>More than 10</v>
      </c>
      <c r="AI6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45568.699305555558</v>
      </c>
      <c r="AJ6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45637.486111111109</v>
      </c>
    </row>
    <row r="651" spans="1:36" ht="14.5">
      <c r="A651" s="237" t="s">
        <v>5858</v>
      </c>
      <c r="B651" s="224" t="s">
        <v>117</v>
      </c>
      <c r="C651" s="224" t="s">
        <v>795</v>
      </c>
      <c r="D651" s="1" t="s">
        <v>2312</v>
      </c>
      <c r="E651" s="224" t="s">
        <v>1758</v>
      </c>
      <c r="F651" s="224" t="s">
        <v>843</v>
      </c>
      <c r="G651" s="224" t="s">
        <v>844</v>
      </c>
      <c r="H651" s="224" t="s">
        <v>403</v>
      </c>
      <c r="I651" s="227" t="s">
        <v>5859</v>
      </c>
      <c r="J651" s="225" t="s">
        <v>5860</v>
      </c>
      <c r="K651" s="224" t="s">
        <v>845</v>
      </c>
      <c r="L651" s="225" t="s">
        <v>5821</v>
      </c>
      <c r="M651" s="224" t="s">
        <v>1514</v>
      </c>
      <c r="N651" s="224" t="s">
        <v>895</v>
      </c>
      <c r="O651" s="224" t="s">
        <v>848</v>
      </c>
      <c r="P651" s="225" t="s">
        <v>5821</v>
      </c>
      <c r="Q651" s="224" t="s">
        <v>795</v>
      </c>
      <c r="R651" s="225" t="s">
        <v>5861</v>
      </c>
      <c r="S651" s="225" t="s">
        <v>1260</v>
      </c>
      <c r="T651" s="225" t="s">
        <v>5860</v>
      </c>
      <c r="U651" s="224" t="s">
        <v>885</v>
      </c>
      <c r="V651" s="224" t="s">
        <v>1260</v>
      </c>
      <c r="W651" s="224" t="s">
        <v>850</v>
      </c>
      <c r="X651" s="228" t="str">
        <f>VLOOKUP(HelpMe7[[#This Row],[Technician]],Technicians[#All],3,FALSE)</f>
        <v>RAK Ceramics</v>
      </c>
      <c r="Y651" s="228" t="str">
        <f>VLOOKUP(HelpMe7[[#This Row],[Technician]],Technicians[#All],2,FALSE)</f>
        <v>SAP Basis</v>
      </c>
      <c r="Z651" s="233" t="e">
        <f>IF((TEXT("Oct 28, 2024 00:00 AM","mmm dd, yyyy hh:mm") - TEXT(HelpMe7[[#This Row],[Updated Creation Date]],"mmm dd, yyyy hh:mm"))&gt;0, "Yes","No")</f>
        <v>#VALUE!</v>
      </c>
      <c r="AA651" s="230">
        <f ca="1">IF(HelpMe7[[#This Row],[Updated Resolved Date]]="-",NOW()-TEXT(HelpMe7[[#This Row],[Updated Creation Date]],"mmm dd, yyyy hh:mm"),HelpMe7[[#This Row],[Updated Resolved Date]]-HelpMe7[[#This Row],[Updated Creation Date]])</f>
        <v>3.8611111111094942</v>
      </c>
      <c r="AB651" s="231" t="e">
        <f>YEAR(TEXT(HelpMe7[[#This Row],[Updated Creation Date]],"mmm dd, yyyy hh:mm"))</f>
        <v>#VALUE!</v>
      </c>
      <c r="AC651" s="228" t="e">
        <f>WEEKNUM(TEXT(HelpMe7[[#This Row],[Updated Creation Date]],"mmm dd, yyyy hh:mm"),2)</f>
        <v>#VALUE!</v>
      </c>
      <c r="AD651" s="228" t="e">
        <f>_xlfn.CONCAT(HelpMe7[[#This Row],[Year]],"-W",HelpMe7[[#This Row],[Week'#]])</f>
        <v>#VALUE!</v>
      </c>
      <c r="AE651" s="228" t="str">
        <f>IFERROR(VLOOKUP(HelpMe7[[#This Row],[ID]],CGTracker[#All],11,FALSE),"No CG Status Found")</f>
        <v>No CG Status Found</v>
      </c>
      <c r="AF651" s="228" t="e">
        <f>MONTH(TEXT(HelpMe7[[#This Row],[Updated Creation Date]],"mmm dd, yyyy hh:mm"))</f>
        <v>#VALUE!</v>
      </c>
      <c r="AG651" s="228" t="e">
        <f>_xlfn.CONCAT(HelpMe7[[#This Row],[Year]],"-M",HelpMe7[[#This Row],[Month]])</f>
        <v>#VALUE!</v>
      </c>
      <c r="AH651" s="228" t="str">
        <f ca="1">IF(HelpMe7[[#This Row],[Age]]&lt;2,"Less than 2",IF(HelpMe7[[#This Row],[Age]]&lt;5,"From 2 to 5",IF(HelpMe7[[#This Row],[Age]]&lt;10,"From 5 to 10","More than 10")))</f>
        <v>From 2 to 5</v>
      </c>
      <c r="AI6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45568.647916666669</v>
      </c>
      <c r="AJ6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45572.509027777778</v>
      </c>
    </row>
    <row r="652" spans="1:36" ht="26">
      <c r="A652" s="237" t="s">
        <v>5862</v>
      </c>
      <c r="B652" s="224" t="s">
        <v>117</v>
      </c>
      <c r="C652" s="224" t="s">
        <v>795</v>
      </c>
      <c r="D652" s="1" t="s">
        <v>1612</v>
      </c>
      <c r="E652" s="224" t="s">
        <v>938</v>
      </c>
      <c r="F652" s="224" t="s">
        <v>843</v>
      </c>
      <c r="G652" s="224" t="s">
        <v>844</v>
      </c>
      <c r="H652" s="224" t="s">
        <v>403</v>
      </c>
      <c r="I652" s="227" t="s">
        <v>5863</v>
      </c>
      <c r="J652" s="225" t="s">
        <v>5864</v>
      </c>
      <c r="K652" s="224" t="s">
        <v>885</v>
      </c>
      <c r="L652" s="225" t="s">
        <v>5850</v>
      </c>
      <c r="M652" s="224" t="s">
        <v>846</v>
      </c>
      <c r="N652" s="224" t="s">
        <v>871</v>
      </c>
      <c r="O652" s="224" t="s">
        <v>848</v>
      </c>
      <c r="P652" s="225" t="s">
        <v>5865</v>
      </c>
      <c r="Q652" s="224" t="s">
        <v>795</v>
      </c>
      <c r="R652" s="225" t="s">
        <v>5866</v>
      </c>
      <c r="S652" s="225" t="s">
        <v>5866</v>
      </c>
      <c r="T652" s="225" t="s">
        <v>5864</v>
      </c>
      <c r="U652" s="224" t="s">
        <v>885</v>
      </c>
      <c r="V652" s="224" t="s">
        <v>1260</v>
      </c>
      <c r="W652" s="224" t="s">
        <v>888</v>
      </c>
      <c r="X652" s="228" t="str">
        <f>VLOOKUP(HelpMe7[[#This Row],[Technician]],Technicians[#All],3,FALSE)</f>
        <v>RAK Ceramics</v>
      </c>
      <c r="Y652" s="228" t="str">
        <f>VLOOKUP(HelpMe7[[#This Row],[Technician]],Technicians[#All],2,FALSE)</f>
        <v>SAP Basis</v>
      </c>
      <c r="Z652" s="230" t="e">
        <f>IF((TEXT("Oct 28, 2024 00:00 AM","mmm dd, yyyy hh:mm") - TEXT(HelpMe7[[#This Row],[Updated Creation Date]],"mmm dd, yyyy hh:mm"))&gt;0, "Yes","No")</f>
        <v>#VALUE!</v>
      </c>
      <c r="AA652" s="230">
        <f ca="1">IF(HelpMe7[[#This Row],[Updated Resolved Date]]="-",NOW()-TEXT(HelpMe7[[#This Row],[Updated Creation Date]],"mmm dd, yyyy hh:mm"),HelpMe7[[#This Row],[Updated Resolved Date]]-HelpMe7[[#This Row],[Updated Creation Date]])</f>
        <v>4.0180555555562023</v>
      </c>
      <c r="AB652" s="231" t="e">
        <f>YEAR(TEXT(HelpMe7[[#This Row],[Updated Creation Date]],"mmm dd, yyyy hh:mm"))</f>
        <v>#VALUE!</v>
      </c>
      <c r="AC652" s="228" t="e">
        <f>WEEKNUM(TEXT(HelpMe7[[#This Row],[Updated Creation Date]],"mmm dd, yyyy hh:mm"),2)</f>
        <v>#VALUE!</v>
      </c>
      <c r="AD652" s="228" t="e">
        <f>_xlfn.CONCAT(HelpMe7[[#This Row],[Year]],"-W",HelpMe7[[#This Row],[Week'#]])</f>
        <v>#VALUE!</v>
      </c>
      <c r="AE652" s="228" t="str">
        <f>IFERROR(VLOOKUP(HelpMe7[[#This Row],[ID]],CGTracker[#All],11,FALSE),"No CG Status Found")</f>
        <v>No CG Status Found</v>
      </c>
      <c r="AF652" s="228" t="e">
        <f>MONTH(TEXT(HelpMe7[[#This Row],[Updated Creation Date]],"mmm dd, yyyy hh:mm"))</f>
        <v>#VALUE!</v>
      </c>
      <c r="AG652" s="228" t="e">
        <f>_xlfn.CONCAT(HelpMe7[[#This Row],[Year]],"-M",HelpMe7[[#This Row],[Month]])</f>
        <v>#VALUE!</v>
      </c>
      <c r="AH652" s="228" t="str">
        <f ca="1">IF(HelpMe7[[#This Row],[Age]]&lt;2,"Less than 2",IF(HelpMe7[[#This Row],[Age]]&lt;5,"From 2 to 5",IF(HelpMe7[[#This Row],[Age]]&lt;10,"From 5 to 10","More than 10")))</f>
        <v>From 2 to 5</v>
      </c>
      <c r="AI6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45569.647222222222</v>
      </c>
      <c r="AJ6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45573.665277777778</v>
      </c>
    </row>
    <row r="653" spans="1:36" ht="14.5">
      <c r="A653" s="237" t="s">
        <v>5867</v>
      </c>
      <c r="B653" s="224" t="s">
        <v>117</v>
      </c>
      <c r="C653" s="224" t="s">
        <v>906</v>
      </c>
      <c r="D653" s="1" t="s">
        <v>1901</v>
      </c>
      <c r="E653" s="224" t="s">
        <v>1902</v>
      </c>
      <c r="F653" s="224" t="s">
        <v>843</v>
      </c>
      <c r="G653" s="224" t="s">
        <v>844</v>
      </c>
      <c r="H653" s="224" t="s">
        <v>268</v>
      </c>
      <c r="I653" s="227" t="s">
        <v>5864</v>
      </c>
      <c r="J653" s="225" t="s">
        <v>5868</v>
      </c>
      <c r="K653" s="224" t="s">
        <v>845</v>
      </c>
      <c r="L653" s="225" t="s">
        <v>1260</v>
      </c>
      <c r="M653" s="224" t="s">
        <v>1514</v>
      </c>
      <c r="N653" s="224" t="s">
        <v>997</v>
      </c>
      <c r="O653" s="224" t="s">
        <v>848</v>
      </c>
      <c r="P653" s="225" t="s">
        <v>5869</v>
      </c>
      <c r="Q653" s="224" t="s">
        <v>861</v>
      </c>
      <c r="R653" s="225" t="s">
        <v>1260</v>
      </c>
      <c r="S653" s="225" t="s">
        <v>1260</v>
      </c>
      <c r="T653" s="225" t="s">
        <v>5868</v>
      </c>
      <c r="U653" s="224" t="s">
        <v>885</v>
      </c>
      <c r="V653" s="224" t="s">
        <v>1260</v>
      </c>
      <c r="W653" s="224" t="s">
        <v>850</v>
      </c>
      <c r="X653" s="228" t="str">
        <f>VLOOKUP(HelpMe7[[#This Row],[Technician]],Technicians[#All],3,FALSE)</f>
        <v>RAK Ceramics</v>
      </c>
      <c r="Y653" s="228" t="str">
        <f>VLOOKUP(HelpMe7[[#This Row],[Technician]],Technicians[#All],2,FALSE)</f>
        <v>SAP Basis</v>
      </c>
      <c r="Z653" s="233" t="e">
        <f>IF((TEXT("Oct 28, 2024 00:00 AM","mmm dd, yyyy hh:mm") - TEXT(HelpMe7[[#This Row],[Updated Creation Date]],"mmm dd, yyyy hh:mm"))&gt;0, "Yes","No")</f>
        <v>#VALUE!</v>
      </c>
      <c r="AA653" s="230">
        <f ca="1">IF(HelpMe7[[#This Row],[Updated Resolved Date]]="-",NOW()-TEXT(HelpMe7[[#This Row],[Updated Creation Date]],"mmm dd, yyyy hh:mm"),HelpMe7[[#This Row],[Updated Resolved Date]]-HelpMe7[[#This Row],[Updated Creation Date]])</f>
        <v>83.054751273142756</v>
      </c>
      <c r="AB653" s="231" t="e">
        <f>YEAR(TEXT(HelpMe7[[#This Row],[Updated Creation Date]],"mmm dd, yyyy hh:mm"))</f>
        <v>#VALUE!</v>
      </c>
      <c r="AC653" s="228" t="e">
        <f>WEEKNUM(TEXT(HelpMe7[[#This Row],[Updated Creation Date]],"mmm dd, yyyy hh:mm"),2)</f>
        <v>#VALUE!</v>
      </c>
      <c r="AD653" s="228" t="e">
        <f>_xlfn.CONCAT(HelpMe7[[#This Row],[Year]],"-W",HelpMe7[[#This Row],[Week'#]])</f>
        <v>#VALUE!</v>
      </c>
      <c r="AE653" s="228" t="str">
        <f>IFERROR(VLOOKUP(HelpMe7[[#This Row],[ID]],CGTracker[#All],11,FALSE),"No CG Status Found")</f>
        <v>No CG Status Found</v>
      </c>
      <c r="AF653" s="228" t="e">
        <f>MONTH(TEXT(HelpMe7[[#This Row],[Updated Creation Date]],"mmm dd, yyyy hh:mm"))</f>
        <v>#VALUE!</v>
      </c>
      <c r="AG653" s="228" t="e">
        <f>_xlfn.CONCAT(HelpMe7[[#This Row],[Year]],"-M",HelpMe7[[#This Row],[Month]])</f>
        <v>#VALUE!</v>
      </c>
      <c r="AH653" s="228" t="str">
        <f ca="1">IF(HelpMe7[[#This Row],[Age]]&lt;2,"Less than 2",IF(HelpMe7[[#This Row],[Age]]&lt;5,"From 2 to 5",IF(HelpMe7[[#This Row],[Age]]&lt;10,"From 5 to 10","More than 10")))</f>
        <v>More than 10</v>
      </c>
      <c r="AI6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45569.730555555558</v>
      </c>
      <c r="AJ6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54" spans="1:36" ht="14.5">
      <c r="A654" s="237" t="s">
        <v>5870</v>
      </c>
      <c r="B654" s="224" t="s">
        <v>117</v>
      </c>
      <c r="C654" s="224" t="s">
        <v>795</v>
      </c>
      <c r="D654" s="1" t="s">
        <v>2260</v>
      </c>
      <c r="E654" s="224" t="s">
        <v>2261</v>
      </c>
      <c r="F654" s="224" t="s">
        <v>884</v>
      </c>
      <c r="G654" s="224" t="s">
        <v>844</v>
      </c>
      <c r="H654" s="224" t="s">
        <v>403</v>
      </c>
      <c r="I654" s="227" t="s">
        <v>5871</v>
      </c>
      <c r="J654" s="225" t="s">
        <v>5872</v>
      </c>
      <c r="K654" s="224" t="s">
        <v>845</v>
      </c>
      <c r="L654" s="225" t="s">
        <v>5873</v>
      </c>
      <c r="M654" s="224" t="s">
        <v>1514</v>
      </c>
      <c r="N654" s="224" t="s">
        <v>880</v>
      </c>
      <c r="O654" s="224" t="s">
        <v>848</v>
      </c>
      <c r="P654" s="225" t="s">
        <v>5873</v>
      </c>
      <c r="Q654" s="224" t="s">
        <v>795</v>
      </c>
      <c r="R654" s="225" t="s">
        <v>5874</v>
      </c>
      <c r="S654" s="225" t="s">
        <v>5874</v>
      </c>
      <c r="T654" s="225" t="s">
        <v>5872</v>
      </c>
      <c r="U654" s="224" t="s">
        <v>885</v>
      </c>
      <c r="V654" s="224" t="s">
        <v>1260</v>
      </c>
      <c r="W654" s="224" t="s">
        <v>850</v>
      </c>
      <c r="X654" s="228" t="str">
        <f>VLOOKUP(HelpMe7[[#This Row],[Technician]],Technicians[#All],3,FALSE)</f>
        <v>RAK Ceramics</v>
      </c>
      <c r="Y654" s="228" t="str">
        <f>VLOOKUP(HelpMe7[[#This Row],[Technician]],Technicians[#All],2,FALSE)</f>
        <v>SAP Basis</v>
      </c>
      <c r="Z654" s="233" t="e">
        <f>IF((TEXT("Oct 28, 2024 00:00 AM","mmm dd, yyyy hh:mm") - TEXT(HelpMe7[[#This Row],[Updated Creation Date]],"mmm dd, yyyy hh:mm"))&gt;0, "Yes","No")</f>
        <v>#VALUE!</v>
      </c>
      <c r="AA654" s="230">
        <f ca="1">IF(HelpMe7[[#This Row],[Updated Resolved Date]]="-",NOW()-TEXT(HelpMe7[[#This Row],[Updated Creation Date]],"mmm dd, yyyy hh:mm"),HelpMe7[[#This Row],[Updated Resolved Date]]-HelpMe7[[#This Row],[Updated Creation Date]])</f>
        <v>11.87638888888614</v>
      </c>
      <c r="AB654" s="231" t="e">
        <f>YEAR(TEXT(HelpMe7[[#This Row],[Updated Creation Date]],"mmm dd, yyyy hh:mm"))</f>
        <v>#VALUE!</v>
      </c>
      <c r="AC654" s="228" t="e">
        <f>WEEKNUM(TEXT(HelpMe7[[#This Row],[Updated Creation Date]],"mmm dd, yyyy hh:mm"),2)</f>
        <v>#VALUE!</v>
      </c>
      <c r="AD654" s="228" t="e">
        <f>_xlfn.CONCAT(HelpMe7[[#This Row],[Year]],"-W",HelpMe7[[#This Row],[Week'#]])</f>
        <v>#VALUE!</v>
      </c>
      <c r="AE654" s="228" t="str">
        <f>IFERROR(VLOOKUP(HelpMe7[[#This Row],[ID]],CGTracker[#All],11,FALSE),"No CG Status Found")</f>
        <v>No CG Status Found</v>
      </c>
      <c r="AF654" s="228" t="e">
        <f>MONTH(TEXT(HelpMe7[[#This Row],[Updated Creation Date]],"mmm dd, yyyy hh:mm"))</f>
        <v>#VALUE!</v>
      </c>
      <c r="AG654" s="228" t="e">
        <f>_xlfn.CONCAT(HelpMe7[[#This Row],[Year]],"-M",HelpMe7[[#This Row],[Month]])</f>
        <v>#VALUE!</v>
      </c>
      <c r="AH654" s="228" t="str">
        <f ca="1">IF(HelpMe7[[#This Row],[Age]]&lt;2,"Less than 2",IF(HelpMe7[[#This Row],[Age]]&lt;5,"From 2 to 5",IF(HelpMe7[[#This Row],[Age]]&lt;10,"From 5 to 10","More than 10")))</f>
        <v>More than 10</v>
      </c>
      <c r="AI6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45569.73541666667</v>
      </c>
      <c r="AJ6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45581.611805555556</v>
      </c>
    </row>
    <row r="655" spans="1:36" ht="14.5">
      <c r="A655" s="237" t="s">
        <v>5875</v>
      </c>
      <c r="B655" s="224" t="s">
        <v>117</v>
      </c>
      <c r="C655" s="224" t="s">
        <v>861</v>
      </c>
      <c r="D655" s="1" t="s">
        <v>1316</v>
      </c>
      <c r="E655" s="224" t="s">
        <v>5876</v>
      </c>
      <c r="F655" s="224" t="s">
        <v>843</v>
      </c>
      <c r="G655" s="224" t="s">
        <v>844</v>
      </c>
      <c r="H655" s="224" t="s">
        <v>403</v>
      </c>
      <c r="I655" s="227" t="s">
        <v>5877</v>
      </c>
      <c r="J655" s="225" t="s">
        <v>5878</v>
      </c>
      <c r="K655" s="224" t="s">
        <v>845</v>
      </c>
      <c r="L655" s="225" t="s">
        <v>5850</v>
      </c>
      <c r="M655" s="224" t="s">
        <v>846</v>
      </c>
      <c r="N655" s="224" t="s">
        <v>959</v>
      </c>
      <c r="O655" s="224" t="s">
        <v>848</v>
      </c>
      <c r="P655" s="225" t="s">
        <v>5850</v>
      </c>
      <c r="Q655" s="224" t="s">
        <v>795</v>
      </c>
      <c r="R655" s="225" t="s">
        <v>5879</v>
      </c>
      <c r="S655" s="225" t="s">
        <v>5879</v>
      </c>
      <c r="T655" s="225" t="s">
        <v>5878</v>
      </c>
      <c r="U655" s="224" t="s">
        <v>885</v>
      </c>
      <c r="V655" s="224" t="s">
        <v>1260</v>
      </c>
      <c r="W655" s="224" t="s">
        <v>850</v>
      </c>
      <c r="X655" s="228" t="str">
        <f>VLOOKUP(HelpMe7[[#This Row],[Technician]],Technicians[#All],3,FALSE)</f>
        <v>RAK Ceramics</v>
      </c>
      <c r="Y655" s="228" t="str">
        <f>VLOOKUP(HelpMe7[[#This Row],[Technician]],Technicians[#All],2,FALSE)</f>
        <v>SAP Basis</v>
      </c>
      <c r="Z655" s="230" t="e">
        <f>IF((TEXT("Oct 28, 2024 00:00 AM","mmm dd, yyyy hh:mm") - TEXT(HelpMe7[[#This Row],[Updated Creation Date]],"mmm dd, yyyy hh:mm"))&gt;0, "Yes","No")</f>
        <v>#VALUE!</v>
      </c>
      <c r="AA655" s="230">
        <f ca="1">IF(HelpMe7[[#This Row],[Updated Resolved Date]]="-",NOW()-TEXT(HelpMe7[[#This Row],[Updated Creation Date]],"mmm dd, yyyy hh:mm"),HelpMe7[[#This Row],[Updated Resolved Date]]-HelpMe7[[#This Row],[Updated Creation Date]])</f>
        <v>1.3243055555576575</v>
      </c>
      <c r="AB655" s="231" t="e">
        <f>YEAR(TEXT(HelpMe7[[#This Row],[Updated Creation Date]],"mmm dd, yyyy hh:mm"))</f>
        <v>#VALUE!</v>
      </c>
      <c r="AC655" s="228" t="e">
        <f>WEEKNUM(TEXT(HelpMe7[[#This Row],[Updated Creation Date]],"mmm dd, yyyy hh:mm"),2)</f>
        <v>#VALUE!</v>
      </c>
      <c r="AD655" s="228" t="e">
        <f>_xlfn.CONCAT(HelpMe7[[#This Row],[Year]],"-W",HelpMe7[[#This Row],[Week'#]])</f>
        <v>#VALUE!</v>
      </c>
      <c r="AE655" s="228" t="str">
        <f>IFERROR(VLOOKUP(HelpMe7[[#This Row],[ID]],CGTracker[#All],11,FALSE),"No CG Status Found")</f>
        <v>No CG Status Found</v>
      </c>
      <c r="AF655" s="228" t="e">
        <f>MONTH(TEXT(HelpMe7[[#This Row],[Updated Creation Date]],"mmm dd, yyyy hh:mm"))</f>
        <v>#VALUE!</v>
      </c>
      <c r="AG655" s="228" t="e">
        <f>_xlfn.CONCAT(HelpMe7[[#This Row],[Year]],"-M",HelpMe7[[#This Row],[Month]])</f>
        <v>#VALUE!</v>
      </c>
      <c r="AH655" s="228" t="str">
        <f ca="1">IF(HelpMe7[[#This Row],[Age]]&lt;2,"Less than 2",IF(HelpMe7[[#This Row],[Age]]&lt;5,"From 2 to 5",IF(HelpMe7[[#This Row],[Age]]&lt;10,"From 5 to 10","More than 10")))</f>
        <v>Less than 2</v>
      </c>
      <c r="AI6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45572.339583333334</v>
      </c>
      <c r="AJ6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45573.663888888892</v>
      </c>
    </row>
    <row r="656" spans="1:36" ht="14.5">
      <c r="A656" s="237" t="s">
        <v>5880</v>
      </c>
      <c r="B656" s="224" t="s">
        <v>156</v>
      </c>
      <c r="C656" s="224" t="s">
        <v>795</v>
      </c>
      <c r="D656" s="1" t="s">
        <v>2425</v>
      </c>
      <c r="E656" s="224" t="s">
        <v>2426</v>
      </c>
      <c r="F656" s="224" t="s">
        <v>843</v>
      </c>
      <c r="G656" s="224" t="s">
        <v>844</v>
      </c>
      <c r="H656" s="224" t="s">
        <v>403</v>
      </c>
      <c r="I656" s="227" t="s">
        <v>5881</v>
      </c>
      <c r="J656" s="225" t="s">
        <v>5882</v>
      </c>
      <c r="K656" s="224" t="s">
        <v>845</v>
      </c>
      <c r="L656" s="225" t="s">
        <v>5821</v>
      </c>
      <c r="M656" s="224" t="s">
        <v>846</v>
      </c>
      <c r="N656" s="224" t="s">
        <v>871</v>
      </c>
      <c r="O656" s="224" t="s">
        <v>848</v>
      </c>
      <c r="P656" s="225" t="s">
        <v>5821</v>
      </c>
      <c r="Q656" s="224" t="s">
        <v>795</v>
      </c>
      <c r="R656" s="225" t="s">
        <v>5826</v>
      </c>
      <c r="S656" s="225" t="s">
        <v>5826</v>
      </c>
      <c r="T656" s="225" t="s">
        <v>5882</v>
      </c>
      <c r="U656" s="224" t="s">
        <v>1260</v>
      </c>
      <c r="V656" s="224" t="s">
        <v>1260</v>
      </c>
      <c r="W656" s="224" t="s">
        <v>850</v>
      </c>
      <c r="X656" s="228" t="str">
        <f>VLOOKUP(HelpMe7[[#This Row],[Technician]],Technicians[#All],3,FALSE)</f>
        <v>RAK Ceramics</v>
      </c>
      <c r="Y656" s="228" t="str">
        <f>VLOOKUP(HelpMe7[[#This Row],[Technician]],Technicians[#All],2,FALSE)</f>
        <v>SAP Basis</v>
      </c>
      <c r="Z656" s="233" t="e">
        <f>IF((TEXT("Oct 28, 2024 00:00 AM","mmm dd, yyyy hh:mm") - TEXT(HelpMe7[[#This Row],[Updated Creation Date]],"mmm dd, yyyy hh:mm"))&gt;0, "Yes","No")</f>
        <v>#VALUE!</v>
      </c>
      <c r="AA656" s="230">
        <f ca="1">IF(HelpMe7[[#This Row],[Updated Resolved Date]]="-",NOW()-TEXT(HelpMe7[[#This Row],[Updated Creation Date]],"mmm dd, yyyy hh:mm"),HelpMe7[[#This Row],[Updated Resolved Date]]-HelpMe7[[#This Row],[Updated Creation Date]])</f>
        <v>3.4027777779556345E-2</v>
      </c>
      <c r="AB656" s="231" t="e">
        <f>YEAR(TEXT(HelpMe7[[#This Row],[Updated Creation Date]],"mmm dd, yyyy hh:mm"))</f>
        <v>#VALUE!</v>
      </c>
      <c r="AC656" s="228" t="e">
        <f>WEEKNUM(TEXT(HelpMe7[[#This Row],[Updated Creation Date]],"mmm dd, yyyy hh:mm"),2)</f>
        <v>#VALUE!</v>
      </c>
      <c r="AD656" s="228" t="e">
        <f>_xlfn.CONCAT(HelpMe7[[#This Row],[Year]],"-W",HelpMe7[[#This Row],[Week'#]])</f>
        <v>#VALUE!</v>
      </c>
      <c r="AE656" s="228" t="str">
        <f>IFERROR(VLOOKUP(HelpMe7[[#This Row],[ID]],CGTracker[#All],11,FALSE),"No CG Status Found")</f>
        <v>No CG Status Found</v>
      </c>
      <c r="AF656" s="228" t="e">
        <f>MONTH(TEXT(HelpMe7[[#This Row],[Updated Creation Date]],"mmm dd, yyyy hh:mm"))</f>
        <v>#VALUE!</v>
      </c>
      <c r="AG656" s="228" t="e">
        <f>_xlfn.CONCAT(HelpMe7[[#This Row],[Year]],"-M",HelpMe7[[#This Row],[Month]])</f>
        <v>#VALUE!</v>
      </c>
      <c r="AH656" s="228" t="str">
        <f ca="1">IF(HelpMe7[[#This Row],[Age]]&lt;2,"Less than 2",IF(HelpMe7[[#This Row],[Age]]&lt;5,"From 2 to 5",IF(HelpMe7[[#This Row],[Age]]&lt;10,"From 5 to 10","More than 10")))</f>
        <v>Less than 2</v>
      </c>
      <c r="AI6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45572.472916666666</v>
      </c>
      <c r="AJ6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57" spans="1:36" ht="14.5">
      <c r="A657" s="237" t="s">
        <v>5883</v>
      </c>
      <c r="B657" s="224" t="s">
        <v>117</v>
      </c>
      <c r="C657" s="224" t="s">
        <v>861</v>
      </c>
      <c r="D657" s="1" t="s">
        <v>1785</v>
      </c>
      <c r="E657" s="224" t="s">
        <v>1429</v>
      </c>
      <c r="F657" s="224" t="s">
        <v>843</v>
      </c>
      <c r="G657" s="224" t="s">
        <v>844</v>
      </c>
      <c r="H657" s="224" t="s">
        <v>403</v>
      </c>
      <c r="I657" s="227" t="s">
        <v>5884</v>
      </c>
      <c r="J657" s="225" t="s">
        <v>5885</v>
      </c>
      <c r="K657" s="224" t="s">
        <v>845</v>
      </c>
      <c r="L657" s="225" t="s">
        <v>5886</v>
      </c>
      <c r="M657" s="224" t="s">
        <v>846</v>
      </c>
      <c r="N657" s="224" t="s">
        <v>1786</v>
      </c>
      <c r="O657" s="224" t="s">
        <v>848</v>
      </c>
      <c r="P657" s="225" t="s">
        <v>5886</v>
      </c>
      <c r="Q657" s="224" t="s">
        <v>795</v>
      </c>
      <c r="R657" s="225" t="s">
        <v>5887</v>
      </c>
      <c r="S657" s="225" t="s">
        <v>5887</v>
      </c>
      <c r="T657" s="225" t="s">
        <v>5885</v>
      </c>
      <c r="U657" s="224" t="s">
        <v>885</v>
      </c>
      <c r="V657" s="224" t="s">
        <v>1260</v>
      </c>
      <c r="W657" s="224" t="s">
        <v>850</v>
      </c>
      <c r="X657" s="228" t="str">
        <f>VLOOKUP(HelpMe7[[#This Row],[Technician]],Technicians[#All],3,FALSE)</f>
        <v>RAK Ceramics</v>
      </c>
      <c r="Y657" s="228" t="str">
        <f>VLOOKUP(HelpMe7[[#This Row],[Technician]],Technicians[#All],2,FALSE)</f>
        <v>SAP Basis</v>
      </c>
      <c r="Z657" s="233" t="e">
        <f>IF((TEXT("Oct 28, 2024 00:00 AM","mmm dd, yyyy hh:mm") - TEXT(HelpMe7[[#This Row],[Updated Creation Date]],"mmm dd, yyyy hh:mm"))&gt;0, "Yes","No")</f>
        <v>#VALUE!</v>
      </c>
      <c r="AA657" s="230">
        <f ca="1">IF(HelpMe7[[#This Row],[Updated Resolved Date]]="-",NOW()-TEXT(HelpMe7[[#This Row],[Updated Creation Date]],"mmm dd, yyyy hh:mm"),HelpMe7[[#This Row],[Updated Resolved Date]]-HelpMe7[[#This Row],[Updated Creation Date]])</f>
        <v>0.14236111110949423</v>
      </c>
      <c r="AB657" s="231" t="e">
        <f>YEAR(TEXT(HelpMe7[[#This Row],[Updated Creation Date]],"mmm dd, yyyy hh:mm"))</f>
        <v>#VALUE!</v>
      </c>
      <c r="AC657" s="228" t="e">
        <f>WEEKNUM(TEXT(HelpMe7[[#This Row],[Updated Creation Date]],"mmm dd, yyyy hh:mm"),2)</f>
        <v>#VALUE!</v>
      </c>
      <c r="AD657" s="228" t="e">
        <f>_xlfn.CONCAT(HelpMe7[[#This Row],[Year]],"-W",HelpMe7[[#This Row],[Week'#]])</f>
        <v>#VALUE!</v>
      </c>
      <c r="AE657" s="228" t="str">
        <f>IFERROR(VLOOKUP(HelpMe7[[#This Row],[ID]],CGTracker[#All],11,FALSE),"No CG Status Found")</f>
        <v>No CG Status Found</v>
      </c>
      <c r="AF657" s="228" t="e">
        <f>MONTH(TEXT(HelpMe7[[#This Row],[Updated Creation Date]],"mmm dd, yyyy hh:mm"))</f>
        <v>#VALUE!</v>
      </c>
      <c r="AG657" s="228" t="e">
        <f>_xlfn.CONCAT(HelpMe7[[#This Row],[Year]],"-M",HelpMe7[[#This Row],[Month]])</f>
        <v>#VALUE!</v>
      </c>
      <c r="AH657" s="228" t="str">
        <f ca="1">IF(HelpMe7[[#This Row],[Age]]&lt;2,"Less than 2",IF(HelpMe7[[#This Row],[Age]]&lt;5,"From 2 to 5",IF(HelpMe7[[#This Row],[Age]]&lt;10,"From 5 to 10","More than 10")))</f>
        <v>Less than 2</v>
      </c>
      <c r="AI6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45572.511805555558</v>
      </c>
      <c r="AJ6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45572.654166666667</v>
      </c>
    </row>
    <row r="658" spans="1:36" ht="14.5">
      <c r="A658" s="237" t="s">
        <v>5888</v>
      </c>
      <c r="B658" s="224" t="s">
        <v>117</v>
      </c>
      <c r="C658" s="224" t="s">
        <v>861</v>
      </c>
      <c r="D658" s="1" t="s">
        <v>5889</v>
      </c>
      <c r="E658" s="224" t="s">
        <v>936</v>
      </c>
      <c r="F658" s="224" t="s">
        <v>843</v>
      </c>
      <c r="G658" s="224" t="s">
        <v>844</v>
      </c>
      <c r="H658" s="224" t="s">
        <v>403</v>
      </c>
      <c r="I658" s="227" t="s">
        <v>5890</v>
      </c>
      <c r="J658" s="225" t="s">
        <v>5891</v>
      </c>
      <c r="K658" s="224" t="s">
        <v>845</v>
      </c>
      <c r="L658" s="225" t="s">
        <v>5892</v>
      </c>
      <c r="M658" s="224" t="s">
        <v>936</v>
      </c>
      <c r="N658" s="224" t="s">
        <v>878</v>
      </c>
      <c r="O658" s="224" t="s">
        <v>848</v>
      </c>
      <c r="P658" s="225" t="s">
        <v>5892</v>
      </c>
      <c r="Q658" s="224" t="s">
        <v>795</v>
      </c>
      <c r="R658" s="225" t="s">
        <v>5893</v>
      </c>
      <c r="S658" s="225" t="s">
        <v>5894</v>
      </c>
      <c r="T658" s="225" t="s">
        <v>5891</v>
      </c>
      <c r="U658" s="224" t="s">
        <v>885</v>
      </c>
      <c r="V658" s="224" t="s">
        <v>1260</v>
      </c>
      <c r="W658" s="224" t="s">
        <v>850</v>
      </c>
      <c r="X658" s="228" t="str">
        <f>VLOOKUP(HelpMe7[[#This Row],[Technician]],Technicians[#All],3,FALSE)</f>
        <v>RAK Ceramics</v>
      </c>
      <c r="Y658" s="228" t="str">
        <f>VLOOKUP(HelpMe7[[#This Row],[Technician]],Technicians[#All],2,FALSE)</f>
        <v>SAP Basis</v>
      </c>
      <c r="Z658" s="233" t="e">
        <f>IF((TEXT("Oct 28, 2024 00:00 AM","mmm dd, yyyy hh:mm") - TEXT(HelpMe7[[#This Row],[Updated Creation Date]],"mmm dd, yyyy hh:mm"))&gt;0, "Yes","No")</f>
        <v>#VALUE!</v>
      </c>
      <c r="AA658" s="230">
        <f ca="1">IF(HelpMe7[[#This Row],[Updated Resolved Date]]="-",NOW()-TEXT(HelpMe7[[#This Row],[Updated Creation Date]],"mmm dd, yyyy hh:mm"),HelpMe7[[#This Row],[Updated Resolved Date]]-HelpMe7[[#This Row],[Updated Creation Date]])</f>
        <v>14.291666666664241</v>
      </c>
      <c r="AB658" s="231" t="e">
        <f>YEAR(TEXT(HelpMe7[[#This Row],[Updated Creation Date]],"mmm dd, yyyy hh:mm"))</f>
        <v>#VALUE!</v>
      </c>
      <c r="AC658" s="228" t="e">
        <f>WEEKNUM(TEXT(HelpMe7[[#This Row],[Updated Creation Date]],"mmm dd, yyyy hh:mm"),2)</f>
        <v>#VALUE!</v>
      </c>
      <c r="AD658" s="228" t="e">
        <f>_xlfn.CONCAT(HelpMe7[[#This Row],[Year]],"-W",HelpMe7[[#This Row],[Week'#]])</f>
        <v>#VALUE!</v>
      </c>
      <c r="AE658" s="228" t="str">
        <f>IFERROR(VLOOKUP(HelpMe7[[#This Row],[ID]],CGTracker[#All],11,FALSE),"No CG Status Found")</f>
        <v>No CG Status Found</v>
      </c>
      <c r="AF658" s="228" t="e">
        <f>MONTH(TEXT(HelpMe7[[#This Row],[Updated Creation Date]],"mmm dd, yyyy hh:mm"))</f>
        <v>#VALUE!</v>
      </c>
      <c r="AG658" s="228" t="e">
        <f>_xlfn.CONCAT(HelpMe7[[#This Row],[Year]],"-M",HelpMe7[[#This Row],[Month]])</f>
        <v>#VALUE!</v>
      </c>
      <c r="AH658" s="228" t="str">
        <f ca="1">IF(HelpMe7[[#This Row],[Age]]&lt;2,"Less than 2",IF(HelpMe7[[#This Row],[Age]]&lt;5,"From 2 to 5",IF(HelpMe7[[#This Row],[Age]]&lt;10,"From 5 to 10","More than 10")))</f>
        <v>More than 10</v>
      </c>
      <c r="AI6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45572.402083333334</v>
      </c>
      <c r="AJ6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45586.693749999999</v>
      </c>
    </row>
    <row r="659" spans="1:36" ht="26">
      <c r="A659" s="237" t="s">
        <v>5895</v>
      </c>
      <c r="B659" s="224" t="s">
        <v>117</v>
      </c>
      <c r="C659" s="224" t="s">
        <v>795</v>
      </c>
      <c r="D659" s="1" t="s">
        <v>1693</v>
      </c>
      <c r="E659" s="224" t="s">
        <v>1326</v>
      </c>
      <c r="F659" s="224" t="s">
        <v>843</v>
      </c>
      <c r="G659" s="224" t="s">
        <v>844</v>
      </c>
      <c r="H659" s="224" t="s">
        <v>403</v>
      </c>
      <c r="I659" s="227" t="s">
        <v>5896</v>
      </c>
      <c r="J659" s="225" t="s">
        <v>5897</v>
      </c>
      <c r="K659" s="224" t="s">
        <v>885</v>
      </c>
      <c r="L659" s="225" t="s">
        <v>5898</v>
      </c>
      <c r="M659" s="224" t="s">
        <v>1326</v>
      </c>
      <c r="N659" s="224" t="s">
        <v>1327</v>
      </c>
      <c r="O659" s="224" t="s">
        <v>848</v>
      </c>
      <c r="P659" s="225" t="s">
        <v>5898</v>
      </c>
      <c r="Q659" s="224" t="s">
        <v>795</v>
      </c>
      <c r="R659" s="225" t="s">
        <v>4787</v>
      </c>
      <c r="S659" s="225" t="s">
        <v>5899</v>
      </c>
      <c r="T659" s="225" t="s">
        <v>5897</v>
      </c>
      <c r="U659" s="224" t="s">
        <v>885</v>
      </c>
      <c r="V659" s="224" t="s">
        <v>1260</v>
      </c>
      <c r="W659" s="224" t="s">
        <v>888</v>
      </c>
      <c r="X659" s="228" t="str">
        <f>VLOOKUP(HelpMe7[[#This Row],[Technician]],Technicians[#All],3,FALSE)</f>
        <v>RAK Ceramics</v>
      </c>
      <c r="Y659" s="228" t="str">
        <f>VLOOKUP(HelpMe7[[#This Row],[Technician]],Technicians[#All],2,FALSE)</f>
        <v>SAP Basis</v>
      </c>
      <c r="Z659" s="233" t="e">
        <f>IF((TEXT("Oct 28, 2024 00:00 AM","mmm dd, yyyy hh:mm") - TEXT(HelpMe7[[#This Row],[Updated Creation Date]],"mmm dd, yyyy hh:mm"))&gt;0, "Yes","No")</f>
        <v>#VALUE!</v>
      </c>
      <c r="AA659" s="230">
        <f ca="1">IF(HelpMe7[[#This Row],[Updated Resolved Date]]="-",NOW()-TEXT(HelpMe7[[#This Row],[Updated Creation Date]],"mmm dd, yyyy hh:mm"),HelpMe7[[#This Row],[Updated Resolved Date]]-HelpMe7[[#This Row],[Updated Creation Date]])</f>
        <v>28.347916666665697</v>
      </c>
      <c r="AB659" s="231" t="e">
        <f>YEAR(TEXT(HelpMe7[[#This Row],[Updated Creation Date]],"mmm dd, yyyy hh:mm"))</f>
        <v>#VALUE!</v>
      </c>
      <c r="AC659" s="228" t="e">
        <f>WEEKNUM(TEXT(HelpMe7[[#This Row],[Updated Creation Date]],"mmm dd, yyyy hh:mm"),2)</f>
        <v>#VALUE!</v>
      </c>
      <c r="AD659" s="228" t="e">
        <f>_xlfn.CONCAT(HelpMe7[[#This Row],[Year]],"-W",HelpMe7[[#This Row],[Week'#]])</f>
        <v>#VALUE!</v>
      </c>
      <c r="AE659" s="228" t="str">
        <f>IFERROR(VLOOKUP(HelpMe7[[#This Row],[ID]],CGTracker[#All],11,FALSE),"No CG Status Found")</f>
        <v>No CG Status Found</v>
      </c>
      <c r="AF659" s="228" t="e">
        <f>MONTH(TEXT(HelpMe7[[#This Row],[Updated Creation Date]],"mmm dd, yyyy hh:mm"))</f>
        <v>#VALUE!</v>
      </c>
      <c r="AG659" s="228" t="e">
        <f>_xlfn.CONCAT(HelpMe7[[#This Row],[Year]],"-M",HelpMe7[[#This Row],[Month]])</f>
        <v>#VALUE!</v>
      </c>
      <c r="AH659" s="228" t="str">
        <f ca="1">IF(HelpMe7[[#This Row],[Age]]&lt;2,"Less than 2",IF(HelpMe7[[#This Row],[Age]]&lt;5,"From 2 to 5",IF(HelpMe7[[#This Row],[Age]]&lt;10,"From 5 to 10","More than 10")))</f>
        <v>More than 10</v>
      </c>
      <c r="AI6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45572.370138888888</v>
      </c>
      <c r="AJ6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45600.718055555553</v>
      </c>
    </row>
    <row r="660" spans="1:36" ht="26">
      <c r="A660" s="237" t="s">
        <v>5900</v>
      </c>
      <c r="B660" s="224" t="s">
        <v>117</v>
      </c>
      <c r="C660" s="224" t="s">
        <v>906</v>
      </c>
      <c r="D660" s="1" t="s">
        <v>1864</v>
      </c>
      <c r="E660" s="224" t="s">
        <v>1866</v>
      </c>
      <c r="F660" s="224" t="s">
        <v>843</v>
      </c>
      <c r="G660" s="224" t="s">
        <v>844</v>
      </c>
      <c r="H660" s="224" t="s">
        <v>403</v>
      </c>
      <c r="I660" s="227" t="s">
        <v>5901</v>
      </c>
      <c r="J660" s="225" t="s">
        <v>5902</v>
      </c>
      <c r="K660" s="224" t="s">
        <v>885</v>
      </c>
      <c r="L660" s="225" t="s">
        <v>5821</v>
      </c>
      <c r="M660" s="224" t="s">
        <v>1866</v>
      </c>
      <c r="N660" s="224" t="s">
        <v>895</v>
      </c>
      <c r="O660" s="224" t="s">
        <v>848</v>
      </c>
      <c r="P660" s="225" t="s">
        <v>5821</v>
      </c>
      <c r="Q660" s="224" t="s">
        <v>861</v>
      </c>
      <c r="R660" s="225" t="s">
        <v>5903</v>
      </c>
      <c r="S660" s="225" t="s">
        <v>5903</v>
      </c>
      <c r="T660" s="225" t="s">
        <v>5902</v>
      </c>
      <c r="U660" s="224" t="s">
        <v>885</v>
      </c>
      <c r="V660" s="224" t="s">
        <v>1260</v>
      </c>
      <c r="W660" s="224" t="s">
        <v>888</v>
      </c>
      <c r="X660" s="228" t="str">
        <f>VLOOKUP(HelpMe7[[#This Row],[Technician]],Technicians[#All],3,FALSE)</f>
        <v>RAK Ceramics</v>
      </c>
      <c r="Y660" s="228" t="str">
        <f>VLOOKUP(HelpMe7[[#This Row],[Technician]],Technicians[#All],2,FALSE)</f>
        <v>SAP Basis</v>
      </c>
      <c r="Z660" s="233" t="e">
        <f>IF((TEXT("Oct 28, 2024 00:00 AM","mmm dd, yyyy hh:mm") - TEXT(HelpMe7[[#This Row],[Updated Creation Date]],"mmm dd, yyyy hh:mm"))&gt;0, "Yes","No")</f>
        <v>#VALUE!</v>
      </c>
      <c r="AA660" s="230">
        <f ca="1">IF(HelpMe7[[#This Row],[Updated Resolved Date]]="-",NOW()-TEXT(HelpMe7[[#This Row],[Updated Creation Date]],"mmm dd, yyyy hh:mm"),HelpMe7[[#This Row],[Updated Resolved Date]]-HelpMe7[[#This Row],[Updated Creation Date]])</f>
        <v>0.13055555555183673</v>
      </c>
      <c r="AB660" s="231" t="e">
        <f>YEAR(TEXT(HelpMe7[[#This Row],[Updated Creation Date]],"mmm dd, yyyy hh:mm"))</f>
        <v>#VALUE!</v>
      </c>
      <c r="AC660" s="228" t="e">
        <f>WEEKNUM(TEXT(HelpMe7[[#This Row],[Updated Creation Date]],"mmm dd, yyyy hh:mm"),2)</f>
        <v>#VALUE!</v>
      </c>
      <c r="AD660" s="228" t="e">
        <f>_xlfn.CONCAT(HelpMe7[[#This Row],[Year]],"-W",HelpMe7[[#This Row],[Week'#]])</f>
        <v>#VALUE!</v>
      </c>
      <c r="AE660" s="228" t="str">
        <f>IFERROR(VLOOKUP(HelpMe7[[#This Row],[ID]],CGTracker[#All],11,FALSE),"No CG Status Found")</f>
        <v>No CG Status Found</v>
      </c>
      <c r="AF660" s="228" t="e">
        <f>MONTH(TEXT(HelpMe7[[#This Row],[Updated Creation Date]],"mmm dd, yyyy hh:mm"))</f>
        <v>#VALUE!</v>
      </c>
      <c r="AG660" s="228" t="e">
        <f>_xlfn.CONCAT(HelpMe7[[#This Row],[Year]],"-M",HelpMe7[[#This Row],[Month]])</f>
        <v>#VALUE!</v>
      </c>
      <c r="AH660" s="228" t="str">
        <f ca="1">IF(HelpMe7[[#This Row],[Age]]&lt;2,"Less than 2",IF(HelpMe7[[#This Row],[Age]]&lt;5,"From 2 to 5",IF(HelpMe7[[#This Row],[Age]]&lt;10,"From 5 to 10","More than 10")))</f>
        <v>Less than 2</v>
      </c>
      <c r="AI6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45572.375694444447</v>
      </c>
      <c r="AJ6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45572.506249999999</v>
      </c>
    </row>
    <row r="661" spans="1:36" ht="26">
      <c r="A661" s="237" t="s">
        <v>5904</v>
      </c>
      <c r="B661" s="224" t="s">
        <v>117</v>
      </c>
      <c r="C661" s="224" t="s">
        <v>861</v>
      </c>
      <c r="D661" s="1" t="s">
        <v>5905</v>
      </c>
      <c r="E661" s="224" t="s">
        <v>1143</v>
      </c>
      <c r="F661" s="224" t="s">
        <v>1062</v>
      </c>
      <c r="G661" s="224" t="s">
        <v>864</v>
      </c>
      <c r="H661" s="224" t="s">
        <v>268</v>
      </c>
      <c r="I661" s="227" t="s">
        <v>5906</v>
      </c>
      <c r="J661" s="225" t="s">
        <v>849</v>
      </c>
      <c r="K661" s="224" t="s">
        <v>845</v>
      </c>
      <c r="L661" s="225" t="s">
        <v>1260</v>
      </c>
      <c r="M661" s="224" t="s">
        <v>1143</v>
      </c>
      <c r="N661" s="224" t="s">
        <v>1144</v>
      </c>
      <c r="O661" s="224" t="s">
        <v>1260</v>
      </c>
      <c r="P661" s="225" t="s">
        <v>5907</v>
      </c>
      <c r="Q661" s="224" t="s">
        <v>1260</v>
      </c>
      <c r="R661" s="225" t="s">
        <v>1260</v>
      </c>
      <c r="S661" s="225" t="s">
        <v>5908</v>
      </c>
      <c r="T661" s="225" t="s">
        <v>849</v>
      </c>
      <c r="U661" s="224" t="s">
        <v>885</v>
      </c>
      <c r="V661" s="224" t="s">
        <v>5909</v>
      </c>
      <c r="W661" s="224" t="s">
        <v>850</v>
      </c>
      <c r="X661" s="228" t="str">
        <f>VLOOKUP(HelpMe7[[#This Row],[Technician]],Technicians[#All],3,FALSE)</f>
        <v>RAK Ceramics</v>
      </c>
      <c r="Y661" s="228" t="str">
        <f>VLOOKUP(HelpMe7[[#This Row],[Technician]],Technicians[#All],2,FALSE)</f>
        <v>SAP MM</v>
      </c>
      <c r="Z661" s="233" t="e">
        <f>IF((TEXT("Oct 28, 2024 00:00 AM","mmm dd, yyyy hh:mm") - TEXT(HelpMe7[[#This Row],[Updated Creation Date]],"mmm dd, yyyy hh:mm"))&gt;0, "Yes","No")</f>
        <v>#VALUE!</v>
      </c>
      <c r="AA661" s="230">
        <f ca="1">IF(HelpMe7[[#This Row],[Updated Resolved Date]]="-",NOW()-TEXT(HelpMe7[[#This Row],[Updated Creation Date]],"mmm dd, yyyy hh:mm"),HelpMe7[[#This Row],[Updated Resolved Date]]-HelpMe7[[#This Row],[Updated Creation Date]])</f>
        <v>80.197112384259526</v>
      </c>
      <c r="AB661" s="231" t="e">
        <f>YEAR(TEXT(HelpMe7[[#This Row],[Updated Creation Date]],"mmm dd, yyyy hh:mm"))</f>
        <v>#VALUE!</v>
      </c>
      <c r="AC661" s="228" t="e">
        <f>WEEKNUM(TEXT(HelpMe7[[#This Row],[Updated Creation Date]],"mmm dd, yyyy hh:mm"),2)</f>
        <v>#VALUE!</v>
      </c>
      <c r="AD661" s="228" t="e">
        <f>_xlfn.CONCAT(HelpMe7[[#This Row],[Year]],"-W",HelpMe7[[#This Row],[Week'#]])</f>
        <v>#VALUE!</v>
      </c>
      <c r="AE661" s="228" t="str">
        <f>IFERROR(VLOOKUP(HelpMe7[[#This Row],[ID]],CGTracker[#All],11,FALSE),"No CG Status Found")</f>
        <v>No CG Status Found</v>
      </c>
      <c r="AF661" s="228" t="e">
        <f>MONTH(TEXT(HelpMe7[[#This Row],[Updated Creation Date]],"mmm dd, yyyy hh:mm"))</f>
        <v>#VALUE!</v>
      </c>
      <c r="AG661" s="228" t="e">
        <f>_xlfn.CONCAT(HelpMe7[[#This Row],[Year]],"-M",HelpMe7[[#This Row],[Month]])</f>
        <v>#VALUE!</v>
      </c>
      <c r="AH661" s="228" t="str">
        <f ca="1">IF(HelpMe7[[#This Row],[Age]]&lt;2,"Less than 2",IF(HelpMe7[[#This Row],[Age]]&lt;5,"From 2 to 5",IF(HelpMe7[[#This Row],[Age]]&lt;10,"From 5 to 10","More than 10")))</f>
        <v>More than 10</v>
      </c>
      <c r="AI6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45572.588194444441</v>
      </c>
      <c r="AJ6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62" spans="1:36" ht="14.5">
      <c r="A662" s="237" t="s">
        <v>5910</v>
      </c>
      <c r="B662" s="224" t="s">
        <v>156</v>
      </c>
      <c r="C662" s="224" t="s">
        <v>795</v>
      </c>
      <c r="D662" s="1" t="s">
        <v>1198</v>
      </c>
      <c r="E662" s="224" t="s">
        <v>1075</v>
      </c>
      <c r="F662" s="224" t="s">
        <v>1062</v>
      </c>
      <c r="G662" s="224" t="s">
        <v>864</v>
      </c>
      <c r="H662" s="224" t="s">
        <v>403</v>
      </c>
      <c r="I662" s="227" t="s">
        <v>5911</v>
      </c>
      <c r="J662" s="225" t="s">
        <v>5912</v>
      </c>
      <c r="K662" s="224" t="s">
        <v>845</v>
      </c>
      <c r="L662" s="225" t="s">
        <v>5913</v>
      </c>
      <c r="M662" s="224" t="s">
        <v>1075</v>
      </c>
      <c r="N662" s="224" t="s">
        <v>968</v>
      </c>
      <c r="O662" s="224" t="s">
        <v>848</v>
      </c>
      <c r="P662" s="225" t="s">
        <v>5913</v>
      </c>
      <c r="Q662" s="224" t="s">
        <v>795</v>
      </c>
      <c r="R662" s="225" t="s">
        <v>5914</v>
      </c>
      <c r="S662" s="225" t="s">
        <v>5914</v>
      </c>
      <c r="T662" s="225" t="s">
        <v>5912</v>
      </c>
      <c r="U662" s="224" t="s">
        <v>1260</v>
      </c>
      <c r="V662" s="224" t="s">
        <v>1260</v>
      </c>
      <c r="W662" s="224" t="s">
        <v>850</v>
      </c>
      <c r="X662" s="228" t="str">
        <f>VLOOKUP(HelpMe7[[#This Row],[Technician]],Technicians[#All],3,FALSE)</f>
        <v>RAK Ceramics</v>
      </c>
      <c r="Y662" s="228" t="str">
        <f>VLOOKUP(HelpMe7[[#This Row],[Technician]],Technicians[#All],2,FALSE)</f>
        <v>SAP MM</v>
      </c>
      <c r="Z662" s="233" t="e">
        <f>IF((TEXT("Oct 28, 2024 00:00 AM","mmm dd, yyyy hh:mm") - TEXT(HelpMe7[[#This Row],[Updated Creation Date]],"mmm dd, yyyy hh:mm"))&gt;0, "Yes","No")</f>
        <v>#VALUE!</v>
      </c>
      <c r="AA662" s="230">
        <f ca="1">IF(HelpMe7[[#This Row],[Updated Resolved Date]]="-",NOW()-TEXT(HelpMe7[[#This Row],[Updated Creation Date]],"mmm dd, yyyy hh:mm"),HelpMe7[[#This Row],[Updated Resolved Date]]-HelpMe7[[#This Row],[Updated Creation Date]])</f>
        <v>7.1125000000029104</v>
      </c>
      <c r="AB662" s="231" t="e">
        <f>YEAR(TEXT(HelpMe7[[#This Row],[Updated Creation Date]],"mmm dd, yyyy hh:mm"))</f>
        <v>#VALUE!</v>
      </c>
      <c r="AC662" s="228" t="e">
        <f>WEEKNUM(TEXT(HelpMe7[[#This Row],[Updated Creation Date]],"mmm dd, yyyy hh:mm"),2)</f>
        <v>#VALUE!</v>
      </c>
      <c r="AD662" s="228" t="e">
        <f>_xlfn.CONCAT(HelpMe7[[#This Row],[Year]],"-W",HelpMe7[[#This Row],[Week'#]])</f>
        <v>#VALUE!</v>
      </c>
      <c r="AE662" s="228" t="str">
        <f>IFERROR(VLOOKUP(HelpMe7[[#This Row],[ID]],CGTracker[#All],11,FALSE),"No CG Status Found")</f>
        <v>No CG Status Found</v>
      </c>
      <c r="AF662" s="228" t="e">
        <f>MONTH(TEXT(HelpMe7[[#This Row],[Updated Creation Date]],"mmm dd, yyyy hh:mm"))</f>
        <v>#VALUE!</v>
      </c>
      <c r="AG662" s="228" t="e">
        <f>_xlfn.CONCAT(HelpMe7[[#This Row],[Year]],"-M",HelpMe7[[#This Row],[Month]])</f>
        <v>#VALUE!</v>
      </c>
      <c r="AH662" s="228" t="str">
        <f ca="1">IF(HelpMe7[[#This Row],[Age]]&lt;2,"Less than 2",IF(HelpMe7[[#This Row],[Age]]&lt;5,"From 2 to 5",IF(HelpMe7[[#This Row],[Age]]&lt;10,"From 5 to 10","More than 10")))</f>
        <v>From 5 to 10</v>
      </c>
      <c r="AI6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45572.385416666664</v>
      </c>
      <c r="AJ6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45579.497916666667</v>
      </c>
    </row>
    <row r="663" spans="1:36" ht="14.5">
      <c r="A663" s="237" t="s">
        <v>5915</v>
      </c>
      <c r="B663" s="224" t="s">
        <v>156</v>
      </c>
      <c r="C663" s="224" t="s">
        <v>861</v>
      </c>
      <c r="D663" s="1" t="s">
        <v>1307</v>
      </c>
      <c r="E663" s="224" t="s">
        <v>1308</v>
      </c>
      <c r="F663" s="224" t="s">
        <v>843</v>
      </c>
      <c r="G663" s="224" t="s">
        <v>844</v>
      </c>
      <c r="H663" s="224" t="s">
        <v>403</v>
      </c>
      <c r="I663" s="227" t="s">
        <v>5916</v>
      </c>
      <c r="J663" s="225" t="s">
        <v>5917</v>
      </c>
      <c r="K663" s="224" t="s">
        <v>845</v>
      </c>
      <c r="L663" s="225" t="s">
        <v>5850</v>
      </c>
      <c r="M663" s="224" t="s">
        <v>1308</v>
      </c>
      <c r="N663" s="224" t="s">
        <v>1144</v>
      </c>
      <c r="O663" s="224" t="s">
        <v>848</v>
      </c>
      <c r="P663" s="225" t="s">
        <v>5850</v>
      </c>
      <c r="Q663" s="224" t="s">
        <v>795</v>
      </c>
      <c r="R663" s="225" t="s">
        <v>5918</v>
      </c>
      <c r="S663" s="225" t="s">
        <v>5918</v>
      </c>
      <c r="T663" s="225" t="s">
        <v>5917</v>
      </c>
      <c r="U663" s="224" t="s">
        <v>1260</v>
      </c>
      <c r="V663" s="224" t="s">
        <v>1260</v>
      </c>
      <c r="W663" s="224" t="s">
        <v>850</v>
      </c>
      <c r="X663" s="228" t="str">
        <f>VLOOKUP(HelpMe7[[#This Row],[Technician]],Technicians[#All],3,FALSE)</f>
        <v>RAK Ceramics</v>
      </c>
      <c r="Y663" s="228" t="str">
        <f>VLOOKUP(HelpMe7[[#This Row],[Technician]],Technicians[#All],2,FALSE)</f>
        <v>SAP Basis</v>
      </c>
      <c r="Z663" s="230" t="e">
        <f>IF((TEXT("Oct 28, 2024 00:00 AM","mmm dd, yyyy hh:mm") - TEXT(HelpMe7[[#This Row],[Updated Creation Date]],"mmm dd, yyyy hh:mm"))&gt;0, "Yes","No")</f>
        <v>#VALUE!</v>
      </c>
      <c r="AA663" s="230">
        <f ca="1">IF(HelpMe7[[#This Row],[Updated Resolved Date]]="-",NOW()-TEXT(HelpMe7[[#This Row],[Updated Creation Date]],"mmm dd, yyyy hh:mm"),HelpMe7[[#This Row],[Updated Resolved Date]]-HelpMe7[[#This Row],[Updated Creation Date]])</f>
        <v>1.0319444444394321</v>
      </c>
      <c r="AB663" s="231" t="e">
        <f>YEAR(TEXT(HelpMe7[[#This Row],[Updated Creation Date]],"mmm dd, yyyy hh:mm"))</f>
        <v>#VALUE!</v>
      </c>
      <c r="AC663" s="228" t="e">
        <f>WEEKNUM(TEXT(HelpMe7[[#This Row],[Updated Creation Date]],"mmm dd, yyyy hh:mm"),2)</f>
        <v>#VALUE!</v>
      </c>
      <c r="AD663" s="228" t="e">
        <f>_xlfn.CONCAT(HelpMe7[[#This Row],[Year]],"-W",HelpMe7[[#This Row],[Week'#]])</f>
        <v>#VALUE!</v>
      </c>
      <c r="AE663" s="228" t="str">
        <f>IFERROR(VLOOKUP(HelpMe7[[#This Row],[ID]],CGTracker[#All],11,FALSE),"No CG Status Found")</f>
        <v>No CG Status Found</v>
      </c>
      <c r="AF663" s="228" t="e">
        <f>MONTH(TEXT(HelpMe7[[#This Row],[Updated Creation Date]],"mmm dd, yyyy hh:mm"))</f>
        <v>#VALUE!</v>
      </c>
      <c r="AG663" s="228" t="e">
        <f>_xlfn.CONCAT(HelpMe7[[#This Row],[Year]],"-M",HelpMe7[[#This Row],[Month]])</f>
        <v>#VALUE!</v>
      </c>
      <c r="AH663" s="228" t="str">
        <f ca="1">IF(HelpMe7[[#This Row],[Age]]&lt;2,"Less than 2",IF(HelpMe7[[#This Row],[Age]]&lt;5,"From 2 to 5",IF(HelpMe7[[#This Row],[Age]]&lt;10,"From 5 to 10","More than 10")))</f>
        <v>Less than 2</v>
      </c>
      <c r="AI6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45572.612500000003</v>
      </c>
      <c r="AJ6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45573.644444444442</v>
      </c>
    </row>
    <row r="664" spans="1:36" ht="14.5">
      <c r="A664" s="237" t="s">
        <v>5919</v>
      </c>
      <c r="B664" s="224" t="s">
        <v>156</v>
      </c>
      <c r="C664" s="224" t="s">
        <v>906</v>
      </c>
      <c r="D664" s="1" t="s">
        <v>2398</v>
      </c>
      <c r="E664" s="224" t="s">
        <v>1018</v>
      </c>
      <c r="F664" s="224" t="s">
        <v>2399</v>
      </c>
      <c r="G664" s="224" t="s">
        <v>980</v>
      </c>
      <c r="H664" s="224" t="s">
        <v>403</v>
      </c>
      <c r="I664" s="227" t="s">
        <v>5920</v>
      </c>
      <c r="J664" s="225" t="s">
        <v>5921</v>
      </c>
      <c r="K664" s="224" t="s">
        <v>845</v>
      </c>
      <c r="L664" s="225" t="s">
        <v>5922</v>
      </c>
      <c r="M664" s="224" t="s">
        <v>1018</v>
      </c>
      <c r="N664" s="224" t="s">
        <v>860</v>
      </c>
      <c r="O664" s="224" t="s">
        <v>848</v>
      </c>
      <c r="P664" s="225" t="s">
        <v>5922</v>
      </c>
      <c r="Q664" s="224" t="s">
        <v>861</v>
      </c>
      <c r="R664" s="225" t="s">
        <v>5923</v>
      </c>
      <c r="S664" s="225" t="s">
        <v>5923</v>
      </c>
      <c r="T664" s="225" t="s">
        <v>5921</v>
      </c>
      <c r="U664" s="224" t="s">
        <v>1260</v>
      </c>
      <c r="V664" s="224" t="s">
        <v>1260</v>
      </c>
      <c r="W664" s="224" t="s">
        <v>850</v>
      </c>
      <c r="X664" s="228" t="str">
        <f>VLOOKUP(HelpMe7[[#This Row],[Technician]],Technicians[#All],3,FALSE)</f>
        <v>RAK Ceramics</v>
      </c>
      <c r="Y664" s="228" t="str">
        <f>VLOOKUP(HelpMe7[[#This Row],[Technician]],Technicians[#All],2,FALSE)</f>
        <v>SAP FICO</v>
      </c>
      <c r="Z664" s="233" t="e">
        <f>IF((TEXT("Oct 28, 2024 00:00 AM","mmm dd, yyyy hh:mm") - TEXT(HelpMe7[[#This Row],[Updated Creation Date]],"mmm dd, yyyy hh:mm"))&gt;0, "Yes","No")</f>
        <v>#VALUE!</v>
      </c>
      <c r="AA664" s="230">
        <f ca="1">IF(HelpMe7[[#This Row],[Updated Resolved Date]]="-",NOW()-TEXT(HelpMe7[[#This Row],[Updated Creation Date]],"mmm dd, yyyy hh:mm"),HelpMe7[[#This Row],[Updated Resolved Date]]-HelpMe7[[#This Row],[Updated Creation Date]])</f>
        <v>8.1270833333328483</v>
      </c>
      <c r="AB664" s="231" t="e">
        <f>YEAR(TEXT(HelpMe7[[#This Row],[Updated Creation Date]],"mmm dd, yyyy hh:mm"))</f>
        <v>#VALUE!</v>
      </c>
      <c r="AC664" s="228" t="e">
        <f>WEEKNUM(TEXT(HelpMe7[[#This Row],[Updated Creation Date]],"mmm dd, yyyy hh:mm"),2)</f>
        <v>#VALUE!</v>
      </c>
      <c r="AD664" s="228" t="e">
        <f>_xlfn.CONCAT(HelpMe7[[#This Row],[Year]],"-W",HelpMe7[[#This Row],[Week'#]])</f>
        <v>#VALUE!</v>
      </c>
      <c r="AE664" s="228" t="str">
        <f>IFERROR(VLOOKUP(HelpMe7[[#This Row],[ID]],CGTracker[#All],11,FALSE),"No CG Status Found")</f>
        <v>No CG Status Found</v>
      </c>
      <c r="AF664" s="228" t="e">
        <f>MONTH(TEXT(HelpMe7[[#This Row],[Updated Creation Date]],"mmm dd, yyyy hh:mm"))</f>
        <v>#VALUE!</v>
      </c>
      <c r="AG664" s="228" t="e">
        <f>_xlfn.CONCAT(HelpMe7[[#This Row],[Year]],"-M",HelpMe7[[#This Row],[Month]])</f>
        <v>#VALUE!</v>
      </c>
      <c r="AH664" s="228" t="str">
        <f ca="1">IF(HelpMe7[[#This Row],[Age]]&lt;2,"Less than 2",IF(HelpMe7[[#This Row],[Age]]&lt;5,"From 2 to 5",IF(HelpMe7[[#This Row],[Age]]&lt;10,"From 5 to 10","More than 10")))</f>
        <v>From 5 to 10</v>
      </c>
      <c r="AI6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45572.589583333334</v>
      </c>
      <c r="AJ6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45580.716666666667</v>
      </c>
    </row>
    <row r="665" spans="1:36" ht="26">
      <c r="A665" s="237" t="s">
        <v>5924</v>
      </c>
      <c r="B665" s="224" t="s">
        <v>117</v>
      </c>
      <c r="C665" s="224" t="s">
        <v>861</v>
      </c>
      <c r="D665" s="1" t="s">
        <v>1634</v>
      </c>
      <c r="E665" s="224" t="s">
        <v>911</v>
      </c>
      <c r="F665" s="224" t="s">
        <v>1062</v>
      </c>
      <c r="G665" s="224" t="s">
        <v>864</v>
      </c>
      <c r="H665" s="224" t="s">
        <v>268</v>
      </c>
      <c r="I665" s="227" t="s">
        <v>5925</v>
      </c>
      <c r="J665" s="225" t="s">
        <v>849</v>
      </c>
      <c r="K665" s="224" t="s">
        <v>845</v>
      </c>
      <c r="L665" s="225" t="s">
        <v>1260</v>
      </c>
      <c r="M665" s="224" t="s">
        <v>911</v>
      </c>
      <c r="N665" s="224" t="s">
        <v>912</v>
      </c>
      <c r="O665" s="224" t="s">
        <v>1260</v>
      </c>
      <c r="P665" s="225" t="s">
        <v>5926</v>
      </c>
      <c r="Q665" s="224" t="s">
        <v>1260</v>
      </c>
      <c r="R665" s="225" t="s">
        <v>1260</v>
      </c>
      <c r="S665" s="225" t="s">
        <v>5926</v>
      </c>
      <c r="T665" s="225" t="s">
        <v>849</v>
      </c>
      <c r="U665" s="224" t="s">
        <v>845</v>
      </c>
      <c r="V665" s="224" t="s">
        <v>1260</v>
      </c>
      <c r="W665" s="224" t="s">
        <v>850</v>
      </c>
      <c r="X665" s="228" t="str">
        <f>VLOOKUP(HelpMe7[[#This Row],[Technician]],Technicians[#All],3,FALSE)</f>
        <v>RAK Ceramics</v>
      </c>
      <c r="Y665" s="228" t="str">
        <f>VLOOKUP(HelpMe7[[#This Row],[Technician]],Technicians[#All],2,FALSE)</f>
        <v>SAP MM</v>
      </c>
      <c r="Z665" s="233" t="e">
        <f>IF((TEXT("Oct 28, 2024 00:00 AM","mmm dd, yyyy hh:mm") - TEXT(HelpMe7[[#This Row],[Updated Creation Date]],"mmm dd, yyyy hh:mm"))&gt;0, "Yes","No")</f>
        <v>#VALUE!</v>
      </c>
      <c r="AA665" s="230">
        <f ca="1">IF(HelpMe7[[#This Row],[Updated Resolved Date]]="-",NOW()-TEXT(HelpMe7[[#This Row],[Updated Creation Date]],"mmm dd, yyyy hh:mm"),HelpMe7[[#This Row],[Updated Resolved Date]]-HelpMe7[[#This Row],[Updated Creation Date]])</f>
        <v>80.180445717589464</v>
      </c>
      <c r="AB665" s="231" t="e">
        <f>YEAR(TEXT(HelpMe7[[#This Row],[Updated Creation Date]],"mmm dd, yyyy hh:mm"))</f>
        <v>#VALUE!</v>
      </c>
      <c r="AC665" s="228" t="e">
        <f>WEEKNUM(TEXT(HelpMe7[[#This Row],[Updated Creation Date]],"mmm dd, yyyy hh:mm"),2)</f>
        <v>#VALUE!</v>
      </c>
      <c r="AD665" s="228" t="e">
        <f>_xlfn.CONCAT(HelpMe7[[#This Row],[Year]],"-W",HelpMe7[[#This Row],[Week'#]])</f>
        <v>#VALUE!</v>
      </c>
      <c r="AE665" s="228" t="str">
        <f>IFERROR(VLOOKUP(HelpMe7[[#This Row],[ID]],CGTracker[#All],11,FALSE),"No CG Status Found")</f>
        <v>No CG Status Found</v>
      </c>
      <c r="AF665" s="228" t="e">
        <f>MONTH(TEXT(HelpMe7[[#This Row],[Updated Creation Date]],"mmm dd, yyyy hh:mm"))</f>
        <v>#VALUE!</v>
      </c>
      <c r="AG665" s="228" t="e">
        <f>_xlfn.CONCAT(HelpMe7[[#This Row],[Year]],"-M",HelpMe7[[#This Row],[Month]])</f>
        <v>#VALUE!</v>
      </c>
      <c r="AH665" s="228" t="str">
        <f ca="1">IF(HelpMe7[[#This Row],[Age]]&lt;2,"Less than 2",IF(HelpMe7[[#This Row],[Age]]&lt;5,"From 2 to 5",IF(HelpMe7[[#This Row],[Age]]&lt;10,"From 5 to 10","More than 10")))</f>
        <v>More than 10</v>
      </c>
      <c r="AI6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45572.604861111111</v>
      </c>
      <c r="AJ6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66" spans="1:36" ht="14.5">
      <c r="A666" s="237" t="s">
        <v>5927</v>
      </c>
      <c r="B666" s="224" t="s">
        <v>117</v>
      </c>
      <c r="C666" s="224" t="s">
        <v>795</v>
      </c>
      <c r="D666" s="1" t="s">
        <v>990</v>
      </c>
      <c r="E666" s="224" t="s">
        <v>991</v>
      </c>
      <c r="F666" s="224" t="s">
        <v>843</v>
      </c>
      <c r="G666" s="224" t="s">
        <v>844</v>
      </c>
      <c r="H666" s="224" t="s">
        <v>403</v>
      </c>
      <c r="I666" s="227" t="s">
        <v>5928</v>
      </c>
      <c r="J666" s="225" t="s">
        <v>5929</v>
      </c>
      <c r="K666" s="224" t="s">
        <v>845</v>
      </c>
      <c r="L666" s="225" t="s">
        <v>5850</v>
      </c>
      <c r="M666" s="224" t="s">
        <v>991</v>
      </c>
      <c r="N666" s="224" t="s">
        <v>895</v>
      </c>
      <c r="O666" s="224" t="s">
        <v>920</v>
      </c>
      <c r="P666" s="225" t="s">
        <v>5850</v>
      </c>
      <c r="Q666" s="224" t="s">
        <v>795</v>
      </c>
      <c r="R666" s="225" t="s">
        <v>5930</v>
      </c>
      <c r="S666" s="225" t="s">
        <v>5930</v>
      </c>
      <c r="T666" s="225" t="s">
        <v>5929</v>
      </c>
      <c r="U666" s="224" t="s">
        <v>885</v>
      </c>
      <c r="V666" s="224" t="s">
        <v>1260</v>
      </c>
      <c r="W666" s="224" t="s">
        <v>850</v>
      </c>
      <c r="X666" s="228" t="str">
        <f>VLOOKUP(HelpMe7[[#This Row],[Technician]],Technicians[#All],3,FALSE)</f>
        <v>RAK Ceramics</v>
      </c>
      <c r="Y666" s="228" t="str">
        <f>VLOOKUP(HelpMe7[[#This Row],[Technician]],Technicians[#All],2,FALSE)</f>
        <v>SAP Basis</v>
      </c>
      <c r="Z666" s="233" t="e">
        <f>IF((TEXT("Oct 28, 2024 00:00 AM","mmm dd, yyyy hh:mm") - TEXT(HelpMe7[[#This Row],[Updated Creation Date]],"mmm dd, yyyy hh:mm"))&gt;0, "Yes","No")</f>
        <v>#VALUE!</v>
      </c>
      <c r="AA666" s="230">
        <f ca="1">IF(HelpMe7[[#This Row],[Updated Resolved Date]]="-",NOW()-TEXT(HelpMe7[[#This Row],[Updated Creation Date]],"mmm dd, yyyy hh:mm"),HelpMe7[[#This Row],[Updated Resolved Date]]-HelpMe7[[#This Row],[Updated Creation Date]])</f>
        <v>1.0486111111094942</v>
      </c>
      <c r="AB666" s="231" t="e">
        <f>YEAR(TEXT(HelpMe7[[#This Row],[Updated Creation Date]],"mmm dd, yyyy hh:mm"))</f>
        <v>#VALUE!</v>
      </c>
      <c r="AC666" s="228" t="e">
        <f>WEEKNUM(TEXT(HelpMe7[[#This Row],[Updated Creation Date]],"mmm dd, yyyy hh:mm"),2)</f>
        <v>#VALUE!</v>
      </c>
      <c r="AD666" s="228" t="e">
        <f>_xlfn.CONCAT(HelpMe7[[#This Row],[Year]],"-W",HelpMe7[[#This Row],[Week'#]])</f>
        <v>#VALUE!</v>
      </c>
      <c r="AE666" s="228" t="str">
        <f>IFERROR(VLOOKUP(HelpMe7[[#This Row],[ID]],CGTracker[#All],11,FALSE),"No CG Status Found")</f>
        <v>No CG Status Found</v>
      </c>
      <c r="AF666" s="228" t="e">
        <f>MONTH(TEXT(HelpMe7[[#This Row],[Updated Creation Date]],"mmm dd, yyyy hh:mm"))</f>
        <v>#VALUE!</v>
      </c>
      <c r="AG666" s="228" t="e">
        <f>_xlfn.CONCAT(HelpMe7[[#This Row],[Year]],"-M",HelpMe7[[#This Row],[Month]])</f>
        <v>#VALUE!</v>
      </c>
      <c r="AH666" s="228" t="str">
        <f ca="1">IF(HelpMe7[[#This Row],[Age]]&lt;2,"Less than 2",IF(HelpMe7[[#This Row],[Age]]&lt;5,"From 2 to 5",IF(HelpMe7[[#This Row],[Age]]&lt;10,"From 5 to 10","More than 10")))</f>
        <v>Less than 2</v>
      </c>
      <c r="AI6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45572.599305555559</v>
      </c>
      <c r="AJ6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45573.647916666669</v>
      </c>
    </row>
    <row r="667" spans="1:36" ht="14.5">
      <c r="A667" s="237" t="s">
        <v>5931</v>
      </c>
      <c r="B667" s="224" t="s">
        <v>156</v>
      </c>
      <c r="C667" s="224" t="s">
        <v>795</v>
      </c>
      <c r="D667" s="1" t="s">
        <v>2118</v>
      </c>
      <c r="E667" s="224" t="s">
        <v>2119</v>
      </c>
      <c r="F667" s="224" t="s">
        <v>742</v>
      </c>
      <c r="G667" s="224" t="s">
        <v>864</v>
      </c>
      <c r="H667" s="224" t="s">
        <v>403</v>
      </c>
      <c r="I667" s="227" t="s">
        <v>5932</v>
      </c>
      <c r="J667" s="225" t="s">
        <v>5933</v>
      </c>
      <c r="K667" s="224" t="s">
        <v>845</v>
      </c>
      <c r="L667" s="225" t="s">
        <v>5591</v>
      </c>
      <c r="M667" s="224" t="s">
        <v>846</v>
      </c>
      <c r="N667" s="224" t="s">
        <v>983</v>
      </c>
      <c r="O667" s="224" t="s">
        <v>848</v>
      </c>
      <c r="P667" s="225" t="s">
        <v>5591</v>
      </c>
      <c r="Q667" s="224" t="s">
        <v>795</v>
      </c>
      <c r="R667" s="225" t="s">
        <v>5934</v>
      </c>
      <c r="S667" s="225" t="s">
        <v>5934</v>
      </c>
      <c r="T667" s="225" t="s">
        <v>5933</v>
      </c>
      <c r="U667" s="224" t="s">
        <v>1260</v>
      </c>
      <c r="V667" s="224" t="s">
        <v>5935</v>
      </c>
      <c r="W667" s="224" t="s">
        <v>850</v>
      </c>
      <c r="X667" s="228" t="str">
        <f>VLOOKUP(HelpMe7[[#This Row],[Technician]],Technicians[#All],3,FALSE)</f>
        <v>RAK Ceramics</v>
      </c>
      <c r="Y667" s="228" t="str">
        <f>VLOOKUP(HelpMe7[[#This Row],[Technician]],Technicians[#All],2,FALSE)</f>
        <v>SAP SD</v>
      </c>
      <c r="Z667" s="230" t="e">
        <f>IF((TEXT("Oct 28, 2024 00:00 AM","mmm dd, yyyy hh:mm") - TEXT(HelpMe7[[#This Row],[Updated Creation Date]],"mmm dd, yyyy hh:mm"))&gt;0, "Yes","No")</f>
        <v>#VALUE!</v>
      </c>
      <c r="AA667" s="230">
        <f ca="1">IF(HelpMe7[[#This Row],[Updated Resolved Date]]="-",NOW()-TEXT(HelpMe7[[#This Row],[Updated Creation Date]],"mmm dd, yyyy hh:mm"),HelpMe7[[#This Row],[Updated Resolved Date]]-HelpMe7[[#This Row],[Updated Creation Date]])</f>
        <v>22.677083333335759</v>
      </c>
      <c r="AB667" s="231" t="e">
        <f>YEAR(TEXT(HelpMe7[[#This Row],[Updated Creation Date]],"mmm dd, yyyy hh:mm"))</f>
        <v>#VALUE!</v>
      </c>
      <c r="AC667" s="228" t="e">
        <f>WEEKNUM(TEXT(HelpMe7[[#This Row],[Updated Creation Date]],"mmm dd, yyyy hh:mm"),2)</f>
        <v>#VALUE!</v>
      </c>
      <c r="AD667" s="228" t="e">
        <f>_xlfn.CONCAT(HelpMe7[[#This Row],[Year]],"-W",HelpMe7[[#This Row],[Week'#]])</f>
        <v>#VALUE!</v>
      </c>
      <c r="AE667" s="228" t="str">
        <f>IFERROR(VLOOKUP(HelpMe7[[#This Row],[ID]],CGTracker[#All],11,FALSE),"No CG Status Found")</f>
        <v>No CG Status Found</v>
      </c>
      <c r="AF667" s="228" t="e">
        <f>MONTH(TEXT(HelpMe7[[#This Row],[Updated Creation Date]],"mmm dd, yyyy hh:mm"))</f>
        <v>#VALUE!</v>
      </c>
      <c r="AG667" s="228" t="e">
        <f>_xlfn.CONCAT(HelpMe7[[#This Row],[Year]],"-M",HelpMe7[[#This Row],[Month]])</f>
        <v>#VALUE!</v>
      </c>
      <c r="AH667" s="228" t="str">
        <f ca="1">IF(HelpMe7[[#This Row],[Age]]&lt;2,"Less than 2",IF(HelpMe7[[#This Row],[Age]]&lt;5,"From 2 to 5",IF(HelpMe7[[#This Row],[Age]]&lt;10,"From 5 to 10","More than 10")))</f>
        <v>More than 10</v>
      </c>
      <c r="AI6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45572.738888888889</v>
      </c>
      <c r="AJ6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45595.415972222225</v>
      </c>
    </row>
    <row r="668" spans="1:36" ht="14.5">
      <c r="A668" s="237" t="s">
        <v>5936</v>
      </c>
      <c r="B668" s="224" t="s">
        <v>156</v>
      </c>
      <c r="C668" s="224" t="s">
        <v>861</v>
      </c>
      <c r="D668" s="1" t="s">
        <v>2252</v>
      </c>
      <c r="E668" s="224" t="s">
        <v>993</v>
      </c>
      <c r="F668" s="224" t="s">
        <v>1062</v>
      </c>
      <c r="G668" s="224" t="s">
        <v>864</v>
      </c>
      <c r="H668" s="224" t="s">
        <v>403</v>
      </c>
      <c r="I668" s="227" t="s">
        <v>5937</v>
      </c>
      <c r="J668" s="225" t="s">
        <v>5938</v>
      </c>
      <c r="K668" s="224" t="s">
        <v>845</v>
      </c>
      <c r="L668" s="225" t="s">
        <v>5939</v>
      </c>
      <c r="M668" s="224" t="s">
        <v>846</v>
      </c>
      <c r="N668" s="224" t="s">
        <v>1260</v>
      </c>
      <c r="O668" s="224" t="s">
        <v>848</v>
      </c>
      <c r="P668" s="225" t="s">
        <v>5939</v>
      </c>
      <c r="Q668" s="224" t="s">
        <v>795</v>
      </c>
      <c r="R668" s="225" t="s">
        <v>5940</v>
      </c>
      <c r="S668" s="225" t="s">
        <v>5941</v>
      </c>
      <c r="T668" s="225" t="s">
        <v>5938</v>
      </c>
      <c r="U668" s="224" t="s">
        <v>1260</v>
      </c>
      <c r="V668" s="224" t="s">
        <v>1260</v>
      </c>
      <c r="W668" s="224" t="s">
        <v>945</v>
      </c>
      <c r="X668" s="228" t="str">
        <f>VLOOKUP(HelpMe7[[#This Row],[Technician]],Technicians[#All],3,FALSE)</f>
        <v>RAK Ceramics</v>
      </c>
      <c r="Y668" s="228" t="str">
        <f>VLOOKUP(HelpMe7[[#This Row],[Technician]],Technicians[#All],2,FALSE)</f>
        <v>SAP MM</v>
      </c>
      <c r="Z668" s="230" t="e">
        <f>IF((TEXT("Oct 28, 2024 00:00 AM","mmm dd, yyyy hh:mm") - TEXT(HelpMe7[[#This Row],[Updated Creation Date]],"mmm dd, yyyy hh:mm"))&gt;0, "Yes","No")</f>
        <v>#VALUE!</v>
      </c>
      <c r="AA668" s="230">
        <f ca="1">IF(HelpMe7[[#This Row],[Updated Resolved Date]]="-",NOW()-TEXT(HelpMe7[[#This Row],[Updated Creation Date]],"mmm dd, yyyy hh:mm"),HelpMe7[[#This Row],[Updated Resolved Date]]-HelpMe7[[#This Row],[Updated Creation Date]])</f>
        <v>6.9673611111138598</v>
      </c>
      <c r="AB668" s="231" t="e">
        <f>YEAR(TEXT(HelpMe7[[#This Row],[Updated Creation Date]],"mmm dd, yyyy hh:mm"))</f>
        <v>#VALUE!</v>
      </c>
      <c r="AC668" s="228" t="e">
        <f>WEEKNUM(TEXT(HelpMe7[[#This Row],[Updated Creation Date]],"mmm dd, yyyy hh:mm"),2)</f>
        <v>#VALUE!</v>
      </c>
      <c r="AD668" s="228" t="e">
        <f>_xlfn.CONCAT(HelpMe7[[#This Row],[Year]],"-W",HelpMe7[[#This Row],[Week'#]])</f>
        <v>#VALUE!</v>
      </c>
      <c r="AE668" s="228" t="str">
        <f>IFERROR(VLOOKUP(HelpMe7[[#This Row],[ID]],CGTracker[#All],11,FALSE),"No CG Status Found")</f>
        <v>No CG Status Found</v>
      </c>
      <c r="AF668" s="228" t="e">
        <f>MONTH(TEXT(HelpMe7[[#This Row],[Updated Creation Date]],"mmm dd, yyyy hh:mm"))</f>
        <v>#VALUE!</v>
      </c>
      <c r="AG668" s="228" t="e">
        <f>_xlfn.CONCAT(HelpMe7[[#This Row],[Year]],"-M",HelpMe7[[#This Row],[Month]])</f>
        <v>#VALUE!</v>
      </c>
      <c r="AH668" s="228" t="str">
        <f ca="1">IF(HelpMe7[[#This Row],[Age]]&lt;2,"Less than 2",IF(HelpMe7[[#This Row],[Age]]&lt;5,"From 2 to 5",IF(HelpMe7[[#This Row],[Age]]&lt;10,"From 5 to 10","More than 10")))</f>
        <v>From 5 to 10</v>
      </c>
      <c r="AI6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45572.618055555555</v>
      </c>
      <c r="AJ6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45579.585416666669</v>
      </c>
    </row>
    <row r="669" spans="1:36" ht="14.5">
      <c r="A669" s="237" t="s">
        <v>5942</v>
      </c>
      <c r="B669" s="224" t="s">
        <v>156</v>
      </c>
      <c r="C669" s="224" t="s">
        <v>795</v>
      </c>
      <c r="D669" s="1" t="s">
        <v>2235</v>
      </c>
      <c r="E669" s="224" t="s">
        <v>963</v>
      </c>
      <c r="F669" s="224" t="s">
        <v>843</v>
      </c>
      <c r="G669" s="224" t="s">
        <v>844</v>
      </c>
      <c r="H669" s="224" t="s">
        <v>403</v>
      </c>
      <c r="I669" s="227" t="s">
        <v>5943</v>
      </c>
      <c r="J669" s="225" t="s">
        <v>5944</v>
      </c>
      <c r="K669" s="224" t="s">
        <v>845</v>
      </c>
      <c r="L669" s="225" t="s">
        <v>5425</v>
      </c>
      <c r="M669" s="224" t="s">
        <v>846</v>
      </c>
      <c r="N669" s="224" t="s">
        <v>912</v>
      </c>
      <c r="O669" s="224" t="s">
        <v>848</v>
      </c>
      <c r="P669" s="225" t="s">
        <v>5425</v>
      </c>
      <c r="Q669" s="224" t="s">
        <v>795</v>
      </c>
      <c r="R669" s="225" t="s">
        <v>5945</v>
      </c>
      <c r="S669" s="225" t="s">
        <v>5945</v>
      </c>
      <c r="T669" s="225" t="s">
        <v>5944</v>
      </c>
      <c r="U669" s="224" t="s">
        <v>1260</v>
      </c>
      <c r="V669" s="224" t="s">
        <v>1260</v>
      </c>
      <c r="W669" s="224" t="s">
        <v>850</v>
      </c>
      <c r="X669" s="228" t="str">
        <f>VLOOKUP(HelpMe7[[#This Row],[Technician]],Technicians[#All],3,FALSE)</f>
        <v>RAK Ceramics</v>
      </c>
      <c r="Y669" s="228" t="str">
        <f>VLOOKUP(HelpMe7[[#This Row],[Technician]],Technicians[#All],2,FALSE)</f>
        <v>SAP Basis</v>
      </c>
      <c r="Z669" s="233" t="e">
        <f>IF((TEXT("Oct 28, 2024 00:00 AM","mmm dd, yyyy hh:mm") - TEXT(HelpMe7[[#This Row],[Updated Creation Date]],"mmm dd, yyyy hh:mm"))&gt;0, "Yes","No")</f>
        <v>#VALUE!</v>
      </c>
      <c r="AA669" s="230">
        <f ca="1">IF(HelpMe7[[#This Row],[Updated Resolved Date]]="-",NOW()-TEXT(HelpMe7[[#This Row],[Updated Creation Date]],"mmm dd, yyyy hh:mm"),HelpMe7[[#This Row],[Updated Resolved Date]]-HelpMe7[[#This Row],[Updated Creation Date]])</f>
        <v>1.0430555555576575</v>
      </c>
      <c r="AB669" s="231" t="e">
        <f>YEAR(TEXT(HelpMe7[[#This Row],[Updated Creation Date]],"mmm dd, yyyy hh:mm"))</f>
        <v>#VALUE!</v>
      </c>
      <c r="AC669" s="228" t="e">
        <f>WEEKNUM(TEXT(HelpMe7[[#This Row],[Updated Creation Date]],"mmm dd, yyyy hh:mm"),2)</f>
        <v>#VALUE!</v>
      </c>
      <c r="AD669" s="228" t="e">
        <f>_xlfn.CONCAT(HelpMe7[[#This Row],[Year]],"-W",HelpMe7[[#This Row],[Week'#]])</f>
        <v>#VALUE!</v>
      </c>
      <c r="AE669" s="228" t="str">
        <f>IFERROR(VLOOKUP(HelpMe7[[#This Row],[ID]],CGTracker[#All],11,FALSE),"No CG Status Found")</f>
        <v>No CG Status Found</v>
      </c>
      <c r="AF669" s="228" t="e">
        <f>MONTH(TEXT(HelpMe7[[#This Row],[Updated Creation Date]],"mmm dd, yyyy hh:mm"))</f>
        <v>#VALUE!</v>
      </c>
      <c r="AG669" s="228" t="e">
        <f>_xlfn.CONCAT(HelpMe7[[#This Row],[Year]],"-M",HelpMe7[[#This Row],[Month]])</f>
        <v>#VALUE!</v>
      </c>
      <c r="AH669" s="228" t="str">
        <f ca="1">IF(HelpMe7[[#This Row],[Age]]&lt;2,"Less than 2",IF(HelpMe7[[#This Row],[Age]]&lt;5,"From 2 to 5",IF(HelpMe7[[#This Row],[Age]]&lt;10,"From 5 to 10","More than 10")))</f>
        <v>Less than 2</v>
      </c>
      <c r="AI6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45572.649305555555</v>
      </c>
      <c r="AJ6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45573.692361111112</v>
      </c>
    </row>
    <row r="670" spans="1:36" ht="14.5">
      <c r="A670" s="237" t="s">
        <v>5946</v>
      </c>
      <c r="B670" s="224" t="s">
        <v>156</v>
      </c>
      <c r="C670" s="224" t="s">
        <v>795</v>
      </c>
      <c r="D670" s="1" t="s">
        <v>2404</v>
      </c>
      <c r="E670" s="224" t="s">
        <v>1429</v>
      </c>
      <c r="F670" s="224" t="s">
        <v>1197</v>
      </c>
      <c r="G670" s="224" t="s">
        <v>874</v>
      </c>
      <c r="H670" s="224" t="s">
        <v>403</v>
      </c>
      <c r="I670" s="227" t="s">
        <v>5947</v>
      </c>
      <c r="J670" s="225" t="s">
        <v>5948</v>
      </c>
      <c r="K670" s="224" t="s">
        <v>845</v>
      </c>
      <c r="L670" s="225" t="s">
        <v>5949</v>
      </c>
      <c r="M670" s="224" t="s">
        <v>846</v>
      </c>
      <c r="N670" s="224" t="s">
        <v>1786</v>
      </c>
      <c r="O670" s="224" t="s">
        <v>920</v>
      </c>
      <c r="P670" s="225" t="s">
        <v>5949</v>
      </c>
      <c r="Q670" s="224" t="s">
        <v>795</v>
      </c>
      <c r="R670" s="225" t="s">
        <v>5950</v>
      </c>
      <c r="S670" s="225" t="s">
        <v>5951</v>
      </c>
      <c r="T670" s="225" t="s">
        <v>5948</v>
      </c>
      <c r="U670" s="224" t="s">
        <v>1260</v>
      </c>
      <c r="V670" s="224" t="s">
        <v>1260</v>
      </c>
      <c r="W670" s="224" t="s">
        <v>850</v>
      </c>
      <c r="X670" s="228" t="str">
        <f>VLOOKUP(HelpMe7[[#This Row],[Technician]],Technicians[#All],3,FALSE)</f>
        <v>RAK Ceramics</v>
      </c>
      <c r="Y670" s="228" t="str">
        <f>VLOOKUP(HelpMe7[[#This Row],[Technician]],Technicians[#All],2,FALSE)</f>
        <v>Business Head Bangladesh</v>
      </c>
      <c r="Z670" s="233" t="e">
        <f>IF((TEXT("Oct 28, 2024 00:00 AM","mmm dd, yyyy hh:mm") - TEXT(HelpMe7[[#This Row],[Updated Creation Date]],"mmm dd, yyyy hh:mm"))&gt;0, "Yes","No")</f>
        <v>#VALUE!</v>
      </c>
      <c r="AA670" s="230">
        <f ca="1">IF(HelpMe7[[#This Row],[Updated Resolved Date]]="-",NOW()-TEXT(HelpMe7[[#This Row],[Updated Creation Date]],"mmm dd, yyyy hh:mm"),HelpMe7[[#This Row],[Updated Resolved Date]]-HelpMe7[[#This Row],[Updated Creation Date]])</f>
        <v>5.9833333333299379</v>
      </c>
      <c r="AB670" s="231" t="e">
        <f>YEAR(TEXT(HelpMe7[[#This Row],[Updated Creation Date]],"mmm dd, yyyy hh:mm"))</f>
        <v>#VALUE!</v>
      </c>
      <c r="AC670" s="228" t="e">
        <f>WEEKNUM(TEXT(HelpMe7[[#This Row],[Updated Creation Date]],"mmm dd, yyyy hh:mm"),2)</f>
        <v>#VALUE!</v>
      </c>
      <c r="AD670" s="228" t="e">
        <f>_xlfn.CONCAT(HelpMe7[[#This Row],[Year]],"-W",HelpMe7[[#This Row],[Week'#]])</f>
        <v>#VALUE!</v>
      </c>
      <c r="AE670" s="228" t="str">
        <f>IFERROR(VLOOKUP(HelpMe7[[#This Row],[ID]],CGTracker[#All],11,FALSE),"No CG Status Found")</f>
        <v>No CG Status Found</v>
      </c>
      <c r="AF670" s="228" t="e">
        <f>MONTH(TEXT(HelpMe7[[#This Row],[Updated Creation Date]],"mmm dd, yyyy hh:mm"))</f>
        <v>#VALUE!</v>
      </c>
      <c r="AG670" s="228" t="e">
        <f>_xlfn.CONCAT(HelpMe7[[#This Row],[Year]],"-M",HelpMe7[[#This Row],[Month]])</f>
        <v>#VALUE!</v>
      </c>
      <c r="AH670" s="228" t="str">
        <f ca="1">IF(HelpMe7[[#This Row],[Age]]&lt;2,"Less than 2",IF(HelpMe7[[#This Row],[Age]]&lt;5,"From 2 to 5",IF(HelpMe7[[#This Row],[Age]]&lt;10,"From 5 to 10","More than 10")))</f>
        <v>From 5 to 10</v>
      </c>
      <c r="AI6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45573.417361111111</v>
      </c>
      <c r="AJ6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45579.400694444441</v>
      </c>
    </row>
    <row r="671" spans="1:36" ht="14.5">
      <c r="A671" s="237" t="s">
        <v>5952</v>
      </c>
      <c r="B671" s="224" t="s">
        <v>156</v>
      </c>
      <c r="C671" s="224" t="s">
        <v>861</v>
      </c>
      <c r="D671" s="1" t="s">
        <v>2396</v>
      </c>
      <c r="E671" s="224" t="s">
        <v>2397</v>
      </c>
      <c r="F671" s="224" t="s">
        <v>518</v>
      </c>
      <c r="G671" s="224" t="s">
        <v>516</v>
      </c>
      <c r="H671" s="224" t="s">
        <v>403</v>
      </c>
      <c r="I671" s="227" t="s">
        <v>5953</v>
      </c>
      <c r="J671" s="225" t="s">
        <v>5954</v>
      </c>
      <c r="K671" s="224" t="s">
        <v>845</v>
      </c>
      <c r="L671" s="225" t="s">
        <v>5955</v>
      </c>
      <c r="M671" s="224" t="s">
        <v>2397</v>
      </c>
      <c r="N671" s="224" t="s">
        <v>1139</v>
      </c>
      <c r="O671" s="224" t="s">
        <v>848</v>
      </c>
      <c r="P671" s="225" t="s">
        <v>5955</v>
      </c>
      <c r="Q671" s="224" t="s">
        <v>795</v>
      </c>
      <c r="R671" s="225" t="s">
        <v>5956</v>
      </c>
      <c r="S671" s="225" t="s">
        <v>5957</v>
      </c>
      <c r="T671" s="225" t="s">
        <v>5954</v>
      </c>
      <c r="U671" s="224" t="s">
        <v>1260</v>
      </c>
      <c r="V671" s="224" t="s">
        <v>1260</v>
      </c>
      <c r="W671" s="224" t="s">
        <v>850</v>
      </c>
      <c r="X671" s="228" t="str">
        <f>VLOOKUP(HelpMe7[[#This Row],[Technician]],Technicians[#All],3,FALSE)</f>
        <v>Capgemini</v>
      </c>
      <c r="Y671" s="228" t="str">
        <f>VLOOKUP(HelpMe7[[#This Row],[Technician]],Technicians[#All],2,FALSE)</f>
        <v>SAP SD</v>
      </c>
      <c r="Z671" s="233" t="e">
        <f>IF((TEXT("Oct 28, 2024 00:00 AM","mmm dd, yyyy hh:mm") - TEXT(HelpMe7[[#This Row],[Updated Creation Date]],"mmm dd, yyyy hh:mm"))&gt;0, "Yes","No")</f>
        <v>#VALUE!</v>
      </c>
      <c r="AA671" s="230">
        <f ca="1">IF(HelpMe7[[#This Row],[Updated Resolved Date]]="-",NOW()-TEXT(HelpMe7[[#This Row],[Updated Creation Date]],"mmm dd, yyyy hh:mm"),HelpMe7[[#This Row],[Updated Resolved Date]]-HelpMe7[[#This Row],[Updated Creation Date]])</f>
        <v>44.170833333337214</v>
      </c>
      <c r="AB671" s="231" t="e">
        <f>YEAR(TEXT(HelpMe7[[#This Row],[Updated Creation Date]],"mmm dd, yyyy hh:mm"))</f>
        <v>#VALUE!</v>
      </c>
      <c r="AC671" s="228" t="e">
        <f>WEEKNUM(TEXT(HelpMe7[[#This Row],[Updated Creation Date]],"mmm dd, yyyy hh:mm"),2)</f>
        <v>#VALUE!</v>
      </c>
      <c r="AD671" s="228" t="e">
        <f>_xlfn.CONCAT(HelpMe7[[#This Row],[Year]],"-W",HelpMe7[[#This Row],[Week'#]])</f>
        <v>#VALUE!</v>
      </c>
      <c r="AE671" s="228" t="str">
        <f>IFERROR(VLOOKUP(HelpMe7[[#This Row],[ID]],CGTracker[#All],11,FALSE),"No CG Status Found")</f>
        <v>No CG Status Found</v>
      </c>
      <c r="AF671" s="228" t="e">
        <f>MONTH(TEXT(HelpMe7[[#This Row],[Updated Creation Date]],"mmm dd, yyyy hh:mm"))</f>
        <v>#VALUE!</v>
      </c>
      <c r="AG671" s="228" t="e">
        <f>_xlfn.CONCAT(HelpMe7[[#This Row],[Year]],"-M",HelpMe7[[#This Row],[Month]])</f>
        <v>#VALUE!</v>
      </c>
      <c r="AH671" s="228" t="str">
        <f ca="1">IF(HelpMe7[[#This Row],[Age]]&lt;2,"Less than 2",IF(HelpMe7[[#This Row],[Age]]&lt;5,"From 2 to 5",IF(HelpMe7[[#This Row],[Age]]&lt;10,"From 5 to 10","More than 10")))</f>
        <v>More than 10</v>
      </c>
      <c r="AI6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45573.513194444444</v>
      </c>
      <c r="AJ6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45617.684027777781</v>
      </c>
    </row>
    <row r="672" spans="1:36" ht="14.5">
      <c r="A672" s="237" t="s">
        <v>5958</v>
      </c>
      <c r="B672" s="224" t="s">
        <v>117</v>
      </c>
      <c r="C672" s="224" t="s">
        <v>861</v>
      </c>
      <c r="D672" s="1" t="s">
        <v>1668</v>
      </c>
      <c r="E672" s="224" t="s">
        <v>1669</v>
      </c>
      <c r="F672" s="224" t="s">
        <v>843</v>
      </c>
      <c r="G672" s="224" t="s">
        <v>844</v>
      </c>
      <c r="H672" s="224" t="s">
        <v>403</v>
      </c>
      <c r="I672" s="227" t="s">
        <v>5959</v>
      </c>
      <c r="J672" s="225" t="s">
        <v>5960</v>
      </c>
      <c r="K672" s="224" t="s">
        <v>845</v>
      </c>
      <c r="L672" s="225" t="s">
        <v>5016</v>
      </c>
      <c r="M672" s="224" t="s">
        <v>1669</v>
      </c>
      <c r="N672" s="224" t="s">
        <v>895</v>
      </c>
      <c r="O672" s="224" t="s">
        <v>848</v>
      </c>
      <c r="P672" s="225" t="s">
        <v>5016</v>
      </c>
      <c r="Q672" s="224" t="s">
        <v>795</v>
      </c>
      <c r="R672" s="225" t="s">
        <v>5961</v>
      </c>
      <c r="S672" s="225" t="s">
        <v>5961</v>
      </c>
      <c r="T672" s="225" t="s">
        <v>5960</v>
      </c>
      <c r="U672" s="224" t="s">
        <v>885</v>
      </c>
      <c r="V672" s="224" t="s">
        <v>1260</v>
      </c>
      <c r="W672" s="224" t="s">
        <v>850</v>
      </c>
      <c r="X672" s="228" t="str">
        <f>VLOOKUP(HelpMe7[[#This Row],[Technician]],Technicians[#All],3,FALSE)</f>
        <v>RAK Ceramics</v>
      </c>
      <c r="Y672" s="228" t="str">
        <f>VLOOKUP(HelpMe7[[#This Row],[Technician]],Technicians[#All],2,FALSE)</f>
        <v>SAP Basis</v>
      </c>
      <c r="Z672" s="233" t="e">
        <f>IF((TEXT("Oct 28, 2024 00:00 AM","mmm dd, yyyy hh:mm") - TEXT(HelpMe7[[#This Row],[Updated Creation Date]],"mmm dd, yyyy hh:mm"))&gt;0, "Yes","No")</f>
        <v>#VALUE!</v>
      </c>
      <c r="AA672" s="230">
        <f ca="1">IF(HelpMe7[[#This Row],[Updated Resolved Date]]="-",NOW()-TEXT(HelpMe7[[#This Row],[Updated Creation Date]],"mmm dd, yyyy hh:mm"),HelpMe7[[#This Row],[Updated Resolved Date]]-HelpMe7[[#This Row],[Updated Creation Date]])</f>
        <v>3.3263888888905058</v>
      </c>
      <c r="AB672" s="231" t="e">
        <f>YEAR(TEXT(HelpMe7[[#This Row],[Updated Creation Date]],"mmm dd, yyyy hh:mm"))</f>
        <v>#VALUE!</v>
      </c>
      <c r="AC672" s="228" t="e">
        <f>WEEKNUM(TEXT(HelpMe7[[#This Row],[Updated Creation Date]],"mmm dd, yyyy hh:mm"),2)</f>
        <v>#VALUE!</v>
      </c>
      <c r="AD672" s="228" t="e">
        <f>_xlfn.CONCAT(HelpMe7[[#This Row],[Year]],"-W",HelpMe7[[#This Row],[Week'#]])</f>
        <v>#VALUE!</v>
      </c>
      <c r="AE672" s="228" t="str">
        <f>IFERROR(VLOOKUP(HelpMe7[[#This Row],[ID]],CGTracker[#All],11,FALSE),"No CG Status Found")</f>
        <v>No CG Status Found</v>
      </c>
      <c r="AF672" s="228" t="e">
        <f>MONTH(TEXT(HelpMe7[[#This Row],[Updated Creation Date]],"mmm dd, yyyy hh:mm"))</f>
        <v>#VALUE!</v>
      </c>
      <c r="AG672" s="228" t="e">
        <f>_xlfn.CONCAT(HelpMe7[[#This Row],[Year]],"-M",HelpMe7[[#This Row],[Month]])</f>
        <v>#VALUE!</v>
      </c>
      <c r="AH672" s="228" t="str">
        <f ca="1">IF(HelpMe7[[#This Row],[Age]]&lt;2,"Less than 2",IF(HelpMe7[[#This Row],[Age]]&lt;5,"From 2 to 5",IF(HelpMe7[[#This Row],[Age]]&lt;10,"From 5 to 10","More than 10")))</f>
        <v>From 2 to 5</v>
      </c>
      <c r="AI6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45573.374305555553</v>
      </c>
      <c r="AJ6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45576.700694444444</v>
      </c>
    </row>
    <row r="673" spans="1:36" ht="14.5">
      <c r="A673" s="237" t="s">
        <v>5962</v>
      </c>
      <c r="B673" s="224" t="s">
        <v>156</v>
      </c>
      <c r="C673" s="224" t="s">
        <v>795</v>
      </c>
      <c r="D673" s="1" t="s">
        <v>1189</v>
      </c>
      <c r="E673" s="224" t="s">
        <v>1075</v>
      </c>
      <c r="F673" s="224" t="s">
        <v>1062</v>
      </c>
      <c r="G673" s="224" t="s">
        <v>864</v>
      </c>
      <c r="H673" s="224" t="s">
        <v>403</v>
      </c>
      <c r="I673" s="227" t="s">
        <v>5963</v>
      </c>
      <c r="J673" s="225" t="s">
        <v>5964</v>
      </c>
      <c r="K673" s="224" t="s">
        <v>845</v>
      </c>
      <c r="L673" s="225" t="s">
        <v>5922</v>
      </c>
      <c r="M673" s="224" t="s">
        <v>1075</v>
      </c>
      <c r="N673" s="224" t="s">
        <v>968</v>
      </c>
      <c r="O673" s="224" t="s">
        <v>848</v>
      </c>
      <c r="P673" s="225" t="s">
        <v>5922</v>
      </c>
      <c r="Q673" s="224" t="s">
        <v>795</v>
      </c>
      <c r="R673" s="225" t="s">
        <v>5965</v>
      </c>
      <c r="S673" s="225" t="s">
        <v>5965</v>
      </c>
      <c r="T673" s="225" t="s">
        <v>5964</v>
      </c>
      <c r="U673" s="224" t="s">
        <v>1260</v>
      </c>
      <c r="V673" s="224" t="s">
        <v>1260</v>
      </c>
      <c r="W673" s="224" t="s">
        <v>850</v>
      </c>
      <c r="X673" s="228" t="str">
        <f>VLOOKUP(HelpMe7[[#This Row],[Technician]],Technicians[#All],3,FALSE)</f>
        <v>RAK Ceramics</v>
      </c>
      <c r="Y673" s="228" t="str">
        <f>VLOOKUP(HelpMe7[[#This Row],[Technician]],Technicians[#All],2,FALSE)</f>
        <v>SAP MM</v>
      </c>
      <c r="Z673" s="233" t="e">
        <f>IF((TEXT("Oct 28, 2024 00:00 AM","mmm dd, yyyy hh:mm") - TEXT(HelpMe7[[#This Row],[Updated Creation Date]],"mmm dd, yyyy hh:mm"))&gt;0, "Yes","No")</f>
        <v>#VALUE!</v>
      </c>
      <c r="AA673" s="230">
        <f ca="1">IF(HelpMe7[[#This Row],[Updated Resolved Date]]="-",NOW()-TEXT(HelpMe7[[#This Row],[Updated Creation Date]],"mmm dd, yyyy hh:mm"),HelpMe7[[#This Row],[Updated Resolved Date]]-HelpMe7[[#This Row],[Updated Creation Date]])</f>
        <v>7.3305555555562023</v>
      </c>
      <c r="AB673" s="231" t="e">
        <f>YEAR(TEXT(HelpMe7[[#This Row],[Updated Creation Date]],"mmm dd, yyyy hh:mm"))</f>
        <v>#VALUE!</v>
      </c>
      <c r="AC673" s="228" t="e">
        <f>WEEKNUM(TEXT(HelpMe7[[#This Row],[Updated Creation Date]],"mmm dd, yyyy hh:mm"),2)</f>
        <v>#VALUE!</v>
      </c>
      <c r="AD673" s="228" t="e">
        <f>_xlfn.CONCAT(HelpMe7[[#This Row],[Year]],"-W",HelpMe7[[#This Row],[Week'#]])</f>
        <v>#VALUE!</v>
      </c>
      <c r="AE673" s="228" t="str">
        <f>IFERROR(VLOOKUP(HelpMe7[[#This Row],[ID]],CGTracker[#All],11,FALSE),"No CG Status Found")</f>
        <v>No CG Status Found</v>
      </c>
      <c r="AF673" s="228" t="e">
        <f>MONTH(TEXT(HelpMe7[[#This Row],[Updated Creation Date]],"mmm dd, yyyy hh:mm"))</f>
        <v>#VALUE!</v>
      </c>
      <c r="AG673" s="228" t="e">
        <f>_xlfn.CONCAT(HelpMe7[[#This Row],[Year]],"-M",HelpMe7[[#This Row],[Month]])</f>
        <v>#VALUE!</v>
      </c>
      <c r="AH673" s="228" t="str">
        <f ca="1">IF(HelpMe7[[#This Row],[Age]]&lt;2,"Less than 2",IF(HelpMe7[[#This Row],[Age]]&lt;5,"From 2 to 5",IF(HelpMe7[[#This Row],[Age]]&lt;10,"From 5 to 10","More than 10")))</f>
        <v>From 5 to 10</v>
      </c>
      <c r="AI6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45573.38958333333</v>
      </c>
      <c r="AJ6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45580.720138888886</v>
      </c>
    </row>
    <row r="674" spans="1:36" ht="14.5">
      <c r="A674" s="237" t="s">
        <v>5966</v>
      </c>
      <c r="B674" s="224" t="s">
        <v>117</v>
      </c>
      <c r="C674" s="224" t="s">
        <v>795</v>
      </c>
      <c r="D674" s="1" t="s">
        <v>1097</v>
      </c>
      <c r="E674" s="224" t="s">
        <v>911</v>
      </c>
      <c r="F674" s="224" t="s">
        <v>843</v>
      </c>
      <c r="G674" s="224" t="s">
        <v>844</v>
      </c>
      <c r="H674" s="224" t="s">
        <v>403</v>
      </c>
      <c r="I674" s="227" t="s">
        <v>5967</v>
      </c>
      <c r="J674" s="225" t="s">
        <v>5968</v>
      </c>
      <c r="K674" s="224" t="s">
        <v>845</v>
      </c>
      <c r="L674" s="225" t="s">
        <v>5016</v>
      </c>
      <c r="M674" s="224" t="s">
        <v>911</v>
      </c>
      <c r="N674" s="224" t="s">
        <v>912</v>
      </c>
      <c r="O674" s="224" t="s">
        <v>848</v>
      </c>
      <c r="P674" s="225" t="s">
        <v>5016</v>
      </c>
      <c r="Q674" s="224" t="s">
        <v>795</v>
      </c>
      <c r="R674" s="225" t="s">
        <v>5969</v>
      </c>
      <c r="S674" s="225" t="s">
        <v>5969</v>
      </c>
      <c r="T674" s="225" t="s">
        <v>5968</v>
      </c>
      <c r="U674" s="224" t="s">
        <v>885</v>
      </c>
      <c r="V674" s="224" t="s">
        <v>1260</v>
      </c>
      <c r="W674" s="224" t="s">
        <v>850</v>
      </c>
      <c r="X674" s="228" t="str">
        <f>VLOOKUP(HelpMe7[[#This Row],[Technician]],Technicians[#All],3,FALSE)</f>
        <v>RAK Ceramics</v>
      </c>
      <c r="Y674" s="228" t="str">
        <f>VLOOKUP(HelpMe7[[#This Row],[Technician]],Technicians[#All],2,FALSE)</f>
        <v>SAP Basis</v>
      </c>
      <c r="Z674" s="233" t="e">
        <f>IF((TEXT("Oct 28, 2024 00:00 AM","mmm dd, yyyy hh:mm") - TEXT(HelpMe7[[#This Row],[Updated Creation Date]],"mmm dd, yyyy hh:mm"))&gt;0, "Yes","No")</f>
        <v>#VALUE!</v>
      </c>
      <c r="AA674" s="230">
        <f ca="1">IF(HelpMe7[[#This Row],[Updated Resolved Date]]="-",NOW()-TEXT(HelpMe7[[#This Row],[Updated Creation Date]],"mmm dd, yyyy hh:mm"),HelpMe7[[#This Row],[Updated Resolved Date]]-HelpMe7[[#This Row],[Updated Creation Date]])</f>
        <v>3.1125000000029104</v>
      </c>
      <c r="AB674" s="231" t="e">
        <f>YEAR(TEXT(HelpMe7[[#This Row],[Updated Creation Date]],"mmm dd, yyyy hh:mm"))</f>
        <v>#VALUE!</v>
      </c>
      <c r="AC674" s="228" t="e">
        <f>WEEKNUM(TEXT(HelpMe7[[#This Row],[Updated Creation Date]],"mmm dd, yyyy hh:mm"),2)</f>
        <v>#VALUE!</v>
      </c>
      <c r="AD674" s="228" t="e">
        <f>_xlfn.CONCAT(HelpMe7[[#This Row],[Year]],"-W",HelpMe7[[#This Row],[Week'#]])</f>
        <v>#VALUE!</v>
      </c>
      <c r="AE674" s="228" t="str">
        <f>IFERROR(VLOOKUP(HelpMe7[[#This Row],[ID]],CGTracker[#All],11,FALSE),"No CG Status Found")</f>
        <v>No CG Status Found</v>
      </c>
      <c r="AF674" s="228" t="e">
        <f>MONTH(TEXT(HelpMe7[[#This Row],[Updated Creation Date]],"mmm dd, yyyy hh:mm"))</f>
        <v>#VALUE!</v>
      </c>
      <c r="AG674" s="228" t="e">
        <f>_xlfn.CONCAT(HelpMe7[[#This Row],[Year]],"-M",HelpMe7[[#This Row],[Month]])</f>
        <v>#VALUE!</v>
      </c>
      <c r="AH674" s="228" t="str">
        <f ca="1">IF(HelpMe7[[#This Row],[Age]]&lt;2,"Less than 2",IF(HelpMe7[[#This Row],[Age]]&lt;5,"From 2 to 5",IF(HelpMe7[[#This Row],[Age]]&lt;10,"From 5 to 10","More than 10")))</f>
        <v>From 2 to 5</v>
      </c>
      <c r="AI6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45573.591666666667</v>
      </c>
      <c r="AJ6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45576.70416666667</v>
      </c>
    </row>
    <row r="675" spans="1:36" ht="14.5">
      <c r="A675" s="237" t="s">
        <v>5970</v>
      </c>
      <c r="B675" s="224" t="s">
        <v>117</v>
      </c>
      <c r="C675" s="224" t="s">
        <v>906</v>
      </c>
      <c r="D675" s="1" t="s">
        <v>5971</v>
      </c>
      <c r="E675" s="224" t="s">
        <v>905</v>
      </c>
      <c r="F675" s="224" t="s">
        <v>843</v>
      </c>
      <c r="G675" s="224" t="s">
        <v>844</v>
      </c>
      <c r="H675" s="224" t="s">
        <v>403</v>
      </c>
      <c r="I675" s="227" t="s">
        <v>5972</v>
      </c>
      <c r="J675" s="225" t="s">
        <v>5973</v>
      </c>
      <c r="K675" s="224" t="s">
        <v>845</v>
      </c>
      <c r="L675" s="225" t="s">
        <v>4720</v>
      </c>
      <c r="M675" s="224" t="s">
        <v>905</v>
      </c>
      <c r="N675" s="224" t="s">
        <v>860</v>
      </c>
      <c r="O675" s="224" t="s">
        <v>848</v>
      </c>
      <c r="P675" s="225" t="s">
        <v>4720</v>
      </c>
      <c r="Q675" s="224" t="s">
        <v>861</v>
      </c>
      <c r="R675" s="225" t="s">
        <v>5974</v>
      </c>
      <c r="S675" s="225" t="s">
        <v>5975</v>
      </c>
      <c r="T675" s="225" t="s">
        <v>5973</v>
      </c>
      <c r="U675" s="224" t="s">
        <v>885</v>
      </c>
      <c r="V675" s="224" t="s">
        <v>1260</v>
      </c>
      <c r="W675" s="224" t="s">
        <v>850</v>
      </c>
      <c r="X675" s="228" t="str">
        <f>VLOOKUP(HelpMe7[[#This Row],[Technician]],Technicians[#All],3,FALSE)</f>
        <v>RAK Ceramics</v>
      </c>
      <c r="Y675" s="228" t="str">
        <f>VLOOKUP(HelpMe7[[#This Row],[Technician]],Technicians[#All],2,FALSE)</f>
        <v>SAP Basis</v>
      </c>
      <c r="Z675" s="233" t="e">
        <f>IF((TEXT("Oct 28, 2024 00:00 AM","mmm dd, yyyy hh:mm") - TEXT(HelpMe7[[#This Row],[Updated Creation Date]],"mmm dd, yyyy hh:mm"))&gt;0, "Yes","No")</f>
        <v>#VALUE!</v>
      </c>
      <c r="AA675" s="230">
        <f ca="1">IF(HelpMe7[[#This Row],[Updated Resolved Date]]="-",NOW()-TEXT(HelpMe7[[#This Row],[Updated Creation Date]],"mmm dd, yyyy hh:mm"),HelpMe7[[#This Row],[Updated Resolved Date]]-HelpMe7[[#This Row],[Updated Creation Date]])</f>
        <v>13.879861111105129</v>
      </c>
      <c r="AB675" s="231" t="e">
        <f>YEAR(TEXT(HelpMe7[[#This Row],[Updated Creation Date]],"mmm dd, yyyy hh:mm"))</f>
        <v>#VALUE!</v>
      </c>
      <c r="AC675" s="228" t="e">
        <f>WEEKNUM(TEXT(HelpMe7[[#This Row],[Updated Creation Date]],"mmm dd, yyyy hh:mm"),2)</f>
        <v>#VALUE!</v>
      </c>
      <c r="AD675" s="228" t="e">
        <f>_xlfn.CONCAT(HelpMe7[[#This Row],[Year]],"-W",HelpMe7[[#This Row],[Week'#]])</f>
        <v>#VALUE!</v>
      </c>
      <c r="AE675" s="228" t="str">
        <f>IFERROR(VLOOKUP(HelpMe7[[#This Row],[ID]],CGTracker[#All],11,FALSE),"No CG Status Found")</f>
        <v>No CG Status Found</v>
      </c>
      <c r="AF675" s="228" t="e">
        <f>MONTH(TEXT(HelpMe7[[#This Row],[Updated Creation Date]],"mmm dd, yyyy hh:mm"))</f>
        <v>#VALUE!</v>
      </c>
      <c r="AG675" s="228" t="e">
        <f>_xlfn.CONCAT(HelpMe7[[#This Row],[Year]],"-M",HelpMe7[[#This Row],[Month]])</f>
        <v>#VALUE!</v>
      </c>
      <c r="AH675" s="228" t="str">
        <f ca="1">IF(HelpMe7[[#This Row],[Age]]&lt;2,"Less than 2",IF(HelpMe7[[#This Row],[Age]]&lt;5,"From 2 to 5",IF(HelpMe7[[#This Row],[Age]]&lt;10,"From 5 to 10","More than 10")))</f>
        <v>More than 10</v>
      </c>
      <c r="AI6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45573.632638888892</v>
      </c>
      <c r="AJ6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45587.512499999997</v>
      </c>
    </row>
    <row r="676" spans="1:36" ht="14.5">
      <c r="A676" s="237" t="s">
        <v>5976</v>
      </c>
      <c r="B676" s="224" t="s">
        <v>156</v>
      </c>
      <c r="C676" s="224" t="s">
        <v>795</v>
      </c>
      <c r="D676" s="1" t="s">
        <v>1190</v>
      </c>
      <c r="E676" s="224" t="s">
        <v>988</v>
      </c>
      <c r="F676" s="224" t="s">
        <v>843</v>
      </c>
      <c r="G676" s="224" t="s">
        <v>844</v>
      </c>
      <c r="H676" s="224" t="s">
        <v>403</v>
      </c>
      <c r="I676" s="227" t="s">
        <v>5977</v>
      </c>
      <c r="J676" s="225" t="s">
        <v>5978</v>
      </c>
      <c r="K676" s="224" t="s">
        <v>845</v>
      </c>
      <c r="L676" s="225" t="s">
        <v>5171</v>
      </c>
      <c r="M676" s="224" t="s">
        <v>988</v>
      </c>
      <c r="N676" s="224" t="s">
        <v>895</v>
      </c>
      <c r="O676" s="224" t="s">
        <v>848</v>
      </c>
      <c r="P676" s="225" t="s">
        <v>5171</v>
      </c>
      <c r="Q676" s="224" t="s">
        <v>795</v>
      </c>
      <c r="R676" s="225" t="s">
        <v>5979</v>
      </c>
      <c r="S676" s="225" t="s">
        <v>5979</v>
      </c>
      <c r="T676" s="225" t="s">
        <v>5978</v>
      </c>
      <c r="U676" s="224" t="s">
        <v>1260</v>
      </c>
      <c r="V676" s="224" t="s">
        <v>1260</v>
      </c>
      <c r="W676" s="224" t="s">
        <v>850</v>
      </c>
      <c r="X676" s="228" t="str">
        <f>VLOOKUP(HelpMe7[[#This Row],[Technician]],Technicians[#All],3,FALSE)</f>
        <v>RAK Ceramics</v>
      </c>
      <c r="Y676" s="228" t="str">
        <f>VLOOKUP(HelpMe7[[#This Row],[Technician]],Technicians[#All],2,FALSE)</f>
        <v>SAP Basis</v>
      </c>
      <c r="Z676" s="233" t="e">
        <f>IF((TEXT("Oct 28, 2024 00:00 AM","mmm dd, yyyy hh:mm") - TEXT(HelpMe7[[#This Row],[Updated Creation Date]],"mmm dd, yyyy hh:mm"))&gt;0, "Yes","No")</f>
        <v>#VALUE!</v>
      </c>
      <c r="AA676" s="230">
        <f ca="1">IF(HelpMe7[[#This Row],[Updated Resolved Date]]="-",NOW()-TEXT(HelpMe7[[#This Row],[Updated Creation Date]],"mmm dd, yyyy hh:mm"),HelpMe7[[#This Row],[Updated Resolved Date]]-HelpMe7[[#This Row],[Updated Creation Date]])</f>
        <v>0.83541666666860692</v>
      </c>
      <c r="AB676" s="231" t="e">
        <f>YEAR(TEXT(HelpMe7[[#This Row],[Updated Creation Date]],"mmm dd, yyyy hh:mm"))</f>
        <v>#VALUE!</v>
      </c>
      <c r="AC676" s="228" t="e">
        <f>WEEKNUM(TEXT(HelpMe7[[#This Row],[Updated Creation Date]],"mmm dd, yyyy hh:mm"),2)</f>
        <v>#VALUE!</v>
      </c>
      <c r="AD676" s="228" t="e">
        <f>_xlfn.CONCAT(HelpMe7[[#This Row],[Year]],"-W",HelpMe7[[#This Row],[Week'#]])</f>
        <v>#VALUE!</v>
      </c>
      <c r="AE676" s="228" t="str">
        <f>IFERROR(VLOOKUP(HelpMe7[[#This Row],[ID]],CGTracker[#All],11,FALSE),"No CG Status Found")</f>
        <v>No CG Status Found</v>
      </c>
      <c r="AF676" s="228" t="e">
        <f>MONTH(TEXT(HelpMe7[[#This Row],[Updated Creation Date]],"mmm dd, yyyy hh:mm"))</f>
        <v>#VALUE!</v>
      </c>
      <c r="AG676" s="228" t="e">
        <f>_xlfn.CONCAT(HelpMe7[[#This Row],[Year]],"-M",HelpMe7[[#This Row],[Month]])</f>
        <v>#VALUE!</v>
      </c>
      <c r="AH676" s="228" t="str">
        <f ca="1">IF(HelpMe7[[#This Row],[Age]]&lt;2,"Less than 2",IF(HelpMe7[[#This Row],[Age]]&lt;5,"From 2 to 5",IF(HelpMe7[[#This Row],[Age]]&lt;10,"From 5 to 10","More than 10")))</f>
        <v>Less than 2</v>
      </c>
      <c r="AI6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45573.789583333331</v>
      </c>
      <c r="AJ6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45574.625</v>
      </c>
    </row>
    <row r="677" spans="1:36" ht="26">
      <c r="A677" s="237" t="s">
        <v>5980</v>
      </c>
      <c r="B677" s="224" t="s">
        <v>117</v>
      </c>
      <c r="C677" s="224" t="s">
        <v>795</v>
      </c>
      <c r="D677" s="1" t="s">
        <v>1103</v>
      </c>
      <c r="E677" s="224" t="s">
        <v>1104</v>
      </c>
      <c r="F677" s="224" t="s">
        <v>941</v>
      </c>
      <c r="G677" s="224" t="s">
        <v>864</v>
      </c>
      <c r="H677" s="224" t="s">
        <v>746</v>
      </c>
      <c r="I677" s="227" t="s">
        <v>5981</v>
      </c>
      <c r="J677" s="225" t="s">
        <v>5982</v>
      </c>
      <c r="K677" s="224" t="s">
        <v>845</v>
      </c>
      <c r="L677" s="225" t="s">
        <v>1260</v>
      </c>
      <c r="M677" s="224" t="s">
        <v>846</v>
      </c>
      <c r="N677" s="224" t="s">
        <v>860</v>
      </c>
      <c r="O677" s="224" t="s">
        <v>848</v>
      </c>
      <c r="P677" s="225" t="s">
        <v>5983</v>
      </c>
      <c r="Q677" s="224" t="s">
        <v>795</v>
      </c>
      <c r="R677" s="225" t="s">
        <v>1260</v>
      </c>
      <c r="S677" s="225" t="s">
        <v>5984</v>
      </c>
      <c r="T677" s="225" t="s">
        <v>5982</v>
      </c>
      <c r="U677" s="224" t="s">
        <v>845</v>
      </c>
      <c r="V677" s="224" t="s">
        <v>1260</v>
      </c>
      <c r="W677" s="224" t="s">
        <v>850</v>
      </c>
      <c r="X677" s="228" t="str">
        <f>VLOOKUP(HelpMe7[[#This Row],[Technician]],Technicians[#All],3,FALSE)</f>
        <v>Capgemini</v>
      </c>
      <c r="Y677" s="228" t="str">
        <f>VLOOKUP(HelpMe7[[#This Row],[Technician]],Technicians[#All],2,FALSE)</f>
        <v>SAP FICO</v>
      </c>
      <c r="Z677" s="233" t="e">
        <f>IF((TEXT("Oct 28, 2024 00:00 AM","mmm dd, yyyy hh:mm") - TEXT(HelpMe7[[#This Row],[Updated Creation Date]],"mmm dd, yyyy hh:mm"))&gt;0, "Yes","No")</f>
        <v>#VALUE!</v>
      </c>
      <c r="AA677" s="230">
        <f ca="1">IF(HelpMe7[[#This Row],[Updated Resolved Date]]="-",NOW()-TEXT(HelpMe7[[#This Row],[Updated Creation Date]],"mmm dd, yyyy hh:mm"),HelpMe7[[#This Row],[Updated Resolved Date]]-HelpMe7[[#This Row],[Updated Creation Date]])</f>
        <v>78.387390162031807</v>
      </c>
      <c r="AB677" s="231" t="e">
        <f>YEAR(TEXT(HelpMe7[[#This Row],[Updated Creation Date]],"mmm dd, yyyy hh:mm"))</f>
        <v>#VALUE!</v>
      </c>
      <c r="AC677" s="228" t="e">
        <f>WEEKNUM(TEXT(HelpMe7[[#This Row],[Updated Creation Date]],"mmm dd, yyyy hh:mm"),2)</f>
        <v>#VALUE!</v>
      </c>
      <c r="AD677" s="228" t="e">
        <f>_xlfn.CONCAT(HelpMe7[[#This Row],[Year]],"-W",HelpMe7[[#This Row],[Week'#]])</f>
        <v>#VALUE!</v>
      </c>
      <c r="AE677" s="228" t="str">
        <f>IFERROR(VLOOKUP(HelpMe7[[#This Row],[ID]],CGTracker[#All],11,FALSE),"No CG Status Found")</f>
        <v>No CG Status Found</v>
      </c>
      <c r="AF677" s="228" t="e">
        <f>MONTH(TEXT(HelpMe7[[#This Row],[Updated Creation Date]],"mmm dd, yyyy hh:mm"))</f>
        <v>#VALUE!</v>
      </c>
      <c r="AG677" s="228" t="e">
        <f>_xlfn.CONCAT(HelpMe7[[#This Row],[Year]],"-M",HelpMe7[[#This Row],[Month]])</f>
        <v>#VALUE!</v>
      </c>
      <c r="AH677" s="228" t="str">
        <f ca="1">IF(HelpMe7[[#This Row],[Age]]&lt;2,"Less than 2",IF(HelpMe7[[#This Row],[Age]]&lt;5,"From 2 to 5",IF(HelpMe7[[#This Row],[Age]]&lt;10,"From 5 to 10","More than 10")))</f>
        <v>More than 10</v>
      </c>
      <c r="AI6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45574.397916666669</v>
      </c>
      <c r="AJ6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78" spans="1:36" ht="26">
      <c r="A678" s="237" t="s">
        <v>5985</v>
      </c>
      <c r="B678" s="224" t="s">
        <v>117</v>
      </c>
      <c r="C678" s="224" t="s">
        <v>795</v>
      </c>
      <c r="D678" s="1" t="s">
        <v>2305</v>
      </c>
      <c r="E678" s="224" t="s">
        <v>2306</v>
      </c>
      <c r="F678" s="224" t="s">
        <v>843</v>
      </c>
      <c r="G678" s="224" t="s">
        <v>844</v>
      </c>
      <c r="H678" s="224" t="s">
        <v>403</v>
      </c>
      <c r="I678" s="227" t="s">
        <v>5986</v>
      </c>
      <c r="J678" s="225" t="s">
        <v>5987</v>
      </c>
      <c r="K678" s="224" t="s">
        <v>885</v>
      </c>
      <c r="L678" s="225" t="s">
        <v>5988</v>
      </c>
      <c r="M678" s="224" t="s">
        <v>846</v>
      </c>
      <c r="N678" s="224" t="s">
        <v>1923</v>
      </c>
      <c r="O678" s="224" t="s">
        <v>848</v>
      </c>
      <c r="P678" s="225" t="s">
        <v>5988</v>
      </c>
      <c r="Q678" s="224" t="s">
        <v>795</v>
      </c>
      <c r="R678" s="225" t="s">
        <v>5989</v>
      </c>
      <c r="S678" s="225" t="s">
        <v>5990</v>
      </c>
      <c r="T678" s="225" t="s">
        <v>5987</v>
      </c>
      <c r="U678" s="224" t="s">
        <v>885</v>
      </c>
      <c r="V678" s="224" t="s">
        <v>1260</v>
      </c>
      <c r="W678" s="224" t="s">
        <v>888</v>
      </c>
      <c r="X678" s="228" t="str">
        <f>VLOOKUP(HelpMe7[[#This Row],[Technician]],Technicians[#All],3,FALSE)</f>
        <v>RAK Ceramics</v>
      </c>
      <c r="Y678" s="228" t="str">
        <f>VLOOKUP(HelpMe7[[#This Row],[Technician]],Technicians[#All],2,FALSE)</f>
        <v>SAP Basis</v>
      </c>
      <c r="Z678" s="233" t="e">
        <f>IF((TEXT("Oct 28, 2024 00:00 AM","mmm dd, yyyy hh:mm") - TEXT(HelpMe7[[#This Row],[Updated Creation Date]],"mmm dd, yyyy hh:mm"))&gt;0, "Yes","No")</f>
        <v>#VALUE!</v>
      </c>
      <c r="AA678" s="230">
        <f ca="1">IF(HelpMe7[[#This Row],[Updated Resolved Date]]="-",NOW()-TEXT(HelpMe7[[#This Row],[Updated Creation Date]],"mmm dd, yyyy hh:mm"),HelpMe7[[#This Row],[Updated Resolved Date]]-HelpMe7[[#This Row],[Updated Creation Date]])</f>
        <v>29.991666666668607</v>
      </c>
      <c r="AB678" s="231" t="e">
        <f>YEAR(TEXT(HelpMe7[[#This Row],[Updated Creation Date]],"mmm dd, yyyy hh:mm"))</f>
        <v>#VALUE!</v>
      </c>
      <c r="AC678" s="228" t="e">
        <f>WEEKNUM(TEXT(HelpMe7[[#This Row],[Updated Creation Date]],"mmm dd, yyyy hh:mm"),2)</f>
        <v>#VALUE!</v>
      </c>
      <c r="AD678" s="228" t="e">
        <f>_xlfn.CONCAT(HelpMe7[[#This Row],[Year]],"-W",HelpMe7[[#This Row],[Week'#]])</f>
        <v>#VALUE!</v>
      </c>
      <c r="AE678" s="228" t="str">
        <f>IFERROR(VLOOKUP(HelpMe7[[#This Row],[ID]],CGTracker[#All],11,FALSE),"No CG Status Found")</f>
        <v>No CG Status Found</v>
      </c>
      <c r="AF678" s="228" t="e">
        <f>MONTH(TEXT(HelpMe7[[#This Row],[Updated Creation Date]],"mmm dd, yyyy hh:mm"))</f>
        <v>#VALUE!</v>
      </c>
      <c r="AG678" s="228" t="e">
        <f>_xlfn.CONCAT(HelpMe7[[#This Row],[Year]],"-M",HelpMe7[[#This Row],[Month]])</f>
        <v>#VALUE!</v>
      </c>
      <c r="AH678" s="228" t="str">
        <f ca="1">IF(HelpMe7[[#This Row],[Age]]&lt;2,"Less than 2",IF(HelpMe7[[#This Row],[Age]]&lt;5,"From 2 to 5",IF(HelpMe7[[#This Row],[Age]]&lt;10,"From 5 to 10","More than 10")))</f>
        <v>More than 10</v>
      </c>
      <c r="AI6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45574.456944444442</v>
      </c>
      <c r="AJ6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45604.448611111111</v>
      </c>
    </row>
    <row r="679" spans="1:36" ht="14.5">
      <c r="A679" s="237" t="s">
        <v>5991</v>
      </c>
      <c r="B679" s="224" t="s">
        <v>117</v>
      </c>
      <c r="C679" s="224" t="s">
        <v>795</v>
      </c>
      <c r="D679" s="1" t="s">
        <v>1003</v>
      </c>
      <c r="E679" s="224" t="s">
        <v>1004</v>
      </c>
      <c r="F679" s="224" t="s">
        <v>843</v>
      </c>
      <c r="G679" s="224" t="s">
        <v>844</v>
      </c>
      <c r="H679" s="224" t="s">
        <v>403</v>
      </c>
      <c r="I679" s="227" t="s">
        <v>5992</v>
      </c>
      <c r="J679" s="225" t="s">
        <v>5993</v>
      </c>
      <c r="K679" s="224" t="s">
        <v>845</v>
      </c>
      <c r="L679" s="225" t="s">
        <v>5994</v>
      </c>
      <c r="M679" s="224" t="s">
        <v>846</v>
      </c>
      <c r="N679" s="224" t="s">
        <v>1005</v>
      </c>
      <c r="O679" s="224" t="s">
        <v>848</v>
      </c>
      <c r="P679" s="225" t="s">
        <v>5994</v>
      </c>
      <c r="Q679" s="224" t="s">
        <v>795</v>
      </c>
      <c r="R679" s="225" t="s">
        <v>5995</v>
      </c>
      <c r="S679" s="225" t="s">
        <v>5995</v>
      </c>
      <c r="T679" s="225" t="s">
        <v>5993</v>
      </c>
      <c r="U679" s="224" t="s">
        <v>885</v>
      </c>
      <c r="V679" s="224" t="s">
        <v>1260</v>
      </c>
      <c r="W679" s="224" t="s">
        <v>850</v>
      </c>
      <c r="X679" s="228" t="str">
        <f>VLOOKUP(HelpMe7[[#This Row],[Technician]],Technicians[#All],3,FALSE)</f>
        <v>RAK Ceramics</v>
      </c>
      <c r="Y679" s="228" t="str">
        <f>VLOOKUP(HelpMe7[[#This Row],[Technician]],Technicians[#All],2,FALSE)</f>
        <v>SAP Basis</v>
      </c>
      <c r="Z679" s="233" t="e">
        <f>IF((TEXT("Oct 28, 2024 00:00 AM","mmm dd, yyyy hh:mm") - TEXT(HelpMe7[[#This Row],[Updated Creation Date]],"mmm dd, yyyy hh:mm"))&gt;0, "Yes","No")</f>
        <v>#VALUE!</v>
      </c>
      <c r="AA679" s="230">
        <f ca="1">IF(HelpMe7[[#This Row],[Updated Resolved Date]]="-",NOW()-TEXT(HelpMe7[[#This Row],[Updated Creation Date]],"mmm dd, yyyy hh:mm"),HelpMe7[[#This Row],[Updated Resolved Date]]-HelpMe7[[#This Row],[Updated Creation Date]])</f>
        <v>50.109722222223354</v>
      </c>
      <c r="AB679" s="231" t="e">
        <f>YEAR(TEXT(HelpMe7[[#This Row],[Updated Creation Date]],"mmm dd, yyyy hh:mm"))</f>
        <v>#VALUE!</v>
      </c>
      <c r="AC679" s="228" t="e">
        <f>WEEKNUM(TEXT(HelpMe7[[#This Row],[Updated Creation Date]],"mmm dd, yyyy hh:mm"),2)</f>
        <v>#VALUE!</v>
      </c>
      <c r="AD679" s="228" t="e">
        <f>_xlfn.CONCAT(HelpMe7[[#This Row],[Year]],"-W",HelpMe7[[#This Row],[Week'#]])</f>
        <v>#VALUE!</v>
      </c>
      <c r="AE679" s="228" t="str">
        <f>IFERROR(VLOOKUP(HelpMe7[[#This Row],[ID]],CGTracker[#All],11,FALSE),"No CG Status Found")</f>
        <v>No CG Status Found</v>
      </c>
      <c r="AF679" s="228" t="e">
        <f>MONTH(TEXT(HelpMe7[[#This Row],[Updated Creation Date]],"mmm dd, yyyy hh:mm"))</f>
        <v>#VALUE!</v>
      </c>
      <c r="AG679" s="228" t="e">
        <f>_xlfn.CONCAT(HelpMe7[[#This Row],[Year]],"-M",HelpMe7[[#This Row],[Month]])</f>
        <v>#VALUE!</v>
      </c>
      <c r="AH679" s="228" t="str">
        <f ca="1">IF(HelpMe7[[#This Row],[Age]]&lt;2,"Less than 2",IF(HelpMe7[[#This Row],[Age]]&lt;5,"From 2 to 5",IF(HelpMe7[[#This Row],[Age]]&lt;10,"From 5 to 10","More than 10")))</f>
        <v>More than 10</v>
      </c>
      <c r="AI6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45574.638888888891</v>
      </c>
      <c r="AJ6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45624.748611111114</v>
      </c>
    </row>
    <row r="680" spans="1:36" ht="26">
      <c r="A680" s="237" t="s">
        <v>5996</v>
      </c>
      <c r="B680" s="224" t="s">
        <v>117</v>
      </c>
      <c r="C680" s="224" t="s">
        <v>795</v>
      </c>
      <c r="D680" s="1" t="s">
        <v>711</v>
      </c>
      <c r="E680" s="224" t="s">
        <v>1640</v>
      </c>
      <c r="F680" s="224" t="s">
        <v>223</v>
      </c>
      <c r="G680" s="224" t="s">
        <v>874</v>
      </c>
      <c r="H680" s="224" t="s">
        <v>746</v>
      </c>
      <c r="I680" s="227" t="s">
        <v>5997</v>
      </c>
      <c r="J680" s="225" t="s">
        <v>5998</v>
      </c>
      <c r="K680" s="224" t="s">
        <v>845</v>
      </c>
      <c r="L680" s="225" t="s">
        <v>1260</v>
      </c>
      <c r="M680" s="224" t="s">
        <v>1640</v>
      </c>
      <c r="N680" s="224" t="s">
        <v>1648</v>
      </c>
      <c r="O680" s="224" t="s">
        <v>848</v>
      </c>
      <c r="P680" s="225" t="s">
        <v>5999</v>
      </c>
      <c r="Q680" s="224" t="s">
        <v>795</v>
      </c>
      <c r="R680" s="225" t="s">
        <v>1260</v>
      </c>
      <c r="S680" s="225" t="s">
        <v>6000</v>
      </c>
      <c r="T680" s="225" t="s">
        <v>5998</v>
      </c>
      <c r="U680" s="224" t="s">
        <v>845</v>
      </c>
      <c r="V680" s="224" t="s">
        <v>1260</v>
      </c>
      <c r="W680" s="224" t="s">
        <v>850</v>
      </c>
      <c r="X680" s="228" t="str">
        <f>VLOOKUP(HelpMe7[[#This Row],[Technician]],Technicians[#All],3,FALSE)</f>
        <v>Capgemini</v>
      </c>
      <c r="Y680" s="228" t="str">
        <f>VLOOKUP(HelpMe7[[#This Row],[Technician]],Technicians[#All],2,FALSE)</f>
        <v>SAP HCM</v>
      </c>
      <c r="Z680" s="230" t="e">
        <f>IF((TEXT("Oct 28, 2024 00:00 AM","mmm dd, yyyy hh:mm") - TEXT(HelpMe7[[#This Row],[Updated Creation Date]],"mmm dd, yyyy hh:mm"))&gt;0, "Yes","No")</f>
        <v>#VALUE!</v>
      </c>
      <c r="AA680" s="230">
        <f ca="1">IF(HelpMe7[[#This Row],[Updated Resolved Date]]="-",NOW()-TEXT(HelpMe7[[#This Row],[Updated Creation Date]],"mmm dd, yyyy hh:mm"),HelpMe7[[#This Row],[Updated Resolved Date]]-HelpMe7[[#This Row],[Updated Creation Date]])</f>
        <v>78.357529050925223</v>
      </c>
      <c r="AB680" s="231" t="e">
        <f>YEAR(TEXT(HelpMe7[[#This Row],[Updated Creation Date]],"mmm dd, yyyy hh:mm"))</f>
        <v>#VALUE!</v>
      </c>
      <c r="AC680" s="228" t="e">
        <f>WEEKNUM(TEXT(HelpMe7[[#This Row],[Updated Creation Date]],"mmm dd, yyyy hh:mm"),2)</f>
        <v>#VALUE!</v>
      </c>
      <c r="AD680" s="228" t="e">
        <f>_xlfn.CONCAT(HelpMe7[[#This Row],[Year]],"-W",HelpMe7[[#This Row],[Week'#]])</f>
        <v>#VALUE!</v>
      </c>
      <c r="AE680" s="228" t="str">
        <f>IFERROR(VLOOKUP(HelpMe7[[#This Row],[ID]],CGTracker[#All],11,FALSE),"No CG Status Found")</f>
        <v>No CG Status Found</v>
      </c>
      <c r="AF680" s="228" t="e">
        <f>MONTH(TEXT(HelpMe7[[#This Row],[Updated Creation Date]],"mmm dd, yyyy hh:mm"))</f>
        <v>#VALUE!</v>
      </c>
      <c r="AG680" s="228" t="e">
        <f>_xlfn.CONCAT(HelpMe7[[#This Row],[Year]],"-M",HelpMe7[[#This Row],[Month]])</f>
        <v>#VALUE!</v>
      </c>
      <c r="AH680" s="228" t="str">
        <f ca="1">IF(HelpMe7[[#This Row],[Age]]&lt;2,"Less than 2",IF(HelpMe7[[#This Row],[Age]]&lt;5,"From 2 to 5",IF(HelpMe7[[#This Row],[Age]]&lt;10,"From 5 to 10","More than 10")))</f>
        <v>More than 10</v>
      </c>
      <c r="AI6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45574.427777777775</v>
      </c>
      <c r="AJ6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81" spans="1:36" ht="26">
      <c r="A681" s="237" t="s">
        <v>6001</v>
      </c>
      <c r="B681" s="224" t="s">
        <v>117</v>
      </c>
      <c r="C681" s="224" t="s">
        <v>861</v>
      </c>
      <c r="D681" s="1" t="s">
        <v>1639</v>
      </c>
      <c r="E681" s="224" t="s">
        <v>1640</v>
      </c>
      <c r="F681" s="224" t="s">
        <v>603</v>
      </c>
      <c r="G681" s="224" t="s">
        <v>899</v>
      </c>
      <c r="H681" s="224" t="s">
        <v>746</v>
      </c>
      <c r="I681" s="227" t="s">
        <v>6002</v>
      </c>
      <c r="J681" s="225" t="s">
        <v>6003</v>
      </c>
      <c r="K681" s="224" t="s">
        <v>845</v>
      </c>
      <c r="L681" s="225" t="s">
        <v>1260</v>
      </c>
      <c r="M681" s="224" t="s">
        <v>1640</v>
      </c>
      <c r="N681" s="224" t="s">
        <v>909</v>
      </c>
      <c r="O681" s="224" t="s">
        <v>848</v>
      </c>
      <c r="P681" s="225" t="s">
        <v>6004</v>
      </c>
      <c r="Q681" s="224" t="s">
        <v>795</v>
      </c>
      <c r="R681" s="225" t="s">
        <v>1260</v>
      </c>
      <c r="S681" s="225" t="s">
        <v>6004</v>
      </c>
      <c r="T681" s="225" t="s">
        <v>6003</v>
      </c>
      <c r="U681" s="224" t="s">
        <v>885</v>
      </c>
      <c r="V681" s="224" t="s">
        <v>1260</v>
      </c>
      <c r="W681" s="224" t="s">
        <v>850</v>
      </c>
      <c r="X681" s="228" t="str">
        <f>VLOOKUP(HelpMe7[[#This Row],[Technician]],Technicians[#All],3,FALSE)</f>
        <v>RAK Ceramics</v>
      </c>
      <c r="Y681" s="228" t="str">
        <f>VLOOKUP(HelpMe7[[#This Row],[Technician]],Technicians[#All],2,FALSE)</f>
        <v>SAP ABAP</v>
      </c>
      <c r="Z681" s="233" t="e">
        <f>IF((TEXT("Oct 28, 2024 00:00 AM","mmm dd, yyyy hh:mm") - TEXT(HelpMe7[[#This Row],[Updated Creation Date]],"mmm dd, yyyy hh:mm"))&gt;0, "Yes","No")</f>
        <v>#VALUE!</v>
      </c>
      <c r="AA681" s="230">
        <f ca="1">IF(HelpMe7[[#This Row],[Updated Resolved Date]]="-",NOW()-TEXT(HelpMe7[[#This Row],[Updated Creation Date]],"mmm dd, yyyy hh:mm"),HelpMe7[[#This Row],[Updated Resolved Date]]-HelpMe7[[#This Row],[Updated Creation Date]])</f>
        <v>78.353362384259526</v>
      </c>
      <c r="AB681" s="231" t="e">
        <f>YEAR(TEXT(HelpMe7[[#This Row],[Updated Creation Date]],"mmm dd, yyyy hh:mm"))</f>
        <v>#VALUE!</v>
      </c>
      <c r="AC681" s="228" t="e">
        <f>WEEKNUM(TEXT(HelpMe7[[#This Row],[Updated Creation Date]],"mmm dd, yyyy hh:mm"),2)</f>
        <v>#VALUE!</v>
      </c>
      <c r="AD681" s="228" t="e">
        <f>_xlfn.CONCAT(HelpMe7[[#This Row],[Year]],"-W",HelpMe7[[#This Row],[Week'#]])</f>
        <v>#VALUE!</v>
      </c>
      <c r="AE681" s="228" t="str">
        <f>IFERROR(VLOOKUP(HelpMe7[[#This Row],[ID]],CGTracker[#All],11,FALSE),"No CG Status Found")</f>
        <v>No CG Status Found</v>
      </c>
      <c r="AF681" s="228" t="e">
        <f>MONTH(TEXT(HelpMe7[[#This Row],[Updated Creation Date]],"mmm dd, yyyy hh:mm"))</f>
        <v>#VALUE!</v>
      </c>
      <c r="AG681" s="228" t="e">
        <f>_xlfn.CONCAT(HelpMe7[[#This Row],[Year]],"-M",HelpMe7[[#This Row],[Month]])</f>
        <v>#VALUE!</v>
      </c>
      <c r="AH681" s="228" t="str">
        <f ca="1">IF(HelpMe7[[#This Row],[Age]]&lt;2,"Less than 2",IF(HelpMe7[[#This Row],[Age]]&lt;5,"From 2 to 5",IF(HelpMe7[[#This Row],[Age]]&lt;10,"From 5 to 10","More than 10")))</f>
        <v>More than 10</v>
      </c>
      <c r="AI6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45574.431944444441</v>
      </c>
      <c r="AJ6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82" spans="1:36" ht="26">
      <c r="A682" s="237" t="s">
        <v>6005</v>
      </c>
      <c r="B682" s="224" t="s">
        <v>117</v>
      </c>
      <c r="C682" s="224" t="s">
        <v>795</v>
      </c>
      <c r="D682" s="1" t="s">
        <v>6006</v>
      </c>
      <c r="E682" s="224" t="s">
        <v>1237</v>
      </c>
      <c r="F682" s="224" t="s">
        <v>843</v>
      </c>
      <c r="G682" s="224" t="s">
        <v>844</v>
      </c>
      <c r="H682" s="224" t="s">
        <v>403</v>
      </c>
      <c r="I682" s="227" t="s">
        <v>6007</v>
      </c>
      <c r="J682" s="225" t="s">
        <v>6008</v>
      </c>
      <c r="K682" s="224" t="s">
        <v>885</v>
      </c>
      <c r="L682" s="225" t="s">
        <v>5016</v>
      </c>
      <c r="M682" s="224" t="s">
        <v>1237</v>
      </c>
      <c r="N682" s="224" t="s">
        <v>1027</v>
      </c>
      <c r="O682" s="224" t="s">
        <v>848</v>
      </c>
      <c r="P682" s="225" t="s">
        <v>6009</v>
      </c>
      <c r="Q682" s="224" t="s">
        <v>795</v>
      </c>
      <c r="R682" s="225" t="s">
        <v>6010</v>
      </c>
      <c r="S682" s="225" t="s">
        <v>6010</v>
      </c>
      <c r="T682" s="225" t="s">
        <v>6008</v>
      </c>
      <c r="U682" s="224" t="s">
        <v>885</v>
      </c>
      <c r="V682" s="224" t="s">
        <v>1260</v>
      </c>
      <c r="W682" s="224" t="s">
        <v>888</v>
      </c>
      <c r="X682" s="228" t="str">
        <f>VLOOKUP(HelpMe7[[#This Row],[Technician]],Technicians[#All],3,FALSE)</f>
        <v>RAK Ceramics</v>
      </c>
      <c r="Y682" s="228" t="str">
        <f>VLOOKUP(HelpMe7[[#This Row],[Technician]],Technicians[#All],2,FALSE)</f>
        <v>SAP Basis</v>
      </c>
      <c r="Z682" s="233" t="e">
        <f>IF((TEXT("Oct 28, 2024 00:00 AM","mmm dd, yyyy hh:mm") - TEXT(HelpMe7[[#This Row],[Updated Creation Date]],"mmm dd, yyyy hh:mm"))&gt;0, "Yes","No")</f>
        <v>#VALUE!</v>
      </c>
      <c r="AA682" s="230">
        <f ca="1">IF(HelpMe7[[#This Row],[Updated Resolved Date]]="-",NOW()-TEXT(HelpMe7[[#This Row],[Updated Creation Date]],"mmm dd, yyyy hh:mm"),HelpMe7[[#This Row],[Updated Resolved Date]]-HelpMe7[[#This Row],[Updated Creation Date]])</f>
        <v>1.0999999999985448</v>
      </c>
      <c r="AB682" s="231" t="e">
        <f>YEAR(TEXT(HelpMe7[[#This Row],[Updated Creation Date]],"mmm dd, yyyy hh:mm"))</f>
        <v>#VALUE!</v>
      </c>
      <c r="AC682" s="228" t="e">
        <f>WEEKNUM(TEXT(HelpMe7[[#This Row],[Updated Creation Date]],"mmm dd, yyyy hh:mm"),2)</f>
        <v>#VALUE!</v>
      </c>
      <c r="AD682" s="228" t="e">
        <f>_xlfn.CONCAT(HelpMe7[[#This Row],[Year]],"-W",HelpMe7[[#This Row],[Week'#]])</f>
        <v>#VALUE!</v>
      </c>
      <c r="AE682" s="228" t="str">
        <f>IFERROR(VLOOKUP(HelpMe7[[#This Row],[ID]],CGTracker[#All],11,FALSE),"No CG Status Found")</f>
        <v>No CG Status Found</v>
      </c>
      <c r="AF682" s="228" t="e">
        <f>MONTH(TEXT(HelpMe7[[#This Row],[Updated Creation Date]],"mmm dd, yyyy hh:mm"))</f>
        <v>#VALUE!</v>
      </c>
      <c r="AG682" s="228" t="e">
        <f>_xlfn.CONCAT(HelpMe7[[#This Row],[Year]],"-M",HelpMe7[[#This Row],[Month]])</f>
        <v>#VALUE!</v>
      </c>
      <c r="AH682" s="228" t="str">
        <f ca="1">IF(HelpMe7[[#This Row],[Age]]&lt;2,"Less than 2",IF(HelpMe7[[#This Row],[Age]]&lt;5,"From 2 to 5",IF(HelpMe7[[#This Row],[Age]]&lt;10,"From 5 to 10","More than 10")))</f>
        <v>Less than 2</v>
      </c>
      <c r="AI6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45575.599305555559</v>
      </c>
      <c r="AJ6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45576.699305555558</v>
      </c>
    </row>
    <row r="683" spans="1:36" ht="14.5">
      <c r="A683" s="237" t="s">
        <v>6011</v>
      </c>
      <c r="B683" s="224" t="s">
        <v>156</v>
      </c>
      <c r="C683" s="224" t="s">
        <v>795</v>
      </c>
      <c r="D683" s="1" t="s">
        <v>2176</v>
      </c>
      <c r="E683" s="224" t="s">
        <v>1109</v>
      </c>
      <c r="F683" s="224" t="s">
        <v>742</v>
      </c>
      <c r="G683" s="224" t="s">
        <v>864</v>
      </c>
      <c r="H683" s="224" t="s">
        <v>403</v>
      </c>
      <c r="I683" s="227" t="s">
        <v>6012</v>
      </c>
      <c r="J683" s="225" t="s">
        <v>6013</v>
      </c>
      <c r="K683" s="224" t="s">
        <v>845</v>
      </c>
      <c r="L683" s="225" t="s">
        <v>5913</v>
      </c>
      <c r="M683" s="224" t="s">
        <v>1109</v>
      </c>
      <c r="N683" s="224" t="s">
        <v>924</v>
      </c>
      <c r="O683" s="224" t="s">
        <v>848</v>
      </c>
      <c r="P683" s="225" t="s">
        <v>5913</v>
      </c>
      <c r="Q683" s="224" t="s">
        <v>795</v>
      </c>
      <c r="R683" s="225" t="s">
        <v>6014</v>
      </c>
      <c r="S683" s="225" t="s">
        <v>6014</v>
      </c>
      <c r="T683" s="225" t="s">
        <v>6013</v>
      </c>
      <c r="U683" s="224" t="s">
        <v>1260</v>
      </c>
      <c r="V683" s="224" t="s">
        <v>1260</v>
      </c>
      <c r="W683" s="224" t="s">
        <v>850</v>
      </c>
      <c r="X683" s="228" t="str">
        <f>VLOOKUP(HelpMe7[[#This Row],[Technician]],Technicians[#All],3,FALSE)</f>
        <v>RAK Ceramics</v>
      </c>
      <c r="Y683" s="228" t="str">
        <f>VLOOKUP(HelpMe7[[#This Row],[Technician]],Technicians[#All],2,FALSE)</f>
        <v>SAP SD</v>
      </c>
      <c r="Z683" s="233" t="e">
        <f>IF((TEXT("Oct 28, 2024 00:00 AM","mmm dd, yyyy hh:mm") - TEXT(HelpMe7[[#This Row],[Updated Creation Date]],"mmm dd, yyyy hh:mm"))&gt;0, "Yes","No")</f>
        <v>#VALUE!</v>
      </c>
      <c r="AA683" s="230">
        <f ca="1">IF(HelpMe7[[#This Row],[Updated Resolved Date]]="-",NOW()-TEXT(HelpMe7[[#This Row],[Updated Creation Date]],"mmm dd, yyyy hh:mm"),HelpMe7[[#This Row],[Updated Resolved Date]]-HelpMe7[[#This Row],[Updated Creation Date]])</f>
        <v>4.929861111108039</v>
      </c>
      <c r="AB683" s="231" t="e">
        <f>YEAR(TEXT(HelpMe7[[#This Row],[Updated Creation Date]],"mmm dd, yyyy hh:mm"))</f>
        <v>#VALUE!</v>
      </c>
      <c r="AC683" s="228" t="e">
        <f>WEEKNUM(TEXT(HelpMe7[[#This Row],[Updated Creation Date]],"mmm dd, yyyy hh:mm"),2)</f>
        <v>#VALUE!</v>
      </c>
      <c r="AD683" s="228" t="e">
        <f>_xlfn.CONCAT(HelpMe7[[#This Row],[Year]],"-W",HelpMe7[[#This Row],[Week'#]])</f>
        <v>#VALUE!</v>
      </c>
      <c r="AE683" s="228" t="str">
        <f>IFERROR(VLOOKUP(HelpMe7[[#This Row],[ID]],CGTracker[#All],11,FALSE),"No CG Status Found")</f>
        <v>No CG Status Found</v>
      </c>
      <c r="AF683" s="228" t="e">
        <f>MONTH(TEXT(HelpMe7[[#This Row],[Updated Creation Date]],"mmm dd, yyyy hh:mm"))</f>
        <v>#VALUE!</v>
      </c>
      <c r="AG683" s="228" t="e">
        <f>_xlfn.CONCAT(HelpMe7[[#This Row],[Year]],"-M",HelpMe7[[#This Row],[Month]])</f>
        <v>#VALUE!</v>
      </c>
      <c r="AH683" s="228" t="str">
        <f ca="1">IF(HelpMe7[[#This Row],[Age]]&lt;2,"Less than 2",IF(HelpMe7[[#This Row],[Age]]&lt;5,"From 2 to 5",IF(HelpMe7[[#This Row],[Age]]&lt;10,"From 5 to 10","More than 10")))</f>
        <v>From 2 to 5</v>
      </c>
      <c r="AI6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45574.573611111111</v>
      </c>
      <c r="AJ6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45579.503472222219</v>
      </c>
    </row>
    <row r="684" spans="1:36" ht="26">
      <c r="A684" s="237" t="s">
        <v>6015</v>
      </c>
      <c r="B684" s="224" t="s">
        <v>117</v>
      </c>
      <c r="C684" s="224" t="s">
        <v>861</v>
      </c>
      <c r="D684" s="1" t="s">
        <v>1611</v>
      </c>
      <c r="E684" s="224" t="s">
        <v>970</v>
      </c>
      <c r="F684" s="224" t="s">
        <v>843</v>
      </c>
      <c r="G684" s="224" t="s">
        <v>844</v>
      </c>
      <c r="H684" s="224" t="s">
        <v>403</v>
      </c>
      <c r="I684" s="227" t="s">
        <v>6016</v>
      </c>
      <c r="J684" s="225" t="s">
        <v>6017</v>
      </c>
      <c r="K684" s="224" t="s">
        <v>845</v>
      </c>
      <c r="L684" s="225" t="s">
        <v>5016</v>
      </c>
      <c r="M684" s="224" t="s">
        <v>970</v>
      </c>
      <c r="N684" s="224" t="s">
        <v>971</v>
      </c>
      <c r="O684" s="224" t="s">
        <v>848</v>
      </c>
      <c r="P684" s="225" t="s">
        <v>5016</v>
      </c>
      <c r="Q684" s="224" t="s">
        <v>795</v>
      </c>
      <c r="R684" s="225" t="s">
        <v>6018</v>
      </c>
      <c r="S684" s="225" t="s">
        <v>6018</v>
      </c>
      <c r="T684" s="225" t="s">
        <v>6017</v>
      </c>
      <c r="U684" s="224" t="s">
        <v>885</v>
      </c>
      <c r="V684" s="224" t="s">
        <v>1260</v>
      </c>
      <c r="W684" s="224" t="s">
        <v>1519</v>
      </c>
      <c r="X684" s="228" t="str">
        <f>VLOOKUP(HelpMe7[[#This Row],[Technician]],Technicians[#All],3,FALSE)</f>
        <v>RAK Ceramics</v>
      </c>
      <c r="Y684" s="228" t="str">
        <f>VLOOKUP(HelpMe7[[#This Row],[Technician]],Technicians[#All],2,FALSE)</f>
        <v>SAP Basis</v>
      </c>
      <c r="Z684" s="233" t="e">
        <f>IF((TEXT("Oct 28, 2024 00:00 AM","mmm dd, yyyy hh:mm") - TEXT(HelpMe7[[#This Row],[Updated Creation Date]],"mmm dd, yyyy hh:mm"))&gt;0, "Yes","No")</f>
        <v>#VALUE!</v>
      </c>
      <c r="AA684" s="230">
        <f ca="1">IF(HelpMe7[[#This Row],[Updated Resolved Date]]="-",NOW()-TEXT(HelpMe7[[#This Row],[Updated Creation Date]],"mmm dd, yyyy hh:mm"),HelpMe7[[#This Row],[Updated Resolved Date]]-HelpMe7[[#This Row],[Updated Creation Date]])</f>
        <v>0.98194444444379769</v>
      </c>
      <c r="AB684" s="231" t="e">
        <f>YEAR(TEXT(HelpMe7[[#This Row],[Updated Creation Date]],"mmm dd, yyyy hh:mm"))</f>
        <v>#VALUE!</v>
      </c>
      <c r="AC684" s="228" t="e">
        <f>WEEKNUM(TEXT(HelpMe7[[#This Row],[Updated Creation Date]],"mmm dd, yyyy hh:mm"),2)</f>
        <v>#VALUE!</v>
      </c>
      <c r="AD684" s="228" t="e">
        <f>_xlfn.CONCAT(HelpMe7[[#This Row],[Year]],"-W",HelpMe7[[#This Row],[Week'#]])</f>
        <v>#VALUE!</v>
      </c>
      <c r="AE684" s="228" t="str">
        <f>IFERROR(VLOOKUP(HelpMe7[[#This Row],[ID]],CGTracker[#All],11,FALSE),"No CG Status Found")</f>
        <v>No CG Status Found</v>
      </c>
      <c r="AF684" s="228" t="e">
        <f>MONTH(TEXT(HelpMe7[[#This Row],[Updated Creation Date]],"mmm dd, yyyy hh:mm"))</f>
        <v>#VALUE!</v>
      </c>
      <c r="AG684" s="228" t="e">
        <f>_xlfn.CONCAT(HelpMe7[[#This Row],[Year]],"-M",HelpMe7[[#This Row],[Month]])</f>
        <v>#VALUE!</v>
      </c>
      <c r="AH684" s="228" t="str">
        <f ca="1">IF(HelpMe7[[#This Row],[Age]]&lt;2,"Less than 2",IF(HelpMe7[[#This Row],[Age]]&lt;5,"From 2 to 5",IF(HelpMe7[[#This Row],[Age]]&lt;10,"From 5 to 10","More than 10")))</f>
        <v>Less than 2</v>
      </c>
      <c r="AI6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45575.720138888886</v>
      </c>
      <c r="AJ6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45576.70208333333</v>
      </c>
    </row>
    <row r="685" spans="1:36" ht="26">
      <c r="A685" s="237" t="s">
        <v>6019</v>
      </c>
      <c r="B685" s="224" t="s">
        <v>117</v>
      </c>
      <c r="C685" s="224" t="s">
        <v>795</v>
      </c>
      <c r="D685" s="1" t="s">
        <v>1306</v>
      </c>
      <c r="E685" s="224" t="s">
        <v>963</v>
      </c>
      <c r="F685" s="224" t="s">
        <v>843</v>
      </c>
      <c r="G685" s="224" t="s">
        <v>844</v>
      </c>
      <c r="H685" s="224" t="s">
        <v>403</v>
      </c>
      <c r="I685" s="227" t="s">
        <v>6020</v>
      </c>
      <c r="J685" s="225" t="s">
        <v>6021</v>
      </c>
      <c r="K685" s="224" t="s">
        <v>885</v>
      </c>
      <c r="L685" s="225" t="s">
        <v>5737</v>
      </c>
      <c r="M685" s="224" t="s">
        <v>846</v>
      </c>
      <c r="N685" s="224" t="s">
        <v>912</v>
      </c>
      <c r="O685" s="224" t="s">
        <v>848</v>
      </c>
      <c r="P685" s="225" t="s">
        <v>5737</v>
      </c>
      <c r="Q685" s="224" t="s">
        <v>795</v>
      </c>
      <c r="R685" s="225" t="s">
        <v>6022</v>
      </c>
      <c r="S685" s="225" t="s">
        <v>6022</v>
      </c>
      <c r="T685" s="225" t="s">
        <v>6021</v>
      </c>
      <c r="U685" s="224" t="s">
        <v>885</v>
      </c>
      <c r="V685" s="224" t="s">
        <v>1260</v>
      </c>
      <c r="W685" s="224" t="s">
        <v>888</v>
      </c>
      <c r="X685" s="228" t="str">
        <f>VLOOKUP(HelpMe7[[#This Row],[Technician]],Technicians[#All],3,FALSE)</f>
        <v>RAK Ceramics</v>
      </c>
      <c r="Y685" s="228" t="str">
        <f>VLOOKUP(HelpMe7[[#This Row],[Technician]],Technicians[#All],2,FALSE)</f>
        <v>SAP Basis</v>
      </c>
      <c r="Z685" s="233" t="e">
        <f>IF((TEXT("Oct 28, 2024 00:00 AM","mmm dd, yyyy hh:mm") - TEXT(HelpMe7[[#This Row],[Updated Creation Date]],"mmm dd, yyyy hh:mm"))&gt;0, "Yes","No")</f>
        <v>#VALUE!</v>
      </c>
      <c r="AA685" s="230">
        <f ca="1">IF(HelpMe7[[#This Row],[Updated Resolved Date]]="-",NOW()-TEXT(HelpMe7[[#This Row],[Updated Creation Date]],"mmm dd, yyyy hh:mm"),HelpMe7[[#This Row],[Updated Resolved Date]]-HelpMe7[[#This Row],[Updated Creation Date]])</f>
        <v>0.25902777777810115</v>
      </c>
      <c r="AB685" s="231" t="e">
        <f>YEAR(TEXT(HelpMe7[[#This Row],[Updated Creation Date]],"mmm dd, yyyy hh:mm"))</f>
        <v>#VALUE!</v>
      </c>
      <c r="AC685" s="228" t="e">
        <f>WEEKNUM(TEXT(HelpMe7[[#This Row],[Updated Creation Date]],"mmm dd, yyyy hh:mm"),2)</f>
        <v>#VALUE!</v>
      </c>
      <c r="AD685" s="228" t="e">
        <f>_xlfn.CONCAT(HelpMe7[[#This Row],[Year]],"-W",HelpMe7[[#This Row],[Week'#]])</f>
        <v>#VALUE!</v>
      </c>
      <c r="AE685" s="228" t="str">
        <f>IFERROR(VLOOKUP(HelpMe7[[#This Row],[ID]],CGTracker[#All],11,FALSE),"No CG Status Found")</f>
        <v>No CG Status Found</v>
      </c>
      <c r="AF685" s="228" t="e">
        <f>MONTH(TEXT(HelpMe7[[#This Row],[Updated Creation Date]],"mmm dd, yyyy hh:mm"))</f>
        <v>#VALUE!</v>
      </c>
      <c r="AG685" s="228" t="e">
        <f>_xlfn.CONCAT(HelpMe7[[#This Row],[Year]],"-M",HelpMe7[[#This Row],[Month]])</f>
        <v>#VALUE!</v>
      </c>
      <c r="AH685" s="228" t="str">
        <f ca="1">IF(HelpMe7[[#This Row],[Age]]&lt;2,"Less than 2",IF(HelpMe7[[#This Row],[Age]]&lt;5,"From 2 to 5",IF(HelpMe7[[#This Row],[Age]]&lt;10,"From 5 to 10","More than 10")))</f>
        <v>Less than 2</v>
      </c>
      <c r="AI6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45575.381249999999</v>
      </c>
      <c r="AJ6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45575.640277777777</v>
      </c>
    </row>
    <row r="686" spans="1:36" ht="26">
      <c r="A686" s="237" t="s">
        <v>6023</v>
      </c>
      <c r="B686" s="224" t="s">
        <v>117</v>
      </c>
      <c r="C686" s="224" t="s">
        <v>795</v>
      </c>
      <c r="D686" s="1" t="s">
        <v>2191</v>
      </c>
      <c r="E686" s="224" t="s">
        <v>2192</v>
      </c>
      <c r="F686" s="224" t="s">
        <v>843</v>
      </c>
      <c r="G686" s="224" t="s">
        <v>844</v>
      </c>
      <c r="H686" s="224" t="s">
        <v>403</v>
      </c>
      <c r="I686" s="227" t="s">
        <v>6024</v>
      </c>
      <c r="J686" s="225" t="s">
        <v>6025</v>
      </c>
      <c r="K686" s="224" t="s">
        <v>885</v>
      </c>
      <c r="L686" s="225" t="s">
        <v>4612</v>
      </c>
      <c r="M686" s="224" t="s">
        <v>846</v>
      </c>
      <c r="N686" s="224" t="s">
        <v>968</v>
      </c>
      <c r="O686" s="224" t="s">
        <v>848</v>
      </c>
      <c r="P686" s="225" t="s">
        <v>4612</v>
      </c>
      <c r="Q686" s="224" t="s">
        <v>795</v>
      </c>
      <c r="R686" s="225" t="s">
        <v>6026</v>
      </c>
      <c r="S686" s="225" t="s">
        <v>6026</v>
      </c>
      <c r="T686" s="225" t="s">
        <v>6025</v>
      </c>
      <c r="U686" s="224" t="s">
        <v>885</v>
      </c>
      <c r="V686" s="224" t="s">
        <v>1260</v>
      </c>
      <c r="W686" s="224" t="s">
        <v>888</v>
      </c>
      <c r="X686" s="228" t="str">
        <f>VLOOKUP(HelpMe7[[#This Row],[Technician]],Technicians[#All],3,FALSE)</f>
        <v>RAK Ceramics</v>
      </c>
      <c r="Y686" s="228" t="str">
        <f>VLOOKUP(HelpMe7[[#This Row],[Technician]],Technicians[#All],2,FALSE)</f>
        <v>SAP Basis</v>
      </c>
      <c r="Z686" s="230" t="e">
        <f>IF((TEXT("Oct 28, 2024 00:00 AM","mmm dd, yyyy hh:mm") - TEXT(HelpMe7[[#This Row],[Updated Creation Date]],"mmm dd, yyyy hh:mm"))&gt;0, "Yes","No")</f>
        <v>#VALUE!</v>
      </c>
      <c r="AA686" s="230">
        <f ca="1">IF(HelpMe7[[#This Row],[Updated Resolved Date]]="-",NOW()-TEXT(HelpMe7[[#This Row],[Updated Creation Date]],"mmm dd, yyyy hh:mm"),HelpMe7[[#This Row],[Updated Resolved Date]]-HelpMe7[[#This Row],[Updated Creation Date]])</f>
        <v>5.2291666666642413</v>
      </c>
      <c r="AB686" s="231" t="e">
        <f>YEAR(TEXT(HelpMe7[[#This Row],[Updated Creation Date]],"mmm dd, yyyy hh:mm"))</f>
        <v>#VALUE!</v>
      </c>
      <c r="AC686" s="228" t="e">
        <f>WEEKNUM(TEXT(HelpMe7[[#This Row],[Updated Creation Date]],"mmm dd, yyyy hh:mm"),2)</f>
        <v>#VALUE!</v>
      </c>
      <c r="AD686" s="228" t="e">
        <f>_xlfn.CONCAT(HelpMe7[[#This Row],[Year]],"-W",HelpMe7[[#This Row],[Week'#]])</f>
        <v>#VALUE!</v>
      </c>
      <c r="AE686" s="228" t="str">
        <f>IFERROR(VLOOKUP(HelpMe7[[#This Row],[ID]],CGTracker[#All],11,FALSE),"No CG Status Found")</f>
        <v>No CG Status Found</v>
      </c>
      <c r="AF686" s="228" t="e">
        <f>MONTH(TEXT(HelpMe7[[#This Row],[Updated Creation Date]],"mmm dd, yyyy hh:mm"))</f>
        <v>#VALUE!</v>
      </c>
      <c r="AG686" s="228" t="e">
        <f>_xlfn.CONCAT(HelpMe7[[#This Row],[Year]],"-M",HelpMe7[[#This Row],[Month]])</f>
        <v>#VALUE!</v>
      </c>
      <c r="AH686" s="228" t="str">
        <f ca="1">IF(HelpMe7[[#This Row],[Age]]&lt;2,"Less than 2",IF(HelpMe7[[#This Row],[Age]]&lt;5,"From 2 to 5",IF(HelpMe7[[#This Row],[Age]]&lt;10,"From 5 to 10","More than 10")))</f>
        <v>From 5 to 10</v>
      </c>
      <c r="AI6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45575.404861111114</v>
      </c>
      <c r="AJ6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45580.634027777778</v>
      </c>
    </row>
    <row r="687" spans="1:36" ht="14.5">
      <c r="A687" s="237" t="s">
        <v>6027</v>
      </c>
      <c r="B687" s="224" t="s">
        <v>117</v>
      </c>
      <c r="C687" s="224" t="s">
        <v>795</v>
      </c>
      <c r="D687" s="1" t="s">
        <v>6028</v>
      </c>
      <c r="E687" s="224" t="s">
        <v>953</v>
      </c>
      <c r="F687" s="224" t="s">
        <v>843</v>
      </c>
      <c r="G687" s="224" t="s">
        <v>844</v>
      </c>
      <c r="H687" s="224" t="s">
        <v>403</v>
      </c>
      <c r="I687" s="227" t="s">
        <v>6029</v>
      </c>
      <c r="J687" s="225" t="s">
        <v>6030</v>
      </c>
      <c r="K687" s="224" t="s">
        <v>845</v>
      </c>
      <c r="L687" s="225" t="s">
        <v>5016</v>
      </c>
      <c r="M687" s="224" t="s">
        <v>846</v>
      </c>
      <c r="N687" s="224" t="s">
        <v>912</v>
      </c>
      <c r="O687" s="224" t="s">
        <v>848</v>
      </c>
      <c r="P687" s="225" t="s">
        <v>5016</v>
      </c>
      <c r="Q687" s="224" t="s">
        <v>795</v>
      </c>
      <c r="R687" s="225" t="s">
        <v>6031</v>
      </c>
      <c r="S687" s="225" t="s">
        <v>6031</v>
      </c>
      <c r="T687" s="225" t="s">
        <v>6030</v>
      </c>
      <c r="U687" s="224" t="s">
        <v>885</v>
      </c>
      <c r="V687" s="224" t="s">
        <v>1260</v>
      </c>
      <c r="W687" s="224" t="s">
        <v>850</v>
      </c>
      <c r="X687" s="228" t="str">
        <f>VLOOKUP(HelpMe7[[#This Row],[Technician]],Technicians[#All],3,FALSE)</f>
        <v>RAK Ceramics</v>
      </c>
      <c r="Y687" s="228" t="str">
        <f>VLOOKUP(HelpMe7[[#This Row],[Technician]],Technicians[#All],2,FALSE)</f>
        <v>SAP Basis</v>
      </c>
      <c r="Z687" s="233" t="e">
        <f>IF((TEXT("Oct 28, 2024 00:00 AM","mmm dd, yyyy hh:mm") - TEXT(HelpMe7[[#This Row],[Updated Creation Date]],"mmm dd, yyyy hh:mm"))&gt;0, "Yes","No")</f>
        <v>#VALUE!</v>
      </c>
      <c r="AA687" s="230">
        <f ca="1">IF(HelpMe7[[#This Row],[Updated Resolved Date]]="-",NOW()-TEXT(HelpMe7[[#This Row],[Updated Creation Date]],"mmm dd, yyyy hh:mm"),HelpMe7[[#This Row],[Updated Resolved Date]]-HelpMe7[[#This Row],[Updated Creation Date]])</f>
        <v>1.0597222222204437</v>
      </c>
      <c r="AB687" s="231" t="e">
        <f>YEAR(TEXT(HelpMe7[[#This Row],[Updated Creation Date]],"mmm dd, yyyy hh:mm"))</f>
        <v>#VALUE!</v>
      </c>
      <c r="AC687" s="228" t="e">
        <f>WEEKNUM(TEXT(HelpMe7[[#This Row],[Updated Creation Date]],"mmm dd, yyyy hh:mm"),2)</f>
        <v>#VALUE!</v>
      </c>
      <c r="AD687" s="228" t="e">
        <f>_xlfn.CONCAT(HelpMe7[[#This Row],[Year]],"-W",HelpMe7[[#This Row],[Week'#]])</f>
        <v>#VALUE!</v>
      </c>
      <c r="AE687" s="228" t="str">
        <f>IFERROR(VLOOKUP(HelpMe7[[#This Row],[ID]],CGTracker[#All],11,FALSE),"No CG Status Found")</f>
        <v>No CG Status Found</v>
      </c>
      <c r="AF687" s="228" t="e">
        <f>MONTH(TEXT(HelpMe7[[#This Row],[Updated Creation Date]],"mmm dd, yyyy hh:mm"))</f>
        <v>#VALUE!</v>
      </c>
      <c r="AG687" s="228" t="e">
        <f>_xlfn.CONCAT(HelpMe7[[#This Row],[Year]],"-M",HelpMe7[[#This Row],[Month]])</f>
        <v>#VALUE!</v>
      </c>
      <c r="AH687" s="228" t="str">
        <f ca="1">IF(HelpMe7[[#This Row],[Age]]&lt;2,"Less than 2",IF(HelpMe7[[#This Row],[Age]]&lt;5,"From 2 to 5",IF(HelpMe7[[#This Row],[Age]]&lt;10,"From 5 to 10","More than 10")))</f>
        <v>Less than 2</v>
      </c>
      <c r="AI6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45575.638888888891</v>
      </c>
      <c r="AJ6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45576.698611111111</v>
      </c>
    </row>
    <row r="688" spans="1:36" ht="26">
      <c r="A688" s="237" t="s">
        <v>6032</v>
      </c>
      <c r="B688" s="224" t="s">
        <v>117</v>
      </c>
      <c r="C688" s="224" t="s">
        <v>795</v>
      </c>
      <c r="D688" s="1" t="s">
        <v>889</v>
      </c>
      <c r="E688" s="224" t="s">
        <v>890</v>
      </c>
      <c r="F688" s="224" t="s">
        <v>843</v>
      </c>
      <c r="G688" s="224" t="s">
        <v>844</v>
      </c>
      <c r="H688" s="224" t="s">
        <v>403</v>
      </c>
      <c r="I688" s="227" t="s">
        <v>6033</v>
      </c>
      <c r="J688" s="225" t="s">
        <v>6034</v>
      </c>
      <c r="K688" s="224" t="s">
        <v>885</v>
      </c>
      <c r="L688" s="225" t="s">
        <v>5504</v>
      </c>
      <c r="M688" s="224" t="s">
        <v>846</v>
      </c>
      <c r="N688" s="224" t="s">
        <v>891</v>
      </c>
      <c r="O688" s="224" t="s">
        <v>848</v>
      </c>
      <c r="P688" s="225" t="s">
        <v>5504</v>
      </c>
      <c r="Q688" s="224" t="s">
        <v>795</v>
      </c>
      <c r="R688" s="225" t="s">
        <v>6035</v>
      </c>
      <c r="S688" s="225" t="s">
        <v>6035</v>
      </c>
      <c r="T688" s="225" t="s">
        <v>6034</v>
      </c>
      <c r="U688" s="224" t="s">
        <v>885</v>
      </c>
      <c r="V688" s="224" t="s">
        <v>6036</v>
      </c>
      <c r="W688" s="224" t="s">
        <v>888</v>
      </c>
      <c r="X688" s="228" t="str">
        <f>VLOOKUP(HelpMe7[[#This Row],[Technician]],Technicians[#All],3,FALSE)</f>
        <v>RAK Ceramics</v>
      </c>
      <c r="Y688" s="228" t="str">
        <f>VLOOKUP(HelpMe7[[#This Row],[Technician]],Technicians[#All],2,FALSE)</f>
        <v>SAP Basis</v>
      </c>
      <c r="Z688" s="233" t="e">
        <f>IF((TEXT("Oct 28, 2024 00:00 AM","mmm dd, yyyy hh:mm") - TEXT(HelpMe7[[#This Row],[Updated Creation Date]],"mmm dd, yyyy hh:mm"))&gt;0, "Yes","No")</f>
        <v>#VALUE!</v>
      </c>
      <c r="AA688" s="230">
        <f ca="1">IF(HelpMe7[[#This Row],[Updated Resolved Date]]="-",NOW()-TEXT(HelpMe7[[#This Row],[Updated Creation Date]],"mmm dd, yyyy hh:mm"),HelpMe7[[#This Row],[Updated Resolved Date]]-HelpMe7[[#This Row],[Updated Creation Date]])</f>
        <v>7.8993055555547471</v>
      </c>
      <c r="AB688" s="231" t="e">
        <f>YEAR(TEXT(HelpMe7[[#This Row],[Updated Creation Date]],"mmm dd, yyyy hh:mm"))</f>
        <v>#VALUE!</v>
      </c>
      <c r="AC688" s="228" t="e">
        <f>WEEKNUM(TEXT(HelpMe7[[#This Row],[Updated Creation Date]],"mmm dd, yyyy hh:mm"),2)</f>
        <v>#VALUE!</v>
      </c>
      <c r="AD688" s="228" t="e">
        <f>_xlfn.CONCAT(HelpMe7[[#This Row],[Year]],"-W",HelpMe7[[#This Row],[Week'#]])</f>
        <v>#VALUE!</v>
      </c>
      <c r="AE688" s="228" t="str">
        <f>IFERROR(VLOOKUP(HelpMe7[[#This Row],[ID]],CGTracker[#All],11,FALSE),"No CG Status Found")</f>
        <v>No CG Status Found</v>
      </c>
      <c r="AF688" s="228" t="e">
        <f>MONTH(TEXT(HelpMe7[[#This Row],[Updated Creation Date]],"mmm dd, yyyy hh:mm"))</f>
        <v>#VALUE!</v>
      </c>
      <c r="AG688" s="228" t="e">
        <f>_xlfn.CONCAT(HelpMe7[[#This Row],[Year]],"-M",HelpMe7[[#This Row],[Month]])</f>
        <v>#VALUE!</v>
      </c>
      <c r="AH688" s="228" t="str">
        <f ca="1">IF(HelpMe7[[#This Row],[Age]]&lt;2,"Less than 2",IF(HelpMe7[[#This Row],[Age]]&lt;5,"From 2 to 5",IF(HelpMe7[[#This Row],[Age]]&lt;10,"From 5 to 10","More than 10")))</f>
        <v>From 5 to 10</v>
      </c>
      <c r="AI6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45575.718055555553</v>
      </c>
      <c r="AJ6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45583.617361111108</v>
      </c>
    </row>
    <row r="689" spans="1:36" ht="14.5">
      <c r="A689" s="237" t="s">
        <v>6037</v>
      </c>
      <c r="B689" s="224" t="s">
        <v>117</v>
      </c>
      <c r="C689" s="224" t="s">
        <v>795</v>
      </c>
      <c r="D689" s="1" t="s">
        <v>6038</v>
      </c>
      <c r="E689" s="224" t="s">
        <v>1102</v>
      </c>
      <c r="F689" s="224" t="s">
        <v>843</v>
      </c>
      <c r="G689" s="224" t="s">
        <v>844</v>
      </c>
      <c r="H689" s="224" t="s">
        <v>403</v>
      </c>
      <c r="I689" s="227" t="s">
        <v>6008</v>
      </c>
      <c r="J689" s="225" t="s">
        <v>6039</v>
      </c>
      <c r="K689" s="224" t="s">
        <v>845</v>
      </c>
      <c r="L689" s="225" t="s">
        <v>6040</v>
      </c>
      <c r="M689" s="224" t="s">
        <v>1102</v>
      </c>
      <c r="N689" s="224" t="s">
        <v>971</v>
      </c>
      <c r="O689" s="224" t="s">
        <v>848</v>
      </c>
      <c r="P689" s="225" t="s">
        <v>6040</v>
      </c>
      <c r="Q689" s="224" t="s">
        <v>795</v>
      </c>
      <c r="R689" s="225" t="s">
        <v>6041</v>
      </c>
      <c r="S689" s="225" t="s">
        <v>6042</v>
      </c>
      <c r="T689" s="225" t="s">
        <v>6039</v>
      </c>
      <c r="U689" s="224" t="s">
        <v>885</v>
      </c>
      <c r="V689" s="224" t="s">
        <v>1260</v>
      </c>
      <c r="W689" s="224" t="s">
        <v>850</v>
      </c>
      <c r="X689" s="228" t="str">
        <f>VLOOKUP(HelpMe7[[#This Row],[Technician]],Technicians[#All],3,FALSE)</f>
        <v>RAK Ceramics</v>
      </c>
      <c r="Y689" s="228" t="str">
        <f>VLOOKUP(HelpMe7[[#This Row],[Technician]],Technicians[#All],2,FALSE)</f>
        <v>SAP Basis</v>
      </c>
      <c r="Z689" s="233" t="e">
        <f>IF((TEXT("Oct 28, 2024 00:00 AM","mmm dd, yyyy hh:mm") - TEXT(HelpMe7[[#This Row],[Updated Creation Date]],"mmm dd, yyyy hh:mm"))&gt;0, "Yes","No")</f>
        <v>#VALUE!</v>
      </c>
      <c r="AA689" s="230">
        <f ca="1">IF(HelpMe7[[#This Row],[Updated Resolved Date]]="-",NOW()-TEXT(HelpMe7[[#This Row],[Updated Creation Date]],"mmm dd, yyyy hh:mm"),HelpMe7[[#This Row],[Updated Resolved Date]]-HelpMe7[[#This Row],[Updated Creation Date]])</f>
        <v>34.027083333334303</v>
      </c>
      <c r="AB689" s="231" t="e">
        <f>YEAR(TEXT(HelpMe7[[#This Row],[Updated Creation Date]],"mmm dd, yyyy hh:mm"))</f>
        <v>#VALUE!</v>
      </c>
      <c r="AC689" s="228" t="e">
        <f>WEEKNUM(TEXT(HelpMe7[[#This Row],[Updated Creation Date]],"mmm dd, yyyy hh:mm"),2)</f>
        <v>#VALUE!</v>
      </c>
      <c r="AD689" s="228" t="e">
        <f>_xlfn.CONCAT(HelpMe7[[#This Row],[Year]],"-W",HelpMe7[[#This Row],[Week'#]])</f>
        <v>#VALUE!</v>
      </c>
      <c r="AE689" s="228" t="str">
        <f>IFERROR(VLOOKUP(HelpMe7[[#This Row],[ID]],CGTracker[#All],11,FALSE),"No CG Status Found")</f>
        <v>No CG Status Found</v>
      </c>
      <c r="AF689" s="228" t="e">
        <f>MONTH(TEXT(HelpMe7[[#This Row],[Updated Creation Date]],"mmm dd, yyyy hh:mm"))</f>
        <v>#VALUE!</v>
      </c>
      <c r="AG689" s="228" t="e">
        <f>_xlfn.CONCAT(HelpMe7[[#This Row],[Year]],"-M",HelpMe7[[#This Row],[Month]])</f>
        <v>#VALUE!</v>
      </c>
      <c r="AH689" s="228" t="str">
        <f ca="1">IF(HelpMe7[[#This Row],[Age]]&lt;2,"Less than 2",IF(HelpMe7[[#This Row],[Age]]&lt;5,"From 2 to 5",IF(HelpMe7[[#This Row],[Age]]&lt;10,"From 5 to 10","More than 10")))</f>
        <v>More than 10</v>
      </c>
      <c r="AI6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45575.682638888888</v>
      </c>
      <c r="AJ6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45609.709722222222</v>
      </c>
    </row>
    <row r="690" spans="1:36" ht="26">
      <c r="A690" s="237" t="s">
        <v>6043</v>
      </c>
      <c r="B690" s="224" t="s">
        <v>156</v>
      </c>
      <c r="C690" s="224" t="s">
        <v>861</v>
      </c>
      <c r="D690" s="1" t="s">
        <v>1499</v>
      </c>
      <c r="E690" s="224" t="s">
        <v>1265</v>
      </c>
      <c r="F690" s="224" t="s">
        <v>854</v>
      </c>
      <c r="G690" s="224" t="s">
        <v>855</v>
      </c>
      <c r="H690" s="224" t="s">
        <v>403</v>
      </c>
      <c r="I690" s="227" t="s">
        <v>6044</v>
      </c>
      <c r="J690" s="225" t="s">
        <v>6045</v>
      </c>
      <c r="K690" s="224" t="s">
        <v>845</v>
      </c>
      <c r="L690" s="225" t="s">
        <v>6046</v>
      </c>
      <c r="M690" s="224" t="s">
        <v>1265</v>
      </c>
      <c r="N690" s="224" t="s">
        <v>1501</v>
      </c>
      <c r="O690" s="224" t="s">
        <v>848</v>
      </c>
      <c r="P690" s="225" t="s">
        <v>6046</v>
      </c>
      <c r="Q690" s="224" t="s">
        <v>795</v>
      </c>
      <c r="R690" s="225" t="s">
        <v>6047</v>
      </c>
      <c r="S690" s="225" t="s">
        <v>5965</v>
      </c>
      <c r="T690" s="225" t="s">
        <v>6045</v>
      </c>
      <c r="U690" s="224" t="s">
        <v>1260</v>
      </c>
      <c r="V690" s="224" t="s">
        <v>1260</v>
      </c>
      <c r="W690" s="224" t="s">
        <v>850</v>
      </c>
      <c r="X690" s="228" t="str">
        <f>VLOOKUP(HelpMe7[[#This Row],[Technician]],Technicians[#All],3,FALSE)</f>
        <v>RAK Ceramics</v>
      </c>
      <c r="Y690" s="228" t="str">
        <f>VLOOKUP(HelpMe7[[#This Row],[Technician]],Technicians[#All],2,FALSE)</f>
        <v>SAP PP</v>
      </c>
      <c r="Z690" s="230" t="e">
        <f>IF((TEXT("Oct 28, 2024 00:00 AM","mmm dd, yyyy hh:mm") - TEXT(HelpMe7[[#This Row],[Updated Creation Date]],"mmm dd, yyyy hh:mm"))&gt;0, "Yes","No")</f>
        <v>#VALUE!</v>
      </c>
      <c r="AA690" s="230">
        <f ca="1">IF(HelpMe7[[#This Row],[Updated Resolved Date]]="-",NOW()-TEXT(HelpMe7[[#This Row],[Updated Creation Date]],"mmm dd, yyyy hh:mm"),HelpMe7[[#This Row],[Updated Resolved Date]]-HelpMe7[[#This Row],[Updated Creation Date]])</f>
        <v>27.330555555556202</v>
      </c>
      <c r="AB690" s="231" t="e">
        <f>YEAR(TEXT(HelpMe7[[#This Row],[Updated Creation Date]],"mmm dd, yyyy hh:mm"))</f>
        <v>#VALUE!</v>
      </c>
      <c r="AC690" s="228" t="e">
        <f>WEEKNUM(TEXT(HelpMe7[[#This Row],[Updated Creation Date]],"mmm dd, yyyy hh:mm"),2)</f>
        <v>#VALUE!</v>
      </c>
      <c r="AD690" s="228" t="e">
        <f>_xlfn.CONCAT(HelpMe7[[#This Row],[Year]],"-W",HelpMe7[[#This Row],[Week'#]])</f>
        <v>#VALUE!</v>
      </c>
      <c r="AE690" s="228" t="str">
        <f>IFERROR(VLOOKUP(HelpMe7[[#This Row],[ID]],CGTracker[#All],11,FALSE),"No CG Status Found")</f>
        <v>No CG Status Found</v>
      </c>
      <c r="AF690" s="228" t="e">
        <f>MONTH(TEXT(HelpMe7[[#This Row],[Updated Creation Date]],"mmm dd, yyyy hh:mm"))</f>
        <v>#VALUE!</v>
      </c>
      <c r="AG690" s="228" t="e">
        <f>_xlfn.CONCAT(HelpMe7[[#This Row],[Year]],"-M",HelpMe7[[#This Row],[Month]])</f>
        <v>#VALUE!</v>
      </c>
      <c r="AH690" s="228" t="str">
        <f ca="1">IF(HelpMe7[[#This Row],[Age]]&lt;2,"Less than 2",IF(HelpMe7[[#This Row],[Age]]&lt;5,"From 2 to 5",IF(HelpMe7[[#This Row],[Age]]&lt;10,"From 5 to 10","More than 10")))</f>
        <v>More than 10</v>
      </c>
      <c r="AI6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45575.367361111108</v>
      </c>
      <c r="AJ6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45602.697916666664</v>
      </c>
    </row>
    <row r="691" spans="1:36" ht="14.5">
      <c r="A691" s="237" t="s">
        <v>6048</v>
      </c>
      <c r="B691" s="224" t="s">
        <v>117</v>
      </c>
      <c r="C691" s="224" t="s">
        <v>861</v>
      </c>
      <c r="D691" s="1" t="s">
        <v>6049</v>
      </c>
      <c r="E691" s="224" t="s">
        <v>1231</v>
      </c>
      <c r="F691" s="224" t="s">
        <v>843</v>
      </c>
      <c r="G691" s="224" t="s">
        <v>844</v>
      </c>
      <c r="H691" s="224" t="s">
        <v>403</v>
      </c>
      <c r="I691" s="227" t="s">
        <v>6050</v>
      </c>
      <c r="J691" s="225" t="s">
        <v>6051</v>
      </c>
      <c r="K691" s="224" t="s">
        <v>845</v>
      </c>
      <c r="L691" s="225" t="s">
        <v>4847</v>
      </c>
      <c r="M691" s="224" t="s">
        <v>1231</v>
      </c>
      <c r="N691" s="224" t="s">
        <v>983</v>
      </c>
      <c r="O691" s="224" t="s">
        <v>848</v>
      </c>
      <c r="P691" s="225" t="s">
        <v>4847</v>
      </c>
      <c r="Q691" s="224" t="s">
        <v>795</v>
      </c>
      <c r="R691" s="225" t="s">
        <v>6052</v>
      </c>
      <c r="S691" s="225" t="s">
        <v>6052</v>
      </c>
      <c r="T691" s="225" t="s">
        <v>6051</v>
      </c>
      <c r="U691" s="224" t="s">
        <v>885</v>
      </c>
      <c r="V691" s="224" t="s">
        <v>1260</v>
      </c>
      <c r="W691" s="224" t="s">
        <v>850</v>
      </c>
      <c r="X691" s="228" t="str">
        <f>VLOOKUP(HelpMe7[[#This Row],[Technician]],Technicians[#All],3,FALSE)</f>
        <v>RAK Ceramics</v>
      </c>
      <c r="Y691" s="228" t="str">
        <f>VLOOKUP(HelpMe7[[#This Row],[Technician]],Technicians[#All],2,FALSE)</f>
        <v>SAP Basis</v>
      </c>
      <c r="Z691" s="233" t="e">
        <f>IF((TEXT("Oct 28, 2024 00:00 AM","mmm dd, yyyy hh:mm") - TEXT(HelpMe7[[#This Row],[Updated Creation Date]],"mmm dd, yyyy hh:mm"))&gt;0, "Yes","No")</f>
        <v>#VALUE!</v>
      </c>
      <c r="AA691" s="230">
        <f ca="1">IF(HelpMe7[[#This Row],[Updated Resolved Date]]="-",NOW()-TEXT(HelpMe7[[#This Row],[Updated Creation Date]],"mmm dd, yyyy hh:mm"),HelpMe7[[#This Row],[Updated Resolved Date]]-HelpMe7[[#This Row],[Updated Creation Date]])</f>
        <v>4.8472222222189885</v>
      </c>
      <c r="AB691" s="231" t="e">
        <f>YEAR(TEXT(HelpMe7[[#This Row],[Updated Creation Date]],"mmm dd, yyyy hh:mm"))</f>
        <v>#VALUE!</v>
      </c>
      <c r="AC691" s="228" t="e">
        <f>WEEKNUM(TEXT(HelpMe7[[#This Row],[Updated Creation Date]],"mmm dd, yyyy hh:mm"),2)</f>
        <v>#VALUE!</v>
      </c>
      <c r="AD691" s="228" t="e">
        <f>_xlfn.CONCAT(HelpMe7[[#This Row],[Year]],"-W",HelpMe7[[#This Row],[Week'#]])</f>
        <v>#VALUE!</v>
      </c>
      <c r="AE691" s="228" t="str">
        <f>IFERROR(VLOOKUP(HelpMe7[[#This Row],[ID]],CGTracker[#All],11,FALSE),"No CG Status Found")</f>
        <v>No CG Status Found</v>
      </c>
      <c r="AF691" s="228" t="e">
        <f>MONTH(TEXT(HelpMe7[[#This Row],[Updated Creation Date]],"mmm dd, yyyy hh:mm"))</f>
        <v>#VALUE!</v>
      </c>
      <c r="AG691" s="228" t="e">
        <f>_xlfn.CONCAT(HelpMe7[[#This Row],[Year]],"-M",HelpMe7[[#This Row],[Month]])</f>
        <v>#VALUE!</v>
      </c>
      <c r="AH691" s="228" t="str">
        <f ca="1">IF(HelpMe7[[#This Row],[Age]]&lt;2,"Less than 2",IF(HelpMe7[[#This Row],[Age]]&lt;5,"From 2 to 5",IF(HelpMe7[[#This Row],[Age]]&lt;10,"From 5 to 10","More than 10")))</f>
        <v>From 2 to 5</v>
      </c>
      <c r="AI6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45575.761805555558</v>
      </c>
      <c r="AJ6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45580.609027777777</v>
      </c>
    </row>
    <row r="692" spans="1:36" ht="26">
      <c r="A692" s="237" t="s">
        <v>6053</v>
      </c>
      <c r="B692" s="224" t="s">
        <v>117</v>
      </c>
      <c r="C692" s="224" t="s">
        <v>795</v>
      </c>
      <c r="D692" s="1" t="s">
        <v>6054</v>
      </c>
      <c r="E692" s="224" t="s">
        <v>1606</v>
      </c>
      <c r="F692" s="224" t="s">
        <v>843</v>
      </c>
      <c r="G692" s="224" t="s">
        <v>844</v>
      </c>
      <c r="H692" s="224" t="s">
        <v>403</v>
      </c>
      <c r="I692" s="227" t="s">
        <v>6055</v>
      </c>
      <c r="J692" s="225" t="s">
        <v>6056</v>
      </c>
      <c r="K692" s="224" t="s">
        <v>885</v>
      </c>
      <c r="L692" s="225" t="s">
        <v>4847</v>
      </c>
      <c r="M692" s="224" t="s">
        <v>846</v>
      </c>
      <c r="N692" s="224" t="s">
        <v>1144</v>
      </c>
      <c r="O692" s="224" t="s">
        <v>848</v>
      </c>
      <c r="P692" s="225" t="s">
        <v>6057</v>
      </c>
      <c r="Q692" s="224" t="s">
        <v>795</v>
      </c>
      <c r="R692" s="225" t="s">
        <v>6058</v>
      </c>
      <c r="S692" s="225" t="s">
        <v>6058</v>
      </c>
      <c r="T692" s="225" t="s">
        <v>6056</v>
      </c>
      <c r="U692" s="224" t="s">
        <v>885</v>
      </c>
      <c r="V692" s="224" t="s">
        <v>1260</v>
      </c>
      <c r="W692" s="224" t="s">
        <v>888</v>
      </c>
      <c r="X692" s="228" t="str">
        <f>VLOOKUP(HelpMe7[[#This Row],[Technician]],Technicians[#All],3,FALSE)</f>
        <v>RAK Ceramics</v>
      </c>
      <c r="Y692" s="228" t="str">
        <f>VLOOKUP(HelpMe7[[#This Row],[Technician]],Technicians[#All],2,FALSE)</f>
        <v>SAP Basis</v>
      </c>
      <c r="Z692" s="230" t="e">
        <f>IF((TEXT("Oct 28, 2024 00:00 AM","mmm dd, yyyy hh:mm") - TEXT(HelpMe7[[#This Row],[Updated Creation Date]],"mmm dd, yyyy hh:mm"))&gt;0, "Yes","No")</f>
        <v>#VALUE!</v>
      </c>
      <c r="AA692" s="230">
        <f ca="1">IF(HelpMe7[[#This Row],[Updated Resolved Date]]="-",NOW()-TEXT(HelpMe7[[#This Row],[Updated Creation Date]],"mmm dd, yyyy hh:mm"),HelpMe7[[#This Row],[Updated Resolved Date]]-HelpMe7[[#This Row],[Updated Creation Date]])</f>
        <v>4.1888888888861402</v>
      </c>
      <c r="AB692" s="231" t="e">
        <f>YEAR(TEXT(HelpMe7[[#This Row],[Updated Creation Date]],"mmm dd, yyyy hh:mm"))</f>
        <v>#VALUE!</v>
      </c>
      <c r="AC692" s="228" t="e">
        <f>WEEKNUM(TEXT(HelpMe7[[#This Row],[Updated Creation Date]],"mmm dd, yyyy hh:mm"),2)</f>
        <v>#VALUE!</v>
      </c>
      <c r="AD692" s="228" t="e">
        <f>_xlfn.CONCAT(HelpMe7[[#This Row],[Year]],"-W",HelpMe7[[#This Row],[Week'#]])</f>
        <v>#VALUE!</v>
      </c>
      <c r="AE692" s="228" t="str">
        <f>IFERROR(VLOOKUP(HelpMe7[[#This Row],[ID]],CGTracker[#All],11,FALSE),"No CG Status Found")</f>
        <v>No CG Status Found</v>
      </c>
      <c r="AF692" s="228" t="e">
        <f>MONTH(TEXT(HelpMe7[[#This Row],[Updated Creation Date]],"mmm dd, yyyy hh:mm"))</f>
        <v>#VALUE!</v>
      </c>
      <c r="AG692" s="228" t="e">
        <f>_xlfn.CONCAT(HelpMe7[[#This Row],[Year]],"-M",HelpMe7[[#This Row],[Month]])</f>
        <v>#VALUE!</v>
      </c>
      <c r="AH692" s="228" t="str">
        <f ca="1">IF(HelpMe7[[#This Row],[Age]]&lt;2,"Less than 2",IF(HelpMe7[[#This Row],[Age]]&lt;5,"From 2 to 5",IF(HelpMe7[[#This Row],[Age]]&lt;10,"From 5 to 10","More than 10")))</f>
        <v>From 2 to 5</v>
      </c>
      <c r="AI6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45576.42291666667</v>
      </c>
      <c r="AJ6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45580.611805555556</v>
      </c>
    </row>
    <row r="693" spans="1:36" ht="14.5">
      <c r="A693" s="237" t="s">
        <v>6059</v>
      </c>
      <c r="B693" s="224" t="s">
        <v>117</v>
      </c>
      <c r="C693" s="224" t="s">
        <v>795</v>
      </c>
      <c r="D693" s="1" t="s">
        <v>1739</v>
      </c>
      <c r="E693" s="224" t="s">
        <v>1740</v>
      </c>
      <c r="F693" s="224" t="s">
        <v>843</v>
      </c>
      <c r="G693" s="224" t="s">
        <v>844</v>
      </c>
      <c r="H693" s="224" t="s">
        <v>403</v>
      </c>
      <c r="I693" s="227" t="s">
        <v>6060</v>
      </c>
      <c r="J693" s="225" t="s">
        <v>6061</v>
      </c>
      <c r="K693" s="224" t="s">
        <v>845</v>
      </c>
      <c r="L693" s="225" t="s">
        <v>4847</v>
      </c>
      <c r="M693" s="224" t="s">
        <v>846</v>
      </c>
      <c r="N693" s="224" t="s">
        <v>927</v>
      </c>
      <c r="O693" s="224" t="s">
        <v>848</v>
      </c>
      <c r="P693" s="225" t="s">
        <v>4847</v>
      </c>
      <c r="Q693" s="224" t="s">
        <v>795</v>
      </c>
      <c r="R693" s="225" t="s">
        <v>6062</v>
      </c>
      <c r="S693" s="225" t="s">
        <v>6062</v>
      </c>
      <c r="T693" s="225" t="s">
        <v>6061</v>
      </c>
      <c r="U693" s="224" t="s">
        <v>885</v>
      </c>
      <c r="V693" s="224" t="s">
        <v>1260</v>
      </c>
      <c r="W693" s="224" t="s">
        <v>850</v>
      </c>
      <c r="X693" s="228" t="str">
        <f>VLOOKUP(HelpMe7[[#This Row],[Technician]],Technicians[#All],3,FALSE)</f>
        <v>RAK Ceramics</v>
      </c>
      <c r="Y693" s="228" t="str">
        <f>VLOOKUP(HelpMe7[[#This Row],[Technician]],Technicians[#All],2,FALSE)</f>
        <v>SAP Basis</v>
      </c>
      <c r="Z693" s="233" t="e">
        <f>IF((TEXT("Oct 28, 2024 00:00 AM","mmm dd, yyyy hh:mm") - TEXT(HelpMe7[[#This Row],[Updated Creation Date]],"mmm dd, yyyy hh:mm"))&gt;0, "Yes","No")</f>
        <v>#VALUE!</v>
      </c>
      <c r="AA693" s="230">
        <f ca="1">IF(HelpMe7[[#This Row],[Updated Resolved Date]]="-",NOW()-TEXT(HelpMe7[[#This Row],[Updated Creation Date]],"mmm dd, yyyy hh:mm"),HelpMe7[[#This Row],[Updated Resolved Date]]-HelpMe7[[#This Row],[Updated Creation Date]])</f>
        <v>1.2638888888905058</v>
      </c>
      <c r="AB693" s="231" t="e">
        <f>YEAR(TEXT(HelpMe7[[#This Row],[Updated Creation Date]],"mmm dd, yyyy hh:mm"))</f>
        <v>#VALUE!</v>
      </c>
      <c r="AC693" s="228" t="e">
        <f>WEEKNUM(TEXT(HelpMe7[[#This Row],[Updated Creation Date]],"mmm dd, yyyy hh:mm"),2)</f>
        <v>#VALUE!</v>
      </c>
      <c r="AD693" s="228" t="e">
        <f>_xlfn.CONCAT(HelpMe7[[#This Row],[Year]],"-W",HelpMe7[[#This Row],[Week'#]])</f>
        <v>#VALUE!</v>
      </c>
      <c r="AE693" s="228" t="str">
        <f>IFERROR(VLOOKUP(HelpMe7[[#This Row],[ID]],CGTracker[#All],11,FALSE),"No CG Status Found")</f>
        <v>No CG Status Found</v>
      </c>
      <c r="AF693" s="228" t="e">
        <f>MONTH(TEXT(HelpMe7[[#This Row],[Updated Creation Date]],"mmm dd, yyyy hh:mm"))</f>
        <v>#VALUE!</v>
      </c>
      <c r="AG693" s="228" t="e">
        <f>_xlfn.CONCAT(HelpMe7[[#This Row],[Year]],"-M",HelpMe7[[#This Row],[Month]])</f>
        <v>#VALUE!</v>
      </c>
      <c r="AH693" s="228" t="str">
        <f ca="1">IF(HelpMe7[[#This Row],[Age]]&lt;2,"Less than 2",IF(HelpMe7[[#This Row],[Age]]&lt;5,"From 2 to 5",IF(HelpMe7[[#This Row],[Age]]&lt;10,"From 5 to 10","More than 10")))</f>
        <v>Less than 2</v>
      </c>
      <c r="AI6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45579.352777777778</v>
      </c>
      <c r="AJ6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45580.616666666669</v>
      </c>
    </row>
    <row r="694" spans="1:36" ht="26">
      <c r="A694" s="237" t="s">
        <v>6063</v>
      </c>
      <c r="B694" s="224" t="s">
        <v>156</v>
      </c>
      <c r="C694" s="224" t="s">
        <v>861</v>
      </c>
      <c r="D694" s="1" t="s">
        <v>175</v>
      </c>
      <c r="E694" s="224" t="s">
        <v>1249</v>
      </c>
      <c r="F694" s="224" t="s">
        <v>941</v>
      </c>
      <c r="G694" s="224" t="s">
        <v>980</v>
      </c>
      <c r="H694" s="224" t="s">
        <v>746</v>
      </c>
      <c r="I694" s="227" t="s">
        <v>6064</v>
      </c>
      <c r="J694" s="225" t="s">
        <v>6065</v>
      </c>
      <c r="K694" s="224" t="s">
        <v>845</v>
      </c>
      <c r="L694" s="225" t="s">
        <v>1260</v>
      </c>
      <c r="M694" s="224" t="s">
        <v>846</v>
      </c>
      <c r="N694" s="224" t="s">
        <v>860</v>
      </c>
      <c r="O694" s="224" t="s">
        <v>920</v>
      </c>
      <c r="P694" s="225" t="s">
        <v>6066</v>
      </c>
      <c r="Q694" s="224" t="s">
        <v>861</v>
      </c>
      <c r="R694" s="225" t="s">
        <v>1260</v>
      </c>
      <c r="S694" s="225" t="s">
        <v>6067</v>
      </c>
      <c r="T694" s="225" t="s">
        <v>6065</v>
      </c>
      <c r="U694" s="224" t="s">
        <v>1260</v>
      </c>
      <c r="V694" s="224" t="s">
        <v>6068</v>
      </c>
      <c r="W694" s="224" t="s">
        <v>850</v>
      </c>
      <c r="X694" s="228" t="str">
        <f>VLOOKUP(HelpMe7[[#This Row],[Technician]],Technicians[#All],3,FALSE)</f>
        <v>Capgemini</v>
      </c>
      <c r="Y694" s="228" t="str">
        <f>VLOOKUP(HelpMe7[[#This Row],[Technician]],Technicians[#All],2,FALSE)</f>
        <v>SAP FICO</v>
      </c>
      <c r="Z694" s="233" t="e">
        <f>IF((TEXT("Oct 28, 2024 00:00 AM","mmm dd, yyyy hh:mm") - TEXT(HelpMe7[[#This Row],[Updated Creation Date]],"mmm dd, yyyy hh:mm"))&gt;0, "Yes","No")</f>
        <v>#VALUE!</v>
      </c>
      <c r="AA694" s="230">
        <f ca="1">IF(HelpMe7[[#This Row],[Updated Resolved Date]]="-",NOW()-TEXT(HelpMe7[[#This Row],[Updated Creation Date]],"mmm dd, yyyy hh:mm"),HelpMe7[[#This Row],[Updated Resolved Date]]-HelpMe7[[#This Row],[Updated Creation Date]])</f>
        <v>73.367251273142756</v>
      </c>
      <c r="AB694" s="231" t="e">
        <f>YEAR(TEXT(HelpMe7[[#This Row],[Updated Creation Date]],"mmm dd, yyyy hh:mm"))</f>
        <v>#VALUE!</v>
      </c>
      <c r="AC694" s="228" t="e">
        <f>WEEKNUM(TEXT(HelpMe7[[#This Row],[Updated Creation Date]],"mmm dd, yyyy hh:mm"),2)</f>
        <v>#VALUE!</v>
      </c>
      <c r="AD694" s="228" t="e">
        <f>_xlfn.CONCAT(HelpMe7[[#This Row],[Year]],"-W",HelpMe7[[#This Row],[Week'#]])</f>
        <v>#VALUE!</v>
      </c>
      <c r="AE694" s="228" t="str">
        <f>IFERROR(VLOOKUP(HelpMe7[[#This Row],[ID]],CGTracker[#All],11,FALSE),"No CG Status Found")</f>
        <v>No CG Status Found</v>
      </c>
      <c r="AF694" s="228" t="e">
        <f>MONTH(TEXT(HelpMe7[[#This Row],[Updated Creation Date]],"mmm dd, yyyy hh:mm"))</f>
        <v>#VALUE!</v>
      </c>
      <c r="AG694" s="228" t="e">
        <f>_xlfn.CONCAT(HelpMe7[[#This Row],[Year]],"-M",HelpMe7[[#This Row],[Month]])</f>
        <v>#VALUE!</v>
      </c>
      <c r="AH694" s="228" t="str">
        <f ca="1">IF(HelpMe7[[#This Row],[Age]]&lt;2,"Less than 2",IF(HelpMe7[[#This Row],[Age]]&lt;5,"From 2 to 5",IF(HelpMe7[[#This Row],[Age]]&lt;10,"From 5 to 10","More than 10")))</f>
        <v>More than 10</v>
      </c>
      <c r="AI6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45579.418055555558</v>
      </c>
      <c r="AJ6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695" spans="1:36" ht="14.5">
      <c r="A695" s="237" t="s">
        <v>6069</v>
      </c>
      <c r="B695" s="224" t="s">
        <v>117</v>
      </c>
      <c r="C695" s="224" t="s">
        <v>795</v>
      </c>
      <c r="D695" s="1" t="s">
        <v>1741</v>
      </c>
      <c r="E695" s="224" t="s">
        <v>1742</v>
      </c>
      <c r="F695" s="224" t="s">
        <v>843</v>
      </c>
      <c r="G695" s="224" t="s">
        <v>844</v>
      </c>
      <c r="H695" s="224" t="s">
        <v>403</v>
      </c>
      <c r="I695" s="227" t="s">
        <v>6070</v>
      </c>
      <c r="J695" s="225" t="s">
        <v>6071</v>
      </c>
      <c r="K695" s="224" t="s">
        <v>845</v>
      </c>
      <c r="L695" s="225" t="s">
        <v>5892</v>
      </c>
      <c r="M695" s="224" t="s">
        <v>846</v>
      </c>
      <c r="N695" s="224" t="s">
        <v>959</v>
      </c>
      <c r="O695" s="224" t="s">
        <v>848</v>
      </c>
      <c r="P695" s="225" t="s">
        <v>5892</v>
      </c>
      <c r="Q695" s="224" t="s">
        <v>795</v>
      </c>
      <c r="R695" s="225" t="s">
        <v>6072</v>
      </c>
      <c r="S695" s="225" t="s">
        <v>6073</v>
      </c>
      <c r="T695" s="225" t="s">
        <v>6071</v>
      </c>
      <c r="U695" s="224" t="s">
        <v>885</v>
      </c>
      <c r="V695" s="224" t="s">
        <v>1260</v>
      </c>
      <c r="W695" s="224" t="s">
        <v>850</v>
      </c>
      <c r="X695" s="228" t="str">
        <f>VLOOKUP(HelpMe7[[#This Row],[Technician]],Technicians[#All],3,FALSE)</f>
        <v>RAK Ceramics</v>
      </c>
      <c r="Y695" s="228" t="str">
        <f>VLOOKUP(HelpMe7[[#This Row],[Technician]],Technicians[#All],2,FALSE)</f>
        <v>SAP Basis</v>
      </c>
      <c r="Z695" s="233" t="e">
        <f>IF((TEXT("Oct 28, 2024 00:00 AM","mmm dd, yyyy hh:mm") - TEXT(HelpMe7[[#This Row],[Updated Creation Date]],"mmm dd, yyyy hh:mm"))&gt;0, "Yes","No")</f>
        <v>#VALUE!</v>
      </c>
      <c r="AA695" s="230">
        <f ca="1">IF(HelpMe7[[#This Row],[Updated Resolved Date]]="-",NOW()-TEXT(HelpMe7[[#This Row],[Updated Creation Date]],"mmm dd, yyyy hh:mm"),HelpMe7[[#This Row],[Updated Resolved Date]]-HelpMe7[[#This Row],[Updated Creation Date]])</f>
        <v>7.265277777776646</v>
      </c>
      <c r="AB695" s="231" t="e">
        <f>YEAR(TEXT(HelpMe7[[#This Row],[Updated Creation Date]],"mmm dd, yyyy hh:mm"))</f>
        <v>#VALUE!</v>
      </c>
      <c r="AC695" s="228" t="e">
        <f>WEEKNUM(TEXT(HelpMe7[[#This Row],[Updated Creation Date]],"mmm dd, yyyy hh:mm"),2)</f>
        <v>#VALUE!</v>
      </c>
      <c r="AD695" s="228" t="e">
        <f>_xlfn.CONCAT(HelpMe7[[#This Row],[Year]],"-W",HelpMe7[[#This Row],[Week'#]])</f>
        <v>#VALUE!</v>
      </c>
      <c r="AE695" s="228" t="str">
        <f>IFERROR(VLOOKUP(HelpMe7[[#This Row],[ID]],CGTracker[#All],11,FALSE),"No CG Status Found")</f>
        <v>No CG Status Found</v>
      </c>
      <c r="AF695" s="228" t="e">
        <f>MONTH(TEXT(HelpMe7[[#This Row],[Updated Creation Date]],"mmm dd, yyyy hh:mm"))</f>
        <v>#VALUE!</v>
      </c>
      <c r="AG695" s="228" t="e">
        <f>_xlfn.CONCAT(HelpMe7[[#This Row],[Year]],"-M",HelpMe7[[#This Row],[Month]])</f>
        <v>#VALUE!</v>
      </c>
      <c r="AH695" s="228" t="str">
        <f ca="1">IF(HelpMe7[[#This Row],[Age]]&lt;2,"Less than 2",IF(HelpMe7[[#This Row],[Age]]&lt;5,"From 2 to 5",IF(HelpMe7[[#This Row],[Age]]&lt;10,"From 5 to 10","More than 10")))</f>
        <v>From 5 to 10</v>
      </c>
      <c r="AI6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45579.431250000001</v>
      </c>
      <c r="AJ6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45586.696527777778</v>
      </c>
    </row>
    <row r="696" spans="1:36" ht="26">
      <c r="A696" s="237" t="s">
        <v>6074</v>
      </c>
      <c r="B696" s="224" t="s">
        <v>117</v>
      </c>
      <c r="C696" s="224" t="s">
        <v>795</v>
      </c>
      <c r="D696" s="1" t="s">
        <v>6075</v>
      </c>
      <c r="E696" s="224" t="s">
        <v>1102</v>
      </c>
      <c r="F696" s="224" t="s">
        <v>843</v>
      </c>
      <c r="G696" s="224" t="s">
        <v>844</v>
      </c>
      <c r="H696" s="224" t="s">
        <v>403</v>
      </c>
      <c r="I696" s="227" t="s">
        <v>6076</v>
      </c>
      <c r="J696" s="225" t="s">
        <v>6077</v>
      </c>
      <c r="K696" s="224" t="s">
        <v>885</v>
      </c>
      <c r="L696" s="225" t="s">
        <v>4612</v>
      </c>
      <c r="M696" s="224" t="s">
        <v>1102</v>
      </c>
      <c r="N696" s="224" t="s">
        <v>971</v>
      </c>
      <c r="O696" s="224" t="s">
        <v>848</v>
      </c>
      <c r="P696" s="225" t="s">
        <v>6078</v>
      </c>
      <c r="Q696" s="224" t="s">
        <v>795</v>
      </c>
      <c r="R696" s="225" t="s">
        <v>6079</v>
      </c>
      <c r="S696" s="225" t="s">
        <v>6079</v>
      </c>
      <c r="T696" s="225" t="s">
        <v>6077</v>
      </c>
      <c r="U696" s="224" t="s">
        <v>885</v>
      </c>
      <c r="V696" s="224" t="s">
        <v>1260</v>
      </c>
      <c r="W696" s="224" t="s">
        <v>888</v>
      </c>
      <c r="X696" s="228" t="str">
        <f>VLOOKUP(HelpMe7[[#This Row],[Technician]],Technicians[#All],3,FALSE)</f>
        <v>RAK Ceramics</v>
      </c>
      <c r="Y696" s="228" t="str">
        <f>VLOOKUP(HelpMe7[[#This Row],[Technician]],Technicians[#All],2,FALSE)</f>
        <v>SAP Basis</v>
      </c>
      <c r="Z696" s="233" t="e">
        <f>IF((TEXT("Oct 28, 2024 00:00 AM","mmm dd, yyyy hh:mm") - TEXT(HelpMe7[[#This Row],[Updated Creation Date]],"mmm dd, yyyy hh:mm"))&gt;0, "Yes","No")</f>
        <v>#VALUE!</v>
      </c>
      <c r="AA696" s="230">
        <f ca="1">IF(HelpMe7[[#This Row],[Updated Resolved Date]]="-",NOW()-TEXT(HelpMe7[[#This Row],[Updated Creation Date]],"mmm dd, yyyy hh:mm"),HelpMe7[[#This Row],[Updated Resolved Date]]-HelpMe7[[#This Row],[Updated Creation Date]])</f>
        <v>3.8965277777751908</v>
      </c>
      <c r="AB696" s="231" t="e">
        <f>YEAR(TEXT(HelpMe7[[#This Row],[Updated Creation Date]],"mmm dd, yyyy hh:mm"))</f>
        <v>#VALUE!</v>
      </c>
      <c r="AC696" s="228" t="e">
        <f>WEEKNUM(TEXT(HelpMe7[[#This Row],[Updated Creation Date]],"mmm dd, yyyy hh:mm"),2)</f>
        <v>#VALUE!</v>
      </c>
      <c r="AD696" s="228" t="e">
        <f>_xlfn.CONCAT(HelpMe7[[#This Row],[Year]],"-W",HelpMe7[[#This Row],[Week'#]])</f>
        <v>#VALUE!</v>
      </c>
      <c r="AE696" s="228" t="str">
        <f>IFERROR(VLOOKUP(HelpMe7[[#This Row],[ID]],CGTracker[#All],11,FALSE),"No CG Status Found")</f>
        <v>No CG Status Found</v>
      </c>
      <c r="AF696" s="228" t="e">
        <f>MONTH(TEXT(HelpMe7[[#This Row],[Updated Creation Date]],"mmm dd, yyyy hh:mm"))</f>
        <v>#VALUE!</v>
      </c>
      <c r="AG696" s="228" t="e">
        <f>_xlfn.CONCAT(HelpMe7[[#This Row],[Year]],"-M",HelpMe7[[#This Row],[Month]])</f>
        <v>#VALUE!</v>
      </c>
      <c r="AH696" s="228" t="str">
        <f ca="1">IF(HelpMe7[[#This Row],[Age]]&lt;2,"Less than 2",IF(HelpMe7[[#This Row],[Age]]&lt;5,"From 2 to 5",IF(HelpMe7[[#This Row],[Age]]&lt;10,"From 5 to 10","More than 10")))</f>
        <v>From 2 to 5</v>
      </c>
      <c r="AI6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45576.736805555556</v>
      </c>
      <c r="AJ6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45580.633333333331</v>
      </c>
    </row>
    <row r="697" spans="1:36" ht="14.5">
      <c r="A697" s="237" t="s">
        <v>6080</v>
      </c>
      <c r="B697" s="224" t="s">
        <v>156</v>
      </c>
      <c r="C697" s="224" t="s">
        <v>861</v>
      </c>
      <c r="D697" s="1" t="s">
        <v>1271</v>
      </c>
      <c r="E697" s="224" t="s">
        <v>905</v>
      </c>
      <c r="F697" s="224" t="s">
        <v>941</v>
      </c>
      <c r="G697" s="224" t="s">
        <v>980</v>
      </c>
      <c r="H697" s="224" t="s">
        <v>40</v>
      </c>
      <c r="I697" s="227" t="s">
        <v>6081</v>
      </c>
      <c r="J697" s="225" t="s">
        <v>6082</v>
      </c>
      <c r="K697" s="224" t="s">
        <v>845</v>
      </c>
      <c r="L697" s="225" t="s">
        <v>1260</v>
      </c>
      <c r="M697" s="224" t="s">
        <v>905</v>
      </c>
      <c r="N697" s="224" t="s">
        <v>860</v>
      </c>
      <c r="O697" s="224" t="s">
        <v>920</v>
      </c>
      <c r="P697" s="225" t="s">
        <v>6083</v>
      </c>
      <c r="Q697" s="224" t="s">
        <v>861</v>
      </c>
      <c r="R697" s="225" t="s">
        <v>6083</v>
      </c>
      <c r="S697" s="225" t="s">
        <v>6039</v>
      </c>
      <c r="T697" s="225" t="s">
        <v>6082</v>
      </c>
      <c r="U697" s="224" t="s">
        <v>1260</v>
      </c>
      <c r="V697" s="224" t="s">
        <v>1260</v>
      </c>
      <c r="W697" s="224" t="s">
        <v>850</v>
      </c>
      <c r="X697" s="228" t="str">
        <f>VLOOKUP(HelpMe7[[#This Row],[Technician]],Technicians[#All],3,FALSE)</f>
        <v>Capgemini</v>
      </c>
      <c r="Y697" s="228" t="str">
        <f>VLOOKUP(HelpMe7[[#This Row],[Technician]],Technicians[#All],2,FALSE)</f>
        <v>SAP FICO</v>
      </c>
      <c r="Z697" s="233" t="e">
        <f>IF((TEXT("Oct 28, 2024 00:00 AM","mmm dd, yyyy hh:mm") - TEXT(HelpMe7[[#This Row],[Updated Creation Date]],"mmm dd, yyyy hh:mm"))&gt;0, "Yes","No")</f>
        <v>#VALUE!</v>
      </c>
      <c r="AA697" s="230">
        <f ca="1">IF(HelpMe7[[#This Row],[Updated Resolved Date]]="-",NOW()-TEXT(HelpMe7[[#This Row],[Updated Creation Date]],"mmm dd, yyyy hh:mm"),HelpMe7[[#This Row],[Updated Resolved Date]]-HelpMe7[[#This Row],[Updated Creation Date]])</f>
        <v>63.280555555553292</v>
      </c>
      <c r="AB697" s="231" t="e">
        <f>YEAR(TEXT(HelpMe7[[#This Row],[Updated Creation Date]],"mmm dd, yyyy hh:mm"))</f>
        <v>#VALUE!</v>
      </c>
      <c r="AC697" s="228" t="e">
        <f>WEEKNUM(TEXT(HelpMe7[[#This Row],[Updated Creation Date]],"mmm dd, yyyy hh:mm"),2)</f>
        <v>#VALUE!</v>
      </c>
      <c r="AD697" s="228" t="e">
        <f>_xlfn.CONCAT(HelpMe7[[#This Row],[Year]],"-W",HelpMe7[[#This Row],[Week'#]])</f>
        <v>#VALUE!</v>
      </c>
      <c r="AE697" s="228" t="str">
        <f>IFERROR(VLOOKUP(HelpMe7[[#This Row],[ID]],CGTracker[#All],11,FALSE),"No CG Status Found")</f>
        <v>No CG Status Found</v>
      </c>
      <c r="AF697" s="228" t="e">
        <f>MONTH(TEXT(HelpMe7[[#This Row],[Updated Creation Date]],"mmm dd, yyyy hh:mm"))</f>
        <v>#VALUE!</v>
      </c>
      <c r="AG697" s="228" t="e">
        <f>_xlfn.CONCAT(HelpMe7[[#This Row],[Year]],"-M",HelpMe7[[#This Row],[Month]])</f>
        <v>#VALUE!</v>
      </c>
      <c r="AH697" s="228" t="str">
        <f ca="1">IF(HelpMe7[[#This Row],[Age]]&lt;2,"Less than 2",IF(HelpMe7[[#This Row],[Age]]&lt;5,"From 2 to 5",IF(HelpMe7[[#This Row],[Age]]&lt;10,"From 5 to 10","More than 10")))</f>
        <v>More than 10</v>
      </c>
      <c r="AI6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45576.388888888891</v>
      </c>
      <c r="AJ6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45639.669444444444</v>
      </c>
    </row>
    <row r="698" spans="1:36" ht="14.5">
      <c r="A698" s="237" t="s">
        <v>6084</v>
      </c>
      <c r="B698" s="224" t="s">
        <v>117</v>
      </c>
      <c r="C698" s="224" t="s">
        <v>906</v>
      </c>
      <c r="D698" s="1" t="s">
        <v>6085</v>
      </c>
      <c r="E698" s="224" t="s">
        <v>1812</v>
      </c>
      <c r="F698" s="224" t="s">
        <v>843</v>
      </c>
      <c r="G698" s="224" t="s">
        <v>844</v>
      </c>
      <c r="H698" s="224" t="s">
        <v>403</v>
      </c>
      <c r="I698" s="227" t="s">
        <v>6086</v>
      </c>
      <c r="J698" s="225" t="s">
        <v>6087</v>
      </c>
      <c r="K698" s="224" t="s">
        <v>845</v>
      </c>
      <c r="L698" s="225" t="s">
        <v>4847</v>
      </c>
      <c r="M698" s="224" t="s">
        <v>1812</v>
      </c>
      <c r="N698" s="224" t="s">
        <v>1813</v>
      </c>
      <c r="O698" s="224" t="s">
        <v>848</v>
      </c>
      <c r="P698" s="225" t="s">
        <v>4847</v>
      </c>
      <c r="Q698" s="224" t="s">
        <v>861</v>
      </c>
      <c r="R698" s="225" t="s">
        <v>6088</v>
      </c>
      <c r="S698" s="225" t="s">
        <v>6088</v>
      </c>
      <c r="T698" s="225" t="s">
        <v>6087</v>
      </c>
      <c r="U698" s="224" t="s">
        <v>885</v>
      </c>
      <c r="V698" s="224" t="s">
        <v>1260</v>
      </c>
      <c r="W698" s="224" t="s">
        <v>850</v>
      </c>
      <c r="X698" s="228" t="str">
        <f>VLOOKUP(HelpMe7[[#This Row],[Technician]],Technicians[#All],3,FALSE)</f>
        <v>RAK Ceramics</v>
      </c>
      <c r="Y698" s="228" t="str">
        <f>VLOOKUP(HelpMe7[[#This Row],[Technician]],Technicians[#All],2,FALSE)</f>
        <v>SAP Basis</v>
      </c>
      <c r="Z698" s="233" t="e">
        <f>IF((TEXT("Oct 28, 2024 00:00 AM","mmm dd, yyyy hh:mm") - TEXT(HelpMe7[[#This Row],[Updated Creation Date]],"mmm dd, yyyy hh:mm"))&gt;0, "Yes","No")</f>
        <v>#VALUE!</v>
      </c>
      <c r="AA698" s="230">
        <f ca="1">IF(HelpMe7[[#This Row],[Updated Resolved Date]]="-",NOW()-TEXT(HelpMe7[[#This Row],[Updated Creation Date]],"mmm dd, yyyy hh:mm"),HelpMe7[[#This Row],[Updated Resolved Date]]-HelpMe7[[#This Row],[Updated Creation Date]])</f>
        <v>1.1826388888875954</v>
      </c>
      <c r="AB698" s="231" t="e">
        <f>YEAR(TEXT(HelpMe7[[#This Row],[Updated Creation Date]],"mmm dd, yyyy hh:mm"))</f>
        <v>#VALUE!</v>
      </c>
      <c r="AC698" s="228" t="e">
        <f>WEEKNUM(TEXT(HelpMe7[[#This Row],[Updated Creation Date]],"mmm dd, yyyy hh:mm"),2)</f>
        <v>#VALUE!</v>
      </c>
      <c r="AD698" s="228" t="e">
        <f>_xlfn.CONCAT(HelpMe7[[#This Row],[Year]],"-W",HelpMe7[[#This Row],[Week'#]])</f>
        <v>#VALUE!</v>
      </c>
      <c r="AE698" s="228" t="str">
        <f>IFERROR(VLOOKUP(HelpMe7[[#This Row],[ID]],CGTracker[#All],11,FALSE),"No CG Status Found")</f>
        <v>No CG Status Found</v>
      </c>
      <c r="AF698" s="228" t="e">
        <f>MONTH(TEXT(HelpMe7[[#This Row],[Updated Creation Date]],"mmm dd, yyyy hh:mm"))</f>
        <v>#VALUE!</v>
      </c>
      <c r="AG698" s="228" t="e">
        <f>_xlfn.CONCAT(HelpMe7[[#This Row],[Year]],"-M",HelpMe7[[#This Row],[Month]])</f>
        <v>#VALUE!</v>
      </c>
      <c r="AH698" s="228" t="str">
        <f ca="1">IF(HelpMe7[[#This Row],[Age]]&lt;2,"Less than 2",IF(HelpMe7[[#This Row],[Age]]&lt;5,"From 2 to 5",IF(HelpMe7[[#This Row],[Age]]&lt;10,"From 5 to 10","More than 10")))</f>
        <v>Less than 2</v>
      </c>
      <c r="AI6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45579.442361111112</v>
      </c>
      <c r="AJ6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v>
      </c>
    </row>
    <row r="699" spans="1:36" ht="14.5">
      <c r="A699" s="237" t="s">
        <v>6089</v>
      </c>
      <c r="B699" s="224" t="s">
        <v>117</v>
      </c>
      <c r="C699" s="224" t="s">
        <v>861</v>
      </c>
      <c r="D699" s="1" t="s">
        <v>1910</v>
      </c>
      <c r="E699" s="224" t="s">
        <v>1094</v>
      </c>
      <c r="F699" s="224" t="s">
        <v>843</v>
      </c>
      <c r="G699" s="224" t="s">
        <v>844</v>
      </c>
      <c r="H699" s="224" t="s">
        <v>403</v>
      </c>
      <c r="I699" s="227" t="s">
        <v>6090</v>
      </c>
      <c r="J699" s="225" t="s">
        <v>6091</v>
      </c>
      <c r="K699" s="224" t="s">
        <v>845</v>
      </c>
      <c r="L699" s="225" t="s">
        <v>6092</v>
      </c>
      <c r="M699" s="224" t="s">
        <v>1094</v>
      </c>
      <c r="N699" s="224" t="s">
        <v>895</v>
      </c>
      <c r="O699" s="224" t="s">
        <v>848</v>
      </c>
      <c r="P699" s="225" t="s">
        <v>6092</v>
      </c>
      <c r="Q699" s="224" t="s">
        <v>795</v>
      </c>
      <c r="R699" s="225" t="s">
        <v>6093</v>
      </c>
      <c r="S699" s="225" t="s">
        <v>6093</v>
      </c>
      <c r="T699" s="225" t="s">
        <v>6091</v>
      </c>
      <c r="U699" s="224" t="s">
        <v>885</v>
      </c>
      <c r="V699" s="224" t="s">
        <v>1260</v>
      </c>
      <c r="W699" s="224" t="s">
        <v>850</v>
      </c>
      <c r="X699" s="228" t="str">
        <f>VLOOKUP(HelpMe7[[#This Row],[Technician]],Technicians[#All],3,FALSE)</f>
        <v>RAK Ceramics</v>
      </c>
      <c r="Y699" s="228" t="str">
        <f>VLOOKUP(HelpMe7[[#This Row],[Technician]],Technicians[#All],2,FALSE)</f>
        <v>SAP Basis</v>
      </c>
      <c r="Z699" s="233" t="e">
        <f>IF((TEXT("Oct 28, 2024 00:00 AM","mmm dd, yyyy hh:mm") - TEXT(HelpMe7[[#This Row],[Updated Creation Date]],"mmm dd, yyyy hh:mm"))&gt;0, "Yes","No")</f>
        <v>#VALUE!</v>
      </c>
      <c r="AA699" s="230">
        <f ca="1">IF(HelpMe7[[#This Row],[Updated Resolved Date]]="-",NOW()-TEXT(HelpMe7[[#This Row],[Updated Creation Date]],"mmm dd, yyyy hh:mm"),HelpMe7[[#This Row],[Updated Resolved Date]]-HelpMe7[[#This Row],[Updated Creation Date]])</f>
        <v>7.2777777777810115</v>
      </c>
      <c r="AB699" s="231" t="e">
        <f>YEAR(TEXT(HelpMe7[[#This Row],[Updated Creation Date]],"mmm dd, yyyy hh:mm"))</f>
        <v>#VALUE!</v>
      </c>
      <c r="AC699" s="228" t="e">
        <f>WEEKNUM(TEXT(HelpMe7[[#This Row],[Updated Creation Date]],"mmm dd, yyyy hh:mm"),2)</f>
        <v>#VALUE!</v>
      </c>
      <c r="AD699" s="228" t="e">
        <f>_xlfn.CONCAT(HelpMe7[[#This Row],[Year]],"-W",HelpMe7[[#This Row],[Week'#]])</f>
        <v>#VALUE!</v>
      </c>
      <c r="AE699" s="228" t="str">
        <f>IFERROR(VLOOKUP(HelpMe7[[#This Row],[ID]],CGTracker[#All],11,FALSE),"No CG Status Found")</f>
        <v>No CG Status Found</v>
      </c>
      <c r="AF699" s="228" t="e">
        <f>MONTH(TEXT(HelpMe7[[#This Row],[Updated Creation Date]],"mmm dd, yyyy hh:mm"))</f>
        <v>#VALUE!</v>
      </c>
      <c r="AG699" s="228" t="e">
        <f>_xlfn.CONCAT(HelpMe7[[#This Row],[Year]],"-M",HelpMe7[[#This Row],[Month]])</f>
        <v>#VALUE!</v>
      </c>
      <c r="AH699" s="228" t="str">
        <f ca="1">IF(HelpMe7[[#This Row],[Age]]&lt;2,"Less than 2",IF(HelpMe7[[#This Row],[Age]]&lt;5,"From 2 to 5",IF(HelpMe7[[#This Row],[Age]]&lt;10,"From 5 to 10","More than 10")))</f>
        <v>From 5 to 10</v>
      </c>
      <c r="AI6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45580.401388888888</v>
      </c>
      <c r="AJ6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45587.679166666669</v>
      </c>
    </row>
    <row r="700" spans="1:36" ht="26">
      <c r="A700" s="237" t="s">
        <v>6094</v>
      </c>
      <c r="B700" s="224" t="s">
        <v>117</v>
      </c>
      <c r="C700" s="224" t="s">
        <v>795</v>
      </c>
      <c r="D700" s="1" t="s">
        <v>6095</v>
      </c>
      <c r="E700" s="224" t="s">
        <v>1418</v>
      </c>
      <c r="F700" s="224" t="s">
        <v>843</v>
      </c>
      <c r="G700" s="224" t="s">
        <v>844</v>
      </c>
      <c r="H700" s="224" t="s">
        <v>403</v>
      </c>
      <c r="I700" s="227" t="s">
        <v>6017</v>
      </c>
      <c r="J700" s="225" t="s">
        <v>6096</v>
      </c>
      <c r="K700" s="224" t="s">
        <v>885</v>
      </c>
      <c r="L700" s="225" t="s">
        <v>4847</v>
      </c>
      <c r="M700" s="224" t="s">
        <v>1418</v>
      </c>
      <c r="N700" s="224" t="s">
        <v>895</v>
      </c>
      <c r="O700" s="224" t="s">
        <v>848</v>
      </c>
      <c r="P700" s="225" t="s">
        <v>6097</v>
      </c>
      <c r="Q700" s="224" t="s">
        <v>795</v>
      </c>
      <c r="R700" s="225" t="s">
        <v>6098</v>
      </c>
      <c r="S700" s="225" t="s">
        <v>6098</v>
      </c>
      <c r="T700" s="225" t="s">
        <v>6096</v>
      </c>
      <c r="U700" s="224" t="s">
        <v>885</v>
      </c>
      <c r="V700" s="224" t="s">
        <v>1260</v>
      </c>
      <c r="W700" s="224" t="s">
        <v>888</v>
      </c>
      <c r="X700" s="228" t="str">
        <f>VLOOKUP(HelpMe7[[#This Row],[Technician]],Technicians[#All],3,FALSE)</f>
        <v>RAK Ceramics</v>
      </c>
      <c r="Y700" s="228" t="str">
        <f>VLOOKUP(HelpMe7[[#This Row],[Technician]],Technicians[#All],2,FALSE)</f>
        <v>SAP Basis</v>
      </c>
      <c r="Z700" s="233" t="e">
        <f>IF((TEXT("Oct 28, 2024 00:00 AM","mmm dd, yyyy hh:mm") - TEXT(HelpMe7[[#This Row],[Updated Creation Date]],"mmm dd, yyyy hh:mm"))&gt;0, "Yes","No")</f>
        <v>#VALUE!</v>
      </c>
      <c r="AA700" s="230">
        <f ca="1">IF(HelpMe7[[#This Row],[Updated Resolved Date]]="-",NOW()-TEXT(HelpMe7[[#This Row],[Updated Creation Date]],"mmm dd, yyyy hh:mm"),HelpMe7[[#This Row],[Updated Resolved Date]]-HelpMe7[[#This Row],[Updated Creation Date]])</f>
        <v>4.1972222222248092</v>
      </c>
      <c r="AB700" s="231" t="e">
        <f>YEAR(TEXT(HelpMe7[[#This Row],[Updated Creation Date]],"mmm dd, yyyy hh:mm"))</f>
        <v>#VALUE!</v>
      </c>
      <c r="AC700" s="228" t="e">
        <f>WEEKNUM(TEXT(HelpMe7[[#This Row],[Updated Creation Date]],"mmm dd, yyyy hh:mm"),2)</f>
        <v>#VALUE!</v>
      </c>
      <c r="AD700" s="228" t="e">
        <f>_xlfn.CONCAT(HelpMe7[[#This Row],[Year]],"-W",HelpMe7[[#This Row],[Week'#]])</f>
        <v>#VALUE!</v>
      </c>
      <c r="AE700" s="228" t="str">
        <f>IFERROR(VLOOKUP(HelpMe7[[#This Row],[ID]],CGTracker[#All],11,FALSE),"No CG Status Found")</f>
        <v>No CG Status Found</v>
      </c>
      <c r="AF700" s="228" t="e">
        <f>MONTH(TEXT(HelpMe7[[#This Row],[Updated Creation Date]],"mmm dd, yyyy hh:mm"))</f>
        <v>#VALUE!</v>
      </c>
      <c r="AG700" s="228" t="e">
        <f>_xlfn.CONCAT(HelpMe7[[#This Row],[Year]],"-M",HelpMe7[[#This Row],[Month]])</f>
        <v>#VALUE!</v>
      </c>
      <c r="AH700" s="228" t="str">
        <f ca="1">IF(HelpMe7[[#This Row],[Age]]&lt;2,"Less than 2",IF(HelpMe7[[#This Row],[Age]]&lt;5,"From 2 to 5",IF(HelpMe7[[#This Row],[Age]]&lt;10,"From 5 to 10","More than 10")))</f>
        <v>From 2 to 5</v>
      </c>
      <c r="AI7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45576.428472222222</v>
      </c>
      <c r="AJ7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45580.625694444447</v>
      </c>
    </row>
    <row r="701" spans="1:36" ht="14.5">
      <c r="A701" s="237" t="s">
        <v>6099</v>
      </c>
      <c r="B701" s="224" t="s">
        <v>117</v>
      </c>
      <c r="C701" s="224" t="s">
        <v>795</v>
      </c>
      <c r="D701" s="1" t="s">
        <v>6100</v>
      </c>
      <c r="E701" s="224" t="s">
        <v>911</v>
      </c>
      <c r="F701" s="224" t="s">
        <v>843</v>
      </c>
      <c r="G701" s="224" t="s">
        <v>844</v>
      </c>
      <c r="H701" s="224" t="s">
        <v>403</v>
      </c>
      <c r="I701" s="227" t="s">
        <v>6101</v>
      </c>
      <c r="J701" s="225" t="s">
        <v>6102</v>
      </c>
      <c r="K701" s="224" t="s">
        <v>845</v>
      </c>
      <c r="L701" s="225" t="s">
        <v>4847</v>
      </c>
      <c r="M701" s="224" t="s">
        <v>911</v>
      </c>
      <c r="N701" s="224" t="s">
        <v>912</v>
      </c>
      <c r="O701" s="224" t="s">
        <v>848</v>
      </c>
      <c r="P701" s="225" t="s">
        <v>6103</v>
      </c>
      <c r="Q701" s="224" t="s">
        <v>795</v>
      </c>
      <c r="R701" s="225" t="s">
        <v>6104</v>
      </c>
      <c r="S701" s="225" t="s">
        <v>6104</v>
      </c>
      <c r="T701" s="225" t="s">
        <v>6102</v>
      </c>
      <c r="U701" s="224" t="s">
        <v>885</v>
      </c>
      <c r="V701" s="224" t="s">
        <v>1260</v>
      </c>
      <c r="W701" s="224" t="s">
        <v>850</v>
      </c>
      <c r="X701" s="228" t="str">
        <f>VLOOKUP(HelpMe7[[#This Row],[Technician]],Technicians[#All],3,FALSE)</f>
        <v>RAK Ceramics</v>
      </c>
      <c r="Y701" s="228" t="str">
        <f>VLOOKUP(HelpMe7[[#This Row],[Technician]],Technicians[#All],2,FALSE)</f>
        <v>SAP Basis</v>
      </c>
      <c r="Z701" s="233" t="e">
        <f>IF((TEXT("Oct 28, 2024 00:00 AM","mmm dd, yyyy hh:mm") - TEXT(HelpMe7[[#This Row],[Updated Creation Date]],"mmm dd, yyyy hh:mm"))&gt;0, "Yes","No")</f>
        <v>#VALUE!</v>
      </c>
      <c r="AA701" s="230">
        <f ca="1">IF(HelpMe7[[#This Row],[Updated Resolved Date]]="-",NOW()-TEXT(HelpMe7[[#This Row],[Updated Creation Date]],"mmm dd, yyyy hh:mm"),HelpMe7[[#This Row],[Updated Resolved Date]]-HelpMe7[[#This Row],[Updated Creation Date]])</f>
        <v>4.0743055555576575</v>
      </c>
      <c r="AB701" s="231" t="e">
        <f>YEAR(TEXT(HelpMe7[[#This Row],[Updated Creation Date]],"mmm dd, yyyy hh:mm"))</f>
        <v>#VALUE!</v>
      </c>
      <c r="AC701" s="228" t="e">
        <f>WEEKNUM(TEXT(HelpMe7[[#This Row],[Updated Creation Date]],"mmm dd, yyyy hh:mm"),2)</f>
        <v>#VALUE!</v>
      </c>
      <c r="AD701" s="228" t="e">
        <f>_xlfn.CONCAT(HelpMe7[[#This Row],[Year]],"-W",HelpMe7[[#This Row],[Week'#]])</f>
        <v>#VALUE!</v>
      </c>
      <c r="AE701" s="228" t="str">
        <f>IFERROR(VLOOKUP(HelpMe7[[#This Row],[ID]],CGTracker[#All],11,FALSE),"No CG Status Found")</f>
        <v>No CG Status Found</v>
      </c>
      <c r="AF701" s="228" t="e">
        <f>MONTH(TEXT(HelpMe7[[#This Row],[Updated Creation Date]],"mmm dd, yyyy hh:mm"))</f>
        <v>#VALUE!</v>
      </c>
      <c r="AG701" s="228" t="e">
        <f>_xlfn.CONCAT(HelpMe7[[#This Row],[Year]],"-M",HelpMe7[[#This Row],[Month]])</f>
        <v>#VALUE!</v>
      </c>
      <c r="AH701" s="228" t="str">
        <f ca="1">IF(HelpMe7[[#This Row],[Age]]&lt;2,"Less than 2",IF(HelpMe7[[#This Row],[Age]]&lt;5,"From 2 to 5",IF(HelpMe7[[#This Row],[Age]]&lt;10,"From 5 to 10","More than 10")))</f>
        <v>From 2 to 5</v>
      </c>
      <c r="AI7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45576.532638888886</v>
      </c>
      <c r="AJ7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45580.606944444444</v>
      </c>
    </row>
    <row r="702" spans="1:36" ht="14.5">
      <c r="A702" s="237" t="s">
        <v>6105</v>
      </c>
      <c r="B702" s="224" t="s">
        <v>156</v>
      </c>
      <c r="C702" s="224" t="s">
        <v>795</v>
      </c>
      <c r="D702" s="1" t="s">
        <v>2452</v>
      </c>
      <c r="E702" s="224" t="s">
        <v>1086</v>
      </c>
      <c r="F702" s="224" t="s">
        <v>518</v>
      </c>
      <c r="G702" s="224" t="s">
        <v>516</v>
      </c>
      <c r="H702" s="224" t="s">
        <v>268</v>
      </c>
      <c r="I702" s="227" t="s">
        <v>5940</v>
      </c>
      <c r="J702" s="225" t="s">
        <v>6106</v>
      </c>
      <c r="K702" s="224" t="s">
        <v>845</v>
      </c>
      <c r="L702" s="225" t="s">
        <v>1260</v>
      </c>
      <c r="M702" s="224" t="s">
        <v>1086</v>
      </c>
      <c r="N702" s="224" t="s">
        <v>860</v>
      </c>
      <c r="O702" s="224" t="s">
        <v>848</v>
      </c>
      <c r="P702" s="225" t="s">
        <v>6107</v>
      </c>
      <c r="Q702" s="224" t="s">
        <v>795</v>
      </c>
      <c r="R702" s="225" t="s">
        <v>1260</v>
      </c>
      <c r="S702" s="225" t="s">
        <v>3762</v>
      </c>
      <c r="T702" s="225" t="s">
        <v>6106</v>
      </c>
      <c r="U702" s="224" t="s">
        <v>1260</v>
      </c>
      <c r="V702" s="224" t="s">
        <v>1260</v>
      </c>
      <c r="W702" s="224" t="s">
        <v>850</v>
      </c>
      <c r="X702" s="228" t="str">
        <f>VLOOKUP(HelpMe7[[#This Row],[Technician]],Technicians[#All],3,FALSE)</f>
        <v>Capgemini</v>
      </c>
      <c r="Y702" s="228" t="str">
        <f>VLOOKUP(HelpMe7[[#This Row],[Technician]],Technicians[#All],2,FALSE)</f>
        <v>SAP SD</v>
      </c>
      <c r="Z702" s="233" t="e">
        <f>IF((TEXT("Oct 28, 2024 00:00 AM","mmm dd, yyyy hh:mm") - TEXT(HelpMe7[[#This Row],[Updated Creation Date]],"mmm dd, yyyy hh:mm"))&gt;0, "Yes","No")</f>
        <v>#VALUE!</v>
      </c>
      <c r="AA702" s="230">
        <f ca="1">IF(HelpMe7[[#This Row],[Updated Resolved Date]]="-",NOW()-TEXT(HelpMe7[[#This Row],[Updated Creation Date]],"mmm dd, yyyy hh:mm"),HelpMe7[[#This Row],[Updated Resolved Date]]-HelpMe7[[#This Row],[Updated Creation Date]])</f>
        <v>73.199890162031807</v>
      </c>
      <c r="AB702" s="231" t="e">
        <f>YEAR(TEXT(HelpMe7[[#This Row],[Updated Creation Date]],"mmm dd, yyyy hh:mm"))</f>
        <v>#VALUE!</v>
      </c>
      <c r="AC702" s="228" t="e">
        <f>WEEKNUM(TEXT(HelpMe7[[#This Row],[Updated Creation Date]],"mmm dd, yyyy hh:mm"),2)</f>
        <v>#VALUE!</v>
      </c>
      <c r="AD702" s="228" t="e">
        <f>_xlfn.CONCAT(HelpMe7[[#This Row],[Year]],"-W",HelpMe7[[#This Row],[Week'#]])</f>
        <v>#VALUE!</v>
      </c>
      <c r="AE702" s="228" t="str">
        <f>IFERROR(VLOOKUP(HelpMe7[[#This Row],[ID]],CGTracker[#All],11,FALSE),"No CG Status Found")</f>
        <v>No CG Status Found</v>
      </c>
      <c r="AF702" s="228" t="e">
        <f>MONTH(TEXT(HelpMe7[[#This Row],[Updated Creation Date]],"mmm dd, yyyy hh:mm"))</f>
        <v>#VALUE!</v>
      </c>
      <c r="AG702" s="228" t="e">
        <f>_xlfn.CONCAT(HelpMe7[[#This Row],[Year]],"-M",HelpMe7[[#This Row],[Month]])</f>
        <v>#VALUE!</v>
      </c>
      <c r="AH702" s="228" t="str">
        <f ca="1">IF(HelpMe7[[#This Row],[Age]]&lt;2,"Less than 2",IF(HelpMe7[[#This Row],[Age]]&lt;5,"From 2 to 5",IF(HelpMe7[[#This Row],[Age]]&lt;10,"From 5 to 10","More than 10")))</f>
        <v>More than 10</v>
      </c>
      <c r="AI7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45579.585416666669</v>
      </c>
      <c r="AJ7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03" spans="1:36" ht="26">
      <c r="A703" s="237" t="s">
        <v>6108</v>
      </c>
      <c r="B703" s="224" t="s">
        <v>117</v>
      </c>
      <c r="C703" s="224" t="s">
        <v>795</v>
      </c>
      <c r="D703" s="1" t="s">
        <v>2224</v>
      </c>
      <c r="E703" s="224" t="s">
        <v>2225</v>
      </c>
      <c r="F703" s="224" t="s">
        <v>843</v>
      </c>
      <c r="G703" s="224" t="s">
        <v>844</v>
      </c>
      <c r="H703" s="224" t="s">
        <v>403</v>
      </c>
      <c r="I703" s="227" t="s">
        <v>6109</v>
      </c>
      <c r="J703" s="225" t="s">
        <v>6110</v>
      </c>
      <c r="K703" s="224" t="s">
        <v>885</v>
      </c>
      <c r="L703" s="225" t="s">
        <v>6111</v>
      </c>
      <c r="M703" s="224" t="s">
        <v>953</v>
      </c>
      <c r="N703" s="224" t="s">
        <v>860</v>
      </c>
      <c r="O703" s="224" t="s">
        <v>848</v>
      </c>
      <c r="P703" s="225" t="s">
        <v>6112</v>
      </c>
      <c r="Q703" s="224" t="s">
        <v>795</v>
      </c>
      <c r="R703" s="225" t="s">
        <v>6113</v>
      </c>
      <c r="S703" s="225" t="s">
        <v>6113</v>
      </c>
      <c r="T703" s="225" t="s">
        <v>6110</v>
      </c>
      <c r="U703" s="224" t="s">
        <v>885</v>
      </c>
      <c r="V703" s="224" t="s">
        <v>1260</v>
      </c>
      <c r="W703" s="224" t="s">
        <v>888</v>
      </c>
      <c r="X703" s="228" t="str">
        <f>VLOOKUP(HelpMe7[[#This Row],[Technician]],Technicians[#All],3,FALSE)</f>
        <v>RAK Ceramics</v>
      </c>
      <c r="Y703" s="228" t="str">
        <f>VLOOKUP(HelpMe7[[#This Row],[Technician]],Technicians[#All],2,FALSE)</f>
        <v>SAP Basis</v>
      </c>
      <c r="Z703" s="230" t="e">
        <f>IF((TEXT("Oct 28, 2024 00:00 AM","mmm dd, yyyy hh:mm") - TEXT(HelpMe7[[#This Row],[Updated Creation Date]],"mmm dd, yyyy hh:mm"))&gt;0, "Yes","No")</f>
        <v>#VALUE!</v>
      </c>
      <c r="AA703" s="230">
        <f ca="1">IF(HelpMe7[[#This Row],[Updated Resolved Date]]="-",NOW()-TEXT(HelpMe7[[#This Row],[Updated Creation Date]],"mmm dd, yyyy hh:mm"),HelpMe7[[#This Row],[Updated Resolved Date]]-HelpMe7[[#This Row],[Updated Creation Date]])</f>
        <v>1.757638888891961</v>
      </c>
      <c r="AB703" s="231" t="e">
        <f>YEAR(TEXT(HelpMe7[[#This Row],[Updated Creation Date]],"mmm dd, yyyy hh:mm"))</f>
        <v>#VALUE!</v>
      </c>
      <c r="AC703" s="228" t="e">
        <f>WEEKNUM(TEXT(HelpMe7[[#This Row],[Updated Creation Date]],"mmm dd, yyyy hh:mm"),2)</f>
        <v>#VALUE!</v>
      </c>
      <c r="AD703" s="228" t="e">
        <f>_xlfn.CONCAT(HelpMe7[[#This Row],[Year]],"-W",HelpMe7[[#This Row],[Week'#]])</f>
        <v>#VALUE!</v>
      </c>
      <c r="AE703" s="228" t="str">
        <f>IFERROR(VLOOKUP(HelpMe7[[#This Row],[ID]],CGTracker[#All],11,FALSE),"No CG Status Found")</f>
        <v>No CG Status Found</v>
      </c>
      <c r="AF703" s="228" t="e">
        <f>MONTH(TEXT(HelpMe7[[#This Row],[Updated Creation Date]],"mmm dd, yyyy hh:mm"))</f>
        <v>#VALUE!</v>
      </c>
      <c r="AG703" s="228" t="e">
        <f>_xlfn.CONCAT(HelpMe7[[#This Row],[Year]],"-M",HelpMe7[[#This Row],[Month]])</f>
        <v>#VALUE!</v>
      </c>
      <c r="AH703" s="228" t="str">
        <f ca="1">IF(HelpMe7[[#This Row],[Age]]&lt;2,"Less than 2",IF(HelpMe7[[#This Row],[Age]]&lt;5,"From 2 to 5",IF(HelpMe7[[#This Row],[Age]]&lt;10,"From 5 to 10","More than 10")))</f>
        <v>Less than 2</v>
      </c>
      <c r="AI7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45579.666666666664</v>
      </c>
      <c r="AJ7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45581.424305555556</v>
      </c>
    </row>
    <row r="704" spans="1:36" ht="26">
      <c r="A704" s="237" t="s">
        <v>6114</v>
      </c>
      <c r="B704" s="224" t="s">
        <v>156</v>
      </c>
      <c r="C704" s="224" t="s">
        <v>795</v>
      </c>
      <c r="D704" s="1" t="s">
        <v>361</v>
      </c>
      <c r="E704" s="224" t="s">
        <v>993</v>
      </c>
      <c r="F704" s="224" t="s">
        <v>603</v>
      </c>
      <c r="G704" s="224" t="s">
        <v>899</v>
      </c>
      <c r="H704" s="224" t="s">
        <v>403</v>
      </c>
      <c r="I704" s="227" t="s">
        <v>6115</v>
      </c>
      <c r="J704" s="225" t="s">
        <v>6116</v>
      </c>
      <c r="K704" s="224" t="s">
        <v>845</v>
      </c>
      <c r="L704" s="225" t="s">
        <v>6117</v>
      </c>
      <c r="M704" s="224" t="s">
        <v>846</v>
      </c>
      <c r="N704" s="224" t="s">
        <v>1315</v>
      </c>
      <c r="O704" s="224" t="s">
        <v>848</v>
      </c>
      <c r="P704" s="225" t="s">
        <v>6117</v>
      </c>
      <c r="Q704" s="224" t="s">
        <v>795</v>
      </c>
      <c r="R704" s="225" t="s">
        <v>6118</v>
      </c>
      <c r="S704" s="225" t="s">
        <v>6087</v>
      </c>
      <c r="T704" s="225" t="s">
        <v>6116</v>
      </c>
      <c r="U704" s="224" t="s">
        <v>1260</v>
      </c>
      <c r="V704" s="224" t="s">
        <v>1260</v>
      </c>
      <c r="W704" s="224" t="s">
        <v>945</v>
      </c>
      <c r="X704" s="228" t="str">
        <f>VLOOKUP(HelpMe7[[#This Row],[Technician]],Technicians[#All],3,FALSE)</f>
        <v>RAK Ceramics</v>
      </c>
      <c r="Y704" s="228" t="str">
        <f>VLOOKUP(HelpMe7[[#This Row],[Technician]],Technicians[#All],2,FALSE)</f>
        <v>SAP ABAP</v>
      </c>
      <c r="Z704" s="233" t="e">
        <f>IF((TEXT("Oct 28, 2024 00:00 AM","mmm dd, yyyy hh:mm") - TEXT(HelpMe7[[#This Row],[Updated Creation Date]],"mmm dd, yyyy hh:mm"))&gt;0, "Yes","No")</f>
        <v>#VALUE!</v>
      </c>
      <c r="AA704" s="230">
        <f ca="1">IF(HelpMe7[[#This Row],[Updated Resolved Date]]="-",NOW()-TEXT(HelpMe7[[#This Row],[Updated Creation Date]],"mmm dd, yyyy hh:mm"),HelpMe7[[#This Row],[Updated Resolved Date]]-HelpMe7[[#This Row],[Updated Creation Date]])</f>
        <v>30.054861111115315</v>
      </c>
      <c r="AB704" s="231" t="e">
        <f>YEAR(TEXT(HelpMe7[[#This Row],[Updated Creation Date]],"mmm dd, yyyy hh:mm"))</f>
        <v>#VALUE!</v>
      </c>
      <c r="AC704" s="228" t="e">
        <f>WEEKNUM(TEXT(HelpMe7[[#This Row],[Updated Creation Date]],"mmm dd, yyyy hh:mm"),2)</f>
        <v>#VALUE!</v>
      </c>
      <c r="AD704" s="228" t="e">
        <f>_xlfn.CONCAT(HelpMe7[[#This Row],[Year]],"-W",HelpMe7[[#This Row],[Week'#]])</f>
        <v>#VALUE!</v>
      </c>
      <c r="AE704" s="228" t="str">
        <f>IFERROR(VLOOKUP(HelpMe7[[#This Row],[ID]],CGTracker[#All],11,FALSE),"No CG Status Found")</f>
        <v>No CG Status Found</v>
      </c>
      <c r="AF704" s="228" t="e">
        <f>MONTH(TEXT(HelpMe7[[#This Row],[Updated Creation Date]],"mmm dd, yyyy hh:mm"))</f>
        <v>#VALUE!</v>
      </c>
      <c r="AG704" s="228" t="e">
        <f>_xlfn.CONCAT(HelpMe7[[#This Row],[Year]],"-M",HelpMe7[[#This Row],[Month]])</f>
        <v>#VALUE!</v>
      </c>
      <c r="AH704" s="228" t="str">
        <f ca="1">IF(HelpMe7[[#This Row],[Age]]&lt;2,"Less than 2",IF(HelpMe7[[#This Row],[Age]]&lt;5,"From 2 to 5",IF(HelpMe7[[#This Row],[Age]]&lt;10,"From 5 to 10","More than 10")))</f>
        <v>More than 10</v>
      </c>
      <c r="AI7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45579.474999999999</v>
      </c>
      <c r="AJ7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45609.529861111114</v>
      </c>
    </row>
    <row r="705" spans="1:36" ht="14.5">
      <c r="A705" s="237" t="s">
        <v>6119</v>
      </c>
      <c r="B705" s="224" t="s">
        <v>156</v>
      </c>
      <c r="C705" s="224" t="s">
        <v>795</v>
      </c>
      <c r="D705" s="1" t="s">
        <v>184</v>
      </c>
      <c r="E705" s="224" t="s">
        <v>905</v>
      </c>
      <c r="F705" s="224" t="s">
        <v>941</v>
      </c>
      <c r="G705" s="224" t="s">
        <v>980</v>
      </c>
      <c r="H705" s="224" t="s">
        <v>403</v>
      </c>
      <c r="I705" s="227" t="s">
        <v>6120</v>
      </c>
      <c r="J705" s="225" t="s">
        <v>6121</v>
      </c>
      <c r="K705" s="224" t="s">
        <v>845</v>
      </c>
      <c r="L705" s="225" t="s">
        <v>6122</v>
      </c>
      <c r="M705" s="224" t="s">
        <v>846</v>
      </c>
      <c r="N705" s="224" t="s">
        <v>860</v>
      </c>
      <c r="O705" s="224" t="s">
        <v>920</v>
      </c>
      <c r="P705" s="225" t="s">
        <v>6122</v>
      </c>
      <c r="Q705" s="224" t="s">
        <v>795</v>
      </c>
      <c r="R705" s="225" t="s">
        <v>6123</v>
      </c>
      <c r="S705" s="225" t="s">
        <v>6124</v>
      </c>
      <c r="T705" s="225" t="s">
        <v>6121</v>
      </c>
      <c r="U705" s="224" t="s">
        <v>1260</v>
      </c>
      <c r="V705" s="224" t="s">
        <v>1260</v>
      </c>
      <c r="W705" s="224" t="s">
        <v>850</v>
      </c>
      <c r="X705" s="228" t="str">
        <f>VLOOKUP(HelpMe7[[#This Row],[Technician]],Technicians[#All],3,FALSE)</f>
        <v>Capgemini</v>
      </c>
      <c r="Y705" s="228" t="str">
        <f>VLOOKUP(HelpMe7[[#This Row],[Technician]],Technicians[#All],2,FALSE)</f>
        <v>SAP FICO</v>
      </c>
      <c r="Z705" s="233" t="e">
        <f>IF((TEXT("Oct 28, 2024 00:00 AM","mmm dd, yyyy hh:mm") - TEXT(HelpMe7[[#This Row],[Updated Creation Date]],"mmm dd, yyyy hh:mm"))&gt;0, "Yes","No")</f>
        <v>#VALUE!</v>
      </c>
      <c r="AA705" s="230">
        <f ca="1">IF(HelpMe7[[#This Row],[Updated Resolved Date]]="-",NOW()-TEXT(HelpMe7[[#This Row],[Updated Creation Date]],"mmm dd, yyyy hh:mm"),HelpMe7[[#This Row],[Updated Resolved Date]]-HelpMe7[[#This Row],[Updated Creation Date]])</f>
        <v>50.764583333337214</v>
      </c>
      <c r="AB705" s="231" t="e">
        <f>YEAR(TEXT(HelpMe7[[#This Row],[Updated Creation Date]],"mmm dd, yyyy hh:mm"))</f>
        <v>#VALUE!</v>
      </c>
      <c r="AC705" s="228" t="e">
        <f>WEEKNUM(TEXT(HelpMe7[[#This Row],[Updated Creation Date]],"mmm dd, yyyy hh:mm"),2)</f>
        <v>#VALUE!</v>
      </c>
      <c r="AD705" s="228" t="e">
        <f>_xlfn.CONCAT(HelpMe7[[#This Row],[Year]],"-W",HelpMe7[[#This Row],[Week'#]])</f>
        <v>#VALUE!</v>
      </c>
      <c r="AE705" s="228" t="str">
        <f>IFERROR(VLOOKUP(HelpMe7[[#This Row],[ID]],CGTracker[#All],11,FALSE),"No CG Status Found")</f>
        <v>No CG Status Found</v>
      </c>
      <c r="AF705" s="228" t="e">
        <f>MONTH(TEXT(HelpMe7[[#This Row],[Updated Creation Date]],"mmm dd, yyyy hh:mm"))</f>
        <v>#VALUE!</v>
      </c>
      <c r="AG705" s="228" t="e">
        <f>_xlfn.CONCAT(HelpMe7[[#This Row],[Year]],"-M",HelpMe7[[#This Row],[Month]])</f>
        <v>#VALUE!</v>
      </c>
      <c r="AH705" s="228" t="str">
        <f ca="1">IF(HelpMe7[[#This Row],[Age]]&lt;2,"Less than 2",IF(HelpMe7[[#This Row],[Age]]&lt;5,"From 2 to 5",IF(HelpMe7[[#This Row],[Age]]&lt;10,"From 5 to 10","More than 10")))</f>
        <v>More than 10</v>
      </c>
      <c r="AI7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45579.722916666666</v>
      </c>
      <c r="AJ7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45630.487500000003</v>
      </c>
    </row>
    <row r="706" spans="1:36" ht="14.5">
      <c r="A706" s="237" t="s">
        <v>6125</v>
      </c>
      <c r="B706" s="224" t="s">
        <v>156</v>
      </c>
      <c r="C706" s="224" t="s">
        <v>795</v>
      </c>
      <c r="D706" s="1" t="s">
        <v>2368</v>
      </c>
      <c r="E706" s="224" t="s">
        <v>2369</v>
      </c>
      <c r="F706" s="224" t="s">
        <v>843</v>
      </c>
      <c r="G706" s="224" t="s">
        <v>844</v>
      </c>
      <c r="H706" s="224" t="s">
        <v>403</v>
      </c>
      <c r="I706" s="227" t="s">
        <v>6126</v>
      </c>
      <c r="J706" s="225" t="s">
        <v>6052</v>
      </c>
      <c r="K706" s="224" t="s">
        <v>845</v>
      </c>
      <c r="L706" s="225" t="s">
        <v>4612</v>
      </c>
      <c r="M706" s="224" t="s">
        <v>846</v>
      </c>
      <c r="N706" s="224" t="s">
        <v>1027</v>
      </c>
      <c r="O706" s="224" t="s">
        <v>848</v>
      </c>
      <c r="P706" s="225" t="s">
        <v>4612</v>
      </c>
      <c r="Q706" s="224" t="s">
        <v>795</v>
      </c>
      <c r="R706" s="225" t="s">
        <v>6127</v>
      </c>
      <c r="S706" s="225" t="s">
        <v>6127</v>
      </c>
      <c r="T706" s="225" t="s">
        <v>6052</v>
      </c>
      <c r="U706" s="224" t="s">
        <v>1260</v>
      </c>
      <c r="V706" s="224" t="s">
        <v>1260</v>
      </c>
      <c r="W706" s="224" t="s">
        <v>850</v>
      </c>
      <c r="X706" s="228" t="str">
        <f>VLOOKUP(HelpMe7[[#This Row],[Technician]],Technicians[#All],3,FALSE)</f>
        <v>RAK Ceramics</v>
      </c>
      <c r="Y706" s="228" t="str">
        <f>VLOOKUP(HelpMe7[[#This Row],[Technician]],Technicians[#All],2,FALSE)</f>
        <v>SAP Basis</v>
      </c>
      <c r="Z706" s="230" t="e">
        <f>IF((TEXT("Oct 28, 2024 00:00 AM","mmm dd, yyyy hh:mm") - TEXT(HelpMe7[[#This Row],[Updated Creation Date]],"mmm dd, yyyy hh:mm"))&gt;0, "Yes","No")</f>
        <v>#VALUE!</v>
      </c>
      <c r="AA706" s="230">
        <f ca="1">IF(HelpMe7[[#This Row],[Updated Resolved Date]]="-",NOW()-TEXT(HelpMe7[[#This Row],[Updated Creation Date]],"mmm dd, yyyy hh:mm"),HelpMe7[[#This Row],[Updated Resolved Date]]-HelpMe7[[#This Row],[Updated Creation Date]])</f>
        <v>0.11319444444961846</v>
      </c>
      <c r="AB706" s="231" t="e">
        <f>YEAR(TEXT(HelpMe7[[#This Row],[Updated Creation Date]],"mmm dd, yyyy hh:mm"))</f>
        <v>#VALUE!</v>
      </c>
      <c r="AC706" s="228" t="e">
        <f>WEEKNUM(TEXT(HelpMe7[[#This Row],[Updated Creation Date]],"mmm dd, yyyy hh:mm"),2)</f>
        <v>#VALUE!</v>
      </c>
      <c r="AD706" s="228" t="e">
        <f>_xlfn.CONCAT(HelpMe7[[#This Row],[Year]],"-W",HelpMe7[[#This Row],[Week'#]])</f>
        <v>#VALUE!</v>
      </c>
      <c r="AE706" s="228" t="str">
        <f>IFERROR(VLOOKUP(HelpMe7[[#This Row],[ID]],CGTracker[#All],11,FALSE),"No CG Status Found")</f>
        <v>No CG Status Found</v>
      </c>
      <c r="AF706" s="228" t="e">
        <f>MONTH(TEXT(HelpMe7[[#This Row],[Updated Creation Date]],"mmm dd, yyyy hh:mm"))</f>
        <v>#VALUE!</v>
      </c>
      <c r="AG706" s="228" t="e">
        <f>_xlfn.CONCAT(HelpMe7[[#This Row],[Year]],"-M",HelpMe7[[#This Row],[Month]])</f>
        <v>#VALUE!</v>
      </c>
      <c r="AH706" s="228" t="str">
        <f ca="1">IF(HelpMe7[[#This Row],[Age]]&lt;2,"Less than 2",IF(HelpMe7[[#This Row],[Age]]&lt;5,"From 2 to 5",IF(HelpMe7[[#This Row],[Age]]&lt;10,"From 5 to 10","More than 10")))</f>
        <v>Less than 2</v>
      </c>
      <c r="AI7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45580.525694444441</v>
      </c>
      <c r="AJ7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45580.638888888891</v>
      </c>
    </row>
    <row r="707" spans="1:36" ht="26">
      <c r="A707" s="237" t="s">
        <v>6128</v>
      </c>
      <c r="B707" s="224" t="s">
        <v>156</v>
      </c>
      <c r="C707" s="224" t="s">
        <v>861</v>
      </c>
      <c r="D707" s="1" t="s">
        <v>1975</v>
      </c>
      <c r="E707" s="224" t="s">
        <v>1143</v>
      </c>
      <c r="F707" s="224" t="s">
        <v>843</v>
      </c>
      <c r="G707" s="224" t="s">
        <v>844</v>
      </c>
      <c r="H707" s="224" t="s">
        <v>403</v>
      </c>
      <c r="I707" s="227" t="s">
        <v>6129</v>
      </c>
      <c r="J707" s="225" t="s">
        <v>6130</v>
      </c>
      <c r="K707" s="224" t="s">
        <v>885</v>
      </c>
      <c r="L707" s="225" t="s">
        <v>5922</v>
      </c>
      <c r="M707" s="224" t="s">
        <v>1143</v>
      </c>
      <c r="N707" s="224" t="s">
        <v>1144</v>
      </c>
      <c r="O707" s="224" t="s">
        <v>848</v>
      </c>
      <c r="P707" s="225" t="s">
        <v>6131</v>
      </c>
      <c r="Q707" s="224" t="s">
        <v>795</v>
      </c>
      <c r="R707" s="225" t="s">
        <v>6132</v>
      </c>
      <c r="S707" s="225" t="s">
        <v>6132</v>
      </c>
      <c r="T707" s="225" t="s">
        <v>6130</v>
      </c>
      <c r="U707" s="224" t="s">
        <v>1260</v>
      </c>
      <c r="V707" s="224" t="s">
        <v>1260</v>
      </c>
      <c r="W707" s="224" t="s">
        <v>888</v>
      </c>
      <c r="X707" s="228" t="str">
        <f>VLOOKUP(HelpMe7[[#This Row],[Technician]],Technicians[#All],3,FALSE)</f>
        <v>RAK Ceramics</v>
      </c>
      <c r="Y707" s="228" t="str">
        <f>VLOOKUP(HelpMe7[[#This Row],[Technician]],Technicians[#All],2,FALSE)</f>
        <v>SAP Basis</v>
      </c>
      <c r="Z707" s="233" t="e">
        <f>IF((TEXT("Oct 28, 2024 00:00 AM","mmm dd, yyyy hh:mm") - TEXT(HelpMe7[[#This Row],[Updated Creation Date]],"mmm dd, yyyy hh:mm"))&gt;0, "Yes","No")</f>
        <v>#VALUE!</v>
      </c>
      <c r="AA707" s="230">
        <f ca="1">IF(HelpMe7[[#This Row],[Updated Resolved Date]]="-",NOW()-TEXT(HelpMe7[[#This Row],[Updated Creation Date]],"mmm dd, yyyy hh:mm"),HelpMe7[[#This Row],[Updated Resolved Date]]-HelpMe7[[#This Row],[Updated Creation Date]])</f>
        <v>9.7916666672972497E-2</v>
      </c>
      <c r="AB707" s="231" t="e">
        <f>YEAR(TEXT(HelpMe7[[#This Row],[Updated Creation Date]],"mmm dd, yyyy hh:mm"))</f>
        <v>#VALUE!</v>
      </c>
      <c r="AC707" s="228" t="e">
        <f>WEEKNUM(TEXT(HelpMe7[[#This Row],[Updated Creation Date]],"mmm dd, yyyy hh:mm"),2)</f>
        <v>#VALUE!</v>
      </c>
      <c r="AD707" s="228" t="e">
        <f>_xlfn.CONCAT(HelpMe7[[#This Row],[Year]],"-W",HelpMe7[[#This Row],[Week'#]])</f>
        <v>#VALUE!</v>
      </c>
      <c r="AE707" s="228" t="str">
        <f>IFERROR(VLOOKUP(HelpMe7[[#This Row],[ID]],CGTracker[#All],11,FALSE),"No CG Status Found")</f>
        <v>No CG Status Found</v>
      </c>
      <c r="AF707" s="228" t="e">
        <f>MONTH(TEXT(HelpMe7[[#This Row],[Updated Creation Date]],"mmm dd, yyyy hh:mm"))</f>
        <v>#VALUE!</v>
      </c>
      <c r="AG707" s="228" t="e">
        <f>_xlfn.CONCAT(HelpMe7[[#This Row],[Year]],"-M",HelpMe7[[#This Row],[Month]])</f>
        <v>#VALUE!</v>
      </c>
      <c r="AH707" s="228" t="str">
        <f ca="1">IF(HelpMe7[[#This Row],[Age]]&lt;2,"Less than 2",IF(HelpMe7[[#This Row],[Age]]&lt;5,"From 2 to 5",IF(HelpMe7[[#This Row],[Age]]&lt;10,"From 5 to 10","More than 10")))</f>
        <v>Less than 2</v>
      </c>
      <c r="AI7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45580.63958333333</v>
      </c>
      <c r="AJ7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45580.737500000003</v>
      </c>
    </row>
    <row r="708" spans="1:36" ht="14.5">
      <c r="A708" s="237" t="s">
        <v>6133</v>
      </c>
      <c r="B708" s="224" t="s">
        <v>117</v>
      </c>
      <c r="C708" s="224" t="s">
        <v>795</v>
      </c>
      <c r="D708" s="1" t="s">
        <v>1738</v>
      </c>
      <c r="E708" s="224" t="s">
        <v>911</v>
      </c>
      <c r="F708" s="224" t="s">
        <v>843</v>
      </c>
      <c r="G708" s="224" t="s">
        <v>844</v>
      </c>
      <c r="H708" s="224" t="s">
        <v>403</v>
      </c>
      <c r="I708" s="227" t="s">
        <v>6134</v>
      </c>
      <c r="J708" s="225" t="s">
        <v>6135</v>
      </c>
      <c r="K708" s="224" t="s">
        <v>845</v>
      </c>
      <c r="L708" s="225" t="s">
        <v>6111</v>
      </c>
      <c r="M708" s="224" t="s">
        <v>911</v>
      </c>
      <c r="N708" s="224" t="s">
        <v>912</v>
      </c>
      <c r="O708" s="224" t="s">
        <v>848</v>
      </c>
      <c r="P708" s="225" t="s">
        <v>6136</v>
      </c>
      <c r="Q708" s="224" t="s">
        <v>795</v>
      </c>
      <c r="R708" s="225" t="s">
        <v>6137</v>
      </c>
      <c r="S708" s="225" t="s">
        <v>6137</v>
      </c>
      <c r="T708" s="225" t="s">
        <v>6135</v>
      </c>
      <c r="U708" s="224" t="s">
        <v>885</v>
      </c>
      <c r="V708" s="224" t="s">
        <v>1260</v>
      </c>
      <c r="W708" s="224" t="s">
        <v>850</v>
      </c>
      <c r="X708" s="228" t="str">
        <f>VLOOKUP(HelpMe7[[#This Row],[Technician]],Technicians[#All],3,FALSE)</f>
        <v>RAK Ceramics</v>
      </c>
      <c r="Y708" s="228" t="str">
        <f>VLOOKUP(HelpMe7[[#This Row],[Technician]],Technicians[#All],2,FALSE)</f>
        <v>SAP Basis</v>
      </c>
      <c r="Z708" s="233" t="e">
        <f>IF((TEXT("Oct 28, 2024 00:00 AM","mmm dd, yyyy hh:mm") - TEXT(HelpMe7[[#This Row],[Updated Creation Date]],"mmm dd, yyyy hh:mm"))&gt;0, "Yes","No")</f>
        <v>#VALUE!</v>
      </c>
      <c r="AA708" s="230">
        <f ca="1">IF(HelpMe7[[#This Row],[Updated Resolved Date]]="-",NOW()-TEXT(HelpMe7[[#This Row],[Updated Creation Date]],"mmm dd, yyyy hh:mm"),HelpMe7[[#This Row],[Updated Resolved Date]]-HelpMe7[[#This Row],[Updated Creation Date]])</f>
        <v>0.94999999999708962</v>
      </c>
      <c r="AB708" s="231" t="e">
        <f>YEAR(TEXT(HelpMe7[[#This Row],[Updated Creation Date]],"mmm dd, yyyy hh:mm"))</f>
        <v>#VALUE!</v>
      </c>
      <c r="AC708" s="228" t="e">
        <f>WEEKNUM(TEXT(HelpMe7[[#This Row],[Updated Creation Date]],"mmm dd, yyyy hh:mm"),2)</f>
        <v>#VALUE!</v>
      </c>
      <c r="AD708" s="228" t="e">
        <f>_xlfn.CONCAT(HelpMe7[[#This Row],[Year]],"-W",HelpMe7[[#This Row],[Week'#]])</f>
        <v>#VALUE!</v>
      </c>
      <c r="AE708" s="228" t="str">
        <f>IFERROR(VLOOKUP(HelpMe7[[#This Row],[ID]],CGTracker[#All],11,FALSE),"No CG Status Found")</f>
        <v>No CG Status Found</v>
      </c>
      <c r="AF708" s="228" t="e">
        <f>MONTH(TEXT(HelpMe7[[#This Row],[Updated Creation Date]],"mmm dd, yyyy hh:mm"))</f>
        <v>#VALUE!</v>
      </c>
      <c r="AG708" s="228" t="e">
        <f>_xlfn.CONCAT(HelpMe7[[#This Row],[Year]],"-M",HelpMe7[[#This Row],[Month]])</f>
        <v>#VALUE!</v>
      </c>
      <c r="AH708" s="228" t="str">
        <f ca="1">IF(HelpMe7[[#This Row],[Age]]&lt;2,"Less than 2",IF(HelpMe7[[#This Row],[Age]]&lt;5,"From 2 to 5",IF(HelpMe7[[#This Row],[Age]]&lt;10,"From 5 to 10","More than 10")))</f>
        <v>Less than 2</v>
      </c>
      <c r="AI7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45580.473611111112</v>
      </c>
      <c r="AJ7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45581.423611111109</v>
      </c>
    </row>
    <row r="709" spans="1:36" ht="14.5">
      <c r="A709" s="237" t="s">
        <v>6138</v>
      </c>
      <c r="B709" s="224" t="s">
        <v>117</v>
      </c>
      <c r="C709" s="224" t="s">
        <v>795</v>
      </c>
      <c r="D709" s="1" t="s">
        <v>1737</v>
      </c>
      <c r="E709" s="224" t="s">
        <v>911</v>
      </c>
      <c r="F709" s="224" t="s">
        <v>843</v>
      </c>
      <c r="G709" s="224" t="s">
        <v>844</v>
      </c>
      <c r="H709" s="224" t="s">
        <v>403</v>
      </c>
      <c r="I709" s="227" t="s">
        <v>6139</v>
      </c>
      <c r="J709" s="225" t="s">
        <v>6140</v>
      </c>
      <c r="K709" s="224" t="s">
        <v>845</v>
      </c>
      <c r="L709" s="225" t="s">
        <v>6111</v>
      </c>
      <c r="M709" s="224" t="s">
        <v>911</v>
      </c>
      <c r="N709" s="224" t="s">
        <v>912</v>
      </c>
      <c r="O709" s="224" t="s">
        <v>848</v>
      </c>
      <c r="P709" s="225" t="s">
        <v>6141</v>
      </c>
      <c r="Q709" s="224" t="s">
        <v>795</v>
      </c>
      <c r="R709" s="225" t="s">
        <v>6142</v>
      </c>
      <c r="S709" s="225" t="s">
        <v>6142</v>
      </c>
      <c r="T709" s="225" t="s">
        <v>6140</v>
      </c>
      <c r="U709" s="224" t="s">
        <v>885</v>
      </c>
      <c r="V709" s="224" t="s">
        <v>1260</v>
      </c>
      <c r="W709" s="224" t="s">
        <v>850</v>
      </c>
      <c r="X709" s="228" t="str">
        <f>VLOOKUP(HelpMe7[[#This Row],[Technician]],Technicians[#All],3,FALSE)</f>
        <v>RAK Ceramics</v>
      </c>
      <c r="Y709" s="228" t="str">
        <f>VLOOKUP(HelpMe7[[#This Row],[Technician]],Technicians[#All],2,FALSE)</f>
        <v>SAP Basis</v>
      </c>
      <c r="Z709" s="233" t="e">
        <f>IF((TEXT("Oct 28, 2024 00:00 AM","mmm dd, yyyy hh:mm") - TEXT(HelpMe7[[#This Row],[Updated Creation Date]],"mmm dd, yyyy hh:mm"))&gt;0, "Yes","No")</f>
        <v>#VALUE!</v>
      </c>
      <c r="AA709" s="230">
        <f ca="1">IF(HelpMe7[[#This Row],[Updated Resolved Date]]="-",NOW()-TEXT(HelpMe7[[#This Row],[Updated Creation Date]],"mmm dd, yyyy hh:mm"),HelpMe7[[#This Row],[Updated Resolved Date]]-HelpMe7[[#This Row],[Updated Creation Date]])</f>
        <v>0.93888888888614019</v>
      </c>
      <c r="AB709" s="231" t="e">
        <f>YEAR(TEXT(HelpMe7[[#This Row],[Updated Creation Date]],"mmm dd, yyyy hh:mm"))</f>
        <v>#VALUE!</v>
      </c>
      <c r="AC709" s="228" t="e">
        <f>WEEKNUM(TEXT(HelpMe7[[#This Row],[Updated Creation Date]],"mmm dd, yyyy hh:mm"),2)</f>
        <v>#VALUE!</v>
      </c>
      <c r="AD709" s="228" t="e">
        <f>_xlfn.CONCAT(HelpMe7[[#This Row],[Year]],"-W",HelpMe7[[#This Row],[Week'#]])</f>
        <v>#VALUE!</v>
      </c>
      <c r="AE709" s="228" t="str">
        <f>IFERROR(VLOOKUP(HelpMe7[[#This Row],[ID]],CGTracker[#All],11,FALSE),"No CG Status Found")</f>
        <v>No CG Status Found</v>
      </c>
      <c r="AF709" s="228" t="e">
        <f>MONTH(TEXT(HelpMe7[[#This Row],[Updated Creation Date]],"mmm dd, yyyy hh:mm"))</f>
        <v>#VALUE!</v>
      </c>
      <c r="AG709" s="228" t="e">
        <f>_xlfn.CONCAT(HelpMe7[[#This Row],[Year]],"-M",HelpMe7[[#This Row],[Month]])</f>
        <v>#VALUE!</v>
      </c>
      <c r="AH709" s="228" t="str">
        <f ca="1">IF(HelpMe7[[#This Row],[Age]]&lt;2,"Less than 2",IF(HelpMe7[[#This Row],[Age]]&lt;5,"From 2 to 5",IF(HelpMe7[[#This Row],[Age]]&lt;10,"From 5 to 10","More than 10")))</f>
        <v>Less than 2</v>
      </c>
      <c r="AI7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45580.482638888891</v>
      </c>
      <c r="AJ7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45581.421527777777</v>
      </c>
    </row>
    <row r="710" spans="1:36" ht="26">
      <c r="A710" s="237" t="s">
        <v>6143</v>
      </c>
      <c r="B710" s="224" t="s">
        <v>156</v>
      </c>
      <c r="C710" s="224" t="s">
        <v>795</v>
      </c>
      <c r="D710" s="1" t="s">
        <v>2152</v>
      </c>
      <c r="E710" s="224" t="s">
        <v>2153</v>
      </c>
      <c r="F710" s="224" t="s">
        <v>843</v>
      </c>
      <c r="G710" s="224" t="s">
        <v>844</v>
      </c>
      <c r="H710" s="224" t="s">
        <v>403</v>
      </c>
      <c r="I710" s="227" t="s">
        <v>6144</v>
      </c>
      <c r="J710" s="225" t="s">
        <v>6145</v>
      </c>
      <c r="K710" s="224" t="s">
        <v>885</v>
      </c>
      <c r="L710" s="225" t="s">
        <v>6146</v>
      </c>
      <c r="M710" s="224" t="s">
        <v>846</v>
      </c>
      <c r="N710" s="224" t="s">
        <v>2154</v>
      </c>
      <c r="O710" s="224" t="s">
        <v>848</v>
      </c>
      <c r="P710" s="225" t="s">
        <v>6146</v>
      </c>
      <c r="Q710" s="224" t="s">
        <v>795</v>
      </c>
      <c r="R710" s="225" t="s">
        <v>6147</v>
      </c>
      <c r="S710" s="225" t="s">
        <v>6147</v>
      </c>
      <c r="T710" s="225" t="s">
        <v>6145</v>
      </c>
      <c r="U710" s="224" t="s">
        <v>1260</v>
      </c>
      <c r="V710" s="224" t="s">
        <v>1260</v>
      </c>
      <c r="W710" s="224" t="s">
        <v>888</v>
      </c>
      <c r="X710" s="228" t="str">
        <f>VLOOKUP(HelpMe7[[#This Row],[Technician]],Technicians[#All],3,FALSE)</f>
        <v>RAK Ceramics</v>
      </c>
      <c r="Y710" s="228" t="str">
        <f>VLOOKUP(HelpMe7[[#This Row],[Technician]],Technicians[#All],2,FALSE)</f>
        <v>SAP Basis</v>
      </c>
      <c r="Z710" s="233" t="e">
        <f>IF((TEXT("Oct 28, 2024 00:00 AM","mmm dd, yyyy hh:mm") - TEXT(HelpMe7[[#This Row],[Updated Creation Date]],"mmm dd, yyyy hh:mm"))&gt;0, "Yes","No")</f>
        <v>#VALUE!</v>
      </c>
      <c r="AA710" s="230">
        <f ca="1">IF(HelpMe7[[#This Row],[Updated Resolved Date]]="-",NOW()-TEXT(HelpMe7[[#This Row],[Updated Creation Date]],"mmm dd, yyyy hh:mm"),HelpMe7[[#This Row],[Updated Resolved Date]]-HelpMe7[[#This Row],[Updated Creation Date]])</f>
        <v>1.2173611111065838</v>
      </c>
      <c r="AB710" s="231" t="e">
        <f>YEAR(TEXT(HelpMe7[[#This Row],[Updated Creation Date]],"mmm dd, yyyy hh:mm"))</f>
        <v>#VALUE!</v>
      </c>
      <c r="AC710" s="228" t="e">
        <f>WEEKNUM(TEXT(HelpMe7[[#This Row],[Updated Creation Date]],"mmm dd, yyyy hh:mm"),2)</f>
        <v>#VALUE!</v>
      </c>
      <c r="AD710" s="228" t="e">
        <f>_xlfn.CONCAT(HelpMe7[[#This Row],[Year]],"-W",HelpMe7[[#This Row],[Week'#]])</f>
        <v>#VALUE!</v>
      </c>
      <c r="AE710" s="228" t="str">
        <f>IFERROR(VLOOKUP(HelpMe7[[#This Row],[ID]],CGTracker[#All],11,FALSE),"No CG Status Found")</f>
        <v>No CG Status Found</v>
      </c>
      <c r="AF710" s="228" t="e">
        <f>MONTH(TEXT(HelpMe7[[#This Row],[Updated Creation Date]],"mmm dd, yyyy hh:mm"))</f>
        <v>#VALUE!</v>
      </c>
      <c r="AG710" s="228" t="e">
        <f>_xlfn.CONCAT(HelpMe7[[#This Row],[Year]],"-M",HelpMe7[[#This Row],[Month]])</f>
        <v>#VALUE!</v>
      </c>
      <c r="AH710" s="228" t="str">
        <f ca="1">IF(HelpMe7[[#This Row],[Age]]&lt;2,"Less than 2",IF(HelpMe7[[#This Row],[Age]]&lt;5,"From 2 to 5",IF(HelpMe7[[#This Row],[Age]]&lt;10,"From 5 to 10","More than 10")))</f>
        <v>Less than 2</v>
      </c>
      <c r="AI7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45581.404861111114</v>
      </c>
      <c r="AJ7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45582.62222222222</v>
      </c>
    </row>
    <row r="711" spans="1:36" ht="14.5">
      <c r="A711" s="237" t="s">
        <v>6148</v>
      </c>
      <c r="B711" s="224" t="s">
        <v>156</v>
      </c>
      <c r="C711" s="224" t="s">
        <v>795</v>
      </c>
      <c r="D711" s="1" t="s">
        <v>6149</v>
      </c>
      <c r="E711" s="224" t="s">
        <v>1964</v>
      </c>
      <c r="F711" s="224" t="s">
        <v>843</v>
      </c>
      <c r="G711" s="224" t="s">
        <v>844</v>
      </c>
      <c r="H711" s="224" t="s">
        <v>403</v>
      </c>
      <c r="I711" s="227" t="s">
        <v>6150</v>
      </c>
      <c r="J711" s="225" t="s">
        <v>6151</v>
      </c>
      <c r="K711" s="224" t="s">
        <v>845</v>
      </c>
      <c r="L711" s="225" t="s">
        <v>6152</v>
      </c>
      <c r="M711" s="224" t="s">
        <v>846</v>
      </c>
      <c r="N711" s="224" t="s">
        <v>997</v>
      </c>
      <c r="O711" s="224" t="s">
        <v>848</v>
      </c>
      <c r="P711" s="225" t="s">
        <v>6152</v>
      </c>
      <c r="Q711" s="224" t="s">
        <v>795</v>
      </c>
      <c r="R711" s="225" t="s">
        <v>6153</v>
      </c>
      <c r="S711" s="225" t="s">
        <v>6153</v>
      </c>
      <c r="T711" s="225" t="s">
        <v>6151</v>
      </c>
      <c r="U711" s="224" t="s">
        <v>1260</v>
      </c>
      <c r="V711" s="224" t="s">
        <v>1260</v>
      </c>
      <c r="W711" s="224" t="s">
        <v>850</v>
      </c>
      <c r="X711" s="228" t="str">
        <f>VLOOKUP(HelpMe7[[#This Row],[Technician]],Technicians[#All],3,FALSE)</f>
        <v>RAK Ceramics</v>
      </c>
      <c r="Y711" s="228" t="str">
        <f>VLOOKUP(HelpMe7[[#This Row],[Technician]],Technicians[#All],2,FALSE)</f>
        <v>SAP Basis</v>
      </c>
      <c r="Z711" s="233" t="e">
        <f>IF((TEXT("Oct 28, 2024 00:00 AM","mmm dd, yyyy hh:mm") - TEXT(HelpMe7[[#This Row],[Updated Creation Date]],"mmm dd, yyyy hh:mm"))&gt;0, "Yes","No")</f>
        <v>#VALUE!</v>
      </c>
      <c r="AA711" s="230">
        <f ca="1">IF(HelpMe7[[#This Row],[Updated Resolved Date]]="-",NOW()-TEXT(HelpMe7[[#This Row],[Updated Creation Date]],"mmm dd, yyyy hh:mm"),HelpMe7[[#This Row],[Updated Resolved Date]]-HelpMe7[[#This Row],[Updated Creation Date]])</f>
        <v>0.13055555555911269</v>
      </c>
      <c r="AB711" s="231" t="e">
        <f>YEAR(TEXT(HelpMe7[[#This Row],[Updated Creation Date]],"mmm dd, yyyy hh:mm"))</f>
        <v>#VALUE!</v>
      </c>
      <c r="AC711" s="228" t="e">
        <f>WEEKNUM(TEXT(HelpMe7[[#This Row],[Updated Creation Date]],"mmm dd, yyyy hh:mm"),2)</f>
        <v>#VALUE!</v>
      </c>
      <c r="AD711" s="228" t="e">
        <f>_xlfn.CONCAT(HelpMe7[[#This Row],[Year]],"-W",HelpMe7[[#This Row],[Week'#]])</f>
        <v>#VALUE!</v>
      </c>
      <c r="AE711" s="228" t="str">
        <f>IFERROR(VLOOKUP(HelpMe7[[#This Row],[ID]],CGTracker[#All],11,FALSE),"No CG Status Found")</f>
        <v>No CG Status Found</v>
      </c>
      <c r="AF711" s="228" t="e">
        <f>MONTH(TEXT(HelpMe7[[#This Row],[Updated Creation Date]],"mmm dd, yyyy hh:mm"))</f>
        <v>#VALUE!</v>
      </c>
      <c r="AG711" s="228" t="e">
        <f>_xlfn.CONCAT(HelpMe7[[#This Row],[Year]],"-M",HelpMe7[[#This Row],[Month]])</f>
        <v>#VALUE!</v>
      </c>
      <c r="AH711" s="228" t="str">
        <f ca="1">IF(HelpMe7[[#This Row],[Age]]&lt;2,"Less than 2",IF(HelpMe7[[#This Row],[Age]]&lt;5,"From 2 to 5",IF(HelpMe7[[#This Row],[Age]]&lt;10,"From 5 to 10","More than 10")))</f>
        <v>Less than 2</v>
      </c>
      <c r="AI7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45581.459027777775</v>
      </c>
      <c r="AJ7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45581.589583333334</v>
      </c>
    </row>
    <row r="712" spans="1:36" ht="26">
      <c r="A712" s="237" t="s">
        <v>6154</v>
      </c>
      <c r="B712" s="224" t="s">
        <v>117</v>
      </c>
      <c r="C712" s="224" t="s">
        <v>795</v>
      </c>
      <c r="D712" s="1" t="s">
        <v>2230</v>
      </c>
      <c r="E712" s="224" t="s">
        <v>1954</v>
      </c>
      <c r="F712" s="224" t="s">
        <v>843</v>
      </c>
      <c r="G712" s="224" t="s">
        <v>844</v>
      </c>
      <c r="H712" s="224" t="s">
        <v>403</v>
      </c>
      <c r="I712" s="227" t="s">
        <v>6155</v>
      </c>
      <c r="J712" s="225" t="s">
        <v>6156</v>
      </c>
      <c r="K712" s="224" t="s">
        <v>885</v>
      </c>
      <c r="L712" s="225" t="s">
        <v>3663</v>
      </c>
      <c r="M712" s="224" t="s">
        <v>846</v>
      </c>
      <c r="N712" s="224" t="s">
        <v>939</v>
      </c>
      <c r="O712" s="224" t="s">
        <v>848</v>
      </c>
      <c r="P712" s="225" t="s">
        <v>6157</v>
      </c>
      <c r="Q712" s="224" t="s">
        <v>795</v>
      </c>
      <c r="R712" s="225" t="s">
        <v>6158</v>
      </c>
      <c r="S712" s="225" t="s">
        <v>6158</v>
      </c>
      <c r="T712" s="225" t="s">
        <v>6156</v>
      </c>
      <c r="U712" s="224" t="s">
        <v>885</v>
      </c>
      <c r="V712" s="224" t="s">
        <v>1260</v>
      </c>
      <c r="W712" s="224" t="s">
        <v>888</v>
      </c>
      <c r="X712" s="228" t="str">
        <f>VLOOKUP(HelpMe7[[#This Row],[Technician]],Technicians[#All],3,FALSE)</f>
        <v>RAK Ceramics</v>
      </c>
      <c r="Y712" s="228" t="str">
        <f>VLOOKUP(HelpMe7[[#This Row],[Technician]],Technicians[#All],2,FALSE)</f>
        <v>SAP Basis</v>
      </c>
      <c r="Z712" s="233" t="e">
        <f>IF((TEXT("Oct 28, 2024 00:00 AM","mmm dd, yyyy hh:mm") - TEXT(HelpMe7[[#This Row],[Updated Creation Date]],"mmm dd, yyyy hh:mm"))&gt;0, "Yes","No")</f>
        <v>#VALUE!</v>
      </c>
      <c r="AA712" s="230">
        <f ca="1">IF(HelpMe7[[#This Row],[Updated Resolved Date]]="-",NOW()-TEXT(HelpMe7[[#This Row],[Updated Creation Date]],"mmm dd, yyyy hh:mm"),HelpMe7[[#This Row],[Updated Resolved Date]]-HelpMe7[[#This Row],[Updated Creation Date]])</f>
        <v>1.2673611111094942</v>
      </c>
      <c r="AB712" s="231" t="e">
        <f>YEAR(TEXT(HelpMe7[[#This Row],[Updated Creation Date]],"mmm dd, yyyy hh:mm"))</f>
        <v>#VALUE!</v>
      </c>
      <c r="AC712" s="228" t="e">
        <f>WEEKNUM(TEXT(HelpMe7[[#This Row],[Updated Creation Date]],"mmm dd, yyyy hh:mm"),2)</f>
        <v>#VALUE!</v>
      </c>
      <c r="AD712" s="228" t="e">
        <f>_xlfn.CONCAT(HelpMe7[[#This Row],[Year]],"-W",HelpMe7[[#This Row],[Week'#]])</f>
        <v>#VALUE!</v>
      </c>
      <c r="AE712" s="228" t="str">
        <f>IFERROR(VLOOKUP(HelpMe7[[#This Row],[ID]],CGTracker[#All],11,FALSE),"No CG Status Found")</f>
        <v>No CG Status Found</v>
      </c>
      <c r="AF712" s="228" t="e">
        <f>MONTH(TEXT(HelpMe7[[#This Row],[Updated Creation Date]],"mmm dd, yyyy hh:mm"))</f>
        <v>#VALUE!</v>
      </c>
      <c r="AG712" s="228" t="e">
        <f>_xlfn.CONCAT(HelpMe7[[#This Row],[Year]],"-M",HelpMe7[[#This Row],[Month]])</f>
        <v>#VALUE!</v>
      </c>
      <c r="AH712" s="228" t="str">
        <f ca="1">IF(HelpMe7[[#This Row],[Age]]&lt;2,"Less than 2",IF(HelpMe7[[#This Row],[Age]]&lt;5,"From 2 to 5",IF(HelpMe7[[#This Row],[Age]]&lt;10,"From 5 to 10","More than 10")))</f>
        <v>Less than 2</v>
      </c>
      <c r="AI7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45581.463888888888</v>
      </c>
      <c r="AJ7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45582.731249999997</v>
      </c>
    </row>
    <row r="713" spans="1:36" ht="14.5">
      <c r="A713" s="237" t="s">
        <v>6159</v>
      </c>
      <c r="B713" s="224" t="s">
        <v>117</v>
      </c>
      <c r="C713" s="224" t="s">
        <v>795</v>
      </c>
      <c r="D713" s="1" t="s">
        <v>6160</v>
      </c>
      <c r="E713" s="224" t="s">
        <v>2225</v>
      </c>
      <c r="F713" s="224" t="s">
        <v>843</v>
      </c>
      <c r="G713" s="224" t="s">
        <v>844</v>
      </c>
      <c r="H713" s="224" t="s">
        <v>403</v>
      </c>
      <c r="I713" s="227" t="s">
        <v>6161</v>
      </c>
      <c r="J713" s="225" t="s">
        <v>6162</v>
      </c>
      <c r="K713" s="224" t="s">
        <v>845</v>
      </c>
      <c r="L713" s="225" t="s">
        <v>4379</v>
      </c>
      <c r="M713" s="224" t="s">
        <v>846</v>
      </c>
      <c r="N713" s="224" t="s">
        <v>860</v>
      </c>
      <c r="O713" s="224" t="s">
        <v>848</v>
      </c>
      <c r="P713" s="225" t="s">
        <v>4379</v>
      </c>
      <c r="Q713" s="224" t="s">
        <v>795</v>
      </c>
      <c r="R713" s="225" t="s">
        <v>6163</v>
      </c>
      <c r="S713" s="225" t="s">
        <v>6163</v>
      </c>
      <c r="T713" s="225" t="s">
        <v>6162</v>
      </c>
      <c r="U713" s="224" t="s">
        <v>885</v>
      </c>
      <c r="V713" s="224" t="s">
        <v>1260</v>
      </c>
      <c r="W713" s="224" t="s">
        <v>850</v>
      </c>
      <c r="X713" s="228" t="str">
        <f>VLOOKUP(HelpMe7[[#This Row],[Technician]],Technicians[#All],3,FALSE)</f>
        <v>RAK Ceramics</v>
      </c>
      <c r="Y713" s="228" t="str">
        <f>VLOOKUP(HelpMe7[[#This Row],[Technician]],Technicians[#All],2,FALSE)</f>
        <v>SAP Basis</v>
      </c>
      <c r="Z713" s="233" t="e">
        <f>IF((TEXT("Oct 28, 2024 00:00 AM","mmm dd, yyyy hh:mm") - TEXT(HelpMe7[[#This Row],[Updated Creation Date]],"mmm dd, yyyy hh:mm"))&gt;0, "Yes","No")</f>
        <v>#VALUE!</v>
      </c>
      <c r="AA713" s="230">
        <f ca="1">IF(HelpMe7[[#This Row],[Updated Resolved Date]]="-",NOW()-TEXT(HelpMe7[[#This Row],[Updated Creation Date]],"mmm dd, yyyy hh:mm"),HelpMe7[[#This Row],[Updated Resolved Date]]-HelpMe7[[#This Row],[Updated Creation Date]])</f>
        <v>6.1826388888948713</v>
      </c>
      <c r="AB713" s="231" t="e">
        <f>YEAR(TEXT(HelpMe7[[#This Row],[Updated Creation Date]],"mmm dd, yyyy hh:mm"))</f>
        <v>#VALUE!</v>
      </c>
      <c r="AC713" s="228" t="e">
        <f>WEEKNUM(TEXT(HelpMe7[[#This Row],[Updated Creation Date]],"mmm dd, yyyy hh:mm"),2)</f>
        <v>#VALUE!</v>
      </c>
      <c r="AD713" s="228" t="e">
        <f>_xlfn.CONCAT(HelpMe7[[#This Row],[Year]],"-W",HelpMe7[[#This Row],[Week'#]])</f>
        <v>#VALUE!</v>
      </c>
      <c r="AE713" s="228" t="str">
        <f>IFERROR(VLOOKUP(HelpMe7[[#This Row],[ID]],CGTracker[#All],11,FALSE),"No CG Status Found")</f>
        <v>No CG Status Found</v>
      </c>
      <c r="AF713" s="228" t="e">
        <f>MONTH(TEXT(HelpMe7[[#This Row],[Updated Creation Date]],"mmm dd, yyyy hh:mm"))</f>
        <v>#VALUE!</v>
      </c>
      <c r="AG713" s="228" t="e">
        <f>_xlfn.CONCAT(HelpMe7[[#This Row],[Year]],"-M",HelpMe7[[#This Row],[Month]])</f>
        <v>#VALUE!</v>
      </c>
      <c r="AH713" s="228" t="str">
        <f ca="1">IF(HelpMe7[[#This Row],[Age]]&lt;2,"Less than 2",IF(HelpMe7[[#This Row],[Age]]&lt;5,"From 2 to 5",IF(HelpMe7[[#This Row],[Age]]&lt;10,"From 5 to 10","More than 10")))</f>
        <v>From 5 to 10</v>
      </c>
      <c r="AI7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45581.479166666664</v>
      </c>
      <c r="AJ7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45587.661805555559</v>
      </c>
    </row>
    <row r="714" spans="1:36" ht="26">
      <c r="A714" s="237" t="s">
        <v>6164</v>
      </c>
      <c r="B714" s="224" t="s">
        <v>117</v>
      </c>
      <c r="C714" s="224" t="s">
        <v>906</v>
      </c>
      <c r="D714" s="1" t="s">
        <v>1683</v>
      </c>
      <c r="E714" s="224" t="s">
        <v>970</v>
      </c>
      <c r="F714" s="224" t="s">
        <v>843</v>
      </c>
      <c r="G714" s="224" t="s">
        <v>844</v>
      </c>
      <c r="H714" s="224" t="s">
        <v>403</v>
      </c>
      <c r="I714" s="227" t="s">
        <v>6165</v>
      </c>
      <c r="J714" s="225" t="s">
        <v>6166</v>
      </c>
      <c r="K714" s="224" t="s">
        <v>885</v>
      </c>
      <c r="L714" s="225" t="s">
        <v>5988</v>
      </c>
      <c r="M714" s="224" t="s">
        <v>970</v>
      </c>
      <c r="N714" s="224" t="s">
        <v>971</v>
      </c>
      <c r="O714" s="224" t="s">
        <v>848</v>
      </c>
      <c r="P714" s="225" t="s">
        <v>5988</v>
      </c>
      <c r="Q714" s="224" t="s">
        <v>861</v>
      </c>
      <c r="R714" s="225" t="s">
        <v>6167</v>
      </c>
      <c r="S714" s="225" t="s">
        <v>6167</v>
      </c>
      <c r="T714" s="225" t="s">
        <v>6166</v>
      </c>
      <c r="U714" s="224" t="s">
        <v>885</v>
      </c>
      <c r="V714" s="224" t="s">
        <v>1260</v>
      </c>
      <c r="W714" s="224" t="s">
        <v>888</v>
      </c>
      <c r="X714" s="228" t="str">
        <f>VLOOKUP(HelpMe7[[#This Row],[Technician]],Technicians[#All],3,FALSE)</f>
        <v>RAK Ceramics</v>
      </c>
      <c r="Y714" s="228" t="str">
        <f>VLOOKUP(HelpMe7[[#This Row],[Technician]],Technicians[#All],2,FALSE)</f>
        <v>SAP Basis</v>
      </c>
      <c r="Z714" s="233" t="e">
        <f>IF((TEXT("Oct 28, 2024 00:00 AM","mmm dd, yyyy hh:mm") - TEXT(HelpMe7[[#This Row],[Updated Creation Date]],"mmm dd, yyyy hh:mm"))&gt;0, "Yes","No")</f>
        <v>#VALUE!</v>
      </c>
      <c r="AA714" s="230">
        <f ca="1">IF(HelpMe7[[#This Row],[Updated Resolved Date]]="-",NOW()-TEXT(HelpMe7[[#This Row],[Updated Creation Date]],"mmm dd, yyyy hh:mm"),HelpMe7[[#This Row],[Updated Resolved Date]]-HelpMe7[[#This Row],[Updated Creation Date]])</f>
        <v>23.69999999999709</v>
      </c>
      <c r="AB714" s="231" t="e">
        <f>YEAR(TEXT(HelpMe7[[#This Row],[Updated Creation Date]],"mmm dd, yyyy hh:mm"))</f>
        <v>#VALUE!</v>
      </c>
      <c r="AC714" s="228" t="e">
        <f>WEEKNUM(TEXT(HelpMe7[[#This Row],[Updated Creation Date]],"mmm dd, yyyy hh:mm"),2)</f>
        <v>#VALUE!</v>
      </c>
      <c r="AD714" s="228" t="e">
        <f>_xlfn.CONCAT(HelpMe7[[#This Row],[Year]],"-W",HelpMe7[[#This Row],[Week'#]])</f>
        <v>#VALUE!</v>
      </c>
      <c r="AE714" s="228" t="str">
        <f>IFERROR(VLOOKUP(HelpMe7[[#This Row],[ID]],CGTracker[#All],11,FALSE),"No CG Status Found")</f>
        <v>No CG Status Found</v>
      </c>
      <c r="AF714" s="228" t="e">
        <f>MONTH(TEXT(HelpMe7[[#This Row],[Updated Creation Date]],"mmm dd, yyyy hh:mm"))</f>
        <v>#VALUE!</v>
      </c>
      <c r="AG714" s="228" t="e">
        <f>_xlfn.CONCAT(HelpMe7[[#This Row],[Year]],"-M",HelpMe7[[#This Row],[Month]])</f>
        <v>#VALUE!</v>
      </c>
      <c r="AH714" s="228" t="str">
        <f ca="1">IF(HelpMe7[[#This Row],[Age]]&lt;2,"Less than 2",IF(HelpMe7[[#This Row],[Age]]&lt;5,"From 2 to 5",IF(HelpMe7[[#This Row],[Age]]&lt;10,"From 5 to 10","More than 10")))</f>
        <v>More than 10</v>
      </c>
      <c r="AI7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45580.75</v>
      </c>
      <c r="AJ7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45604.45</v>
      </c>
    </row>
    <row r="715" spans="1:36" ht="14.5">
      <c r="A715" s="237" t="s">
        <v>6168</v>
      </c>
      <c r="B715" s="224" t="s">
        <v>117</v>
      </c>
      <c r="C715" s="224" t="s">
        <v>861</v>
      </c>
      <c r="D715" s="1" t="s">
        <v>1066</v>
      </c>
      <c r="E715" s="224" t="s">
        <v>1065</v>
      </c>
      <c r="F715" s="224" t="s">
        <v>742</v>
      </c>
      <c r="G715" s="224" t="s">
        <v>942</v>
      </c>
      <c r="H715" s="224" t="s">
        <v>268</v>
      </c>
      <c r="I715" s="227" t="s">
        <v>6169</v>
      </c>
      <c r="J715" s="225" t="s">
        <v>6170</v>
      </c>
      <c r="K715" s="224" t="s">
        <v>845</v>
      </c>
      <c r="L715" s="225" t="s">
        <v>1260</v>
      </c>
      <c r="M715" s="224" t="s">
        <v>1065</v>
      </c>
      <c r="N715" s="224" t="s">
        <v>924</v>
      </c>
      <c r="O715" s="224" t="s">
        <v>848</v>
      </c>
      <c r="P715" s="225" t="s">
        <v>6171</v>
      </c>
      <c r="Q715" s="224" t="s">
        <v>795</v>
      </c>
      <c r="R715" s="225" t="s">
        <v>1260</v>
      </c>
      <c r="S715" s="225" t="s">
        <v>1260</v>
      </c>
      <c r="T715" s="225" t="s">
        <v>6170</v>
      </c>
      <c r="U715" s="224" t="s">
        <v>845</v>
      </c>
      <c r="V715" s="224" t="s">
        <v>1260</v>
      </c>
      <c r="W715" s="224" t="s">
        <v>1033</v>
      </c>
      <c r="X715" s="228" t="str">
        <f>VLOOKUP(HelpMe7[[#This Row],[Technician]],Technicians[#All],3,FALSE)</f>
        <v>RAK Ceramics</v>
      </c>
      <c r="Y715" s="228" t="str">
        <f>VLOOKUP(HelpMe7[[#This Row],[Technician]],Technicians[#All],2,FALSE)</f>
        <v>SAP SD</v>
      </c>
      <c r="Z715" s="233" t="e">
        <f>IF((TEXT("Oct 28, 2024 00:00 AM","mmm dd, yyyy hh:mm") - TEXT(HelpMe7[[#This Row],[Updated Creation Date]],"mmm dd, yyyy hh:mm"))&gt;0, "Yes","No")</f>
        <v>#VALUE!</v>
      </c>
      <c r="AA715" s="230">
        <f ca="1">IF(HelpMe7[[#This Row],[Updated Resolved Date]]="-",NOW()-TEXT(HelpMe7[[#This Row],[Updated Creation Date]],"mmm dd, yyyy hh:mm"),HelpMe7[[#This Row],[Updated Resolved Date]]-HelpMe7[[#This Row],[Updated Creation Date]])</f>
        <v>71.175584606477059</v>
      </c>
      <c r="AB715" s="231" t="e">
        <f>YEAR(TEXT(HelpMe7[[#This Row],[Updated Creation Date]],"mmm dd, yyyy hh:mm"))</f>
        <v>#VALUE!</v>
      </c>
      <c r="AC715" s="228" t="e">
        <f>WEEKNUM(TEXT(HelpMe7[[#This Row],[Updated Creation Date]],"mmm dd, yyyy hh:mm"),2)</f>
        <v>#VALUE!</v>
      </c>
      <c r="AD715" s="228" t="e">
        <f>_xlfn.CONCAT(HelpMe7[[#This Row],[Year]],"-W",HelpMe7[[#This Row],[Week'#]])</f>
        <v>#VALUE!</v>
      </c>
      <c r="AE715" s="228" t="str">
        <f>IFERROR(VLOOKUP(HelpMe7[[#This Row],[ID]],CGTracker[#All],11,FALSE),"No CG Status Found")</f>
        <v>No CG Status Found</v>
      </c>
      <c r="AF715" s="228" t="e">
        <f>MONTH(TEXT(HelpMe7[[#This Row],[Updated Creation Date]],"mmm dd, yyyy hh:mm"))</f>
        <v>#VALUE!</v>
      </c>
      <c r="AG715" s="228" t="e">
        <f>_xlfn.CONCAT(HelpMe7[[#This Row],[Year]],"-M",HelpMe7[[#This Row],[Month]])</f>
        <v>#VALUE!</v>
      </c>
      <c r="AH715" s="228" t="str">
        <f ca="1">IF(HelpMe7[[#This Row],[Age]]&lt;2,"Less than 2",IF(HelpMe7[[#This Row],[Age]]&lt;5,"From 2 to 5",IF(HelpMe7[[#This Row],[Age]]&lt;10,"From 5 to 10","More than 10")))</f>
        <v>More than 10</v>
      </c>
      <c r="AI7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45581.609722222223</v>
      </c>
      <c r="AJ7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16" spans="1:36" ht="14.5">
      <c r="A716" s="237" t="s">
        <v>6172</v>
      </c>
      <c r="B716" s="224" t="s">
        <v>117</v>
      </c>
      <c r="C716" s="224" t="s">
        <v>795</v>
      </c>
      <c r="D716" s="1" t="s">
        <v>6173</v>
      </c>
      <c r="E716" s="224" t="s">
        <v>911</v>
      </c>
      <c r="F716" s="224" t="s">
        <v>843</v>
      </c>
      <c r="G716" s="224" t="s">
        <v>844</v>
      </c>
      <c r="H716" s="224" t="s">
        <v>403</v>
      </c>
      <c r="I716" s="227" t="s">
        <v>6174</v>
      </c>
      <c r="J716" s="225" t="s">
        <v>6175</v>
      </c>
      <c r="K716" s="224" t="s">
        <v>845</v>
      </c>
      <c r="L716" s="225" t="s">
        <v>3663</v>
      </c>
      <c r="M716" s="224" t="s">
        <v>911</v>
      </c>
      <c r="N716" s="224" t="s">
        <v>912</v>
      </c>
      <c r="O716" s="224" t="s">
        <v>848</v>
      </c>
      <c r="P716" s="225" t="s">
        <v>6176</v>
      </c>
      <c r="Q716" s="224" t="s">
        <v>795</v>
      </c>
      <c r="R716" s="225" t="s">
        <v>6177</v>
      </c>
      <c r="S716" s="225" t="s">
        <v>6177</v>
      </c>
      <c r="T716" s="225" t="s">
        <v>6175</v>
      </c>
      <c r="U716" s="224" t="s">
        <v>885</v>
      </c>
      <c r="V716" s="224" t="s">
        <v>1260</v>
      </c>
      <c r="W716" s="224" t="s">
        <v>850</v>
      </c>
      <c r="X716" s="228" t="str">
        <f>VLOOKUP(HelpMe7[[#This Row],[Technician]],Technicians[#All],3,FALSE)</f>
        <v>RAK Ceramics</v>
      </c>
      <c r="Y716" s="228" t="str">
        <f>VLOOKUP(HelpMe7[[#This Row],[Technician]],Technicians[#All],2,FALSE)</f>
        <v>SAP Basis</v>
      </c>
      <c r="Z716" s="230" t="e">
        <f>IF((TEXT("Oct 28, 2024 00:00 AM","mmm dd, yyyy hh:mm") - TEXT(HelpMe7[[#This Row],[Updated Creation Date]],"mmm dd, yyyy hh:mm"))&gt;0, "Yes","No")</f>
        <v>#VALUE!</v>
      </c>
      <c r="AA716" s="230">
        <f ca="1">IF(HelpMe7[[#This Row],[Updated Resolved Date]]="-",NOW()-TEXT(HelpMe7[[#This Row],[Updated Creation Date]],"mmm dd, yyyy hh:mm"),HelpMe7[[#This Row],[Updated Resolved Date]]-HelpMe7[[#This Row],[Updated Creation Date]])</f>
        <v>1.1034722222248092</v>
      </c>
      <c r="AB716" s="231" t="e">
        <f>YEAR(TEXT(HelpMe7[[#This Row],[Updated Creation Date]],"mmm dd, yyyy hh:mm"))</f>
        <v>#VALUE!</v>
      </c>
      <c r="AC716" s="228" t="e">
        <f>WEEKNUM(TEXT(HelpMe7[[#This Row],[Updated Creation Date]],"mmm dd, yyyy hh:mm"),2)</f>
        <v>#VALUE!</v>
      </c>
      <c r="AD716" s="228" t="e">
        <f>_xlfn.CONCAT(HelpMe7[[#This Row],[Year]],"-W",HelpMe7[[#This Row],[Week'#]])</f>
        <v>#VALUE!</v>
      </c>
      <c r="AE716" s="228" t="str">
        <f>IFERROR(VLOOKUP(HelpMe7[[#This Row],[ID]],CGTracker[#All],11,FALSE),"No CG Status Found")</f>
        <v>No CG Status Found</v>
      </c>
      <c r="AF716" s="228" t="e">
        <f>MONTH(TEXT(HelpMe7[[#This Row],[Updated Creation Date]],"mmm dd, yyyy hh:mm"))</f>
        <v>#VALUE!</v>
      </c>
      <c r="AG716" s="228" t="e">
        <f>_xlfn.CONCAT(HelpMe7[[#This Row],[Year]],"-M",HelpMe7[[#This Row],[Month]])</f>
        <v>#VALUE!</v>
      </c>
      <c r="AH716" s="228" t="str">
        <f ca="1">IF(HelpMe7[[#This Row],[Age]]&lt;2,"Less than 2",IF(HelpMe7[[#This Row],[Age]]&lt;5,"From 2 to 5",IF(HelpMe7[[#This Row],[Age]]&lt;10,"From 5 to 10","More than 10")))</f>
        <v>Less than 2</v>
      </c>
      <c r="AI7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45581.626388888886</v>
      </c>
      <c r="AJ7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45582.729861111111</v>
      </c>
    </row>
    <row r="717" spans="1:36" ht="14.5">
      <c r="A717" s="237" t="s">
        <v>6178</v>
      </c>
      <c r="B717" s="224" t="s">
        <v>117</v>
      </c>
      <c r="C717" s="224" t="s">
        <v>795</v>
      </c>
      <c r="D717" s="1" t="s">
        <v>1547</v>
      </c>
      <c r="E717" s="224" t="s">
        <v>911</v>
      </c>
      <c r="F717" s="224" t="s">
        <v>843</v>
      </c>
      <c r="G717" s="224" t="s">
        <v>844</v>
      </c>
      <c r="H717" s="224" t="s">
        <v>403</v>
      </c>
      <c r="I717" s="227" t="s">
        <v>6179</v>
      </c>
      <c r="J717" s="225" t="s">
        <v>6180</v>
      </c>
      <c r="K717" s="224" t="s">
        <v>845</v>
      </c>
      <c r="L717" s="225" t="s">
        <v>5504</v>
      </c>
      <c r="M717" s="224" t="s">
        <v>911</v>
      </c>
      <c r="N717" s="224" t="s">
        <v>912</v>
      </c>
      <c r="O717" s="224" t="s">
        <v>848</v>
      </c>
      <c r="P717" s="225" t="s">
        <v>6181</v>
      </c>
      <c r="Q717" s="224" t="s">
        <v>795</v>
      </c>
      <c r="R717" s="225" t="s">
        <v>6182</v>
      </c>
      <c r="S717" s="225" t="s">
        <v>6182</v>
      </c>
      <c r="T717" s="225" t="s">
        <v>6180</v>
      </c>
      <c r="U717" s="224" t="s">
        <v>885</v>
      </c>
      <c r="V717" s="224" t="s">
        <v>1260</v>
      </c>
      <c r="W717" s="224" t="s">
        <v>850</v>
      </c>
      <c r="X717" s="228" t="str">
        <f>VLOOKUP(HelpMe7[[#This Row],[Technician]],Technicians[#All],3,FALSE)</f>
        <v>RAK Ceramics</v>
      </c>
      <c r="Y717" s="228" t="str">
        <f>VLOOKUP(HelpMe7[[#This Row],[Technician]],Technicians[#All],2,FALSE)</f>
        <v>SAP Basis</v>
      </c>
      <c r="Z717" s="233" t="e">
        <f>IF((TEXT("Oct 28, 2024 00:00 AM","mmm dd, yyyy hh:mm") - TEXT(HelpMe7[[#This Row],[Updated Creation Date]],"mmm dd, yyyy hh:mm"))&gt;0, "Yes","No")</f>
        <v>#VALUE!</v>
      </c>
      <c r="AA717" s="230">
        <f ca="1">IF(HelpMe7[[#This Row],[Updated Resolved Date]]="-",NOW()-TEXT(HelpMe7[[#This Row],[Updated Creation Date]],"mmm dd, yyyy hh:mm"),HelpMe7[[#This Row],[Updated Resolved Date]]-HelpMe7[[#This Row],[Updated Creation Date]])</f>
        <v>0.97777777777810115</v>
      </c>
      <c r="AB717" s="231" t="e">
        <f>YEAR(TEXT(HelpMe7[[#This Row],[Updated Creation Date]],"mmm dd, yyyy hh:mm"))</f>
        <v>#VALUE!</v>
      </c>
      <c r="AC717" s="228" t="e">
        <f>WEEKNUM(TEXT(HelpMe7[[#This Row],[Updated Creation Date]],"mmm dd, yyyy hh:mm"),2)</f>
        <v>#VALUE!</v>
      </c>
      <c r="AD717" s="228" t="e">
        <f>_xlfn.CONCAT(HelpMe7[[#This Row],[Year]],"-W",HelpMe7[[#This Row],[Week'#]])</f>
        <v>#VALUE!</v>
      </c>
      <c r="AE717" s="228" t="str">
        <f>IFERROR(VLOOKUP(HelpMe7[[#This Row],[ID]],CGTracker[#All],11,FALSE),"No CG Status Found")</f>
        <v>No CG Status Found</v>
      </c>
      <c r="AF717" s="228" t="e">
        <f>MONTH(TEXT(HelpMe7[[#This Row],[Updated Creation Date]],"mmm dd, yyyy hh:mm"))</f>
        <v>#VALUE!</v>
      </c>
      <c r="AG717" s="228" t="e">
        <f>_xlfn.CONCAT(HelpMe7[[#This Row],[Year]],"-M",HelpMe7[[#This Row],[Month]])</f>
        <v>#VALUE!</v>
      </c>
      <c r="AH717" s="228" t="str">
        <f ca="1">IF(HelpMe7[[#This Row],[Age]]&lt;2,"Less than 2",IF(HelpMe7[[#This Row],[Age]]&lt;5,"From 2 to 5",IF(HelpMe7[[#This Row],[Age]]&lt;10,"From 5 to 10","More than 10")))</f>
        <v>Less than 2</v>
      </c>
      <c r="AI7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45582.643055555556</v>
      </c>
      <c r="AJ7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45583.620833333334</v>
      </c>
    </row>
    <row r="718" spans="1:36" ht="14.5">
      <c r="A718" s="237" t="s">
        <v>6183</v>
      </c>
      <c r="B718" s="224" t="s">
        <v>117</v>
      </c>
      <c r="C718" s="224" t="s">
        <v>795</v>
      </c>
      <c r="D718" s="1" t="s">
        <v>6184</v>
      </c>
      <c r="E718" s="224" t="s">
        <v>877</v>
      </c>
      <c r="F718" s="224" t="s">
        <v>843</v>
      </c>
      <c r="G718" s="224" t="s">
        <v>844</v>
      </c>
      <c r="H718" s="224" t="s">
        <v>403</v>
      </c>
      <c r="I718" s="227" t="s">
        <v>6185</v>
      </c>
      <c r="J718" s="225" t="s">
        <v>6186</v>
      </c>
      <c r="K718" s="224" t="s">
        <v>845</v>
      </c>
      <c r="L718" s="225" t="s">
        <v>6187</v>
      </c>
      <c r="M718" s="224" t="s">
        <v>877</v>
      </c>
      <c r="N718" s="224" t="s">
        <v>878</v>
      </c>
      <c r="O718" s="224" t="s">
        <v>848</v>
      </c>
      <c r="P718" s="225" t="s">
        <v>6187</v>
      </c>
      <c r="Q718" s="224" t="s">
        <v>795</v>
      </c>
      <c r="R718" s="225" t="s">
        <v>6188</v>
      </c>
      <c r="S718" s="225" t="s">
        <v>6189</v>
      </c>
      <c r="T718" s="225" t="s">
        <v>6186</v>
      </c>
      <c r="U718" s="224" t="s">
        <v>885</v>
      </c>
      <c r="V718" s="224" t="s">
        <v>1260</v>
      </c>
      <c r="W718" s="224" t="s">
        <v>850</v>
      </c>
      <c r="X718" s="228" t="str">
        <f>VLOOKUP(HelpMe7[[#This Row],[Technician]],Technicians[#All],3,FALSE)</f>
        <v>RAK Ceramics</v>
      </c>
      <c r="Y718" s="228" t="str">
        <f>VLOOKUP(HelpMe7[[#This Row],[Technician]],Technicians[#All],2,FALSE)</f>
        <v>SAP Basis</v>
      </c>
      <c r="Z718" s="233" t="e">
        <f>IF((TEXT("Oct 28, 2024 00:00 AM","mmm dd, yyyy hh:mm") - TEXT(HelpMe7[[#This Row],[Updated Creation Date]],"mmm dd, yyyy hh:mm"))&gt;0, "Yes","No")</f>
        <v>#VALUE!</v>
      </c>
      <c r="AA718" s="230">
        <f ca="1">IF(HelpMe7[[#This Row],[Updated Resolved Date]]="-",NOW()-TEXT(HelpMe7[[#This Row],[Updated Creation Date]],"mmm dd, yyyy hh:mm"),HelpMe7[[#This Row],[Updated Resolved Date]]-HelpMe7[[#This Row],[Updated Creation Date]])</f>
        <v>3.1500000000014552</v>
      </c>
      <c r="AB718" s="231" t="e">
        <f>YEAR(TEXT(HelpMe7[[#This Row],[Updated Creation Date]],"mmm dd, yyyy hh:mm"))</f>
        <v>#VALUE!</v>
      </c>
      <c r="AC718" s="228" t="e">
        <f>WEEKNUM(TEXT(HelpMe7[[#This Row],[Updated Creation Date]],"mmm dd, yyyy hh:mm"),2)</f>
        <v>#VALUE!</v>
      </c>
      <c r="AD718" s="228" t="e">
        <f>_xlfn.CONCAT(HelpMe7[[#This Row],[Year]],"-W",HelpMe7[[#This Row],[Week'#]])</f>
        <v>#VALUE!</v>
      </c>
      <c r="AE718" s="228" t="str">
        <f>IFERROR(VLOOKUP(HelpMe7[[#This Row],[ID]],CGTracker[#All],11,FALSE),"No CG Status Found")</f>
        <v>No CG Status Found</v>
      </c>
      <c r="AF718" s="228" t="e">
        <f>MONTH(TEXT(HelpMe7[[#This Row],[Updated Creation Date]],"mmm dd, yyyy hh:mm"))</f>
        <v>#VALUE!</v>
      </c>
      <c r="AG718" s="228" t="e">
        <f>_xlfn.CONCAT(HelpMe7[[#This Row],[Year]],"-M",HelpMe7[[#This Row],[Month]])</f>
        <v>#VALUE!</v>
      </c>
      <c r="AH718" s="228" t="str">
        <f ca="1">IF(HelpMe7[[#This Row],[Age]]&lt;2,"Less than 2",IF(HelpMe7[[#This Row],[Age]]&lt;5,"From 2 to 5",IF(HelpMe7[[#This Row],[Age]]&lt;10,"From 5 to 10","More than 10")))</f>
        <v>From 2 to 5</v>
      </c>
      <c r="AI7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45583.466666666667</v>
      </c>
      <c r="AJ7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45586.616666666669</v>
      </c>
    </row>
    <row r="719" spans="1:36" ht="26">
      <c r="A719" s="237" t="s">
        <v>6190</v>
      </c>
      <c r="B719" s="224" t="s">
        <v>156</v>
      </c>
      <c r="C719" s="224" t="s">
        <v>795</v>
      </c>
      <c r="D719" s="1" t="s">
        <v>1193</v>
      </c>
      <c r="E719" s="224" t="s">
        <v>1194</v>
      </c>
      <c r="F719" s="224" t="s">
        <v>742</v>
      </c>
      <c r="G719" s="224" t="s">
        <v>516</v>
      </c>
      <c r="H719" s="224" t="s">
        <v>403</v>
      </c>
      <c r="I719" s="227" t="s">
        <v>6191</v>
      </c>
      <c r="J719" s="225" t="s">
        <v>6192</v>
      </c>
      <c r="K719" s="224" t="s">
        <v>845</v>
      </c>
      <c r="L719" s="225" t="s">
        <v>5591</v>
      </c>
      <c r="M719" s="224" t="s">
        <v>846</v>
      </c>
      <c r="N719" s="224" t="s">
        <v>1195</v>
      </c>
      <c r="O719" s="224" t="s">
        <v>848</v>
      </c>
      <c r="P719" s="225" t="s">
        <v>5591</v>
      </c>
      <c r="Q719" s="224" t="s">
        <v>795</v>
      </c>
      <c r="R719" s="225" t="s">
        <v>6141</v>
      </c>
      <c r="S719" s="225" t="s">
        <v>6193</v>
      </c>
      <c r="T719" s="225" t="s">
        <v>6192</v>
      </c>
      <c r="U719" s="224" t="s">
        <v>1260</v>
      </c>
      <c r="V719" s="224" t="s">
        <v>1260</v>
      </c>
      <c r="W719" s="224" t="s">
        <v>850</v>
      </c>
      <c r="X719" s="228" t="str">
        <f>VLOOKUP(HelpMe7[[#This Row],[Technician]],Technicians[#All],3,FALSE)</f>
        <v>RAK Ceramics</v>
      </c>
      <c r="Y719" s="228" t="str">
        <f>VLOOKUP(HelpMe7[[#This Row],[Technician]],Technicians[#All],2,FALSE)</f>
        <v>SAP SD</v>
      </c>
      <c r="Z719" s="233" t="e">
        <f>IF((TEXT("Oct 28, 2024 00:00 AM","mmm dd, yyyy hh:mm") - TEXT(HelpMe7[[#This Row],[Updated Creation Date]],"mmm dd, yyyy hh:mm"))&gt;0, "Yes","No")</f>
        <v>#VALUE!</v>
      </c>
      <c r="AA719" s="230">
        <f ca="1">IF(HelpMe7[[#This Row],[Updated Resolved Date]]="-",NOW()-TEXT(HelpMe7[[#This Row],[Updated Creation Date]],"mmm dd, yyyy hh:mm"),HelpMe7[[#This Row],[Updated Resolved Date]]-HelpMe7[[#This Row],[Updated Creation Date]])</f>
        <v>12.947916666664241</v>
      </c>
      <c r="AB719" s="231" t="e">
        <f>YEAR(TEXT(HelpMe7[[#This Row],[Updated Creation Date]],"mmm dd, yyyy hh:mm"))</f>
        <v>#VALUE!</v>
      </c>
      <c r="AC719" s="228" t="e">
        <f>WEEKNUM(TEXT(HelpMe7[[#This Row],[Updated Creation Date]],"mmm dd, yyyy hh:mm"),2)</f>
        <v>#VALUE!</v>
      </c>
      <c r="AD719" s="228" t="e">
        <f>_xlfn.CONCAT(HelpMe7[[#This Row],[Year]],"-W",HelpMe7[[#This Row],[Week'#]])</f>
        <v>#VALUE!</v>
      </c>
      <c r="AE719" s="228" t="str">
        <f>IFERROR(VLOOKUP(HelpMe7[[#This Row],[ID]],CGTracker[#All],11,FALSE),"No CG Status Found")</f>
        <v>No CG Status Found</v>
      </c>
      <c r="AF719" s="228" t="e">
        <f>MONTH(TEXT(HelpMe7[[#This Row],[Updated Creation Date]],"mmm dd, yyyy hh:mm"))</f>
        <v>#VALUE!</v>
      </c>
      <c r="AG719" s="228" t="e">
        <f>_xlfn.CONCAT(HelpMe7[[#This Row],[Year]],"-M",HelpMe7[[#This Row],[Month]])</f>
        <v>#VALUE!</v>
      </c>
      <c r="AH719" s="228" t="str">
        <f ca="1">IF(HelpMe7[[#This Row],[Age]]&lt;2,"Less than 2",IF(HelpMe7[[#This Row],[Age]]&lt;5,"From 2 to 5",IF(HelpMe7[[#This Row],[Age]]&lt;10,"From 5 to 10","More than 10")))</f>
        <v>More than 10</v>
      </c>
      <c r="AI7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45582.469444444447</v>
      </c>
      <c r="AJ7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20" spans="1:36" ht="26">
      <c r="A720" s="237" t="s">
        <v>6194</v>
      </c>
      <c r="B720" s="224" t="s">
        <v>156</v>
      </c>
      <c r="C720" s="224" t="s">
        <v>795</v>
      </c>
      <c r="D720" s="1" t="s">
        <v>1128</v>
      </c>
      <c r="E720" s="224" t="s">
        <v>1129</v>
      </c>
      <c r="F720" s="224" t="s">
        <v>603</v>
      </c>
      <c r="G720" s="224" t="s">
        <v>899</v>
      </c>
      <c r="H720" s="224" t="s">
        <v>403</v>
      </c>
      <c r="I720" s="227" t="s">
        <v>6195</v>
      </c>
      <c r="J720" s="225" t="s">
        <v>6196</v>
      </c>
      <c r="K720" s="224" t="s">
        <v>845</v>
      </c>
      <c r="L720" s="225" t="s">
        <v>6197</v>
      </c>
      <c r="M720" s="224" t="s">
        <v>846</v>
      </c>
      <c r="N720" s="224" t="s">
        <v>880</v>
      </c>
      <c r="O720" s="224" t="s">
        <v>848</v>
      </c>
      <c r="P720" s="225" t="s">
        <v>6197</v>
      </c>
      <c r="Q720" s="224" t="s">
        <v>795</v>
      </c>
      <c r="R720" s="225" t="s">
        <v>6198</v>
      </c>
      <c r="S720" s="225" t="s">
        <v>6199</v>
      </c>
      <c r="T720" s="225" t="s">
        <v>6196</v>
      </c>
      <c r="U720" s="224" t="s">
        <v>1260</v>
      </c>
      <c r="V720" s="224" t="s">
        <v>1260</v>
      </c>
      <c r="W720" s="224" t="s">
        <v>850</v>
      </c>
      <c r="X720" s="228" t="str">
        <f>VLOOKUP(HelpMe7[[#This Row],[Technician]],Technicians[#All],3,FALSE)</f>
        <v>RAK Ceramics</v>
      </c>
      <c r="Y720" s="228" t="str">
        <f>VLOOKUP(HelpMe7[[#This Row],[Technician]],Technicians[#All],2,FALSE)</f>
        <v>SAP ABAP</v>
      </c>
      <c r="Z720" s="233" t="e">
        <f>IF((TEXT("Oct 28, 2024 00:00 AM","mmm dd, yyyy hh:mm") - TEXT(HelpMe7[[#This Row],[Updated Creation Date]],"mmm dd, yyyy hh:mm"))&gt;0, "Yes","No")</f>
        <v>#VALUE!</v>
      </c>
      <c r="AA720" s="230">
        <f ca="1">IF(HelpMe7[[#This Row],[Updated Resolved Date]]="-",NOW()-TEXT(HelpMe7[[#This Row],[Updated Creation Date]],"mmm dd, yyyy hh:mm"),HelpMe7[[#This Row],[Updated Resolved Date]]-HelpMe7[[#This Row],[Updated Creation Date]])</f>
        <v>1.0715277777781012</v>
      </c>
      <c r="AB720" s="231" t="e">
        <f>YEAR(TEXT(HelpMe7[[#This Row],[Updated Creation Date]],"mmm dd, yyyy hh:mm"))</f>
        <v>#VALUE!</v>
      </c>
      <c r="AC720" s="228" t="e">
        <f>WEEKNUM(TEXT(HelpMe7[[#This Row],[Updated Creation Date]],"mmm dd, yyyy hh:mm"),2)</f>
        <v>#VALUE!</v>
      </c>
      <c r="AD720" s="228" t="e">
        <f>_xlfn.CONCAT(HelpMe7[[#This Row],[Year]],"-W",HelpMe7[[#This Row],[Week'#]])</f>
        <v>#VALUE!</v>
      </c>
      <c r="AE720" s="228" t="str">
        <f>IFERROR(VLOOKUP(HelpMe7[[#This Row],[ID]],CGTracker[#All],11,FALSE),"No CG Status Found")</f>
        <v>No CG Status Found</v>
      </c>
      <c r="AF720" s="228" t="e">
        <f>MONTH(TEXT(HelpMe7[[#This Row],[Updated Creation Date]],"mmm dd, yyyy hh:mm"))</f>
        <v>#VALUE!</v>
      </c>
      <c r="AG720" s="228" t="e">
        <f>_xlfn.CONCAT(HelpMe7[[#This Row],[Year]],"-M",HelpMe7[[#This Row],[Month]])</f>
        <v>#VALUE!</v>
      </c>
      <c r="AH720" s="228" t="str">
        <f ca="1">IF(HelpMe7[[#This Row],[Age]]&lt;2,"Less than 2",IF(HelpMe7[[#This Row],[Age]]&lt;5,"From 2 to 5",IF(HelpMe7[[#This Row],[Age]]&lt;10,"From 5 to 10","More than 10")))</f>
        <v>Less than 2</v>
      </c>
      <c r="AI7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45582.597222222219</v>
      </c>
      <c r="AJ7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45583.668749999997</v>
      </c>
    </row>
    <row r="721" spans="1:36" ht="14.5">
      <c r="A721" s="237" t="s">
        <v>6200</v>
      </c>
      <c r="B721" s="224" t="s">
        <v>156</v>
      </c>
      <c r="C721" s="224" t="s">
        <v>795</v>
      </c>
      <c r="D721" s="1" t="s">
        <v>1496</v>
      </c>
      <c r="E721" s="224" t="s">
        <v>1497</v>
      </c>
      <c r="F721" s="224" t="s">
        <v>843</v>
      </c>
      <c r="G721" s="224" t="s">
        <v>844</v>
      </c>
      <c r="H721" s="224" t="s">
        <v>403</v>
      </c>
      <c r="I721" s="227" t="s">
        <v>6201</v>
      </c>
      <c r="J721" s="225" t="s">
        <v>6202</v>
      </c>
      <c r="K721" s="224" t="s">
        <v>845</v>
      </c>
      <c r="L721" s="225" t="s">
        <v>3577</v>
      </c>
      <c r="M721" s="224" t="s">
        <v>846</v>
      </c>
      <c r="N721" s="224" t="s">
        <v>983</v>
      </c>
      <c r="O721" s="224" t="s">
        <v>848</v>
      </c>
      <c r="P721" s="225" t="s">
        <v>3577</v>
      </c>
      <c r="Q721" s="224" t="s">
        <v>795</v>
      </c>
      <c r="R721" s="225" t="s">
        <v>6203</v>
      </c>
      <c r="S721" s="225" t="s">
        <v>6204</v>
      </c>
      <c r="T721" s="225" t="s">
        <v>6202</v>
      </c>
      <c r="U721" s="224" t="s">
        <v>1260</v>
      </c>
      <c r="V721" s="224" t="s">
        <v>1260</v>
      </c>
      <c r="W721" s="224" t="s">
        <v>850</v>
      </c>
      <c r="X721" s="228" t="str">
        <f>VLOOKUP(HelpMe7[[#This Row],[Technician]],Technicians[#All],3,FALSE)</f>
        <v>RAK Ceramics</v>
      </c>
      <c r="Y721" s="228" t="str">
        <f>VLOOKUP(HelpMe7[[#This Row],[Technician]],Technicians[#All],2,FALSE)</f>
        <v>SAP Basis</v>
      </c>
      <c r="Z721" s="230" t="e">
        <f>IF((TEXT("Oct 28, 2024 00:00 AM","mmm dd, yyyy hh:mm") - TEXT(HelpMe7[[#This Row],[Updated Creation Date]],"mmm dd, yyyy hh:mm"))&gt;0, "Yes","No")</f>
        <v>#VALUE!</v>
      </c>
      <c r="AA721" s="230">
        <f ca="1">IF(HelpMe7[[#This Row],[Updated Resolved Date]]="-",NOW()-TEXT(HelpMe7[[#This Row],[Updated Creation Date]],"mmm dd, yyyy hh:mm"),HelpMe7[[#This Row],[Updated Resolved Date]]-HelpMe7[[#This Row],[Updated Creation Date]])</f>
        <v>0.99652777778101154</v>
      </c>
      <c r="AB721" s="231" t="e">
        <f>YEAR(TEXT(HelpMe7[[#This Row],[Updated Creation Date]],"mmm dd, yyyy hh:mm"))</f>
        <v>#VALUE!</v>
      </c>
      <c r="AC721" s="228" t="e">
        <f>WEEKNUM(TEXT(HelpMe7[[#This Row],[Updated Creation Date]],"mmm dd, yyyy hh:mm"),2)</f>
        <v>#VALUE!</v>
      </c>
      <c r="AD721" s="228" t="e">
        <f>_xlfn.CONCAT(HelpMe7[[#This Row],[Year]],"-W",HelpMe7[[#This Row],[Week'#]])</f>
        <v>#VALUE!</v>
      </c>
      <c r="AE721" s="228" t="str">
        <f>IFERROR(VLOOKUP(HelpMe7[[#This Row],[ID]],CGTracker[#All],11,FALSE),"No CG Status Found")</f>
        <v>No CG Status Found</v>
      </c>
      <c r="AF721" s="228" t="e">
        <f>MONTH(TEXT(HelpMe7[[#This Row],[Updated Creation Date]],"mmm dd, yyyy hh:mm"))</f>
        <v>#VALUE!</v>
      </c>
      <c r="AG721" s="228" t="e">
        <f>_xlfn.CONCAT(HelpMe7[[#This Row],[Year]],"-M",HelpMe7[[#This Row],[Month]])</f>
        <v>#VALUE!</v>
      </c>
      <c r="AH721" s="228" t="str">
        <f ca="1">IF(HelpMe7[[#This Row],[Age]]&lt;2,"Less than 2",IF(HelpMe7[[#This Row],[Age]]&lt;5,"From 2 to 5",IF(HelpMe7[[#This Row],[Age]]&lt;10,"From 5 to 10","More than 10")))</f>
        <v>Less than 2</v>
      </c>
      <c r="AI7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45582.738888888889</v>
      </c>
      <c r="AJ7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45583.73541666667</v>
      </c>
    </row>
    <row r="722" spans="1:36" ht="26">
      <c r="A722" s="237" t="s">
        <v>6205</v>
      </c>
      <c r="B722" s="224" t="s">
        <v>117</v>
      </c>
      <c r="C722" s="224" t="s">
        <v>795</v>
      </c>
      <c r="D722" s="1" t="s">
        <v>1776</v>
      </c>
      <c r="E722" s="224" t="s">
        <v>1775</v>
      </c>
      <c r="F722" s="224" t="s">
        <v>843</v>
      </c>
      <c r="G722" s="224" t="s">
        <v>844</v>
      </c>
      <c r="H722" s="224" t="s">
        <v>403</v>
      </c>
      <c r="I722" s="227" t="s">
        <v>6206</v>
      </c>
      <c r="J722" s="225" t="s">
        <v>6207</v>
      </c>
      <c r="K722" s="224" t="s">
        <v>885</v>
      </c>
      <c r="L722" s="225" t="s">
        <v>6092</v>
      </c>
      <c r="M722" s="224" t="s">
        <v>1775</v>
      </c>
      <c r="N722" s="224" t="s">
        <v>878</v>
      </c>
      <c r="O722" s="224" t="s">
        <v>848</v>
      </c>
      <c r="P722" s="225" t="s">
        <v>6208</v>
      </c>
      <c r="Q722" s="224" t="s">
        <v>795</v>
      </c>
      <c r="R722" s="225" t="s">
        <v>6209</v>
      </c>
      <c r="S722" s="225" t="s">
        <v>6210</v>
      </c>
      <c r="T722" s="225" t="s">
        <v>6207</v>
      </c>
      <c r="U722" s="224" t="s">
        <v>885</v>
      </c>
      <c r="V722" s="224" t="s">
        <v>1260</v>
      </c>
      <c r="W722" s="224" t="s">
        <v>888</v>
      </c>
      <c r="X722" s="228" t="str">
        <f>VLOOKUP(HelpMe7[[#This Row],[Technician]],Technicians[#All],3,FALSE)</f>
        <v>RAK Ceramics</v>
      </c>
      <c r="Y722" s="228" t="str">
        <f>VLOOKUP(HelpMe7[[#This Row],[Technician]],Technicians[#All],2,FALSE)</f>
        <v>SAP Basis</v>
      </c>
      <c r="Z722" s="233" t="e">
        <f>IF((TEXT("Oct 28, 2024 00:00 AM","mmm dd, yyyy hh:mm") - TEXT(HelpMe7[[#This Row],[Updated Creation Date]],"mmm dd, yyyy hh:mm"))&gt;0, "Yes","No")</f>
        <v>#VALUE!</v>
      </c>
      <c r="AA722" s="230">
        <f ca="1">IF(HelpMe7[[#This Row],[Updated Resolved Date]]="-",NOW()-TEXT(HelpMe7[[#This Row],[Updated Creation Date]],"mmm dd, yyyy hh:mm"),HelpMe7[[#This Row],[Updated Resolved Date]]-HelpMe7[[#This Row],[Updated Creation Date]])</f>
        <v>4.1583333333328483</v>
      </c>
      <c r="AB722" s="231" t="e">
        <f>YEAR(TEXT(HelpMe7[[#This Row],[Updated Creation Date]],"mmm dd, yyyy hh:mm"))</f>
        <v>#VALUE!</v>
      </c>
      <c r="AC722" s="228" t="e">
        <f>WEEKNUM(TEXT(HelpMe7[[#This Row],[Updated Creation Date]],"mmm dd, yyyy hh:mm"),2)</f>
        <v>#VALUE!</v>
      </c>
      <c r="AD722" s="228" t="e">
        <f>_xlfn.CONCAT(HelpMe7[[#This Row],[Year]],"-W",HelpMe7[[#This Row],[Week'#]])</f>
        <v>#VALUE!</v>
      </c>
      <c r="AE722" s="228" t="str">
        <f>IFERROR(VLOOKUP(HelpMe7[[#This Row],[ID]],CGTracker[#All],11,FALSE),"No CG Status Found")</f>
        <v>No CG Status Found</v>
      </c>
      <c r="AF722" s="228" t="e">
        <f>MONTH(TEXT(HelpMe7[[#This Row],[Updated Creation Date]],"mmm dd, yyyy hh:mm"))</f>
        <v>#VALUE!</v>
      </c>
      <c r="AG722" s="228" t="e">
        <f>_xlfn.CONCAT(HelpMe7[[#This Row],[Year]],"-M",HelpMe7[[#This Row],[Month]])</f>
        <v>#VALUE!</v>
      </c>
      <c r="AH722" s="228" t="str">
        <f ca="1">IF(HelpMe7[[#This Row],[Age]]&lt;2,"Less than 2",IF(HelpMe7[[#This Row],[Age]]&lt;5,"From 2 to 5",IF(HelpMe7[[#This Row],[Age]]&lt;10,"From 5 to 10","More than 10")))</f>
        <v>From 2 to 5</v>
      </c>
      <c r="AI7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45583.522222222222</v>
      </c>
      <c r="AJ7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45587.680555555555</v>
      </c>
    </row>
    <row r="723" spans="1:36" ht="14.5">
      <c r="A723" s="237" t="s">
        <v>6211</v>
      </c>
      <c r="B723" s="224" t="s">
        <v>117</v>
      </c>
      <c r="C723" s="224" t="s">
        <v>795</v>
      </c>
      <c r="D723" s="1" t="s">
        <v>1773</v>
      </c>
      <c r="E723" s="224" t="s">
        <v>1775</v>
      </c>
      <c r="F723" s="224" t="s">
        <v>843</v>
      </c>
      <c r="G723" s="224" t="s">
        <v>844</v>
      </c>
      <c r="H723" s="224" t="s">
        <v>403</v>
      </c>
      <c r="I723" s="227" t="s">
        <v>6212</v>
      </c>
      <c r="J723" s="225" t="s">
        <v>5846</v>
      </c>
      <c r="K723" s="224" t="s">
        <v>845</v>
      </c>
      <c r="L723" s="225" t="s">
        <v>4379</v>
      </c>
      <c r="M723" s="224" t="s">
        <v>1775</v>
      </c>
      <c r="N723" s="224" t="s">
        <v>878</v>
      </c>
      <c r="O723" s="224" t="s">
        <v>848</v>
      </c>
      <c r="P723" s="225" t="s">
        <v>4379</v>
      </c>
      <c r="Q723" s="224" t="s">
        <v>795</v>
      </c>
      <c r="R723" s="225" t="s">
        <v>3745</v>
      </c>
      <c r="S723" s="225" t="s">
        <v>3745</v>
      </c>
      <c r="T723" s="225" t="s">
        <v>5846</v>
      </c>
      <c r="U723" s="224" t="s">
        <v>885</v>
      </c>
      <c r="V723" s="224" t="s">
        <v>1260</v>
      </c>
      <c r="W723" s="224" t="s">
        <v>850</v>
      </c>
      <c r="X723" s="228" t="str">
        <f>VLOOKUP(HelpMe7[[#This Row],[Technician]],Technicians[#All],3,FALSE)</f>
        <v>RAK Ceramics</v>
      </c>
      <c r="Y723" s="228" t="str">
        <f>VLOOKUP(HelpMe7[[#This Row],[Technician]],Technicians[#All],2,FALSE)</f>
        <v>SAP Basis</v>
      </c>
      <c r="Z723" s="233" t="e">
        <f>IF((TEXT("Oct 28, 2024 00:00 AM","mmm dd, yyyy hh:mm") - TEXT(HelpMe7[[#This Row],[Updated Creation Date]],"mmm dd, yyyy hh:mm"))&gt;0, "Yes","No")</f>
        <v>#VALUE!</v>
      </c>
      <c r="AA723" s="230">
        <f ca="1">IF(HelpMe7[[#This Row],[Updated Resolved Date]]="-",NOW()-TEXT(HelpMe7[[#This Row],[Updated Creation Date]],"mmm dd, yyyy hh:mm"),HelpMe7[[#This Row],[Updated Resolved Date]]-HelpMe7[[#This Row],[Updated Creation Date]])</f>
        <v>4.0604166666671517</v>
      </c>
      <c r="AB723" s="231" t="e">
        <f>YEAR(TEXT(HelpMe7[[#This Row],[Updated Creation Date]],"mmm dd, yyyy hh:mm"))</f>
        <v>#VALUE!</v>
      </c>
      <c r="AC723" s="228" t="e">
        <f>WEEKNUM(TEXT(HelpMe7[[#This Row],[Updated Creation Date]],"mmm dd, yyyy hh:mm"),2)</f>
        <v>#VALUE!</v>
      </c>
      <c r="AD723" s="228" t="e">
        <f>_xlfn.CONCAT(HelpMe7[[#This Row],[Year]],"-W",HelpMe7[[#This Row],[Week'#]])</f>
        <v>#VALUE!</v>
      </c>
      <c r="AE723" s="228" t="str">
        <f>IFERROR(VLOOKUP(HelpMe7[[#This Row],[ID]],CGTracker[#All],11,FALSE),"No CG Status Found")</f>
        <v>No CG Status Found</v>
      </c>
      <c r="AF723" s="228" t="e">
        <f>MONTH(TEXT(HelpMe7[[#This Row],[Updated Creation Date]],"mmm dd, yyyy hh:mm"))</f>
        <v>#VALUE!</v>
      </c>
      <c r="AG723" s="228" t="e">
        <f>_xlfn.CONCAT(HelpMe7[[#This Row],[Year]],"-M",HelpMe7[[#This Row],[Month]])</f>
        <v>#VALUE!</v>
      </c>
      <c r="AH723" s="228" t="str">
        <f ca="1">IF(HelpMe7[[#This Row],[Age]]&lt;2,"Less than 2",IF(HelpMe7[[#This Row],[Age]]&lt;5,"From 2 to 5",IF(HelpMe7[[#This Row],[Age]]&lt;10,"From 5 to 10","More than 10")))</f>
        <v>From 2 to 5</v>
      </c>
      <c r="AI7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45583.612500000003</v>
      </c>
      <c r="AJ7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45587.67291666667</v>
      </c>
    </row>
    <row r="724" spans="1:36" ht="14.5">
      <c r="A724" s="237" t="s">
        <v>6213</v>
      </c>
      <c r="B724" s="224" t="s">
        <v>156</v>
      </c>
      <c r="C724" s="224" t="s">
        <v>795</v>
      </c>
      <c r="D724" s="1" t="s">
        <v>2413</v>
      </c>
      <c r="E724" s="224" t="s">
        <v>1789</v>
      </c>
      <c r="F724" s="224" t="s">
        <v>742</v>
      </c>
      <c r="G724" s="224" t="s">
        <v>516</v>
      </c>
      <c r="H724" s="224" t="s">
        <v>131</v>
      </c>
      <c r="I724" s="227" t="s">
        <v>6214</v>
      </c>
      <c r="J724" s="225" t="s">
        <v>6215</v>
      </c>
      <c r="K724" s="224" t="s">
        <v>845</v>
      </c>
      <c r="L724" s="225" t="s">
        <v>1260</v>
      </c>
      <c r="M724" s="224" t="s">
        <v>1789</v>
      </c>
      <c r="N724" s="224" t="s">
        <v>880</v>
      </c>
      <c r="O724" s="224" t="s">
        <v>848</v>
      </c>
      <c r="P724" s="225" t="s">
        <v>6216</v>
      </c>
      <c r="Q724" s="224" t="s">
        <v>795</v>
      </c>
      <c r="R724" s="225" t="s">
        <v>1260</v>
      </c>
      <c r="S724" s="225" t="s">
        <v>6217</v>
      </c>
      <c r="T724" s="225" t="s">
        <v>6215</v>
      </c>
      <c r="U724" s="224" t="s">
        <v>1260</v>
      </c>
      <c r="V724" s="224" t="s">
        <v>1260</v>
      </c>
      <c r="W724" s="224" t="s">
        <v>945</v>
      </c>
      <c r="X724" s="228" t="str">
        <f>VLOOKUP(HelpMe7[[#This Row],[Technician]],Technicians[#All],3,FALSE)</f>
        <v>RAK Ceramics</v>
      </c>
      <c r="Y724" s="228" t="str">
        <f>VLOOKUP(HelpMe7[[#This Row],[Technician]],Technicians[#All],2,FALSE)</f>
        <v>SAP SD</v>
      </c>
      <c r="Z724" s="233" t="e">
        <f>IF((TEXT("Oct 28, 2024 00:00 AM","mmm dd, yyyy hh:mm") - TEXT(HelpMe7[[#This Row],[Updated Creation Date]],"mmm dd, yyyy hh:mm"))&gt;0, "Yes","No")</f>
        <v>#VALUE!</v>
      </c>
      <c r="AA724" s="230">
        <f ca="1">IF(HelpMe7[[#This Row],[Updated Resolved Date]]="-",NOW()-TEXT(HelpMe7[[#This Row],[Updated Creation Date]],"mmm dd, yyyy hh:mm"),HelpMe7[[#This Row],[Updated Resolved Date]]-HelpMe7[[#This Row],[Updated Creation Date]])</f>
        <v>66.097112384253705</v>
      </c>
      <c r="AB724" s="231" t="e">
        <f>YEAR(TEXT(HelpMe7[[#This Row],[Updated Creation Date]],"mmm dd, yyyy hh:mm"))</f>
        <v>#VALUE!</v>
      </c>
      <c r="AC724" s="228" t="e">
        <f>WEEKNUM(TEXT(HelpMe7[[#This Row],[Updated Creation Date]],"mmm dd, yyyy hh:mm"),2)</f>
        <v>#VALUE!</v>
      </c>
      <c r="AD724" s="228" t="e">
        <f>_xlfn.CONCAT(HelpMe7[[#This Row],[Year]],"-W",HelpMe7[[#This Row],[Week'#]])</f>
        <v>#VALUE!</v>
      </c>
      <c r="AE724" s="228" t="str">
        <f>IFERROR(VLOOKUP(HelpMe7[[#This Row],[ID]],CGTracker[#All],11,FALSE),"No CG Status Found")</f>
        <v>No CG Status Found</v>
      </c>
      <c r="AF724" s="228" t="e">
        <f>MONTH(TEXT(HelpMe7[[#This Row],[Updated Creation Date]],"mmm dd, yyyy hh:mm"))</f>
        <v>#VALUE!</v>
      </c>
      <c r="AG724" s="228" t="e">
        <f>_xlfn.CONCAT(HelpMe7[[#This Row],[Year]],"-M",HelpMe7[[#This Row],[Month]])</f>
        <v>#VALUE!</v>
      </c>
      <c r="AH724" s="228" t="str">
        <f ca="1">IF(HelpMe7[[#This Row],[Age]]&lt;2,"Less than 2",IF(HelpMe7[[#This Row],[Age]]&lt;5,"From 2 to 5",IF(HelpMe7[[#This Row],[Age]]&lt;10,"From 5 to 10","More than 10")))</f>
        <v>More than 10</v>
      </c>
      <c r="AI7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45586.688194444447</v>
      </c>
      <c r="AJ7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25" spans="1:36" ht="26">
      <c r="A725" s="237" t="s">
        <v>6218</v>
      </c>
      <c r="B725" s="224" t="s">
        <v>117</v>
      </c>
      <c r="C725" s="224" t="s">
        <v>861</v>
      </c>
      <c r="D725" s="1" t="s">
        <v>6219</v>
      </c>
      <c r="E725" s="224" t="s">
        <v>1304</v>
      </c>
      <c r="F725" s="224" t="s">
        <v>843</v>
      </c>
      <c r="G725" s="224" t="s">
        <v>844</v>
      </c>
      <c r="H725" s="224" t="s">
        <v>403</v>
      </c>
      <c r="I725" s="227" t="s">
        <v>6147</v>
      </c>
      <c r="J725" s="225" t="s">
        <v>6220</v>
      </c>
      <c r="K725" s="224" t="s">
        <v>885</v>
      </c>
      <c r="L725" s="225" t="s">
        <v>3663</v>
      </c>
      <c r="M725" s="224" t="s">
        <v>1304</v>
      </c>
      <c r="N725" s="224" t="s">
        <v>860</v>
      </c>
      <c r="O725" s="224" t="s">
        <v>848</v>
      </c>
      <c r="P725" s="225" t="s">
        <v>3663</v>
      </c>
      <c r="Q725" s="224" t="s">
        <v>795</v>
      </c>
      <c r="R725" s="225" t="s">
        <v>6221</v>
      </c>
      <c r="S725" s="225" t="s">
        <v>6221</v>
      </c>
      <c r="T725" s="225" t="s">
        <v>6220</v>
      </c>
      <c r="U725" s="224" t="s">
        <v>885</v>
      </c>
      <c r="V725" s="224" t="s">
        <v>1260</v>
      </c>
      <c r="W725" s="224" t="s">
        <v>888</v>
      </c>
      <c r="X725" s="228" t="str">
        <f>VLOOKUP(HelpMe7[[#This Row],[Technician]],Technicians[#All],3,FALSE)</f>
        <v>RAK Ceramics</v>
      </c>
      <c r="Y725" s="228" t="str">
        <f>VLOOKUP(HelpMe7[[#This Row],[Technician]],Technicians[#All],2,FALSE)</f>
        <v>SAP Basis</v>
      </c>
      <c r="Z725" s="233" t="e">
        <f>IF((TEXT("Oct 28, 2024 00:00 AM","mmm dd, yyyy hh:mm") - TEXT(HelpMe7[[#This Row],[Updated Creation Date]],"mmm dd, yyyy hh:mm"))&gt;0, "Yes","No")</f>
        <v>#VALUE!</v>
      </c>
      <c r="AA725" s="230">
        <f ca="1">IF(HelpMe7[[#This Row],[Updated Resolved Date]]="-",NOW()-TEXT(HelpMe7[[#This Row],[Updated Creation Date]],"mmm dd, yyyy hh:mm"),HelpMe7[[#This Row],[Updated Resolved Date]]-HelpMe7[[#This Row],[Updated Creation Date]])</f>
        <v>0.1055555555576575</v>
      </c>
      <c r="AB725" s="231" t="e">
        <f>YEAR(TEXT(HelpMe7[[#This Row],[Updated Creation Date]],"mmm dd, yyyy hh:mm"))</f>
        <v>#VALUE!</v>
      </c>
      <c r="AC725" s="228" t="e">
        <f>WEEKNUM(TEXT(HelpMe7[[#This Row],[Updated Creation Date]],"mmm dd, yyyy hh:mm"),2)</f>
        <v>#VALUE!</v>
      </c>
      <c r="AD725" s="228" t="e">
        <f>_xlfn.CONCAT(HelpMe7[[#This Row],[Year]],"-W",HelpMe7[[#This Row],[Week'#]])</f>
        <v>#VALUE!</v>
      </c>
      <c r="AE725" s="228" t="str">
        <f>IFERROR(VLOOKUP(HelpMe7[[#This Row],[ID]],CGTracker[#All],11,FALSE),"No CG Status Found")</f>
        <v>No CG Status Found</v>
      </c>
      <c r="AF725" s="228" t="e">
        <f>MONTH(TEXT(HelpMe7[[#This Row],[Updated Creation Date]],"mmm dd, yyyy hh:mm"))</f>
        <v>#VALUE!</v>
      </c>
      <c r="AG725" s="228" t="e">
        <f>_xlfn.CONCAT(HelpMe7[[#This Row],[Year]],"-M",HelpMe7[[#This Row],[Month]])</f>
        <v>#VALUE!</v>
      </c>
      <c r="AH725" s="228" t="str">
        <f ca="1">IF(HelpMe7[[#This Row],[Age]]&lt;2,"Less than 2",IF(HelpMe7[[#This Row],[Age]]&lt;5,"From 2 to 5",IF(HelpMe7[[#This Row],[Age]]&lt;10,"From 5 to 10","More than 10")))</f>
        <v>Less than 2</v>
      </c>
      <c r="AI7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45582.62222222222</v>
      </c>
      <c r="AJ7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45582.727777777778</v>
      </c>
    </row>
    <row r="726" spans="1:36" ht="14.5">
      <c r="A726" s="237" t="s">
        <v>6222</v>
      </c>
      <c r="B726" s="224" t="s">
        <v>156</v>
      </c>
      <c r="C726" s="224" t="s">
        <v>795</v>
      </c>
      <c r="D726" s="1" t="s">
        <v>1206</v>
      </c>
      <c r="E726" s="224" t="s">
        <v>1207</v>
      </c>
      <c r="F726" s="224" t="s">
        <v>843</v>
      </c>
      <c r="G726" s="224" t="s">
        <v>844</v>
      </c>
      <c r="H726" s="224" t="s">
        <v>403</v>
      </c>
      <c r="I726" s="227" t="s">
        <v>6223</v>
      </c>
      <c r="J726" s="225" t="s">
        <v>6224</v>
      </c>
      <c r="K726" s="224" t="s">
        <v>845</v>
      </c>
      <c r="L726" s="225" t="s">
        <v>5892</v>
      </c>
      <c r="M726" s="224" t="s">
        <v>1207</v>
      </c>
      <c r="N726" s="224" t="s">
        <v>860</v>
      </c>
      <c r="O726" s="224" t="s">
        <v>848</v>
      </c>
      <c r="P726" s="225" t="s">
        <v>5892</v>
      </c>
      <c r="Q726" s="224" t="s">
        <v>795</v>
      </c>
      <c r="R726" s="225" t="s">
        <v>6225</v>
      </c>
      <c r="S726" s="225" t="s">
        <v>6225</v>
      </c>
      <c r="T726" s="225" t="s">
        <v>6224</v>
      </c>
      <c r="U726" s="224" t="s">
        <v>1260</v>
      </c>
      <c r="V726" s="224" t="s">
        <v>1260</v>
      </c>
      <c r="W726" s="224" t="s">
        <v>850</v>
      </c>
      <c r="X726" s="228" t="str">
        <f>VLOOKUP(HelpMe7[[#This Row],[Technician]],Technicians[#All],3,FALSE)</f>
        <v>RAK Ceramics</v>
      </c>
      <c r="Y726" s="228" t="str">
        <f>VLOOKUP(HelpMe7[[#This Row],[Technician]],Technicians[#All],2,FALSE)</f>
        <v>SAP Basis</v>
      </c>
      <c r="Z726" s="233" t="e">
        <f>IF((TEXT("Oct 28, 2024 00:00 AM","mmm dd, yyyy hh:mm") - TEXT(HelpMe7[[#This Row],[Updated Creation Date]],"mmm dd, yyyy hh:mm"))&gt;0, "Yes","No")</f>
        <v>#VALUE!</v>
      </c>
      <c r="AA726" s="230">
        <f ca="1">IF(HelpMe7[[#This Row],[Updated Resolved Date]]="-",NOW()-TEXT(HelpMe7[[#This Row],[Updated Creation Date]],"mmm dd, yyyy hh:mm"),HelpMe7[[#This Row],[Updated Resolved Date]]-HelpMe7[[#This Row],[Updated Creation Date]])</f>
        <v>0.28541666666569654</v>
      </c>
      <c r="AB726" s="231" t="e">
        <f>YEAR(TEXT(HelpMe7[[#This Row],[Updated Creation Date]],"mmm dd, yyyy hh:mm"))</f>
        <v>#VALUE!</v>
      </c>
      <c r="AC726" s="228" t="e">
        <f>WEEKNUM(TEXT(HelpMe7[[#This Row],[Updated Creation Date]],"mmm dd, yyyy hh:mm"),2)</f>
        <v>#VALUE!</v>
      </c>
      <c r="AD726" s="228" t="e">
        <f>_xlfn.CONCAT(HelpMe7[[#This Row],[Year]],"-W",HelpMe7[[#This Row],[Week'#]])</f>
        <v>#VALUE!</v>
      </c>
      <c r="AE726" s="228" t="str">
        <f>IFERROR(VLOOKUP(HelpMe7[[#This Row],[ID]],CGTracker[#All],11,FALSE),"No CG Status Found")</f>
        <v>No CG Status Found</v>
      </c>
      <c r="AF726" s="228" t="e">
        <f>MONTH(TEXT(HelpMe7[[#This Row],[Updated Creation Date]],"mmm dd, yyyy hh:mm"))</f>
        <v>#VALUE!</v>
      </c>
      <c r="AG726" s="228" t="e">
        <f>_xlfn.CONCAT(HelpMe7[[#This Row],[Year]],"-M",HelpMe7[[#This Row],[Month]])</f>
        <v>#VALUE!</v>
      </c>
      <c r="AH726" s="228" t="str">
        <f ca="1">IF(HelpMe7[[#This Row],[Age]]&lt;2,"Less than 2",IF(HelpMe7[[#This Row],[Age]]&lt;5,"From 2 to 5",IF(HelpMe7[[#This Row],[Age]]&lt;10,"From 5 to 10","More than 10")))</f>
        <v>Less than 2</v>
      </c>
      <c r="AI7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45586.405555555553</v>
      </c>
      <c r="AJ7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45586.690972222219</v>
      </c>
    </row>
    <row r="727" spans="1:36" ht="14.5">
      <c r="A727" s="237" t="s">
        <v>6226</v>
      </c>
      <c r="B727" s="224" t="s">
        <v>117</v>
      </c>
      <c r="C727" s="224" t="s">
        <v>906</v>
      </c>
      <c r="D727" s="1" t="s">
        <v>1878</v>
      </c>
      <c r="E727" s="224" t="s">
        <v>1563</v>
      </c>
      <c r="F727" s="224" t="s">
        <v>884</v>
      </c>
      <c r="G727" s="224" t="s">
        <v>844</v>
      </c>
      <c r="H727" s="224" t="s">
        <v>403</v>
      </c>
      <c r="I727" s="227" t="s">
        <v>6227</v>
      </c>
      <c r="J727" s="225" t="s">
        <v>6228</v>
      </c>
      <c r="K727" s="224" t="s">
        <v>845</v>
      </c>
      <c r="L727" s="225" t="s">
        <v>6229</v>
      </c>
      <c r="M727" s="224" t="s">
        <v>1563</v>
      </c>
      <c r="N727" s="224" t="s">
        <v>860</v>
      </c>
      <c r="O727" s="224" t="s">
        <v>848</v>
      </c>
      <c r="P727" s="225" t="s">
        <v>6229</v>
      </c>
      <c r="Q727" s="224" t="s">
        <v>861</v>
      </c>
      <c r="R727" s="225" t="s">
        <v>6230</v>
      </c>
      <c r="S727" s="225" t="s">
        <v>6230</v>
      </c>
      <c r="T727" s="225" t="s">
        <v>6228</v>
      </c>
      <c r="U727" s="224" t="s">
        <v>885</v>
      </c>
      <c r="V727" s="224" t="s">
        <v>1260</v>
      </c>
      <c r="W727" s="224" t="s">
        <v>850</v>
      </c>
      <c r="X727" s="228" t="str">
        <f>VLOOKUP(HelpMe7[[#This Row],[Technician]],Technicians[#All],3,FALSE)</f>
        <v>RAK Ceramics</v>
      </c>
      <c r="Y727" s="228" t="str">
        <f>VLOOKUP(HelpMe7[[#This Row],[Technician]],Technicians[#All],2,FALSE)</f>
        <v>SAP Basis</v>
      </c>
      <c r="Z727" s="233" t="e">
        <f>IF((TEXT("Oct 28, 2024 00:00 AM","mmm dd, yyyy hh:mm") - TEXT(HelpMe7[[#This Row],[Updated Creation Date]],"mmm dd, yyyy hh:mm"))&gt;0, "Yes","No")</f>
        <v>#VALUE!</v>
      </c>
      <c r="AA727" s="230">
        <f ca="1">IF(HelpMe7[[#This Row],[Updated Resolved Date]]="-",NOW()-TEXT(HelpMe7[[#This Row],[Updated Creation Date]],"mmm dd, yyyy hh:mm"),HelpMe7[[#This Row],[Updated Resolved Date]]-HelpMe7[[#This Row],[Updated Creation Date]])</f>
        <v>0.97916666667151731</v>
      </c>
      <c r="AB727" s="231" t="e">
        <f>YEAR(TEXT(HelpMe7[[#This Row],[Updated Creation Date]],"mmm dd, yyyy hh:mm"))</f>
        <v>#VALUE!</v>
      </c>
      <c r="AC727" s="228" t="e">
        <f>WEEKNUM(TEXT(HelpMe7[[#This Row],[Updated Creation Date]],"mmm dd, yyyy hh:mm"),2)</f>
        <v>#VALUE!</v>
      </c>
      <c r="AD727" s="228" t="e">
        <f>_xlfn.CONCAT(HelpMe7[[#This Row],[Year]],"-W",HelpMe7[[#This Row],[Week'#]])</f>
        <v>#VALUE!</v>
      </c>
      <c r="AE727" s="228" t="str">
        <f>IFERROR(VLOOKUP(HelpMe7[[#This Row],[ID]],CGTracker[#All],11,FALSE),"No CG Status Found")</f>
        <v>No CG Status Found</v>
      </c>
      <c r="AF727" s="228" t="e">
        <f>MONTH(TEXT(HelpMe7[[#This Row],[Updated Creation Date]],"mmm dd, yyyy hh:mm"))</f>
        <v>#VALUE!</v>
      </c>
      <c r="AG727" s="228" t="e">
        <f>_xlfn.CONCAT(HelpMe7[[#This Row],[Year]],"-M",HelpMe7[[#This Row],[Month]])</f>
        <v>#VALUE!</v>
      </c>
      <c r="AH727" s="228" t="str">
        <f ca="1">IF(HelpMe7[[#This Row],[Age]]&lt;2,"Less than 2",IF(HelpMe7[[#This Row],[Age]]&lt;5,"From 2 to 5",IF(HelpMe7[[#This Row],[Age]]&lt;10,"From 5 to 10","More than 10")))</f>
        <v>Less than 2</v>
      </c>
      <c r="AI7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45586.631249999999</v>
      </c>
      <c r="AJ7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45587.61041666667</v>
      </c>
    </row>
    <row r="728" spans="1:36" ht="14.5">
      <c r="A728" s="237" t="s">
        <v>6231</v>
      </c>
      <c r="B728" s="224" t="s">
        <v>156</v>
      </c>
      <c r="C728" s="224" t="s">
        <v>795</v>
      </c>
      <c r="D728" s="1" t="s">
        <v>1085</v>
      </c>
      <c r="E728" s="224" t="s">
        <v>1086</v>
      </c>
      <c r="F728" s="224" t="s">
        <v>742</v>
      </c>
      <c r="G728" s="224" t="s">
        <v>864</v>
      </c>
      <c r="H728" s="224" t="s">
        <v>403</v>
      </c>
      <c r="I728" s="227" t="s">
        <v>6232</v>
      </c>
      <c r="J728" s="225" t="s">
        <v>6233</v>
      </c>
      <c r="K728" s="224" t="s">
        <v>845</v>
      </c>
      <c r="L728" s="225" t="s">
        <v>6229</v>
      </c>
      <c r="M728" s="224" t="s">
        <v>1086</v>
      </c>
      <c r="N728" s="224" t="s">
        <v>860</v>
      </c>
      <c r="O728" s="224" t="s">
        <v>848</v>
      </c>
      <c r="P728" s="225" t="s">
        <v>6229</v>
      </c>
      <c r="Q728" s="224" t="s">
        <v>795</v>
      </c>
      <c r="R728" s="225" t="s">
        <v>6234</v>
      </c>
      <c r="S728" s="225" t="s">
        <v>6234</v>
      </c>
      <c r="T728" s="225" t="s">
        <v>6233</v>
      </c>
      <c r="U728" s="224" t="s">
        <v>1260</v>
      </c>
      <c r="V728" s="224" t="s">
        <v>1260</v>
      </c>
      <c r="W728" s="224" t="s">
        <v>850</v>
      </c>
      <c r="X728" s="228" t="str">
        <f>VLOOKUP(HelpMe7[[#This Row],[Technician]],Technicians[#All],3,FALSE)</f>
        <v>RAK Ceramics</v>
      </c>
      <c r="Y728" s="228" t="str">
        <f>VLOOKUP(HelpMe7[[#This Row],[Technician]],Technicians[#All],2,FALSE)</f>
        <v>SAP SD</v>
      </c>
      <c r="Z728" s="233" t="e">
        <f>IF((TEXT("Oct 28, 2024 00:00 AM","mmm dd, yyyy hh:mm") - TEXT(HelpMe7[[#This Row],[Updated Creation Date]],"mmm dd, yyyy hh:mm"))&gt;0, "Yes","No")</f>
        <v>#VALUE!</v>
      </c>
      <c r="AA728" s="230">
        <f ca="1">IF(HelpMe7[[#This Row],[Updated Resolved Date]]="-",NOW()-TEXT(HelpMe7[[#This Row],[Updated Creation Date]],"mmm dd, yyyy hh:mm"),HelpMe7[[#This Row],[Updated Resolved Date]]-HelpMe7[[#This Row],[Updated Creation Date]])</f>
        <v>0.99027777777519077</v>
      </c>
      <c r="AB728" s="231" t="e">
        <f>YEAR(TEXT(HelpMe7[[#This Row],[Updated Creation Date]],"mmm dd, yyyy hh:mm"))</f>
        <v>#VALUE!</v>
      </c>
      <c r="AC728" s="228" t="e">
        <f>WEEKNUM(TEXT(HelpMe7[[#This Row],[Updated Creation Date]],"mmm dd, yyyy hh:mm"),2)</f>
        <v>#VALUE!</v>
      </c>
      <c r="AD728" s="228" t="e">
        <f>_xlfn.CONCAT(HelpMe7[[#This Row],[Year]],"-W",HelpMe7[[#This Row],[Week'#]])</f>
        <v>#VALUE!</v>
      </c>
      <c r="AE728" s="228" t="str">
        <f>IFERROR(VLOOKUP(HelpMe7[[#This Row],[ID]],CGTracker[#All],11,FALSE),"No CG Status Found")</f>
        <v>No CG Status Found</v>
      </c>
      <c r="AF728" s="228" t="e">
        <f>MONTH(TEXT(HelpMe7[[#This Row],[Updated Creation Date]],"mmm dd, yyyy hh:mm"))</f>
        <v>#VALUE!</v>
      </c>
      <c r="AG728" s="228" t="e">
        <f>_xlfn.CONCAT(HelpMe7[[#This Row],[Year]],"-M",HelpMe7[[#This Row],[Month]])</f>
        <v>#VALUE!</v>
      </c>
      <c r="AH728" s="228" t="str">
        <f ca="1">IF(HelpMe7[[#This Row],[Age]]&lt;2,"Less than 2",IF(HelpMe7[[#This Row],[Age]]&lt;5,"From 2 to 5",IF(HelpMe7[[#This Row],[Age]]&lt;10,"From 5 to 10","More than 10")))</f>
        <v>Less than 2</v>
      </c>
      <c r="AI7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45586.625694444447</v>
      </c>
      <c r="AJ7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45587.615972222222</v>
      </c>
    </row>
    <row r="729" spans="1:36" ht="26">
      <c r="A729" s="237" t="s">
        <v>6235</v>
      </c>
      <c r="B729" s="224" t="s">
        <v>117</v>
      </c>
      <c r="C729" s="224" t="s">
        <v>906</v>
      </c>
      <c r="D729" s="1" t="s">
        <v>1713</v>
      </c>
      <c r="E729" s="224" t="s">
        <v>1599</v>
      </c>
      <c r="F729" s="224" t="s">
        <v>843</v>
      </c>
      <c r="G729" s="224" t="s">
        <v>844</v>
      </c>
      <c r="H729" s="224" t="s">
        <v>403</v>
      </c>
      <c r="I729" s="227" t="s">
        <v>6236</v>
      </c>
      <c r="J729" s="225" t="s">
        <v>6237</v>
      </c>
      <c r="K729" s="224" t="s">
        <v>885</v>
      </c>
      <c r="L729" s="225" t="s">
        <v>4379</v>
      </c>
      <c r="M729" s="224" t="s">
        <v>1599</v>
      </c>
      <c r="N729" s="224" t="s">
        <v>1005</v>
      </c>
      <c r="O729" s="224" t="s">
        <v>848</v>
      </c>
      <c r="P729" s="225" t="s">
        <v>6078</v>
      </c>
      <c r="Q729" s="224" t="s">
        <v>861</v>
      </c>
      <c r="R729" s="225" t="s">
        <v>6238</v>
      </c>
      <c r="S729" s="225" t="s">
        <v>6239</v>
      </c>
      <c r="T729" s="225" t="s">
        <v>6237</v>
      </c>
      <c r="U729" s="224" t="s">
        <v>885</v>
      </c>
      <c r="V729" s="224" t="s">
        <v>1260</v>
      </c>
      <c r="W729" s="224" t="s">
        <v>888</v>
      </c>
      <c r="X729" s="228" t="str">
        <f>VLOOKUP(HelpMe7[[#This Row],[Technician]],Technicians[#All],3,FALSE)</f>
        <v>RAK Ceramics</v>
      </c>
      <c r="Y729" s="228" t="str">
        <f>VLOOKUP(HelpMe7[[#This Row],[Technician]],Technicians[#All],2,FALSE)</f>
        <v>SAP Basis</v>
      </c>
      <c r="Z729" s="233" t="e">
        <f>IF((TEXT("Oct 28, 2024 00:00 AM","mmm dd, yyyy hh:mm") - TEXT(HelpMe7[[#This Row],[Updated Creation Date]],"mmm dd, yyyy hh:mm"))&gt;0, "Yes","No")</f>
        <v>#VALUE!</v>
      </c>
      <c r="AA729" s="230">
        <f ca="1">IF(HelpMe7[[#This Row],[Updated Resolved Date]]="-",NOW()-TEXT(HelpMe7[[#This Row],[Updated Creation Date]],"mmm dd, yyyy hh:mm"),HelpMe7[[#This Row],[Updated Resolved Date]]-HelpMe7[[#This Row],[Updated Creation Date]])</f>
        <v>0.27013888888905058</v>
      </c>
      <c r="AB729" s="231" t="e">
        <f>YEAR(TEXT(HelpMe7[[#This Row],[Updated Creation Date]],"mmm dd, yyyy hh:mm"))</f>
        <v>#VALUE!</v>
      </c>
      <c r="AC729" s="228" t="e">
        <f>WEEKNUM(TEXT(HelpMe7[[#This Row],[Updated Creation Date]],"mmm dd, yyyy hh:mm"),2)</f>
        <v>#VALUE!</v>
      </c>
      <c r="AD729" s="228" t="e">
        <f>_xlfn.CONCAT(HelpMe7[[#This Row],[Year]],"-W",HelpMe7[[#This Row],[Week'#]])</f>
        <v>#VALUE!</v>
      </c>
      <c r="AE729" s="228" t="str">
        <f>IFERROR(VLOOKUP(HelpMe7[[#This Row],[ID]],CGTracker[#All],11,FALSE),"No CG Status Found")</f>
        <v>No CG Status Found</v>
      </c>
      <c r="AF729" s="228" t="e">
        <f>MONTH(TEXT(HelpMe7[[#This Row],[Updated Creation Date]],"mmm dd, yyyy hh:mm"))</f>
        <v>#VALUE!</v>
      </c>
      <c r="AG729" s="228" t="e">
        <f>_xlfn.CONCAT(HelpMe7[[#This Row],[Year]],"-M",HelpMe7[[#This Row],[Month]])</f>
        <v>#VALUE!</v>
      </c>
      <c r="AH729" s="228" t="str">
        <f ca="1">IF(HelpMe7[[#This Row],[Age]]&lt;2,"Less than 2",IF(HelpMe7[[#This Row],[Age]]&lt;5,"From 2 to 5",IF(HelpMe7[[#This Row],[Age]]&lt;10,"From 5 to 10","More than 10")))</f>
        <v>Less than 2</v>
      </c>
      <c r="AI7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45587.396527777775</v>
      </c>
      <c r="AJ7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45587.666666666664</v>
      </c>
    </row>
    <row r="730" spans="1:36" ht="26">
      <c r="A730" s="237" t="s">
        <v>6240</v>
      </c>
      <c r="B730" s="224" t="s">
        <v>117</v>
      </c>
      <c r="C730" s="224" t="s">
        <v>906</v>
      </c>
      <c r="D730" s="1" t="s">
        <v>2216</v>
      </c>
      <c r="E730" s="224" t="s">
        <v>950</v>
      </c>
      <c r="F730" s="224" t="s">
        <v>603</v>
      </c>
      <c r="G730" s="224" t="s">
        <v>899</v>
      </c>
      <c r="H730" s="224" t="s">
        <v>268</v>
      </c>
      <c r="I730" s="227" t="s">
        <v>6241</v>
      </c>
      <c r="J730" s="225" t="s">
        <v>6242</v>
      </c>
      <c r="K730" s="224" t="s">
        <v>845</v>
      </c>
      <c r="L730" s="225" t="s">
        <v>1260</v>
      </c>
      <c r="M730" s="224" t="s">
        <v>950</v>
      </c>
      <c r="N730" s="224" t="s">
        <v>924</v>
      </c>
      <c r="O730" s="224" t="s">
        <v>920</v>
      </c>
      <c r="P730" s="225" t="s">
        <v>6243</v>
      </c>
      <c r="Q730" s="224" t="s">
        <v>861</v>
      </c>
      <c r="R730" s="225" t="s">
        <v>1260</v>
      </c>
      <c r="S730" s="225" t="s">
        <v>6242</v>
      </c>
      <c r="T730" s="225" t="s">
        <v>6242</v>
      </c>
      <c r="U730" s="224" t="s">
        <v>845</v>
      </c>
      <c r="V730" s="224" t="s">
        <v>1260</v>
      </c>
      <c r="W730" s="224" t="s">
        <v>850</v>
      </c>
      <c r="X730" s="228" t="str">
        <f>VLOOKUP(HelpMe7[[#This Row],[Technician]],Technicians[#All],3,FALSE)</f>
        <v>RAK Ceramics</v>
      </c>
      <c r="Y730" s="228" t="str">
        <f>VLOOKUP(HelpMe7[[#This Row],[Technician]],Technicians[#All],2,FALSE)</f>
        <v>SAP ABAP</v>
      </c>
      <c r="Z730" s="233" t="e">
        <f>IF((TEXT("Oct 28, 2024 00:00 AM","mmm dd, yyyy hh:mm") - TEXT(HelpMe7[[#This Row],[Updated Creation Date]],"mmm dd, yyyy hh:mm"))&gt;0, "Yes","No")</f>
        <v>#VALUE!</v>
      </c>
      <c r="AA730" s="230">
        <f ca="1">IF(HelpMe7[[#This Row],[Updated Resolved Date]]="-",NOW()-TEXT(HelpMe7[[#This Row],[Updated Creation Date]],"mmm dd, yyyy hh:mm"),HelpMe7[[#This Row],[Updated Resolved Date]]-HelpMe7[[#This Row],[Updated Creation Date]])</f>
        <v>70.295723495364655</v>
      </c>
      <c r="AB730" s="231" t="e">
        <f>YEAR(TEXT(HelpMe7[[#This Row],[Updated Creation Date]],"mmm dd, yyyy hh:mm"))</f>
        <v>#VALUE!</v>
      </c>
      <c r="AC730" s="228" t="e">
        <f>WEEKNUM(TEXT(HelpMe7[[#This Row],[Updated Creation Date]],"mmm dd, yyyy hh:mm"),2)</f>
        <v>#VALUE!</v>
      </c>
      <c r="AD730" s="228" t="e">
        <f>_xlfn.CONCAT(HelpMe7[[#This Row],[Year]],"-W",HelpMe7[[#This Row],[Week'#]])</f>
        <v>#VALUE!</v>
      </c>
      <c r="AE730" s="228" t="str">
        <f>IFERROR(VLOOKUP(HelpMe7[[#This Row],[ID]],CGTracker[#All],11,FALSE),"No CG Status Found")</f>
        <v>No CG Status Found</v>
      </c>
      <c r="AF730" s="228" t="e">
        <f>MONTH(TEXT(HelpMe7[[#This Row],[Updated Creation Date]],"mmm dd, yyyy hh:mm"))</f>
        <v>#VALUE!</v>
      </c>
      <c r="AG730" s="228" t="e">
        <f>_xlfn.CONCAT(HelpMe7[[#This Row],[Year]],"-M",HelpMe7[[#This Row],[Month]])</f>
        <v>#VALUE!</v>
      </c>
      <c r="AH730" s="228" t="str">
        <f ca="1">IF(HelpMe7[[#This Row],[Age]]&lt;2,"Less than 2",IF(HelpMe7[[#This Row],[Age]]&lt;5,"From 2 to 5",IF(HelpMe7[[#This Row],[Age]]&lt;10,"From 5 to 10","More than 10")))</f>
        <v>More than 10</v>
      </c>
      <c r="AI7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45582.489583333336</v>
      </c>
      <c r="AJ7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31" spans="1:36" ht="14.5">
      <c r="A731" s="237" t="s">
        <v>6244</v>
      </c>
      <c r="B731" s="224" t="s">
        <v>156</v>
      </c>
      <c r="C731" s="224" t="s">
        <v>795</v>
      </c>
      <c r="D731" s="1" t="s">
        <v>1341</v>
      </c>
      <c r="E731" s="224" t="s">
        <v>1075</v>
      </c>
      <c r="F731" s="224" t="s">
        <v>742</v>
      </c>
      <c r="G731" s="224" t="s">
        <v>864</v>
      </c>
      <c r="H731" s="224" t="s">
        <v>403</v>
      </c>
      <c r="I731" s="227" t="s">
        <v>6245</v>
      </c>
      <c r="J731" s="225" t="s">
        <v>6246</v>
      </c>
      <c r="K731" s="224" t="s">
        <v>845</v>
      </c>
      <c r="L731" s="225" t="s">
        <v>6247</v>
      </c>
      <c r="M731" s="224" t="s">
        <v>1075</v>
      </c>
      <c r="N731" s="224" t="s">
        <v>968</v>
      </c>
      <c r="O731" s="224" t="s">
        <v>848</v>
      </c>
      <c r="P731" s="225" t="s">
        <v>6247</v>
      </c>
      <c r="Q731" s="224" t="s">
        <v>795</v>
      </c>
      <c r="R731" s="225" t="s">
        <v>6248</v>
      </c>
      <c r="S731" s="225" t="s">
        <v>6249</v>
      </c>
      <c r="T731" s="225" t="s">
        <v>6246</v>
      </c>
      <c r="U731" s="224" t="s">
        <v>1260</v>
      </c>
      <c r="V731" s="224" t="s">
        <v>1260</v>
      </c>
      <c r="W731" s="224" t="s">
        <v>850</v>
      </c>
      <c r="X731" s="228" t="str">
        <f>VLOOKUP(HelpMe7[[#This Row],[Technician]],Technicians[#All],3,FALSE)</f>
        <v>RAK Ceramics</v>
      </c>
      <c r="Y731" s="228" t="str">
        <f>VLOOKUP(HelpMe7[[#This Row],[Technician]],Technicians[#All],2,FALSE)</f>
        <v>SAP SD</v>
      </c>
      <c r="Z731" s="230" t="e">
        <f>IF((TEXT("Oct 28, 2024 00:00 AM","mmm dd, yyyy hh:mm") - TEXT(HelpMe7[[#This Row],[Updated Creation Date]],"mmm dd, yyyy hh:mm"))&gt;0, "Yes","No")</f>
        <v>#VALUE!</v>
      </c>
      <c r="AA731" s="230">
        <f ca="1">IF(HelpMe7[[#This Row],[Updated Resolved Date]]="-",NOW()-TEXT(HelpMe7[[#This Row],[Updated Creation Date]],"mmm dd, yyyy hh:mm"),HelpMe7[[#This Row],[Updated Resolved Date]]-HelpMe7[[#This Row],[Updated Creation Date]])</f>
        <v>0.87569444444670808</v>
      </c>
      <c r="AB731" s="231" t="e">
        <f>YEAR(TEXT(HelpMe7[[#This Row],[Updated Creation Date]],"mmm dd, yyyy hh:mm"))</f>
        <v>#VALUE!</v>
      </c>
      <c r="AC731" s="228" t="e">
        <f>WEEKNUM(TEXT(HelpMe7[[#This Row],[Updated Creation Date]],"mmm dd, yyyy hh:mm"),2)</f>
        <v>#VALUE!</v>
      </c>
      <c r="AD731" s="228" t="e">
        <f>_xlfn.CONCAT(HelpMe7[[#This Row],[Year]],"-W",HelpMe7[[#This Row],[Week'#]])</f>
        <v>#VALUE!</v>
      </c>
      <c r="AE731" s="228" t="str">
        <f>IFERROR(VLOOKUP(HelpMe7[[#This Row],[ID]],CGTracker[#All],11,FALSE),"No CG Status Found")</f>
        <v>No CG Status Found</v>
      </c>
      <c r="AF731" s="228" t="e">
        <f>MONTH(TEXT(HelpMe7[[#This Row],[Updated Creation Date]],"mmm dd, yyyy hh:mm"))</f>
        <v>#VALUE!</v>
      </c>
      <c r="AG731" s="228" t="e">
        <f>_xlfn.CONCAT(HelpMe7[[#This Row],[Year]],"-M",HelpMe7[[#This Row],[Month]])</f>
        <v>#VALUE!</v>
      </c>
      <c r="AH731" s="228" t="str">
        <f ca="1">IF(HelpMe7[[#This Row],[Age]]&lt;2,"Less than 2",IF(HelpMe7[[#This Row],[Age]]&lt;5,"From 2 to 5",IF(HelpMe7[[#This Row],[Age]]&lt;10,"From 5 to 10","More than 10")))</f>
        <v>Less than 2</v>
      </c>
      <c r="AI7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45582.543749999997</v>
      </c>
      <c r="AJ7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45583.419444444444</v>
      </c>
    </row>
    <row r="732" spans="1:36" ht="26">
      <c r="A732" s="237" t="s">
        <v>6250</v>
      </c>
      <c r="B732" s="224" t="s">
        <v>117</v>
      </c>
      <c r="C732" s="224" t="s">
        <v>906</v>
      </c>
      <c r="D732" s="1" t="s">
        <v>1682</v>
      </c>
      <c r="E732" s="224" t="s">
        <v>1207</v>
      </c>
      <c r="F732" s="224" t="s">
        <v>843</v>
      </c>
      <c r="G732" s="224" t="s">
        <v>844</v>
      </c>
      <c r="H732" s="224" t="s">
        <v>403</v>
      </c>
      <c r="I732" s="227" t="s">
        <v>6251</v>
      </c>
      <c r="J732" s="225" t="s">
        <v>6252</v>
      </c>
      <c r="K732" s="224" t="s">
        <v>885</v>
      </c>
      <c r="L732" s="225" t="s">
        <v>5002</v>
      </c>
      <c r="M732" s="224" t="s">
        <v>1207</v>
      </c>
      <c r="N732" s="224" t="s">
        <v>860</v>
      </c>
      <c r="O732" s="224" t="s">
        <v>848</v>
      </c>
      <c r="P732" s="225" t="s">
        <v>5002</v>
      </c>
      <c r="Q732" s="224" t="s">
        <v>861</v>
      </c>
      <c r="R732" s="225" t="s">
        <v>6253</v>
      </c>
      <c r="S732" s="225" t="s">
        <v>6254</v>
      </c>
      <c r="T732" s="225" t="s">
        <v>6252</v>
      </c>
      <c r="U732" s="224" t="s">
        <v>885</v>
      </c>
      <c r="V732" s="224" t="s">
        <v>1260</v>
      </c>
      <c r="W732" s="224" t="s">
        <v>888</v>
      </c>
      <c r="X732" s="228" t="str">
        <f>VLOOKUP(HelpMe7[[#This Row],[Technician]],Technicians[#All],3,FALSE)</f>
        <v>RAK Ceramics</v>
      </c>
      <c r="Y732" s="228" t="str">
        <f>VLOOKUP(HelpMe7[[#This Row],[Technician]],Technicians[#All],2,FALSE)</f>
        <v>SAP Basis</v>
      </c>
      <c r="Z732" s="233" t="e">
        <f>IF((TEXT("Oct 28, 2024 00:00 AM","mmm dd, yyyy hh:mm") - TEXT(HelpMe7[[#This Row],[Updated Creation Date]],"mmm dd, yyyy hh:mm"))&gt;0, "Yes","No")</f>
        <v>#VALUE!</v>
      </c>
      <c r="AA732" s="230">
        <f ca="1">IF(HelpMe7[[#This Row],[Updated Resolved Date]]="-",NOW()-TEXT(HelpMe7[[#This Row],[Updated Creation Date]],"mmm dd, yyyy hh:mm"),HelpMe7[[#This Row],[Updated Resolved Date]]-HelpMe7[[#This Row],[Updated Creation Date]])</f>
        <v>13.171527777776646</v>
      </c>
      <c r="AB732" s="231" t="e">
        <f>YEAR(TEXT(HelpMe7[[#This Row],[Updated Creation Date]],"mmm dd, yyyy hh:mm"))</f>
        <v>#VALUE!</v>
      </c>
      <c r="AC732" s="228" t="e">
        <f>WEEKNUM(TEXT(HelpMe7[[#This Row],[Updated Creation Date]],"mmm dd, yyyy hh:mm"),2)</f>
        <v>#VALUE!</v>
      </c>
      <c r="AD732" s="228" t="e">
        <f>_xlfn.CONCAT(HelpMe7[[#This Row],[Year]],"-W",HelpMe7[[#This Row],[Week'#]])</f>
        <v>#VALUE!</v>
      </c>
      <c r="AE732" s="228" t="str">
        <f>IFERROR(VLOOKUP(HelpMe7[[#This Row],[ID]],CGTracker[#All],11,FALSE),"No CG Status Found")</f>
        <v>No CG Status Found</v>
      </c>
      <c r="AF732" s="228" t="e">
        <f>MONTH(TEXT(HelpMe7[[#This Row],[Updated Creation Date]],"mmm dd, yyyy hh:mm"))</f>
        <v>#VALUE!</v>
      </c>
      <c r="AG732" s="228" t="e">
        <f>_xlfn.CONCAT(HelpMe7[[#This Row],[Year]],"-M",HelpMe7[[#This Row],[Month]])</f>
        <v>#VALUE!</v>
      </c>
      <c r="AH732" s="228" t="str">
        <f ca="1">IF(HelpMe7[[#This Row],[Age]]&lt;2,"Less than 2",IF(HelpMe7[[#This Row],[Age]]&lt;5,"From 2 to 5",IF(HelpMe7[[#This Row],[Age]]&lt;10,"From 5 to 10","More than 10")))</f>
        <v>More than 10</v>
      </c>
      <c r="AI7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45587.555555555555</v>
      </c>
      <c r="AJ7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45600.727083333331</v>
      </c>
    </row>
    <row r="733" spans="1:36" ht="14.5">
      <c r="A733" s="237" t="s">
        <v>6255</v>
      </c>
      <c r="B733" s="224" t="s">
        <v>156</v>
      </c>
      <c r="C733" s="224" t="s">
        <v>861</v>
      </c>
      <c r="D733" s="1" t="s">
        <v>6256</v>
      </c>
      <c r="E733" s="224" t="s">
        <v>2105</v>
      </c>
      <c r="F733" s="224" t="s">
        <v>884</v>
      </c>
      <c r="G733" s="224" t="s">
        <v>844</v>
      </c>
      <c r="H733" s="224" t="s">
        <v>403</v>
      </c>
      <c r="I733" s="227" t="s">
        <v>6257</v>
      </c>
      <c r="J733" s="225" t="s">
        <v>6258</v>
      </c>
      <c r="K733" s="224" t="s">
        <v>845</v>
      </c>
      <c r="L733" s="225" t="s">
        <v>3320</v>
      </c>
      <c r="M733" s="224" t="s">
        <v>2105</v>
      </c>
      <c r="N733" s="224" t="s">
        <v>2106</v>
      </c>
      <c r="O733" s="224" t="s">
        <v>848</v>
      </c>
      <c r="P733" s="225" t="s">
        <v>3320</v>
      </c>
      <c r="Q733" s="224" t="s">
        <v>795</v>
      </c>
      <c r="R733" s="225" t="s">
        <v>6259</v>
      </c>
      <c r="S733" s="225" t="s">
        <v>6259</v>
      </c>
      <c r="T733" s="225" t="s">
        <v>6258</v>
      </c>
      <c r="U733" s="224" t="s">
        <v>1260</v>
      </c>
      <c r="V733" s="224" t="s">
        <v>1260</v>
      </c>
      <c r="W733" s="224" t="s">
        <v>850</v>
      </c>
      <c r="X733" s="228" t="str">
        <f>VLOOKUP(HelpMe7[[#This Row],[Technician]],Technicians[#All],3,FALSE)</f>
        <v>RAK Ceramics</v>
      </c>
      <c r="Y733" s="228" t="str">
        <f>VLOOKUP(HelpMe7[[#This Row],[Technician]],Technicians[#All],2,FALSE)</f>
        <v>SAP Basis</v>
      </c>
      <c r="Z733" s="233" t="e">
        <f>IF((TEXT("Oct 28, 2024 00:00 AM","mmm dd, yyyy hh:mm") - TEXT(HelpMe7[[#This Row],[Updated Creation Date]],"mmm dd, yyyy hh:mm"))&gt;0, "Yes","No")</f>
        <v>#VALUE!</v>
      </c>
      <c r="AA733" s="230">
        <f ca="1">IF(HelpMe7[[#This Row],[Updated Resolved Date]]="-",NOW()-TEXT(HelpMe7[[#This Row],[Updated Creation Date]],"mmm dd, yyyy hh:mm"),HelpMe7[[#This Row],[Updated Resolved Date]]-HelpMe7[[#This Row],[Updated Creation Date]])</f>
        <v>1.0416666664241347E-2</v>
      </c>
      <c r="AB733" s="231" t="e">
        <f>YEAR(TEXT(HelpMe7[[#This Row],[Updated Creation Date]],"mmm dd, yyyy hh:mm"))</f>
        <v>#VALUE!</v>
      </c>
      <c r="AC733" s="228" t="e">
        <f>WEEKNUM(TEXT(HelpMe7[[#This Row],[Updated Creation Date]],"mmm dd, yyyy hh:mm"),2)</f>
        <v>#VALUE!</v>
      </c>
      <c r="AD733" s="228" t="e">
        <f>_xlfn.CONCAT(HelpMe7[[#This Row],[Year]],"-W",HelpMe7[[#This Row],[Week'#]])</f>
        <v>#VALUE!</v>
      </c>
      <c r="AE733" s="228" t="str">
        <f>IFERROR(VLOOKUP(HelpMe7[[#This Row],[ID]],CGTracker[#All],11,FALSE),"No CG Status Found")</f>
        <v>No CG Status Found</v>
      </c>
      <c r="AF733" s="228" t="e">
        <f>MONTH(TEXT(HelpMe7[[#This Row],[Updated Creation Date]],"mmm dd, yyyy hh:mm"))</f>
        <v>#VALUE!</v>
      </c>
      <c r="AG733" s="228" t="e">
        <f>_xlfn.CONCAT(HelpMe7[[#This Row],[Year]],"-M",HelpMe7[[#This Row],[Month]])</f>
        <v>#VALUE!</v>
      </c>
      <c r="AH733" s="228" t="str">
        <f ca="1">IF(HelpMe7[[#This Row],[Age]]&lt;2,"Less than 2",IF(HelpMe7[[#This Row],[Age]]&lt;5,"From 2 to 5",IF(HelpMe7[[#This Row],[Age]]&lt;10,"From 5 to 10","More than 10")))</f>
        <v>Less than 2</v>
      </c>
      <c r="AI7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45586.473611111112</v>
      </c>
      <c r="AJ7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45586.484027777777</v>
      </c>
    </row>
    <row r="734" spans="1:36" ht="26">
      <c r="A734" s="237" t="s">
        <v>6260</v>
      </c>
      <c r="B734" s="224" t="s">
        <v>117</v>
      </c>
      <c r="C734" s="224" t="s">
        <v>795</v>
      </c>
      <c r="D734" s="1" t="s">
        <v>1687</v>
      </c>
      <c r="E734" s="224" t="s">
        <v>1688</v>
      </c>
      <c r="F734" s="224" t="s">
        <v>884</v>
      </c>
      <c r="G734" s="224" t="s">
        <v>844</v>
      </c>
      <c r="H734" s="224" t="s">
        <v>403</v>
      </c>
      <c r="I734" s="227" t="s">
        <v>6261</v>
      </c>
      <c r="J734" s="225" t="s">
        <v>6262</v>
      </c>
      <c r="K734" s="224" t="s">
        <v>885</v>
      </c>
      <c r="L734" s="225" t="s">
        <v>6229</v>
      </c>
      <c r="M734" s="224" t="s">
        <v>1688</v>
      </c>
      <c r="N734" s="224" t="s">
        <v>860</v>
      </c>
      <c r="O734" s="224" t="s">
        <v>848</v>
      </c>
      <c r="P734" s="225" t="s">
        <v>6263</v>
      </c>
      <c r="Q734" s="224" t="s">
        <v>795</v>
      </c>
      <c r="R734" s="225" t="s">
        <v>6264</v>
      </c>
      <c r="S734" s="225" t="s">
        <v>6264</v>
      </c>
      <c r="T734" s="225" t="s">
        <v>6262</v>
      </c>
      <c r="U734" s="224" t="s">
        <v>885</v>
      </c>
      <c r="V734" s="224" t="s">
        <v>1260</v>
      </c>
      <c r="W734" s="224" t="s">
        <v>888</v>
      </c>
      <c r="X734" s="228" t="str">
        <f>VLOOKUP(HelpMe7[[#This Row],[Technician]],Technicians[#All],3,FALSE)</f>
        <v>RAK Ceramics</v>
      </c>
      <c r="Y734" s="228" t="str">
        <f>VLOOKUP(HelpMe7[[#This Row],[Technician]],Technicians[#All],2,FALSE)</f>
        <v>SAP Basis</v>
      </c>
      <c r="Z734" s="233" t="e">
        <f>IF((TEXT("Oct 28, 2024 00:00 AM","mmm dd, yyyy hh:mm") - TEXT(HelpMe7[[#This Row],[Updated Creation Date]],"mmm dd, yyyy hh:mm"))&gt;0, "Yes","No")</f>
        <v>#VALUE!</v>
      </c>
      <c r="AA734" s="230">
        <f ca="1">IF(HelpMe7[[#This Row],[Updated Resolved Date]]="-",NOW()-TEXT(HelpMe7[[#This Row],[Updated Creation Date]],"mmm dd, yyyy hh:mm"),HelpMe7[[#This Row],[Updated Resolved Date]]-HelpMe7[[#This Row],[Updated Creation Date]])</f>
        <v>0.13402777777810115</v>
      </c>
      <c r="AB734" s="231" t="e">
        <f>YEAR(TEXT(HelpMe7[[#This Row],[Updated Creation Date]],"mmm dd, yyyy hh:mm"))</f>
        <v>#VALUE!</v>
      </c>
      <c r="AC734" s="228" t="e">
        <f>WEEKNUM(TEXT(HelpMe7[[#This Row],[Updated Creation Date]],"mmm dd, yyyy hh:mm"),2)</f>
        <v>#VALUE!</v>
      </c>
      <c r="AD734" s="228" t="e">
        <f>_xlfn.CONCAT(HelpMe7[[#This Row],[Year]],"-W",HelpMe7[[#This Row],[Week'#]])</f>
        <v>#VALUE!</v>
      </c>
      <c r="AE734" s="228" t="str">
        <f>IFERROR(VLOOKUP(HelpMe7[[#This Row],[ID]],CGTracker[#All],11,FALSE),"No CG Status Found")</f>
        <v>No CG Status Found</v>
      </c>
      <c r="AF734" s="228" t="e">
        <f>MONTH(TEXT(HelpMe7[[#This Row],[Updated Creation Date]],"mmm dd, yyyy hh:mm"))</f>
        <v>#VALUE!</v>
      </c>
      <c r="AG734" s="228" t="e">
        <f>_xlfn.CONCAT(HelpMe7[[#This Row],[Year]],"-M",HelpMe7[[#This Row],[Month]])</f>
        <v>#VALUE!</v>
      </c>
      <c r="AH734" s="228" t="str">
        <f ca="1">IF(HelpMe7[[#This Row],[Age]]&lt;2,"Less than 2",IF(HelpMe7[[#This Row],[Age]]&lt;5,"From 2 to 5",IF(HelpMe7[[#This Row],[Age]]&lt;10,"From 5 to 10","More than 10")))</f>
        <v>Less than 2</v>
      </c>
      <c r="AI7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45587.482638888891</v>
      </c>
      <c r="AJ7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45587.616666666669</v>
      </c>
    </row>
    <row r="735" spans="1:36" ht="14.5">
      <c r="A735" s="237" t="s">
        <v>6265</v>
      </c>
      <c r="B735" s="224" t="s">
        <v>156</v>
      </c>
      <c r="C735" s="224" t="s">
        <v>795</v>
      </c>
      <c r="D735" s="1" t="s">
        <v>2360</v>
      </c>
      <c r="E735" s="224" t="s">
        <v>877</v>
      </c>
      <c r="F735" s="224" t="s">
        <v>742</v>
      </c>
      <c r="G735" s="224" t="s">
        <v>516</v>
      </c>
      <c r="H735" s="224" t="s">
        <v>131</v>
      </c>
      <c r="I735" s="227" t="s">
        <v>6266</v>
      </c>
      <c r="J735" s="225" t="s">
        <v>6267</v>
      </c>
      <c r="K735" s="224" t="s">
        <v>845</v>
      </c>
      <c r="L735" s="225" t="s">
        <v>1260</v>
      </c>
      <c r="M735" s="224" t="s">
        <v>877</v>
      </c>
      <c r="N735" s="224" t="s">
        <v>880</v>
      </c>
      <c r="O735" s="224" t="s">
        <v>848</v>
      </c>
      <c r="P735" s="225" t="s">
        <v>6268</v>
      </c>
      <c r="Q735" s="224" t="s">
        <v>795</v>
      </c>
      <c r="R735" s="225" t="s">
        <v>1260</v>
      </c>
      <c r="S735" s="225" t="s">
        <v>6269</v>
      </c>
      <c r="T735" s="225" t="s">
        <v>6267</v>
      </c>
      <c r="U735" s="224" t="s">
        <v>1260</v>
      </c>
      <c r="V735" s="224" t="s">
        <v>1260</v>
      </c>
      <c r="W735" s="224" t="s">
        <v>850</v>
      </c>
      <c r="X735" s="228" t="str">
        <f>VLOOKUP(HelpMe7[[#This Row],[Technician]],Technicians[#All],3,FALSE)</f>
        <v>RAK Ceramics</v>
      </c>
      <c r="Y735" s="228" t="str">
        <f>VLOOKUP(HelpMe7[[#This Row],[Technician]],Technicians[#All],2,FALSE)</f>
        <v>SAP SD</v>
      </c>
      <c r="Z735" s="233" t="e">
        <f>IF((TEXT("Oct 28, 2024 00:00 AM","mmm dd, yyyy hh:mm") - TEXT(HelpMe7[[#This Row],[Updated Creation Date]],"mmm dd, yyyy hh:mm"))&gt;0, "Yes","No")</f>
        <v>#VALUE!</v>
      </c>
      <c r="AA735" s="230">
        <f ca="1">IF(HelpMe7[[#This Row],[Updated Resolved Date]]="-",NOW()-TEXT(HelpMe7[[#This Row],[Updated Creation Date]],"mmm dd, yyyy hh:mm"),HelpMe7[[#This Row],[Updated Resolved Date]]-HelpMe7[[#This Row],[Updated Creation Date]])</f>
        <v>65.295723495364655</v>
      </c>
      <c r="AB735" s="231" t="e">
        <f>YEAR(TEXT(HelpMe7[[#This Row],[Updated Creation Date]],"mmm dd, yyyy hh:mm"))</f>
        <v>#VALUE!</v>
      </c>
      <c r="AC735" s="228" t="e">
        <f>WEEKNUM(TEXT(HelpMe7[[#This Row],[Updated Creation Date]],"mmm dd, yyyy hh:mm"),2)</f>
        <v>#VALUE!</v>
      </c>
      <c r="AD735" s="228" t="e">
        <f>_xlfn.CONCAT(HelpMe7[[#This Row],[Year]],"-W",HelpMe7[[#This Row],[Week'#]])</f>
        <v>#VALUE!</v>
      </c>
      <c r="AE735" s="228" t="str">
        <f>IFERROR(VLOOKUP(HelpMe7[[#This Row],[ID]],CGTracker[#All],11,FALSE),"No CG Status Found")</f>
        <v>No CG Status Found</v>
      </c>
      <c r="AF735" s="228" t="e">
        <f>MONTH(TEXT(HelpMe7[[#This Row],[Updated Creation Date]],"mmm dd, yyyy hh:mm"))</f>
        <v>#VALUE!</v>
      </c>
      <c r="AG735" s="228" t="e">
        <f>_xlfn.CONCAT(HelpMe7[[#This Row],[Year]],"-M",HelpMe7[[#This Row],[Month]])</f>
        <v>#VALUE!</v>
      </c>
      <c r="AH735" s="228" t="str">
        <f ca="1">IF(HelpMe7[[#This Row],[Age]]&lt;2,"Less than 2",IF(HelpMe7[[#This Row],[Age]]&lt;5,"From 2 to 5",IF(HelpMe7[[#This Row],[Age]]&lt;10,"From 5 to 10","More than 10")))</f>
        <v>More than 10</v>
      </c>
      <c r="AI7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45587.489583333336</v>
      </c>
      <c r="AJ7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36" spans="1:36" ht="14.5">
      <c r="A736" s="237" t="s">
        <v>6270</v>
      </c>
      <c r="B736" s="224" t="s">
        <v>156</v>
      </c>
      <c r="C736" s="224" t="s">
        <v>861</v>
      </c>
      <c r="D736" s="1" t="s">
        <v>1549</v>
      </c>
      <c r="E736" s="224" t="s">
        <v>1075</v>
      </c>
      <c r="F736" s="224" t="s">
        <v>1062</v>
      </c>
      <c r="G736" s="224" t="s">
        <v>864</v>
      </c>
      <c r="H736" s="224" t="s">
        <v>403</v>
      </c>
      <c r="I736" s="227" t="s">
        <v>6271</v>
      </c>
      <c r="J736" s="225" t="s">
        <v>6272</v>
      </c>
      <c r="K736" s="224" t="s">
        <v>845</v>
      </c>
      <c r="L736" s="225" t="s">
        <v>6092</v>
      </c>
      <c r="M736" s="224" t="s">
        <v>1075</v>
      </c>
      <c r="N736" s="224" t="s">
        <v>968</v>
      </c>
      <c r="O736" s="224" t="s">
        <v>920</v>
      </c>
      <c r="P736" s="225" t="s">
        <v>6092</v>
      </c>
      <c r="Q736" s="224" t="s">
        <v>861</v>
      </c>
      <c r="R736" s="225" t="s">
        <v>6273</v>
      </c>
      <c r="S736" s="225" t="s">
        <v>6274</v>
      </c>
      <c r="T736" s="225" t="s">
        <v>6272</v>
      </c>
      <c r="U736" s="224" t="s">
        <v>1260</v>
      </c>
      <c r="V736" s="224" t="s">
        <v>1260</v>
      </c>
      <c r="W736" s="224" t="s">
        <v>850</v>
      </c>
      <c r="X736" s="228" t="str">
        <f>VLOOKUP(HelpMe7[[#This Row],[Technician]],Technicians[#All],3,FALSE)</f>
        <v>RAK Ceramics</v>
      </c>
      <c r="Y736" s="228" t="str">
        <f>VLOOKUP(HelpMe7[[#This Row],[Technician]],Technicians[#All],2,FALSE)</f>
        <v>SAP MM</v>
      </c>
      <c r="Z736" s="230" t="e">
        <f>IF((TEXT("Oct 28, 2024 00:00 AM","mmm dd, yyyy hh:mm") - TEXT(HelpMe7[[#This Row],[Updated Creation Date]],"mmm dd, yyyy hh:mm"))&gt;0, "Yes","No")</f>
        <v>#VALUE!</v>
      </c>
      <c r="AA736" s="230">
        <f ca="1">IF(HelpMe7[[#This Row],[Updated Resolved Date]]="-",NOW()-TEXT(HelpMe7[[#This Row],[Updated Creation Date]],"mmm dd, yyyy hh:mm"),HelpMe7[[#This Row],[Updated Resolved Date]]-HelpMe7[[#This Row],[Updated Creation Date]])</f>
        <v>4.0402777777781012</v>
      </c>
      <c r="AB736" s="231" t="e">
        <f>YEAR(TEXT(HelpMe7[[#This Row],[Updated Creation Date]],"mmm dd, yyyy hh:mm"))</f>
        <v>#VALUE!</v>
      </c>
      <c r="AC736" s="228" t="e">
        <f>WEEKNUM(TEXT(HelpMe7[[#This Row],[Updated Creation Date]],"mmm dd, yyyy hh:mm"),2)</f>
        <v>#VALUE!</v>
      </c>
      <c r="AD736" s="228" t="e">
        <f>_xlfn.CONCAT(HelpMe7[[#This Row],[Year]],"-W",HelpMe7[[#This Row],[Week'#]])</f>
        <v>#VALUE!</v>
      </c>
      <c r="AE736" s="228" t="str">
        <f>IFERROR(VLOOKUP(HelpMe7[[#This Row],[ID]],CGTracker[#All],11,FALSE),"No CG Status Found")</f>
        <v>No CG Status Found</v>
      </c>
      <c r="AF736" s="228" t="e">
        <f>MONTH(TEXT(HelpMe7[[#This Row],[Updated Creation Date]],"mmm dd, yyyy hh:mm"))</f>
        <v>#VALUE!</v>
      </c>
      <c r="AG736" s="228" t="e">
        <f>_xlfn.CONCAT(HelpMe7[[#This Row],[Year]],"-M",HelpMe7[[#This Row],[Month]])</f>
        <v>#VALUE!</v>
      </c>
      <c r="AH736" s="228" t="str">
        <f ca="1">IF(HelpMe7[[#This Row],[Age]]&lt;2,"Less than 2",IF(HelpMe7[[#This Row],[Age]]&lt;5,"From 2 to 5",IF(HelpMe7[[#This Row],[Age]]&lt;10,"From 5 to 10","More than 10")))</f>
        <v>From 2 to 5</v>
      </c>
      <c r="AI7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45583.655555555553</v>
      </c>
      <c r="AJ7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45587.695833333331</v>
      </c>
    </row>
    <row r="737" spans="1:36" ht="26">
      <c r="A737" s="237" t="s">
        <v>6275</v>
      </c>
      <c r="B737" s="224" t="s">
        <v>156</v>
      </c>
      <c r="C737" s="224" t="s">
        <v>795</v>
      </c>
      <c r="D737" s="1" t="s">
        <v>114</v>
      </c>
      <c r="E737" s="224" t="s">
        <v>1281</v>
      </c>
      <c r="F737" s="224" t="s">
        <v>518</v>
      </c>
      <c r="G737" s="224" t="s">
        <v>516</v>
      </c>
      <c r="H737" s="224" t="s">
        <v>746</v>
      </c>
      <c r="I737" s="227" t="s">
        <v>6276</v>
      </c>
      <c r="J737" s="225" t="s">
        <v>6277</v>
      </c>
      <c r="K737" s="224" t="s">
        <v>845</v>
      </c>
      <c r="L737" s="225" t="s">
        <v>1260</v>
      </c>
      <c r="M737" s="224" t="s">
        <v>846</v>
      </c>
      <c r="N737" s="224" t="s">
        <v>939</v>
      </c>
      <c r="O737" s="224" t="s">
        <v>848</v>
      </c>
      <c r="P737" s="225" t="s">
        <v>6278</v>
      </c>
      <c r="Q737" s="224" t="s">
        <v>795</v>
      </c>
      <c r="R737" s="225" t="s">
        <v>1260</v>
      </c>
      <c r="S737" s="225" t="s">
        <v>6066</v>
      </c>
      <c r="T737" s="225" t="s">
        <v>6277</v>
      </c>
      <c r="U737" s="224" t="s">
        <v>1260</v>
      </c>
      <c r="V737" s="224" t="s">
        <v>1260</v>
      </c>
      <c r="W737" s="224" t="s">
        <v>850</v>
      </c>
      <c r="X737" s="228" t="str">
        <f>VLOOKUP(HelpMe7[[#This Row],[Technician]],Technicians[#All],3,FALSE)</f>
        <v>Capgemini</v>
      </c>
      <c r="Y737" s="228" t="str">
        <f>VLOOKUP(HelpMe7[[#This Row],[Technician]],Technicians[#All],2,FALSE)</f>
        <v>SAP SD</v>
      </c>
      <c r="Z737" s="233" t="e">
        <f>IF((TEXT("Oct 28, 2024 00:00 AM","mmm dd, yyyy hh:mm") - TEXT(HelpMe7[[#This Row],[Updated Creation Date]],"mmm dd, yyyy hh:mm"))&gt;0, "Yes","No")</f>
        <v>#VALUE!</v>
      </c>
      <c r="AA737" s="230">
        <f ca="1">IF(HelpMe7[[#This Row],[Updated Resolved Date]]="-",NOW()-TEXT(HelpMe7[[#This Row],[Updated Creation Date]],"mmm dd, yyyy hh:mm"),HelpMe7[[#This Row],[Updated Resolved Date]]-HelpMe7[[#This Row],[Updated Creation Date]])</f>
        <v>66.035306828700413</v>
      </c>
      <c r="AB737" s="231" t="e">
        <f>YEAR(TEXT(HelpMe7[[#This Row],[Updated Creation Date]],"mmm dd, yyyy hh:mm"))</f>
        <v>#VALUE!</v>
      </c>
      <c r="AC737" s="228" t="e">
        <f>WEEKNUM(TEXT(HelpMe7[[#This Row],[Updated Creation Date]],"mmm dd, yyyy hh:mm"),2)</f>
        <v>#VALUE!</v>
      </c>
      <c r="AD737" s="228" t="e">
        <f>_xlfn.CONCAT(HelpMe7[[#This Row],[Year]],"-W",HelpMe7[[#This Row],[Week'#]])</f>
        <v>#VALUE!</v>
      </c>
      <c r="AE737" s="228" t="str">
        <f>IFERROR(VLOOKUP(HelpMe7[[#This Row],[ID]],CGTracker[#All],11,FALSE),"No CG Status Found")</f>
        <v>No CG Status Found</v>
      </c>
      <c r="AF737" s="228" t="e">
        <f>MONTH(TEXT(HelpMe7[[#This Row],[Updated Creation Date]],"mmm dd, yyyy hh:mm"))</f>
        <v>#VALUE!</v>
      </c>
      <c r="AG737" s="228" t="e">
        <f>_xlfn.CONCAT(HelpMe7[[#This Row],[Year]],"-M",HelpMe7[[#This Row],[Month]])</f>
        <v>#VALUE!</v>
      </c>
      <c r="AH737" s="228" t="str">
        <f ca="1">IF(HelpMe7[[#This Row],[Age]]&lt;2,"Less than 2",IF(HelpMe7[[#This Row],[Age]]&lt;5,"From 2 to 5",IF(HelpMe7[[#This Row],[Age]]&lt;10,"From 5 to 10","More than 10")))</f>
        <v>More than 10</v>
      </c>
      <c r="AI7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45586.75</v>
      </c>
      <c r="AJ7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38" spans="1:36" ht="14.5">
      <c r="A738" s="237" t="s">
        <v>6279</v>
      </c>
      <c r="B738" s="224" t="s">
        <v>156</v>
      </c>
      <c r="C738" s="224" t="s">
        <v>795</v>
      </c>
      <c r="D738" s="1" t="s">
        <v>1641</v>
      </c>
      <c r="E738" s="224" t="s">
        <v>1642</v>
      </c>
      <c r="F738" s="224" t="s">
        <v>1292</v>
      </c>
      <c r="G738" s="224" t="s">
        <v>1294</v>
      </c>
      <c r="H738" s="224" t="s">
        <v>403</v>
      </c>
      <c r="I738" s="227" t="s">
        <v>6280</v>
      </c>
      <c r="J738" s="225" t="s">
        <v>6281</v>
      </c>
      <c r="K738" s="224" t="s">
        <v>845</v>
      </c>
      <c r="L738" s="225" t="s">
        <v>6282</v>
      </c>
      <c r="M738" s="224" t="s">
        <v>846</v>
      </c>
      <c r="N738" s="224" t="s">
        <v>983</v>
      </c>
      <c r="O738" s="224" t="s">
        <v>848</v>
      </c>
      <c r="P738" s="225" t="s">
        <v>6282</v>
      </c>
      <c r="Q738" s="224" t="s">
        <v>795</v>
      </c>
      <c r="R738" s="225" t="s">
        <v>6283</v>
      </c>
      <c r="S738" s="225" t="s">
        <v>6283</v>
      </c>
      <c r="T738" s="225" t="s">
        <v>6281</v>
      </c>
      <c r="U738" s="224" t="s">
        <v>1260</v>
      </c>
      <c r="V738" s="224" t="s">
        <v>1260</v>
      </c>
      <c r="W738" s="224" t="s">
        <v>1295</v>
      </c>
      <c r="X738" s="228" t="str">
        <f>VLOOKUP(HelpMe7[[#This Row],[Technician]],Technicians[#All],3,FALSE)</f>
        <v>RAK Ceramics</v>
      </c>
      <c r="Y738" s="228" t="str">
        <f>VLOOKUP(HelpMe7[[#This Row],[Technician]],Technicians[#All],2,FALSE)</f>
        <v>SharePoint</v>
      </c>
      <c r="Z738" s="233" t="e">
        <f>IF((TEXT("Oct 28, 2024 00:00 AM","mmm dd, yyyy hh:mm") - TEXT(HelpMe7[[#This Row],[Updated Creation Date]],"mmm dd, yyyy hh:mm"))&gt;0, "Yes","No")</f>
        <v>#VALUE!</v>
      </c>
      <c r="AA738" s="230">
        <f ca="1">IF(HelpMe7[[#This Row],[Updated Resolved Date]]="-",NOW()-TEXT(HelpMe7[[#This Row],[Updated Creation Date]],"mmm dd, yyyy hh:mm"),HelpMe7[[#This Row],[Updated Resolved Date]]-HelpMe7[[#This Row],[Updated Creation Date]])</f>
        <v>3.5416666665696539E-2</v>
      </c>
      <c r="AB738" s="231" t="e">
        <f>YEAR(TEXT(HelpMe7[[#This Row],[Updated Creation Date]],"mmm dd, yyyy hh:mm"))</f>
        <v>#VALUE!</v>
      </c>
      <c r="AC738" s="228" t="e">
        <f>WEEKNUM(TEXT(HelpMe7[[#This Row],[Updated Creation Date]],"mmm dd, yyyy hh:mm"),2)</f>
        <v>#VALUE!</v>
      </c>
      <c r="AD738" s="228" t="e">
        <f>_xlfn.CONCAT(HelpMe7[[#This Row],[Year]],"-W",HelpMe7[[#This Row],[Week'#]])</f>
        <v>#VALUE!</v>
      </c>
      <c r="AE738" s="228" t="str">
        <f>IFERROR(VLOOKUP(HelpMe7[[#This Row],[ID]],CGTracker[#All],11,FALSE),"No CG Status Found")</f>
        <v>No CG Status Found</v>
      </c>
      <c r="AF738" s="228" t="e">
        <f>MONTH(TEXT(HelpMe7[[#This Row],[Updated Creation Date]],"mmm dd, yyyy hh:mm"))</f>
        <v>#VALUE!</v>
      </c>
      <c r="AG738" s="228" t="e">
        <f>_xlfn.CONCAT(HelpMe7[[#This Row],[Year]],"-M",HelpMe7[[#This Row],[Month]])</f>
        <v>#VALUE!</v>
      </c>
      <c r="AH738" s="228" t="str">
        <f ca="1">IF(HelpMe7[[#This Row],[Age]]&lt;2,"Less than 2",IF(HelpMe7[[#This Row],[Age]]&lt;5,"From 2 to 5",IF(HelpMe7[[#This Row],[Age]]&lt;10,"From 5 to 10","More than 10")))</f>
        <v>Less than 2</v>
      </c>
      <c r="AI7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45587.425694444442</v>
      </c>
      <c r="AJ7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45587.461111111108</v>
      </c>
    </row>
    <row r="739" spans="1:36" ht="14.5">
      <c r="A739" s="237" t="s">
        <v>6284</v>
      </c>
      <c r="B739" s="224" t="s">
        <v>117</v>
      </c>
      <c r="C739" s="224" t="s">
        <v>795</v>
      </c>
      <c r="D739" s="1" t="s">
        <v>6285</v>
      </c>
      <c r="E739" s="224" t="s">
        <v>1472</v>
      </c>
      <c r="F739" s="224" t="s">
        <v>843</v>
      </c>
      <c r="G739" s="224" t="s">
        <v>844</v>
      </c>
      <c r="H739" s="224" t="s">
        <v>403</v>
      </c>
      <c r="I739" s="227" t="s">
        <v>6286</v>
      </c>
      <c r="J739" s="225" t="s">
        <v>6287</v>
      </c>
      <c r="K739" s="224" t="s">
        <v>845</v>
      </c>
      <c r="L739" s="225" t="s">
        <v>5831</v>
      </c>
      <c r="M739" s="224" t="s">
        <v>846</v>
      </c>
      <c r="N739" s="224" t="s">
        <v>1071</v>
      </c>
      <c r="O739" s="224" t="s">
        <v>848</v>
      </c>
      <c r="P739" s="225" t="s">
        <v>5831</v>
      </c>
      <c r="Q739" s="224" t="s">
        <v>795</v>
      </c>
      <c r="R739" s="225" t="s">
        <v>3636</v>
      </c>
      <c r="S739" s="225" t="s">
        <v>3636</v>
      </c>
      <c r="T739" s="225" t="s">
        <v>6287</v>
      </c>
      <c r="U739" s="224" t="s">
        <v>885</v>
      </c>
      <c r="V739" s="224" t="s">
        <v>1260</v>
      </c>
      <c r="W739" s="224" t="s">
        <v>850</v>
      </c>
      <c r="X739" s="228" t="str">
        <f>VLOOKUP(HelpMe7[[#This Row],[Technician]],Technicians[#All],3,FALSE)</f>
        <v>RAK Ceramics</v>
      </c>
      <c r="Y739" s="228" t="str">
        <f>VLOOKUP(HelpMe7[[#This Row],[Technician]],Technicians[#All],2,FALSE)</f>
        <v>SAP Basis</v>
      </c>
      <c r="Z739" s="233" t="e">
        <f>IF((TEXT("Oct 28, 2024 00:00 AM","mmm dd, yyyy hh:mm") - TEXT(HelpMe7[[#This Row],[Updated Creation Date]],"mmm dd, yyyy hh:mm"))&gt;0, "Yes","No")</f>
        <v>#VALUE!</v>
      </c>
      <c r="AA739" s="230">
        <f ca="1">IF(HelpMe7[[#This Row],[Updated Resolved Date]]="-",NOW()-TEXT(HelpMe7[[#This Row],[Updated Creation Date]],"mmm dd, yyyy hh:mm"),HelpMe7[[#This Row],[Updated Resolved Date]]-HelpMe7[[#This Row],[Updated Creation Date]])</f>
        <v>1.1590277777795563</v>
      </c>
      <c r="AB739" s="231" t="e">
        <f>YEAR(TEXT(HelpMe7[[#This Row],[Updated Creation Date]],"mmm dd, yyyy hh:mm"))</f>
        <v>#VALUE!</v>
      </c>
      <c r="AC739" s="228" t="e">
        <f>WEEKNUM(TEXT(HelpMe7[[#This Row],[Updated Creation Date]],"mmm dd, yyyy hh:mm"),2)</f>
        <v>#VALUE!</v>
      </c>
      <c r="AD739" s="228" t="e">
        <f>_xlfn.CONCAT(HelpMe7[[#This Row],[Year]],"-W",HelpMe7[[#This Row],[Week'#]])</f>
        <v>#VALUE!</v>
      </c>
      <c r="AE739" s="228" t="str">
        <f>IFERROR(VLOOKUP(HelpMe7[[#This Row],[ID]],CGTracker[#All],11,FALSE),"No CG Status Found")</f>
        <v>No CG Status Found</v>
      </c>
      <c r="AF739" s="228" t="e">
        <f>MONTH(TEXT(HelpMe7[[#This Row],[Updated Creation Date]],"mmm dd, yyyy hh:mm"))</f>
        <v>#VALUE!</v>
      </c>
      <c r="AG739" s="228" t="e">
        <f>_xlfn.CONCAT(HelpMe7[[#This Row],[Year]],"-M",HelpMe7[[#This Row],[Month]])</f>
        <v>#VALUE!</v>
      </c>
      <c r="AH739" s="228" t="str">
        <f ca="1">IF(HelpMe7[[#This Row],[Age]]&lt;2,"Less than 2",IF(HelpMe7[[#This Row],[Age]]&lt;5,"From 2 to 5",IF(HelpMe7[[#This Row],[Age]]&lt;10,"From 5 to 10","More than 10")))</f>
        <v>Less than 2</v>
      </c>
      <c r="AI7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45587.440972222219</v>
      </c>
      <c r="AJ7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v>
      </c>
    </row>
    <row r="740" spans="1:36" ht="26">
      <c r="A740" s="237" t="s">
        <v>6288</v>
      </c>
      <c r="B740" s="224" t="s">
        <v>117</v>
      </c>
      <c r="C740" s="224" t="s">
        <v>795</v>
      </c>
      <c r="D740" s="1" t="s">
        <v>683</v>
      </c>
      <c r="E740" s="224" t="s">
        <v>1044</v>
      </c>
      <c r="F740" s="224" t="s">
        <v>518</v>
      </c>
      <c r="G740" s="224" t="s">
        <v>516</v>
      </c>
      <c r="H740" s="224" t="s">
        <v>268</v>
      </c>
      <c r="I740" s="227" t="s">
        <v>6289</v>
      </c>
      <c r="J740" s="225" t="s">
        <v>849</v>
      </c>
      <c r="K740" s="224" t="s">
        <v>845</v>
      </c>
      <c r="L740" s="225" t="s">
        <v>1260</v>
      </c>
      <c r="M740" s="224" t="s">
        <v>846</v>
      </c>
      <c r="N740" s="224" t="s">
        <v>997</v>
      </c>
      <c r="O740" s="224" t="s">
        <v>1260</v>
      </c>
      <c r="P740" s="225" t="s">
        <v>6290</v>
      </c>
      <c r="Q740" s="224" t="s">
        <v>1260</v>
      </c>
      <c r="R740" s="225" t="s">
        <v>1260</v>
      </c>
      <c r="S740" s="225" t="s">
        <v>6291</v>
      </c>
      <c r="T740" s="225" t="s">
        <v>849</v>
      </c>
      <c r="U740" s="224" t="s">
        <v>845</v>
      </c>
      <c r="V740" s="224" t="s">
        <v>1260</v>
      </c>
      <c r="W740" s="224" t="s">
        <v>1033</v>
      </c>
      <c r="X740" s="228" t="str">
        <f>VLOOKUP(HelpMe7[[#This Row],[Technician]],Technicians[#All],3,FALSE)</f>
        <v>Capgemini</v>
      </c>
      <c r="Y740" s="228" t="str">
        <f>VLOOKUP(HelpMe7[[#This Row],[Technician]],Technicians[#All],2,FALSE)</f>
        <v>SAP SD</v>
      </c>
      <c r="Z740" s="233" t="e">
        <f>IF((TEXT("Oct 28, 2024 00:00 AM","mmm dd, yyyy hh:mm") - TEXT(HelpMe7[[#This Row],[Updated Creation Date]],"mmm dd, yyyy hh:mm"))&gt;0, "Yes","No")</f>
        <v>#VALUE!</v>
      </c>
      <c r="AA740" s="230">
        <f ca="1">IF(HelpMe7[[#This Row],[Updated Resolved Date]]="-",NOW()-TEXT(HelpMe7[[#This Row],[Updated Creation Date]],"mmm dd, yyyy hh:mm"),HelpMe7[[#This Row],[Updated Resolved Date]]-HelpMe7[[#This Row],[Updated Creation Date]])</f>
        <v>65.317945717586554</v>
      </c>
      <c r="AB740" s="231" t="e">
        <f>YEAR(TEXT(HelpMe7[[#This Row],[Updated Creation Date]],"mmm dd, yyyy hh:mm"))</f>
        <v>#VALUE!</v>
      </c>
      <c r="AC740" s="228" t="e">
        <f>WEEKNUM(TEXT(HelpMe7[[#This Row],[Updated Creation Date]],"mmm dd, yyyy hh:mm"),2)</f>
        <v>#VALUE!</v>
      </c>
      <c r="AD740" s="228" t="e">
        <f>_xlfn.CONCAT(HelpMe7[[#This Row],[Year]],"-W",HelpMe7[[#This Row],[Week'#]])</f>
        <v>#VALUE!</v>
      </c>
      <c r="AE740" s="228" t="str">
        <f>IFERROR(VLOOKUP(HelpMe7[[#This Row],[ID]],CGTracker[#All],11,FALSE),"No CG Status Found")</f>
        <v>No CG Status Found</v>
      </c>
      <c r="AF740" s="228" t="e">
        <f>MONTH(TEXT(HelpMe7[[#This Row],[Updated Creation Date]],"mmm dd, yyyy hh:mm"))</f>
        <v>#VALUE!</v>
      </c>
      <c r="AG740" s="228" t="e">
        <f>_xlfn.CONCAT(HelpMe7[[#This Row],[Year]],"-M",HelpMe7[[#This Row],[Month]])</f>
        <v>#VALUE!</v>
      </c>
      <c r="AH740" s="228" t="str">
        <f ca="1">IF(HelpMe7[[#This Row],[Age]]&lt;2,"Less than 2",IF(HelpMe7[[#This Row],[Age]]&lt;5,"From 2 to 5",IF(HelpMe7[[#This Row],[Age]]&lt;10,"From 5 to 10","More than 10")))</f>
        <v>More than 10</v>
      </c>
      <c r="AI7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45587.467361111114</v>
      </c>
      <c r="AJ7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41" spans="1:36" ht="26">
      <c r="A741" s="237" t="s">
        <v>6292</v>
      </c>
      <c r="B741" s="224" t="s">
        <v>156</v>
      </c>
      <c r="C741" s="224" t="s">
        <v>795</v>
      </c>
      <c r="D741" s="1" t="s">
        <v>1227</v>
      </c>
      <c r="E741" s="224" t="s">
        <v>866</v>
      </c>
      <c r="F741" s="224" t="s">
        <v>867</v>
      </c>
      <c r="G741" s="224" t="s">
        <v>855</v>
      </c>
      <c r="H741" s="224" t="s">
        <v>403</v>
      </c>
      <c r="I741" s="227" t="s">
        <v>6293</v>
      </c>
      <c r="J741" s="225" t="s">
        <v>6294</v>
      </c>
      <c r="K741" s="224" t="s">
        <v>845</v>
      </c>
      <c r="L741" s="225" t="s">
        <v>6295</v>
      </c>
      <c r="M741" s="224" t="s">
        <v>846</v>
      </c>
      <c r="N741" s="224" t="s">
        <v>856</v>
      </c>
      <c r="O741" s="224" t="s">
        <v>848</v>
      </c>
      <c r="P741" s="225" t="s">
        <v>6295</v>
      </c>
      <c r="Q741" s="224" t="s">
        <v>795</v>
      </c>
      <c r="R741" s="225" t="s">
        <v>6296</v>
      </c>
      <c r="S741" s="225" t="s">
        <v>6297</v>
      </c>
      <c r="T741" s="225" t="s">
        <v>6294</v>
      </c>
      <c r="U741" s="224" t="s">
        <v>1260</v>
      </c>
      <c r="V741" s="224" t="s">
        <v>6298</v>
      </c>
      <c r="W741" s="224" t="s">
        <v>850</v>
      </c>
      <c r="X741" s="228" t="str">
        <f>VLOOKUP(HelpMe7[[#This Row],[Technician]],Technicians[#All],3,FALSE)</f>
        <v>Capgemini</v>
      </c>
      <c r="Y741" s="228" t="str">
        <f>VLOOKUP(HelpMe7[[#This Row],[Technician]],Technicians[#All],2,FALSE)</f>
        <v>SAP PP</v>
      </c>
      <c r="Z741" s="233" t="e">
        <f>IF((TEXT("Oct 28, 2024 00:00 AM","mmm dd, yyyy hh:mm") - TEXT(HelpMe7[[#This Row],[Updated Creation Date]],"mmm dd, yyyy hh:mm"))&gt;0, "Yes","No")</f>
        <v>#VALUE!</v>
      </c>
      <c r="AA741" s="230">
        <f ca="1">IF(HelpMe7[[#This Row],[Updated Resolved Date]]="-",NOW()-TEXT(HelpMe7[[#This Row],[Updated Creation Date]],"mmm dd, yyyy hh:mm"),HelpMe7[[#This Row],[Updated Resolved Date]]-HelpMe7[[#This Row],[Updated Creation Date]])</f>
        <v>46.244444444448163</v>
      </c>
      <c r="AB741" s="231" t="e">
        <f>YEAR(TEXT(HelpMe7[[#This Row],[Updated Creation Date]],"mmm dd, yyyy hh:mm"))</f>
        <v>#VALUE!</v>
      </c>
      <c r="AC741" s="228" t="e">
        <f>WEEKNUM(TEXT(HelpMe7[[#This Row],[Updated Creation Date]],"mmm dd, yyyy hh:mm"),2)</f>
        <v>#VALUE!</v>
      </c>
      <c r="AD741" s="228" t="e">
        <f>_xlfn.CONCAT(HelpMe7[[#This Row],[Year]],"-W",HelpMe7[[#This Row],[Week'#]])</f>
        <v>#VALUE!</v>
      </c>
      <c r="AE741" s="228" t="str">
        <f>IFERROR(VLOOKUP(HelpMe7[[#This Row],[ID]],CGTracker[#All],11,FALSE),"No CG Status Found")</f>
        <v>No CG Status Found</v>
      </c>
      <c r="AF741" s="228" t="e">
        <f>MONTH(TEXT(HelpMe7[[#This Row],[Updated Creation Date]],"mmm dd, yyyy hh:mm"))</f>
        <v>#VALUE!</v>
      </c>
      <c r="AG741" s="228" t="e">
        <f>_xlfn.CONCAT(HelpMe7[[#This Row],[Year]],"-M",HelpMe7[[#This Row],[Month]])</f>
        <v>#VALUE!</v>
      </c>
      <c r="AH741" s="228" t="str">
        <f ca="1">IF(HelpMe7[[#This Row],[Age]]&lt;2,"Less than 2",IF(HelpMe7[[#This Row],[Age]]&lt;5,"From 2 to 5",IF(HelpMe7[[#This Row],[Age]]&lt;10,"From 5 to 10","More than 10")))</f>
        <v>More than 10</v>
      </c>
      <c r="AI7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45585.327777777777</v>
      </c>
      <c r="AJ7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45631.572222222225</v>
      </c>
    </row>
    <row r="742" spans="1:36" ht="14.5">
      <c r="A742" s="237" t="s">
        <v>6299</v>
      </c>
      <c r="B742" s="224" t="s">
        <v>156</v>
      </c>
      <c r="C742" s="224" t="s">
        <v>795</v>
      </c>
      <c r="D742" s="1" t="s">
        <v>1187</v>
      </c>
      <c r="E742" s="224" t="s">
        <v>1129</v>
      </c>
      <c r="F742" s="224" t="s">
        <v>742</v>
      </c>
      <c r="G742" s="224" t="s">
        <v>864</v>
      </c>
      <c r="H742" s="224" t="s">
        <v>403</v>
      </c>
      <c r="I742" s="227" t="s">
        <v>6300</v>
      </c>
      <c r="J742" s="225" t="s">
        <v>6301</v>
      </c>
      <c r="K742" s="224" t="s">
        <v>845</v>
      </c>
      <c r="L742" s="225" t="s">
        <v>6302</v>
      </c>
      <c r="M742" s="224" t="s">
        <v>846</v>
      </c>
      <c r="N742" s="224" t="s">
        <v>880</v>
      </c>
      <c r="O742" s="224" t="s">
        <v>848</v>
      </c>
      <c r="P742" s="225" t="s">
        <v>6302</v>
      </c>
      <c r="Q742" s="224" t="s">
        <v>795</v>
      </c>
      <c r="R742" s="225" t="s">
        <v>6303</v>
      </c>
      <c r="S742" s="225" t="s">
        <v>6304</v>
      </c>
      <c r="T742" s="225" t="s">
        <v>6301</v>
      </c>
      <c r="U742" s="224" t="s">
        <v>1260</v>
      </c>
      <c r="V742" s="224" t="s">
        <v>1260</v>
      </c>
      <c r="W742" s="224" t="s">
        <v>850</v>
      </c>
      <c r="X742" s="228" t="str">
        <f>VLOOKUP(HelpMe7[[#This Row],[Technician]],Technicians[#All],3,FALSE)</f>
        <v>RAK Ceramics</v>
      </c>
      <c r="Y742" s="228" t="str">
        <f>VLOOKUP(HelpMe7[[#This Row],[Technician]],Technicians[#All],2,FALSE)</f>
        <v>SAP SD</v>
      </c>
      <c r="Z742" s="230" t="e">
        <f>IF((TEXT("Oct 28, 2024 00:00 AM","mmm dd, yyyy hh:mm") - TEXT(HelpMe7[[#This Row],[Updated Creation Date]],"mmm dd, yyyy hh:mm"))&gt;0, "Yes","No")</f>
        <v>#VALUE!</v>
      </c>
      <c r="AA742" s="230">
        <f ca="1">IF(HelpMe7[[#This Row],[Updated Resolved Date]]="-",NOW()-TEXT(HelpMe7[[#This Row],[Updated Creation Date]],"mmm dd, yyyy hh:mm"),HelpMe7[[#This Row],[Updated Resolved Date]]-HelpMe7[[#This Row],[Updated Creation Date]])</f>
        <v>4.1902777777795563</v>
      </c>
      <c r="AB742" s="231" t="e">
        <f>YEAR(TEXT(HelpMe7[[#This Row],[Updated Creation Date]],"mmm dd, yyyy hh:mm"))</f>
        <v>#VALUE!</v>
      </c>
      <c r="AC742" s="228" t="e">
        <f>WEEKNUM(TEXT(HelpMe7[[#This Row],[Updated Creation Date]],"mmm dd, yyyy hh:mm"),2)</f>
        <v>#VALUE!</v>
      </c>
      <c r="AD742" s="228" t="e">
        <f>_xlfn.CONCAT(HelpMe7[[#This Row],[Year]],"-W",HelpMe7[[#This Row],[Week'#]])</f>
        <v>#VALUE!</v>
      </c>
      <c r="AE742" s="228" t="str">
        <f>IFERROR(VLOOKUP(HelpMe7[[#This Row],[ID]],CGTracker[#All],11,FALSE),"No CG Status Found")</f>
        <v>No CG Status Found</v>
      </c>
      <c r="AF742" s="228" t="e">
        <f>MONTH(TEXT(HelpMe7[[#This Row],[Updated Creation Date]],"mmm dd, yyyy hh:mm"))</f>
        <v>#VALUE!</v>
      </c>
      <c r="AG742" s="228" t="e">
        <f>_xlfn.CONCAT(HelpMe7[[#This Row],[Year]],"-M",HelpMe7[[#This Row],[Month]])</f>
        <v>#VALUE!</v>
      </c>
      <c r="AH742" s="228" t="str">
        <f ca="1">IF(HelpMe7[[#This Row],[Age]]&lt;2,"Less than 2",IF(HelpMe7[[#This Row],[Age]]&lt;5,"From 2 to 5",IF(HelpMe7[[#This Row],[Age]]&lt;10,"From 5 to 10","More than 10")))</f>
        <v>From 2 to 5</v>
      </c>
      <c r="AI7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45585.556944444441</v>
      </c>
      <c r="AJ7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45589.74722222222</v>
      </c>
    </row>
    <row r="743" spans="1:36" ht="26">
      <c r="A743" s="237" t="s">
        <v>6305</v>
      </c>
      <c r="B743" s="224" t="s">
        <v>117</v>
      </c>
      <c r="C743" s="224" t="s">
        <v>795</v>
      </c>
      <c r="D743" s="1" t="s">
        <v>1660</v>
      </c>
      <c r="E743" s="224" t="s">
        <v>1661</v>
      </c>
      <c r="F743" s="224" t="s">
        <v>843</v>
      </c>
      <c r="G743" s="224" t="s">
        <v>844</v>
      </c>
      <c r="H743" s="224" t="s">
        <v>403</v>
      </c>
      <c r="I743" s="227" t="s">
        <v>6306</v>
      </c>
      <c r="J743" s="225" t="s">
        <v>6307</v>
      </c>
      <c r="K743" s="224" t="s">
        <v>885</v>
      </c>
      <c r="L743" s="225" t="s">
        <v>6308</v>
      </c>
      <c r="M743" s="224" t="s">
        <v>1661</v>
      </c>
      <c r="N743" s="224" t="s">
        <v>871</v>
      </c>
      <c r="O743" s="224" t="s">
        <v>848</v>
      </c>
      <c r="P743" s="225" t="s">
        <v>6009</v>
      </c>
      <c r="Q743" s="224" t="s">
        <v>795</v>
      </c>
      <c r="R743" s="225" t="s">
        <v>6309</v>
      </c>
      <c r="S743" s="225" t="s">
        <v>6309</v>
      </c>
      <c r="T743" s="225" t="s">
        <v>6307</v>
      </c>
      <c r="U743" s="224" t="s">
        <v>885</v>
      </c>
      <c r="V743" s="224" t="s">
        <v>1260</v>
      </c>
      <c r="W743" s="224" t="s">
        <v>888</v>
      </c>
      <c r="X743" s="228" t="str">
        <f>VLOOKUP(HelpMe7[[#This Row],[Technician]],Technicians[#All],3,FALSE)</f>
        <v>RAK Ceramics</v>
      </c>
      <c r="Y743" s="228" t="str">
        <f>VLOOKUP(HelpMe7[[#This Row],[Technician]],Technicians[#All],2,FALSE)</f>
        <v>SAP Basis</v>
      </c>
      <c r="Z743" s="233" t="e">
        <f>IF((TEXT("Oct 28, 2024 00:00 AM","mmm dd, yyyy hh:mm") - TEXT(HelpMe7[[#This Row],[Updated Creation Date]],"mmm dd, yyyy hh:mm"))&gt;0, "Yes","No")</f>
        <v>#VALUE!</v>
      </c>
      <c r="AA743" s="230">
        <f ca="1">IF(HelpMe7[[#This Row],[Updated Resolved Date]]="-",NOW()-TEXT(HelpMe7[[#This Row],[Updated Creation Date]],"mmm dd, yyyy hh:mm"),HelpMe7[[#This Row],[Updated Resolved Date]]-HelpMe7[[#This Row],[Updated Creation Date]])</f>
        <v>8.7173611111065838</v>
      </c>
      <c r="AB743" s="231" t="e">
        <f>YEAR(TEXT(HelpMe7[[#This Row],[Updated Creation Date]],"mmm dd, yyyy hh:mm"))</f>
        <v>#VALUE!</v>
      </c>
      <c r="AC743" s="228" t="e">
        <f>WEEKNUM(TEXT(HelpMe7[[#This Row],[Updated Creation Date]],"mmm dd, yyyy hh:mm"),2)</f>
        <v>#VALUE!</v>
      </c>
      <c r="AD743" s="228" t="e">
        <f>_xlfn.CONCAT(HelpMe7[[#This Row],[Year]],"-W",HelpMe7[[#This Row],[Week'#]])</f>
        <v>#VALUE!</v>
      </c>
      <c r="AE743" s="228" t="str">
        <f>IFERROR(VLOOKUP(HelpMe7[[#This Row],[ID]],CGTracker[#All],11,FALSE),"No CG Status Found")</f>
        <v>No CG Status Found</v>
      </c>
      <c r="AF743" s="228" t="e">
        <f>MONTH(TEXT(HelpMe7[[#This Row],[Updated Creation Date]],"mmm dd, yyyy hh:mm"))</f>
        <v>#VALUE!</v>
      </c>
      <c r="AG743" s="228" t="e">
        <f>_xlfn.CONCAT(HelpMe7[[#This Row],[Year]],"-M",HelpMe7[[#This Row],[Month]])</f>
        <v>#VALUE!</v>
      </c>
      <c r="AH743" s="228" t="str">
        <f ca="1">IF(HelpMe7[[#This Row],[Age]]&lt;2,"Less than 2",IF(HelpMe7[[#This Row],[Age]]&lt;5,"From 2 to 5",IF(HelpMe7[[#This Row],[Age]]&lt;10,"From 5 to 10","More than 10")))</f>
        <v>From 5 to 10</v>
      </c>
      <c r="AI7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45586.719444444447</v>
      </c>
      <c r="AJ7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44" spans="1:36" ht="14.5">
      <c r="A744" s="237" t="s">
        <v>6310</v>
      </c>
      <c r="B744" s="224" t="s">
        <v>117</v>
      </c>
      <c r="C744" s="224" t="s">
        <v>795</v>
      </c>
      <c r="D744" s="1" t="s">
        <v>1826</v>
      </c>
      <c r="E744" s="224" t="s">
        <v>1102</v>
      </c>
      <c r="F744" s="224" t="s">
        <v>843</v>
      </c>
      <c r="G744" s="224" t="s">
        <v>844</v>
      </c>
      <c r="H744" s="224" t="s">
        <v>403</v>
      </c>
      <c r="I744" s="227" t="s">
        <v>6311</v>
      </c>
      <c r="J744" s="225" t="s">
        <v>6277</v>
      </c>
      <c r="K744" s="224" t="s">
        <v>845</v>
      </c>
      <c r="L744" s="225" t="s">
        <v>4379</v>
      </c>
      <c r="M744" s="224" t="s">
        <v>1102</v>
      </c>
      <c r="N744" s="224" t="s">
        <v>971</v>
      </c>
      <c r="O744" s="224" t="s">
        <v>848</v>
      </c>
      <c r="P744" s="225" t="s">
        <v>4379</v>
      </c>
      <c r="Q744" s="224" t="s">
        <v>795</v>
      </c>
      <c r="R744" s="225" t="s">
        <v>6312</v>
      </c>
      <c r="S744" s="225" t="s">
        <v>6312</v>
      </c>
      <c r="T744" s="225" t="s">
        <v>6277</v>
      </c>
      <c r="U744" s="224" t="s">
        <v>885</v>
      </c>
      <c r="V744" s="224" t="s">
        <v>1260</v>
      </c>
      <c r="W744" s="224" t="s">
        <v>850</v>
      </c>
      <c r="X744" s="228" t="str">
        <f>VLOOKUP(HelpMe7[[#This Row],[Technician]],Technicians[#All],3,FALSE)</f>
        <v>RAK Ceramics</v>
      </c>
      <c r="Y744" s="228" t="str">
        <f>VLOOKUP(HelpMe7[[#This Row],[Technician]],Technicians[#All],2,FALSE)</f>
        <v>SAP Basis</v>
      </c>
      <c r="Z744" s="233" t="e">
        <f>IF((TEXT("Oct 28, 2024 00:00 AM","mmm dd, yyyy hh:mm") - TEXT(HelpMe7[[#This Row],[Updated Creation Date]],"mmm dd, yyyy hh:mm"))&gt;0, "Yes","No")</f>
        <v>#VALUE!</v>
      </c>
      <c r="AA744" s="230">
        <f ca="1">IF(HelpMe7[[#This Row],[Updated Resolved Date]]="-",NOW()-TEXT(HelpMe7[[#This Row],[Updated Creation Date]],"mmm dd, yyyy hh:mm"),HelpMe7[[#This Row],[Updated Resolved Date]]-HelpMe7[[#This Row],[Updated Creation Date]])</f>
        <v>0.90277777778101154</v>
      </c>
      <c r="AB744" s="231" t="e">
        <f>YEAR(TEXT(HelpMe7[[#This Row],[Updated Creation Date]],"mmm dd, yyyy hh:mm"))</f>
        <v>#VALUE!</v>
      </c>
      <c r="AC744" s="228" t="e">
        <f>WEEKNUM(TEXT(HelpMe7[[#This Row],[Updated Creation Date]],"mmm dd, yyyy hh:mm"),2)</f>
        <v>#VALUE!</v>
      </c>
      <c r="AD744" s="228" t="e">
        <f>_xlfn.CONCAT(HelpMe7[[#This Row],[Year]],"-W",HelpMe7[[#This Row],[Week'#]])</f>
        <v>#VALUE!</v>
      </c>
      <c r="AE744" s="228" t="str">
        <f>IFERROR(VLOOKUP(HelpMe7[[#This Row],[ID]],CGTracker[#All],11,FALSE),"No CG Status Found")</f>
        <v>No CG Status Found</v>
      </c>
      <c r="AF744" s="228" t="e">
        <f>MONTH(TEXT(HelpMe7[[#This Row],[Updated Creation Date]],"mmm dd, yyyy hh:mm"))</f>
        <v>#VALUE!</v>
      </c>
      <c r="AG744" s="228" t="e">
        <f>_xlfn.CONCAT(HelpMe7[[#This Row],[Year]],"-M",HelpMe7[[#This Row],[Month]])</f>
        <v>#VALUE!</v>
      </c>
      <c r="AH744" s="228" t="str">
        <f ca="1">IF(HelpMe7[[#This Row],[Age]]&lt;2,"Less than 2",IF(HelpMe7[[#This Row],[Age]]&lt;5,"From 2 to 5",IF(HelpMe7[[#This Row],[Age]]&lt;10,"From 5 to 10","More than 10")))</f>
        <v>Less than 2</v>
      </c>
      <c r="AI7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45586.771527777775</v>
      </c>
      <c r="AJ7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45587.674305555556</v>
      </c>
    </row>
    <row r="745" spans="1:36" ht="14.5">
      <c r="A745" s="237" t="s">
        <v>6313</v>
      </c>
      <c r="B745" s="224" t="s">
        <v>156</v>
      </c>
      <c r="C745" s="224" t="s">
        <v>795</v>
      </c>
      <c r="D745" s="1" t="s">
        <v>6314</v>
      </c>
      <c r="E745" s="224" t="s">
        <v>1129</v>
      </c>
      <c r="F745" s="224" t="s">
        <v>843</v>
      </c>
      <c r="G745" s="224" t="s">
        <v>844</v>
      </c>
      <c r="H745" s="224" t="s">
        <v>403</v>
      </c>
      <c r="I745" s="227" t="s">
        <v>6315</v>
      </c>
      <c r="J745" s="225" t="s">
        <v>6257</v>
      </c>
      <c r="K745" s="224" t="s">
        <v>845</v>
      </c>
      <c r="L745" s="225" t="s">
        <v>5591</v>
      </c>
      <c r="M745" s="224" t="s">
        <v>846</v>
      </c>
      <c r="N745" s="224" t="s">
        <v>880</v>
      </c>
      <c r="O745" s="224" t="s">
        <v>920</v>
      </c>
      <c r="P745" s="225" t="s">
        <v>5591</v>
      </c>
      <c r="Q745" s="224" t="s">
        <v>795</v>
      </c>
      <c r="R745" s="225" t="s">
        <v>6316</v>
      </c>
      <c r="S745" s="225" t="s">
        <v>6316</v>
      </c>
      <c r="T745" s="225" t="s">
        <v>6257</v>
      </c>
      <c r="U745" s="224" t="s">
        <v>1260</v>
      </c>
      <c r="V745" s="224" t="s">
        <v>1260</v>
      </c>
      <c r="W745" s="224" t="s">
        <v>850</v>
      </c>
      <c r="X745" s="228" t="str">
        <f>VLOOKUP(HelpMe7[[#This Row],[Technician]],Technicians[#All],3,FALSE)</f>
        <v>RAK Ceramics</v>
      </c>
      <c r="Y745" s="228" t="str">
        <f>VLOOKUP(HelpMe7[[#This Row],[Technician]],Technicians[#All],2,FALSE)</f>
        <v>SAP Basis</v>
      </c>
      <c r="Z745" s="230" t="e">
        <f>IF((TEXT("Oct 28, 2024 00:00 AM","mmm dd, yyyy hh:mm") - TEXT(HelpMe7[[#This Row],[Updated Creation Date]],"mmm dd, yyyy hh:mm"))&gt;0, "Yes","No")</f>
        <v>#VALUE!</v>
      </c>
      <c r="AA745" s="230">
        <f ca="1">IF(HelpMe7[[#This Row],[Updated Resolved Date]]="-",NOW()-TEXT(HelpMe7[[#This Row],[Updated Creation Date]],"mmm dd, yyyy hh:mm"),HelpMe7[[#This Row],[Updated Resolved Date]]-HelpMe7[[#This Row],[Updated Creation Date]])</f>
        <v>9.0333333333328483</v>
      </c>
      <c r="AB745" s="231" t="e">
        <f>YEAR(TEXT(HelpMe7[[#This Row],[Updated Creation Date]],"mmm dd, yyyy hh:mm"))</f>
        <v>#VALUE!</v>
      </c>
      <c r="AC745" s="228" t="e">
        <f>WEEKNUM(TEXT(HelpMe7[[#This Row],[Updated Creation Date]],"mmm dd, yyyy hh:mm"),2)</f>
        <v>#VALUE!</v>
      </c>
      <c r="AD745" s="228" t="e">
        <f>_xlfn.CONCAT(HelpMe7[[#This Row],[Year]],"-W",HelpMe7[[#This Row],[Week'#]])</f>
        <v>#VALUE!</v>
      </c>
      <c r="AE745" s="228" t="str">
        <f>IFERROR(VLOOKUP(HelpMe7[[#This Row],[ID]],CGTracker[#All],11,FALSE),"No CG Status Found")</f>
        <v>No CG Status Found</v>
      </c>
      <c r="AF745" s="228" t="e">
        <f>MONTH(TEXT(HelpMe7[[#This Row],[Updated Creation Date]],"mmm dd, yyyy hh:mm"))</f>
        <v>#VALUE!</v>
      </c>
      <c r="AG745" s="228" t="e">
        <f>_xlfn.CONCAT(HelpMe7[[#This Row],[Year]],"-M",HelpMe7[[#This Row],[Month]])</f>
        <v>#VALUE!</v>
      </c>
      <c r="AH745" s="228" t="str">
        <f ca="1">IF(HelpMe7[[#This Row],[Age]]&lt;2,"Less than 2",IF(HelpMe7[[#This Row],[Age]]&lt;5,"From 2 to 5",IF(HelpMe7[[#This Row],[Age]]&lt;10,"From 5 to 10","More than 10")))</f>
        <v>From 5 to 10</v>
      </c>
      <c r="AI7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45595.423611111109</v>
      </c>
    </row>
    <row r="746" spans="1:36" ht="14.5">
      <c r="A746" s="237" t="s">
        <v>6317</v>
      </c>
      <c r="B746" s="224" t="s">
        <v>117</v>
      </c>
      <c r="C746" s="224" t="s">
        <v>795</v>
      </c>
      <c r="D746" s="1" t="s">
        <v>2157</v>
      </c>
      <c r="E746" s="224" t="s">
        <v>2158</v>
      </c>
      <c r="F746" s="224" t="s">
        <v>843</v>
      </c>
      <c r="G746" s="224" t="s">
        <v>844</v>
      </c>
      <c r="H746" s="224" t="s">
        <v>403</v>
      </c>
      <c r="I746" s="227" t="s">
        <v>6315</v>
      </c>
      <c r="J746" s="225" t="s">
        <v>6257</v>
      </c>
      <c r="K746" s="224" t="s">
        <v>845</v>
      </c>
      <c r="L746" s="225" t="s">
        <v>5831</v>
      </c>
      <c r="M746" s="224" t="s">
        <v>846</v>
      </c>
      <c r="N746" s="224" t="s">
        <v>860</v>
      </c>
      <c r="O746" s="224" t="s">
        <v>848</v>
      </c>
      <c r="P746" s="225" t="s">
        <v>5831</v>
      </c>
      <c r="Q746" s="224" t="s">
        <v>795</v>
      </c>
      <c r="R746" s="225" t="s">
        <v>6318</v>
      </c>
      <c r="S746" s="225" t="s">
        <v>6318</v>
      </c>
      <c r="T746" s="225" t="s">
        <v>6257</v>
      </c>
      <c r="U746" s="224" t="s">
        <v>885</v>
      </c>
      <c r="V746" s="224" t="s">
        <v>1260</v>
      </c>
      <c r="W746" s="224" t="s">
        <v>850</v>
      </c>
      <c r="X746" s="228" t="str">
        <f>VLOOKUP(HelpMe7[[#This Row],[Technician]],Technicians[#All],3,FALSE)</f>
        <v>RAK Ceramics</v>
      </c>
      <c r="Y746" s="228" t="str">
        <f>VLOOKUP(HelpMe7[[#This Row],[Technician]],Technicians[#All],2,FALSE)</f>
        <v>SAP Basis</v>
      </c>
      <c r="Z746" s="233" t="e">
        <f>IF((TEXT("Oct 28, 2024 00:00 AM","mmm dd, yyyy hh:mm") - TEXT(HelpMe7[[#This Row],[Updated Creation Date]],"mmm dd, yyyy hh:mm"))&gt;0, "Yes","No")</f>
        <v>#VALUE!</v>
      </c>
      <c r="AA746" s="230">
        <f ca="1">IF(HelpMe7[[#This Row],[Updated Resolved Date]]="-",NOW()-TEXT(HelpMe7[[#This Row],[Updated Creation Date]],"mmm dd, yyyy hh:mm"),HelpMe7[[#This Row],[Updated Resolved Date]]-HelpMe7[[#This Row],[Updated Creation Date]])</f>
        <v>2.2152777777810115</v>
      </c>
      <c r="AB746" s="231" t="e">
        <f>YEAR(TEXT(HelpMe7[[#This Row],[Updated Creation Date]],"mmm dd, yyyy hh:mm"))</f>
        <v>#VALUE!</v>
      </c>
      <c r="AC746" s="228" t="e">
        <f>WEEKNUM(TEXT(HelpMe7[[#This Row],[Updated Creation Date]],"mmm dd, yyyy hh:mm"),2)</f>
        <v>#VALUE!</v>
      </c>
      <c r="AD746" s="228" t="e">
        <f>_xlfn.CONCAT(HelpMe7[[#This Row],[Year]],"-W",HelpMe7[[#This Row],[Week'#]])</f>
        <v>#VALUE!</v>
      </c>
      <c r="AE746" s="228" t="str">
        <f>IFERROR(VLOOKUP(HelpMe7[[#This Row],[ID]],CGTracker[#All],11,FALSE),"No CG Status Found")</f>
        <v>No CG Status Found</v>
      </c>
      <c r="AF746" s="228" t="e">
        <f>MONTH(TEXT(HelpMe7[[#This Row],[Updated Creation Date]],"mmm dd, yyyy hh:mm"))</f>
        <v>#VALUE!</v>
      </c>
      <c r="AG746" s="228" t="e">
        <f>_xlfn.CONCAT(HelpMe7[[#This Row],[Year]],"-M",HelpMe7[[#This Row],[Month]])</f>
        <v>#VALUE!</v>
      </c>
      <c r="AH746" s="228" t="str">
        <f ca="1">IF(HelpMe7[[#This Row],[Age]]&lt;2,"Less than 2",IF(HelpMe7[[#This Row],[Age]]&lt;5,"From 2 to 5",IF(HelpMe7[[#This Row],[Age]]&lt;10,"From 5 to 10","More than 10")))</f>
        <v>From 2 to 5</v>
      </c>
      <c r="AI7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45588.605555555558</v>
      </c>
    </row>
    <row r="747" spans="1:36" ht="26">
      <c r="A747" s="237" t="s">
        <v>6319</v>
      </c>
      <c r="B747" s="224" t="s">
        <v>156</v>
      </c>
      <c r="C747" s="224" t="s">
        <v>861</v>
      </c>
      <c r="D747" s="1" t="s">
        <v>1617</v>
      </c>
      <c r="E747" s="224" t="s">
        <v>950</v>
      </c>
      <c r="F747" s="224" t="s">
        <v>518</v>
      </c>
      <c r="G747" s="224" t="s">
        <v>516</v>
      </c>
      <c r="H747" s="224" t="s">
        <v>746</v>
      </c>
      <c r="I747" s="227" t="s">
        <v>6320</v>
      </c>
      <c r="J747" s="225" t="s">
        <v>6321</v>
      </c>
      <c r="K747" s="224" t="s">
        <v>845</v>
      </c>
      <c r="L747" s="225" t="s">
        <v>1260</v>
      </c>
      <c r="M747" s="224" t="s">
        <v>846</v>
      </c>
      <c r="N747" s="224" t="s">
        <v>1618</v>
      </c>
      <c r="O747" s="224" t="s">
        <v>920</v>
      </c>
      <c r="P747" s="225" t="s">
        <v>6322</v>
      </c>
      <c r="Q747" s="224" t="s">
        <v>861</v>
      </c>
      <c r="R747" s="225" t="s">
        <v>1260</v>
      </c>
      <c r="S747" s="225" t="s">
        <v>6323</v>
      </c>
      <c r="T747" s="225" t="s">
        <v>6321</v>
      </c>
      <c r="U747" s="224" t="s">
        <v>1260</v>
      </c>
      <c r="V747" s="224" t="s">
        <v>6324</v>
      </c>
      <c r="W747" s="224" t="s">
        <v>1033</v>
      </c>
      <c r="X747" s="228" t="str">
        <f>VLOOKUP(HelpMe7[[#This Row],[Technician]],Technicians[#All],3,FALSE)</f>
        <v>Capgemini</v>
      </c>
      <c r="Y747" s="228" t="str">
        <f>VLOOKUP(HelpMe7[[#This Row],[Technician]],Technicians[#All],2,FALSE)</f>
        <v>SAP SD</v>
      </c>
      <c r="Z747" s="233" t="e">
        <f>IF((TEXT("Oct 28, 2024 00:00 AM","mmm dd, yyyy hh:mm") - TEXT(HelpMe7[[#This Row],[Updated Creation Date]],"mmm dd, yyyy hh:mm"))&gt;0, "Yes","No")</f>
        <v>#VALUE!</v>
      </c>
      <c r="AA747" s="230">
        <f ca="1">IF(HelpMe7[[#This Row],[Updated Resolved Date]]="-",NOW()-TEXT(HelpMe7[[#This Row],[Updated Creation Date]],"mmm dd, yyyy hh:mm"),HelpMe7[[#This Row],[Updated Resolved Date]]-HelpMe7[[#This Row],[Updated Creation Date]])</f>
        <v>66.37072349536902</v>
      </c>
      <c r="AB747" s="231" t="e">
        <f>YEAR(TEXT(HelpMe7[[#This Row],[Updated Creation Date]],"mmm dd, yyyy hh:mm"))</f>
        <v>#VALUE!</v>
      </c>
      <c r="AC747" s="228" t="e">
        <f>WEEKNUM(TEXT(HelpMe7[[#This Row],[Updated Creation Date]],"mmm dd, yyyy hh:mm"),2)</f>
        <v>#VALUE!</v>
      </c>
      <c r="AD747" s="228" t="e">
        <f>_xlfn.CONCAT(HelpMe7[[#This Row],[Year]],"-W",HelpMe7[[#This Row],[Week'#]])</f>
        <v>#VALUE!</v>
      </c>
      <c r="AE747" s="228" t="str">
        <f>IFERROR(VLOOKUP(HelpMe7[[#This Row],[ID]],CGTracker[#All],11,FALSE),"No CG Status Found")</f>
        <v>No CG Status Found</v>
      </c>
      <c r="AF747" s="228" t="e">
        <f>MONTH(TEXT(HelpMe7[[#This Row],[Updated Creation Date]],"mmm dd, yyyy hh:mm"))</f>
        <v>#VALUE!</v>
      </c>
      <c r="AG747" s="228" t="e">
        <f>_xlfn.CONCAT(HelpMe7[[#This Row],[Year]],"-M",HelpMe7[[#This Row],[Month]])</f>
        <v>#VALUE!</v>
      </c>
      <c r="AH747" s="228" t="str">
        <f ca="1">IF(HelpMe7[[#This Row],[Age]]&lt;2,"Less than 2",IF(HelpMe7[[#This Row],[Age]]&lt;5,"From 2 to 5",IF(HelpMe7[[#This Row],[Age]]&lt;10,"From 5 to 10","More than 10")))</f>
        <v>More than 10</v>
      </c>
      <c r="AI7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45586.414583333331</v>
      </c>
      <c r="AJ7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48" spans="1:36" ht="14.5">
      <c r="A748" s="237" t="s">
        <v>6325</v>
      </c>
      <c r="B748" s="224" t="s">
        <v>156</v>
      </c>
      <c r="C748" s="224" t="s">
        <v>795</v>
      </c>
      <c r="D748" s="1" t="s">
        <v>2416</v>
      </c>
      <c r="E748" s="224" t="s">
        <v>993</v>
      </c>
      <c r="F748" s="224" t="s">
        <v>742</v>
      </c>
      <c r="G748" s="224" t="s">
        <v>864</v>
      </c>
      <c r="H748" s="224" t="s">
        <v>403</v>
      </c>
      <c r="I748" s="227" t="s">
        <v>6326</v>
      </c>
      <c r="J748" s="225" t="s">
        <v>6327</v>
      </c>
      <c r="K748" s="224" t="s">
        <v>845</v>
      </c>
      <c r="L748" s="225" t="s">
        <v>5591</v>
      </c>
      <c r="M748" s="224" t="s">
        <v>846</v>
      </c>
      <c r="N748" s="224" t="s">
        <v>1315</v>
      </c>
      <c r="O748" s="224" t="s">
        <v>848</v>
      </c>
      <c r="P748" s="225" t="s">
        <v>5591</v>
      </c>
      <c r="Q748" s="224" t="s">
        <v>795</v>
      </c>
      <c r="R748" s="225" t="s">
        <v>6328</v>
      </c>
      <c r="S748" s="225" t="s">
        <v>6329</v>
      </c>
      <c r="T748" s="225" t="s">
        <v>6327</v>
      </c>
      <c r="U748" s="224" t="s">
        <v>1260</v>
      </c>
      <c r="V748" s="224" t="s">
        <v>1260</v>
      </c>
      <c r="W748" s="224" t="s">
        <v>850</v>
      </c>
      <c r="X748" s="228" t="str">
        <f>VLOOKUP(HelpMe7[[#This Row],[Technician]],Technicians[#All],3,FALSE)</f>
        <v>RAK Ceramics</v>
      </c>
      <c r="Y748" s="228" t="str">
        <f>VLOOKUP(HelpMe7[[#This Row],[Technician]],Technicians[#All],2,FALSE)</f>
        <v>SAP SD</v>
      </c>
      <c r="Z748" s="230" t="e">
        <f>IF((TEXT("Oct 28, 2024 00:00 AM","mmm dd, yyyy hh:mm") - TEXT(HelpMe7[[#This Row],[Updated Creation Date]],"mmm dd, yyyy hh:mm"))&gt;0, "Yes","No")</f>
        <v>#VALUE!</v>
      </c>
      <c r="AA748" s="230">
        <f ca="1">IF(HelpMe7[[#This Row],[Updated Resolved Date]]="-",NOW()-TEXT(HelpMe7[[#This Row],[Updated Creation Date]],"mmm dd, yyyy hh:mm"),HelpMe7[[#This Row],[Updated Resolved Date]]-HelpMe7[[#This Row],[Updated Creation Date]])</f>
        <v>8.9645833333343035</v>
      </c>
      <c r="AB748" s="231" t="e">
        <f>YEAR(TEXT(HelpMe7[[#This Row],[Updated Creation Date]],"mmm dd, yyyy hh:mm"))</f>
        <v>#VALUE!</v>
      </c>
      <c r="AC748" s="228" t="e">
        <f>WEEKNUM(TEXT(HelpMe7[[#This Row],[Updated Creation Date]],"mmm dd, yyyy hh:mm"),2)</f>
        <v>#VALUE!</v>
      </c>
      <c r="AD748" s="228" t="e">
        <f>_xlfn.CONCAT(HelpMe7[[#This Row],[Year]],"-W",HelpMe7[[#This Row],[Week'#]])</f>
        <v>#VALUE!</v>
      </c>
      <c r="AE748" s="228" t="str">
        <f>IFERROR(VLOOKUP(HelpMe7[[#This Row],[ID]],CGTracker[#All],11,FALSE),"No CG Status Found")</f>
        <v>No CG Status Found</v>
      </c>
      <c r="AF748" s="228" t="e">
        <f>MONTH(TEXT(HelpMe7[[#This Row],[Updated Creation Date]],"mmm dd, yyyy hh:mm"))</f>
        <v>#VALUE!</v>
      </c>
      <c r="AG748" s="228" t="e">
        <f>_xlfn.CONCAT(HelpMe7[[#This Row],[Year]],"-M",HelpMe7[[#This Row],[Month]])</f>
        <v>#VALUE!</v>
      </c>
      <c r="AH748" s="228" t="str">
        <f ca="1">IF(HelpMe7[[#This Row],[Age]]&lt;2,"Less than 2",IF(HelpMe7[[#This Row],[Age]]&lt;5,"From 2 to 5",IF(HelpMe7[[#This Row],[Age]]&lt;10,"From 5 to 10","More than 10")))</f>
        <v>From 5 to 10</v>
      </c>
      <c r="AI7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45586.462500000001</v>
      </c>
      <c r="AJ7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45595.427083333336</v>
      </c>
    </row>
    <row r="749" spans="1:36" ht="26">
      <c r="A749" s="237" t="s">
        <v>6330</v>
      </c>
      <c r="B749" s="224" t="s">
        <v>117</v>
      </c>
      <c r="C749" s="224" t="s">
        <v>795</v>
      </c>
      <c r="D749" s="1" t="s">
        <v>6331</v>
      </c>
      <c r="E749" s="224" t="s">
        <v>1822</v>
      </c>
      <c r="F749" s="224" t="s">
        <v>843</v>
      </c>
      <c r="G749" s="224" t="s">
        <v>844</v>
      </c>
      <c r="H749" s="224" t="s">
        <v>403</v>
      </c>
      <c r="I749" s="227" t="s">
        <v>6332</v>
      </c>
      <c r="J749" s="225" t="s">
        <v>6333</v>
      </c>
      <c r="K749" s="224" t="s">
        <v>885</v>
      </c>
      <c r="L749" s="225" t="s">
        <v>6334</v>
      </c>
      <c r="M749" s="224" t="s">
        <v>846</v>
      </c>
      <c r="N749" s="224" t="s">
        <v>847</v>
      </c>
      <c r="O749" s="224" t="s">
        <v>848</v>
      </c>
      <c r="P749" s="225" t="s">
        <v>6334</v>
      </c>
      <c r="Q749" s="224" t="s">
        <v>795</v>
      </c>
      <c r="R749" s="225" t="s">
        <v>6335</v>
      </c>
      <c r="S749" s="225" t="s">
        <v>6336</v>
      </c>
      <c r="T749" s="225" t="s">
        <v>6333</v>
      </c>
      <c r="U749" s="224" t="s">
        <v>885</v>
      </c>
      <c r="V749" s="224" t="s">
        <v>1260</v>
      </c>
      <c r="W749" s="224" t="s">
        <v>888</v>
      </c>
      <c r="X749" s="228" t="str">
        <f>VLOOKUP(HelpMe7[[#This Row],[Technician]],Technicians[#All],3,FALSE)</f>
        <v>RAK Ceramics</v>
      </c>
      <c r="Y749" s="228" t="str">
        <f>VLOOKUP(HelpMe7[[#This Row],[Technician]],Technicians[#All],2,FALSE)</f>
        <v>SAP Basis</v>
      </c>
      <c r="Z749" s="233" t="e">
        <f>IF((TEXT("Oct 28, 2024 00:00 AM","mmm dd, yyyy hh:mm") - TEXT(HelpMe7[[#This Row],[Updated Creation Date]],"mmm dd, yyyy hh:mm"))&gt;0, "Yes","No")</f>
        <v>#VALUE!</v>
      </c>
      <c r="AA749" s="230">
        <f ca="1">IF(HelpMe7[[#This Row],[Updated Resolved Date]]="-",NOW()-TEXT(HelpMe7[[#This Row],[Updated Creation Date]],"mmm dd, yyyy hh:mm"),HelpMe7[[#This Row],[Updated Resolved Date]]-HelpMe7[[#This Row],[Updated Creation Date]])</f>
        <v>18.460416666668607</v>
      </c>
      <c r="AB749" s="231" t="e">
        <f>YEAR(TEXT(HelpMe7[[#This Row],[Updated Creation Date]],"mmm dd, yyyy hh:mm"))</f>
        <v>#VALUE!</v>
      </c>
      <c r="AC749" s="228" t="e">
        <f>WEEKNUM(TEXT(HelpMe7[[#This Row],[Updated Creation Date]],"mmm dd, yyyy hh:mm"),2)</f>
        <v>#VALUE!</v>
      </c>
      <c r="AD749" s="228" t="e">
        <f>_xlfn.CONCAT(HelpMe7[[#This Row],[Year]],"-W",HelpMe7[[#This Row],[Week'#]])</f>
        <v>#VALUE!</v>
      </c>
      <c r="AE749" s="228" t="str">
        <f>IFERROR(VLOOKUP(HelpMe7[[#This Row],[ID]],CGTracker[#All],11,FALSE),"No CG Status Found")</f>
        <v>No CG Status Found</v>
      </c>
      <c r="AF749" s="228" t="e">
        <f>MONTH(TEXT(HelpMe7[[#This Row],[Updated Creation Date]],"mmm dd, yyyy hh:mm"))</f>
        <v>#VALUE!</v>
      </c>
      <c r="AG749" s="228" t="e">
        <f>_xlfn.CONCAT(HelpMe7[[#This Row],[Year]],"-M",HelpMe7[[#This Row],[Month]])</f>
        <v>#VALUE!</v>
      </c>
      <c r="AH749" s="228" t="str">
        <f ca="1">IF(HelpMe7[[#This Row],[Age]]&lt;2,"Less than 2",IF(HelpMe7[[#This Row],[Age]]&lt;5,"From 2 to 5",IF(HelpMe7[[#This Row],[Age]]&lt;10,"From 5 to 10","More than 10")))</f>
        <v>More than 10</v>
      </c>
      <c r="AI7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45586.643055555556</v>
      </c>
      <c r="AJ7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45605.103472222225</v>
      </c>
    </row>
    <row r="750" spans="1:36" ht="14.5">
      <c r="A750" s="237" t="s">
        <v>6337</v>
      </c>
      <c r="B750" s="224" t="s">
        <v>156</v>
      </c>
      <c r="C750" s="224" t="s">
        <v>906</v>
      </c>
      <c r="D750" s="1" t="s">
        <v>1604</v>
      </c>
      <c r="E750" s="224" t="s">
        <v>911</v>
      </c>
      <c r="F750" s="224" t="s">
        <v>742</v>
      </c>
      <c r="G750" s="224" t="s">
        <v>942</v>
      </c>
      <c r="H750" s="224" t="s">
        <v>403</v>
      </c>
      <c r="I750" s="227" t="s">
        <v>6338</v>
      </c>
      <c r="J750" s="225" t="s">
        <v>6339</v>
      </c>
      <c r="K750" s="224" t="s">
        <v>845</v>
      </c>
      <c r="L750" s="225" t="s">
        <v>6340</v>
      </c>
      <c r="M750" s="224" t="s">
        <v>911</v>
      </c>
      <c r="N750" s="224" t="s">
        <v>912</v>
      </c>
      <c r="O750" s="224" t="s">
        <v>920</v>
      </c>
      <c r="P750" s="225" t="s">
        <v>6340</v>
      </c>
      <c r="Q750" s="224" t="s">
        <v>861</v>
      </c>
      <c r="R750" s="225" t="s">
        <v>6341</v>
      </c>
      <c r="S750" s="225" t="s">
        <v>6342</v>
      </c>
      <c r="T750" s="225" t="s">
        <v>6339</v>
      </c>
      <c r="U750" s="224" t="s">
        <v>1260</v>
      </c>
      <c r="V750" s="224" t="s">
        <v>6343</v>
      </c>
      <c r="W750" s="224" t="s">
        <v>850</v>
      </c>
      <c r="X750" s="228" t="str">
        <f>VLOOKUP(HelpMe7[[#This Row],[Technician]],Technicians[#All],3,FALSE)</f>
        <v>RAK Ceramics</v>
      </c>
      <c r="Y750" s="228" t="str">
        <f>VLOOKUP(HelpMe7[[#This Row],[Technician]],Technicians[#All],2,FALSE)</f>
        <v>SAP SD</v>
      </c>
      <c r="Z750" s="233" t="e">
        <f>IF((TEXT("Oct 28, 2024 00:00 AM","mmm dd, yyyy hh:mm") - TEXT(HelpMe7[[#This Row],[Updated Creation Date]],"mmm dd, yyyy hh:mm"))&gt;0, "Yes","No")</f>
        <v>#VALUE!</v>
      </c>
      <c r="AA750" s="230">
        <f ca="1">IF(HelpMe7[[#This Row],[Updated Resolved Date]]="-",NOW()-TEXT(HelpMe7[[#This Row],[Updated Creation Date]],"mmm dd, yyyy hh:mm"),HelpMe7[[#This Row],[Updated Resolved Date]]-HelpMe7[[#This Row],[Updated Creation Date]])</f>
        <v>8.0125000000043656</v>
      </c>
      <c r="AB750" s="231" t="e">
        <f>YEAR(TEXT(HelpMe7[[#This Row],[Updated Creation Date]],"mmm dd, yyyy hh:mm"))</f>
        <v>#VALUE!</v>
      </c>
      <c r="AC750" s="228" t="e">
        <f>WEEKNUM(TEXT(HelpMe7[[#This Row],[Updated Creation Date]],"mmm dd, yyyy hh:mm"),2)</f>
        <v>#VALUE!</v>
      </c>
      <c r="AD750" s="228" t="e">
        <f>_xlfn.CONCAT(HelpMe7[[#This Row],[Year]],"-W",HelpMe7[[#This Row],[Week'#]])</f>
        <v>#VALUE!</v>
      </c>
      <c r="AE750" s="228" t="str">
        <f>IFERROR(VLOOKUP(HelpMe7[[#This Row],[ID]],CGTracker[#All],11,FALSE),"No CG Status Found")</f>
        <v>No CG Status Found</v>
      </c>
      <c r="AF750" s="228" t="e">
        <f>MONTH(TEXT(HelpMe7[[#This Row],[Updated Creation Date]],"mmm dd, yyyy hh:mm"))</f>
        <v>#VALUE!</v>
      </c>
      <c r="AG750" s="228" t="e">
        <f>_xlfn.CONCAT(HelpMe7[[#This Row],[Year]],"-M",HelpMe7[[#This Row],[Month]])</f>
        <v>#VALUE!</v>
      </c>
      <c r="AH750" s="228" t="str">
        <f ca="1">IF(HelpMe7[[#This Row],[Age]]&lt;2,"Less than 2",IF(HelpMe7[[#This Row],[Age]]&lt;5,"From 2 to 5",IF(HelpMe7[[#This Row],[Age]]&lt;10,"From 5 to 10","More than 10")))</f>
        <v>From 5 to 10</v>
      </c>
      <c r="AI7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45586.463194444441</v>
      </c>
      <c r="AJ7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45594.475694444445</v>
      </c>
    </row>
    <row r="751" spans="1:36" ht="26">
      <c r="A751" s="237" t="s">
        <v>6344</v>
      </c>
      <c r="B751" s="224" t="s">
        <v>156</v>
      </c>
      <c r="C751" s="224" t="s">
        <v>906</v>
      </c>
      <c r="D751" s="1" t="s">
        <v>6345</v>
      </c>
      <c r="E751" s="224" t="s">
        <v>1789</v>
      </c>
      <c r="F751" s="224" t="s">
        <v>603</v>
      </c>
      <c r="G751" s="224" t="s">
        <v>899</v>
      </c>
      <c r="H751" s="224" t="s">
        <v>403</v>
      </c>
      <c r="I751" s="227" t="s">
        <v>6346</v>
      </c>
      <c r="J751" s="225" t="s">
        <v>6347</v>
      </c>
      <c r="K751" s="224" t="s">
        <v>845</v>
      </c>
      <c r="L751" s="225" t="s">
        <v>3686</v>
      </c>
      <c r="M751" s="224" t="s">
        <v>1789</v>
      </c>
      <c r="N751" s="224" t="s">
        <v>880</v>
      </c>
      <c r="O751" s="224" t="s">
        <v>920</v>
      </c>
      <c r="P751" s="225" t="s">
        <v>3686</v>
      </c>
      <c r="Q751" s="224" t="s">
        <v>861</v>
      </c>
      <c r="R751" s="225" t="s">
        <v>6348</v>
      </c>
      <c r="S751" s="225" t="s">
        <v>6349</v>
      </c>
      <c r="T751" s="225" t="s">
        <v>6347</v>
      </c>
      <c r="U751" s="224" t="s">
        <v>1260</v>
      </c>
      <c r="V751" s="224" t="s">
        <v>1260</v>
      </c>
      <c r="W751" s="224" t="s">
        <v>945</v>
      </c>
      <c r="X751" s="228" t="str">
        <f>VLOOKUP(HelpMe7[[#This Row],[Technician]],Technicians[#All],3,FALSE)</f>
        <v>RAK Ceramics</v>
      </c>
      <c r="Y751" s="228" t="str">
        <f>VLOOKUP(HelpMe7[[#This Row],[Technician]],Technicians[#All],2,FALSE)</f>
        <v>SAP ABAP</v>
      </c>
      <c r="Z751" s="233" t="e">
        <f>IF((TEXT("Oct 28, 2024 00:00 AM","mmm dd, yyyy hh:mm") - TEXT(HelpMe7[[#This Row],[Updated Creation Date]],"mmm dd, yyyy hh:mm"))&gt;0, "Yes","No")</f>
        <v>#VALUE!</v>
      </c>
      <c r="AA751" s="230">
        <f ca="1">IF(HelpMe7[[#This Row],[Updated Resolved Date]]="-",NOW()-TEXT(HelpMe7[[#This Row],[Updated Creation Date]],"mmm dd, yyyy hh:mm"),HelpMe7[[#This Row],[Updated Resolved Date]]-HelpMe7[[#This Row],[Updated Creation Date]])</f>
        <v>7.9222222222160781</v>
      </c>
      <c r="AB751" s="231" t="e">
        <f>YEAR(TEXT(HelpMe7[[#This Row],[Updated Creation Date]],"mmm dd, yyyy hh:mm"))</f>
        <v>#VALUE!</v>
      </c>
      <c r="AC751" s="228" t="e">
        <f>WEEKNUM(TEXT(HelpMe7[[#This Row],[Updated Creation Date]],"mmm dd, yyyy hh:mm"),2)</f>
        <v>#VALUE!</v>
      </c>
      <c r="AD751" s="228" t="e">
        <f>_xlfn.CONCAT(HelpMe7[[#This Row],[Year]],"-W",HelpMe7[[#This Row],[Week'#]])</f>
        <v>#VALUE!</v>
      </c>
      <c r="AE751" s="228" t="str">
        <f>IFERROR(VLOOKUP(HelpMe7[[#This Row],[ID]],CGTracker[#All],11,FALSE),"No CG Status Found")</f>
        <v>No CG Status Found</v>
      </c>
      <c r="AF751" s="228" t="e">
        <f>MONTH(TEXT(HelpMe7[[#This Row],[Updated Creation Date]],"mmm dd, yyyy hh:mm"))</f>
        <v>#VALUE!</v>
      </c>
      <c r="AG751" s="228" t="e">
        <f>_xlfn.CONCAT(HelpMe7[[#This Row],[Year]],"-M",HelpMe7[[#This Row],[Month]])</f>
        <v>#VALUE!</v>
      </c>
      <c r="AH751" s="228" t="str">
        <f ca="1">IF(HelpMe7[[#This Row],[Age]]&lt;2,"Less than 2",IF(HelpMe7[[#This Row],[Age]]&lt;5,"From 2 to 5",IF(HelpMe7[[#This Row],[Age]]&lt;10,"From 5 to 10","More than 10")))</f>
        <v>From 5 to 10</v>
      </c>
      <c r="AI7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45586.748611111114</v>
      </c>
      <c r="AJ7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45594.67083333333</v>
      </c>
    </row>
    <row r="752" spans="1:36" ht="26">
      <c r="A752" s="237" t="s">
        <v>6350</v>
      </c>
      <c r="B752" s="224" t="s">
        <v>117</v>
      </c>
      <c r="C752" s="224" t="s">
        <v>881</v>
      </c>
      <c r="D752" s="1" t="s">
        <v>1723</v>
      </c>
      <c r="E752" s="224" t="s">
        <v>1724</v>
      </c>
      <c r="F752" s="224" t="s">
        <v>843</v>
      </c>
      <c r="G752" s="224" t="s">
        <v>844</v>
      </c>
      <c r="H752" s="224" t="s">
        <v>403</v>
      </c>
      <c r="I752" s="227" t="s">
        <v>6351</v>
      </c>
      <c r="J752" s="225" t="s">
        <v>6352</v>
      </c>
      <c r="K752" s="224" t="s">
        <v>885</v>
      </c>
      <c r="L752" s="225" t="s">
        <v>5831</v>
      </c>
      <c r="M752" s="224" t="s">
        <v>846</v>
      </c>
      <c r="N752" s="224" t="s">
        <v>997</v>
      </c>
      <c r="O752" s="224" t="s">
        <v>848</v>
      </c>
      <c r="P752" s="225" t="s">
        <v>5831</v>
      </c>
      <c r="Q752" s="224" t="s">
        <v>881</v>
      </c>
      <c r="R752" s="225" t="s">
        <v>6353</v>
      </c>
      <c r="S752" s="225" t="s">
        <v>6353</v>
      </c>
      <c r="T752" s="225" t="s">
        <v>6352</v>
      </c>
      <c r="U752" s="224" t="s">
        <v>885</v>
      </c>
      <c r="V752" s="224" t="s">
        <v>1260</v>
      </c>
      <c r="W752" s="224" t="s">
        <v>888</v>
      </c>
      <c r="X752" s="228" t="str">
        <f>VLOOKUP(HelpMe7[[#This Row],[Technician]],Technicians[#All],3,FALSE)</f>
        <v>RAK Ceramics</v>
      </c>
      <c r="Y752" s="228" t="str">
        <f>VLOOKUP(HelpMe7[[#This Row],[Technician]],Technicians[#All],2,FALSE)</f>
        <v>SAP Basis</v>
      </c>
      <c r="Z752" s="233" t="e">
        <f>IF((TEXT("Oct 28, 2024 00:00 AM","mmm dd, yyyy hh:mm") - TEXT(HelpMe7[[#This Row],[Updated Creation Date]],"mmm dd, yyyy hh:mm"))&gt;0, "Yes","No")</f>
        <v>#VALUE!</v>
      </c>
      <c r="AA752" s="230">
        <f ca="1">IF(HelpMe7[[#This Row],[Updated Resolved Date]]="-",NOW()-TEXT(HelpMe7[[#This Row],[Updated Creation Date]],"mmm dd, yyyy hh:mm"),HelpMe7[[#This Row],[Updated Resolved Date]]-HelpMe7[[#This Row],[Updated Creation Date]])</f>
        <v>0.89097222222335404</v>
      </c>
      <c r="AB752" s="231" t="e">
        <f>YEAR(TEXT(HelpMe7[[#This Row],[Updated Creation Date]],"mmm dd, yyyy hh:mm"))</f>
        <v>#VALUE!</v>
      </c>
      <c r="AC752" s="228" t="e">
        <f>WEEKNUM(TEXT(HelpMe7[[#This Row],[Updated Creation Date]],"mmm dd, yyyy hh:mm"),2)</f>
        <v>#VALUE!</v>
      </c>
      <c r="AD752" s="228" t="e">
        <f>_xlfn.CONCAT(HelpMe7[[#This Row],[Year]],"-W",HelpMe7[[#This Row],[Week'#]])</f>
        <v>#VALUE!</v>
      </c>
      <c r="AE752" s="228" t="str">
        <f>IFERROR(VLOOKUP(HelpMe7[[#This Row],[ID]],CGTracker[#All],11,FALSE),"No CG Status Found")</f>
        <v>No CG Status Found</v>
      </c>
      <c r="AF752" s="228" t="e">
        <f>MONTH(TEXT(HelpMe7[[#This Row],[Updated Creation Date]],"mmm dd, yyyy hh:mm"))</f>
        <v>#VALUE!</v>
      </c>
      <c r="AG752" s="228" t="e">
        <f>_xlfn.CONCAT(HelpMe7[[#This Row],[Year]],"-M",HelpMe7[[#This Row],[Month]])</f>
        <v>#VALUE!</v>
      </c>
      <c r="AH752" s="228" t="str">
        <f ca="1">IF(HelpMe7[[#This Row],[Age]]&lt;2,"Less than 2",IF(HelpMe7[[#This Row],[Age]]&lt;5,"From 2 to 5",IF(HelpMe7[[#This Row],[Age]]&lt;10,"From 5 to 10","More than 10")))</f>
        <v>Less than 2</v>
      </c>
      <c r="AI7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45587.712500000001</v>
      </c>
      <c r="AJ7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45588.603472222225</v>
      </c>
    </row>
    <row r="753" spans="1:36" ht="26">
      <c r="A753" s="237" t="s">
        <v>6354</v>
      </c>
      <c r="B753" s="224" t="s">
        <v>117</v>
      </c>
      <c r="C753" s="224" t="s">
        <v>795</v>
      </c>
      <c r="D753" s="1" t="s">
        <v>1848</v>
      </c>
      <c r="E753" s="224" t="s">
        <v>1730</v>
      </c>
      <c r="F753" s="224" t="s">
        <v>843</v>
      </c>
      <c r="G753" s="224" t="s">
        <v>844</v>
      </c>
      <c r="H753" s="224" t="s">
        <v>403</v>
      </c>
      <c r="I753" s="227" t="s">
        <v>6355</v>
      </c>
      <c r="J753" s="225" t="s">
        <v>6356</v>
      </c>
      <c r="K753" s="224" t="s">
        <v>885</v>
      </c>
      <c r="L753" s="225" t="s">
        <v>4379</v>
      </c>
      <c r="M753" s="224" t="s">
        <v>1730</v>
      </c>
      <c r="N753" s="224" t="s">
        <v>1139</v>
      </c>
      <c r="O753" s="224" t="s">
        <v>848</v>
      </c>
      <c r="P753" s="225" t="s">
        <v>4379</v>
      </c>
      <c r="Q753" s="224" t="s">
        <v>795</v>
      </c>
      <c r="R753" s="225" t="s">
        <v>6357</v>
      </c>
      <c r="S753" s="225" t="s">
        <v>6357</v>
      </c>
      <c r="T753" s="225" t="s">
        <v>6356</v>
      </c>
      <c r="U753" s="224" t="s">
        <v>885</v>
      </c>
      <c r="V753" s="224" t="s">
        <v>1260</v>
      </c>
      <c r="W753" s="224" t="s">
        <v>888</v>
      </c>
      <c r="X753" s="228" t="str">
        <f>VLOOKUP(HelpMe7[[#This Row],[Technician]],Technicians[#All],3,FALSE)</f>
        <v>RAK Ceramics</v>
      </c>
      <c r="Y753" s="228" t="str">
        <f>VLOOKUP(HelpMe7[[#This Row],[Technician]],Technicians[#All],2,FALSE)</f>
        <v>SAP Basis</v>
      </c>
      <c r="Z753" s="233" t="e">
        <f>IF((TEXT("Oct 28, 2024 00:00 AM","mmm dd, yyyy hh:mm") - TEXT(HelpMe7[[#This Row],[Updated Creation Date]],"mmm dd, yyyy hh:mm"))&gt;0, "Yes","No")</f>
        <v>#VALUE!</v>
      </c>
      <c r="AA753" s="230">
        <f ca="1">IF(HelpMe7[[#This Row],[Updated Resolved Date]]="-",NOW()-TEXT(HelpMe7[[#This Row],[Updated Creation Date]],"mmm dd, yyyy hh:mm"),HelpMe7[[#This Row],[Updated Resolved Date]]-HelpMe7[[#This Row],[Updated Creation Date]])</f>
        <v>2.4305555554747116E-2</v>
      </c>
      <c r="AB753" s="231" t="e">
        <f>YEAR(TEXT(HelpMe7[[#This Row],[Updated Creation Date]],"mmm dd, yyyy hh:mm"))</f>
        <v>#VALUE!</v>
      </c>
      <c r="AC753" s="228" t="e">
        <f>WEEKNUM(TEXT(HelpMe7[[#This Row],[Updated Creation Date]],"mmm dd, yyyy hh:mm"),2)</f>
        <v>#VALUE!</v>
      </c>
      <c r="AD753" s="228" t="e">
        <f>_xlfn.CONCAT(HelpMe7[[#This Row],[Year]],"-W",HelpMe7[[#This Row],[Week'#]])</f>
        <v>#VALUE!</v>
      </c>
      <c r="AE753" s="228" t="str">
        <f>IFERROR(VLOOKUP(HelpMe7[[#This Row],[ID]],CGTracker[#All],11,FALSE),"No CG Status Found")</f>
        <v>No CG Status Found</v>
      </c>
      <c r="AF753" s="228" t="e">
        <f>MONTH(TEXT(HelpMe7[[#This Row],[Updated Creation Date]],"mmm dd, yyyy hh:mm"))</f>
        <v>#VALUE!</v>
      </c>
      <c r="AG753" s="228" t="e">
        <f>_xlfn.CONCAT(HelpMe7[[#This Row],[Year]],"-M",HelpMe7[[#This Row],[Month]])</f>
        <v>#VALUE!</v>
      </c>
      <c r="AH753" s="228" t="str">
        <f ca="1">IF(HelpMe7[[#This Row],[Age]]&lt;2,"Less than 2",IF(HelpMe7[[#This Row],[Age]]&lt;5,"From 2 to 5",IF(HelpMe7[[#This Row],[Age]]&lt;10,"From 5 to 10","More than 10")))</f>
        <v>Less than 2</v>
      </c>
      <c r="AI7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45587.651388888888</v>
      </c>
      <c r="AJ7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45587.675694444442</v>
      </c>
    </row>
    <row r="754" spans="1:36" ht="26">
      <c r="A754" s="237" t="s">
        <v>6358</v>
      </c>
      <c r="B754" s="224" t="s">
        <v>117</v>
      </c>
      <c r="C754" s="224" t="s">
        <v>881</v>
      </c>
      <c r="D754" s="1" t="s">
        <v>1854</v>
      </c>
      <c r="E754" s="224" t="s">
        <v>1855</v>
      </c>
      <c r="F754" s="224" t="s">
        <v>843</v>
      </c>
      <c r="G754" s="224" t="s">
        <v>844</v>
      </c>
      <c r="H754" s="224" t="s">
        <v>403</v>
      </c>
      <c r="I754" s="227" t="s">
        <v>6359</v>
      </c>
      <c r="J754" s="225" t="s">
        <v>6360</v>
      </c>
      <c r="K754" s="224" t="s">
        <v>885</v>
      </c>
      <c r="L754" s="225" t="s">
        <v>5831</v>
      </c>
      <c r="M754" s="224" t="s">
        <v>846</v>
      </c>
      <c r="N754" s="224" t="s">
        <v>860</v>
      </c>
      <c r="O754" s="224" t="s">
        <v>848</v>
      </c>
      <c r="P754" s="225" t="s">
        <v>5831</v>
      </c>
      <c r="Q754" s="224" t="s">
        <v>881</v>
      </c>
      <c r="R754" s="225" t="s">
        <v>6361</v>
      </c>
      <c r="S754" s="225" t="s">
        <v>6361</v>
      </c>
      <c r="T754" s="225" t="s">
        <v>6360</v>
      </c>
      <c r="U754" s="224" t="s">
        <v>885</v>
      </c>
      <c r="V754" s="224" t="s">
        <v>1260</v>
      </c>
      <c r="W754" s="224" t="s">
        <v>888</v>
      </c>
      <c r="X754" s="228" t="str">
        <f>VLOOKUP(HelpMe7[[#This Row],[Technician]],Technicians[#All],3,FALSE)</f>
        <v>RAK Ceramics</v>
      </c>
      <c r="Y754" s="228" t="str">
        <f>VLOOKUP(HelpMe7[[#This Row],[Technician]],Technicians[#All],2,FALSE)</f>
        <v>SAP Basis</v>
      </c>
      <c r="Z754" s="233" t="e">
        <f>IF((TEXT("Oct 28, 2024 00:00 AM","mmm dd, yyyy hh:mm") - TEXT(HelpMe7[[#This Row],[Updated Creation Date]],"mmm dd, yyyy hh:mm"))&gt;0, "Yes","No")</f>
        <v>#VALUE!</v>
      </c>
      <c r="AA754" s="230">
        <f ca="1">IF(HelpMe7[[#This Row],[Updated Resolved Date]]="-",NOW()-TEXT(HelpMe7[[#This Row],[Updated Creation Date]],"mmm dd, yyyy hh:mm"),HelpMe7[[#This Row],[Updated Resolved Date]]-HelpMe7[[#This Row],[Updated Creation Date]])</f>
        <v>0.20069444445107365</v>
      </c>
      <c r="AB754" s="231" t="e">
        <f>YEAR(TEXT(HelpMe7[[#This Row],[Updated Creation Date]],"mmm dd, yyyy hh:mm"))</f>
        <v>#VALUE!</v>
      </c>
      <c r="AC754" s="228" t="e">
        <f>WEEKNUM(TEXT(HelpMe7[[#This Row],[Updated Creation Date]],"mmm dd, yyyy hh:mm"),2)</f>
        <v>#VALUE!</v>
      </c>
      <c r="AD754" s="228" t="e">
        <f>_xlfn.CONCAT(HelpMe7[[#This Row],[Year]],"-W",HelpMe7[[#This Row],[Week'#]])</f>
        <v>#VALUE!</v>
      </c>
      <c r="AE754" s="228" t="str">
        <f>IFERROR(VLOOKUP(HelpMe7[[#This Row],[ID]],CGTracker[#All],11,FALSE),"No CG Status Found")</f>
        <v>No CG Status Found</v>
      </c>
      <c r="AF754" s="228" t="e">
        <f>MONTH(TEXT(HelpMe7[[#This Row],[Updated Creation Date]],"mmm dd, yyyy hh:mm"))</f>
        <v>#VALUE!</v>
      </c>
      <c r="AG754" s="228" t="e">
        <f>_xlfn.CONCAT(HelpMe7[[#This Row],[Year]],"-M",HelpMe7[[#This Row],[Month]])</f>
        <v>#VALUE!</v>
      </c>
      <c r="AH754" s="228" t="str">
        <f ca="1">IF(HelpMe7[[#This Row],[Age]]&lt;2,"Less than 2",IF(HelpMe7[[#This Row],[Age]]&lt;5,"From 2 to 5",IF(HelpMe7[[#This Row],[Age]]&lt;10,"From 5 to 10","More than 10")))</f>
        <v>Less than 2</v>
      </c>
      <c r="AI7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45588.400694444441</v>
      </c>
      <c r="AJ7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45588.601388888892</v>
      </c>
    </row>
    <row r="755" spans="1:36" ht="14.5">
      <c r="A755" s="237" t="s">
        <v>6362</v>
      </c>
      <c r="B755" s="224" t="s">
        <v>156</v>
      </c>
      <c r="C755" s="224" t="s">
        <v>795</v>
      </c>
      <c r="D755" s="1" t="s">
        <v>6363</v>
      </c>
      <c r="E755" s="224" t="s">
        <v>1267</v>
      </c>
      <c r="F755" s="224" t="s">
        <v>843</v>
      </c>
      <c r="G755" s="224" t="s">
        <v>844</v>
      </c>
      <c r="H755" s="224" t="s">
        <v>403</v>
      </c>
      <c r="I755" s="227" t="s">
        <v>6364</v>
      </c>
      <c r="J755" s="225" t="s">
        <v>6365</v>
      </c>
      <c r="K755" s="224" t="s">
        <v>845</v>
      </c>
      <c r="L755" s="225" t="s">
        <v>5831</v>
      </c>
      <c r="M755" s="224" t="s">
        <v>846</v>
      </c>
      <c r="N755" s="224" t="s">
        <v>1268</v>
      </c>
      <c r="O755" s="224" t="s">
        <v>848</v>
      </c>
      <c r="P755" s="225" t="s">
        <v>5831</v>
      </c>
      <c r="Q755" s="224" t="s">
        <v>795</v>
      </c>
      <c r="R755" s="225" t="s">
        <v>6366</v>
      </c>
      <c r="S755" s="225" t="s">
        <v>6366</v>
      </c>
      <c r="T755" s="225" t="s">
        <v>6365</v>
      </c>
      <c r="U755" s="224" t="s">
        <v>1260</v>
      </c>
      <c r="V755" s="224" t="s">
        <v>1260</v>
      </c>
      <c r="W755" s="224" t="s">
        <v>850</v>
      </c>
      <c r="X755" s="228" t="str">
        <f>VLOOKUP(HelpMe7[[#This Row],[Technician]],Technicians[#All],3,FALSE)</f>
        <v>RAK Ceramics</v>
      </c>
      <c r="Y755" s="228" t="str">
        <f>VLOOKUP(HelpMe7[[#This Row],[Technician]],Technicians[#All],2,FALSE)</f>
        <v>SAP Basis</v>
      </c>
      <c r="Z755" s="233" t="e">
        <f>IF((TEXT("Oct 28, 2024 00:00 AM","mmm dd, yyyy hh:mm") - TEXT(HelpMe7[[#This Row],[Updated Creation Date]],"mmm dd, yyyy hh:mm"))&gt;0, "Yes","No")</f>
        <v>#VALUE!</v>
      </c>
      <c r="AA755" s="230">
        <f ca="1">IF(HelpMe7[[#This Row],[Updated Resolved Date]]="-",NOW()-TEXT(HelpMe7[[#This Row],[Updated Creation Date]],"mmm dd, yyyy hh:mm"),HelpMe7[[#This Row],[Updated Resolved Date]]-HelpMe7[[#This Row],[Updated Creation Date]])</f>
        <v>6.8749999998544808E-2</v>
      </c>
      <c r="AB755" s="231" t="e">
        <f>YEAR(TEXT(HelpMe7[[#This Row],[Updated Creation Date]],"mmm dd, yyyy hh:mm"))</f>
        <v>#VALUE!</v>
      </c>
      <c r="AC755" s="228" t="e">
        <f>WEEKNUM(TEXT(HelpMe7[[#This Row],[Updated Creation Date]],"mmm dd, yyyy hh:mm"),2)</f>
        <v>#VALUE!</v>
      </c>
      <c r="AD755" s="228" t="e">
        <f>_xlfn.CONCAT(HelpMe7[[#This Row],[Year]],"-W",HelpMe7[[#This Row],[Week'#]])</f>
        <v>#VALUE!</v>
      </c>
      <c r="AE755" s="228" t="str">
        <f>IFERROR(VLOOKUP(HelpMe7[[#This Row],[ID]],CGTracker[#All],11,FALSE),"No CG Status Found")</f>
        <v>No CG Status Found</v>
      </c>
      <c r="AF755" s="228" t="e">
        <f>MONTH(TEXT(HelpMe7[[#This Row],[Updated Creation Date]],"mmm dd, yyyy hh:mm"))</f>
        <v>#VALUE!</v>
      </c>
      <c r="AG755" s="228" t="e">
        <f>_xlfn.CONCAT(HelpMe7[[#This Row],[Year]],"-M",HelpMe7[[#This Row],[Month]])</f>
        <v>#VALUE!</v>
      </c>
      <c r="AH755" s="228" t="str">
        <f ca="1">IF(HelpMe7[[#This Row],[Age]]&lt;2,"Less than 2",IF(HelpMe7[[#This Row],[Age]]&lt;5,"From 2 to 5",IF(HelpMe7[[#This Row],[Age]]&lt;10,"From 5 to 10","More than 10")))</f>
        <v>Less than 2</v>
      </c>
      <c r="AI7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45588.540972222225</v>
      </c>
      <c r="AJ7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45588.609722222223</v>
      </c>
    </row>
    <row r="756" spans="1:36" ht="14.5">
      <c r="A756" s="237" t="s">
        <v>6367</v>
      </c>
      <c r="B756" s="224" t="s">
        <v>117</v>
      </c>
      <c r="C756" s="224" t="s">
        <v>906</v>
      </c>
      <c r="D756" s="1" t="s">
        <v>1225</v>
      </c>
      <c r="E756" s="224" t="s">
        <v>1065</v>
      </c>
      <c r="F756" s="224" t="s">
        <v>518</v>
      </c>
      <c r="G756" s="224" t="s">
        <v>516</v>
      </c>
      <c r="H756" s="224" t="s">
        <v>403</v>
      </c>
      <c r="I756" s="227" t="s">
        <v>5832</v>
      </c>
      <c r="J756" s="225" t="s">
        <v>6368</v>
      </c>
      <c r="K756" s="224" t="s">
        <v>845</v>
      </c>
      <c r="L756" s="225" t="s">
        <v>6369</v>
      </c>
      <c r="M756" s="224" t="s">
        <v>1065</v>
      </c>
      <c r="N756" s="224" t="s">
        <v>1226</v>
      </c>
      <c r="O756" s="224" t="s">
        <v>920</v>
      </c>
      <c r="P756" s="225" t="s">
        <v>6369</v>
      </c>
      <c r="Q756" s="224" t="s">
        <v>861</v>
      </c>
      <c r="R756" s="225" t="s">
        <v>6370</v>
      </c>
      <c r="S756" s="225" t="s">
        <v>6370</v>
      </c>
      <c r="T756" s="225" t="s">
        <v>6368</v>
      </c>
      <c r="U756" s="224" t="s">
        <v>845</v>
      </c>
      <c r="V756" s="224" t="s">
        <v>6371</v>
      </c>
      <c r="W756" s="224" t="s">
        <v>850</v>
      </c>
      <c r="X756" s="228" t="str">
        <f>VLOOKUP(HelpMe7[[#This Row],[Technician]],Technicians[#All],3,FALSE)</f>
        <v>Capgemini</v>
      </c>
      <c r="Y756" s="228" t="str">
        <f>VLOOKUP(HelpMe7[[#This Row],[Technician]],Technicians[#All],2,FALSE)</f>
        <v>SAP SD</v>
      </c>
      <c r="Z756" s="233" t="e">
        <f>IF((TEXT("Oct 28, 2024 00:00 AM","mmm dd, yyyy hh:mm") - TEXT(HelpMe7[[#This Row],[Updated Creation Date]],"mmm dd, yyyy hh:mm"))&gt;0, "Yes","No")</f>
        <v>#VALUE!</v>
      </c>
      <c r="AA756" s="230">
        <f ca="1">IF(HelpMe7[[#This Row],[Updated Resolved Date]]="-",NOW()-TEXT(HelpMe7[[#This Row],[Updated Creation Date]],"mmm dd, yyyy hh:mm"),HelpMe7[[#This Row],[Updated Resolved Date]]-HelpMe7[[#This Row],[Updated Creation Date]])</f>
        <v>27.120833333334303</v>
      </c>
      <c r="AB756" s="231" t="e">
        <f>YEAR(TEXT(HelpMe7[[#This Row],[Updated Creation Date]],"mmm dd, yyyy hh:mm"))</f>
        <v>#VALUE!</v>
      </c>
      <c r="AC756" s="228" t="e">
        <f>WEEKNUM(TEXT(HelpMe7[[#This Row],[Updated Creation Date]],"mmm dd, yyyy hh:mm"),2)</f>
        <v>#VALUE!</v>
      </c>
      <c r="AD756" s="228" t="e">
        <f>_xlfn.CONCAT(HelpMe7[[#This Row],[Year]],"-W",HelpMe7[[#This Row],[Week'#]])</f>
        <v>#VALUE!</v>
      </c>
      <c r="AE756" s="228" t="str">
        <f>IFERROR(VLOOKUP(HelpMe7[[#This Row],[ID]],CGTracker[#All],11,FALSE),"No CG Status Found")</f>
        <v>No CG Status Found</v>
      </c>
      <c r="AF756" s="228" t="e">
        <f>MONTH(TEXT(HelpMe7[[#This Row],[Updated Creation Date]],"mmm dd, yyyy hh:mm"))</f>
        <v>#VALUE!</v>
      </c>
      <c r="AG756" s="228" t="e">
        <f>_xlfn.CONCAT(HelpMe7[[#This Row],[Year]],"-M",HelpMe7[[#This Row],[Month]])</f>
        <v>#VALUE!</v>
      </c>
      <c r="AH756" s="228" t="str">
        <f ca="1">IF(HelpMe7[[#This Row],[Age]]&lt;2,"Less than 2",IF(HelpMe7[[#This Row],[Age]]&lt;5,"From 2 to 5",IF(HelpMe7[[#This Row],[Age]]&lt;10,"From 5 to 10","More than 10")))</f>
        <v>More than 10</v>
      </c>
      <c r="AI7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45588.600694444445</v>
      </c>
      <c r="AJ7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45615.72152777778</v>
      </c>
    </row>
    <row r="757" spans="1:36" ht="14.5">
      <c r="A757" s="237" t="s">
        <v>6372</v>
      </c>
      <c r="B757" s="224" t="s">
        <v>117</v>
      </c>
      <c r="C757" s="224" t="s">
        <v>795</v>
      </c>
      <c r="D757" s="1" t="s">
        <v>1802</v>
      </c>
      <c r="E757" s="224" t="s">
        <v>1803</v>
      </c>
      <c r="F757" s="224" t="s">
        <v>1260</v>
      </c>
      <c r="G757" s="224" t="s">
        <v>942</v>
      </c>
      <c r="H757" s="224" t="s">
        <v>131</v>
      </c>
      <c r="I757" s="227" t="s">
        <v>6373</v>
      </c>
      <c r="J757" s="225" t="s">
        <v>6374</v>
      </c>
      <c r="K757" s="224" t="s">
        <v>845</v>
      </c>
      <c r="L757" s="225" t="s">
        <v>1260</v>
      </c>
      <c r="M757" s="224" t="s">
        <v>846</v>
      </c>
      <c r="N757" s="224" t="s">
        <v>1071</v>
      </c>
      <c r="O757" s="224" t="s">
        <v>848</v>
      </c>
      <c r="P757" s="225" t="s">
        <v>6375</v>
      </c>
      <c r="Q757" s="224" t="s">
        <v>795</v>
      </c>
      <c r="R757" s="225" t="s">
        <v>1260</v>
      </c>
      <c r="S757" s="225" t="s">
        <v>6376</v>
      </c>
      <c r="T757" s="225" t="s">
        <v>6374</v>
      </c>
      <c r="U757" s="224" t="s">
        <v>845</v>
      </c>
      <c r="V757" s="224" t="s">
        <v>1260</v>
      </c>
      <c r="W757" s="224" t="s">
        <v>850</v>
      </c>
      <c r="X757" s="228" t="str">
        <f>VLOOKUP(HelpMe7[[#This Row],[Technician]],Technicians[#All],3,FALSE)</f>
        <v>Unkown</v>
      </c>
      <c r="Y757" s="228" t="str">
        <f>VLOOKUP(HelpMe7[[#This Row],[Technician]],Technicians[#All],2,FALSE)</f>
        <v>Unkown</v>
      </c>
      <c r="Z757" s="233" t="e">
        <f>IF((TEXT("Oct 28, 2024 00:00 AM","mmm dd, yyyy hh:mm") - TEXT(HelpMe7[[#This Row],[Updated Creation Date]],"mmm dd, yyyy hh:mm"))&gt;0, "Yes","No")</f>
        <v>#VALUE!</v>
      </c>
      <c r="AA757" s="230">
        <f ca="1">IF(HelpMe7[[#This Row],[Updated Resolved Date]]="-",NOW()-TEXT(HelpMe7[[#This Row],[Updated Creation Date]],"mmm dd, yyyy hh:mm"),HelpMe7[[#This Row],[Updated Resolved Date]]-HelpMe7[[#This Row],[Updated Creation Date]])</f>
        <v>63.439473495367565</v>
      </c>
      <c r="AB757" s="231" t="e">
        <f>YEAR(TEXT(HelpMe7[[#This Row],[Updated Creation Date]],"mmm dd, yyyy hh:mm"))</f>
        <v>#VALUE!</v>
      </c>
      <c r="AC757" s="228" t="e">
        <f>WEEKNUM(TEXT(HelpMe7[[#This Row],[Updated Creation Date]],"mmm dd, yyyy hh:mm"),2)</f>
        <v>#VALUE!</v>
      </c>
      <c r="AD757" s="228" t="e">
        <f>_xlfn.CONCAT(HelpMe7[[#This Row],[Year]],"-W",HelpMe7[[#This Row],[Week'#]])</f>
        <v>#VALUE!</v>
      </c>
      <c r="AE757" s="228" t="str">
        <f>IFERROR(VLOOKUP(HelpMe7[[#This Row],[ID]],CGTracker[#All],11,FALSE),"No CG Status Found")</f>
        <v>No CG Status Found</v>
      </c>
      <c r="AF757" s="228" t="e">
        <f>MONTH(TEXT(HelpMe7[[#This Row],[Updated Creation Date]],"mmm dd, yyyy hh:mm"))</f>
        <v>#VALUE!</v>
      </c>
      <c r="AG757" s="228" t="e">
        <f>_xlfn.CONCAT(HelpMe7[[#This Row],[Year]],"-M",HelpMe7[[#This Row],[Month]])</f>
        <v>#VALUE!</v>
      </c>
      <c r="AH757" s="228" t="str">
        <f ca="1">IF(HelpMe7[[#This Row],[Age]]&lt;2,"Less than 2",IF(HelpMe7[[#This Row],[Age]]&lt;5,"From 2 to 5",IF(HelpMe7[[#This Row],[Age]]&lt;10,"From 5 to 10","More than 10")))</f>
        <v>More than 10</v>
      </c>
      <c r="AI7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45589.345833333333</v>
      </c>
      <c r="AJ7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58" spans="1:36" ht="14.5">
      <c r="A758" s="237" t="s">
        <v>6377</v>
      </c>
      <c r="B758" s="224" t="s">
        <v>156</v>
      </c>
      <c r="C758" s="224" t="s">
        <v>795</v>
      </c>
      <c r="D758" s="1" t="s">
        <v>6378</v>
      </c>
      <c r="E758" s="224" t="s">
        <v>999</v>
      </c>
      <c r="F758" s="224" t="s">
        <v>843</v>
      </c>
      <c r="G758" s="224" t="s">
        <v>844</v>
      </c>
      <c r="H758" s="224" t="s">
        <v>403</v>
      </c>
      <c r="I758" s="227" t="s">
        <v>6379</v>
      </c>
      <c r="J758" s="225" t="s">
        <v>6380</v>
      </c>
      <c r="K758" s="224" t="s">
        <v>845</v>
      </c>
      <c r="L758" s="225" t="s">
        <v>6381</v>
      </c>
      <c r="M758" s="224" t="s">
        <v>846</v>
      </c>
      <c r="N758" s="224" t="s">
        <v>1000</v>
      </c>
      <c r="O758" s="224" t="s">
        <v>848</v>
      </c>
      <c r="P758" s="225" t="s">
        <v>6381</v>
      </c>
      <c r="Q758" s="224" t="s">
        <v>795</v>
      </c>
      <c r="R758" s="225" t="s">
        <v>6382</v>
      </c>
      <c r="S758" s="225" t="s">
        <v>6382</v>
      </c>
      <c r="T758" s="225" t="s">
        <v>6380</v>
      </c>
      <c r="U758" s="224" t="s">
        <v>1260</v>
      </c>
      <c r="V758" s="224" t="s">
        <v>1260</v>
      </c>
      <c r="W758" s="224" t="s">
        <v>850</v>
      </c>
      <c r="X758" s="228" t="str">
        <f>VLOOKUP(HelpMe7[[#This Row],[Technician]],Technicians[#All],3,FALSE)</f>
        <v>RAK Ceramics</v>
      </c>
      <c r="Y758" s="228" t="str">
        <f>VLOOKUP(HelpMe7[[#This Row],[Technician]],Technicians[#All],2,FALSE)</f>
        <v>SAP Basis</v>
      </c>
      <c r="Z758" s="230" t="e">
        <f>IF((TEXT("Oct 28, 2024 00:00 AM","mmm dd, yyyy hh:mm") - TEXT(HelpMe7[[#This Row],[Updated Creation Date]],"mmm dd, yyyy hh:mm"))&gt;0, "Yes","No")</f>
        <v>#VALUE!</v>
      </c>
      <c r="AA758" s="230">
        <f ca="1">IF(HelpMe7[[#This Row],[Updated Resolved Date]]="-",NOW()-TEXT(HelpMe7[[#This Row],[Updated Creation Date]],"mmm dd, yyyy hh:mm"),HelpMe7[[#This Row],[Updated Resolved Date]]-HelpMe7[[#This Row],[Updated Creation Date]])</f>
        <v>0.84999999999854481</v>
      </c>
      <c r="AB758" s="231" t="e">
        <f>YEAR(TEXT(HelpMe7[[#This Row],[Updated Creation Date]],"mmm dd, yyyy hh:mm"))</f>
        <v>#VALUE!</v>
      </c>
      <c r="AC758" s="228" t="e">
        <f>WEEKNUM(TEXT(HelpMe7[[#This Row],[Updated Creation Date]],"mmm dd, yyyy hh:mm"),2)</f>
        <v>#VALUE!</v>
      </c>
      <c r="AD758" s="228" t="e">
        <f>_xlfn.CONCAT(HelpMe7[[#This Row],[Year]],"-W",HelpMe7[[#This Row],[Week'#]])</f>
        <v>#VALUE!</v>
      </c>
      <c r="AE758" s="228" t="str">
        <f>IFERROR(VLOOKUP(HelpMe7[[#This Row],[ID]],CGTracker[#All],11,FALSE),"No CG Status Found")</f>
        <v>No CG Status Found</v>
      </c>
      <c r="AF758" s="228" t="e">
        <f>MONTH(TEXT(HelpMe7[[#This Row],[Updated Creation Date]],"mmm dd, yyyy hh:mm"))</f>
        <v>#VALUE!</v>
      </c>
      <c r="AG758" s="228" t="e">
        <f>_xlfn.CONCAT(HelpMe7[[#This Row],[Year]],"-M",HelpMe7[[#This Row],[Month]])</f>
        <v>#VALUE!</v>
      </c>
      <c r="AH758" s="228" t="str">
        <f ca="1">IF(HelpMe7[[#This Row],[Age]]&lt;2,"Less than 2",IF(HelpMe7[[#This Row],[Age]]&lt;5,"From 2 to 5",IF(HelpMe7[[#This Row],[Age]]&lt;10,"From 5 to 10","More than 10")))</f>
        <v>Less than 2</v>
      </c>
      <c r="AI7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45589.561111111114</v>
      </c>
      <c r="AJ7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45590.411111111112</v>
      </c>
    </row>
    <row r="759" spans="1:36" ht="14.5">
      <c r="A759" s="237" t="s">
        <v>6383</v>
      </c>
      <c r="B759" s="224" t="s">
        <v>117</v>
      </c>
      <c r="C759" s="224" t="s">
        <v>795</v>
      </c>
      <c r="D759" s="1" t="s">
        <v>2141</v>
      </c>
      <c r="E759" s="224" t="s">
        <v>1004</v>
      </c>
      <c r="F759" s="224" t="s">
        <v>843</v>
      </c>
      <c r="G759" s="224" t="s">
        <v>844</v>
      </c>
      <c r="H759" s="224" t="s">
        <v>403</v>
      </c>
      <c r="I759" s="227" t="s">
        <v>6384</v>
      </c>
      <c r="J759" s="225" t="s">
        <v>6303</v>
      </c>
      <c r="K759" s="224" t="s">
        <v>845</v>
      </c>
      <c r="L759" s="225" t="s">
        <v>6385</v>
      </c>
      <c r="M759" s="224" t="s">
        <v>846</v>
      </c>
      <c r="N759" s="224" t="s">
        <v>1005</v>
      </c>
      <c r="O759" s="224" t="s">
        <v>848</v>
      </c>
      <c r="P759" s="225" t="s">
        <v>6385</v>
      </c>
      <c r="Q759" s="224" t="s">
        <v>795</v>
      </c>
      <c r="R759" s="225" t="s">
        <v>6386</v>
      </c>
      <c r="S759" s="225" t="s">
        <v>6386</v>
      </c>
      <c r="T759" s="225" t="s">
        <v>6303</v>
      </c>
      <c r="U759" s="224" t="s">
        <v>885</v>
      </c>
      <c r="V759" s="224" t="s">
        <v>1260</v>
      </c>
      <c r="W759" s="224" t="s">
        <v>850</v>
      </c>
      <c r="X759" s="228" t="str">
        <f>VLOOKUP(HelpMe7[[#This Row],[Technician]],Technicians[#All],3,FALSE)</f>
        <v>RAK Ceramics</v>
      </c>
      <c r="Y759" s="228" t="str">
        <f>VLOOKUP(HelpMe7[[#This Row],[Technician]],Technicians[#All],2,FALSE)</f>
        <v>SAP Basis</v>
      </c>
      <c r="Z759" s="233" t="e">
        <f>IF((TEXT("Oct 28, 2024 00:00 AM","mmm dd, yyyy hh:mm") - TEXT(HelpMe7[[#This Row],[Updated Creation Date]],"mmm dd, yyyy hh:mm"))&gt;0, "Yes","No")</f>
        <v>#VALUE!</v>
      </c>
      <c r="AA759" s="230">
        <f ca="1">IF(HelpMe7[[#This Row],[Updated Resolved Date]]="-",NOW()-TEXT(HelpMe7[[#This Row],[Updated Creation Date]],"mmm dd, yyyy hh:mm"),HelpMe7[[#This Row],[Updated Resolved Date]]-HelpMe7[[#This Row],[Updated Creation Date]])</f>
        <v>35.852777777778101</v>
      </c>
      <c r="AB759" s="231" t="e">
        <f>YEAR(TEXT(HelpMe7[[#This Row],[Updated Creation Date]],"mmm dd, yyyy hh:mm"))</f>
        <v>#VALUE!</v>
      </c>
      <c r="AC759" s="228" t="e">
        <f>WEEKNUM(TEXT(HelpMe7[[#This Row],[Updated Creation Date]],"mmm dd, yyyy hh:mm"),2)</f>
        <v>#VALUE!</v>
      </c>
      <c r="AD759" s="228" t="e">
        <f>_xlfn.CONCAT(HelpMe7[[#This Row],[Year]],"-W",HelpMe7[[#This Row],[Week'#]])</f>
        <v>#VALUE!</v>
      </c>
      <c r="AE759" s="228" t="str">
        <f>IFERROR(VLOOKUP(HelpMe7[[#This Row],[ID]],CGTracker[#All],11,FALSE),"No CG Status Found")</f>
        <v>No CG Status Found</v>
      </c>
      <c r="AF759" s="228" t="e">
        <f>MONTH(TEXT(HelpMe7[[#This Row],[Updated Creation Date]],"mmm dd, yyyy hh:mm"))</f>
        <v>#VALUE!</v>
      </c>
      <c r="AG759" s="228" t="e">
        <f>_xlfn.CONCAT(HelpMe7[[#This Row],[Year]],"-M",HelpMe7[[#This Row],[Month]])</f>
        <v>#VALUE!</v>
      </c>
      <c r="AH759" s="228" t="str">
        <f ca="1">IF(HelpMe7[[#This Row],[Age]]&lt;2,"Less than 2",IF(HelpMe7[[#This Row],[Age]]&lt;5,"From 2 to 5",IF(HelpMe7[[#This Row],[Age]]&lt;10,"From 5 to 10","More than 10")))</f>
        <v>More than 10</v>
      </c>
      <c r="AI7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45589.663888888892</v>
      </c>
      <c r="AJ7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45625.51666666667</v>
      </c>
    </row>
    <row r="760" spans="1:36" ht="26">
      <c r="A760" s="237" t="s">
        <v>6387</v>
      </c>
      <c r="B760" s="224" t="s">
        <v>156</v>
      </c>
      <c r="C760" s="224" t="s">
        <v>861</v>
      </c>
      <c r="D760" s="1" t="s">
        <v>2096</v>
      </c>
      <c r="E760" s="224" t="s">
        <v>2097</v>
      </c>
      <c r="F760" s="224" t="s">
        <v>843</v>
      </c>
      <c r="G760" s="224" t="s">
        <v>844</v>
      </c>
      <c r="H760" s="224" t="s">
        <v>403</v>
      </c>
      <c r="I760" s="227" t="s">
        <v>6388</v>
      </c>
      <c r="J760" s="225" t="s">
        <v>6389</v>
      </c>
      <c r="K760" s="224" t="s">
        <v>845</v>
      </c>
      <c r="L760" s="225" t="s">
        <v>5591</v>
      </c>
      <c r="M760" s="224" t="s">
        <v>846</v>
      </c>
      <c r="N760" s="224" t="s">
        <v>2098</v>
      </c>
      <c r="O760" s="224" t="s">
        <v>964</v>
      </c>
      <c r="P760" s="225" t="s">
        <v>5591</v>
      </c>
      <c r="Q760" s="224" t="s">
        <v>861</v>
      </c>
      <c r="R760" s="225" t="s">
        <v>6390</v>
      </c>
      <c r="S760" s="225" t="s">
        <v>6390</v>
      </c>
      <c r="T760" s="225" t="s">
        <v>6389</v>
      </c>
      <c r="U760" s="224" t="s">
        <v>1260</v>
      </c>
      <c r="V760" s="224" t="s">
        <v>1260</v>
      </c>
      <c r="W760" s="224" t="s">
        <v>1121</v>
      </c>
      <c r="X760" s="228" t="str">
        <f>VLOOKUP(HelpMe7[[#This Row],[Technician]],Technicians[#All],3,FALSE)</f>
        <v>RAK Ceramics</v>
      </c>
      <c r="Y760" s="228" t="str">
        <f>VLOOKUP(HelpMe7[[#This Row],[Technician]],Technicians[#All],2,FALSE)</f>
        <v>SAP Basis</v>
      </c>
      <c r="Z760" s="233" t="e">
        <f>IF((TEXT("Oct 28, 2024 00:00 AM","mmm dd, yyyy hh:mm") - TEXT(HelpMe7[[#This Row],[Updated Creation Date]],"mmm dd, yyyy hh:mm"))&gt;0, "Yes","No")</f>
        <v>#VALUE!</v>
      </c>
      <c r="AA760" s="230">
        <f ca="1">IF(HelpMe7[[#This Row],[Updated Resolved Date]]="-",NOW()-TEXT(HelpMe7[[#This Row],[Updated Creation Date]],"mmm dd, yyyy hh:mm"),HelpMe7[[#This Row],[Updated Resolved Date]]-HelpMe7[[#This Row],[Updated Creation Date]])</f>
        <v>5.6944444444452529</v>
      </c>
      <c r="AB760" s="231" t="e">
        <f>YEAR(TEXT(HelpMe7[[#This Row],[Updated Creation Date]],"mmm dd, yyyy hh:mm"))</f>
        <v>#VALUE!</v>
      </c>
      <c r="AC760" s="228" t="e">
        <f>WEEKNUM(TEXT(HelpMe7[[#This Row],[Updated Creation Date]],"mmm dd, yyyy hh:mm"),2)</f>
        <v>#VALUE!</v>
      </c>
      <c r="AD760" s="228" t="e">
        <f>_xlfn.CONCAT(HelpMe7[[#This Row],[Year]],"-W",HelpMe7[[#This Row],[Week'#]])</f>
        <v>#VALUE!</v>
      </c>
      <c r="AE760" s="228" t="str">
        <f>IFERROR(VLOOKUP(HelpMe7[[#This Row],[ID]],CGTracker[#All],11,FALSE),"No CG Status Found")</f>
        <v>No CG Status Found</v>
      </c>
      <c r="AF760" s="228" t="e">
        <f>MONTH(TEXT(HelpMe7[[#This Row],[Updated Creation Date]],"mmm dd, yyyy hh:mm"))</f>
        <v>#VALUE!</v>
      </c>
      <c r="AG760" s="228" t="e">
        <f>_xlfn.CONCAT(HelpMe7[[#This Row],[Year]],"-M",HelpMe7[[#This Row],[Month]])</f>
        <v>#VALUE!</v>
      </c>
      <c r="AH760" s="228" t="str">
        <f ca="1">IF(HelpMe7[[#This Row],[Age]]&lt;2,"Less than 2",IF(HelpMe7[[#This Row],[Age]]&lt;5,"From 2 to 5",IF(HelpMe7[[#This Row],[Age]]&lt;10,"From 5 to 10","More than 10")))</f>
        <v>From 5 to 10</v>
      </c>
      <c r="AI7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45589.719444444447</v>
      </c>
      <c r="AJ7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45595.413888888892</v>
      </c>
    </row>
    <row r="761" spans="1:36" ht="26">
      <c r="A761" s="237" t="s">
        <v>6391</v>
      </c>
      <c r="B761" s="224" t="s">
        <v>156</v>
      </c>
      <c r="C761" s="224" t="s">
        <v>861</v>
      </c>
      <c r="D761" s="1" t="s">
        <v>1287</v>
      </c>
      <c r="E761" s="224" t="s">
        <v>1184</v>
      </c>
      <c r="F761" s="224" t="s">
        <v>603</v>
      </c>
      <c r="G761" s="224" t="s">
        <v>899</v>
      </c>
      <c r="H761" s="224" t="s">
        <v>403</v>
      </c>
      <c r="I761" s="227" t="s">
        <v>6392</v>
      </c>
      <c r="J761" s="225" t="s">
        <v>6393</v>
      </c>
      <c r="K761" s="224" t="s">
        <v>845</v>
      </c>
      <c r="L761" s="225" t="s">
        <v>3686</v>
      </c>
      <c r="M761" s="224" t="s">
        <v>603</v>
      </c>
      <c r="N761" s="224" t="s">
        <v>880</v>
      </c>
      <c r="O761" s="224" t="s">
        <v>920</v>
      </c>
      <c r="P761" s="225" t="s">
        <v>3686</v>
      </c>
      <c r="Q761" s="224" t="s">
        <v>861</v>
      </c>
      <c r="R761" s="225" t="s">
        <v>6394</v>
      </c>
      <c r="S761" s="225" t="s">
        <v>6395</v>
      </c>
      <c r="T761" s="225" t="s">
        <v>6393</v>
      </c>
      <c r="U761" s="224" t="s">
        <v>1260</v>
      </c>
      <c r="V761" s="224" t="s">
        <v>6396</v>
      </c>
      <c r="W761" s="224" t="s">
        <v>945</v>
      </c>
      <c r="X761" s="228" t="str">
        <f>VLOOKUP(HelpMe7[[#This Row],[Technician]],Technicians[#All],3,FALSE)</f>
        <v>RAK Ceramics</v>
      </c>
      <c r="Y761" s="228" t="str">
        <f>VLOOKUP(HelpMe7[[#This Row],[Technician]],Technicians[#All],2,FALSE)</f>
        <v>SAP ABAP</v>
      </c>
      <c r="Z761" s="230" t="e">
        <f>IF((TEXT("Oct 28, 2024 00:00 AM","mmm dd, yyyy hh:mm") - TEXT(HelpMe7[[#This Row],[Updated Creation Date]],"mmm dd, yyyy hh:mm"))&gt;0, "Yes","No")</f>
        <v>#VALUE!</v>
      </c>
      <c r="AA761" s="230">
        <f ca="1">IF(HelpMe7[[#This Row],[Updated Resolved Date]]="-",NOW()-TEXT(HelpMe7[[#This Row],[Updated Creation Date]],"mmm dd, yyyy hh:mm"),HelpMe7[[#This Row],[Updated Resolved Date]]-HelpMe7[[#This Row],[Updated Creation Date]])</f>
        <v>5.9854166666700621</v>
      </c>
      <c r="AB761" s="231" t="e">
        <f>YEAR(TEXT(HelpMe7[[#This Row],[Updated Creation Date]],"mmm dd, yyyy hh:mm"))</f>
        <v>#VALUE!</v>
      </c>
      <c r="AC761" s="228" t="e">
        <f>WEEKNUM(TEXT(HelpMe7[[#This Row],[Updated Creation Date]],"mmm dd, yyyy hh:mm"),2)</f>
        <v>#VALUE!</v>
      </c>
      <c r="AD761" s="228" t="e">
        <f>_xlfn.CONCAT(HelpMe7[[#This Row],[Year]],"-W",HelpMe7[[#This Row],[Week'#]])</f>
        <v>#VALUE!</v>
      </c>
      <c r="AE761" s="228" t="str">
        <f>IFERROR(VLOOKUP(HelpMe7[[#This Row],[ID]],CGTracker[#All],11,FALSE),"No CG Status Found")</f>
        <v>No CG Status Found</v>
      </c>
      <c r="AF761" s="228" t="e">
        <f>MONTH(TEXT(HelpMe7[[#This Row],[Updated Creation Date]],"mmm dd, yyyy hh:mm"))</f>
        <v>#VALUE!</v>
      </c>
      <c r="AG761" s="228" t="e">
        <f>_xlfn.CONCAT(HelpMe7[[#This Row],[Year]],"-M",HelpMe7[[#This Row],[Month]])</f>
        <v>#VALUE!</v>
      </c>
      <c r="AH761" s="228" t="str">
        <f ca="1">IF(HelpMe7[[#This Row],[Age]]&lt;2,"Less than 2",IF(HelpMe7[[#This Row],[Age]]&lt;5,"From 2 to 5",IF(HelpMe7[[#This Row],[Age]]&lt;10,"From 5 to 10","More than 10")))</f>
        <v>From 5 to 10</v>
      </c>
      <c r="AI7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45588.68472222222</v>
      </c>
      <c r="AJ7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2" spans="1:36" ht="14.5">
      <c r="A762" s="237" t="s">
        <v>6397</v>
      </c>
      <c r="B762" s="224" t="s">
        <v>156</v>
      </c>
      <c r="C762" s="224" t="s">
        <v>861</v>
      </c>
      <c r="D762" s="1" t="s">
        <v>1590</v>
      </c>
      <c r="E762" s="224" t="s">
        <v>1591</v>
      </c>
      <c r="F762" s="224" t="s">
        <v>603</v>
      </c>
      <c r="G762" s="224" t="s">
        <v>942</v>
      </c>
      <c r="H762" s="224" t="s">
        <v>403</v>
      </c>
      <c r="I762" s="227" t="s">
        <v>6398</v>
      </c>
      <c r="J762" s="225" t="s">
        <v>6399</v>
      </c>
      <c r="K762" s="224" t="s">
        <v>845</v>
      </c>
      <c r="L762" s="225" t="s">
        <v>3686</v>
      </c>
      <c r="M762" s="224" t="s">
        <v>603</v>
      </c>
      <c r="N762" s="224" t="s">
        <v>880</v>
      </c>
      <c r="O762" s="224" t="s">
        <v>920</v>
      </c>
      <c r="P762" s="225" t="s">
        <v>3686</v>
      </c>
      <c r="Q762" s="224" t="s">
        <v>861</v>
      </c>
      <c r="R762" s="225" t="s">
        <v>6394</v>
      </c>
      <c r="S762" s="225" t="s">
        <v>6400</v>
      </c>
      <c r="T762" s="225" t="s">
        <v>6399</v>
      </c>
      <c r="U762" s="224" t="s">
        <v>1260</v>
      </c>
      <c r="V762" s="224" t="s">
        <v>6401</v>
      </c>
      <c r="W762" s="224" t="s">
        <v>945</v>
      </c>
      <c r="X762" s="228" t="str">
        <f>VLOOKUP(HelpMe7[[#This Row],[Technician]],Technicians[#All],3,FALSE)</f>
        <v>RAK Ceramics</v>
      </c>
      <c r="Y762" s="228" t="str">
        <f>VLOOKUP(HelpMe7[[#This Row],[Technician]],Technicians[#All],2,FALSE)</f>
        <v>SAP ABAP</v>
      </c>
      <c r="Z762" s="233" t="e">
        <f>IF((TEXT("Oct 28, 2024 00:00 AM","mmm dd, yyyy hh:mm") - TEXT(HelpMe7[[#This Row],[Updated Creation Date]],"mmm dd, yyyy hh:mm"))&gt;0, "Yes","No")</f>
        <v>#VALUE!</v>
      </c>
      <c r="AA762" s="230">
        <f ca="1">IF(HelpMe7[[#This Row],[Updated Resolved Date]]="-",NOW()-TEXT(HelpMe7[[#This Row],[Updated Creation Date]],"mmm dd, yyyy hh:mm"),HelpMe7[[#This Row],[Updated Resolved Date]]-HelpMe7[[#This Row],[Updated Creation Date]])</f>
        <v>5.1541666666671517</v>
      </c>
      <c r="AB762" s="231" t="e">
        <f>YEAR(TEXT(HelpMe7[[#This Row],[Updated Creation Date]],"mmm dd, yyyy hh:mm"))</f>
        <v>#VALUE!</v>
      </c>
      <c r="AC762" s="228" t="e">
        <f>WEEKNUM(TEXT(HelpMe7[[#This Row],[Updated Creation Date]],"mmm dd, yyyy hh:mm"),2)</f>
        <v>#VALUE!</v>
      </c>
      <c r="AD762" s="228" t="e">
        <f>_xlfn.CONCAT(HelpMe7[[#This Row],[Year]],"-W",HelpMe7[[#This Row],[Week'#]])</f>
        <v>#VALUE!</v>
      </c>
      <c r="AE762" s="228" t="str">
        <f>IFERROR(VLOOKUP(HelpMe7[[#This Row],[ID]],CGTracker[#All],11,FALSE),"No CG Status Found")</f>
        <v>No CG Status Found</v>
      </c>
      <c r="AF762" s="228" t="e">
        <f>MONTH(TEXT(HelpMe7[[#This Row],[Updated Creation Date]],"mmm dd, yyyy hh:mm"))</f>
        <v>#VALUE!</v>
      </c>
      <c r="AG762" s="228" t="e">
        <f>_xlfn.CONCAT(HelpMe7[[#This Row],[Year]],"-M",HelpMe7[[#This Row],[Month]])</f>
        <v>#VALUE!</v>
      </c>
      <c r="AH762" s="228" t="str">
        <f ca="1">IF(HelpMe7[[#This Row],[Age]]&lt;2,"Less than 2",IF(HelpMe7[[#This Row],[Age]]&lt;5,"From 2 to 5",IF(HelpMe7[[#This Row],[Age]]&lt;10,"From 5 to 10","More than 10")))</f>
        <v>From 5 to 10</v>
      </c>
      <c r="AI7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45589.515972222223</v>
      </c>
      <c r="AJ7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3" spans="1:36" ht="14.5">
      <c r="A763" s="237" t="s">
        <v>6402</v>
      </c>
      <c r="B763" s="224" t="s">
        <v>117</v>
      </c>
      <c r="C763" s="224" t="s">
        <v>906</v>
      </c>
      <c r="D763" s="1" t="s">
        <v>6403</v>
      </c>
      <c r="E763" s="224" t="s">
        <v>1740</v>
      </c>
      <c r="F763" s="224" t="s">
        <v>884</v>
      </c>
      <c r="G763" s="224" t="s">
        <v>844</v>
      </c>
      <c r="H763" s="224" t="s">
        <v>403</v>
      </c>
      <c r="I763" s="227" t="s">
        <v>6404</v>
      </c>
      <c r="J763" s="225" t="s">
        <v>6405</v>
      </c>
      <c r="K763" s="224" t="s">
        <v>845</v>
      </c>
      <c r="L763" s="225" t="s">
        <v>6406</v>
      </c>
      <c r="M763" s="224" t="s">
        <v>1740</v>
      </c>
      <c r="N763" s="224" t="s">
        <v>927</v>
      </c>
      <c r="O763" s="224" t="s">
        <v>848</v>
      </c>
      <c r="P763" s="225" t="s">
        <v>6406</v>
      </c>
      <c r="Q763" s="224" t="s">
        <v>861</v>
      </c>
      <c r="R763" s="225" t="s">
        <v>6407</v>
      </c>
      <c r="S763" s="225" t="s">
        <v>6408</v>
      </c>
      <c r="T763" s="225" t="s">
        <v>6405</v>
      </c>
      <c r="U763" s="224" t="s">
        <v>885</v>
      </c>
      <c r="V763" s="224" t="s">
        <v>1260</v>
      </c>
      <c r="W763" s="224" t="s">
        <v>850</v>
      </c>
      <c r="X763" s="228" t="str">
        <f>VLOOKUP(HelpMe7[[#This Row],[Technician]],Technicians[#All],3,FALSE)</f>
        <v>RAK Ceramics</v>
      </c>
      <c r="Y763" s="228" t="str">
        <f>VLOOKUP(HelpMe7[[#This Row],[Technician]],Technicians[#All],2,FALSE)</f>
        <v>SAP Basis</v>
      </c>
      <c r="Z763" s="230" t="e">
        <f>IF((TEXT("Oct 28, 2024 00:00 AM","mmm dd, yyyy hh:mm") - TEXT(HelpMe7[[#This Row],[Updated Creation Date]],"mmm dd, yyyy hh:mm"))&gt;0, "Yes","No")</f>
        <v>#VALUE!</v>
      </c>
      <c r="AA763" s="230">
        <f ca="1">IF(HelpMe7[[#This Row],[Updated Resolved Date]]="-",NOW()-TEXT(HelpMe7[[#This Row],[Updated Creation Date]],"mmm dd, yyyy hh:mm"),HelpMe7[[#This Row],[Updated Resolved Date]]-HelpMe7[[#This Row],[Updated Creation Date]])</f>
        <v>5.9083333333328483</v>
      </c>
      <c r="AB763" s="231" t="e">
        <f>YEAR(TEXT(HelpMe7[[#This Row],[Updated Creation Date]],"mmm dd, yyyy hh:mm"))</f>
        <v>#VALUE!</v>
      </c>
      <c r="AC763" s="228" t="e">
        <f>WEEKNUM(TEXT(HelpMe7[[#This Row],[Updated Creation Date]],"mmm dd, yyyy hh:mm"),2)</f>
        <v>#VALUE!</v>
      </c>
      <c r="AD763" s="228" t="e">
        <f>_xlfn.CONCAT(HelpMe7[[#This Row],[Year]],"-W",HelpMe7[[#This Row],[Week'#]])</f>
        <v>#VALUE!</v>
      </c>
      <c r="AE763" s="228" t="str">
        <f>IFERROR(VLOOKUP(HelpMe7[[#This Row],[ID]],CGTracker[#All],11,FALSE),"No CG Status Found")</f>
        <v>No CG Status Found</v>
      </c>
      <c r="AF763" s="228" t="e">
        <f>MONTH(TEXT(HelpMe7[[#This Row],[Updated Creation Date]],"mmm dd, yyyy hh:mm"))</f>
        <v>#VALUE!</v>
      </c>
      <c r="AG763" s="228" t="e">
        <f>_xlfn.CONCAT(HelpMe7[[#This Row],[Year]],"-M",HelpMe7[[#This Row],[Month]])</f>
        <v>#VALUE!</v>
      </c>
      <c r="AH763" s="228" t="str">
        <f ca="1">IF(HelpMe7[[#This Row],[Age]]&lt;2,"Less than 2",IF(HelpMe7[[#This Row],[Age]]&lt;5,"From 2 to 5",IF(HelpMe7[[#This Row],[Age]]&lt;10,"From 5 to 10","More than 10")))</f>
        <v>From 5 to 10</v>
      </c>
      <c r="AI7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45588.705555555556</v>
      </c>
      <c r="AJ7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45594.613888888889</v>
      </c>
    </row>
    <row r="764" spans="1:36" ht="26">
      <c r="A764" s="237" t="s">
        <v>6409</v>
      </c>
      <c r="B764" s="224" t="s">
        <v>117</v>
      </c>
      <c r="C764" s="224" t="s">
        <v>795</v>
      </c>
      <c r="D764" s="1" t="s">
        <v>916</v>
      </c>
      <c r="E764" s="224" t="s">
        <v>917</v>
      </c>
      <c r="F764" s="224" t="s">
        <v>843</v>
      </c>
      <c r="G764" s="224" t="s">
        <v>844</v>
      </c>
      <c r="H764" s="224" t="s">
        <v>403</v>
      </c>
      <c r="I764" s="227" t="s">
        <v>2730</v>
      </c>
      <c r="J764" s="225" t="s">
        <v>6410</v>
      </c>
      <c r="K764" s="224" t="s">
        <v>885</v>
      </c>
      <c r="L764" s="225" t="s">
        <v>5002</v>
      </c>
      <c r="M764" s="224" t="s">
        <v>917</v>
      </c>
      <c r="N764" s="224" t="s">
        <v>880</v>
      </c>
      <c r="O764" s="224" t="s">
        <v>848</v>
      </c>
      <c r="P764" s="225" t="s">
        <v>5002</v>
      </c>
      <c r="Q764" s="224" t="s">
        <v>795</v>
      </c>
      <c r="R764" s="225" t="s">
        <v>6411</v>
      </c>
      <c r="S764" s="225" t="s">
        <v>6412</v>
      </c>
      <c r="T764" s="225" t="s">
        <v>6410</v>
      </c>
      <c r="U764" s="224" t="s">
        <v>885</v>
      </c>
      <c r="V764" s="224" t="s">
        <v>1260</v>
      </c>
      <c r="W764" s="224" t="s">
        <v>888</v>
      </c>
      <c r="X764" s="228" t="str">
        <f>VLOOKUP(HelpMe7[[#This Row],[Technician]],Technicians[#All],3,FALSE)</f>
        <v>RAK Ceramics</v>
      </c>
      <c r="Y764" s="228" t="str">
        <f>VLOOKUP(HelpMe7[[#This Row],[Technician]],Technicians[#All],2,FALSE)</f>
        <v>SAP Basis</v>
      </c>
      <c r="Z764" s="233" t="e">
        <f>IF((TEXT("Oct 28, 2024 00:00 AM","mmm dd, yyyy hh:mm") - TEXT(HelpMe7[[#This Row],[Updated Creation Date]],"mmm dd, yyyy hh:mm"))&gt;0, "Yes","No")</f>
        <v>#VALUE!</v>
      </c>
      <c r="AA764" s="230">
        <f ca="1">IF(HelpMe7[[#This Row],[Updated Resolved Date]]="-",NOW()-TEXT(HelpMe7[[#This Row],[Updated Creation Date]],"mmm dd, yyyy hh:mm"),HelpMe7[[#This Row],[Updated Resolved Date]]-HelpMe7[[#This Row],[Updated Creation Date]])</f>
        <v>11.00277777777228</v>
      </c>
      <c r="AB764" s="231" t="e">
        <f>YEAR(TEXT(HelpMe7[[#This Row],[Updated Creation Date]],"mmm dd, yyyy hh:mm"))</f>
        <v>#VALUE!</v>
      </c>
      <c r="AC764" s="228" t="e">
        <f>WEEKNUM(TEXT(HelpMe7[[#This Row],[Updated Creation Date]],"mmm dd, yyyy hh:mm"),2)</f>
        <v>#VALUE!</v>
      </c>
      <c r="AD764" s="228" t="e">
        <f>_xlfn.CONCAT(HelpMe7[[#This Row],[Year]],"-W",HelpMe7[[#This Row],[Week'#]])</f>
        <v>#VALUE!</v>
      </c>
      <c r="AE764" s="228" t="str">
        <f>IFERROR(VLOOKUP(HelpMe7[[#This Row],[ID]],CGTracker[#All],11,FALSE),"No CG Status Found")</f>
        <v>No CG Status Found</v>
      </c>
      <c r="AF764" s="228" t="e">
        <f>MONTH(TEXT(HelpMe7[[#This Row],[Updated Creation Date]],"mmm dd, yyyy hh:mm"))</f>
        <v>#VALUE!</v>
      </c>
      <c r="AG764" s="228" t="e">
        <f>_xlfn.CONCAT(HelpMe7[[#This Row],[Year]],"-M",HelpMe7[[#This Row],[Month]])</f>
        <v>#VALUE!</v>
      </c>
      <c r="AH764" s="228" t="str">
        <f ca="1">IF(HelpMe7[[#This Row],[Age]]&lt;2,"Less than 2",IF(HelpMe7[[#This Row],[Age]]&lt;5,"From 2 to 5",IF(HelpMe7[[#This Row],[Age]]&lt;10,"From 5 to 10","More than 10")))</f>
        <v>More than 10</v>
      </c>
      <c r="AI7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45589.728472222225</v>
      </c>
      <c r="AJ7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45600.731249999997</v>
      </c>
    </row>
    <row r="765" spans="1:36" ht="26">
      <c r="A765" s="237" t="s">
        <v>6413</v>
      </c>
      <c r="B765" s="224" t="s">
        <v>117</v>
      </c>
      <c r="C765" s="224" t="s">
        <v>906</v>
      </c>
      <c r="D765" s="1" t="s">
        <v>1679</v>
      </c>
      <c r="E765" s="224" t="s">
        <v>1680</v>
      </c>
      <c r="F765" s="224" t="s">
        <v>843</v>
      </c>
      <c r="G765" s="224" t="s">
        <v>844</v>
      </c>
      <c r="H765" s="224" t="s">
        <v>403</v>
      </c>
      <c r="I765" s="227" t="s">
        <v>6414</v>
      </c>
      <c r="J765" s="225" t="s">
        <v>6415</v>
      </c>
      <c r="K765" s="224" t="s">
        <v>885</v>
      </c>
      <c r="L765" s="225" t="s">
        <v>6416</v>
      </c>
      <c r="M765" s="224" t="s">
        <v>1680</v>
      </c>
      <c r="N765" s="224" t="s">
        <v>1681</v>
      </c>
      <c r="O765" s="224" t="s">
        <v>848</v>
      </c>
      <c r="P765" s="225" t="s">
        <v>6417</v>
      </c>
      <c r="Q765" s="224" t="s">
        <v>861</v>
      </c>
      <c r="R765" s="225" t="s">
        <v>6418</v>
      </c>
      <c r="S765" s="225" t="s">
        <v>6418</v>
      </c>
      <c r="T765" s="225" t="s">
        <v>6415</v>
      </c>
      <c r="U765" s="224" t="s">
        <v>885</v>
      </c>
      <c r="V765" s="224" t="s">
        <v>1260</v>
      </c>
      <c r="W765" s="224" t="s">
        <v>888</v>
      </c>
      <c r="X765" s="228" t="str">
        <f>VLOOKUP(HelpMe7[[#This Row],[Technician]],Technicians[#All],3,FALSE)</f>
        <v>RAK Ceramics</v>
      </c>
      <c r="Y765" s="228" t="str">
        <f>VLOOKUP(HelpMe7[[#This Row],[Technician]],Technicians[#All],2,FALSE)</f>
        <v>SAP Basis</v>
      </c>
      <c r="Z765" s="233" t="e">
        <f>IF((TEXT("Oct 28, 2024 00:00 AM","mmm dd, yyyy hh:mm") - TEXT(HelpMe7[[#This Row],[Updated Creation Date]],"mmm dd, yyyy hh:mm"))&gt;0, "Yes","No")</f>
        <v>#VALUE!</v>
      </c>
      <c r="AA765" s="230">
        <f ca="1">IF(HelpMe7[[#This Row],[Updated Resolved Date]]="-",NOW()-TEXT(HelpMe7[[#This Row],[Updated Creation Date]],"mmm dd, yyyy hh:mm"),HelpMe7[[#This Row],[Updated Resolved Date]]-HelpMe7[[#This Row],[Updated Creation Date]])</f>
        <v>4.1597222222189885</v>
      </c>
      <c r="AB765" s="231" t="e">
        <f>YEAR(TEXT(HelpMe7[[#This Row],[Updated Creation Date]],"mmm dd, yyyy hh:mm"))</f>
        <v>#VALUE!</v>
      </c>
      <c r="AC765" s="228" t="e">
        <f>WEEKNUM(TEXT(HelpMe7[[#This Row],[Updated Creation Date]],"mmm dd, yyyy hh:mm"),2)</f>
        <v>#VALUE!</v>
      </c>
      <c r="AD765" s="228" t="e">
        <f>_xlfn.CONCAT(HelpMe7[[#This Row],[Year]],"-W",HelpMe7[[#This Row],[Week'#]])</f>
        <v>#VALUE!</v>
      </c>
      <c r="AE765" s="228" t="str">
        <f>IFERROR(VLOOKUP(HelpMe7[[#This Row],[ID]],CGTracker[#All],11,FALSE),"No CG Status Found")</f>
        <v>No CG Status Found</v>
      </c>
      <c r="AF765" s="228" t="e">
        <f>MONTH(TEXT(HelpMe7[[#This Row],[Updated Creation Date]],"mmm dd, yyyy hh:mm"))</f>
        <v>#VALUE!</v>
      </c>
      <c r="AG765" s="228" t="e">
        <f>_xlfn.CONCAT(HelpMe7[[#This Row],[Year]],"-M",HelpMe7[[#This Row],[Month]])</f>
        <v>#VALUE!</v>
      </c>
      <c r="AH765" s="228" t="str">
        <f ca="1">IF(HelpMe7[[#This Row],[Age]]&lt;2,"Less than 2",IF(HelpMe7[[#This Row],[Age]]&lt;5,"From 2 to 5",IF(HelpMe7[[#This Row],[Age]]&lt;10,"From 5 to 10","More than 10")))</f>
        <v>From 2 to 5</v>
      </c>
      <c r="AI7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45593.659722222219</v>
      </c>
    </row>
    <row r="766" spans="1:36" ht="26">
      <c r="A766" s="237" t="s">
        <v>6419</v>
      </c>
      <c r="B766" s="224" t="s">
        <v>117</v>
      </c>
      <c r="C766" s="224" t="s">
        <v>861</v>
      </c>
      <c r="D766" s="1" t="s">
        <v>6420</v>
      </c>
      <c r="E766" s="224" t="s">
        <v>1877</v>
      </c>
      <c r="F766" s="224" t="s">
        <v>843</v>
      </c>
      <c r="G766" s="224" t="s">
        <v>844</v>
      </c>
      <c r="H766" s="224" t="s">
        <v>403</v>
      </c>
      <c r="I766" s="227" t="s">
        <v>6421</v>
      </c>
      <c r="J766" s="225" t="s">
        <v>6422</v>
      </c>
      <c r="K766" s="224" t="s">
        <v>885</v>
      </c>
      <c r="L766" s="225" t="s">
        <v>6040</v>
      </c>
      <c r="M766" s="224" t="s">
        <v>1877</v>
      </c>
      <c r="N766" s="224" t="s">
        <v>1071</v>
      </c>
      <c r="O766" s="224" t="s">
        <v>848</v>
      </c>
      <c r="P766" s="225" t="s">
        <v>6040</v>
      </c>
      <c r="Q766" s="224" t="s">
        <v>795</v>
      </c>
      <c r="R766" s="225" t="s">
        <v>6423</v>
      </c>
      <c r="S766" s="225" t="s">
        <v>6423</v>
      </c>
      <c r="T766" s="225" t="s">
        <v>6422</v>
      </c>
      <c r="U766" s="224" t="s">
        <v>885</v>
      </c>
      <c r="V766" s="224" t="s">
        <v>1260</v>
      </c>
      <c r="W766" s="224" t="s">
        <v>888</v>
      </c>
      <c r="X766" s="228" t="str">
        <f>VLOOKUP(HelpMe7[[#This Row],[Technician]],Technicians[#All],3,FALSE)</f>
        <v>RAK Ceramics</v>
      </c>
      <c r="Y766" s="228" t="str">
        <f>VLOOKUP(HelpMe7[[#This Row],[Technician]],Technicians[#All],2,FALSE)</f>
        <v>SAP Basis</v>
      </c>
      <c r="Z766" s="233" t="e">
        <f>IF((TEXT("Oct 28, 2024 00:00 AM","mmm dd, yyyy hh:mm") - TEXT(HelpMe7[[#This Row],[Updated Creation Date]],"mmm dd, yyyy hh:mm"))&gt;0, "Yes","No")</f>
        <v>#VALUE!</v>
      </c>
      <c r="AA766" s="230">
        <f ca="1">IF(HelpMe7[[#This Row],[Updated Resolved Date]]="-",NOW()-TEXT(HelpMe7[[#This Row],[Updated Creation Date]],"mmm dd, yyyy hh:mm"),HelpMe7[[#This Row],[Updated Resolved Date]]-HelpMe7[[#This Row],[Updated Creation Date]])</f>
        <v>19.993055555554747</v>
      </c>
      <c r="AB766" s="231" t="e">
        <f>YEAR(TEXT(HelpMe7[[#This Row],[Updated Creation Date]],"mmm dd, yyyy hh:mm"))</f>
        <v>#VALUE!</v>
      </c>
      <c r="AC766" s="228" t="e">
        <f>WEEKNUM(TEXT(HelpMe7[[#This Row],[Updated Creation Date]],"mmm dd, yyyy hh:mm"),2)</f>
        <v>#VALUE!</v>
      </c>
      <c r="AD766" s="228" t="e">
        <f>_xlfn.CONCAT(HelpMe7[[#This Row],[Year]],"-W",HelpMe7[[#This Row],[Week'#]])</f>
        <v>#VALUE!</v>
      </c>
      <c r="AE766" s="228" t="str">
        <f>IFERROR(VLOOKUP(HelpMe7[[#This Row],[ID]],CGTracker[#All],11,FALSE),"No CG Status Found")</f>
        <v>No CG Status Found</v>
      </c>
      <c r="AF766" s="228" t="e">
        <f>MONTH(TEXT(HelpMe7[[#This Row],[Updated Creation Date]],"mmm dd, yyyy hh:mm"))</f>
        <v>#VALUE!</v>
      </c>
      <c r="AG766" s="228" t="e">
        <f>_xlfn.CONCAT(HelpMe7[[#This Row],[Year]],"-M",HelpMe7[[#This Row],[Month]])</f>
        <v>#VALUE!</v>
      </c>
      <c r="AH766" s="228" t="str">
        <f ca="1">IF(HelpMe7[[#This Row],[Age]]&lt;2,"Less than 2",IF(HelpMe7[[#This Row],[Age]]&lt;5,"From 2 to 5",IF(HelpMe7[[#This Row],[Age]]&lt;10,"From 5 to 10","More than 10")))</f>
        <v>More than 10</v>
      </c>
      <c r="AI7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45589.712500000001</v>
      </c>
      <c r="AJ7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45609.705555555556</v>
      </c>
    </row>
    <row r="767" spans="1:36" ht="14.5">
      <c r="A767" s="237" t="s">
        <v>6424</v>
      </c>
      <c r="B767" s="224" t="s">
        <v>156</v>
      </c>
      <c r="C767" s="224" t="s">
        <v>795</v>
      </c>
      <c r="D767" s="1" t="s">
        <v>6425</v>
      </c>
      <c r="E767" s="224" t="s">
        <v>877</v>
      </c>
      <c r="F767" s="224" t="s">
        <v>742</v>
      </c>
      <c r="G767" s="224" t="s">
        <v>864</v>
      </c>
      <c r="H767" s="224" t="s">
        <v>131</v>
      </c>
      <c r="I767" s="227" t="s">
        <v>6426</v>
      </c>
      <c r="J767" s="225" t="s">
        <v>6427</v>
      </c>
      <c r="K767" s="224" t="s">
        <v>845</v>
      </c>
      <c r="L767" s="225" t="s">
        <v>1260</v>
      </c>
      <c r="M767" s="224" t="s">
        <v>877</v>
      </c>
      <c r="N767" s="224" t="s">
        <v>878</v>
      </c>
      <c r="O767" s="224" t="s">
        <v>848</v>
      </c>
      <c r="P767" s="225" t="s">
        <v>6428</v>
      </c>
      <c r="Q767" s="224" t="s">
        <v>795</v>
      </c>
      <c r="R767" s="225" t="s">
        <v>1260</v>
      </c>
      <c r="S767" s="225" t="s">
        <v>6429</v>
      </c>
      <c r="T767" s="225" t="s">
        <v>6427</v>
      </c>
      <c r="U767" s="224" t="s">
        <v>1260</v>
      </c>
      <c r="V767" s="224" t="s">
        <v>1260</v>
      </c>
      <c r="W767" s="224" t="s">
        <v>850</v>
      </c>
      <c r="X767" s="228" t="str">
        <f>VLOOKUP(HelpMe7[[#This Row],[Technician]],Technicians[#All],3,FALSE)</f>
        <v>RAK Ceramics</v>
      </c>
      <c r="Y767" s="228" t="str">
        <f>VLOOKUP(HelpMe7[[#This Row],[Technician]],Technicians[#All],2,FALSE)</f>
        <v>SAP SD</v>
      </c>
      <c r="Z767" s="233" t="e">
        <f>IF((TEXT("Oct 28, 2024 00:00 AM","mmm dd, yyyy hh:mm") - TEXT(HelpMe7[[#This Row],[Updated Creation Date]],"mmm dd, yyyy hh:mm"))&gt;0, "Yes","No")</f>
        <v>#VALUE!</v>
      </c>
      <c r="AA767" s="230">
        <f ca="1">IF(HelpMe7[[#This Row],[Updated Resolved Date]]="-",NOW()-TEXT(HelpMe7[[#This Row],[Updated Creation Date]],"mmm dd, yyyy hh:mm"),HelpMe7[[#This Row],[Updated Resolved Date]]-HelpMe7[[#This Row],[Updated Creation Date]])</f>
        <v>63.35197349536611</v>
      </c>
      <c r="AB767" s="231" t="e">
        <f>YEAR(TEXT(HelpMe7[[#This Row],[Updated Creation Date]],"mmm dd, yyyy hh:mm"))</f>
        <v>#VALUE!</v>
      </c>
      <c r="AC767" s="228" t="e">
        <f>WEEKNUM(TEXT(HelpMe7[[#This Row],[Updated Creation Date]],"mmm dd, yyyy hh:mm"),2)</f>
        <v>#VALUE!</v>
      </c>
      <c r="AD767" s="228" t="e">
        <f>_xlfn.CONCAT(HelpMe7[[#This Row],[Year]],"-W",HelpMe7[[#This Row],[Week'#]])</f>
        <v>#VALUE!</v>
      </c>
      <c r="AE767" s="228" t="str">
        <f>IFERROR(VLOOKUP(HelpMe7[[#This Row],[ID]],CGTracker[#All],11,FALSE),"No CG Status Found")</f>
        <v>No CG Status Found</v>
      </c>
      <c r="AF767" s="228" t="e">
        <f>MONTH(TEXT(HelpMe7[[#This Row],[Updated Creation Date]],"mmm dd, yyyy hh:mm"))</f>
        <v>#VALUE!</v>
      </c>
      <c r="AG767" s="228" t="e">
        <f>_xlfn.CONCAT(HelpMe7[[#This Row],[Year]],"-M",HelpMe7[[#This Row],[Month]])</f>
        <v>#VALUE!</v>
      </c>
      <c r="AH767" s="228" t="str">
        <f ca="1">IF(HelpMe7[[#This Row],[Age]]&lt;2,"Less than 2",IF(HelpMe7[[#This Row],[Age]]&lt;5,"From 2 to 5",IF(HelpMe7[[#This Row],[Age]]&lt;10,"From 5 to 10","More than 10")))</f>
        <v>More than 10</v>
      </c>
      <c r="AI7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45589.433333333334</v>
      </c>
      <c r="AJ7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68" spans="1:36" ht="26">
      <c r="A768" s="237" t="s">
        <v>6430</v>
      </c>
      <c r="B768" s="224" t="s">
        <v>156</v>
      </c>
      <c r="C768" s="224" t="s">
        <v>861</v>
      </c>
      <c r="D768" s="1" t="s">
        <v>1603</v>
      </c>
      <c r="E768" s="224" t="s">
        <v>911</v>
      </c>
      <c r="F768" s="224" t="s">
        <v>518</v>
      </c>
      <c r="G768" s="224" t="s">
        <v>516</v>
      </c>
      <c r="H768" s="224" t="s">
        <v>403</v>
      </c>
      <c r="I768" s="227" t="s">
        <v>6431</v>
      </c>
      <c r="J768" s="225" t="s">
        <v>6432</v>
      </c>
      <c r="K768" s="224" t="s">
        <v>845</v>
      </c>
      <c r="L768" s="225" t="s">
        <v>4475</v>
      </c>
      <c r="M768" s="224" t="s">
        <v>911</v>
      </c>
      <c r="N768" s="224" t="s">
        <v>912</v>
      </c>
      <c r="O768" s="224" t="s">
        <v>964</v>
      </c>
      <c r="P768" s="225" t="s">
        <v>4475</v>
      </c>
      <c r="Q768" s="224" t="s">
        <v>861</v>
      </c>
      <c r="R768" s="225" t="s">
        <v>6433</v>
      </c>
      <c r="S768" s="225" t="s">
        <v>6434</v>
      </c>
      <c r="T768" s="225" t="s">
        <v>6432</v>
      </c>
      <c r="U768" s="224" t="s">
        <v>1260</v>
      </c>
      <c r="V768" s="224" t="s">
        <v>6435</v>
      </c>
      <c r="W768" s="224" t="s">
        <v>850</v>
      </c>
      <c r="X768" s="228" t="str">
        <f>VLOOKUP(HelpMe7[[#This Row],[Technician]],Technicians[#All],3,FALSE)</f>
        <v>Capgemini</v>
      </c>
      <c r="Y768" s="228" t="str">
        <f>VLOOKUP(HelpMe7[[#This Row],[Technician]],Technicians[#All],2,FALSE)</f>
        <v>SAP SD</v>
      </c>
      <c r="Z768" s="233" t="e">
        <f>IF((TEXT("Oct 28, 2024 00:00 AM","mmm dd, yyyy hh:mm") - TEXT(HelpMe7[[#This Row],[Updated Creation Date]],"mmm dd, yyyy hh:mm"))&gt;0, "Yes","No")</f>
        <v>#VALUE!</v>
      </c>
      <c r="AA768" s="230">
        <f ca="1">IF(HelpMe7[[#This Row],[Updated Resolved Date]]="-",NOW()-TEXT(HelpMe7[[#This Row],[Updated Creation Date]],"mmm dd, yyyy hh:mm"),HelpMe7[[#This Row],[Updated Resolved Date]]-HelpMe7[[#This Row],[Updated Creation Date]])</f>
        <v>20.831944444442343</v>
      </c>
      <c r="AB768" s="231" t="e">
        <f>YEAR(TEXT(HelpMe7[[#This Row],[Updated Creation Date]],"mmm dd, yyyy hh:mm"))</f>
        <v>#VALUE!</v>
      </c>
      <c r="AC768" s="228" t="e">
        <f>WEEKNUM(TEXT(HelpMe7[[#This Row],[Updated Creation Date]],"mmm dd, yyyy hh:mm"),2)</f>
        <v>#VALUE!</v>
      </c>
      <c r="AD768" s="228" t="e">
        <f>_xlfn.CONCAT(HelpMe7[[#This Row],[Year]],"-W",HelpMe7[[#This Row],[Week'#]])</f>
        <v>#VALUE!</v>
      </c>
      <c r="AE768" s="228" t="str">
        <f>IFERROR(VLOOKUP(HelpMe7[[#This Row],[ID]],CGTracker[#All],11,FALSE),"No CG Status Found")</f>
        <v>No CG Status Found</v>
      </c>
      <c r="AF768" s="228" t="e">
        <f>MONTH(TEXT(HelpMe7[[#This Row],[Updated Creation Date]],"mmm dd, yyyy hh:mm"))</f>
        <v>#VALUE!</v>
      </c>
      <c r="AG768" s="228" t="e">
        <f>_xlfn.CONCAT(HelpMe7[[#This Row],[Year]],"-M",HelpMe7[[#This Row],[Month]])</f>
        <v>#VALUE!</v>
      </c>
      <c r="AH768" s="228" t="str">
        <f ca="1">IF(HelpMe7[[#This Row],[Age]]&lt;2,"Less than 2",IF(HelpMe7[[#This Row],[Age]]&lt;5,"From 2 to 5",IF(HelpMe7[[#This Row],[Age]]&lt;10,"From 5 to 10","More than 10")))</f>
        <v>More than 10</v>
      </c>
      <c r="AI7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45589.683333333334</v>
      </c>
      <c r="AJ7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45610.515277777777</v>
      </c>
    </row>
    <row r="769" spans="1:36" ht="26">
      <c r="A769" s="237" t="s">
        <v>6436</v>
      </c>
      <c r="B769" s="224" t="s">
        <v>156</v>
      </c>
      <c r="C769" s="224" t="s">
        <v>861</v>
      </c>
      <c r="D769" s="1" t="s">
        <v>1302</v>
      </c>
      <c r="E769" s="224" t="s">
        <v>950</v>
      </c>
      <c r="F769" s="224" t="s">
        <v>603</v>
      </c>
      <c r="G769" s="224" t="s">
        <v>899</v>
      </c>
      <c r="H769" s="224" t="s">
        <v>403</v>
      </c>
      <c r="I769" s="227" t="s">
        <v>6414</v>
      </c>
      <c r="J769" s="225" t="s">
        <v>6437</v>
      </c>
      <c r="K769" s="224" t="s">
        <v>845</v>
      </c>
      <c r="L769" s="225" t="s">
        <v>3686</v>
      </c>
      <c r="M769" s="224" t="s">
        <v>950</v>
      </c>
      <c r="N769" s="224" t="s">
        <v>924</v>
      </c>
      <c r="O769" s="224" t="s">
        <v>848</v>
      </c>
      <c r="P769" s="225" t="s">
        <v>3686</v>
      </c>
      <c r="Q769" s="224" t="s">
        <v>795</v>
      </c>
      <c r="R769" s="225" t="s">
        <v>6438</v>
      </c>
      <c r="S769" s="225" t="s">
        <v>6439</v>
      </c>
      <c r="T769" s="225" t="s">
        <v>6437</v>
      </c>
      <c r="U769" s="224" t="s">
        <v>1260</v>
      </c>
      <c r="V769" s="224" t="s">
        <v>6440</v>
      </c>
      <c r="W769" s="224" t="s">
        <v>850</v>
      </c>
      <c r="X769" s="228" t="str">
        <f>VLOOKUP(HelpMe7[[#This Row],[Technician]],Technicians[#All],3,FALSE)</f>
        <v>RAK Ceramics</v>
      </c>
      <c r="Y769" s="228" t="str">
        <f>VLOOKUP(HelpMe7[[#This Row],[Technician]],Technicians[#All],2,FALSE)</f>
        <v>SAP ABAP</v>
      </c>
      <c r="Z769" s="233" t="e">
        <f>IF((TEXT("Oct 28, 2024 00:00 AM","mmm dd, yyyy hh:mm") - TEXT(HelpMe7[[#This Row],[Updated Creation Date]],"mmm dd, yyyy hh:mm"))&gt;0, "Yes","No")</f>
        <v>#VALUE!</v>
      </c>
      <c r="AA769" s="230">
        <f ca="1">IF(HelpMe7[[#This Row],[Updated Resolved Date]]="-",NOW()-TEXT(HelpMe7[[#This Row],[Updated Creation Date]],"mmm dd, yyyy hh:mm"),HelpMe7[[#This Row],[Updated Resolved Date]]-HelpMe7[[#This Row],[Updated Creation Date]])</f>
        <v>5.1673611111109494</v>
      </c>
      <c r="AB769" s="231" t="e">
        <f>YEAR(TEXT(HelpMe7[[#This Row],[Updated Creation Date]],"mmm dd, yyyy hh:mm"))</f>
        <v>#VALUE!</v>
      </c>
      <c r="AC769" s="228" t="e">
        <f>WEEKNUM(TEXT(HelpMe7[[#This Row],[Updated Creation Date]],"mmm dd, yyyy hh:mm"),2)</f>
        <v>#VALUE!</v>
      </c>
      <c r="AD769" s="228" t="e">
        <f>_xlfn.CONCAT(HelpMe7[[#This Row],[Year]],"-W",HelpMe7[[#This Row],[Week'#]])</f>
        <v>#VALUE!</v>
      </c>
      <c r="AE769" s="228" t="str">
        <f>IFERROR(VLOOKUP(HelpMe7[[#This Row],[ID]],CGTracker[#All],11,FALSE),"No CG Status Found")</f>
        <v>No CG Status Found</v>
      </c>
      <c r="AF769" s="228" t="e">
        <f>MONTH(TEXT(HelpMe7[[#This Row],[Updated Creation Date]],"mmm dd, yyyy hh:mm"))</f>
        <v>#VALUE!</v>
      </c>
      <c r="AG769" s="228" t="e">
        <f>_xlfn.CONCAT(HelpMe7[[#This Row],[Year]],"-M",HelpMe7[[#This Row],[Month]])</f>
        <v>#VALUE!</v>
      </c>
      <c r="AH769" s="228" t="str">
        <f ca="1">IF(HelpMe7[[#This Row],[Age]]&lt;2,"Less than 2",IF(HelpMe7[[#This Row],[Age]]&lt;5,"From 2 to 5",IF(HelpMe7[[#This Row],[Age]]&lt;10,"From 5 to 10","More than 10")))</f>
        <v>From 5 to 10</v>
      </c>
      <c r="AI7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45594.667361111111</v>
      </c>
    </row>
    <row r="770" spans="1:36" ht="26">
      <c r="A770" s="237" t="s">
        <v>6441</v>
      </c>
      <c r="B770" s="224" t="s">
        <v>117</v>
      </c>
      <c r="C770" s="224" t="s">
        <v>795</v>
      </c>
      <c r="D770" s="1" t="s">
        <v>1279</v>
      </c>
      <c r="E770" s="224" t="s">
        <v>1280</v>
      </c>
      <c r="F770" s="224" t="s">
        <v>854</v>
      </c>
      <c r="G770" s="224" t="s">
        <v>855</v>
      </c>
      <c r="H770" s="224" t="s">
        <v>268</v>
      </c>
      <c r="I770" s="227" t="s">
        <v>6442</v>
      </c>
      <c r="J770" s="225" t="s">
        <v>6443</v>
      </c>
      <c r="K770" s="224" t="s">
        <v>845</v>
      </c>
      <c r="L770" s="225" t="s">
        <v>1260</v>
      </c>
      <c r="M770" s="224" t="s">
        <v>948</v>
      </c>
      <c r="N770" s="224" t="s">
        <v>895</v>
      </c>
      <c r="O770" s="224" t="s">
        <v>848</v>
      </c>
      <c r="P770" s="225" t="s">
        <v>6444</v>
      </c>
      <c r="Q770" s="224" t="s">
        <v>795</v>
      </c>
      <c r="R770" s="225" t="s">
        <v>1260</v>
      </c>
      <c r="S770" s="225" t="s">
        <v>1260</v>
      </c>
      <c r="T770" s="225" t="s">
        <v>6443</v>
      </c>
      <c r="U770" s="224" t="s">
        <v>845</v>
      </c>
      <c r="V770" s="224" t="s">
        <v>6445</v>
      </c>
      <c r="W770" s="224" t="s">
        <v>850</v>
      </c>
      <c r="X770" s="228" t="str">
        <f>VLOOKUP(HelpMe7[[#This Row],[Technician]],Technicians[#All],3,FALSE)</f>
        <v>RAK Ceramics</v>
      </c>
      <c r="Y770" s="228" t="str">
        <f>VLOOKUP(HelpMe7[[#This Row],[Technician]],Technicians[#All],2,FALSE)</f>
        <v>SAP PP</v>
      </c>
      <c r="Z770" s="233" t="e">
        <f>IF((TEXT("Oct 28, 2024 00:00 AM","mmm dd, yyyy hh:mm") - TEXT(HelpMe7[[#This Row],[Updated Creation Date]],"mmm dd, yyyy hh:mm"))&gt;0, "Yes","No")</f>
        <v>#VALUE!</v>
      </c>
      <c r="AA770" s="230">
        <f ca="1">IF(HelpMe7[[#This Row],[Updated Resolved Date]]="-",NOW()-TEXT(HelpMe7[[#This Row],[Updated Creation Date]],"mmm dd, yyyy hh:mm"),HelpMe7[[#This Row],[Updated Resolved Date]]-HelpMe7[[#This Row],[Updated Creation Date]])</f>
        <v>62.077667939811363</v>
      </c>
      <c r="AB770" s="231" t="e">
        <f>YEAR(TEXT(HelpMe7[[#This Row],[Updated Creation Date]],"mmm dd, yyyy hh:mm"))</f>
        <v>#VALUE!</v>
      </c>
      <c r="AC770" s="228" t="e">
        <f>WEEKNUM(TEXT(HelpMe7[[#This Row],[Updated Creation Date]],"mmm dd, yyyy hh:mm"),2)</f>
        <v>#VALUE!</v>
      </c>
      <c r="AD770" s="228" t="e">
        <f>_xlfn.CONCAT(HelpMe7[[#This Row],[Year]],"-W",HelpMe7[[#This Row],[Week'#]])</f>
        <v>#VALUE!</v>
      </c>
      <c r="AE770" s="228" t="str">
        <f>IFERROR(VLOOKUP(HelpMe7[[#This Row],[ID]],CGTracker[#All],11,FALSE),"No CG Status Found")</f>
        <v>No CG Status Found</v>
      </c>
      <c r="AF770" s="228" t="e">
        <f>MONTH(TEXT(HelpMe7[[#This Row],[Updated Creation Date]],"mmm dd, yyyy hh:mm"))</f>
        <v>#VALUE!</v>
      </c>
      <c r="AG770" s="228" t="e">
        <f>_xlfn.CONCAT(HelpMe7[[#This Row],[Year]],"-M",HelpMe7[[#This Row],[Month]])</f>
        <v>#VALUE!</v>
      </c>
      <c r="AH770" s="228" t="str">
        <f ca="1">IF(HelpMe7[[#This Row],[Age]]&lt;2,"Less than 2",IF(HelpMe7[[#This Row],[Age]]&lt;5,"From 2 to 5",IF(HelpMe7[[#This Row],[Age]]&lt;10,"From 5 to 10","More than 10")))</f>
        <v>More than 10</v>
      </c>
      <c r="AI7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45590.707638888889</v>
      </c>
      <c r="AJ7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71" spans="1:36" ht="14.5">
      <c r="A771" s="237" t="s">
        <v>6446</v>
      </c>
      <c r="B771" s="224" t="s">
        <v>117</v>
      </c>
      <c r="C771" s="224" t="s">
        <v>906</v>
      </c>
      <c r="D771" s="1" t="s">
        <v>1711</v>
      </c>
      <c r="E771" s="224" t="s">
        <v>5876</v>
      </c>
      <c r="F771" s="224" t="s">
        <v>843</v>
      </c>
      <c r="G771" s="224" t="s">
        <v>844</v>
      </c>
      <c r="H771" s="224" t="s">
        <v>403</v>
      </c>
      <c r="I771" s="227" t="s">
        <v>6447</v>
      </c>
      <c r="J771" s="225" t="s">
        <v>6448</v>
      </c>
      <c r="K771" s="224" t="s">
        <v>845</v>
      </c>
      <c r="L771" s="225" t="s">
        <v>6308</v>
      </c>
      <c r="M771" s="224" t="s">
        <v>5876</v>
      </c>
      <c r="N771" s="224" t="s">
        <v>959</v>
      </c>
      <c r="O771" s="224" t="s">
        <v>848</v>
      </c>
      <c r="P771" s="225" t="s">
        <v>6308</v>
      </c>
      <c r="Q771" s="224" t="s">
        <v>861</v>
      </c>
      <c r="R771" s="225" t="s">
        <v>6449</v>
      </c>
      <c r="S771" s="225" t="s">
        <v>6449</v>
      </c>
      <c r="T771" s="225" t="s">
        <v>6448</v>
      </c>
      <c r="U771" s="224" t="s">
        <v>885</v>
      </c>
      <c r="V771" s="224" t="s">
        <v>1260</v>
      </c>
      <c r="W771" s="224" t="s">
        <v>850</v>
      </c>
      <c r="X771" s="228" t="str">
        <f>VLOOKUP(HelpMe7[[#This Row],[Technician]],Technicians[#All],3,FALSE)</f>
        <v>RAK Ceramics</v>
      </c>
      <c r="Y771" s="228" t="str">
        <f>VLOOKUP(HelpMe7[[#This Row],[Technician]],Technicians[#All],2,FALSE)</f>
        <v>SAP Basis</v>
      </c>
      <c r="Z771" s="233" t="e">
        <f>IF((TEXT("Oct 28, 2024 00:00 AM","mmm dd, yyyy hh:mm") - TEXT(HelpMe7[[#This Row],[Updated Creation Date]],"mmm dd, yyyy hh:mm"))&gt;0, "Yes","No")</f>
        <v>#VALUE!</v>
      </c>
      <c r="AA771" s="230">
        <f ca="1">IF(HelpMe7[[#This Row],[Updated Resolved Date]]="-",NOW()-TEXT(HelpMe7[[#This Row],[Updated Creation Date]],"mmm dd, yyyy hh:mm"),HelpMe7[[#This Row],[Updated Resolved Date]]-HelpMe7[[#This Row],[Updated Creation Date]])</f>
        <v>2.046527777776646</v>
      </c>
      <c r="AB771" s="231" t="e">
        <f>YEAR(TEXT(HelpMe7[[#This Row],[Updated Creation Date]],"mmm dd, yyyy hh:mm"))</f>
        <v>#VALUE!</v>
      </c>
      <c r="AC771" s="228" t="e">
        <f>WEEKNUM(TEXT(HelpMe7[[#This Row],[Updated Creation Date]],"mmm dd, yyyy hh:mm"),2)</f>
        <v>#VALUE!</v>
      </c>
      <c r="AD771" s="228" t="e">
        <f>_xlfn.CONCAT(HelpMe7[[#This Row],[Year]],"-W",HelpMe7[[#This Row],[Week'#]])</f>
        <v>#VALUE!</v>
      </c>
      <c r="AE771" s="228" t="str">
        <f>IFERROR(VLOOKUP(HelpMe7[[#This Row],[ID]],CGTracker[#All],11,FALSE),"No CG Status Found")</f>
        <v>No CG Status Found</v>
      </c>
      <c r="AF771" s="228" t="e">
        <f>MONTH(TEXT(HelpMe7[[#This Row],[Updated Creation Date]],"mmm dd, yyyy hh:mm"))</f>
        <v>#VALUE!</v>
      </c>
      <c r="AG771" s="228" t="e">
        <f>_xlfn.CONCAT(HelpMe7[[#This Row],[Year]],"-M",HelpMe7[[#This Row],[Month]])</f>
        <v>#VALUE!</v>
      </c>
      <c r="AH771" s="228" t="str">
        <f ca="1">IF(HelpMe7[[#This Row],[Age]]&lt;2,"Less than 2",IF(HelpMe7[[#This Row],[Age]]&lt;5,"From 2 to 5",IF(HelpMe7[[#This Row],[Age]]&lt;10,"From 5 to 10","More than 10")))</f>
        <v>From 2 to 5</v>
      </c>
      <c r="AI7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45593.386111111111</v>
      </c>
      <c r="AJ7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45595.432638888888</v>
      </c>
    </row>
    <row r="772" spans="1:36" ht="14.5">
      <c r="A772" s="237" t="s">
        <v>6450</v>
      </c>
      <c r="B772" s="224" t="s">
        <v>156</v>
      </c>
      <c r="C772" s="224" t="s">
        <v>861</v>
      </c>
      <c r="D772" s="1" t="s">
        <v>1021</v>
      </c>
      <c r="E772" s="224" t="s">
        <v>1022</v>
      </c>
      <c r="F772" s="224" t="s">
        <v>603</v>
      </c>
      <c r="G772" s="224" t="s">
        <v>942</v>
      </c>
      <c r="H772" s="224" t="s">
        <v>403</v>
      </c>
      <c r="I772" s="227" t="s">
        <v>6451</v>
      </c>
      <c r="J772" s="225" t="s">
        <v>6452</v>
      </c>
      <c r="K772" s="224" t="s">
        <v>845</v>
      </c>
      <c r="L772" s="225" t="s">
        <v>6453</v>
      </c>
      <c r="M772" s="224" t="s">
        <v>603</v>
      </c>
      <c r="N772" s="224" t="s">
        <v>971</v>
      </c>
      <c r="O772" s="224" t="s">
        <v>920</v>
      </c>
      <c r="P772" s="225" t="s">
        <v>6454</v>
      </c>
      <c r="Q772" s="224" t="s">
        <v>861</v>
      </c>
      <c r="R772" s="225" t="s">
        <v>6455</v>
      </c>
      <c r="S772" s="225" t="s">
        <v>6455</v>
      </c>
      <c r="T772" s="225" t="s">
        <v>6452</v>
      </c>
      <c r="U772" s="224" t="s">
        <v>1260</v>
      </c>
      <c r="V772" s="224" t="s">
        <v>1260</v>
      </c>
      <c r="W772" s="224" t="s">
        <v>850</v>
      </c>
      <c r="X772" s="228" t="str">
        <f>VLOOKUP(HelpMe7[[#This Row],[Technician]],Technicians[#All],3,FALSE)</f>
        <v>RAK Ceramics</v>
      </c>
      <c r="Y772" s="228" t="str">
        <f>VLOOKUP(HelpMe7[[#This Row],[Technician]],Technicians[#All],2,FALSE)</f>
        <v>SAP ABAP</v>
      </c>
      <c r="Z772" s="233" t="e">
        <f>IF((TEXT("Oct 28, 2024 00:00 AM","mmm dd, yyyy hh:mm") - TEXT(HelpMe7[[#This Row],[Updated Creation Date]],"mmm dd, yyyy hh:mm"))&gt;0, "Yes","No")</f>
        <v>#VALUE!</v>
      </c>
      <c r="AA772" s="230">
        <f ca="1">IF(HelpMe7[[#This Row],[Updated Resolved Date]]="-",NOW()-TEXT(HelpMe7[[#This Row],[Updated Creation Date]],"mmm dd, yyyy hh:mm"),HelpMe7[[#This Row],[Updated Resolved Date]]-HelpMe7[[#This Row],[Updated Creation Date]])</f>
        <v>3.8090277777810115</v>
      </c>
      <c r="AB772" s="231" t="e">
        <f>YEAR(TEXT(HelpMe7[[#This Row],[Updated Creation Date]],"mmm dd, yyyy hh:mm"))</f>
        <v>#VALUE!</v>
      </c>
      <c r="AC772" s="228" t="e">
        <f>WEEKNUM(TEXT(HelpMe7[[#This Row],[Updated Creation Date]],"mmm dd, yyyy hh:mm"),2)</f>
        <v>#VALUE!</v>
      </c>
      <c r="AD772" s="228" t="e">
        <f>_xlfn.CONCAT(HelpMe7[[#This Row],[Year]],"-W",HelpMe7[[#This Row],[Week'#]])</f>
        <v>#VALUE!</v>
      </c>
      <c r="AE772" s="228" t="str">
        <f>IFERROR(VLOOKUP(HelpMe7[[#This Row],[ID]],CGTracker[#All],11,FALSE),"No CG Status Found")</f>
        <v>No CG Status Found</v>
      </c>
      <c r="AF772" s="228" t="e">
        <f>MONTH(TEXT(HelpMe7[[#This Row],[Updated Creation Date]],"mmm dd, yyyy hh:mm"))</f>
        <v>#VALUE!</v>
      </c>
      <c r="AG772" s="228" t="e">
        <f>_xlfn.CONCAT(HelpMe7[[#This Row],[Year]],"-M",HelpMe7[[#This Row],[Month]])</f>
        <v>#VALUE!</v>
      </c>
      <c r="AH772" s="228" t="str">
        <f ca="1">IF(HelpMe7[[#This Row],[Age]]&lt;2,"Less than 2",IF(HelpMe7[[#This Row],[Age]]&lt;5,"From 2 to 5",IF(HelpMe7[[#This Row],[Age]]&lt;10,"From 5 to 10","More than 10")))</f>
        <v>From 2 to 5</v>
      </c>
      <c r="AI7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45590.626388888886</v>
      </c>
      <c r="AJ7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45594.435416666667</v>
      </c>
    </row>
    <row r="773" spans="1:36" ht="26">
      <c r="A773" s="237" t="s">
        <v>6456</v>
      </c>
      <c r="B773" s="224" t="s">
        <v>156</v>
      </c>
      <c r="C773" s="224" t="s">
        <v>861</v>
      </c>
      <c r="D773" s="1" t="s">
        <v>6457</v>
      </c>
      <c r="E773" s="224" t="s">
        <v>936</v>
      </c>
      <c r="F773" s="224" t="s">
        <v>518</v>
      </c>
      <c r="G773" s="224" t="s">
        <v>516</v>
      </c>
      <c r="H773" s="224" t="s">
        <v>746</v>
      </c>
      <c r="I773" s="227" t="s">
        <v>6458</v>
      </c>
      <c r="J773" s="225" t="s">
        <v>6459</v>
      </c>
      <c r="K773" s="224" t="s">
        <v>845</v>
      </c>
      <c r="L773" s="225" t="s">
        <v>1260</v>
      </c>
      <c r="M773" s="224" t="s">
        <v>936</v>
      </c>
      <c r="N773" s="224" t="s">
        <v>878</v>
      </c>
      <c r="O773" s="224" t="s">
        <v>920</v>
      </c>
      <c r="P773" s="225" t="s">
        <v>6460</v>
      </c>
      <c r="Q773" s="224" t="s">
        <v>861</v>
      </c>
      <c r="R773" s="225" t="s">
        <v>1260</v>
      </c>
      <c r="S773" s="225" t="s">
        <v>6461</v>
      </c>
      <c r="T773" s="225" t="s">
        <v>6459</v>
      </c>
      <c r="U773" s="224" t="s">
        <v>1260</v>
      </c>
      <c r="V773" s="224" t="s">
        <v>6462</v>
      </c>
      <c r="W773" s="224" t="s">
        <v>850</v>
      </c>
      <c r="X773" s="228" t="str">
        <f>VLOOKUP(HelpMe7[[#This Row],[Technician]],Technicians[#All],3,FALSE)</f>
        <v>Capgemini</v>
      </c>
      <c r="Y773" s="228" t="str">
        <f>VLOOKUP(HelpMe7[[#This Row],[Technician]],Technicians[#All],2,FALSE)</f>
        <v>SAP SD</v>
      </c>
      <c r="Z773" s="233" t="e">
        <f>IF((TEXT("Oct 28, 2024 00:00 AM","mmm dd, yyyy hh:mm") - TEXT(HelpMe7[[#This Row],[Updated Creation Date]],"mmm dd, yyyy hh:mm"))&gt;0, "Yes","No")</f>
        <v>#VALUE!</v>
      </c>
      <c r="AA773" s="230">
        <f ca="1">IF(HelpMe7[[#This Row],[Updated Resolved Date]]="-",NOW()-TEXT(HelpMe7[[#This Row],[Updated Creation Date]],"mmm dd, yyyy hh:mm"),HelpMe7[[#This Row],[Updated Resolved Date]]-HelpMe7[[#This Row],[Updated Creation Date]])</f>
        <v>62.406140162034717</v>
      </c>
      <c r="AB773" s="231" t="e">
        <f>YEAR(TEXT(HelpMe7[[#This Row],[Updated Creation Date]],"mmm dd, yyyy hh:mm"))</f>
        <v>#VALUE!</v>
      </c>
      <c r="AC773" s="228" t="e">
        <f>WEEKNUM(TEXT(HelpMe7[[#This Row],[Updated Creation Date]],"mmm dd, yyyy hh:mm"),2)</f>
        <v>#VALUE!</v>
      </c>
      <c r="AD773" s="228" t="e">
        <f>_xlfn.CONCAT(HelpMe7[[#This Row],[Year]],"-W",HelpMe7[[#This Row],[Week'#]])</f>
        <v>#VALUE!</v>
      </c>
      <c r="AE773" s="228" t="str">
        <f>IFERROR(VLOOKUP(HelpMe7[[#This Row],[ID]],CGTracker[#All],11,FALSE),"No CG Status Found")</f>
        <v>No CG Status Found</v>
      </c>
      <c r="AF773" s="228" t="e">
        <f>MONTH(TEXT(HelpMe7[[#This Row],[Updated Creation Date]],"mmm dd, yyyy hh:mm"))</f>
        <v>#VALUE!</v>
      </c>
      <c r="AG773" s="228" t="e">
        <f>_xlfn.CONCAT(HelpMe7[[#This Row],[Year]],"-M",HelpMe7[[#This Row],[Month]])</f>
        <v>#VALUE!</v>
      </c>
      <c r="AH773" s="228" t="str">
        <f ca="1">IF(HelpMe7[[#This Row],[Age]]&lt;2,"Less than 2",IF(HelpMe7[[#This Row],[Age]]&lt;5,"From 2 to 5",IF(HelpMe7[[#This Row],[Age]]&lt;10,"From 5 to 10","More than 10")))</f>
        <v>More than 10</v>
      </c>
      <c r="AI7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45590.379166666666</v>
      </c>
      <c r="AJ7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74" spans="1:36" ht="26">
      <c r="A774" s="237" t="s">
        <v>6463</v>
      </c>
      <c r="B774" s="224" t="s">
        <v>156</v>
      </c>
      <c r="C774" s="224" t="s">
        <v>861</v>
      </c>
      <c r="D774" s="1" t="s">
        <v>1337</v>
      </c>
      <c r="E774" s="224" t="s">
        <v>1338</v>
      </c>
      <c r="F774" s="224" t="s">
        <v>963</v>
      </c>
      <c r="G774" s="224" t="s">
        <v>855</v>
      </c>
      <c r="H774" s="224" t="s">
        <v>403</v>
      </c>
      <c r="I774" s="227" t="s">
        <v>6464</v>
      </c>
      <c r="J774" s="225" t="s">
        <v>6465</v>
      </c>
      <c r="K774" s="224" t="s">
        <v>845</v>
      </c>
      <c r="L774" s="225" t="s">
        <v>6466</v>
      </c>
      <c r="M774" s="224" t="s">
        <v>1338</v>
      </c>
      <c r="N774" s="224" t="s">
        <v>1339</v>
      </c>
      <c r="O774" s="224" t="s">
        <v>848</v>
      </c>
      <c r="P774" s="225" t="s">
        <v>6466</v>
      </c>
      <c r="Q774" s="224" t="s">
        <v>795</v>
      </c>
      <c r="R774" s="225" t="s">
        <v>6467</v>
      </c>
      <c r="S774" s="225" t="s">
        <v>6468</v>
      </c>
      <c r="T774" s="225" t="s">
        <v>6465</v>
      </c>
      <c r="U774" s="224" t="s">
        <v>1260</v>
      </c>
      <c r="V774" s="224" t="s">
        <v>1260</v>
      </c>
      <c r="W774" s="224" t="s">
        <v>850</v>
      </c>
      <c r="X774" s="228" t="str">
        <f>VLOOKUP(HelpMe7[[#This Row],[Technician]],Technicians[#All],3,FALSE)</f>
        <v>RAK Ceramics</v>
      </c>
      <c r="Y774" s="228" t="str">
        <f>VLOOKUP(HelpMe7[[#This Row],[Technician]],Technicians[#All],2,FALSE)</f>
        <v>Business Head India</v>
      </c>
      <c r="Z774" s="233" t="e">
        <f>IF((TEXT("Oct 28, 2024 00:00 AM","mmm dd, yyyy hh:mm") - TEXT(HelpMe7[[#This Row],[Updated Creation Date]],"mmm dd, yyyy hh:mm"))&gt;0, "Yes","No")</f>
        <v>#VALUE!</v>
      </c>
      <c r="AA774" s="230">
        <f ca="1">IF(HelpMe7[[#This Row],[Updated Resolved Date]]="-",NOW()-TEXT(HelpMe7[[#This Row],[Updated Creation Date]],"mmm dd, yyyy hh:mm"),HelpMe7[[#This Row],[Updated Resolved Date]]-HelpMe7[[#This Row],[Updated Creation Date]])</f>
        <v>7.3187499999985448</v>
      </c>
      <c r="AB774" s="231" t="e">
        <f>YEAR(TEXT(HelpMe7[[#This Row],[Updated Creation Date]],"mmm dd, yyyy hh:mm"))</f>
        <v>#VALUE!</v>
      </c>
      <c r="AC774" s="228" t="e">
        <f>WEEKNUM(TEXT(HelpMe7[[#This Row],[Updated Creation Date]],"mmm dd, yyyy hh:mm"),2)</f>
        <v>#VALUE!</v>
      </c>
      <c r="AD774" s="228" t="e">
        <f>_xlfn.CONCAT(HelpMe7[[#This Row],[Year]],"-W",HelpMe7[[#This Row],[Week'#]])</f>
        <v>#VALUE!</v>
      </c>
      <c r="AE774" s="228" t="str">
        <f>IFERROR(VLOOKUP(HelpMe7[[#This Row],[ID]],CGTracker[#All],11,FALSE),"No CG Status Found")</f>
        <v>No CG Status Found</v>
      </c>
      <c r="AF774" s="228" t="e">
        <f>MONTH(TEXT(HelpMe7[[#This Row],[Updated Creation Date]],"mmm dd, yyyy hh:mm"))</f>
        <v>#VALUE!</v>
      </c>
      <c r="AG774" s="228" t="e">
        <f>_xlfn.CONCAT(HelpMe7[[#This Row],[Year]],"-M",HelpMe7[[#This Row],[Month]])</f>
        <v>#VALUE!</v>
      </c>
      <c r="AH774" s="228" t="str">
        <f ca="1">IF(HelpMe7[[#This Row],[Age]]&lt;2,"Less than 2",IF(HelpMe7[[#This Row],[Age]]&lt;5,"From 2 to 5",IF(HelpMe7[[#This Row],[Age]]&lt;10,"From 5 to 10","More than 10")))</f>
        <v>From 5 to 10</v>
      </c>
      <c r="AI7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45594.395138888889</v>
      </c>
      <c r="AJ7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45601.713888888888</v>
      </c>
    </row>
    <row r="775" spans="1:36" ht="26">
      <c r="A775" s="237" t="s">
        <v>6469</v>
      </c>
      <c r="B775" s="224" t="s">
        <v>156</v>
      </c>
      <c r="C775" s="224" t="s">
        <v>906</v>
      </c>
      <c r="D775" s="1" t="s">
        <v>2201</v>
      </c>
      <c r="E775" s="224" t="s">
        <v>917</v>
      </c>
      <c r="F775" s="224" t="s">
        <v>843</v>
      </c>
      <c r="G775" s="224" t="s">
        <v>844</v>
      </c>
      <c r="H775" s="224" t="s">
        <v>403</v>
      </c>
      <c r="I775" s="227" t="s">
        <v>6470</v>
      </c>
      <c r="J775" s="225" t="s">
        <v>6471</v>
      </c>
      <c r="K775" s="224" t="s">
        <v>885</v>
      </c>
      <c r="L775" s="225" t="s">
        <v>5591</v>
      </c>
      <c r="M775" s="224" t="s">
        <v>917</v>
      </c>
      <c r="N775" s="224" t="s">
        <v>880</v>
      </c>
      <c r="O775" s="224" t="s">
        <v>848</v>
      </c>
      <c r="P775" s="225" t="s">
        <v>5591</v>
      </c>
      <c r="Q775" s="224" t="s">
        <v>861</v>
      </c>
      <c r="R775" s="225" t="s">
        <v>6141</v>
      </c>
      <c r="S775" s="225" t="s">
        <v>6472</v>
      </c>
      <c r="T775" s="225" t="s">
        <v>6471</v>
      </c>
      <c r="U775" s="224" t="s">
        <v>1260</v>
      </c>
      <c r="V775" s="224" t="s">
        <v>1260</v>
      </c>
      <c r="W775" s="224" t="s">
        <v>888</v>
      </c>
      <c r="X775" s="228" t="str">
        <f>VLOOKUP(HelpMe7[[#This Row],[Technician]],Technicians[#All],3,FALSE)</f>
        <v>RAK Ceramics</v>
      </c>
      <c r="Y775" s="228" t="str">
        <f>VLOOKUP(HelpMe7[[#This Row],[Technician]],Technicians[#All],2,FALSE)</f>
        <v>SAP Basis</v>
      </c>
      <c r="Z775" s="233" t="e">
        <f>IF((TEXT("Oct 28, 2024 00:00 AM","mmm dd, yyyy hh:mm") - TEXT(HelpMe7[[#This Row],[Updated Creation Date]],"mmm dd, yyyy hh:mm"))&gt;0, "Yes","No")</f>
        <v>#VALUE!</v>
      </c>
      <c r="AA775" s="230">
        <f ca="1">IF(HelpMe7[[#This Row],[Updated Resolved Date]]="-",NOW()-TEXT(HelpMe7[[#This Row],[Updated Creation Date]],"mmm dd, yyyy hh:mm"),HelpMe7[[#This Row],[Updated Resolved Date]]-HelpMe7[[#This Row],[Updated Creation Date]])</f>
        <v>0.70138888889050577</v>
      </c>
      <c r="AB775" s="231" t="e">
        <f>YEAR(TEXT(HelpMe7[[#This Row],[Updated Creation Date]],"mmm dd, yyyy hh:mm"))</f>
        <v>#VALUE!</v>
      </c>
      <c r="AC775" s="228" t="e">
        <f>WEEKNUM(TEXT(HelpMe7[[#This Row],[Updated Creation Date]],"mmm dd, yyyy hh:mm"),2)</f>
        <v>#VALUE!</v>
      </c>
      <c r="AD775" s="228" t="e">
        <f>_xlfn.CONCAT(HelpMe7[[#This Row],[Year]],"-W",HelpMe7[[#This Row],[Week'#]])</f>
        <v>#VALUE!</v>
      </c>
      <c r="AE775" s="228" t="str">
        <f>IFERROR(VLOOKUP(HelpMe7[[#This Row],[ID]],CGTracker[#All],11,FALSE),"No CG Status Found")</f>
        <v>No CG Status Found</v>
      </c>
      <c r="AF775" s="228" t="e">
        <f>MONTH(TEXT(HelpMe7[[#This Row],[Updated Creation Date]],"mmm dd, yyyy hh:mm"))</f>
        <v>#VALUE!</v>
      </c>
      <c r="AG775" s="228" t="e">
        <f>_xlfn.CONCAT(HelpMe7[[#This Row],[Year]],"-M",HelpMe7[[#This Row],[Month]])</f>
        <v>#VALUE!</v>
      </c>
      <c r="AH775" s="228" t="str">
        <f ca="1">IF(HelpMe7[[#This Row],[Age]]&lt;2,"Less than 2",IF(HelpMe7[[#This Row],[Age]]&lt;5,"From 2 to 5",IF(HelpMe7[[#This Row],[Age]]&lt;10,"From 5 to 10","More than 10")))</f>
        <v>Less than 2</v>
      </c>
      <c r="AI7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45594.71597222222</v>
      </c>
      <c r="AJ7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76" spans="1:36" ht="14.5">
      <c r="A776" s="237" t="s">
        <v>6473</v>
      </c>
      <c r="B776" s="224" t="s">
        <v>117</v>
      </c>
      <c r="C776" s="224" t="s">
        <v>861</v>
      </c>
      <c r="D776" s="1" t="s">
        <v>1698</v>
      </c>
      <c r="E776" s="224" t="s">
        <v>1699</v>
      </c>
      <c r="F776" s="224" t="s">
        <v>843</v>
      </c>
      <c r="G776" s="224" t="s">
        <v>844</v>
      </c>
      <c r="H776" s="224" t="s">
        <v>403</v>
      </c>
      <c r="I776" s="227" t="s">
        <v>5499</v>
      </c>
      <c r="J776" s="225" t="s">
        <v>6474</v>
      </c>
      <c r="K776" s="224" t="s">
        <v>845</v>
      </c>
      <c r="L776" s="225" t="s">
        <v>6475</v>
      </c>
      <c r="M776" s="224" t="s">
        <v>1699</v>
      </c>
      <c r="N776" s="224" t="s">
        <v>927</v>
      </c>
      <c r="O776" s="224" t="s">
        <v>848</v>
      </c>
      <c r="P776" s="225" t="s">
        <v>6475</v>
      </c>
      <c r="Q776" s="224" t="s">
        <v>795</v>
      </c>
      <c r="R776" s="225" t="s">
        <v>6476</v>
      </c>
      <c r="S776" s="225" t="s">
        <v>6476</v>
      </c>
      <c r="T776" s="225" t="s">
        <v>6474</v>
      </c>
      <c r="U776" s="224" t="s">
        <v>845</v>
      </c>
      <c r="V776" s="224" t="s">
        <v>1260</v>
      </c>
      <c r="W776" s="224" t="s">
        <v>850</v>
      </c>
      <c r="X776" s="228" t="str">
        <f>VLOOKUP(HelpMe7[[#This Row],[Technician]],Technicians[#All],3,FALSE)</f>
        <v>RAK Ceramics</v>
      </c>
      <c r="Y776" s="228" t="str">
        <f>VLOOKUP(HelpMe7[[#This Row],[Technician]],Technicians[#All],2,FALSE)</f>
        <v>SAP Basis</v>
      </c>
      <c r="Z776" s="230" t="e">
        <f>IF((TEXT("Oct 28, 2024 00:00 AM","mmm dd, yyyy hh:mm") - TEXT(HelpMe7[[#This Row],[Updated Creation Date]],"mmm dd, yyyy hh:mm"))&gt;0, "Yes","No")</f>
        <v>#VALUE!</v>
      </c>
      <c r="AA776" s="230">
        <f ca="1">IF(HelpMe7[[#This Row],[Updated Resolved Date]]="-",NOW()-TEXT(HelpMe7[[#This Row],[Updated Creation Date]],"mmm dd, yyyy hh:mm"),HelpMe7[[#This Row],[Updated Resolved Date]]-HelpMe7[[#This Row],[Updated Creation Date]])</f>
        <v>7.0874999999941792</v>
      </c>
      <c r="AB776" s="231" t="e">
        <f>YEAR(TEXT(HelpMe7[[#This Row],[Updated Creation Date]],"mmm dd, yyyy hh:mm"))</f>
        <v>#VALUE!</v>
      </c>
      <c r="AC776" s="228" t="e">
        <f>WEEKNUM(TEXT(HelpMe7[[#This Row],[Updated Creation Date]],"mmm dd, yyyy hh:mm"),2)</f>
        <v>#VALUE!</v>
      </c>
      <c r="AD776" s="228" t="e">
        <f>_xlfn.CONCAT(HelpMe7[[#This Row],[Year]],"-W",HelpMe7[[#This Row],[Week'#]])</f>
        <v>#VALUE!</v>
      </c>
      <c r="AE776" s="228" t="str">
        <f>IFERROR(VLOOKUP(HelpMe7[[#This Row],[ID]],CGTracker[#All],11,FALSE),"No CG Status Found")</f>
        <v>No CG Status Found</v>
      </c>
      <c r="AF776" s="228" t="e">
        <f>MONTH(TEXT(HelpMe7[[#This Row],[Updated Creation Date]],"mmm dd, yyyy hh:mm"))</f>
        <v>#VALUE!</v>
      </c>
      <c r="AG776" s="228" t="e">
        <f>_xlfn.CONCAT(HelpMe7[[#This Row],[Year]],"-M",HelpMe7[[#This Row],[Month]])</f>
        <v>#VALUE!</v>
      </c>
      <c r="AH776" s="228" t="str">
        <f ca="1">IF(HelpMe7[[#This Row],[Age]]&lt;2,"Less than 2",IF(HelpMe7[[#This Row],[Age]]&lt;5,"From 2 to 5",IF(HelpMe7[[#This Row],[Age]]&lt;10,"From 5 to 10","More than 10")))</f>
        <v>From 5 to 10</v>
      </c>
      <c r="AI7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45594.529861111114</v>
      </c>
      <c r="AJ7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45601.617361111108</v>
      </c>
    </row>
    <row r="777" spans="1:36" ht="26">
      <c r="A777" s="237" t="s">
        <v>6477</v>
      </c>
      <c r="B777" s="224" t="s">
        <v>117</v>
      </c>
      <c r="C777" s="224" t="s">
        <v>906</v>
      </c>
      <c r="D777" s="1" t="s">
        <v>2313</v>
      </c>
      <c r="E777" s="224" t="s">
        <v>2081</v>
      </c>
      <c r="F777" s="224" t="s">
        <v>843</v>
      </c>
      <c r="G777" s="224" t="s">
        <v>844</v>
      </c>
      <c r="H777" s="224" t="s">
        <v>403</v>
      </c>
      <c r="I777" s="227" t="s">
        <v>6478</v>
      </c>
      <c r="J777" s="225" t="s">
        <v>6479</v>
      </c>
      <c r="K777" s="224" t="s">
        <v>885</v>
      </c>
      <c r="L777" s="225" t="s">
        <v>3103</v>
      </c>
      <c r="M777" s="224" t="s">
        <v>2081</v>
      </c>
      <c r="N777" s="224" t="s">
        <v>880</v>
      </c>
      <c r="O777" s="224" t="s">
        <v>848</v>
      </c>
      <c r="P777" s="225" t="s">
        <v>3103</v>
      </c>
      <c r="Q777" s="224" t="s">
        <v>861</v>
      </c>
      <c r="R777" s="225" t="s">
        <v>6480</v>
      </c>
      <c r="S777" s="225" t="s">
        <v>6480</v>
      </c>
      <c r="T777" s="225" t="s">
        <v>6479</v>
      </c>
      <c r="U777" s="224" t="s">
        <v>885</v>
      </c>
      <c r="V777" s="224" t="s">
        <v>1260</v>
      </c>
      <c r="W777" s="224" t="s">
        <v>888</v>
      </c>
      <c r="X777" s="228" t="str">
        <f>VLOOKUP(HelpMe7[[#This Row],[Technician]],Technicians[#All],3,FALSE)</f>
        <v>RAK Ceramics</v>
      </c>
      <c r="Y777" s="228" t="str">
        <f>VLOOKUP(HelpMe7[[#This Row],[Technician]],Technicians[#All],2,FALSE)</f>
        <v>SAP Basis</v>
      </c>
      <c r="Z777" s="233" t="e">
        <f>IF((TEXT("Oct 28, 2024 00:00 AM","mmm dd, yyyy hh:mm") - TEXT(HelpMe7[[#This Row],[Updated Creation Date]],"mmm dd, yyyy hh:mm"))&gt;0, "Yes","No")</f>
        <v>#VALUE!</v>
      </c>
      <c r="AA777" s="230">
        <f ca="1">IF(HelpMe7[[#This Row],[Updated Resolved Date]]="-",NOW()-TEXT(HelpMe7[[#This Row],[Updated Creation Date]],"mmm dd, yyyy hh:mm"),HelpMe7[[#This Row],[Updated Resolved Date]]-HelpMe7[[#This Row],[Updated Creation Date]])</f>
        <v>4.0645833333328483</v>
      </c>
      <c r="AB777" s="231" t="e">
        <f>YEAR(TEXT(HelpMe7[[#This Row],[Updated Creation Date]],"mmm dd, yyyy hh:mm"))</f>
        <v>#VALUE!</v>
      </c>
      <c r="AC777" s="228" t="e">
        <f>WEEKNUM(TEXT(HelpMe7[[#This Row],[Updated Creation Date]],"mmm dd, yyyy hh:mm"),2)</f>
        <v>#VALUE!</v>
      </c>
      <c r="AD777" s="228" t="e">
        <f>_xlfn.CONCAT(HelpMe7[[#This Row],[Year]],"-W",HelpMe7[[#This Row],[Week'#]])</f>
        <v>#VALUE!</v>
      </c>
      <c r="AE777" s="228" t="str">
        <f>IFERROR(VLOOKUP(HelpMe7[[#This Row],[ID]],CGTracker[#All],11,FALSE),"No CG Status Found")</f>
        <v>No CG Status Found</v>
      </c>
      <c r="AF777" s="228" t="e">
        <f>MONTH(TEXT(HelpMe7[[#This Row],[Updated Creation Date]],"mmm dd, yyyy hh:mm"))</f>
        <v>#VALUE!</v>
      </c>
      <c r="AG777" s="228" t="e">
        <f>_xlfn.CONCAT(HelpMe7[[#This Row],[Year]],"-M",HelpMe7[[#This Row],[Month]])</f>
        <v>#VALUE!</v>
      </c>
      <c r="AH777" s="228" t="str">
        <f ca="1">IF(HelpMe7[[#This Row],[Age]]&lt;2,"Less than 2",IF(HelpMe7[[#This Row],[Age]]&lt;5,"From 2 to 5",IF(HelpMe7[[#This Row],[Age]]&lt;10,"From 5 to 10","More than 10")))</f>
        <v>From 2 to 5</v>
      </c>
      <c r="AI7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45593.644444444442</v>
      </c>
      <c r="AJ7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45597.709027777775</v>
      </c>
    </row>
    <row r="778" spans="1:36" ht="26">
      <c r="A778" s="237" t="s">
        <v>6481</v>
      </c>
      <c r="B778" s="224" t="s">
        <v>156</v>
      </c>
      <c r="C778" s="224" t="s">
        <v>795</v>
      </c>
      <c r="D778" s="1" t="s">
        <v>6482</v>
      </c>
      <c r="E778" s="224" t="s">
        <v>1599</v>
      </c>
      <c r="F778" s="224" t="s">
        <v>2349</v>
      </c>
      <c r="G778" s="224" t="s">
        <v>899</v>
      </c>
      <c r="H778" s="224" t="s">
        <v>403</v>
      </c>
      <c r="I778" s="227" t="s">
        <v>6483</v>
      </c>
      <c r="J778" s="225" t="s">
        <v>6484</v>
      </c>
      <c r="K778" s="224" t="s">
        <v>845</v>
      </c>
      <c r="L778" s="225" t="s">
        <v>6485</v>
      </c>
      <c r="M778" s="224" t="s">
        <v>1599</v>
      </c>
      <c r="N778" s="224" t="s">
        <v>1005</v>
      </c>
      <c r="O778" s="224" t="s">
        <v>848</v>
      </c>
      <c r="P778" s="225" t="s">
        <v>6485</v>
      </c>
      <c r="Q778" s="224" t="s">
        <v>795</v>
      </c>
      <c r="R778" s="225" t="s">
        <v>6486</v>
      </c>
      <c r="S778" s="225" t="s">
        <v>6487</v>
      </c>
      <c r="T778" s="225" t="s">
        <v>6484</v>
      </c>
      <c r="U778" s="224" t="s">
        <v>1260</v>
      </c>
      <c r="V778" s="224" t="s">
        <v>1260</v>
      </c>
      <c r="W778" s="224" t="s">
        <v>1069</v>
      </c>
      <c r="X778" s="228" t="str">
        <f>VLOOKUP(HelpMe7[[#This Row],[Technician]],Technicians[#All],3,FALSE)</f>
        <v>RAK Ceramics</v>
      </c>
      <c r="Y778" s="228" t="str">
        <f>VLOOKUP(HelpMe7[[#This Row],[Technician]],Technicians[#All],2,FALSE)</f>
        <v>Sarfraz Khan</v>
      </c>
      <c r="Z778" s="233" t="e">
        <f>IF((TEXT("Oct 28, 2024 00:00 AM","mmm dd, yyyy hh:mm") - TEXT(HelpMe7[[#This Row],[Updated Creation Date]],"mmm dd, yyyy hh:mm"))&gt;0, "Yes","No")</f>
        <v>#VALUE!</v>
      </c>
      <c r="AA778" s="230">
        <f ca="1">IF(HelpMe7[[#This Row],[Updated Resolved Date]]="-",NOW()-TEXT(HelpMe7[[#This Row],[Updated Creation Date]],"mmm dd, yyyy hh:mm"),HelpMe7[[#This Row],[Updated Resolved Date]]-HelpMe7[[#This Row],[Updated Creation Date]])</f>
        <v>33.225000000005821</v>
      </c>
      <c r="AB778" s="231" t="e">
        <f>YEAR(TEXT(HelpMe7[[#This Row],[Updated Creation Date]],"mmm dd, yyyy hh:mm"))</f>
        <v>#VALUE!</v>
      </c>
      <c r="AC778" s="228" t="e">
        <f>WEEKNUM(TEXT(HelpMe7[[#This Row],[Updated Creation Date]],"mmm dd, yyyy hh:mm"),2)</f>
        <v>#VALUE!</v>
      </c>
      <c r="AD778" s="228" t="e">
        <f>_xlfn.CONCAT(HelpMe7[[#This Row],[Year]],"-W",HelpMe7[[#This Row],[Week'#]])</f>
        <v>#VALUE!</v>
      </c>
      <c r="AE778" s="228" t="str">
        <f>IFERROR(VLOOKUP(HelpMe7[[#This Row],[ID]],CGTracker[#All],11,FALSE),"No CG Status Found")</f>
        <v>No CG Status Found</v>
      </c>
      <c r="AF778" s="228" t="e">
        <f>MONTH(TEXT(HelpMe7[[#This Row],[Updated Creation Date]],"mmm dd, yyyy hh:mm"))</f>
        <v>#VALUE!</v>
      </c>
      <c r="AG778" s="228" t="e">
        <f>_xlfn.CONCAT(HelpMe7[[#This Row],[Year]],"-M",HelpMe7[[#This Row],[Month]])</f>
        <v>#VALUE!</v>
      </c>
      <c r="AH778" s="228" t="str">
        <f ca="1">IF(HelpMe7[[#This Row],[Age]]&lt;2,"Less than 2",IF(HelpMe7[[#This Row],[Age]]&lt;5,"From 2 to 5",IF(HelpMe7[[#This Row],[Age]]&lt;10,"From 5 to 10","More than 10")))</f>
        <v>More than 10</v>
      </c>
      <c r="AI7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45590.503472222219</v>
      </c>
      <c r="AJ7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45623.728472222225</v>
      </c>
    </row>
    <row r="779" spans="1:36" ht="14.5">
      <c r="A779" s="237" t="s">
        <v>6488</v>
      </c>
      <c r="B779" s="224" t="s">
        <v>156</v>
      </c>
      <c r="C779" s="224" t="s">
        <v>795</v>
      </c>
      <c r="D779" s="1" t="s">
        <v>211</v>
      </c>
      <c r="E779" s="224" t="s">
        <v>1075</v>
      </c>
      <c r="F779" s="224" t="s">
        <v>870</v>
      </c>
      <c r="G779" s="224" t="s">
        <v>864</v>
      </c>
      <c r="H779" s="224" t="s">
        <v>403</v>
      </c>
      <c r="I779" s="227" t="s">
        <v>6489</v>
      </c>
      <c r="J779" s="225" t="s">
        <v>6490</v>
      </c>
      <c r="K779" s="224" t="s">
        <v>845</v>
      </c>
      <c r="L779" s="225" t="s">
        <v>6491</v>
      </c>
      <c r="M779" s="224" t="s">
        <v>1075</v>
      </c>
      <c r="N779" s="224" t="s">
        <v>968</v>
      </c>
      <c r="O779" s="224" t="s">
        <v>848</v>
      </c>
      <c r="P779" s="225" t="s">
        <v>6491</v>
      </c>
      <c r="Q779" s="224" t="s">
        <v>795</v>
      </c>
      <c r="R779" s="225" t="s">
        <v>6492</v>
      </c>
      <c r="S779" s="225" t="s">
        <v>6492</v>
      </c>
      <c r="T779" s="225" t="s">
        <v>6490</v>
      </c>
      <c r="U779" s="224" t="s">
        <v>1260</v>
      </c>
      <c r="V779" s="224" t="s">
        <v>1260</v>
      </c>
      <c r="W779" s="224" t="s">
        <v>850</v>
      </c>
      <c r="X779" s="228" t="str">
        <f>VLOOKUP(HelpMe7[[#This Row],[Technician]],Technicians[#All],3,FALSE)</f>
        <v>Capgemini</v>
      </c>
      <c r="Y779" s="228" t="str">
        <f>VLOOKUP(HelpMe7[[#This Row],[Technician]],Technicians[#All],2,FALSE)</f>
        <v>SAP MM</v>
      </c>
      <c r="Z779" s="233" t="e">
        <f>IF((TEXT("Oct 28, 2024 00:00 AM","mmm dd, yyyy hh:mm") - TEXT(HelpMe7[[#This Row],[Updated Creation Date]],"mmm dd, yyyy hh:mm"))&gt;0, "Yes","No")</f>
        <v>#VALUE!</v>
      </c>
      <c r="AA779" s="230">
        <f ca="1">IF(HelpMe7[[#This Row],[Updated Resolved Date]]="-",NOW()-TEXT(HelpMe7[[#This Row],[Updated Creation Date]],"mmm dd, yyyy hh:mm"),HelpMe7[[#This Row],[Updated Resolved Date]]-HelpMe7[[#This Row],[Updated Creation Date]])</f>
        <v>36.98750000000291</v>
      </c>
      <c r="AB779" s="231" t="e">
        <f>YEAR(TEXT(HelpMe7[[#This Row],[Updated Creation Date]],"mmm dd, yyyy hh:mm"))</f>
        <v>#VALUE!</v>
      </c>
      <c r="AC779" s="228" t="e">
        <f>WEEKNUM(TEXT(HelpMe7[[#This Row],[Updated Creation Date]],"mmm dd, yyyy hh:mm"),2)</f>
        <v>#VALUE!</v>
      </c>
      <c r="AD779" s="228" t="e">
        <f>_xlfn.CONCAT(HelpMe7[[#This Row],[Year]],"-W",HelpMe7[[#This Row],[Week'#]])</f>
        <v>#VALUE!</v>
      </c>
      <c r="AE779" s="228" t="str">
        <f>IFERROR(VLOOKUP(HelpMe7[[#This Row],[ID]],CGTracker[#All],11,FALSE),"No CG Status Found")</f>
        <v>No CG Status Found</v>
      </c>
      <c r="AF779" s="228" t="e">
        <f>MONTH(TEXT(HelpMe7[[#This Row],[Updated Creation Date]],"mmm dd, yyyy hh:mm"))</f>
        <v>#VALUE!</v>
      </c>
      <c r="AG779" s="228" t="e">
        <f>_xlfn.CONCAT(HelpMe7[[#This Row],[Year]],"-M",HelpMe7[[#This Row],[Month]])</f>
        <v>#VALUE!</v>
      </c>
      <c r="AH779" s="228" t="str">
        <f ca="1">IF(HelpMe7[[#This Row],[Age]]&lt;2,"Less than 2",IF(HelpMe7[[#This Row],[Age]]&lt;5,"From 2 to 5",IF(HelpMe7[[#This Row],[Age]]&lt;10,"From 5 to 10","More than 10")))</f>
        <v>More than 10</v>
      </c>
      <c r="AI7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45593.486805555556</v>
      </c>
      <c r="AJ7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45630.474305555559</v>
      </c>
    </row>
    <row r="780" spans="1:36" ht="14.5">
      <c r="A780" s="237" t="s">
        <v>6493</v>
      </c>
      <c r="B780" s="224" t="s">
        <v>156</v>
      </c>
      <c r="C780" s="224" t="s">
        <v>861</v>
      </c>
      <c r="D780" s="1" t="s">
        <v>6494</v>
      </c>
      <c r="E780" s="224" t="s">
        <v>1971</v>
      </c>
      <c r="F780" s="224" t="s">
        <v>843</v>
      </c>
      <c r="G780" s="224" t="s">
        <v>844</v>
      </c>
      <c r="H780" s="224" t="s">
        <v>403</v>
      </c>
      <c r="I780" s="227" t="s">
        <v>6495</v>
      </c>
      <c r="J780" s="225" t="s">
        <v>6496</v>
      </c>
      <c r="K780" s="224" t="s">
        <v>845</v>
      </c>
      <c r="L780" s="225" t="s">
        <v>5591</v>
      </c>
      <c r="M780" s="224" t="s">
        <v>1971</v>
      </c>
      <c r="N780" s="224" t="s">
        <v>856</v>
      </c>
      <c r="O780" s="224" t="s">
        <v>848</v>
      </c>
      <c r="P780" s="225" t="s">
        <v>5591</v>
      </c>
      <c r="Q780" s="224" t="s">
        <v>795</v>
      </c>
      <c r="R780" s="225" t="s">
        <v>6497</v>
      </c>
      <c r="S780" s="225" t="s">
        <v>6498</v>
      </c>
      <c r="T780" s="225" t="s">
        <v>6496</v>
      </c>
      <c r="U780" s="224" t="s">
        <v>1260</v>
      </c>
      <c r="V780" s="224" t="s">
        <v>1260</v>
      </c>
      <c r="W780" s="224" t="s">
        <v>850</v>
      </c>
      <c r="X780" s="228" t="str">
        <f>VLOOKUP(HelpMe7[[#This Row],[Technician]],Technicians[#All],3,FALSE)</f>
        <v>RAK Ceramics</v>
      </c>
      <c r="Y780" s="228" t="str">
        <f>VLOOKUP(HelpMe7[[#This Row],[Technician]],Technicians[#All],2,FALSE)</f>
        <v>SAP Basis</v>
      </c>
      <c r="Z780" s="233" t="e">
        <f>IF((TEXT("Oct 28, 2024 00:00 AM","mmm dd, yyyy hh:mm") - TEXT(HelpMe7[[#This Row],[Updated Creation Date]],"mmm dd, yyyy hh:mm"))&gt;0, "Yes","No")</f>
        <v>#VALUE!</v>
      </c>
      <c r="AA780" s="230">
        <f ca="1">IF(HelpMe7[[#This Row],[Updated Resolved Date]]="-",NOW()-TEXT(HelpMe7[[#This Row],[Updated Creation Date]],"mmm dd, yyyy hh:mm"),HelpMe7[[#This Row],[Updated Resolved Date]]-HelpMe7[[#This Row],[Updated Creation Date]])</f>
        <v>1.7874999999985448</v>
      </c>
      <c r="AB780" s="231" t="e">
        <f>YEAR(TEXT(HelpMe7[[#This Row],[Updated Creation Date]],"mmm dd, yyyy hh:mm"))</f>
        <v>#VALUE!</v>
      </c>
      <c r="AC780" s="228" t="e">
        <f>WEEKNUM(TEXT(HelpMe7[[#This Row],[Updated Creation Date]],"mmm dd, yyyy hh:mm"),2)</f>
        <v>#VALUE!</v>
      </c>
      <c r="AD780" s="228" t="e">
        <f>_xlfn.CONCAT(HelpMe7[[#This Row],[Year]],"-W",HelpMe7[[#This Row],[Week'#]])</f>
        <v>#VALUE!</v>
      </c>
      <c r="AE780" s="228" t="str">
        <f>IFERROR(VLOOKUP(HelpMe7[[#This Row],[ID]],CGTracker[#All],11,FALSE),"No CG Status Found")</f>
        <v>No CG Status Found</v>
      </c>
      <c r="AF780" s="228" t="e">
        <f>MONTH(TEXT(HelpMe7[[#This Row],[Updated Creation Date]],"mmm dd, yyyy hh:mm"))</f>
        <v>#VALUE!</v>
      </c>
      <c r="AG780" s="228" t="e">
        <f>_xlfn.CONCAT(HelpMe7[[#This Row],[Year]],"-M",HelpMe7[[#This Row],[Month]])</f>
        <v>#VALUE!</v>
      </c>
      <c r="AH780" s="228" t="str">
        <f ca="1">IF(HelpMe7[[#This Row],[Age]]&lt;2,"Less than 2",IF(HelpMe7[[#This Row],[Age]]&lt;5,"From 2 to 5",IF(HelpMe7[[#This Row],[Age]]&lt;10,"From 5 to 10","More than 10")))</f>
        <v>Less than 2</v>
      </c>
      <c r="AI7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45593.627083333333</v>
      </c>
      <c r="AJ7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45595.414583333331</v>
      </c>
    </row>
    <row r="781" spans="1:36" ht="26">
      <c r="A781" s="237" t="s">
        <v>6499</v>
      </c>
      <c r="B781" s="224" t="s">
        <v>117</v>
      </c>
      <c r="C781" s="224" t="s">
        <v>795</v>
      </c>
      <c r="D781" s="1" t="s">
        <v>6500</v>
      </c>
      <c r="E781" s="224" t="s">
        <v>1304</v>
      </c>
      <c r="F781" s="224" t="s">
        <v>843</v>
      </c>
      <c r="G781" s="224" t="s">
        <v>844</v>
      </c>
      <c r="H781" s="224" t="s">
        <v>403</v>
      </c>
      <c r="I781" s="227" t="s">
        <v>6501</v>
      </c>
      <c r="J781" s="225" t="s">
        <v>3780</v>
      </c>
      <c r="K781" s="224" t="s">
        <v>885</v>
      </c>
      <c r="L781" s="225" t="s">
        <v>5591</v>
      </c>
      <c r="M781" s="224" t="s">
        <v>963</v>
      </c>
      <c r="N781" s="224" t="s">
        <v>860</v>
      </c>
      <c r="O781" s="224" t="s">
        <v>848</v>
      </c>
      <c r="P781" s="225" t="s">
        <v>6502</v>
      </c>
      <c r="Q781" s="224" t="s">
        <v>795</v>
      </c>
      <c r="R781" s="225" t="s">
        <v>6503</v>
      </c>
      <c r="S781" s="225" t="s">
        <v>6503</v>
      </c>
      <c r="T781" s="225" t="s">
        <v>3780</v>
      </c>
      <c r="U781" s="224" t="s">
        <v>885</v>
      </c>
      <c r="V781" s="224" t="s">
        <v>1260</v>
      </c>
      <c r="W781" s="224" t="s">
        <v>888</v>
      </c>
      <c r="X781" s="228" t="str">
        <f>VLOOKUP(HelpMe7[[#This Row],[Technician]],Technicians[#All],3,FALSE)</f>
        <v>RAK Ceramics</v>
      </c>
      <c r="Y781" s="228" t="str">
        <f>VLOOKUP(HelpMe7[[#This Row],[Technician]],Technicians[#All],2,FALSE)</f>
        <v>SAP Basis</v>
      </c>
      <c r="Z781" s="233" t="e">
        <f>IF((TEXT("Oct 28, 2024 00:00 AM","mmm dd, yyyy hh:mm") - TEXT(HelpMe7[[#This Row],[Updated Creation Date]],"mmm dd, yyyy hh:mm"))&gt;0, "Yes","No")</f>
        <v>#VALUE!</v>
      </c>
      <c r="AA781" s="230">
        <f ca="1">IF(HelpMe7[[#This Row],[Updated Resolved Date]]="-",NOW()-TEXT(HelpMe7[[#This Row],[Updated Creation Date]],"mmm dd, yyyy hh:mm"),HelpMe7[[#This Row],[Updated Resolved Date]]-HelpMe7[[#This Row],[Updated Creation Date]])</f>
        <v>1.0923611111138598</v>
      </c>
      <c r="AB781" s="231" t="e">
        <f>YEAR(TEXT(HelpMe7[[#This Row],[Updated Creation Date]],"mmm dd, yyyy hh:mm"))</f>
        <v>#VALUE!</v>
      </c>
      <c r="AC781" s="228" t="e">
        <f>WEEKNUM(TEXT(HelpMe7[[#This Row],[Updated Creation Date]],"mmm dd, yyyy hh:mm"),2)</f>
        <v>#VALUE!</v>
      </c>
      <c r="AD781" s="228" t="e">
        <f>_xlfn.CONCAT(HelpMe7[[#This Row],[Year]],"-W",HelpMe7[[#This Row],[Week'#]])</f>
        <v>#VALUE!</v>
      </c>
      <c r="AE781" s="228" t="str">
        <f>IFERROR(VLOOKUP(HelpMe7[[#This Row],[ID]],CGTracker[#All],11,FALSE),"No CG Status Found")</f>
        <v>No CG Status Found</v>
      </c>
      <c r="AF781" s="228" t="e">
        <f>MONTH(TEXT(HelpMe7[[#This Row],[Updated Creation Date]],"mmm dd, yyyy hh:mm"))</f>
        <v>#VALUE!</v>
      </c>
      <c r="AG781" s="228" t="e">
        <f>_xlfn.CONCAT(HelpMe7[[#This Row],[Year]],"-M",HelpMe7[[#This Row],[Month]])</f>
        <v>#VALUE!</v>
      </c>
      <c r="AH781" s="228" t="str">
        <f ca="1">IF(HelpMe7[[#This Row],[Age]]&lt;2,"Less than 2",IF(HelpMe7[[#This Row],[Age]]&lt;5,"From 2 to 5",IF(HelpMe7[[#This Row],[Age]]&lt;10,"From 5 to 10","More than 10")))</f>
        <v>Less than 2</v>
      </c>
      <c r="AI7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45594.330555555556</v>
      </c>
      <c r="AJ7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45595.42291666667</v>
      </c>
    </row>
    <row r="782" spans="1:36" ht="14.5">
      <c r="A782" s="237" t="s">
        <v>6504</v>
      </c>
      <c r="B782" s="224" t="s">
        <v>117</v>
      </c>
      <c r="C782" s="224" t="s">
        <v>861</v>
      </c>
      <c r="D782" s="1" t="s">
        <v>1861</v>
      </c>
      <c r="E782" s="224" t="s">
        <v>1094</v>
      </c>
      <c r="F782" s="224" t="s">
        <v>843</v>
      </c>
      <c r="G782" s="224" t="s">
        <v>844</v>
      </c>
      <c r="H782" s="224" t="s">
        <v>403</v>
      </c>
      <c r="I782" s="227" t="s">
        <v>6505</v>
      </c>
      <c r="J782" s="225" t="s">
        <v>6506</v>
      </c>
      <c r="K782" s="224" t="s">
        <v>845</v>
      </c>
      <c r="L782" s="225" t="s">
        <v>5591</v>
      </c>
      <c r="M782" s="224" t="s">
        <v>1094</v>
      </c>
      <c r="N782" s="224" t="s">
        <v>895</v>
      </c>
      <c r="O782" s="224" t="s">
        <v>848</v>
      </c>
      <c r="P782" s="225" t="s">
        <v>5591</v>
      </c>
      <c r="Q782" s="224" t="s">
        <v>795</v>
      </c>
      <c r="R782" s="225" t="s">
        <v>6507</v>
      </c>
      <c r="S782" s="225" t="s">
        <v>6507</v>
      </c>
      <c r="T782" s="225" t="s">
        <v>6506</v>
      </c>
      <c r="U782" s="224" t="s">
        <v>885</v>
      </c>
      <c r="V782" s="224" t="s">
        <v>1260</v>
      </c>
      <c r="W782" s="224" t="s">
        <v>850</v>
      </c>
      <c r="X782" s="228" t="str">
        <f>VLOOKUP(HelpMe7[[#This Row],[Technician]],Technicians[#All],3,FALSE)</f>
        <v>RAK Ceramics</v>
      </c>
      <c r="Y782" s="228" t="str">
        <f>VLOOKUP(HelpMe7[[#This Row],[Technician]],Technicians[#All],2,FALSE)</f>
        <v>SAP Basis</v>
      </c>
      <c r="Z782" s="233" t="e">
        <f>IF((TEXT("Oct 28, 2024 00:00 AM","mmm dd, yyyy hh:mm") - TEXT(HelpMe7[[#This Row],[Updated Creation Date]],"mmm dd, yyyy hh:mm"))&gt;0, "Yes","No")</f>
        <v>#VALUE!</v>
      </c>
      <c r="AA782" s="230">
        <f ca="1">IF(HelpMe7[[#This Row],[Updated Resolved Date]]="-",NOW()-TEXT(HelpMe7[[#This Row],[Updated Creation Date]],"mmm dd, yyyy hh:mm"),HelpMe7[[#This Row],[Updated Resolved Date]]-HelpMe7[[#This Row],[Updated Creation Date]])</f>
        <v>1.7131944444481633</v>
      </c>
      <c r="AB782" s="231" t="e">
        <f>YEAR(TEXT(HelpMe7[[#This Row],[Updated Creation Date]],"mmm dd, yyyy hh:mm"))</f>
        <v>#VALUE!</v>
      </c>
      <c r="AC782" s="228" t="e">
        <f>WEEKNUM(TEXT(HelpMe7[[#This Row],[Updated Creation Date]],"mmm dd, yyyy hh:mm"),2)</f>
        <v>#VALUE!</v>
      </c>
      <c r="AD782" s="228" t="e">
        <f>_xlfn.CONCAT(HelpMe7[[#This Row],[Year]],"-W",HelpMe7[[#This Row],[Week'#]])</f>
        <v>#VALUE!</v>
      </c>
      <c r="AE782" s="228" t="str">
        <f>IFERROR(VLOOKUP(HelpMe7[[#This Row],[ID]],CGTracker[#All],11,FALSE),"No CG Status Found")</f>
        <v>No CG Status Found</v>
      </c>
      <c r="AF782" s="228" t="e">
        <f>MONTH(TEXT(HelpMe7[[#This Row],[Updated Creation Date]],"mmm dd, yyyy hh:mm"))</f>
        <v>#VALUE!</v>
      </c>
      <c r="AG782" s="228" t="e">
        <f>_xlfn.CONCAT(HelpMe7[[#This Row],[Year]],"-M",HelpMe7[[#This Row],[Month]])</f>
        <v>#VALUE!</v>
      </c>
      <c r="AH782" s="228" t="str">
        <f ca="1">IF(HelpMe7[[#This Row],[Age]]&lt;2,"Less than 2",IF(HelpMe7[[#This Row],[Age]]&lt;5,"From 2 to 5",IF(HelpMe7[[#This Row],[Age]]&lt;10,"From 5 to 10","More than 10")))</f>
        <v>Less than 2</v>
      </c>
      <c r="AI7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45593.71597222222</v>
      </c>
      <c r="AJ7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45595.429166666669</v>
      </c>
    </row>
    <row r="783" spans="1:36" ht="26">
      <c r="A783" s="237" t="s">
        <v>6508</v>
      </c>
      <c r="B783" s="224" t="s">
        <v>117</v>
      </c>
      <c r="C783" s="224" t="s">
        <v>795</v>
      </c>
      <c r="D783" s="1" t="s">
        <v>1883</v>
      </c>
      <c r="E783" s="224" t="s">
        <v>1884</v>
      </c>
      <c r="F783" s="224" t="s">
        <v>843</v>
      </c>
      <c r="G783" s="224" t="s">
        <v>844</v>
      </c>
      <c r="H783" s="224" t="s">
        <v>403</v>
      </c>
      <c r="I783" s="227" t="s">
        <v>6509</v>
      </c>
      <c r="J783" s="225" t="s">
        <v>6510</v>
      </c>
      <c r="K783" s="224" t="s">
        <v>885</v>
      </c>
      <c r="L783" s="225" t="s">
        <v>5898</v>
      </c>
      <c r="M783" s="224" t="s">
        <v>846</v>
      </c>
      <c r="N783" s="224" t="s">
        <v>847</v>
      </c>
      <c r="O783" s="224" t="s">
        <v>848</v>
      </c>
      <c r="P783" s="225" t="s">
        <v>5898</v>
      </c>
      <c r="Q783" s="224" t="s">
        <v>795</v>
      </c>
      <c r="R783" s="225" t="s">
        <v>6511</v>
      </c>
      <c r="S783" s="225" t="s">
        <v>6512</v>
      </c>
      <c r="T783" s="225" t="s">
        <v>6510</v>
      </c>
      <c r="U783" s="224" t="s">
        <v>885</v>
      </c>
      <c r="V783" s="224" t="s">
        <v>1260</v>
      </c>
      <c r="W783" s="224" t="s">
        <v>888</v>
      </c>
      <c r="X783" s="228" t="str">
        <f>VLOOKUP(HelpMe7[[#This Row],[Technician]],Technicians[#All],3,FALSE)</f>
        <v>RAK Ceramics</v>
      </c>
      <c r="Y783" s="228" t="str">
        <f>VLOOKUP(HelpMe7[[#This Row],[Technician]],Technicians[#All],2,FALSE)</f>
        <v>SAP Basis</v>
      </c>
      <c r="Z783" s="233" t="e">
        <f>IF((TEXT("Oct 28, 2024 00:00 AM","mmm dd, yyyy hh:mm") - TEXT(HelpMe7[[#This Row],[Updated Creation Date]],"mmm dd, yyyy hh:mm"))&gt;0, "Yes","No")</f>
        <v>#VALUE!</v>
      </c>
      <c r="AA783" s="230">
        <f ca="1">IF(HelpMe7[[#This Row],[Updated Resolved Date]]="-",NOW()-TEXT(HelpMe7[[#This Row],[Updated Creation Date]],"mmm dd, yyyy hh:mm"),HelpMe7[[#This Row],[Updated Resolved Date]]-HelpMe7[[#This Row],[Updated Creation Date]])</f>
        <v>9.2166666666671517</v>
      </c>
      <c r="AB783" s="231" t="e">
        <f>YEAR(TEXT(HelpMe7[[#This Row],[Updated Creation Date]],"mmm dd, yyyy hh:mm"))</f>
        <v>#VALUE!</v>
      </c>
      <c r="AC783" s="228" t="e">
        <f>WEEKNUM(TEXT(HelpMe7[[#This Row],[Updated Creation Date]],"mmm dd, yyyy hh:mm"),2)</f>
        <v>#VALUE!</v>
      </c>
      <c r="AD783" s="228" t="e">
        <f>_xlfn.CONCAT(HelpMe7[[#This Row],[Year]],"-W",HelpMe7[[#This Row],[Week'#]])</f>
        <v>#VALUE!</v>
      </c>
      <c r="AE783" s="228" t="str">
        <f>IFERROR(VLOOKUP(HelpMe7[[#This Row],[ID]],CGTracker[#All],11,FALSE),"No CG Status Found")</f>
        <v>No CG Status Found</v>
      </c>
      <c r="AF783" s="228" t="e">
        <f>MONTH(TEXT(HelpMe7[[#This Row],[Updated Creation Date]],"mmm dd, yyyy hh:mm"))</f>
        <v>#VALUE!</v>
      </c>
      <c r="AG783" s="228" t="e">
        <f>_xlfn.CONCAT(HelpMe7[[#This Row],[Year]],"-M",HelpMe7[[#This Row],[Month]])</f>
        <v>#VALUE!</v>
      </c>
      <c r="AH783" s="228" t="str">
        <f ca="1">IF(HelpMe7[[#This Row],[Age]]&lt;2,"Less than 2",IF(HelpMe7[[#This Row],[Age]]&lt;5,"From 2 to 5",IF(HelpMe7[[#This Row],[Age]]&lt;10,"From 5 to 10","More than 10")))</f>
        <v>From 5 to 10</v>
      </c>
      <c r="AI7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45591.500694444447</v>
      </c>
      <c r="AJ7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45600.717361111114</v>
      </c>
    </row>
    <row r="784" spans="1:36" ht="26">
      <c r="A784" s="237" t="s">
        <v>6513</v>
      </c>
      <c r="B784" s="224" t="s">
        <v>117</v>
      </c>
      <c r="C784" s="224" t="s">
        <v>795</v>
      </c>
      <c r="D784" s="1" t="s">
        <v>1522</v>
      </c>
      <c r="E784" s="224" t="s">
        <v>866</v>
      </c>
      <c r="F784" s="224" t="s">
        <v>867</v>
      </c>
      <c r="G784" s="224" t="s">
        <v>855</v>
      </c>
      <c r="H784" s="224" t="s">
        <v>268</v>
      </c>
      <c r="I784" s="227" t="s">
        <v>6514</v>
      </c>
      <c r="J784" s="225" t="s">
        <v>6515</v>
      </c>
      <c r="K784" s="224" t="s">
        <v>845</v>
      </c>
      <c r="L784" s="225" t="s">
        <v>1260</v>
      </c>
      <c r="M784" s="224" t="s">
        <v>846</v>
      </c>
      <c r="N784" s="224" t="s">
        <v>1523</v>
      </c>
      <c r="O784" s="224" t="s">
        <v>848</v>
      </c>
      <c r="P784" s="225" t="s">
        <v>6516</v>
      </c>
      <c r="Q784" s="224" t="s">
        <v>795</v>
      </c>
      <c r="R784" s="225" t="s">
        <v>1260</v>
      </c>
      <c r="S784" s="225" t="s">
        <v>6517</v>
      </c>
      <c r="T784" s="225" t="s">
        <v>6515</v>
      </c>
      <c r="U784" s="224" t="s">
        <v>845</v>
      </c>
      <c r="V784" s="224" t="s">
        <v>1260</v>
      </c>
      <c r="W784" s="224" t="s">
        <v>850</v>
      </c>
      <c r="X784" s="228" t="str">
        <f>VLOOKUP(HelpMe7[[#This Row],[Technician]],Technicians[#All],3,FALSE)</f>
        <v>Capgemini</v>
      </c>
      <c r="Y784" s="228" t="str">
        <f>VLOOKUP(HelpMe7[[#This Row],[Technician]],Technicians[#All],2,FALSE)</f>
        <v>SAP PP</v>
      </c>
      <c r="Z784" s="233" t="e">
        <f>IF((TEXT("Oct 28, 2024 00:00 AM","mmm dd, yyyy hh:mm") - TEXT(HelpMe7[[#This Row],[Updated Creation Date]],"mmm dd, yyyy hh:mm"))&gt;0, "Yes","No")</f>
        <v>#VALUE!</v>
      </c>
      <c r="AA784" s="230">
        <f ca="1">IF(HelpMe7[[#This Row],[Updated Resolved Date]]="-",NOW()-TEXT(HelpMe7[[#This Row],[Updated Creation Date]],"mmm dd, yyyy hh:mm"),HelpMe7[[#This Row],[Updated Resolved Date]]-HelpMe7[[#This Row],[Updated Creation Date]])</f>
        <v>60.297806828697503</v>
      </c>
      <c r="AB784" s="231" t="e">
        <f>YEAR(TEXT(HelpMe7[[#This Row],[Updated Creation Date]],"mmm dd, yyyy hh:mm"))</f>
        <v>#VALUE!</v>
      </c>
      <c r="AC784" s="228" t="e">
        <f>WEEKNUM(TEXT(HelpMe7[[#This Row],[Updated Creation Date]],"mmm dd, yyyy hh:mm"),2)</f>
        <v>#VALUE!</v>
      </c>
      <c r="AD784" s="228" t="e">
        <f>_xlfn.CONCAT(HelpMe7[[#This Row],[Year]],"-W",HelpMe7[[#This Row],[Week'#]])</f>
        <v>#VALUE!</v>
      </c>
      <c r="AE784" s="228" t="str">
        <f>IFERROR(VLOOKUP(HelpMe7[[#This Row],[ID]],CGTracker[#All],11,FALSE),"No CG Status Found")</f>
        <v>No CG Status Found</v>
      </c>
      <c r="AF784" s="228" t="e">
        <f>MONTH(TEXT(HelpMe7[[#This Row],[Updated Creation Date]],"mmm dd, yyyy hh:mm"))</f>
        <v>#VALUE!</v>
      </c>
      <c r="AG784" s="228" t="e">
        <f>_xlfn.CONCAT(HelpMe7[[#This Row],[Year]],"-M",HelpMe7[[#This Row],[Month]])</f>
        <v>#VALUE!</v>
      </c>
      <c r="AH784" s="228" t="str">
        <f ca="1">IF(HelpMe7[[#This Row],[Age]]&lt;2,"Less than 2",IF(HelpMe7[[#This Row],[Age]]&lt;5,"From 2 to 5",IF(HelpMe7[[#This Row],[Age]]&lt;10,"From 5 to 10","More than 10")))</f>
        <v>More than 10</v>
      </c>
      <c r="AI7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45592.487500000003</v>
      </c>
      <c r="AJ7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85" spans="1:36" ht="26">
      <c r="A785" s="237" t="s">
        <v>6518</v>
      </c>
      <c r="B785" s="224" t="s">
        <v>117</v>
      </c>
      <c r="C785" s="224" t="s">
        <v>881</v>
      </c>
      <c r="D785" s="1" t="s">
        <v>1686</v>
      </c>
      <c r="E785" s="224" t="s">
        <v>6519</v>
      </c>
      <c r="F785" s="224" t="s">
        <v>843</v>
      </c>
      <c r="G785" s="224" t="s">
        <v>844</v>
      </c>
      <c r="H785" s="224" t="s">
        <v>403</v>
      </c>
      <c r="I785" s="227" t="s">
        <v>6520</v>
      </c>
      <c r="J785" s="225" t="s">
        <v>849</v>
      </c>
      <c r="K785" s="224" t="s">
        <v>885</v>
      </c>
      <c r="L785" s="225" t="s">
        <v>6521</v>
      </c>
      <c r="M785" s="224" t="s">
        <v>1587</v>
      </c>
      <c r="N785" s="224" t="s">
        <v>959</v>
      </c>
      <c r="O785" s="224" t="s">
        <v>848</v>
      </c>
      <c r="P785" s="225" t="s">
        <v>6502</v>
      </c>
      <c r="Q785" s="224" t="s">
        <v>881</v>
      </c>
      <c r="R785" s="225" t="s">
        <v>6522</v>
      </c>
      <c r="S785" s="225" t="s">
        <v>6522</v>
      </c>
      <c r="T785" s="225" t="s">
        <v>849</v>
      </c>
      <c r="U785" s="224" t="s">
        <v>885</v>
      </c>
      <c r="V785" s="224" t="s">
        <v>1260</v>
      </c>
      <c r="W785" s="224" t="s">
        <v>888</v>
      </c>
      <c r="X785" s="228" t="str">
        <f>VLOOKUP(HelpMe7[[#This Row],[Technician]],Technicians[#All],3,FALSE)</f>
        <v>RAK Ceramics</v>
      </c>
      <c r="Y785" s="228" t="str">
        <f>VLOOKUP(HelpMe7[[#This Row],[Technician]],Technicians[#All],2,FALSE)</f>
        <v>SAP Basis</v>
      </c>
      <c r="Z785" s="233" t="e">
        <f>IF((TEXT("Oct 28, 2024 00:00 AM","mmm dd, yyyy hh:mm") - TEXT(HelpMe7[[#This Row],[Updated Creation Date]],"mmm dd, yyyy hh:mm"))&gt;0, "Yes","No")</f>
        <v>#VALUE!</v>
      </c>
      <c r="AA785" s="230">
        <f ca="1">IF(HelpMe7[[#This Row],[Updated Resolved Date]]="-",NOW()-TEXT(HelpMe7[[#This Row],[Updated Creation Date]],"mmm dd, yyyy hh:mm"),HelpMe7[[#This Row],[Updated Resolved Date]]-HelpMe7[[#This Row],[Updated Creation Date]])</f>
        <v>0.12708333333284827</v>
      </c>
      <c r="AB785" s="231" t="e">
        <f>YEAR(TEXT(HelpMe7[[#This Row],[Updated Creation Date]],"mmm dd, yyyy hh:mm"))</f>
        <v>#VALUE!</v>
      </c>
      <c r="AC785" s="228" t="e">
        <f>WEEKNUM(TEXT(HelpMe7[[#This Row],[Updated Creation Date]],"mmm dd, yyyy hh:mm"),2)</f>
        <v>#VALUE!</v>
      </c>
      <c r="AD785" s="228" t="e">
        <f>_xlfn.CONCAT(HelpMe7[[#This Row],[Year]],"-W",HelpMe7[[#This Row],[Week'#]])</f>
        <v>#VALUE!</v>
      </c>
      <c r="AE785" s="228" t="str">
        <f>IFERROR(VLOOKUP(HelpMe7[[#This Row],[ID]],CGTracker[#All],11,FALSE),"No CG Status Found")</f>
        <v>No CG Status Found</v>
      </c>
      <c r="AF785" s="228" t="e">
        <f>MONTH(TEXT(HelpMe7[[#This Row],[Updated Creation Date]],"mmm dd, yyyy hh:mm"))</f>
        <v>#VALUE!</v>
      </c>
      <c r="AG785" s="228" t="e">
        <f>_xlfn.CONCAT(HelpMe7[[#This Row],[Year]],"-M",HelpMe7[[#This Row],[Month]])</f>
        <v>#VALUE!</v>
      </c>
      <c r="AH785" s="228" t="str">
        <f ca="1">IF(HelpMe7[[#This Row],[Age]]&lt;2,"Less than 2",IF(HelpMe7[[#This Row],[Age]]&lt;5,"From 2 to 5",IF(HelpMe7[[#This Row],[Age]]&lt;10,"From 5 to 10","More than 10")))</f>
        <v>Less than 2</v>
      </c>
      <c r="AI7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45593.530555555553</v>
      </c>
      <c r="AJ7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45593.657638888886</v>
      </c>
    </row>
    <row r="786" spans="1:36" ht="14.5">
      <c r="A786" s="237" t="s">
        <v>6523</v>
      </c>
      <c r="B786" s="224" t="s">
        <v>117</v>
      </c>
      <c r="C786" s="224" t="s">
        <v>795</v>
      </c>
      <c r="D786" s="1" t="s">
        <v>1540</v>
      </c>
      <c r="E786" s="224" t="s">
        <v>911</v>
      </c>
      <c r="F786" s="224" t="s">
        <v>843</v>
      </c>
      <c r="G786" s="224" t="s">
        <v>844</v>
      </c>
      <c r="H786" s="224" t="s">
        <v>403</v>
      </c>
      <c r="I786" s="227" t="s">
        <v>6524</v>
      </c>
      <c r="J786" s="225" t="s">
        <v>6525</v>
      </c>
      <c r="K786" s="224" t="s">
        <v>845</v>
      </c>
      <c r="L786" s="225" t="s">
        <v>6416</v>
      </c>
      <c r="M786" s="224" t="s">
        <v>911</v>
      </c>
      <c r="N786" s="224" t="s">
        <v>912</v>
      </c>
      <c r="O786" s="224" t="s">
        <v>848</v>
      </c>
      <c r="P786" s="225" t="s">
        <v>6416</v>
      </c>
      <c r="Q786" s="224" t="s">
        <v>795</v>
      </c>
      <c r="R786" s="225" t="s">
        <v>6526</v>
      </c>
      <c r="S786" s="225" t="s">
        <v>6526</v>
      </c>
      <c r="T786" s="225" t="s">
        <v>6525</v>
      </c>
      <c r="U786" s="224" t="s">
        <v>885</v>
      </c>
      <c r="V786" s="224" t="s">
        <v>1260</v>
      </c>
      <c r="W786" s="224" t="s">
        <v>850</v>
      </c>
      <c r="X786" s="228" t="str">
        <f>VLOOKUP(HelpMe7[[#This Row],[Technician]],Technicians[#All],3,FALSE)</f>
        <v>RAK Ceramics</v>
      </c>
      <c r="Y786" s="228" t="str">
        <f>VLOOKUP(HelpMe7[[#This Row],[Technician]],Technicians[#All],2,FALSE)</f>
        <v>SAP Basis</v>
      </c>
      <c r="Z786" s="233" t="e">
        <f>IF((TEXT("Oct 28, 2024 00:00 AM","mmm dd, yyyy hh:mm") - TEXT(HelpMe7[[#This Row],[Updated Creation Date]],"mmm dd, yyyy hh:mm"))&gt;0, "Yes","No")</f>
        <v>#VALUE!</v>
      </c>
      <c r="AA786" s="230">
        <f ca="1">IF(HelpMe7[[#This Row],[Updated Resolved Date]]="-",NOW()-TEXT(HelpMe7[[#This Row],[Updated Creation Date]],"mmm dd, yyyy hh:mm"),HelpMe7[[#This Row],[Updated Resolved Date]]-HelpMe7[[#This Row],[Updated Creation Date]])</f>
        <v>0.13819444444379769</v>
      </c>
      <c r="AB786" s="231" t="e">
        <f>YEAR(TEXT(HelpMe7[[#This Row],[Updated Creation Date]],"mmm dd, yyyy hh:mm"))</f>
        <v>#VALUE!</v>
      </c>
      <c r="AC786" s="228" t="e">
        <f>WEEKNUM(TEXT(HelpMe7[[#This Row],[Updated Creation Date]],"mmm dd, yyyy hh:mm"),2)</f>
        <v>#VALUE!</v>
      </c>
      <c r="AD786" s="228" t="e">
        <f>_xlfn.CONCAT(HelpMe7[[#This Row],[Year]],"-W",HelpMe7[[#This Row],[Week'#]])</f>
        <v>#VALUE!</v>
      </c>
      <c r="AE786" s="228" t="str">
        <f>IFERROR(VLOOKUP(HelpMe7[[#This Row],[ID]],CGTracker[#All],11,FALSE),"No CG Status Found")</f>
        <v>No CG Status Found</v>
      </c>
      <c r="AF786" s="228" t="e">
        <f>MONTH(TEXT(HelpMe7[[#This Row],[Updated Creation Date]],"mmm dd, yyyy hh:mm"))</f>
        <v>#VALUE!</v>
      </c>
      <c r="AG786" s="228" t="e">
        <f>_xlfn.CONCAT(HelpMe7[[#This Row],[Year]],"-M",HelpMe7[[#This Row],[Month]])</f>
        <v>#VALUE!</v>
      </c>
      <c r="AH786" s="228" t="str">
        <f ca="1">IF(HelpMe7[[#This Row],[Age]]&lt;2,"Less than 2",IF(HelpMe7[[#This Row],[Age]]&lt;5,"From 2 to 5",IF(HelpMe7[[#This Row],[Age]]&lt;10,"From 5 to 10","More than 10")))</f>
        <v>Less than 2</v>
      </c>
      <c r="AI7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45593.511805555558</v>
      </c>
      <c r="AJ7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v>
      </c>
    </row>
    <row r="787" spans="1:36" ht="14.5">
      <c r="A787" s="237" t="s">
        <v>6527</v>
      </c>
      <c r="B787" s="224" t="s">
        <v>117</v>
      </c>
      <c r="C787" s="224" t="s">
        <v>795</v>
      </c>
      <c r="D787" s="1" t="s">
        <v>1543</v>
      </c>
      <c r="E787" s="224" t="s">
        <v>911</v>
      </c>
      <c r="F787" s="224" t="s">
        <v>843</v>
      </c>
      <c r="G787" s="224" t="s">
        <v>844</v>
      </c>
      <c r="H787" s="224" t="s">
        <v>403</v>
      </c>
      <c r="I787" s="227" t="s">
        <v>6528</v>
      </c>
      <c r="J787" s="225" t="s">
        <v>6529</v>
      </c>
      <c r="K787" s="224" t="s">
        <v>845</v>
      </c>
      <c r="L787" s="225" t="s">
        <v>6416</v>
      </c>
      <c r="M787" s="224" t="s">
        <v>911</v>
      </c>
      <c r="N787" s="224" t="s">
        <v>912</v>
      </c>
      <c r="O787" s="224" t="s">
        <v>848</v>
      </c>
      <c r="P787" s="225" t="s">
        <v>6416</v>
      </c>
      <c r="Q787" s="224" t="s">
        <v>795</v>
      </c>
      <c r="R787" s="225" t="s">
        <v>6530</v>
      </c>
      <c r="S787" s="225" t="s">
        <v>6530</v>
      </c>
      <c r="T787" s="225" t="s">
        <v>6529</v>
      </c>
      <c r="U787" s="224" t="s">
        <v>885</v>
      </c>
      <c r="V787" s="224" t="s">
        <v>1260</v>
      </c>
      <c r="W787" s="224" t="s">
        <v>850</v>
      </c>
      <c r="X787" s="228" t="str">
        <f>VLOOKUP(HelpMe7[[#This Row],[Technician]],Technicians[#All],3,FALSE)</f>
        <v>RAK Ceramics</v>
      </c>
      <c r="Y787" s="228" t="str">
        <f>VLOOKUP(HelpMe7[[#This Row],[Technician]],Technicians[#All],2,FALSE)</f>
        <v>SAP Basis</v>
      </c>
      <c r="Z787" s="230" t="e">
        <f>IF((TEXT("Oct 28, 2024 00:00 AM","mmm dd, yyyy hh:mm") - TEXT(HelpMe7[[#This Row],[Updated Creation Date]],"mmm dd, yyyy hh:mm"))&gt;0, "Yes","No")</f>
        <v>#VALUE!</v>
      </c>
      <c r="AA787" s="230">
        <f ca="1">IF(HelpMe7[[#This Row],[Updated Resolved Date]]="-",NOW()-TEXT(HelpMe7[[#This Row],[Updated Creation Date]],"mmm dd, yyyy hh:mm"),HelpMe7[[#This Row],[Updated Resolved Date]]-HelpMe7[[#This Row],[Updated Creation Date]])</f>
        <v>0.11319444444961846</v>
      </c>
      <c r="AB787" s="231" t="e">
        <f>YEAR(TEXT(HelpMe7[[#This Row],[Updated Creation Date]],"mmm dd, yyyy hh:mm"))</f>
        <v>#VALUE!</v>
      </c>
      <c r="AC787" s="228" t="e">
        <f>WEEKNUM(TEXT(HelpMe7[[#This Row],[Updated Creation Date]],"mmm dd, yyyy hh:mm"),2)</f>
        <v>#VALUE!</v>
      </c>
      <c r="AD787" s="228" t="e">
        <f>_xlfn.CONCAT(HelpMe7[[#This Row],[Year]],"-W",HelpMe7[[#This Row],[Week'#]])</f>
        <v>#VALUE!</v>
      </c>
      <c r="AE787" s="228" t="str">
        <f>IFERROR(VLOOKUP(HelpMe7[[#This Row],[ID]],CGTracker[#All],11,FALSE),"No CG Status Found")</f>
        <v>No CG Status Found</v>
      </c>
      <c r="AF787" s="228" t="e">
        <f>MONTH(TEXT(HelpMe7[[#This Row],[Updated Creation Date]],"mmm dd, yyyy hh:mm"))</f>
        <v>#VALUE!</v>
      </c>
      <c r="AG787" s="228" t="e">
        <f>_xlfn.CONCAT(HelpMe7[[#This Row],[Year]],"-M",HelpMe7[[#This Row],[Month]])</f>
        <v>#VALUE!</v>
      </c>
      <c r="AH787" s="228" t="str">
        <f ca="1">IF(HelpMe7[[#This Row],[Age]]&lt;2,"Less than 2",IF(HelpMe7[[#This Row],[Age]]&lt;5,"From 2 to 5",IF(HelpMe7[[#This Row],[Age]]&lt;10,"From 5 to 10","More than 10")))</f>
        <v>Less than 2</v>
      </c>
      <c r="AI7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45593.532638888886</v>
      </c>
      <c r="AJ7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45593.645833333336</v>
      </c>
    </row>
    <row r="788" spans="1:36" ht="14.5">
      <c r="A788" s="237" t="s">
        <v>6531</v>
      </c>
      <c r="B788" s="224" t="s">
        <v>117</v>
      </c>
      <c r="C788" s="224" t="s">
        <v>795</v>
      </c>
      <c r="D788" s="1" t="s">
        <v>1355</v>
      </c>
      <c r="E788" s="224" t="s">
        <v>6519</v>
      </c>
      <c r="F788" s="224" t="s">
        <v>843</v>
      </c>
      <c r="G788" s="224" t="s">
        <v>844</v>
      </c>
      <c r="H788" s="224" t="s">
        <v>403</v>
      </c>
      <c r="I788" s="227" t="s">
        <v>6532</v>
      </c>
      <c r="J788" s="225" t="s">
        <v>6533</v>
      </c>
      <c r="K788" s="224" t="s">
        <v>845</v>
      </c>
      <c r="L788" s="225" t="s">
        <v>6534</v>
      </c>
      <c r="M788" s="224" t="s">
        <v>846</v>
      </c>
      <c r="N788" s="224" t="s">
        <v>959</v>
      </c>
      <c r="O788" s="224" t="s">
        <v>848</v>
      </c>
      <c r="P788" s="225" t="s">
        <v>6534</v>
      </c>
      <c r="Q788" s="224" t="s">
        <v>795</v>
      </c>
      <c r="R788" s="225" t="s">
        <v>6535</v>
      </c>
      <c r="S788" s="225" t="s">
        <v>6535</v>
      </c>
      <c r="T788" s="225" t="s">
        <v>6533</v>
      </c>
      <c r="U788" s="224" t="s">
        <v>885</v>
      </c>
      <c r="V788" s="224" t="s">
        <v>1260</v>
      </c>
      <c r="W788" s="224" t="s">
        <v>850</v>
      </c>
      <c r="X788" s="228" t="str">
        <f>VLOOKUP(HelpMe7[[#This Row],[Technician]],Technicians[#All],3,FALSE)</f>
        <v>RAK Ceramics</v>
      </c>
      <c r="Y788" s="228" t="str">
        <f>VLOOKUP(HelpMe7[[#This Row],[Technician]],Technicians[#All],2,FALSE)</f>
        <v>SAP Basis</v>
      </c>
      <c r="Z788" s="233" t="e">
        <f>IF((TEXT("Oct 28, 2024 00:00 AM","mmm dd, yyyy hh:mm") - TEXT(HelpMe7[[#This Row],[Updated Creation Date]],"mmm dd, yyyy hh:mm"))&gt;0, "Yes","No")</f>
        <v>#VALUE!</v>
      </c>
      <c r="AA788" s="230">
        <f ca="1">IF(HelpMe7[[#This Row],[Updated Resolved Date]]="-",NOW()-TEXT(HelpMe7[[#This Row],[Updated Creation Date]],"mmm dd, yyyy hh:mm"),HelpMe7[[#This Row],[Updated Resolved Date]]-HelpMe7[[#This Row],[Updated Creation Date]])</f>
        <v>0.77708333333430346</v>
      </c>
      <c r="AB788" s="231" t="e">
        <f>YEAR(TEXT(HelpMe7[[#This Row],[Updated Creation Date]],"mmm dd, yyyy hh:mm"))</f>
        <v>#VALUE!</v>
      </c>
      <c r="AC788" s="228" t="e">
        <f>WEEKNUM(TEXT(HelpMe7[[#This Row],[Updated Creation Date]],"mmm dd, yyyy hh:mm"),2)</f>
        <v>#VALUE!</v>
      </c>
      <c r="AD788" s="228" t="e">
        <f>_xlfn.CONCAT(HelpMe7[[#This Row],[Year]],"-W",HelpMe7[[#This Row],[Week'#]])</f>
        <v>#VALUE!</v>
      </c>
      <c r="AE788" s="228" t="str">
        <f>IFERROR(VLOOKUP(HelpMe7[[#This Row],[ID]],CGTracker[#All],11,FALSE),"No CG Status Found")</f>
        <v>No CG Status Found</v>
      </c>
      <c r="AF788" s="228" t="e">
        <f>MONTH(TEXT(HelpMe7[[#This Row],[Updated Creation Date]],"mmm dd, yyyy hh:mm"))</f>
        <v>#VALUE!</v>
      </c>
      <c r="AG788" s="228" t="e">
        <f>_xlfn.CONCAT(HelpMe7[[#This Row],[Year]],"-M",HelpMe7[[#This Row],[Month]])</f>
        <v>#VALUE!</v>
      </c>
      <c r="AH788" s="228" t="str">
        <f ca="1">IF(HelpMe7[[#This Row],[Age]]&lt;2,"Less than 2",IF(HelpMe7[[#This Row],[Age]]&lt;5,"From 2 to 5",IF(HelpMe7[[#This Row],[Age]]&lt;10,"From 5 to 10","More than 10")))</f>
        <v>Less than 2</v>
      </c>
      <c r="AI7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45593.640972222223</v>
      </c>
      <c r="AJ7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45594.418055555558</v>
      </c>
    </row>
    <row r="789" spans="1:36" ht="26">
      <c r="A789" s="237" t="s">
        <v>6536</v>
      </c>
      <c r="B789" s="224" t="s">
        <v>117</v>
      </c>
      <c r="C789" s="224" t="s">
        <v>795</v>
      </c>
      <c r="D789" s="1" t="s">
        <v>2314</v>
      </c>
      <c r="E789" s="224" t="s">
        <v>2315</v>
      </c>
      <c r="F789" s="224" t="s">
        <v>843</v>
      </c>
      <c r="G789" s="224" t="s">
        <v>844</v>
      </c>
      <c r="H789" s="224" t="s">
        <v>403</v>
      </c>
      <c r="I789" s="227" t="s">
        <v>6537</v>
      </c>
      <c r="J789" s="225" t="s">
        <v>6538</v>
      </c>
      <c r="K789" s="224" t="s">
        <v>885</v>
      </c>
      <c r="L789" s="225" t="s">
        <v>5002</v>
      </c>
      <c r="M789" s="224" t="s">
        <v>846</v>
      </c>
      <c r="N789" s="224" t="s">
        <v>1144</v>
      </c>
      <c r="O789" s="224" t="s">
        <v>848</v>
      </c>
      <c r="P789" s="225" t="s">
        <v>5002</v>
      </c>
      <c r="Q789" s="224" t="s">
        <v>795</v>
      </c>
      <c r="R789" s="225" t="s">
        <v>6539</v>
      </c>
      <c r="S789" s="225" t="s">
        <v>6540</v>
      </c>
      <c r="T789" s="225" t="s">
        <v>6538</v>
      </c>
      <c r="U789" s="224" t="s">
        <v>885</v>
      </c>
      <c r="V789" s="224" t="s">
        <v>1260</v>
      </c>
      <c r="W789" s="224" t="s">
        <v>888</v>
      </c>
      <c r="X789" s="228" t="str">
        <f>VLOOKUP(HelpMe7[[#This Row],[Technician]],Technicians[#All],3,FALSE)</f>
        <v>RAK Ceramics</v>
      </c>
      <c r="Y789" s="228" t="str">
        <f>VLOOKUP(HelpMe7[[#This Row],[Technician]],Technicians[#All],2,FALSE)</f>
        <v>SAP Basis</v>
      </c>
      <c r="Z789" s="233" t="e">
        <f>IF((TEXT("Oct 28, 2024 00:00 AM","mmm dd, yyyy hh:mm") - TEXT(HelpMe7[[#This Row],[Updated Creation Date]],"mmm dd, yyyy hh:mm"))&gt;0, "Yes","No")</f>
        <v>#VALUE!</v>
      </c>
      <c r="AA789" s="230">
        <f ca="1">IF(HelpMe7[[#This Row],[Updated Resolved Date]]="-",NOW()-TEXT(HelpMe7[[#This Row],[Updated Creation Date]],"mmm dd, yyyy hh:mm"),HelpMe7[[#This Row],[Updated Resolved Date]]-HelpMe7[[#This Row],[Updated Creation Date]])</f>
        <v>7.0041666666656965</v>
      </c>
      <c r="AB789" s="231" t="e">
        <f>YEAR(TEXT(HelpMe7[[#This Row],[Updated Creation Date]],"mmm dd, yyyy hh:mm"))</f>
        <v>#VALUE!</v>
      </c>
      <c r="AC789" s="228" t="e">
        <f>WEEKNUM(TEXT(HelpMe7[[#This Row],[Updated Creation Date]],"mmm dd, yyyy hh:mm"),2)</f>
        <v>#VALUE!</v>
      </c>
      <c r="AD789" s="228" t="e">
        <f>_xlfn.CONCAT(HelpMe7[[#This Row],[Year]],"-W",HelpMe7[[#This Row],[Week'#]])</f>
        <v>#VALUE!</v>
      </c>
      <c r="AE789" s="228" t="str">
        <f>IFERROR(VLOOKUP(HelpMe7[[#This Row],[ID]],CGTracker[#All],11,FALSE),"No CG Status Found")</f>
        <v>No CG Status Found</v>
      </c>
      <c r="AF789" s="228" t="e">
        <f>MONTH(TEXT(HelpMe7[[#This Row],[Updated Creation Date]],"mmm dd, yyyy hh:mm"))</f>
        <v>#VALUE!</v>
      </c>
      <c r="AG789" s="228" t="e">
        <f>_xlfn.CONCAT(HelpMe7[[#This Row],[Year]],"-M",HelpMe7[[#This Row],[Month]])</f>
        <v>#VALUE!</v>
      </c>
      <c r="AH789" s="228" t="str">
        <f ca="1">IF(HelpMe7[[#This Row],[Age]]&lt;2,"Less than 2",IF(HelpMe7[[#This Row],[Age]]&lt;5,"From 2 to 5",IF(HelpMe7[[#This Row],[Age]]&lt;10,"From 5 to 10","More than 10")))</f>
        <v>From 5 to 10</v>
      </c>
      <c r="AI7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45593.727777777778</v>
      </c>
      <c r="AJ7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45600.731944444444</v>
      </c>
    </row>
    <row r="790" spans="1:36" ht="26">
      <c r="A790" s="237" t="s">
        <v>6541</v>
      </c>
      <c r="B790" s="224" t="s">
        <v>117</v>
      </c>
      <c r="C790" s="224" t="s">
        <v>861</v>
      </c>
      <c r="D790" s="1" t="s">
        <v>6542</v>
      </c>
      <c r="E790" s="224" t="s">
        <v>1998</v>
      </c>
      <c r="F790" s="224" t="s">
        <v>843</v>
      </c>
      <c r="G790" s="224" t="s">
        <v>844</v>
      </c>
      <c r="H790" s="224" t="s">
        <v>403</v>
      </c>
      <c r="I790" s="227" t="s">
        <v>6543</v>
      </c>
      <c r="J790" s="225" t="s">
        <v>6544</v>
      </c>
      <c r="K790" s="224" t="s">
        <v>885</v>
      </c>
      <c r="L790" s="225" t="s">
        <v>3103</v>
      </c>
      <c r="M790" s="224" t="s">
        <v>1998</v>
      </c>
      <c r="N790" s="224" t="s">
        <v>1996</v>
      </c>
      <c r="O790" s="224" t="s">
        <v>848</v>
      </c>
      <c r="P790" s="225" t="s">
        <v>3103</v>
      </c>
      <c r="Q790" s="224" t="s">
        <v>795</v>
      </c>
      <c r="R790" s="225" t="s">
        <v>6545</v>
      </c>
      <c r="S790" s="225" t="s">
        <v>6545</v>
      </c>
      <c r="T790" s="225" t="s">
        <v>6544</v>
      </c>
      <c r="U790" s="224" t="s">
        <v>885</v>
      </c>
      <c r="V790" s="224" t="s">
        <v>1260</v>
      </c>
      <c r="W790" s="224" t="s">
        <v>888</v>
      </c>
      <c r="X790" s="228" t="str">
        <f>VLOOKUP(HelpMe7[[#This Row],[Technician]],Technicians[#All],3,FALSE)</f>
        <v>RAK Ceramics</v>
      </c>
      <c r="Y790" s="228" t="str">
        <f>VLOOKUP(HelpMe7[[#This Row],[Technician]],Technicians[#All],2,FALSE)</f>
        <v>SAP Basis</v>
      </c>
      <c r="Z790" s="233" t="e">
        <f>IF((TEXT("Oct 28, 2024 00:00 AM","mmm dd, yyyy hh:mm") - TEXT(HelpMe7[[#This Row],[Updated Creation Date]],"mmm dd, yyyy hh:mm"))&gt;0, "Yes","No")</f>
        <v>#VALUE!</v>
      </c>
      <c r="AA790" s="230">
        <f ca="1">IF(HelpMe7[[#This Row],[Updated Resolved Date]]="-",NOW()-TEXT(HelpMe7[[#This Row],[Updated Creation Date]],"mmm dd, yyyy hh:mm"),HelpMe7[[#This Row],[Updated Resolved Date]]-HelpMe7[[#This Row],[Updated Creation Date]])</f>
        <v>3.2562499999985448</v>
      </c>
      <c r="AB790" s="231" t="e">
        <f>YEAR(TEXT(HelpMe7[[#This Row],[Updated Creation Date]],"mmm dd, yyyy hh:mm"))</f>
        <v>#VALUE!</v>
      </c>
      <c r="AC790" s="228" t="e">
        <f>WEEKNUM(TEXT(HelpMe7[[#This Row],[Updated Creation Date]],"mmm dd, yyyy hh:mm"),2)</f>
        <v>#VALUE!</v>
      </c>
      <c r="AD790" s="228" t="e">
        <f>_xlfn.CONCAT(HelpMe7[[#This Row],[Year]],"-W",HelpMe7[[#This Row],[Week'#]])</f>
        <v>#VALUE!</v>
      </c>
      <c r="AE790" s="228" t="str">
        <f>IFERROR(VLOOKUP(HelpMe7[[#This Row],[ID]],CGTracker[#All],11,FALSE),"No CG Status Found")</f>
        <v>No CG Status Found</v>
      </c>
      <c r="AF790" s="228" t="e">
        <f>MONTH(TEXT(HelpMe7[[#This Row],[Updated Creation Date]],"mmm dd, yyyy hh:mm"))</f>
        <v>#VALUE!</v>
      </c>
      <c r="AG790" s="228" t="e">
        <f>_xlfn.CONCAT(HelpMe7[[#This Row],[Year]],"-M",HelpMe7[[#This Row],[Month]])</f>
        <v>#VALUE!</v>
      </c>
      <c r="AH790" s="228" t="str">
        <f ca="1">IF(HelpMe7[[#This Row],[Age]]&lt;2,"Less than 2",IF(HelpMe7[[#This Row],[Age]]&lt;5,"From 2 to 5",IF(HelpMe7[[#This Row],[Age]]&lt;10,"From 5 to 10","More than 10")))</f>
        <v>From 2 to 5</v>
      </c>
      <c r="AI7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45594.451388888891</v>
      </c>
      <c r="AJ7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45597.707638888889</v>
      </c>
    </row>
    <row r="791" spans="1:36" ht="26">
      <c r="A791" s="237" t="s">
        <v>6546</v>
      </c>
      <c r="B791" s="224" t="s">
        <v>117</v>
      </c>
      <c r="C791" s="224" t="s">
        <v>795</v>
      </c>
      <c r="D791" s="1" t="s">
        <v>6547</v>
      </c>
      <c r="E791" s="224" t="s">
        <v>873</v>
      </c>
      <c r="F791" s="224" t="s">
        <v>223</v>
      </c>
      <c r="G791" s="224" t="s">
        <v>874</v>
      </c>
      <c r="H791" s="224" t="s">
        <v>268</v>
      </c>
      <c r="I791" s="227" t="s">
        <v>6548</v>
      </c>
      <c r="J791" s="225" t="s">
        <v>849</v>
      </c>
      <c r="K791" s="224" t="s">
        <v>845</v>
      </c>
      <c r="L791" s="225" t="s">
        <v>1260</v>
      </c>
      <c r="M791" s="224" t="s">
        <v>846</v>
      </c>
      <c r="N791" s="224" t="s">
        <v>860</v>
      </c>
      <c r="O791" s="224" t="s">
        <v>1260</v>
      </c>
      <c r="P791" s="225" t="s">
        <v>6549</v>
      </c>
      <c r="Q791" s="224" t="s">
        <v>1260</v>
      </c>
      <c r="R791" s="225" t="s">
        <v>1260</v>
      </c>
      <c r="S791" s="225" t="s">
        <v>1260</v>
      </c>
      <c r="T791" s="225" t="s">
        <v>849</v>
      </c>
      <c r="U791" s="224" t="s">
        <v>845</v>
      </c>
      <c r="V791" s="224" t="s">
        <v>1260</v>
      </c>
      <c r="W791" s="224" t="s">
        <v>850</v>
      </c>
      <c r="X791" s="228" t="str">
        <f>VLOOKUP(HelpMe7[[#This Row],[Technician]],Technicians[#All],3,FALSE)</f>
        <v>Capgemini</v>
      </c>
      <c r="Y791" s="228" t="str">
        <f>VLOOKUP(HelpMe7[[#This Row],[Technician]],Technicians[#All],2,FALSE)</f>
        <v>SAP HCM</v>
      </c>
      <c r="Z791" s="233" t="e">
        <f>IF((TEXT("Oct 28, 2024 00:00 AM","mmm dd, yyyy hh:mm") - TEXT(HelpMe7[[#This Row],[Updated Creation Date]],"mmm dd, yyyy hh:mm"))&gt;0, "Yes","No")</f>
        <v>#VALUE!</v>
      </c>
      <c r="AA791" s="230">
        <f ca="1">IF(HelpMe7[[#This Row],[Updated Resolved Date]]="-",NOW()-TEXT(HelpMe7[[#This Row],[Updated Creation Date]],"mmm dd, yyyy hh:mm"),HelpMe7[[#This Row],[Updated Resolved Date]]-HelpMe7[[#This Row],[Updated Creation Date]])</f>
        <v>58.097112384253705</v>
      </c>
      <c r="AB791" s="231" t="e">
        <f>YEAR(TEXT(HelpMe7[[#This Row],[Updated Creation Date]],"mmm dd, yyyy hh:mm"))</f>
        <v>#VALUE!</v>
      </c>
      <c r="AC791" s="228" t="e">
        <f>WEEKNUM(TEXT(HelpMe7[[#This Row],[Updated Creation Date]],"mmm dd, yyyy hh:mm"),2)</f>
        <v>#VALUE!</v>
      </c>
      <c r="AD791" s="228" t="e">
        <f>_xlfn.CONCAT(HelpMe7[[#This Row],[Year]],"-W",HelpMe7[[#This Row],[Week'#]])</f>
        <v>#VALUE!</v>
      </c>
      <c r="AE791" s="228" t="str">
        <f>IFERROR(VLOOKUP(HelpMe7[[#This Row],[ID]],CGTracker[#All],11,FALSE),"No CG Status Found")</f>
        <v>No CG Status Found</v>
      </c>
      <c r="AF791" s="228" t="e">
        <f>MONTH(TEXT(HelpMe7[[#This Row],[Updated Creation Date]],"mmm dd, yyyy hh:mm"))</f>
        <v>#VALUE!</v>
      </c>
      <c r="AG791" s="228" t="e">
        <f>_xlfn.CONCAT(HelpMe7[[#This Row],[Year]],"-M",HelpMe7[[#This Row],[Month]])</f>
        <v>#VALUE!</v>
      </c>
      <c r="AH791" s="228" t="str">
        <f ca="1">IF(HelpMe7[[#This Row],[Age]]&lt;2,"Less than 2",IF(HelpMe7[[#This Row],[Age]]&lt;5,"From 2 to 5",IF(HelpMe7[[#This Row],[Age]]&lt;10,"From 5 to 10","More than 10")))</f>
        <v>More than 10</v>
      </c>
      <c r="AI7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45594.688194444447</v>
      </c>
      <c r="AJ7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92" spans="1:36" ht="14.5">
      <c r="A792" s="237" t="s">
        <v>6550</v>
      </c>
      <c r="B792" s="224" t="s">
        <v>156</v>
      </c>
      <c r="C792" s="224" t="s">
        <v>906</v>
      </c>
      <c r="D792" s="1" t="s">
        <v>2100</v>
      </c>
      <c r="E792" s="224" t="s">
        <v>853</v>
      </c>
      <c r="F792" s="224" t="s">
        <v>843</v>
      </c>
      <c r="G792" s="224" t="s">
        <v>844</v>
      </c>
      <c r="H792" s="224" t="s">
        <v>131</v>
      </c>
      <c r="I792" s="227" t="s">
        <v>6551</v>
      </c>
      <c r="J792" s="225" t="s">
        <v>6552</v>
      </c>
      <c r="K792" s="224" t="s">
        <v>845</v>
      </c>
      <c r="L792" s="225" t="s">
        <v>1260</v>
      </c>
      <c r="M792" s="224" t="s">
        <v>853</v>
      </c>
      <c r="N792" s="224" t="s">
        <v>856</v>
      </c>
      <c r="O792" s="224" t="s">
        <v>848</v>
      </c>
      <c r="P792" s="225" t="s">
        <v>6553</v>
      </c>
      <c r="Q792" s="224" t="s">
        <v>861</v>
      </c>
      <c r="R792" s="225" t="s">
        <v>1260</v>
      </c>
      <c r="S792" s="225" t="s">
        <v>6390</v>
      </c>
      <c r="T792" s="225" t="s">
        <v>6552</v>
      </c>
      <c r="U792" s="224" t="s">
        <v>1260</v>
      </c>
      <c r="V792" s="224" t="s">
        <v>1260</v>
      </c>
      <c r="W792" s="224" t="s">
        <v>850</v>
      </c>
      <c r="X792" s="228" t="str">
        <f>VLOOKUP(HelpMe7[[#This Row],[Technician]],Technicians[#All],3,FALSE)</f>
        <v>RAK Ceramics</v>
      </c>
      <c r="Y792" s="228" t="str">
        <f>VLOOKUP(HelpMe7[[#This Row],[Technician]],Technicians[#All],2,FALSE)</f>
        <v>SAP Basis</v>
      </c>
      <c r="Z792" s="230" t="e">
        <f>IF((TEXT("Oct 28, 2024 00:00 AM","mmm dd, yyyy hh:mm") - TEXT(HelpMe7[[#This Row],[Updated Creation Date]],"mmm dd, yyyy hh:mm"))&gt;0, "Yes","No")</f>
        <v>#VALUE!</v>
      </c>
      <c r="AA792" s="230">
        <f ca="1">IF(HelpMe7[[#This Row],[Updated Resolved Date]]="-",NOW()-TEXT(HelpMe7[[#This Row],[Updated Creation Date]],"mmm dd, yyyy hh:mm"),HelpMe7[[#This Row],[Updated Resolved Date]]-HelpMe7[[#This Row],[Updated Creation Date]])</f>
        <v>58.076973495364655</v>
      </c>
      <c r="AB792" s="231" t="e">
        <f>YEAR(TEXT(HelpMe7[[#This Row],[Updated Creation Date]],"mmm dd, yyyy hh:mm"))</f>
        <v>#VALUE!</v>
      </c>
      <c r="AC792" s="228" t="e">
        <f>WEEKNUM(TEXT(HelpMe7[[#This Row],[Updated Creation Date]],"mmm dd, yyyy hh:mm"),2)</f>
        <v>#VALUE!</v>
      </c>
      <c r="AD792" s="228" t="e">
        <f>_xlfn.CONCAT(HelpMe7[[#This Row],[Year]],"-W",HelpMe7[[#This Row],[Week'#]])</f>
        <v>#VALUE!</v>
      </c>
      <c r="AE792" s="228" t="str">
        <f>IFERROR(VLOOKUP(HelpMe7[[#This Row],[ID]],CGTracker[#All],11,FALSE),"No CG Status Found")</f>
        <v>No CG Status Found</v>
      </c>
      <c r="AF792" s="228" t="e">
        <f>MONTH(TEXT(HelpMe7[[#This Row],[Updated Creation Date]],"mmm dd, yyyy hh:mm"))</f>
        <v>#VALUE!</v>
      </c>
      <c r="AG792" s="228" t="e">
        <f>_xlfn.CONCAT(HelpMe7[[#This Row],[Year]],"-M",HelpMe7[[#This Row],[Month]])</f>
        <v>#VALUE!</v>
      </c>
      <c r="AH792" s="228" t="str">
        <f ca="1">IF(HelpMe7[[#This Row],[Age]]&lt;2,"Less than 2",IF(HelpMe7[[#This Row],[Age]]&lt;5,"From 2 to 5",IF(HelpMe7[[#This Row],[Age]]&lt;10,"From 5 to 10","More than 10")))</f>
        <v>More than 10</v>
      </c>
      <c r="AI7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45594.708333333336</v>
      </c>
      <c r="AJ7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93" spans="1:36" ht="26">
      <c r="A793" s="237" t="s">
        <v>6554</v>
      </c>
      <c r="B793" s="224" t="s">
        <v>117</v>
      </c>
      <c r="C793" s="224" t="s">
        <v>795</v>
      </c>
      <c r="D793" s="1" t="s">
        <v>1857</v>
      </c>
      <c r="E793" s="224" t="s">
        <v>1858</v>
      </c>
      <c r="F793" s="224" t="s">
        <v>843</v>
      </c>
      <c r="G793" s="224" t="s">
        <v>844</v>
      </c>
      <c r="H793" s="224" t="s">
        <v>403</v>
      </c>
      <c r="I793" s="227" t="s">
        <v>6555</v>
      </c>
      <c r="J793" s="225" t="s">
        <v>6556</v>
      </c>
      <c r="K793" s="224" t="s">
        <v>885</v>
      </c>
      <c r="L793" s="225" t="s">
        <v>6308</v>
      </c>
      <c r="M793" s="224" t="s">
        <v>846</v>
      </c>
      <c r="N793" s="224" t="s">
        <v>983</v>
      </c>
      <c r="O793" s="224" t="s">
        <v>848</v>
      </c>
      <c r="P793" s="225" t="s">
        <v>6308</v>
      </c>
      <c r="Q793" s="224" t="s">
        <v>795</v>
      </c>
      <c r="R793" s="225" t="s">
        <v>6557</v>
      </c>
      <c r="S793" s="225" t="s">
        <v>6557</v>
      </c>
      <c r="T793" s="225" t="s">
        <v>6556</v>
      </c>
      <c r="U793" s="224" t="s">
        <v>885</v>
      </c>
      <c r="V793" s="224" t="s">
        <v>1260</v>
      </c>
      <c r="W793" s="224" t="s">
        <v>888</v>
      </c>
      <c r="X793" s="228" t="str">
        <f>VLOOKUP(HelpMe7[[#This Row],[Technician]],Technicians[#All],3,FALSE)</f>
        <v>RAK Ceramics</v>
      </c>
      <c r="Y793" s="228" t="str">
        <f>VLOOKUP(HelpMe7[[#This Row],[Technician]],Technicians[#All],2,FALSE)</f>
        <v>SAP Basis</v>
      </c>
      <c r="Z793" s="230" t="e">
        <f>IF((TEXT("Oct 28, 2024 00:00 AM","mmm dd, yyyy hh:mm") - TEXT(HelpMe7[[#This Row],[Updated Creation Date]],"mmm dd, yyyy hh:mm"))&gt;0, "Yes","No")</f>
        <v>#VALUE!</v>
      </c>
      <c r="AA793" s="230">
        <f ca="1">IF(HelpMe7[[#This Row],[Updated Resolved Date]]="-",NOW()-TEXT(HelpMe7[[#This Row],[Updated Creation Date]],"mmm dd, yyyy hh:mm"),HelpMe7[[#This Row],[Updated Resolved Date]]-HelpMe7[[#This Row],[Updated Creation Date]])</f>
        <v>1.2500000004365575E-2</v>
      </c>
      <c r="AB793" s="231" t="e">
        <f>YEAR(TEXT(HelpMe7[[#This Row],[Updated Creation Date]],"mmm dd, yyyy hh:mm"))</f>
        <v>#VALUE!</v>
      </c>
      <c r="AC793" s="228" t="e">
        <f>WEEKNUM(TEXT(HelpMe7[[#This Row],[Updated Creation Date]],"mmm dd, yyyy hh:mm"),2)</f>
        <v>#VALUE!</v>
      </c>
      <c r="AD793" s="228" t="e">
        <f>_xlfn.CONCAT(HelpMe7[[#This Row],[Year]],"-W",HelpMe7[[#This Row],[Week'#]])</f>
        <v>#VALUE!</v>
      </c>
      <c r="AE793" s="228" t="str">
        <f>IFERROR(VLOOKUP(HelpMe7[[#This Row],[ID]],CGTracker[#All],11,FALSE),"No CG Status Found")</f>
        <v>No CG Status Found</v>
      </c>
      <c r="AF793" s="228" t="e">
        <f>MONTH(TEXT(HelpMe7[[#This Row],[Updated Creation Date]],"mmm dd, yyyy hh:mm"))</f>
        <v>#VALUE!</v>
      </c>
      <c r="AG793" s="228" t="e">
        <f>_xlfn.CONCAT(HelpMe7[[#This Row],[Year]],"-M",HelpMe7[[#This Row],[Month]])</f>
        <v>#VALUE!</v>
      </c>
      <c r="AH793" s="228" t="str">
        <f ca="1">IF(HelpMe7[[#This Row],[Age]]&lt;2,"Less than 2",IF(HelpMe7[[#This Row],[Age]]&lt;5,"From 2 to 5",IF(HelpMe7[[#This Row],[Age]]&lt;10,"From 5 to 10","More than 10")))</f>
        <v>Less than 2</v>
      </c>
      <c r="AI7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45595.421527777777</v>
      </c>
      <c r="AJ7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45595.434027777781</v>
      </c>
    </row>
    <row r="794" spans="1:36" ht="14.5">
      <c r="A794" s="237" t="s">
        <v>6558</v>
      </c>
      <c r="B794" s="224" t="s">
        <v>156</v>
      </c>
      <c r="C794" s="224" t="s">
        <v>795</v>
      </c>
      <c r="D794" s="1" t="s">
        <v>2373</v>
      </c>
      <c r="E794" s="224" t="s">
        <v>2374</v>
      </c>
      <c r="F794" s="224" t="s">
        <v>742</v>
      </c>
      <c r="G794" s="224" t="s">
        <v>516</v>
      </c>
      <c r="H794" s="224" t="s">
        <v>131</v>
      </c>
      <c r="I794" s="227" t="s">
        <v>6559</v>
      </c>
      <c r="J794" s="225" t="s">
        <v>6560</v>
      </c>
      <c r="K794" s="224" t="s">
        <v>845</v>
      </c>
      <c r="L794" s="225" t="s">
        <v>1260</v>
      </c>
      <c r="M794" s="224" t="s">
        <v>846</v>
      </c>
      <c r="N794" s="224" t="s">
        <v>878</v>
      </c>
      <c r="O794" s="224" t="s">
        <v>920</v>
      </c>
      <c r="P794" s="225" t="s">
        <v>6561</v>
      </c>
      <c r="Q794" s="224" t="s">
        <v>795</v>
      </c>
      <c r="R794" s="225" t="s">
        <v>1260</v>
      </c>
      <c r="S794" s="225" t="s">
        <v>1260</v>
      </c>
      <c r="T794" s="225" t="s">
        <v>6560</v>
      </c>
      <c r="U794" s="224" t="s">
        <v>1260</v>
      </c>
      <c r="V794" s="224" t="s">
        <v>1260</v>
      </c>
      <c r="W794" s="224" t="s">
        <v>850</v>
      </c>
      <c r="X794" s="228" t="str">
        <f>VLOOKUP(HelpMe7[[#This Row],[Technician]],Technicians[#All],3,FALSE)</f>
        <v>RAK Ceramics</v>
      </c>
      <c r="Y794" s="228" t="str">
        <f>VLOOKUP(HelpMe7[[#This Row],[Technician]],Technicians[#All],2,FALSE)</f>
        <v>SAP SD</v>
      </c>
      <c r="Z794" s="233" t="e">
        <f>IF((TEXT("Oct 28, 2024 00:00 AM","mmm dd, yyyy hh:mm") - TEXT(HelpMe7[[#This Row],[Updated Creation Date]],"mmm dd, yyyy hh:mm"))&gt;0, "Yes","No")</f>
        <v>#VALUE!</v>
      </c>
      <c r="AA794" s="230">
        <f ca="1">IF(HelpMe7[[#This Row],[Updated Resolved Date]]="-",NOW()-TEXT(HelpMe7[[#This Row],[Updated Creation Date]],"mmm dd, yyyy hh:mm"),HelpMe7[[#This Row],[Updated Resolved Date]]-HelpMe7[[#This Row],[Updated Creation Date]])</f>
        <v>57.28947349536611</v>
      </c>
      <c r="AB794" s="231" t="e">
        <f>YEAR(TEXT(HelpMe7[[#This Row],[Updated Creation Date]],"mmm dd, yyyy hh:mm"))</f>
        <v>#VALUE!</v>
      </c>
      <c r="AC794" s="228" t="e">
        <f>WEEKNUM(TEXT(HelpMe7[[#This Row],[Updated Creation Date]],"mmm dd, yyyy hh:mm"),2)</f>
        <v>#VALUE!</v>
      </c>
      <c r="AD794" s="228" t="e">
        <f>_xlfn.CONCAT(HelpMe7[[#This Row],[Year]],"-W",HelpMe7[[#This Row],[Week'#]])</f>
        <v>#VALUE!</v>
      </c>
      <c r="AE794" s="228" t="str">
        <f>IFERROR(VLOOKUP(HelpMe7[[#This Row],[ID]],CGTracker[#All],11,FALSE),"No CG Status Found")</f>
        <v>No CG Status Found</v>
      </c>
      <c r="AF794" s="228" t="e">
        <f>MONTH(TEXT(HelpMe7[[#This Row],[Updated Creation Date]],"mmm dd, yyyy hh:mm"))</f>
        <v>#VALUE!</v>
      </c>
      <c r="AG794" s="228" t="e">
        <f>_xlfn.CONCAT(HelpMe7[[#This Row],[Year]],"-M",HelpMe7[[#This Row],[Month]])</f>
        <v>#VALUE!</v>
      </c>
      <c r="AH794" s="228" t="str">
        <f ca="1">IF(HelpMe7[[#This Row],[Age]]&lt;2,"Less than 2",IF(HelpMe7[[#This Row],[Age]]&lt;5,"From 2 to 5",IF(HelpMe7[[#This Row],[Age]]&lt;10,"From 5 to 10","More than 10")))</f>
        <v>More than 10</v>
      </c>
      <c r="AI7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45595.495833333334</v>
      </c>
      <c r="AJ7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795" spans="1:36" ht="14.5">
      <c r="A795" s="237" t="s">
        <v>6562</v>
      </c>
      <c r="B795" s="224" t="s">
        <v>156</v>
      </c>
      <c r="C795" s="224" t="s">
        <v>795</v>
      </c>
      <c r="D795" s="1" t="s">
        <v>6563</v>
      </c>
      <c r="E795" s="224" t="s">
        <v>1589</v>
      </c>
      <c r="F795" s="224" t="s">
        <v>518</v>
      </c>
      <c r="G795" s="224" t="s">
        <v>516</v>
      </c>
      <c r="H795" s="224" t="s">
        <v>403</v>
      </c>
      <c r="I795" s="227" t="s">
        <v>6564</v>
      </c>
      <c r="J795" s="225" t="s">
        <v>6565</v>
      </c>
      <c r="K795" s="224" t="s">
        <v>845</v>
      </c>
      <c r="L795" s="225" t="s">
        <v>5988</v>
      </c>
      <c r="M795" s="224" t="s">
        <v>846</v>
      </c>
      <c r="N795" s="224" t="s">
        <v>878</v>
      </c>
      <c r="O795" s="224" t="s">
        <v>848</v>
      </c>
      <c r="P795" s="225" t="s">
        <v>5988</v>
      </c>
      <c r="Q795" s="224" t="s">
        <v>795</v>
      </c>
      <c r="R795" s="225" t="s">
        <v>6566</v>
      </c>
      <c r="S795" s="225" t="s">
        <v>6567</v>
      </c>
      <c r="T795" s="225" t="s">
        <v>6565</v>
      </c>
      <c r="U795" s="224" t="s">
        <v>1260</v>
      </c>
      <c r="V795" s="224" t="s">
        <v>1260</v>
      </c>
      <c r="W795" s="224" t="s">
        <v>850</v>
      </c>
      <c r="X795" s="228" t="str">
        <f>VLOOKUP(HelpMe7[[#This Row],[Technician]],Technicians[#All],3,FALSE)</f>
        <v>Capgemini</v>
      </c>
      <c r="Y795" s="228" t="str">
        <f>VLOOKUP(HelpMe7[[#This Row],[Technician]],Technicians[#All],2,FALSE)</f>
        <v>SAP SD</v>
      </c>
      <c r="Z795" s="233" t="e">
        <f>IF((TEXT("Oct 28, 2024 00:00 AM","mmm dd, yyyy hh:mm") - TEXT(HelpMe7[[#This Row],[Updated Creation Date]],"mmm dd, yyyy hh:mm"))&gt;0, "Yes","No")</f>
        <v>#VALUE!</v>
      </c>
      <c r="AA795" s="230">
        <f ca="1">IF(HelpMe7[[#This Row],[Updated Resolved Date]]="-",NOW()-TEXT(HelpMe7[[#This Row],[Updated Creation Date]],"mmm dd, yyyy hh:mm"),HelpMe7[[#This Row],[Updated Resolved Date]]-HelpMe7[[#This Row],[Updated Creation Date]])</f>
        <v>8.9291666666686069</v>
      </c>
      <c r="AB795" s="231" t="e">
        <f>YEAR(TEXT(HelpMe7[[#This Row],[Updated Creation Date]],"mmm dd, yyyy hh:mm"))</f>
        <v>#VALUE!</v>
      </c>
      <c r="AC795" s="228" t="e">
        <f>WEEKNUM(TEXT(HelpMe7[[#This Row],[Updated Creation Date]],"mmm dd, yyyy hh:mm"),2)</f>
        <v>#VALUE!</v>
      </c>
      <c r="AD795" s="228" t="e">
        <f>_xlfn.CONCAT(HelpMe7[[#This Row],[Year]],"-W",HelpMe7[[#This Row],[Week'#]])</f>
        <v>#VALUE!</v>
      </c>
      <c r="AE795" s="228" t="str">
        <f>IFERROR(VLOOKUP(HelpMe7[[#This Row],[ID]],CGTracker[#All],11,FALSE),"No CG Status Found")</f>
        <v>No CG Status Found</v>
      </c>
      <c r="AF795" s="228" t="e">
        <f>MONTH(TEXT(HelpMe7[[#This Row],[Updated Creation Date]],"mmm dd, yyyy hh:mm"))</f>
        <v>#VALUE!</v>
      </c>
      <c r="AG795" s="228" t="e">
        <f>_xlfn.CONCAT(HelpMe7[[#This Row],[Year]],"-M",HelpMe7[[#This Row],[Month]])</f>
        <v>#VALUE!</v>
      </c>
      <c r="AH795" s="228" t="str">
        <f ca="1">IF(HelpMe7[[#This Row],[Age]]&lt;2,"Less than 2",IF(HelpMe7[[#This Row],[Age]]&lt;5,"From 2 to 5",IF(HelpMe7[[#This Row],[Age]]&lt;10,"From 5 to 10","More than 10")))</f>
        <v>From 5 to 10</v>
      </c>
      <c r="AI7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45595.520138888889</v>
      </c>
      <c r="AJ7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45604.449305555558</v>
      </c>
    </row>
    <row r="796" spans="1:36" ht="14.5">
      <c r="A796" s="237" t="s">
        <v>6568</v>
      </c>
      <c r="B796" s="224" t="s">
        <v>156</v>
      </c>
      <c r="C796" s="224" t="s">
        <v>906</v>
      </c>
      <c r="D796" s="1" t="s">
        <v>1361</v>
      </c>
      <c r="E796" s="224" t="s">
        <v>1362</v>
      </c>
      <c r="F796" s="224" t="s">
        <v>843</v>
      </c>
      <c r="G796" s="224" t="s">
        <v>844</v>
      </c>
      <c r="H796" s="224" t="s">
        <v>403</v>
      </c>
      <c r="I796" s="227" t="s">
        <v>6569</v>
      </c>
      <c r="J796" s="225" t="s">
        <v>6570</v>
      </c>
      <c r="K796" s="224" t="s">
        <v>845</v>
      </c>
      <c r="L796" s="225" t="s">
        <v>6308</v>
      </c>
      <c r="M796" s="224" t="s">
        <v>1362</v>
      </c>
      <c r="N796" s="224" t="s">
        <v>983</v>
      </c>
      <c r="O796" s="224" t="s">
        <v>848</v>
      </c>
      <c r="P796" s="225" t="s">
        <v>6308</v>
      </c>
      <c r="Q796" s="224" t="s">
        <v>861</v>
      </c>
      <c r="R796" s="225" t="s">
        <v>6309</v>
      </c>
      <c r="S796" s="225" t="s">
        <v>6309</v>
      </c>
      <c r="T796" s="225" t="s">
        <v>6570</v>
      </c>
      <c r="U796" s="224" t="s">
        <v>1260</v>
      </c>
      <c r="V796" s="224" t="s">
        <v>1260</v>
      </c>
      <c r="W796" s="224" t="s">
        <v>1033</v>
      </c>
      <c r="X796" s="228" t="str">
        <f>VLOOKUP(HelpMe7[[#This Row],[Technician]],Technicians[#All],3,FALSE)</f>
        <v>RAK Ceramics</v>
      </c>
      <c r="Y796" s="228" t="str">
        <f>VLOOKUP(HelpMe7[[#This Row],[Technician]],Technicians[#All],2,FALSE)</f>
        <v>SAP Basis</v>
      </c>
      <c r="Z796" s="233" t="e">
        <f>IF((TEXT("Oct 28, 2024 00:00 AM","mmm dd, yyyy hh:mm") - TEXT(HelpMe7[[#This Row],[Updated Creation Date]],"mmm dd, yyyy hh:mm"))&gt;0, "Yes","No")</f>
        <v>#VALUE!</v>
      </c>
      <c r="AA796" s="230">
        <f ca="1">IF(HelpMe7[[#This Row],[Updated Resolved Date]]="-",NOW()-TEXT(HelpMe7[[#This Row],[Updated Creation Date]],"mmm dd, yyyy hh:mm"),HelpMe7[[#This Row],[Updated Resolved Date]]-HelpMe7[[#This Row],[Updated Creation Date]])</f>
        <v>1.8055555556202307E-2</v>
      </c>
      <c r="AB796" s="231" t="e">
        <f>YEAR(TEXT(HelpMe7[[#This Row],[Updated Creation Date]],"mmm dd, yyyy hh:mm"))</f>
        <v>#VALUE!</v>
      </c>
      <c r="AC796" s="228" t="e">
        <f>WEEKNUM(TEXT(HelpMe7[[#This Row],[Updated Creation Date]],"mmm dd, yyyy hh:mm"),2)</f>
        <v>#VALUE!</v>
      </c>
      <c r="AD796" s="228" t="e">
        <f>_xlfn.CONCAT(HelpMe7[[#This Row],[Year]],"-W",HelpMe7[[#This Row],[Week'#]])</f>
        <v>#VALUE!</v>
      </c>
      <c r="AE796" s="228" t="str">
        <f>IFERROR(VLOOKUP(HelpMe7[[#This Row],[ID]],CGTracker[#All],11,FALSE),"No CG Status Found")</f>
        <v>No CG Status Found</v>
      </c>
      <c r="AF796" s="228" t="e">
        <f>MONTH(TEXT(HelpMe7[[#This Row],[Updated Creation Date]],"mmm dd, yyyy hh:mm"))</f>
        <v>#VALUE!</v>
      </c>
      <c r="AG796" s="228" t="e">
        <f>_xlfn.CONCAT(HelpMe7[[#This Row],[Year]],"-M",HelpMe7[[#This Row],[Month]])</f>
        <v>#VALUE!</v>
      </c>
      <c r="AH796" s="228" t="str">
        <f ca="1">IF(HelpMe7[[#This Row],[Age]]&lt;2,"Less than 2",IF(HelpMe7[[#This Row],[Age]]&lt;5,"From 2 to 5",IF(HelpMe7[[#This Row],[Age]]&lt;10,"From 5 to 10","More than 10")))</f>
        <v>Less than 2</v>
      </c>
      <c r="AI7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45595.418749999997</v>
      </c>
      <c r="AJ7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97" spans="1:36" ht="26">
      <c r="A797" s="237" t="s">
        <v>6571</v>
      </c>
      <c r="B797" s="224" t="s">
        <v>117</v>
      </c>
      <c r="C797" s="224" t="s">
        <v>795</v>
      </c>
      <c r="D797" s="1" t="s">
        <v>6572</v>
      </c>
      <c r="E797" s="224" t="s">
        <v>1233</v>
      </c>
      <c r="F797" s="224" t="s">
        <v>843</v>
      </c>
      <c r="G797" s="224" t="s">
        <v>844</v>
      </c>
      <c r="H797" s="224" t="s">
        <v>403</v>
      </c>
      <c r="I797" s="227" t="s">
        <v>6573</v>
      </c>
      <c r="J797" s="225" t="s">
        <v>6574</v>
      </c>
      <c r="K797" s="224" t="s">
        <v>885</v>
      </c>
      <c r="L797" s="225" t="s">
        <v>6575</v>
      </c>
      <c r="M797" s="224" t="s">
        <v>1233</v>
      </c>
      <c r="N797" s="224" t="s">
        <v>895</v>
      </c>
      <c r="O797" s="224" t="s">
        <v>848</v>
      </c>
      <c r="P797" s="225" t="s">
        <v>6575</v>
      </c>
      <c r="Q797" s="224" t="s">
        <v>795</v>
      </c>
      <c r="R797" s="225" t="s">
        <v>6576</v>
      </c>
      <c r="S797" s="225" t="s">
        <v>6576</v>
      </c>
      <c r="T797" s="225" t="s">
        <v>6574</v>
      </c>
      <c r="U797" s="224" t="s">
        <v>885</v>
      </c>
      <c r="V797" s="224" t="s">
        <v>1260</v>
      </c>
      <c r="W797" s="224" t="s">
        <v>888</v>
      </c>
      <c r="X797" s="228" t="str">
        <f>VLOOKUP(HelpMe7[[#This Row],[Technician]],Technicians[#All],3,FALSE)</f>
        <v>RAK Ceramics</v>
      </c>
      <c r="Y797" s="228" t="str">
        <f>VLOOKUP(HelpMe7[[#This Row],[Technician]],Technicians[#All],2,FALSE)</f>
        <v>SAP Basis</v>
      </c>
      <c r="Z797" s="230" t="e">
        <f>IF((TEXT("Oct 28, 2024 00:00 AM","mmm dd, yyyy hh:mm") - TEXT(HelpMe7[[#This Row],[Updated Creation Date]],"mmm dd, yyyy hh:mm"))&gt;0, "Yes","No")</f>
        <v>#VALUE!</v>
      </c>
      <c r="AA797" s="230">
        <f ca="1">IF(HelpMe7[[#This Row],[Updated Resolved Date]]="-",NOW()-TEXT(HelpMe7[[#This Row],[Updated Creation Date]],"mmm dd, yyyy hh:mm"),HelpMe7[[#This Row],[Updated Resolved Date]]-HelpMe7[[#This Row],[Updated Creation Date]])</f>
        <v>6.9284722222218988</v>
      </c>
      <c r="AB797" s="231" t="e">
        <f>YEAR(TEXT(HelpMe7[[#This Row],[Updated Creation Date]],"mmm dd, yyyy hh:mm"))</f>
        <v>#VALUE!</v>
      </c>
      <c r="AC797" s="228" t="e">
        <f>WEEKNUM(TEXT(HelpMe7[[#This Row],[Updated Creation Date]],"mmm dd, yyyy hh:mm"),2)</f>
        <v>#VALUE!</v>
      </c>
      <c r="AD797" s="228" t="e">
        <f>_xlfn.CONCAT(HelpMe7[[#This Row],[Year]],"-W",HelpMe7[[#This Row],[Week'#]])</f>
        <v>#VALUE!</v>
      </c>
      <c r="AE797" s="228" t="str">
        <f>IFERROR(VLOOKUP(HelpMe7[[#This Row],[ID]],CGTracker[#All],11,FALSE),"No CG Status Found")</f>
        <v>No CG Status Found</v>
      </c>
      <c r="AF797" s="228" t="e">
        <f>MONTH(TEXT(HelpMe7[[#This Row],[Updated Creation Date]],"mmm dd, yyyy hh:mm"))</f>
        <v>#VALUE!</v>
      </c>
      <c r="AG797" s="228" t="e">
        <f>_xlfn.CONCAT(HelpMe7[[#This Row],[Year]],"-M",HelpMe7[[#This Row],[Month]])</f>
        <v>#VALUE!</v>
      </c>
      <c r="AH797" s="228" t="str">
        <f ca="1">IF(HelpMe7[[#This Row],[Age]]&lt;2,"Less than 2",IF(HelpMe7[[#This Row],[Age]]&lt;5,"From 2 to 5",IF(HelpMe7[[#This Row],[Age]]&lt;10,"From 5 to 10","More than 10")))</f>
        <v>From 5 to 10</v>
      </c>
      <c r="AI7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45595.493055555555</v>
      </c>
      <c r="AJ7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45602.421527777777</v>
      </c>
    </row>
    <row r="798" spans="1:36" ht="14.5">
      <c r="A798" s="237" t="s">
        <v>6577</v>
      </c>
      <c r="B798" s="224" t="s">
        <v>156</v>
      </c>
      <c r="C798" s="224" t="s">
        <v>795</v>
      </c>
      <c r="D798" s="1" t="s">
        <v>1978</v>
      </c>
      <c r="E798" s="224" t="s">
        <v>1979</v>
      </c>
      <c r="F798" s="224" t="s">
        <v>843</v>
      </c>
      <c r="G798" s="224" t="s">
        <v>844</v>
      </c>
      <c r="H798" s="224" t="s">
        <v>403</v>
      </c>
      <c r="I798" s="227" t="s">
        <v>6578</v>
      </c>
      <c r="J798" s="225" t="s">
        <v>6579</v>
      </c>
      <c r="K798" s="224" t="s">
        <v>845</v>
      </c>
      <c r="L798" s="225" t="s">
        <v>6580</v>
      </c>
      <c r="M798" s="224" t="s">
        <v>846</v>
      </c>
      <c r="N798" s="224" t="s">
        <v>1177</v>
      </c>
      <c r="O798" s="224" t="s">
        <v>848</v>
      </c>
      <c r="P798" s="225" t="s">
        <v>6580</v>
      </c>
      <c r="Q798" s="224" t="s">
        <v>795</v>
      </c>
      <c r="R798" s="225" t="s">
        <v>6581</v>
      </c>
      <c r="S798" s="225" t="s">
        <v>6581</v>
      </c>
      <c r="T798" s="225" t="s">
        <v>6579</v>
      </c>
      <c r="U798" s="224" t="s">
        <v>1260</v>
      </c>
      <c r="V798" s="224" t="s">
        <v>1260</v>
      </c>
      <c r="W798" s="224" t="s">
        <v>850</v>
      </c>
      <c r="X798" s="228" t="str">
        <f>VLOOKUP(HelpMe7[[#This Row],[Technician]],Technicians[#All],3,FALSE)</f>
        <v>RAK Ceramics</v>
      </c>
      <c r="Y798" s="228" t="str">
        <f>VLOOKUP(HelpMe7[[#This Row],[Technician]],Technicians[#All],2,FALSE)</f>
        <v>SAP Basis</v>
      </c>
      <c r="Z798" s="233" t="e">
        <f>IF((TEXT("Oct 28, 2024 00:00 AM","mmm dd, yyyy hh:mm") - TEXT(HelpMe7[[#This Row],[Updated Creation Date]],"mmm dd, yyyy hh:mm"))&gt;0, "Yes","No")</f>
        <v>#VALUE!</v>
      </c>
      <c r="AA798" s="230">
        <f ca="1">IF(HelpMe7[[#This Row],[Updated Resolved Date]]="-",NOW()-TEXT(HelpMe7[[#This Row],[Updated Creation Date]],"mmm dd, yyyy hh:mm"),HelpMe7[[#This Row],[Updated Resolved Date]]-HelpMe7[[#This Row],[Updated Creation Date]])</f>
        <v>1.0506944444496185</v>
      </c>
      <c r="AB798" s="231" t="e">
        <f>YEAR(TEXT(HelpMe7[[#This Row],[Updated Creation Date]],"mmm dd, yyyy hh:mm"))</f>
        <v>#VALUE!</v>
      </c>
      <c r="AC798" s="228" t="e">
        <f>WEEKNUM(TEXT(HelpMe7[[#This Row],[Updated Creation Date]],"mmm dd, yyyy hh:mm"),2)</f>
        <v>#VALUE!</v>
      </c>
      <c r="AD798" s="228" t="e">
        <f>_xlfn.CONCAT(HelpMe7[[#This Row],[Year]],"-W",HelpMe7[[#This Row],[Week'#]])</f>
        <v>#VALUE!</v>
      </c>
      <c r="AE798" s="228" t="str">
        <f>IFERROR(VLOOKUP(HelpMe7[[#This Row],[ID]],CGTracker[#All],11,FALSE),"No CG Status Found")</f>
        <v>No CG Status Found</v>
      </c>
      <c r="AF798" s="228" t="e">
        <f>MONTH(TEXT(HelpMe7[[#This Row],[Updated Creation Date]],"mmm dd, yyyy hh:mm"))</f>
        <v>#VALUE!</v>
      </c>
      <c r="AG798" s="228" t="e">
        <f>_xlfn.CONCAT(HelpMe7[[#This Row],[Year]],"-M",HelpMe7[[#This Row],[Month]])</f>
        <v>#VALUE!</v>
      </c>
      <c r="AH798" s="228" t="str">
        <f ca="1">IF(HelpMe7[[#This Row],[Age]]&lt;2,"Less than 2",IF(HelpMe7[[#This Row],[Age]]&lt;5,"From 2 to 5",IF(HelpMe7[[#This Row],[Age]]&lt;10,"From 5 to 10","More than 10")))</f>
        <v>Less than 2</v>
      </c>
      <c r="AI7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45595.675694444442</v>
      </c>
      <c r="AJ7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45596.726388888892</v>
      </c>
    </row>
    <row r="799" spans="1:36" ht="26">
      <c r="A799" s="237" t="s">
        <v>6582</v>
      </c>
      <c r="B799" s="224" t="s">
        <v>117</v>
      </c>
      <c r="C799" s="224" t="s">
        <v>881</v>
      </c>
      <c r="D799" s="1" t="s">
        <v>1806</v>
      </c>
      <c r="E799" s="224" t="s">
        <v>1429</v>
      </c>
      <c r="F799" s="224" t="s">
        <v>843</v>
      </c>
      <c r="G799" s="224" t="s">
        <v>844</v>
      </c>
      <c r="H799" s="224" t="s">
        <v>403</v>
      </c>
      <c r="I799" s="227" t="s">
        <v>6583</v>
      </c>
      <c r="J799" s="225" t="s">
        <v>6584</v>
      </c>
      <c r="K799" s="224" t="s">
        <v>885</v>
      </c>
      <c r="L799" s="225" t="s">
        <v>6580</v>
      </c>
      <c r="M799" s="224" t="s">
        <v>846</v>
      </c>
      <c r="N799" s="224" t="s">
        <v>1786</v>
      </c>
      <c r="O799" s="224" t="s">
        <v>848</v>
      </c>
      <c r="P799" s="225" t="s">
        <v>6585</v>
      </c>
      <c r="Q799" s="224" t="s">
        <v>881</v>
      </c>
      <c r="R799" s="225" t="s">
        <v>6586</v>
      </c>
      <c r="S799" s="225" t="s">
        <v>6586</v>
      </c>
      <c r="T799" s="225" t="s">
        <v>6584</v>
      </c>
      <c r="U799" s="224" t="s">
        <v>885</v>
      </c>
      <c r="V799" s="224" t="s">
        <v>1260</v>
      </c>
      <c r="W799" s="224" t="s">
        <v>888</v>
      </c>
      <c r="X799" s="228" t="str">
        <f>VLOOKUP(HelpMe7[[#This Row],[Technician]],Technicians[#All],3,FALSE)</f>
        <v>RAK Ceramics</v>
      </c>
      <c r="Y799" s="228" t="str">
        <f>VLOOKUP(HelpMe7[[#This Row],[Technician]],Technicians[#All],2,FALSE)</f>
        <v>SAP Basis</v>
      </c>
      <c r="Z799" s="233" t="e">
        <f>IF((TEXT("Oct 28, 2024 00:00 AM","mmm dd, yyyy hh:mm") - TEXT(HelpMe7[[#This Row],[Updated Creation Date]],"mmm dd, yyyy hh:mm"))&gt;0, "Yes","No")</f>
        <v>#VALUE!</v>
      </c>
      <c r="AA799" s="230">
        <f ca="1">IF(HelpMe7[[#This Row],[Updated Resolved Date]]="-",NOW()-TEXT(HelpMe7[[#This Row],[Updated Creation Date]],"mmm dd, yyyy hh:mm"),HelpMe7[[#This Row],[Updated Resolved Date]]-HelpMe7[[#This Row],[Updated Creation Date]])</f>
        <v>0.31597222221898846</v>
      </c>
      <c r="AB799" s="231" t="e">
        <f>YEAR(TEXT(HelpMe7[[#This Row],[Updated Creation Date]],"mmm dd, yyyy hh:mm"))</f>
        <v>#VALUE!</v>
      </c>
      <c r="AC799" s="228" t="e">
        <f>WEEKNUM(TEXT(HelpMe7[[#This Row],[Updated Creation Date]],"mmm dd, yyyy hh:mm"),2)</f>
        <v>#VALUE!</v>
      </c>
      <c r="AD799" s="228" t="e">
        <f>_xlfn.CONCAT(HelpMe7[[#This Row],[Year]],"-W",HelpMe7[[#This Row],[Week'#]])</f>
        <v>#VALUE!</v>
      </c>
      <c r="AE799" s="228" t="str">
        <f>IFERROR(VLOOKUP(HelpMe7[[#This Row],[ID]],CGTracker[#All],11,FALSE),"No CG Status Found")</f>
        <v>No CG Status Found</v>
      </c>
      <c r="AF799" s="228" t="e">
        <f>MONTH(TEXT(HelpMe7[[#This Row],[Updated Creation Date]],"mmm dd, yyyy hh:mm"))</f>
        <v>#VALUE!</v>
      </c>
      <c r="AG799" s="228" t="e">
        <f>_xlfn.CONCAT(HelpMe7[[#This Row],[Year]],"-M",HelpMe7[[#This Row],[Month]])</f>
        <v>#VALUE!</v>
      </c>
      <c r="AH799" s="228" t="str">
        <f ca="1">IF(HelpMe7[[#This Row],[Age]]&lt;2,"Less than 2",IF(HelpMe7[[#This Row],[Age]]&lt;5,"From 2 to 5",IF(HelpMe7[[#This Row],[Age]]&lt;10,"From 5 to 10","More than 10")))</f>
        <v>Less than 2</v>
      </c>
      <c r="AI7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45596.424305555556</v>
      </c>
      <c r="AJ7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45596.740277777775</v>
      </c>
    </row>
    <row r="800" spans="1:36" ht="26">
      <c r="A800" s="237" t="s">
        <v>6587</v>
      </c>
      <c r="B800" s="224" t="s">
        <v>156</v>
      </c>
      <c r="C800" s="224" t="s">
        <v>795</v>
      </c>
      <c r="D800" s="1" t="s">
        <v>355</v>
      </c>
      <c r="E800" s="224" t="s">
        <v>877</v>
      </c>
      <c r="F800" s="224" t="s">
        <v>1924</v>
      </c>
      <c r="G800" s="224" t="s">
        <v>516</v>
      </c>
      <c r="H800" s="224" t="s">
        <v>403</v>
      </c>
      <c r="I800" s="227" t="s">
        <v>6588</v>
      </c>
      <c r="J800" s="225" t="s">
        <v>6589</v>
      </c>
      <c r="K800" s="224" t="s">
        <v>845</v>
      </c>
      <c r="L800" s="225" t="s">
        <v>6590</v>
      </c>
      <c r="M800" s="224" t="s">
        <v>846</v>
      </c>
      <c r="N800" s="224" t="s">
        <v>878</v>
      </c>
      <c r="O800" s="224" t="s">
        <v>848</v>
      </c>
      <c r="P800" s="225" t="s">
        <v>6590</v>
      </c>
      <c r="Q800" s="224" t="s">
        <v>795</v>
      </c>
      <c r="R800" s="225" t="s">
        <v>6591</v>
      </c>
      <c r="S800" s="225" t="s">
        <v>6592</v>
      </c>
      <c r="T800" s="225" t="s">
        <v>6589</v>
      </c>
      <c r="U800" s="224" t="s">
        <v>1260</v>
      </c>
      <c r="V800" s="224" t="s">
        <v>6593</v>
      </c>
      <c r="W800" s="224" t="s">
        <v>850</v>
      </c>
      <c r="X800" s="228" t="str">
        <f>VLOOKUP(HelpMe7[[#This Row],[Technician]],Technicians[#All],3,FALSE)</f>
        <v>Capgemini</v>
      </c>
      <c r="Y800" s="228" t="str">
        <f>VLOOKUP(HelpMe7[[#This Row],[Technician]],Technicians[#All],2,FALSE)</f>
        <v>Management</v>
      </c>
      <c r="Z800" s="233" t="e">
        <f>IF((TEXT("Oct 28, 2024 00:00 AM","mmm dd, yyyy hh:mm") - TEXT(HelpMe7[[#This Row],[Updated Creation Date]],"mmm dd, yyyy hh:mm"))&gt;0, "Yes","No")</f>
        <v>#VALUE!</v>
      </c>
      <c r="AA800" s="230">
        <f ca="1">IF(HelpMe7[[#This Row],[Updated Resolved Date]]="-",NOW()-TEXT(HelpMe7[[#This Row],[Updated Creation Date]],"mmm dd, yyyy hh:mm"),HelpMe7[[#This Row],[Updated Resolved Date]]-HelpMe7[[#This Row],[Updated Creation Date]])</f>
        <v>3.1118055555562023</v>
      </c>
      <c r="AB800" s="231" t="e">
        <f>YEAR(TEXT(HelpMe7[[#This Row],[Updated Creation Date]],"mmm dd, yyyy hh:mm"))</f>
        <v>#VALUE!</v>
      </c>
      <c r="AC800" s="228" t="e">
        <f>WEEKNUM(TEXT(HelpMe7[[#This Row],[Updated Creation Date]],"mmm dd, yyyy hh:mm"),2)</f>
        <v>#VALUE!</v>
      </c>
      <c r="AD800" s="228" t="e">
        <f>_xlfn.CONCAT(HelpMe7[[#This Row],[Year]],"-W",HelpMe7[[#This Row],[Week'#]])</f>
        <v>#VALUE!</v>
      </c>
      <c r="AE800" s="228" t="str">
        <f>IFERROR(VLOOKUP(HelpMe7[[#This Row],[ID]],CGTracker[#All],11,FALSE),"No CG Status Found")</f>
        <v>No CG Status Found</v>
      </c>
      <c r="AF800" s="228" t="e">
        <f>MONTH(TEXT(HelpMe7[[#This Row],[Updated Creation Date]],"mmm dd, yyyy hh:mm"))</f>
        <v>#VALUE!</v>
      </c>
      <c r="AG800" s="228" t="e">
        <f>_xlfn.CONCAT(HelpMe7[[#This Row],[Year]],"-M",HelpMe7[[#This Row],[Month]])</f>
        <v>#VALUE!</v>
      </c>
      <c r="AH800" s="228" t="str">
        <f ca="1">IF(HelpMe7[[#This Row],[Age]]&lt;2,"Less than 2",IF(HelpMe7[[#This Row],[Age]]&lt;5,"From 2 to 5",IF(HelpMe7[[#This Row],[Age]]&lt;10,"From 5 to 10","More than 10")))</f>
        <v>From 2 to 5</v>
      </c>
      <c r="AI8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45597.386805555558</v>
      </c>
      <c r="AJ8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45600.498611111114</v>
      </c>
    </row>
    <row r="801" spans="1:36" ht="26">
      <c r="A801" s="237" t="s">
        <v>6594</v>
      </c>
      <c r="B801" s="224" t="s">
        <v>117</v>
      </c>
      <c r="C801" s="224" t="s">
        <v>906</v>
      </c>
      <c r="D801" s="1" t="s">
        <v>6595</v>
      </c>
      <c r="E801" s="224" t="s">
        <v>2081</v>
      </c>
      <c r="F801" s="224" t="s">
        <v>843</v>
      </c>
      <c r="G801" s="224" t="s">
        <v>844</v>
      </c>
      <c r="H801" s="224" t="s">
        <v>403</v>
      </c>
      <c r="I801" s="227" t="s">
        <v>6596</v>
      </c>
      <c r="J801" s="225" t="s">
        <v>6597</v>
      </c>
      <c r="K801" s="224" t="s">
        <v>885</v>
      </c>
      <c r="L801" s="225" t="s">
        <v>6040</v>
      </c>
      <c r="M801" s="224" t="s">
        <v>2081</v>
      </c>
      <c r="N801" s="224" t="s">
        <v>880</v>
      </c>
      <c r="O801" s="224" t="s">
        <v>848</v>
      </c>
      <c r="P801" s="225" t="s">
        <v>6040</v>
      </c>
      <c r="Q801" s="224" t="s">
        <v>861</v>
      </c>
      <c r="R801" s="225" t="s">
        <v>6598</v>
      </c>
      <c r="S801" s="225" t="s">
        <v>6599</v>
      </c>
      <c r="T801" s="225" t="s">
        <v>6597</v>
      </c>
      <c r="U801" s="224" t="s">
        <v>885</v>
      </c>
      <c r="V801" s="224" t="s">
        <v>1260</v>
      </c>
      <c r="W801" s="224" t="s">
        <v>888</v>
      </c>
      <c r="X801" s="228" t="str">
        <f>VLOOKUP(HelpMe7[[#This Row],[Technician]],Technicians[#All],3,FALSE)</f>
        <v>RAK Ceramics</v>
      </c>
      <c r="Y801" s="228" t="str">
        <f>VLOOKUP(HelpMe7[[#This Row],[Technician]],Technicians[#All],2,FALSE)</f>
        <v>SAP Basis</v>
      </c>
      <c r="Z801" s="233" t="e">
        <f>IF((TEXT("Oct 28, 2024 00:00 AM","mmm dd, yyyy hh:mm") - TEXT(HelpMe7[[#This Row],[Updated Creation Date]],"mmm dd, yyyy hh:mm"))&gt;0, "Yes","No")</f>
        <v>#VALUE!</v>
      </c>
      <c r="AA801" s="230">
        <f ca="1">IF(HelpMe7[[#This Row],[Updated Resolved Date]]="-",NOW()-TEXT(HelpMe7[[#This Row],[Updated Creation Date]],"mmm dd, yyyy hh:mm"),HelpMe7[[#This Row],[Updated Resolved Date]]-HelpMe7[[#This Row],[Updated Creation Date]])</f>
        <v>12.295138888890506</v>
      </c>
      <c r="AB801" s="231" t="e">
        <f>YEAR(TEXT(HelpMe7[[#This Row],[Updated Creation Date]],"mmm dd, yyyy hh:mm"))</f>
        <v>#VALUE!</v>
      </c>
      <c r="AC801" s="228" t="e">
        <f>WEEKNUM(TEXT(HelpMe7[[#This Row],[Updated Creation Date]],"mmm dd, yyyy hh:mm"),2)</f>
        <v>#VALUE!</v>
      </c>
      <c r="AD801" s="228" t="e">
        <f>_xlfn.CONCAT(HelpMe7[[#This Row],[Year]],"-W",HelpMe7[[#This Row],[Week'#]])</f>
        <v>#VALUE!</v>
      </c>
      <c r="AE801" s="228" t="str">
        <f>IFERROR(VLOOKUP(HelpMe7[[#This Row],[ID]],CGTracker[#All],11,FALSE),"No CG Status Found")</f>
        <v>No CG Status Found</v>
      </c>
      <c r="AF801" s="228" t="e">
        <f>MONTH(TEXT(HelpMe7[[#This Row],[Updated Creation Date]],"mmm dd, yyyy hh:mm"))</f>
        <v>#VALUE!</v>
      </c>
      <c r="AG801" s="228" t="e">
        <f>_xlfn.CONCAT(HelpMe7[[#This Row],[Year]],"-M",HelpMe7[[#This Row],[Month]])</f>
        <v>#VALUE!</v>
      </c>
      <c r="AH801" s="228" t="str">
        <f ca="1">IF(HelpMe7[[#This Row],[Age]]&lt;2,"Less than 2",IF(HelpMe7[[#This Row],[Age]]&lt;5,"From 2 to 5",IF(HelpMe7[[#This Row],[Age]]&lt;10,"From 5 to 10","More than 10")))</f>
        <v>More than 10</v>
      </c>
      <c r="AI8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45597.427777777775</v>
      </c>
      <c r="AJ8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45609.722916666666</v>
      </c>
    </row>
    <row r="802" spans="1:36" ht="26">
      <c r="A802" s="237" t="s">
        <v>6600</v>
      </c>
      <c r="B802" s="224" t="s">
        <v>117</v>
      </c>
      <c r="C802" s="224" t="s">
        <v>861</v>
      </c>
      <c r="D802" s="1" t="s">
        <v>2062</v>
      </c>
      <c r="E802" s="224" t="s">
        <v>1237</v>
      </c>
      <c r="F802" s="224" t="s">
        <v>843</v>
      </c>
      <c r="G802" s="224" t="s">
        <v>844</v>
      </c>
      <c r="H802" s="224" t="s">
        <v>403</v>
      </c>
      <c r="I802" s="227" t="s">
        <v>6601</v>
      </c>
      <c r="J802" s="225" t="s">
        <v>6602</v>
      </c>
      <c r="K802" s="224" t="s">
        <v>885</v>
      </c>
      <c r="L802" s="225" t="s">
        <v>6580</v>
      </c>
      <c r="M802" s="224" t="s">
        <v>1237</v>
      </c>
      <c r="N802" s="224" t="s">
        <v>1027</v>
      </c>
      <c r="O802" s="224" t="s">
        <v>848</v>
      </c>
      <c r="P802" s="225" t="s">
        <v>6580</v>
      </c>
      <c r="Q802" s="224" t="s">
        <v>795</v>
      </c>
      <c r="R802" s="225" t="s">
        <v>6603</v>
      </c>
      <c r="S802" s="225" t="s">
        <v>6603</v>
      </c>
      <c r="T802" s="225" t="s">
        <v>6602</v>
      </c>
      <c r="U802" s="224" t="s">
        <v>885</v>
      </c>
      <c r="V802" s="224" t="s">
        <v>1260</v>
      </c>
      <c r="W802" s="224" t="s">
        <v>888</v>
      </c>
      <c r="X802" s="228" t="str">
        <f>VLOOKUP(HelpMe7[[#This Row],[Technician]],Technicians[#All],3,FALSE)</f>
        <v>RAK Ceramics</v>
      </c>
      <c r="Y802" s="228" t="str">
        <f>VLOOKUP(HelpMe7[[#This Row],[Technician]],Technicians[#All],2,FALSE)</f>
        <v>SAP Basis</v>
      </c>
      <c r="Z802" s="230" t="e">
        <f>IF((TEXT("Oct 28, 2024 00:00 AM","mmm dd, yyyy hh:mm") - TEXT(HelpMe7[[#This Row],[Updated Creation Date]],"mmm dd, yyyy hh:mm"))&gt;0, "Yes","No")</f>
        <v>#VALUE!</v>
      </c>
      <c r="AA802" s="230">
        <f ca="1">IF(HelpMe7[[#This Row],[Updated Resolved Date]]="-",NOW()-TEXT(HelpMe7[[#This Row],[Updated Creation Date]],"mmm dd, yyyy hh:mm"),HelpMe7[[#This Row],[Updated Resolved Date]]-HelpMe7[[#This Row],[Updated Creation Date]])</f>
        <v>0.99652777778101154</v>
      </c>
      <c r="AB802" s="231" t="e">
        <f>YEAR(TEXT(HelpMe7[[#This Row],[Updated Creation Date]],"mmm dd, yyyy hh:mm"))</f>
        <v>#VALUE!</v>
      </c>
      <c r="AC802" s="228" t="e">
        <f>WEEKNUM(TEXT(HelpMe7[[#This Row],[Updated Creation Date]],"mmm dd, yyyy hh:mm"),2)</f>
        <v>#VALUE!</v>
      </c>
      <c r="AD802" s="228" t="e">
        <f>_xlfn.CONCAT(HelpMe7[[#This Row],[Year]],"-W",HelpMe7[[#This Row],[Week'#]])</f>
        <v>#VALUE!</v>
      </c>
      <c r="AE802" s="228" t="str">
        <f>IFERROR(VLOOKUP(HelpMe7[[#This Row],[ID]],CGTracker[#All],11,FALSE),"No CG Status Found")</f>
        <v>No CG Status Found</v>
      </c>
      <c r="AF802" s="228" t="e">
        <f>MONTH(TEXT(HelpMe7[[#This Row],[Updated Creation Date]],"mmm dd, yyyy hh:mm"))</f>
        <v>#VALUE!</v>
      </c>
      <c r="AG802" s="228" t="e">
        <f>_xlfn.CONCAT(HelpMe7[[#This Row],[Year]],"-M",HelpMe7[[#This Row],[Month]])</f>
        <v>#VALUE!</v>
      </c>
      <c r="AH802" s="228" t="str">
        <f ca="1">IF(HelpMe7[[#This Row],[Age]]&lt;2,"Less than 2",IF(HelpMe7[[#This Row],[Age]]&lt;5,"From 2 to 5",IF(HelpMe7[[#This Row],[Age]]&lt;10,"From 5 to 10","More than 10")))</f>
        <v>Less than 2</v>
      </c>
      <c r="AI8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45595.727777777778</v>
      </c>
      <c r="AJ8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45596.724305555559</v>
      </c>
    </row>
    <row r="803" spans="1:36" ht="26">
      <c r="A803" s="237" t="s">
        <v>6604</v>
      </c>
      <c r="B803" s="224" t="s">
        <v>117</v>
      </c>
      <c r="C803" s="224" t="s">
        <v>861</v>
      </c>
      <c r="D803" s="1" t="s">
        <v>6605</v>
      </c>
      <c r="E803" s="224" t="s">
        <v>1237</v>
      </c>
      <c r="F803" s="224" t="s">
        <v>843</v>
      </c>
      <c r="G803" s="224" t="s">
        <v>844</v>
      </c>
      <c r="H803" s="224" t="s">
        <v>403</v>
      </c>
      <c r="I803" s="227" t="s">
        <v>6606</v>
      </c>
      <c r="J803" s="225" t="s">
        <v>6607</v>
      </c>
      <c r="K803" s="224" t="s">
        <v>885</v>
      </c>
      <c r="L803" s="225" t="s">
        <v>6580</v>
      </c>
      <c r="M803" s="224" t="s">
        <v>1237</v>
      </c>
      <c r="N803" s="224" t="s">
        <v>1027</v>
      </c>
      <c r="O803" s="224" t="s">
        <v>848</v>
      </c>
      <c r="P803" s="225" t="s">
        <v>6580</v>
      </c>
      <c r="Q803" s="224" t="s">
        <v>795</v>
      </c>
      <c r="R803" s="225" t="s">
        <v>6608</v>
      </c>
      <c r="S803" s="225" t="s">
        <v>6608</v>
      </c>
      <c r="T803" s="225" t="s">
        <v>6607</v>
      </c>
      <c r="U803" s="224" t="s">
        <v>885</v>
      </c>
      <c r="V803" s="224" t="s">
        <v>1260</v>
      </c>
      <c r="W803" s="224" t="s">
        <v>888</v>
      </c>
      <c r="X803" s="228" t="str">
        <f>VLOOKUP(HelpMe7[[#This Row],[Technician]],Technicians[#All],3,FALSE)</f>
        <v>RAK Ceramics</v>
      </c>
      <c r="Y803" s="228" t="str">
        <f>VLOOKUP(HelpMe7[[#This Row],[Technician]],Technicians[#All],2,FALSE)</f>
        <v>SAP Basis</v>
      </c>
      <c r="Z803" s="230" t="e">
        <f>IF((TEXT("Oct 28, 2024 00:00 AM","mmm dd, yyyy hh:mm") - TEXT(HelpMe7[[#This Row],[Updated Creation Date]],"mmm dd, yyyy hh:mm"))&gt;0, "Yes","No")</f>
        <v>#VALUE!</v>
      </c>
      <c r="AA803" s="230">
        <f ca="1">IF(HelpMe7[[#This Row],[Updated Resolved Date]]="-",NOW()-TEXT(HelpMe7[[#This Row],[Updated Creation Date]],"mmm dd, yyyy hh:mm"),HelpMe7[[#This Row],[Updated Resolved Date]]-HelpMe7[[#This Row],[Updated Creation Date]])</f>
        <v>0.99305555555474712</v>
      </c>
      <c r="AB803" s="231" t="e">
        <f>YEAR(TEXT(HelpMe7[[#This Row],[Updated Creation Date]],"mmm dd, yyyy hh:mm"))</f>
        <v>#VALUE!</v>
      </c>
      <c r="AC803" s="228" t="e">
        <f>WEEKNUM(TEXT(HelpMe7[[#This Row],[Updated Creation Date]],"mmm dd, yyyy hh:mm"),2)</f>
        <v>#VALUE!</v>
      </c>
      <c r="AD803" s="228" t="e">
        <f>_xlfn.CONCAT(HelpMe7[[#This Row],[Year]],"-W",HelpMe7[[#This Row],[Week'#]])</f>
        <v>#VALUE!</v>
      </c>
      <c r="AE803" s="228" t="str">
        <f>IFERROR(VLOOKUP(HelpMe7[[#This Row],[ID]],CGTracker[#All],11,FALSE),"No CG Status Found")</f>
        <v>No CG Status Found</v>
      </c>
      <c r="AF803" s="228" t="e">
        <f>MONTH(TEXT(HelpMe7[[#This Row],[Updated Creation Date]],"mmm dd, yyyy hh:mm"))</f>
        <v>#VALUE!</v>
      </c>
      <c r="AG803" s="228" t="e">
        <f>_xlfn.CONCAT(HelpMe7[[#This Row],[Year]],"-M",HelpMe7[[#This Row],[Month]])</f>
        <v>#VALUE!</v>
      </c>
      <c r="AH803" s="228" t="str">
        <f ca="1">IF(HelpMe7[[#This Row],[Age]]&lt;2,"Less than 2",IF(HelpMe7[[#This Row],[Age]]&lt;5,"From 2 to 5",IF(HelpMe7[[#This Row],[Age]]&lt;10,"From 5 to 10","More than 10")))</f>
        <v>Less than 2</v>
      </c>
      <c r="AI8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45595.731944444444</v>
      </c>
      <c r="AJ8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45596.724999999999</v>
      </c>
    </row>
    <row r="804" spans="1:36" ht="14.5">
      <c r="A804" s="237" t="s">
        <v>6609</v>
      </c>
      <c r="B804" s="224" t="s">
        <v>117</v>
      </c>
      <c r="C804" s="224" t="s">
        <v>861</v>
      </c>
      <c r="D804" s="1" t="s">
        <v>1778</v>
      </c>
      <c r="E804" s="224" t="s">
        <v>1104</v>
      </c>
      <c r="F804" s="224" t="s">
        <v>518</v>
      </c>
      <c r="G804" s="224" t="s">
        <v>516</v>
      </c>
      <c r="H804" s="224" t="s">
        <v>403</v>
      </c>
      <c r="I804" s="227" t="s">
        <v>6610</v>
      </c>
      <c r="J804" s="225" t="s">
        <v>6611</v>
      </c>
      <c r="K804" s="224" t="s">
        <v>845</v>
      </c>
      <c r="L804" s="225" t="s">
        <v>6612</v>
      </c>
      <c r="M804" s="224" t="s">
        <v>963</v>
      </c>
      <c r="N804" s="224" t="s">
        <v>860</v>
      </c>
      <c r="O804" s="224" t="s">
        <v>920</v>
      </c>
      <c r="P804" s="225" t="s">
        <v>6612</v>
      </c>
      <c r="Q804" s="224" t="s">
        <v>861</v>
      </c>
      <c r="R804" s="225" t="s">
        <v>6613</v>
      </c>
      <c r="S804" s="225" t="s">
        <v>6613</v>
      </c>
      <c r="T804" s="225" t="s">
        <v>6611</v>
      </c>
      <c r="U804" s="224" t="s">
        <v>845</v>
      </c>
      <c r="V804" s="224" t="s">
        <v>6614</v>
      </c>
      <c r="W804" s="224" t="s">
        <v>850</v>
      </c>
      <c r="X804" s="228" t="str">
        <f>VLOOKUP(HelpMe7[[#This Row],[Technician]],Technicians[#All],3,FALSE)</f>
        <v>Capgemini</v>
      </c>
      <c r="Y804" s="228" t="str">
        <f>VLOOKUP(HelpMe7[[#This Row],[Technician]],Technicians[#All],2,FALSE)</f>
        <v>SAP SD</v>
      </c>
      <c r="Z804" s="233" t="e">
        <f>IF((TEXT("Oct 28, 2024 00:00 AM","mmm dd, yyyy hh:mm") - TEXT(HelpMe7[[#This Row],[Updated Creation Date]],"mmm dd, yyyy hh:mm"))&gt;0, "Yes","No")</f>
        <v>#VALUE!</v>
      </c>
      <c r="AA804" s="230">
        <f ca="1">IF(HelpMe7[[#This Row],[Updated Resolved Date]]="-",NOW()-TEXT(HelpMe7[[#This Row],[Updated Creation Date]],"mmm dd, yyyy hh:mm"),HelpMe7[[#This Row],[Updated Resolved Date]]-HelpMe7[[#This Row],[Updated Creation Date]])</f>
        <v>25.615277777775191</v>
      </c>
      <c r="AB804" s="231" t="e">
        <f>YEAR(TEXT(HelpMe7[[#This Row],[Updated Creation Date]],"mmm dd, yyyy hh:mm"))</f>
        <v>#VALUE!</v>
      </c>
      <c r="AC804" s="228" t="e">
        <f>WEEKNUM(TEXT(HelpMe7[[#This Row],[Updated Creation Date]],"mmm dd, yyyy hh:mm"),2)</f>
        <v>#VALUE!</v>
      </c>
      <c r="AD804" s="228" t="e">
        <f>_xlfn.CONCAT(HelpMe7[[#This Row],[Year]],"-W",HelpMe7[[#This Row],[Week'#]])</f>
        <v>#VALUE!</v>
      </c>
      <c r="AE804" s="228" t="str">
        <f>IFERROR(VLOOKUP(HelpMe7[[#This Row],[ID]],CGTracker[#All],11,FALSE),"No CG Status Found")</f>
        <v>No CG Status Found</v>
      </c>
      <c r="AF804" s="228" t="e">
        <f>MONTH(TEXT(HelpMe7[[#This Row],[Updated Creation Date]],"mmm dd, yyyy hh:mm"))</f>
        <v>#VALUE!</v>
      </c>
      <c r="AG804" s="228" t="e">
        <f>_xlfn.CONCAT(HelpMe7[[#This Row],[Year]],"-M",HelpMe7[[#This Row],[Month]])</f>
        <v>#VALUE!</v>
      </c>
      <c r="AH804" s="228" t="str">
        <f ca="1">IF(HelpMe7[[#This Row],[Age]]&lt;2,"Less than 2",IF(HelpMe7[[#This Row],[Age]]&lt;5,"From 2 to 5",IF(HelpMe7[[#This Row],[Age]]&lt;10,"From 5 to 10","More than 10")))</f>
        <v>More than 10</v>
      </c>
      <c r="AI8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45595.768750000003</v>
      </c>
      <c r="AJ8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45621.384027777778</v>
      </c>
    </row>
    <row r="805" spans="1:36" ht="26">
      <c r="A805" s="237" t="s">
        <v>6615</v>
      </c>
      <c r="B805" s="224" t="s">
        <v>156</v>
      </c>
      <c r="C805" s="224" t="s">
        <v>861</v>
      </c>
      <c r="D805" s="1" t="s">
        <v>2155</v>
      </c>
      <c r="E805" s="224" t="s">
        <v>2156</v>
      </c>
      <c r="F805" s="224" t="s">
        <v>843</v>
      </c>
      <c r="G805" s="224" t="s">
        <v>844</v>
      </c>
      <c r="H805" s="224" t="s">
        <v>403</v>
      </c>
      <c r="I805" s="227" t="s">
        <v>6616</v>
      </c>
      <c r="J805" s="225" t="s">
        <v>6617</v>
      </c>
      <c r="K805" s="224" t="s">
        <v>885</v>
      </c>
      <c r="L805" s="225" t="s">
        <v>6618</v>
      </c>
      <c r="M805" s="224" t="s">
        <v>2156</v>
      </c>
      <c r="N805" s="224" t="s">
        <v>895</v>
      </c>
      <c r="O805" s="224" t="s">
        <v>848</v>
      </c>
      <c r="P805" s="225" t="s">
        <v>6618</v>
      </c>
      <c r="Q805" s="224" t="s">
        <v>795</v>
      </c>
      <c r="R805" s="225" t="s">
        <v>6619</v>
      </c>
      <c r="S805" s="225" t="s">
        <v>6619</v>
      </c>
      <c r="T805" s="225" t="s">
        <v>6617</v>
      </c>
      <c r="U805" s="224" t="s">
        <v>1260</v>
      </c>
      <c r="V805" s="224" t="s">
        <v>1260</v>
      </c>
      <c r="W805" s="224" t="s">
        <v>888</v>
      </c>
      <c r="X805" s="228" t="str">
        <f>VLOOKUP(HelpMe7[[#This Row],[Technician]],Technicians[#All],3,FALSE)</f>
        <v>RAK Ceramics</v>
      </c>
      <c r="Y805" s="228" t="str">
        <f>VLOOKUP(HelpMe7[[#This Row],[Technician]],Technicians[#All],2,FALSE)</f>
        <v>SAP Basis</v>
      </c>
      <c r="Z805" s="233" t="e">
        <f>IF((TEXT("Oct 28, 2024 00:00 AM","mmm dd, yyyy hh:mm") - TEXT(HelpMe7[[#This Row],[Updated Creation Date]],"mmm dd, yyyy hh:mm"))&gt;0, "Yes","No")</f>
        <v>#VALUE!</v>
      </c>
      <c r="AA805" s="230">
        <f ca="1">IF(HelpMe7[[#This Row],[Updated Resolved Date]]="-",NOW()-TEXT(HelpMe7[[#This Row],[Updated Creation Date]],"mmm dd, yyyy hh:mm"),HelpMe7[[#This Row],[Updated Resolved Date]]-HelpMe7[[#This Row],[Updated Creation Date]])</f>
        <v>9.0277777781011537E-2</v>
      </c>
      <c r="AB805" s="231" t="e">
        <f>YEAR(TEXT(HelpMe7[[#This Row],[Updated Creation Date]],"mmm dd, yyyy hh:mm"))</f>
        <v>#VALUE!</v>
      </c>
      <c r="AC805" s="228" t="e">
        <f>WEEKNUM(TEXT(HelpMe7[[#This Row],[Updated Creation Date]],"mmm dd, yyyy hh:mm"),2)</f>
        <v>#VALUE!</v>
      </c>
      <c r="AD805" s="228" t="e">
        <f>_xlfn.CONCAT(HelpMe7[[#This Row],[Year]],"-W",HelpMe7[[#This Row],[Week'#]])</f>
        <v>#VALUE!</v>
      </c>
      <c r="AE805" s="228" t="str">
        <f>IFERROR(VLOOKUP(HelpMe7[[#This Row],[ID]],CGTracker[#All],11,FALSE),"No CG Status Found")</f>
        <v>No CG Status Found</v>
      </c>
      <c r="AF805" s="228" t="e">
        <f>MONTH(TEXT(HelpMe7[[#This Row],[Updated Creation Date]],"mmm dd, yyyy hh:mm"))</f>
        <v>#VALUE!</v>
      </c>
      <c r="AG805" s="228" t="e">
        <f>_xlfn.CONCAT(HelpMe7[[#This Row],[Year]],"-M",HelpMe7[[#This Row],[Month]])</f>
        <v>#VALUE!</v>
      </c>
      <c r="AH805" s="228" t="str">
        <f ca="1">IF(HelpMe7[[#This Row],[Age]]&lt;2,"Less than 2",IF(HelpMe7[[#This Row],[Age]]&lt;5,"From 2 to 5",IF(HelpMe7[[#This Row],[Age]]&lt;10,"From 5 to 10","More than 10")))</f>
        <v>Less than 2</v>
      </c>
      <c r="AI8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45597.431944444441</v>
      </c>
      <c r="AJ8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45597.522222222222</v>
      </c>
    </row>
    <row r="806" spans="1:36" ht="14.5">
      <c r="A806" s="237" t="s">
        <v>6620</v>
      </c>
      <c r="B806" s="224" t="s">
        <v>117</v>
      </c>
      <c r="C806" s="224" t="s">
        <v>795</v>
      </c>
      <c r="D806" s="1" t="s">
        <v>305</v>
      </c>
      <c r="E806" s="224" t="s">
        <v>1407</v>
      </c>
      <c r="F806" s="224" t="s">
        <v>870</v>
      </c>
      <c r="G806" s="224" t="s">
        <v>864</v>
      </c>
      <c r="H806" s="224" t="s">
        <v>268</v>
      </c>
      <c r="I806" s="227" t="s">
        <v>6621</v>
      </c>
      <c r="J806" s="225" t="s">
        <v>6622</v>
      </c>
      <c r="K806" s="224" t="s">
        <v>845</v>
      </c>
      <c r="L806" s="225" t="s">
        <v>1260</v>
      </c>
      <c r="M806" s="224" t="s">
        <v>1407</v>
      </c>
      <c r="N806" s="224" t="s">
        <v>860</v>
      </c>
      <c r="O806" s="224" t="s">
        <v>848</v>
      </c>
      <c r="P806" s="225" t="s">
        <v>6057</v>
      </c>
      <c r="Q806" s="224" t="s">
        <v>795</v>
      </c>
      <c r="R806" s="225" t="s">
        <v>1260</v>
      </c>
      <c r="S806" s="225" t="s">
        <v>1260</v>
      </c>
      <c r="T806" s="225" t="s">
        <v>6622</v>
      </c>
      <c r="U806" s="224" t="s">
        <v>845</v>
      </c>
      <c r="V806" s="224" t="s">
        <v>6623</v>
      </c>
      <c r="W806" s="224" t="s">
        <v>850</v>
      </c>
      <c r="X806" s="228" t="str">
        <f>VLOOKUP(HelpMe7[[#This Row],[Technician]],Technicians[#All],3,FALSE)</f>
        <v>Capgemini</v>
      </c>
      <c r="Y806" s="228" t="str">
        <f>VLOOKUP(HelpMe7[[#This Row],[Technician]],Technicians[#All],2,FALSE)</f>
        <v>SAP MM</v>
      </c>
      <c r="Z806" s="233" t="e">
        <f>IF((TEXT("Oct 28, 2024 00:00 AM","mmm dd, yyyy hh:mm") - TEXT(HelpMe7[[#This Row],[Updated Creation Date]],"mmm dd, yyyy hh:mm"))&gt;0, "Yes","No")</f>
        <v>#VALUE!</v>
      </c>
      <c r="AA806" s="230">
        <f ca="1">IF(HelpMe7[[#This Row],[Updated Resolved Date]]="-",NOW()-TEXT(HelpMe7[[#This Row],[Updated Creation Date]],"mmm dd, yyyy hh:mm"),HelpMe7[[#This Row],[Updated Resolved Date]]-HelpMe7[[#This Row],[Updated Creation Date]])</f>
        <v>55.174890162030351</v>
      </c>
      <c r="AB806" s="231" t="e">
        <f>YEAR(TEXT(HelpMe7[[#This Row],[Updated Creation Date]],"mmm dd, yyyy hh:mm"))</f>
        <v>#VALUE!</v>
      </c>
      <c r="AC806" s="228" t="e">
        <f>WEEKNUM(TEXT(HelpMe7[[#This Row],[Updated Creation Date]],"mmm dd, yyyy hh:mm"),2)</f>
        <v>#VALUE!</v>
      </c>
      <c r="AD806" s="228" t="e">
        <f>_xlfn.CONCAT(HelpMe7[[#This Row],[Year]],"-W",HelpMe7[[#This Row],[Week'#]])</f>
        <v>#VALUE!</v>
      </c>
      <c r="AE806" s="228" t="str">
        <f>IFERROR(VLOOKUP(HelpMe7[[#This Row],[ID]],CGTracker[#All],11,FALSE),"No CG Status Found")</f>
        <v>No CG Status Found</v>
      </c>
      <c r="AF806" s="228" t="e">
        <f>MONTH(TEXT(HelpMe7[[#This Row],[Updated Creation Date]],"mmm dd, yyyy hh:mm"))</f>
        <v>#VALUE!</v>
      </c>
      <c r="AG806" s="228" t="e">
        <f>_xlfn.CONCAT(HelpMe7[[#This Row],[Year]],"-M",HelpMe7[[#This Row],[Month]])</f>
        <v>#VALUE!</v>
      </c>
      <c r="AH806" s="228" t="str">
        <f ca="1">IF(HelpMe7[[#This Row],[Age]]&lt;2,"Less than 2",IF(HelpMe7[[#This Row],[Age]]&lt;5,"From 2 to 5",IF(HelpMe7[[#This Row],[Age]]&lt;10,"From 5 to 10","More than 10")))</f>
        <v>More than 10</v>
      </c>
      <c r="AI8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45597.61041666667</v>
      </c>
      <c r="AJ8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07" spans="1:36" ht="14.5">
      <c r="A807" s="237" t="s">
        <v>6624</v>
      </c>
      <c r="B807" s="224" t="s">
        <v>117</v>
      </c>
      <c r="C807" s="224" t="s">
        <v>795</v>
      </c>
      <c r="D807" s="1" t="s">
        <v>1217</v>
      </c>
      <c r="E807" s="224" t="s">
        <v>1218</v>
      </c>
      <c r="F807" s="224" t="s">
        <v>843</v>
      </c>
      <c r="G807" s="224" t="s">
        <v>844</v>
      </c>
      <c r="H807" s="224" t="s">
        <v>403</v>
      </c>
      <c r="I807" s="227" t="s">
        <v>6545</v>
      </c>
      <c r="J807" s="225" t="s">
        <v>6625</v>
      </c>
      <c r="K807" s="224" t="s">
        <v>845</v>
      </c>
      <c r="L807" s="225" t="s">
        <v>5898</v>
      </c>
      <c r="M807" s="224" t="s">
        <v>1218</v>
      </c>
      <c r="N807" s="224" t="s">
        <v>1219</v>
      </c>
      <c r="O807" s="224" t="s">
        <v>848</v>
      </c>
      <c r="P807" s="225" t="s">
        <v>5898</v>
      </c>
      <c r="Q807" s="224" t="s">
        <v>795</v>
      </c>
      <c r="R807" s="225" t="s">
        <v>4297</v>
      </c>
      <c r="S807" s="225" t="s">
        <v>4297</v>
      </c>
      <c r="T807" s="225" t="s">
        <v>6625</v>
      </c>
      <c r="U807" s="224" t="s">
        <v>885</v>
      </c>
      <c r="V807" s="224" t="s">
        <v>1260</v>
      </c>
      <c r="W807" s="224" t="s">
        <v>850</v>
      </c>
      <c r="X807" s="228" t="str">
        <f>VLOOKUP(HelpMe7[[#This Row],[Technician]],Technicians[#All],3,FALSE)</f>
        <v>RAK Ceramics</v>
      </c>
      <c r="Y807" s="228" t="str">
        <f>VLOOKUP(HelpMe7[[#This Row],[Technician]],Technicians[#All],2,FALSE)</f>
        <v>SAP Basis</v>
      </c>
      <c r="Z807" s="233" t="e">
        <f>IF((TEXT("Oct 28, 2024 00:00 AM","mmm dd, yyyy hh:mm") - TEXT(HelpMe7[[#This Row],[Updated Creation Date]],"mmm dd, yyyy hh:mm"))&gt;0, "Yes","No")</f>
        <v>#VALUE!</v>
      </c>
      <c r="AA807" s="230">
        <f ca="1">IF(HelpMe7[[#This Row],[Updated Resolved Date]]="-",NOW()-TEXT(HelpMe7[[#This Row],[Updated Creation Date]],"mmm dd, yyyy hh:mm"),HelpMe7[[#This Row],[Updated Resolved Date]]-HelpMe7[[#This Row],[Updated Creation Date]])</f>
        <v>3.0111111111109494</v>
      </c>
      <c r="AB807" s="231" t="e">
        <f>YEAR(TEXT(HelpMe7[[#This Row],[Updated Creation Date]],"mmm dd, yyyy hh:mm"))</f>
        <v>#VALUE!</v>
      </c>
      <c r="AC807" s="228" t="e">
        <f>WEEKNUM(TEXT(HelpMe7[[#This Row],[Updated Creation Date]],"mmm dd, yyyy hh:mm"),2)</f>
        <v>#VALUE!</v>
      </c>
      <c r="AD807" s="228" t="e">
        <f>_xlfn.CONCAT(HelpMe7[[#This Row],[Year]],"-W",HelpMe7[[#This Row],[Week'#]])</f>
        <v>#VALUE!</v>
      </c>
      <c r="AE807" s="228" t="str">
        <f>IFERROR(VLOOKUP(HelpMe7[[#This Row],[ID]],CGTracker[#All],11,FALSE),"No CG Status Found")</f>
        <v>No CG Status Found</v>
      </c>
      <c r="AF807" s="228" t="e">
        <f>MONTH(TEXT(HelpMe7[[#This Row],[Updated Creation Date]],"mmm dd, yyyy hh:mm"))</f>
        <v>#VALUE!</v>
      </c>
      <c r="AG807" s="228" t="e">
        <f>_xlfn.CONCAT(HelpMe7[[#This Row],[Year]],"-M",HelpMe7[[#This Row],[Month]])</f>
        <v>#VALUE!</v>
      </c>
      <c r="AH807" s="228" t="str">
        <f ca="1">IF(HelpMe7[[#This Row],[Age]]&lt;2,"Less than 2",IF(HelpMe7[[#This Row],[Age]]&lt;5,"From 2 to 5",IF(HelpMe7[[#This Row],[Age]]&lt;10,"From 5 to 10","More than 10")))</f>
        <v>From 2 to 5</v>
      </c>
      <c r="AI8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45597.707638888889</v>
      </c>
      <c r="AJ8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45600.71875</v>
      </c>
    </row>
    <row r="808" spans="1:36" ht="26">
      <c r="A808" s="237" t="s">
        <v>6626</v>
      </c>
      <c r="B808" s="224" t="s">
        <v>156</v>
      </c>
      <c r="C808" s="224" t="s">
        <v>881</v>
      </c>
      <c r="D808" s="1" t="s">
        <v>139</v>
      </c>
      <c r="E808" s="224" t="s">
        <v>1004</v>
      </c>
      <c r="F808" s="224" t="s">
        <v>518</v>
      </c>
      <c r="G808" s="224" t="s">
        <v>516</v>
      </c>
      <c r="H808" s="224" t="s">
        <v>746</v>
      </c>
      <c r="I808" s="227" t="s">
        <v>6627</v>
      </c>
      <c r="J808" s="225" t="s">
        <v>6628</v>
      </c>
      <c r="K808" s="224" t="s">
        <v>845</v>
      </c>
      <c r="L808" s="225" t="s">
        <v>1260</v>
      </c>
      <c r="M808" s="224" t="s">
        <v>1034</v>
      </c>
      <c r="N808" s="224" t="s">
        <v>1005</v>
      </c>
      <c r="O808" s="224" t="s">
        <v>848</v>
      </c>
      <c r="P808" s="225" t="s">
        <v>6629</v>
      </c>
      <c r="Q808" s="224" t="s">
        <v>881</v>
      </c>
      <c r="R808" s="225" t="s">
        <v>1260</v>
      </c>
      <c r="S808" s="225" t="s">
        <v>6629</v>
      </c>
      <c r="T808" s="225" t="s">
        <v>6628</v>
      </c>
      <c r="U808" s="224" t="s">
        <v>1260</v>
      </c>
      <c r="V808" s="224" t="s">
        <v>1260</v>
      </c>
      <c r="W808" s="224" t="s">
        <v>850</v>
      </c>
      <c r="X808" s="228" t="str">
        <f>VLOOKUP(HelpMe7[[#This Row],[Technician]],Technicians[#All],3,FALSE)</f>
        <v>Capgemini</v>
      </c>
      <c r="Y808" s="228" t="str">
        <f>VLOOKUP(HelpMe7[[#This Row],[Technician]],Technicians[#All],2,FALSE)</f>
        <v>SAP SD</v>
      </c>
      <c r="Z808" s="233" t="e">
        <f>IF((TEXT("Oct 28, 2024 00:00 AM","mmm dd, yyyy hh:mm") - TEXT(HelpMe7[[#This Row],[Updated Creation Date]],"mmm dd, yyyy hh:mm"))&gt;0, "Yes","No")</f>
        <v>#VALUE!</v>
      </c>
      <c r="AA808" s="230">
        <f ca="1">IF(HelpMe7[[#This Row],[Updated Resolved Date]]="-",NOW()-TEXT(HelpMe7[[#This Row],[Updated Creation Date]],"mmm dd, yyyy hh:mm"),HelpMe7[[#This Row],[Updated Resolved Date]]-HelpMe7[[#This Row],[Updated Creation Date]])</f>
        <v>55.172112384258071</v>
      </c>
      <c r="AB808" s="231" t="e">
        <f>YEAR(TEXT(HelpMe7[[#This Row],[Updated Creation Date]],"mmm dd, yyyy hh:mm"))</f>
        <v>#VALUE!</v>
      </c>
      <c r="AC808" s="228" t="e">
        <f>WEEKNUM(TEXT(HelpMe7[[#This Row],[Updated Creation Date]],"mmm dd, yyyy hh:mm"),2)</f>
        <v>#VALUE!</v>
      </c>
      <c r="AD808" s="228" t="e">
        <f>_xlfn.CONCAT(HelpMe7[[#This Row],[Year]],"-W",HelpMe7[[#This Row],[Week'#]])</f>
        <v>#VALUE!</v>
      </c>
      <c r="AE808" s="228" t="str">
        <f>IFERROR(VLOOKUP(HelpMe7[[#This Row],[ID]],CGTracker[#All],11,FALSE),"No CG Status Found")</f>
        <v>No CG Status Found</v>
      </c>
      <c r="AF808" s="228" t="e">
        <f>MONTH(TEXT(HelpMe7[[#This Row],[Updated Creation Date]],"mmm dd, yyyy hh:mm"))</f>
        <v>#VALUE!</v>
      </c>
      <c r="AG808" s="228" t="e">
        <f>_xlfn.CONCAT(HelpMe7[[#This Row],[Year]],"-M",HelpMe7[[#This Row],[Month]])</f>
        <v>#VALUE!</v>
      </c>
      <c r="AH808" s="228" t="str">
        <f ca="1">IF(HelpMe7[[#This Row],[Age]]&lt;2,"Less than 2",IF(HelpMe7[[#This Row],[Age]]&lt;5,"From 2 to 5",IF(HelpMe7[[#This Row],[Age]]&lt;10,"From 5 to 10","More than 10")))</f>
        <v>More than 10</v>
      </c>
      <c r="AI8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45597.613194444442</v>
      </c>
      <c r="AJ8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09" spans="1:36" ht="26">
      <c r="A809" s="237" t="s">
        <v>6630</v>
      </c>
      <c r="B809" s="224" t="s">
        <v>156</v>
      </c>
      <c r="C809" s="224" t="s">
        <v>881</v>
      </c>
      <c r="D809" s="1" t="s">
        <v>1236</v>
      </c>
      <c r="E809" s="224" t="s">
        <v>1237</v>
      </c>
      <c r="F809" s="224" t="s">
        <v>843</v>
      </c>
      <c r="G809" s="224" t="s">
        <v>844</v>
      </c>
      <c r="H809" s="224" t="s">
        <v>403</v>
      </c>
      <c r="I809" s="227" t="s">
        <v>6631</v>
      </c>
      <c r="J809" s="225" t="s">
        <v>3855</v>
      </c>
      <c r="K809" s="224" t="s">
        <v>885</v>
      </c>
      <c r="L809" s="225" t="s">
        <v>6632</v>
      </c>
      <c r="M809" s="224" t="s">
        <v>846</v>
      </c>
      <c r="N809" s="224" t="s">
        <v>1027</v>
      </c>
      <c r="O809" s="224" t="s">
        <v>848</v>
      </c>
      <c r="P809" s="225" t="s">
        <v>6632</v>
      </c>
      <c r="Q809" s="224" t="s">
        <v>881</v>
      </c>
      <c r="R809" s="225" t="s">
        <v>6633</v>
      </c>
      <c r="S809" s="225" t="s">
        <v>3305</v>
      </c>
      <c r="T809" s="225" t="s">
        <v>3855</v>
      </c>
      <c r="U809" s="224" t="s">
        <v>1260</v>
      </c>
      <c r="V809" s="224" t="s">
        <v>1260</v>
      </c>
      <c r="W809" s="224" t="s">
        <v>888</v>
      </c>
      <c r="X809" s="228" t="str">
        <f>VLOOKUP(HelpMe7[[#This Row],[Technician]],Technicians[#All],3,FALSE)</f>
        <v>RAK Ceramics</v>
      </c>
      <c r="Y809" s="228" t="str">
        <f>VLOOKUP(HelpMe7[[#This Row],[Technician]],Technicians[#All],2,FALSE)</f>
        <v>SAP Basis</v>
      </c>
      <c r="Z809" s="233" t="e">
        <f>IF((TEXT("Oct 28, 2024 00:00 AM","mmm dd, yyyy hh:mm") - TEXT(HelpMe7[[#This Row],[Updated Creation Date]],"mmm dd, yyyy hh:mm"))&gt;0, "Yes","No")</f>
        <v>#VALUE!</v>
      </c>
      <c r="AA809" s="230">
        <f ca="1">IF(HelpMe7[[#This Row],[Updated Resolved Date]]="-",NOW()-TEXT(HelpMe7[[#This Row],[Updated Creation Date]],"mmm dd, yyyy hh:mm"),HelpMe7[[#This Row],[Updated Resolved Date]]-HelpMe7[[#This Row],[Updated Creation Date]])</f>
        <v>16.978472222217533</v>
      </c>
      <c r="AB809" s="231" t="e">
        <f>YEAR(TEXT(HelpMe7[[#This Row],[Updated Creation Date]],"mmm dd, yyyy hh:mm"))</f>
        <v>#VALUE!</v>
      </c>
      <c r="AC809" s="228" t="e">
        <f>WEEKNUM(TEXT(HelpMe7[[#This Row],[Updated Creation Date]],"mmm dd, yyyy hh:mm"),2)</f>
        <v>#VALUE!</v>
      </c>
      <c r="AD809" s="228" t="e">
        <f>_xlfn.CONCAT(HelpMe7[[#This Row],[Year]],"-W",HelpMe7[[#This Row],[Week'#]])</f>
        <v>#VALUE!</v>
      </c>
      <c r="AE809" s="228" t="str">
        <f>IFERROR(VLOOKUP(HelpMe7[[#This Row],[ID]],CGTracker[#All],11,FALSE),"No CG Status Found")</f>
        <v>No CG Status Found</v>
      </c>
      <c r="AF809" s="228" t="e">
        <f>MONTH(TEXT(HelpMe7[[#This Row],[Updated Creation Date]],"mmm dd, yyyy hh:mm"))</f>
        <v>#VALUE!</v>
      </c>
      <c r="AG809" s="228" t="e">
        <f>_xlfn.CONCAT(HelpMe7[[#This Row],[Year]],"-M",HelpMe7[[#This Row],[Month]])</f>
        <v>#VALUE!</v>
      </c>
      <c r="AH809" s="228" t="str">
        <f ca="1">IF(HelpMe7[[#This Row],[Age]]&lt;2,"Less than 2",IF(HelpMe7[[#This Row],[Age]]&lt;5,"From 2 to 5",IF(HelpMe7[[#This Row],[Age]]&lt;10,"From 5 to 10","More than 10")))</f>
        <v>More than 10</v>
      </c>
      <c r="AI8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45597.67291666667</v>
      </c>
      <c r="AJ8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45614.651388888888</v>
      </c>
    </row>
    <row r="810" spans="1:36" ht="14.5">
      <c r="A810" s="237" t="s">
        <v>6634</v>
      </c>
      <c r="B810" s="224" t="s">
        <v>156</v>
      </c>
      <c r="C810" s="224" t="s">
        <v>795</v>
      </c>
      <c r="D810" s="1" t="s">
        <v>1078</v>
      </c>
      <c r="E810" s="224" t="s">
        <v>853</v>
      </c>
      <c r="F810" s="224" t="s">
        <v>867</v>
      </c>
      <c r="G810" s="224" t="s">
        <v>864</v>
      </c>
      <c r="H810" s="224" t="s">
        <v>403</v>
      </c>
      <c r="I810" s="227" t="s">
        <v>6635</v>
      </c>
      <c r="J810" s="225" t="s">
        <v>6636</v>
      </c>
      <c r="K810" s="224" t="s">
        <v>845</v>
      </c>
      <c r="L810" s="225" t="s">
        <v>6637</v>
      </c>
      <c r="M810" s="224" t="s">
        <v>853</v>
      </c>
      <c r="N810" s="224" t="s">
        <v>1020</v>
      </c>
      <c r="O810" s="224" t="s">
        <v>848</v>
      </c>
      <c r="P810" s="225" t="s">
        <v>6638</v>
      </c>
      <c r="Q810" s="224" t="s">
        <v>795</v>
      </c>
      <c r="R810" s="225" t="s">
        <v>6639</v>
      </c>
      <c r="S810" s="225" t="s">
        <v>6639</v>
      </c>
      <c r="T810" s="225" t="s">
        <v>6636</v>
      </c>
      <c r="U810" s="224" t="s">
        <v>1260</v>
      </c>
      <c r="V810" s="224" t="s">
        <v>1260</v>
      </c>
      <c r="W810" s="224" t="s">
        <v>850</v>
      </c>
      <c r="X810" s="228" t="str">
        <f>VLOOKUP(HelpMe7[[#This Row],[Technician]],Technicians[#All],3,FALSE)</f>
        <v>Capgemini</v>
      </c>
      <c r="Y810" s="228" t="str">
        <f>VLOOKUP(HelpMe7[[#This Row],[Technician]],Technicians[#All],2,FALSE)</f>
        <v>SAP PP</v>
      </c>
      <c r="Z810" s="233" t="e">
        <f>IF((TEXT("Oct 28, 2024 00:00 AM","mmm dd, yyyy hh:mm") - TEXT(HelpMe7[[#This Row],[Updated Creation Date]],"mmm dd, yyyy hh:mm"))&gt;0, "Yes","No")</f>
        <v>#VALUE!</v>
      </c>
      <c r="AA810" s="230">
        <f ca="1">IF(HelpMe7[[#This Row],[Updated Resolved Date]]="-",NOW()-TEXT(HelpMe7[[#This Row],[Updated Creation Date]],"mmm dd, yyyy hh:mm"),HelpMe7[[#This Row],[Updated Resolved Date]]-HelpMe7[[#This Row],[Updated Creation Date]])</f>
        <v>4.1465277777751908</v>
      </c>
      <c r="AB810" s="231" t="e">
        <f>YEAR(TEXT(HelpMe7[[#This Row],[Updated Creation Date]],"mmm dd, yyyy hh:mm"))</f>
        <v>#VALUE!</v>
      </c>
      <c r="AC810" s="228" t="e">
        <f>WEEKNUM(TEXT(HelpMe7[[#This Row],[Updated Creation Date]],"mmm dd, yyyy hh:mm"),2)</f>
        <v>#VALUE!</v>
      </c>
      <c r="AD810" s="228" t="e">
        <f>_xlfn.CONCAT(HelpMe7[[#This Row],[Year]],"-W",HelpMe7[[#This Row],[Week'#]])</f>
        <v>#VALUE!</v>
      </c>
      <c r="AE810" s="228" t="str">
        <f>IFERROR(VLOOKUP(HelpMe7[[#This Row],[ID]],CGTracker[#All],11,FALSE),"No CG Status Found")</f>
        <v>No CG Status Found</v>
      </c>
      <c r="AF810" s="228" t="e">
        <f>MONTH(TEXT(HelpMe7[[#This Row],[Updated Creation Date]],"mmm dd, yyyy hh:mm"))</f>
        <v>#VALUE!</v>
      </c>
      <c r="AG810" s="228" t="e">
        <f>_xlfn.CONCAT(HelpMe7[[#This Row],[Year]],"-M",HelpMe7[[#This Row],[Month]])</f>
        <v>#VALUE!</v>
      </c>
      <c r="AH810" s="228" t="str">
        <f ca="1">IF(HelpMe7[[#This Row],[Age]]&lt;2,"Less than 2",IF(HelpMe7[[#This Row],[Age]]&lt;5,"From 2 to 5",IF(HelpMe7[[#This Row],[Age]]&lt;10,"From 5 to 10","More than 10")))</f>
        <v>From 2 to 5</v>
      </c>
      <c r="AI8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45598.362500000003</v>
      </c>
      <c r="AJ8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45602.509027777778</v>
      </c>
    </row>
    <row r="811" spans="1:36" ht="26">
      <c r="A811" s="237" t="s">
        <v>6640</v>
      </c>
      <c r="B811" s="224" t="s">
        <v>117</v>
      </c>
      <c r="C811" s="224" t="s">
        <v>906</v>
      </c>
      <c r="D811" s="1" t="s">
        <v>1953</v>
      </c>
      <c r="E811" s="224" t="s">
        <v>1954</v>
      </c>
      <c r="F811" s="224" t="s">
        <v>843</v>
      </c>
      <c r="G811" s="224" t="s">
        <v>844</v>
      </c>
      <c r="H811" s="224" t="s">
        <v>403</v>
      </c>
      <c r="I811" s="227" t="s">
        <v>6641</v>
      </c>
      <c r="J811" s="225" t="s">
        <v>6642</v>
      </c>
      <c r="K811" s="224" t="s">
        <v>885</v>
      </c>
      <c r="L811" s="225" t="s">
        <v>6475</v>
      </c>
      <c r="M811" s="224" t="s">
        <v>1954</v>
      </c>
      <c r="N811" s="224" t="s">
        <v>939</v>
      </c>
      <c r="O811" s="224" t="s">
        <v>848</v>
      </c>
      <c r="P811" s="225" t="s">
        <v>6475</v>
      </c>
      <c r="Q811" s="224" t="s">
        <v>861</v>
      </c>
      <c r="R811" s="225" t="s">
        <v>6643</v>
      </c>
      <c r="S811" s="225" t="s">
        <v>6644</v>
      </c>
      <c r="T811" s="225" t="s">
        <v>6642</v>
      </c>
      <c r="U811" s="224" t="s">
        <v>885</v>
      </c>
      <c r="V811" s="224" t="s">
        <v>1260</v>
      </c>
      <c r="W811" s="224" t="s">
        <v>888</v>
      </c>
      <c r="X811" s="228" t="str">
        <f>VLOOKUP(HelpMe7[[#This Row],[Technician]],Technicians[#All],3,FALSE)</f>
        <v>RAK Ceramics</v>
      </c>
      <c r="Y811" s="228" t="str">
        <f>VLOOKUP(HelpMe7[[#This Row],[Technician]],Technicians[#All],2,FALSE)</f>
        <v>SAP Basis</v>
      </c>
      <c r="Z811" s="233" t="e">
        <f>IF((TEXT("Oct 28, 2024 00:00 AM","mmm dd, yyyy hh:mm") - TEXT(HelpMe7[[#This Row],[Updated Creation Date]],"mmm dd, yyyy hh:mm"))&gt;0, "Yes","No")</f>
        <v>#VALUE!</v>
      </c>
      <c r="AA811" s="230">
        <f ca="1">IF(HelpMe7[[#This Row],[Updated Resolved Date]]="-",NOW()-TEXT(HelpMe7[[#This Row],[Updated Creation Date]],"mmm dd, yyyy hh:mm"),HelpMe7[[#This Row],[Updated Resolved Date]]-HelpMe7[[#This Row],[Updated Creation Date]])</f>
        <v>1.1979166666642413</v>
      </c>
      <c r="AB811" s="231" t="e">
        <f>YEAR(TEXT(HelpMe7[[#This Row],[Updated Creation Date]],"mmm dd, yyyy hh:mm"))</f>
        <v>#VALUE!</v>
      </c>
      <c r="AC811" s="228" t="e">
        <f>WEEKNUM(TEXT(HelpMe7[[#This Row],[Updated Creation Date]],"mmm dd, yyyy hh:mm"),2)</f>
        <v>#VALUE!</v>
      </c>
      <c r="AD811" s="228" t="e">
        <f>_xlfn.CONCAT(HelpMe7[[#This Row],[Year]],"-W",HelpMe7[[#This Row],[Week'#]])</f>
        <v>#VALUE!</v>
      </c>
      <c r="AE811" s="228" t="str">
        <f>IFERROR(VLOOKUP(HelpMe7[[#This Row],[ID]],CGTracker[#All],11,FALSE),"No CG Status Found")</f>
        <v>No CG Status Found</v>
      </c>
      <c r="AF811" s="228" t="e">
        <f>MONTH(TEXT(HelpMe7[[#This Row],[Updated Creation Date]],"mmm dd, yyyy hh:mm"))</f>
        <v>#VALUE!</v>
      </c>
      <c r="AG811" s="228" t="e">
        <f>_xlfn.CONCAT(HelpMe7[[#This Row],[Year]],"-M",HelpMe7[[#This Row],[Month]])</f>
        <v>#VALUE!</v>
      </c>
      <c r="AH811" s="228" t="str">
        <f ca="1">IF(HelpMe7[[#This Row],[Age]]&lt;2,"Less than 2",IF(HelpMe7[[#This Row],[Age]]&lt;5,"From 2 to 5",IF(HelpMe7[[#This Row],[Age]]&lt;10,"From 5 to 10","More than 10")))</f>
        <v>Less than 2</v>
      </c>
      <c r="AI8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45600.421527777777</v>
      </c>
      <c r="AJ8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45601.619444444441</v>
      </c>
    </row>
    <row r="812" spans="1:36" ht="14.5">
      <c r="A812" s="237" t="s">
        <v>6645</v>
      </c>
      <c r="B812" s="224" t="s">
        <v>156</v>
      </c>
      <c r="C812" s="224" t="s">
        <v>795</v>
      </c>
      <c r="D812" s="1" t="s">
        <v>1570</v>
      </c>
      <c r="E812" s="224" t="s">
        <v>1075</v>
      </c>
      <c r="F812" s="224" t="s">
        <v>870</v>
      </c>
      <c r="G812" s="224" t="s">
        <v>864</v>
      </c>
      <c r="H812" s="224" t="s">
        <v>403</v>
      </c>
      <c r="I812" s="227" t="s">
        <v>4787</v>
      </c>
      <c r="J812" s="225" t="s">
        <v>6646</v>
      </c>
      <c r="K812" s="224" t="s">
        <v>845</v>
      </c>
      <c r="L812" s="225" t="s">
        <v>6647</v>
      </c>
      <c r="M812" s="224" t="s">
        <v>1075</v>
      </c>
      <c r="N812" s="224" t="s">
        <v>968</v>
      </c>
      <c r="O812" s="224" t="s">
        <v>920</v>
      </c>
      <c r="P812" s="225" t="s">
        <v>6647</v>
      </c>
      <c r="Q812" s="224" t="s">
        <v>795</v>
      </c>
      <c r="R812" s="225" t="s">
        <v>6648</v>
      </c>
      <c r="S812" s="225" t="s">
        <v>6649</v>
      </c>
      <c r="T812" s="225" t="s">
        <v>6646</v>
      </c>
      <c r="U812" s="224" t="s">
        <v>1260</v>
      </c>
      <c r="V812" s="224" t="s">
        <v>1260</v>
      </c>
      <c r="W812" s="224" t="s">
        <v>850</v>
      </c>
      <c r="X812" s="228" t="str">
        <f>VLOOKUP(HelpMe7[[#This Row],[Technician]],Technicians[#All],3,FALSE)</f>
        <v>Capgemini</v>
      </c>
      <c r="Y812" s="228" t="str">
        <f>VLOOKUP(HelpMe7[[#This Row],[Technician]],Technicians[#All],2,FALSE)</f>
        <v>SAP MM</v>
      </c>
      <c r="Z812" s="233" t="e">
        <f>IF((TEXT("Oct 28, 2024 00:00 AM","mmm dd, yyyy hh:mm") - TEXT(HelpMe7[[#This Row],[Updated Creation Date]],"mmm dd, yyyy hh:mm"))&gt;0, "Yes","No")</f>
        <v>#VALUE!</v>
      </c>
      <c r="AA812" s="230">
        <f ca="1">IF(HelpMe7[[#This Row],[Updated Resolved Date]]="-",NOW()-TEXT(HelpMe7[[#This Row],[Updated Creation Date]],"mmm dd, yyyy hh:mm"),HelpMe7[[#This Row],[Updated Resolved Date]]-HelpMe7[[#This Row],[Updated Creation Date]])</f>
        <v>24.89375000000291</v>
      </c>
      <c r="AB812" s="231" t="e">
        <f>YEAR(TEXT(HelpMe7[[#This Row],[Updated Creation Date]],"mmm dd, yyyy hh:mm"))</f>
        <v>#VALUE!</v>
      </c>
      <c r="AC812" s="228" t="e">
        <f>WEEKNUM(TEXT(HelpMe7[[#This Row],[Updated Creation Date]],"mmm dd, yyyy hh:mm"),2)</f>
        <v>#VALUE!</v>
      </c>
      <c r="AD812" s="228" t="e">
        <f>_xlfn.CONCAT(HelpMe7[[#This Row],[Year]],"-W",HelpMe7[[#This Row],[Week'#]])</f>
        <v>#VALUE!</v>
      </c>
      <c r="AE812" s="228" t="str">
        <f>IFERROR(VLOOKUP(HelpMe7[[#This Row],[ID]],CGTracker[#All],11,FALSE),"No CG Status Found")</f>
        <v>No CG Status Found</v>
      </c>
      <c r="AF812" s="228" t="e">
        <f>MONTH(TEXT(HelpMe7[[#This Row],[Updated Creation Date]],"mmm dd, yyyy hh:mm"))</f>
        <v>#VALUE!</v>
      </c>
      <c r="AG812" s="228" t="e">
        <f>_xlfn.CONCAT(HelpMe7[[#This Row],[Year]],"-M",HelpMe7[[#This Row],[Month]])</f>
        <v>#VALUE!</v>
      </c>
      <c r="AH812" s="228" t="str">
        <f ca="1">IF(HelpMe7[[#This Row],[Age]]&lt;2,"Less than 2",IF(HelpMe7[[#This Row],[Age]]&lt;5,"From 2 to 5",IF(HelpMe7[[#This Row],[Age]]&lt;10,"From 5 to 10","More than 10")))</f>
        <v>More than 10</v>
      </c>
      <c r="AI8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45600.718055555553</v>
      </c>
      <c r="AJ8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45625.611805555556</v>
      </c>
    </row>
    <row r="813" spans="1:36" ht="14.5">
      <c r="A813" s="237" t="s">
        <v>6650</v>
      </c>
      <c r="B813" s="224" t="s">
        <v>156</v>
      </c>
      <c r="C813" s="224" t="s">
        <v>861</v>
      </c>
      <c r="D813" s="1" t="s">
        <v>2204</v>
      </c>
      <c r="E813" s="224" t="s">
        <v>6519</v>
      </c>
      <c r="F813" s="224" t="s">
        <v>843</v>
      </c>
      <c r="G813" s="224" t="s">
        <v>844</v>
      </c>
      <c r="H813" s="224" t="s">
        <v>403</v>
      </c>
      <c r="I813" s="227" t="s">
        <v>6651</v>
      </c>
      <c r="J813" s="225" t="s">
        <v>6652</v>
      </c>
      <c r="K813" s="224" t="s">
        <v>845</v>
      </c>
      <c r="L813" s="225" t="s">
        <v>6653</v>
      </c>
      <c r="M813" s="224" t="s">
        <v>846</v>
      </c>
      <c r="N813" s="224" t="s">
        <v>959</v>
      </c>
      <c r="O813" s="224" t="s">
        <v>920</v>
      </c>
      <c r="P813" s="225" t="s">
        <v>6653</v>
      </c>
      <c r="Q813" s="224" t="s">
        <v>861</v>
      </c>
      <c r="R813" s="225" t="s">
        <v>6654</v>
      </c>
      <c r="S813" s="225" t="s">
        <v>6655</v>
      </c>
      <c r="T813" s="225" t="s">
        <v>6652</v>
      </c>
      <c r="U813" s="224" t="s">
        <v>1260</v>
      </c>
      <c r="V813" s="224" t="s">
        <v>1260</v>
      </c>
      <c r="W813" s="224" t="s">
        <v>850</v>
      </c>
      <c r="X813" s="228" t="str">
        <f>VLOOKUP(HelpMe7[[#This Row],[Technician]],Technicians[#All],3,FALSE)</f>
        <v>RAK Ceramics</v>
      </c>
      <c r="Y813" s="228" t="str">
        <f>VLOOKUP(HelpMe7[[#This Row],[Technician]],Technicians[#All],2,FALSE)</f>
        <v>SAP Basis</v>
      </c>
      <c r="Z813" s="233" t="e">
        <f>IF((TEXT("Oct 28, 2024 00:00 AM","mmm dd, yyyy hh:mm") - TEXT(HelpMe7[[#This Row],[Updated Creation Date]],"mmm dd, yyyy hh:mm"))&gt;0, "Yes","No")</f>
        <v>#VALUE!</v>
      </c>
      <c r="AA813" s="230">
        <f ca="1">IF(HelpMe7[[#This Row],[Updated Resolved Date]]="-",NOW()-TEXT(HelpMe7[[#This Row],[Updated Creation Date]],"mmm dd, yyyy hh:mm"),HelpMe7[[#This Row],[Updated Resolved Date]]-HelpMe7[[#This Row],[Updated Creation Date]])</f>
        <v>0.15277777778101154</v>
      </c>
      <c r="AB813" s="231" t="e">
        <f>YEAR(TEXT(HelpMe7[[#This Row],[Updated Creation Date]],"mmm dd, yyyy hh:mm"))</f>
        <v>#VALUE!</v>
      </c>
      <c r="AC813" s="228" t="e">
        <f>WEEKNUM(TEXT(HelpMe7[[#This Row],[Updated Creation Date]],"mmm dd, yyyy hh:mm"),2)</f>
        <v>#VALUE!</v>
      </c>
      <c r="AD813" s="228" t="e">
        <f>_xlfn.CONCAT(HelpMe7[[#This Row],[Year]],"-W",HelpMe7[[#This Row],[Week'#]])</f>
        <v>#VALUE!</v>
      </c>
      <c r="AE813" s="228" t="str">
        <f>IFERROR(VLOOKUP(HelpMe7[[#This Row],[ID]],CGTracker[#All],11,FALSE),"No CG Status Found")</f>
        <v>No CG Status Found</v>
      </c>
      <c r="AF813" s="228" t="e">
        <f>MONTH(TEXT(HelpMe7[[#This Row],[Updated Creation Date]],"mmm dd, yyyy hh:mm"))</f>
        <v>#VALUE!</v>
      </c>
      <c r="AG813" s="228" t="e">
        <f>_xlfn.CONCAT(HelpMe7[[#This Row],[Year]],"-M",HelpMe7[[#This Row],[Month]])</f>
        <v>#VALUE!</v>
      </c>
      <c r="AH813" s="228" t="str">
        <f ca="1">IF(HelpMe7[[#This Row],[Age]]&lt;2,"Less than 2",IF(HelpMe7[[#This Row],[Age]]&lt;5,"From 2 to 5",IF(HelpMe7[[#This Row],[Age]]&lt;10,"From 5 to 10","More than 10")))</f>
        <v>Less than 2</v>
      </c>
      <c r="AI8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45601.365972222222</v>
      </c>
      <c r="AJ8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45601.518750000003</v>
      </c>
    </row>
    <row r="814" spans="1:36" ht="14.5">
      <c r="A814" s="237" t="s">
        <v>6656</v>
      </c>
      <c r="B814" s="224" t="s">
        <v>156</v>
      </c>
      <c r="C814" s="224" t="s">
        <v>861</v>
      </c>
      <c r="D814" s="1" t="s">
        <v>1201</v>
      </c>
      <c r="E814" s="224" t="s">
        <v>1202</v>
      </c>
      <c r="F814" s="224" t="s">
        <v>518</v>
      </c>
      <c r="G814" s="224" t="s">
        <v>516</v>
      </c>
      <c r="H814" s="224" t="s">
        <v>403</v>
      </c>
      <c r="I814" s="227" t="s">
        <v>6657</v>
      </c>
      <c r="J814" s="225" t="s">
        <v>6658</v>
      </c>
      <c r="K814" s="224" t="s">
        <v>845</v>
      </c>
      <c r="L814" s="225" t="s">
        <v>6466</v>
      </c>
      <c r="M814" s="224" t="s">
        <v>846</v>
      </c>
      <c r="N814" s="224" t="s">
        <v>983</v>
      </c>
      <c r="O814" s="224" t="s">
        <v>920</v>
      </c>
      <c r="P814" s="225" t="s">
        <v>6466</v>
      </c>
      <c r="Q814" s="224" t="s">
        <v>861</v>
      </c>
      <c r="R814" s="225" t="s">
        <v>6659</v>
      </c>
      <c r="S814" s="225" t="s">
        <v>6659</v>
      </c>
      <c r="T814" s="225" t="s">
        <v>6658</v>
      </c>
      <c r="U814" s="224" t="s">
        <v>1260</v>
      </c>
      <c r="V814" s="224" t="s">
        <v>1260</v>
      </c>
      <c r="W814" s="224" t="s">
        <v>850</v>
      </c>
      <c r="X814" s="228" t="str">
        <f>VLOOKUP(HelpMe7[[#This Row],[Technician]],Technicians[#All],3,FALSE)</f>
        <v>Capgemini</v>
      </c>
      <c r="Y814" s="228" t="str">
        <f>VLOOKUP(HelpMe7[[#This Row],[Technician]],Technicians[#All],2,FALSE)</f>
        <v>SAP SD</v>
      </c>
      <c r="Z814" s="233" t="e">
        <f>IF((TEXT("Oct 28, 2024 00:00 AM","mmm dd, yyyy hh:mm") - TEXT(HelpMe7[[#This Row],[Updated Creation Date]],"mmm dd, yyyy hh:mm"))&gt;0, "Yes","No")</f>
        <v>#VALUE!</v>
      </c>
      <c r="AA814" s="230">
        <f ca="1">IF(HelpMe7[[#This Row],[Updated Resolved Date]]="-",NOW()-TEXT(HelpMe7[[#This Row],[Updated Creation Date]],"mmm dd, yyyy hh:mm"),HelpMe7[[#This Row],[Updated Resolved Date]]-HelpMe7[[#This Row],[Updated Creation Date]])</f>
        <v>0.31458333333284827</v>
      </c>
      <c r="AB814" s="231" t="e">
        <f>YEAR(TEXT(HelpMe7[[#This Row],[Updated Creation Date]],"mmm dd, yyyy hh:mm"))</f>
        <v>#VALUE!</v>
      </c>
      <c r="AC814" s="228" t="e">
        <f>WEEKNUM(TEXT(HelpMe7[[#This Row],[Updated Creation Date]],"mmm dd, yyyy hh:mm"),2)</f>
        <v>#VALUE!</v>
      </c>
      <c r="AD814" s="228" t="e">
        <f>_xlfn.CONCAT(HelpMe7[[#This Row],[Year]],"-W",HelpMe7[[#This Row],[Week'#]])</f>
        <v>#VALUE!</v>
      </c>
      <c r="AE814" s="228" t="str">
        <f>IFERROR(VLOOKUP(HelpMe7[[#This Row],[ID]],CGTracker[#All],11,FALSE),"No CG Status Found")</f>
        <v>No CG Status Found</v>
      </c>
      <c r="AF814" s="228" t="e">
        <f>MONTH(TEXT(HelpMe7[[#This Row],[Updated Creation Date]],"mmm dd, yyyy hh:mm"))</f>
        <v>#VALUE!</v>
      </c>
      <c r="AG814" s="228" t="e">
        <f>_xlfn.CONCAT(HelpMe7[[#This Row],[Year]],"-M",HelpMe7[[#This Row],[Month]])</f>
        <v>#VALUE!</v>
      </c>
      <c r="AH814" s="228" t="str">
        <f ca="1">IF(HelpMe7[[#This Row],[Age]]&lt;2,"Less than 2",IF(HelpMe7[[#This Row],[Age]]&lt;5,"From 2 to 5",IF(HelpMe7[[#This Row],[Age]]&lt;10,"From 5 to 10","More than 10")))</f>
        <v>Less than 2</v>
      </c>
      <c r="AI8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45601.404861111114</v>
      </c>
      <c r="AJ8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45601.719444444447</v>
      </c>
    </row>
    <row r="815" spans="1:36" ht="26">
      <c r="A815" s="237" t="s">
        <v>6660</v>
      </c>
      <c r="B815" s="224" t="s">
        <v>117</v>
      </c>
      <c r="C815" s="224" t="s">
        <v>795</v>
      </c>
      <c r="D815" s="1" t="s">
        <v>1808</v>
      </c>
      <c r="E815" s="224" t="s">
        <v>1809</v>
      </c>
      <c r="F815" s="224" t="s">
        <v>843</v>
      </c>
      <c r="G815" s="224" t="s">
        <v>844</v>
      </c>
      <c r="H815" s="224" t="s">
        <v>403</v>
      </c>
      <c r="I815" s="227" t="s">
        <v>6661</v>
      </c>
      <c r="J815" s="225" t="s">
        <v>6662</v>
      </c>
      <c r="K815" s="224" t="s">
        <v>885</v>
      </c>
      <c r="L815" s="225" t="s">
        <v>5898</v>
      </c>
      <c r="M815" s="224" t="s">
        <v>846</v>
      </c>
      <c r="N815" s="224" t="s">
        <v>1523</v>
      </c>
      <c r="O815" s="224" t="s">
        <v>848</v>
      </c>
      <c r="P815" s="225" t="s">
        <v>5898</v>
      </c>
      <c r="Q815" s="224" t="s">
        <v>795</v>
      </c>
      <c r="R815" s="225" t="s">
        <v>3103</v>
      </c>
      <c r="S815" s="225" t="s">
        <v>3103</v>
      </c>
      <c r="T815" s="225" t="s">
        <v>6662</v>
      </c>
      <c r="U815" s="224" t="s">
        <v>885</v>
      </c>
      <c r="V815" s="224" t="s">
        <v>1260</v>
      </c>
      <c r="W815" s="224" t="s">
        <v>888</v>
      </c>
      <c r="X815" s="228" t="str">
        <f>VLOOKUP(HelpMe7[[#This Row],[Technician]],Technicians[#All],3,FALSE)</f>
        <v>RAK Ceramics</v>
      </c>
      <c r="Y815" s="228" t="str">
        <f>VLOOKUP(HelpMe7[[#This Row],[Technician]],Technicians[#All],2,FALSE)</f>
        <v>SAP Basis</v>
      </c>
      <c r="Z815" s="233" t="e">
        <f>IF((TEXT("Oct 28, 2024 00:00 AM","mmm dd, yyyy hh:mm") - TEXT(HelpMe7[[#This Row],[Updated Creation Date]],"mmm dd, yyyy hh:mm"))&gt;0, "Yes","No")</f>
        <v>#VALUE!</v>
      </c>
      <c r="AA815" s="230">
        <f ca="1">IF(HelpMe7[[#This Row],[Updated Resolved Date]]="-",NOW()-TEXT(HelpMe7[[#This Row],[Updated Creation Date]],"mmm dd, yyyy hh:mm"),HelpMe7[[#This Row],[Updated Resolved Date]]-HelpMe7[[#This Row],[Updated Creation Date]])</f>
        <v>1.1395833333299379</v>
      </c>
      <c r="AB815" s="231" t="e">
        <f>YEAR(TEXT(HelpMe7[[#This Row],[Updated Creation Date]],"mmm dd, yyyy hh:mm"))</f>
        <v>#VALUE!</v>
      </c>
      <c r="AC815" s="228" t="e">
        <f>WEEKNUM(TEXT(HelpMe7[[#This Row],[Updated Creation Date]],"mmm dd, yyyy hh:mm"),2)</f>
        <v>#VALUE!</v>
      </c>
      <c r="AD815" s="228" t="e">
        <f>_xlfn.CONCAT(HelpMe7[[#This Row],[Year]],"-W",HelpMe7[[#This Row],[Week'#]])</f>
        <v>#VALUE!</v>
      </c>
      <c r="AE815" s="228" t="str">
        <f>IFERROR(VLOOKUP(HelpMe7[[#This Row],[ID]],CGTracker[#All],11,FALSE),"No CG Status Found")</f>
        <v>No CG Status Found</v>
      </c>
      <c r="AF815" s="228" t="e">
        <f>MONTH(TEXT(HelpMe7[[#This Row],[Updated Creation Date]],"mmm dd, yyyy hh:mm"))</f>
        <v>#VALUE!</v>
      </c>
      <c r="AG815" s="228" t="e">
        <f>_xlfn.CONCAT(HelpMe7[[#This Row],[Year]],"-M",HelpMe7[[#This Row],[Month]])</f>
        <v>#VALUE!</v>
      </c>
      <c r="AH815" s="228" t="str">
        <f ca="1">IF(HelpMe7[[#This Row],[Age]]&lt;2,"Less than 2",IF(HelpMe7[[#This Row],[Age]]&lt;5,"From 2 to 5",IF(HelpMe7[[#This Row],[Age]]&lt;10,"From 5 to 10","More than 10")))</f>
        <v>Less than 2</v>
      </c>
      <c r="AI8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45599.582638888889</v>
      </c>
      <c r="AJ8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6" spans="1:36" ht="26">
      <c r="A816" s="237" t="s">
        <v>6663</v>
      </c>
      <c r="B816" s="224" t="s">
        <v>156</v>
      </c>
      <c r="C816" s="224" t="s">
        <v>795</v>
      </c>
      <c r="D816" s="1" t="s">
        <v>2189</v>
      </c>
      <c r="E816" s="224" t="s">
        <v>2190</v>
      </c>
      <c r="F816" s="224" t="s">
        <v>843</v>
      </c>
      <c r="G816" s="224" t="s">
        <v>844</v>
      </c>
      <c r="H816" s="224" t="s">
        <v>403</v>
      </c>
      <c r="I816" s="227" t="s">
        <v>6664</v>
      </c>
      <c r="J816" s="225" t="s">
        <v>6665</v>
      </c>
      <c r="K816" s="224" t="s">
        <v>885</v>
      </c>
      <c r="L816" s="225" t="s">
        <v>5898</v>
      </c>
      <c r="M816" s="224" t="s">
        <v>846</v>
      </c>
      <c r="N816" s="224" t="s">
        <v>860</v>
      </c>
      <c r="O816" s="224" t="s">
        <v>848</v>
      </c>
      <c r="P816" s="225" t="s">
        <v>5898</v>
      </c>
      <c r="Q816" s="224" t="s">
        <v>795</v>
      </c>
      <c r="R816" s="225" t="s">
        <v>3103</v>
      </c>
      <c r="S816" s="225" t="s">
        <v>3103</v>
      </c>
      <c r="T816" s="225" t="s">
        <v>6665</v>
      </c>
      <c r="U816" s="224" t="s">
        <v>1260</v>
      </c>
      <c r="V816" s="224" t="s">
        <v>1260</v>
      </c>
      <c r="W816" s="224" t="s">
        <v>888</v>
      </c>
      <c r="X816" s="228" t="str">
        <f>VLOOKUP(HelpMe7[[#This Row],[Technician]],Technicians[#All],3,FALSE)</f>
        <v>RAK Ceramics</v>
      </c>
      <c r="Y816" s="228" t="str">
        <f>VLOOKUP(HelpMe7[[#This Row],[Technician]],Technicians[#All],2,FALSE)</f>
        <v>SAP Basis</v>
      </c>
      <c r="Z816" s="230" t="e">
        <f>IF((TEXT("Oct 28, 2024 00:00 AM","mmm dd, yyyy hh:mm") - TEXT(HelpMe7[[#This Row],[Updated Creation Date]],"mmm dd, yyyy hh:mm"))&gt;0, "Yes","No")</f>
        <v>#VALUE!</v>
      </c>
      <c r="AA816" s="230">
        <f ca="1">IF(HelpMe7[[#This Row],[Updated Resolved Date]]="-",NOW()-TEXT(HelpMe7[[#This Row],[Updated Creation Date]],"mmm dd, yyyy hh:mm"),HelpMe7[[#This Row],[Updated Resolved Date]]-HelpMe7[[#This Row],[Updated Creation Date]])</f>
        <v>0.28194444443943212</v>
      </c>
      <c r="AB816" s="231" t="e">
        <f>YEAR(TEXT(HelpMe7[[#This Row],[Updated Creation Date]],"mmm dd, yyyy hh:mm"))</f>
        <v>#VALUE!</v>
      </c>
      <c r="AC816" s="228" t="e">
        <f>WEEKNUM(TEXT(HelpMe7[[#This Row],[Updated Creation Date]],"mmm dd, yyyy hh:mm"),2)</f>
        <v>#VALUE!</v>
      </c>
      <c r="AD816" s="228" t="e">
        <f>_xlfn.CONCAT(HelpMe7[[#This Row],[Year]],"-W",HelpMe7[[#This Row],[Week'#]])</f>
        <v>#VALUE!</v>
      </c>
      <c r="AE816" s="228" t="str">
        <f>IFERROR(VLOOKUP(HelpMe7[[#This Row],[ID]],CGTracker[#All],11,FALSE),"No CG Status Found")</f>
        <v>No CG Status Found</v>
      </c>
      <c r="AF816" s="228" t="e">
        <f>MONTH(TEXT(HelpMe7[[#This Row],[Updated Creation Date]],"mmm dd, yyyy hh:mm"))</f>
        <v>#VALUE!</v>
      </c>
      <c r="AG816" s="228" t="e">
        <f>_xlfn.CONCAT(HelpMe7[[#This Row],[Year]],"-M",HelpMe7[[#This Row],[Month]])</f>
        <v>#VALUE!</v>
      </c>
      <c r="AH816" s="228" t="str">
        <f ca="1">IF(HelpMe7[[#This Row],[Age]]&lt;2,"Less than 2",IF(HelpMe7[[#This Row],[Age]]&lt;5,"From 2 to 5",IF(HelpMe7[[#This Row],[Age]]&lt;10,"From 5 to 10","More than 10")))</f>
        <v>Less than 2</v>
      </c>
      <c r="AI8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45600.44027777778</v>
      </c>
      <c r="AJ8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7" spans="1:36" ht="26">
      <c r="A817" s="237" t="s">
        <v>6666</v>
      </c>
      <c r="B817" s="224" t="s">
        <v>156</v>
      </c>
      <c r="C817" s="224" t="s">
        <v>795</v>
      </c>
      <c r="D817" s="1" t="s">
        <v>1170</v>
      </c>
      <c r="E817" s="224" t="s">
        <v>905</v>
      </c>
      <c r="F817" s="224" t="s">
        <v>603</v>
      </c>
      <c r="G817" s="224" t="s">
        <v>899</v>
      </c>
      <c r="H817" s="224" t="s">
        <v>746</v>
      </c>
      <c r="I817" s="227" t="s">
        <v>6667</v>
      </c>
      <c r="J817" s="225" t="s">
        <v>5738</v>
      </c>
      <c r="K817" s="224" t="s">
        <v>845</v>
      </c>
      <c r="L817" s="225" t="s">
        <v>1260</v>
      </c>
      <c r="M817" s="224" t="s">
        <v>846</v>
      </c>
      <c r="N817" s="224" t="s">
        <v>860</v>
      </c>
      <c r="O817" s="224" t="s">
        <v>848</v>
      </c>
      <c r="P817" s="225" t="s">
        <v>6668</v>
      </c>
      <c r="Q817" s="224" t="s">
        <v>795</v>
      </c>
      <c r="R817" s="225" t="s">
        <v>1260</v>
      </c>
      <c r="S817" s="225" t="s">
        <v>6669</v>
      </c>
      <c r="T817" s="225" t="s">
        <v>5738</v>
      </c>
      <c r="U817" s="224" t="s">
        <v>1260</v>
      </c>
      <c r="V817" s="224" t="s">
        <v>1260</v>
      </c>
      <c r="W817" s="224" t="s">
        <v>850</v>
      </c>
      <c r="X817" s="228" t="str">
        <f>VLOOKUP(HelpMe7[[#This Row],[Technician]],Technicians[#All],3,FALSE)</f>
        <v>RAK Ceramics</v>
      </c>
      <c r="Y817" s="228" t="str">
        <f>VLOOKUP(HelpMe7[[#This Row],[Technician]],Technicians[#All],2,FALSE)</f>
        <v>SAP ABAP</v>
      </c>
      <c r="Z817" s="230" t="e">
        <f>IF((TEXT("Oct 28, 2024 00:00 AM","mmm dd, yyyy hh:mm") - TEXT(HelpMe7[[#This Row],[Updated Creation Date]],"mmm dd, yyyy hh:mm"))&gt;0, "Yes","No")</f>
        <v>#VALUE!</v>
      </c>
      <c r="AA817" s="230">
        <f ca="1">IF(HelpMe7[[#This Row],[Updated Resolved Date]]="-",NOW()-TEXT(HelpMe7[[#This Row],[Updated Creation Date]],"mmm dd, yyyy hh:mm"),HelpMe7[[#This Row],[Updated Resolved Date]]-HelpMe7[[#This Row],[Updated Creation Date]])</f>
        <v>52.149195717589464</v>
      </c>
      <c r="AB817" s="231" t="e">
        <f>YEAR(TEXT(HelpMe7[[#This Row],[Updated Creation Date]],"mmm dd, yyyy hh:mm"))</f>
        <v>#VALUE!</v>
      </c>
      <c r="AC817" s="228" t="e">
        <f>WEEKNUM(TEXT(HelpMe7[[#This Row],[Updated Creation Date]],"mmm dd, yyyy hh:mm"),2)</f>
        <v>#VALUE!</v>
      </c>
      <c r="AD817" s="228" t="e">
        <f>_xlfn.CONCAT(HelpMe7[[#This Row],[Year]],"-W",HelpMe7[[#This Row],[Week'#]])</f>
        <v>#VALUE!</v>
      </c>
      <c r="AE817" s="228" t="str">
        <f>IFERROR(VLOOKUP(HelpMe7[[#This Row],[ID]],CGTracker[#All],11,FALSE),"No CG Status Found")</f>
        <v>No CG Status Found</v>
      </c>
      <c r="AF817" s="228" t="e">
        <f>MONTH(TEXT(HelpMe7[[#This Row],[Updated Creation Date]],"mmm dd, yyyy hh:mm"))</f>
        <v>#VALUE!</v>
      </c>
      <c r="AG817" s="228" t="e">
        <f>_xlfn.CONCAT(HelpMe7[[#This Row],[Year]],"-M",HelpMe7[[#This Row],[Month]])</f>
        <v>#VALUE!</v>
      </c>
      <c r="AH817" s="228" t="str">
        <f ca="1">IF(HelpMe7[[#This Row],[Age]]&lt;2,"Less than 2",IF(HelpMe7[[#This Row],[Age]]&lt;5,"From 2 to 5",IF(HelpMe7[[#This Row],[Age]]&lt;10,"From 5 to 10","More than 10")))</f>
        <v>More than 10</v>
      </c>
      <c r="AI8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45600.636111111111</v>
      </c>
      <c r="AJ8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18" spans="1:36" ht="26">
      <c r="A818" s="237" t="s">
        <v>6670</v>
      </c>
      <c r="B818" s="224" t="s">
        <v>156</v>
      </c>
      <c r="C818" s="224" t="s">
        <v>861</v>
      </c>
      <c r="D818" s="1" t="s">
        <v>1019</v>
      </c>
      <c r="E818" s="224" t="s">
        <v>853</v>
      </c>
      <c r="F818" s="224" t="s">
        <v>867</v>
      </c>
      <c r="G818" s="224" t="s">
        <v>942</v>
      </c>
      <c r="H818" s="224" t="s">
        <v>268</v>
      </c>
      <c r="I818" s="227" t="s">
        <v>6671</v>
      </c>
      <c r="J818" s="225" t="s">
        <v>6672</v>
      </c>
      <c r="K818" s="224" t="s">
        <v>845</v>
      </c>
      <c r="L818" s="225" t="s">
        <v>1260</v>
      </c>
      <c r="M818" s="224" t="s">
        <v>853</v>
      </c>
      <c r="N818" s="224" t="s">
        <v>1020</v>
      </c>
      <c r="O818" s="224" t="s">
        <v>964</v>
      </c>
      <c r="P818" s="225" t="s">
        <v>6673</v>
      </c>
      <c r="Q818" s="224" t="s">
        <v>861</v>
      </c>
      <c r="R818" s="225" t="s">
        <v>1260</v>
      </c>
      <c r="S818" s="225" t="s">
        <v>2854</v>
      </c>
      <c r="T818" s="225" t="s">
        <v>6672</v>
      </c>
      <c r="U818" s="224" t="s">
        <v>1260</v>
      </c>
      <c r="V818" s="224" t="s">
        <v>1260</v>
      </c>
      <c r="W818" s="224" t="s">
        <v>850</v>
      </c>
      <c r="X818" s="228" t="str">
        <f>VLOOKUP(HelpMe7[[#This Row],[Technician]],Technicians[#All],3,FALSE)</f>
        <v>Capgemini</v>
      </c>
      <c r="Y818" s="228" t="str">
        <f>VLOOKUP(HelpMe7[[#This Row],[Technician]],Technicians[#All],2,FALSE)</f>
        <v>SAP PP</v>
      </c>
      <c r="Z818" s="233" t="e">
        <f>IF((TEXT("Oct 28, 2024 00:00 AM","mmm dd, yyyy hh:mm") - TEXT(HelpMe7[[#This Row],[Updated Creation Date]],"mmm dd, yyyy hh:mm"))&gt;0, "Yes","No")</f>
        <v>#VALUE!</v>
      </c>
      <c r="AA818" s="230">
        <f ca="1">IF(HelpMe7[[#This Row],[Updated Resolved Date]]="-",NOW()-TEXT(HelpMe7[[#This Row],[Updated Creation Date]],"mmm dd, yyyy hh:mm"),HelpMe7[[#This Row],[Updated Resolved Date]]-HelpMe7[[#This Row],[Updated Creation Date]])</f>
        <v>53.249890162034717</v>
      </c>
      <c r="AB818" s="231" t="e">
        <f>YEAR(TEXT(HelpMe7[[#This Row],[Updated Creation Date]],"mmm dd, yyyy hh:mm"))</f>
        <v>#VALUE!</v>
      </c>
      <c r="AC818" s="228" t="e">
        <f>WEEKNUM(TEXT(HelpMe7[[#This Row],[Updated Creation Date]],"mmm dd, yyyy hh:mm"),2)</f>
        <v>#VALUE!</v>
      </c>
      <c r="AD818" s="228" t="e">
        <f>_xlfn.CONCAT(HelpMe7[[#This Row],[Year]],"-W",HelpMe7[[#This Row],[Week'#]])</f>
        <v>#VALUE!</v>
      </c>
      <c r="AE818" s="228" t="str">
        <f>IFERROR(VLOOKUP(HelpMe7[[#This Row],[ID]],CGTracker[#All],11,FALSE),"No CG Status Found")</f>
        <v>No CG Status Found</v>
      </c>
      <c r="AF818" s="228" t="e">
        <f>MONTH(TEXT(HelpMe7[[#This Row],[Updated Creation Date]],"mmm dd, yyyy hh:mm"))</f>
        <v>#VALUE!</v>
      </c>
      <c r="AG818" s="228" t="e">
        <f>_xlfn.CONCAT(HelpMe7[[#This Row],[Year]],"-M",HelpMe7[[#This Row],[Month]])</f>
        <v>#VALUE!</v>
      </c>
      <c r="AH818" s="228" t="str">
        <f ca="1">IF(HelpMe7[[#This Row],[Age]]&lt;2,"Less than 2",IF(HelpMe7[[#This Row],[Age]]&lt;5,"From 2 to 5",IF(HelpMe7[[#This Row],[Age]]&lt;10,"From 5 to 10","More than 10")))</f>
        <v>More than 10</v>
      </c>
      <c r="AI8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45599.535416666666</v>
      </c>
      <c r="AJ8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19" spans="1:36" ht="26">
      <c r="A819" s="237" t="s">
        <v>6674</v>
      </c>
      <c r="B819" s="224" t="s">
        <v>117</v>
      </c>
      <c r="C819" s="224" t="s">
        <v>861</v>
      </c>
      <c r="D819" s="1" t="s">
        <v>1856</v>
      </c>
      <c r="E819" s="224" t="s">
        <v>1237</v>
      </c>
      <c r="F819" s="224" t="s">
        <v>843</v>
      </c>
      <c r="G819" s="224" t="s">
        <v>844</v>
      </c>
      <c r="H819" s="224" t="s">
        <v>403</v>
      </c>
      <c r="I819" s="227" t="s">
        <v>6675</v>
      </c>
      <c r="J819" s="225" t="s">
        <v>6676</v>
      </c>
      <c r="K819" s="224" t="s">
        <v>885</v>
      </c>
      <c r="L819" s="225" t="s">
        <v>5898</v>
      </c>
      <c r="M819" s="224" t="s">
        <v>1237</v>
      </c>
      <c r="N819" s="224" t="s">
        <v>1027</v>
      </c>
      <c r="O819" s="224" t="s">
        <v>848</v>
      </c>
      <c r="P819" s="225" t="s">
        <v>5898</v>
      </c>
      <c r="Q819" s="224" t="s">
        <v>795</v>
      </c>
      <c r="R819" s="225" t="s">
        <v>6677</v>
      </c>
      <c r="S819" s="225" t="s">
        <v>6677</v>
      </c>
      <c r="T819" s="225" t="s">
        <v>6676</v>
      </c>
      <c r="U819" s="224" t="s">
        <v>885</v>
      </c>
      <c r="V819" s="224" t="s">
        <v>1260</v>
      </c>
      <c r="W819" s="224" t="s">
        <v>888</v>
      </c>
      <c r="X819" s="228" t="str">
        <f>VLOOKUP(HelpMe7[[#This Row],[Technician]],Technicians[#All],3,FALSE)</f>
        <v>RAK Ceramics</v>
      </c>
      <c r="Y819" s="228" t="str">
        <f>VLOOKUP(HelpMe7[[#This Row],[Technician]],Technicians[#All],2,FALSE)</f>
        <v>SAP Basis</v>
      </c>
      <c r="Z819" s="233" t="e">
        <f>IF((TEXT("Oct 28, 2024 00:00 AM","mmm dd, yyyy hh:mm") - TEXT(HelpMe7[[#This Row],[Updated Creation Date]],"mmm dd, yyyy hh:mm"))&gt;0, "Yes","No")</f>
        <v>#VALUE!</v>
      </c>
      <c r="AA819" s="230">
        <f ca="1">IF(HelpMe7[[#This Row],[Updated Resolved Date]]="-",NOW()-TEXT(HelpMe7[[#This Row],[Updated Creation Date]],"mmm dd, yyyy hh:mm"),HelpMe7[[#This Row],[Updated Resolved Date]]-HelpMe7[[#This Row],[Updated Creation Date]])</f>
        <v>0.12708333333284827</v>
      </c>
      <c r="AB819" s="231" t="e">
        <f>YEAR(TEXT(HelpMe7[[#This Row],[Updated Creation Date]],"mmm dd, yyyy hh:mm"))</f>
        <v>#VALUE!</v>
      </c>
      <c r="AC819" s="228" t="e">
        <f>WEEKNUM(TEXT(HelpMe7[[#This Row],[Updated Creation Date]],"mmm dd, yyyy hh:mm"),2)</f>
        <v>#VALUE!</v>
      </c>
      <c r="AD819" s="228" t="e">
        <f>_xlfn.CONCAT(HelpMe7[[#This Row],[Year]],"-W",HelpMe7[[#This Row],[Week'#]])</f>
        <v>#VALUE!</v>
      </c>
      <c r="AE819" s="228" t="str">
        <f>IFERROR(VLOOKUP(HelpMe7[[#This Row],[ID]],CGTracker[#All],11,FALSE),"No CG Status Found")</f>
        <v>No CG Status Found</v>
      </c>
      <c r="AF819" s="228" t="e">
        <f>MONTH(TEXT(HelpMe7[[#This Row],[Updated Creation Date]],"mmm dd, yyyy hh:mm"))</f>
        <v>#VALUE!</v>
      </c>
      <c r="AG819" s="228" t="e">
        <f>_xlfn.CONCAT(HelpMe7[[#This Row],[Year]],"-M",HelpMe7[[#This Row],[Month]])</f>
        <v>#VALUE!</v>
      </c>
      <c r="AH819" s="228" t="str">
        <f ca="1">IF(HelpMe7[[#This Row],[Age]]&lt;2,"Less than 2",IF(HelpMe7[[#This Row],[Age]]&lt;5,"From 2 to 5",IF(HelpMe7[[#This Row],[Age]]&lt;10,"From 5 to 10","More than 10")))</f>
        <v>Less than 2</v>
      </c>
      <c r="AI8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45600.595833333333</v>
      </c>
      <c r="AJ8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45600.722916666666</v>
      </c>
    </row>
    <row r="820" spans="1:36" ht="26">
      <c r="A820" s="237" t="s">
        <v>6678</v>
      </c>
      <c r="B820" s="224" t="s">
        <v>117</v>
      </c>
      <c r="C820" s="224" t="s">
        <v>906</v>
      </c>
      <c r="D820" s="1" t="s">
        <v>6679</v>
      </c>
      <c r="E820" s="224" t="s">
        <v>1685</v>
      </c>
      <c r="F820" s="224" t="s">
        <v>843</v>
      </c>
      <c r="G820" s="224" t="s">
        <v>844</v>
      </c>
      <c r="H820" s="224" t="s">
        <v>403</v>
      </c>
      <c r="I820" s="227" t="s">
        <v>6680</v>
      </c>
      <c r="J820" s="225" t="s">
        <v>6681</v>
      </c>
      <c r="K820" s="224" t="s">
        <v>885</v>
      </c>
      <c r="L820" s="225" t="s">
        <v>6682</v>
      </c>
      <c r="M820" s="224" t="s">
        <v>1685</v>
      </c>
      <c r="N820" s="224" t="s">
        <v>2342</v>
      </c>
      <c r="O820" s="224" t="s">
        <v>848</v>
      </c>
      <c r="P820" s="225" t="s">
        <v>6682</v>
      </c>
      <c r="Q820" s="224" t="s">
        <v>861</v>
      </c>
      <c r="R820" s="225" t="s">
        <v>6683</v>
      </c>
      <c r="S820" s="225" t="s">
        <v>6683</v>
      </c>
      <c r="T820" s="225" t="s">
        <v>6681</v>
      </c>
      <c r="U820" s="224" t="s">
        <v>885</v>
      </c>
      <c r="V820" s="224" t="s">
        <v>1260</v>
      </c>
      <c r="W820" s="224" t="s">
        <v>888</v>
      </c>
      <c r="X820" s="228" t="str">
        <f>VLOOKUP(HelpMe7[[#This Row],[Technician]],Technicians[#All],3,FALSE)</f>
        <v>RAK Ceramics</v>
      </c>
      <c r="Y820" s="228" t="str">
        <f>VLOOKUP(HelpMe7[[#This Row],[Technician]],Technicians[#All],2,FALSE)</f>
        <v>SAP Basis</v>
      </c>
      <c r="Z820" s="230" t="e">
        <f>IF((TEXT("Oct 28, 2024 00:00 AM","mmm dd, yyyy hh:mm") - TEXT(HelpMe7[[#This Row],[Updated Creation Date]],"mmm dd, yyyy hh:mm"))&gt;0, "Yes","No")</f>
        <v>#VALUE!</v>
      </c>
      <c r="AA820" s="230">
        <f ca="1">IF(HelpMe7[[#This Row],[Updated Resolved Date]]="-",NOW()-TEXT(HelpMe7[[#This Row],[Updated Creation Date]],"mmm dd, yyyy hh:mm"),HelpMe7[[#This Row],[Updated Resolved Date]]-HelpMe7[[#This Row],[Updated Creation Date]])</f>
        <v>20.909722222226264</v>
      </c>
      <c r="AB820" s="231" t="e">
        <f>YEAR(TEXT(HelpMe7[[#This Row],[Updated Creation Date]],"mmm dd, yyyy hh:mm"))</f>
        <v>#VALUE!</v>
      </c>
      <c r="AC820" s="228" t="e">
        <f>WEEKNUM(TEXT(HelpMe7[[#This Row],[Updated Creation Date]],"mmm dd, yyyy hh:mm"),2)</f>
        <v>#VALUE!</v>
      </c>
      <c r="AD820" s="228" t="e">
        <f>_xlfn.CONCAT(HelpMe7[[#This Row],[Year]],"-W",HelpMe7[[#This Row],[Week'#]])</f>
        <v>#VALUE!</v>
      </c>
      <c r="AE820" s="228" t="str">
        <f>IFERROR(VLOOKUP(HelpMe7[[#This Row],[ID]],CGTracker[#All],11,FALSE),"No CG Status Found")</f>
        <v>No CG Status Found</v>
      </c>
      <c r="AF820" s="228" t="e">
        <f>MONTH(TEXT(HelpMe7[[#This Row],[Updated Creation Date]],"mmm dd, yyyy hh:mm"))</f>
        <v>#VALUE!</v>
      </c>
      <c r="AG820" s="228" t="e">
        <f>_xlfn.CONCAT(HelpMe7[[#This Row],[Year]],"-M",HelpMe7[[#This Row],[Month]])</f>
        <v>#VALUE!</v>
      </c>
      <c r="AH820" s="228" t="str">
        <f ca="1">IF(HelpMe7[[#This Row],[Age]]&lt;2,"Less than 2",IF(HelpMe7[[#This Row],[Age]]&lt;5,"From 2 to 5",IF(HelpMe7[[#This Row],[Age]]&lt;10,"From 5 to 10","More than 10")))</f>
        <v>More than 10</v>
      </c>
      <c r="AI8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45600.697916666664</v>
      </c>
      <c r="AJ8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45621.607638888891</v>
      </c>
    </row>
    <row r="821" spans="1:36" ht="14.5">
      <c r="A821" s="237" t="s">
        <v>6684</v>
      </c>
      <c r="B821" s="224" t="s">
        <v>156</v>
      </c>
      <c r="C821" s="224" t="s">
        <v>795</v>
      </c>
      <c r="D821" s="1" t="s">
        <v>1171</v>
      </c>
      <c r="E821" s="224" t="s">
        <v>1172</v>
      </c>
      <c r="F821" s="224" t="s">
        <v>870</v>
      </c>
      <c r="G821" s="224" t="s">
        <v>864</v>
      </c>
      <c r="H821" s="224" t="s">
        <v>403</v>
      </c>
      <c r="I821" s="227" t="s">
        <v>6685</v>
      </c>
      <c r="J821" s="225" t="s">
        <v>6686</v>
      </c>
      <c r="K821" s="224" t="s">
        <v>845</v>
      </c>
      <c r="L821" s="225" t="s">
        <v>6040</v>
      </c>
      <c r="M821" s="224" t="s">
        <v>846</v>
      </c>
      <c r="N821" s="224" t="s">
        <v>1133</v>
      </c>
      <c r="O821" s="224" t="s">
        <v>848</v>
      </c>
      <c r="P821" s="225" t="s">
        <v>6040</v>
      </c>
      <c r="Q821" s="224" t="s">
        <v>795</v>
      </c>
      <c r="R821" s="225" t="s">
        <v>6687</v>
      </c>
      <c r="S821" s="225" t="s">
        <v>6688</v>
      </c>
      <c r="T821" s="225" t="s">
        <v>6686</v>
      </c>
      <c r="U821" s="224" t="s">
        <v>1260</v>
      </c>
      <c r="V821" s="224" t="s">
        <v>1260</v>
      </c>
      <c r="W821" s="224" t="s">
        <v>850</v>
      </c>
      <c r="X821" s="228" t="str">
        <f>VLOOKUP(HelpMe7[[#This Row],[Technician]],Technicians[#All],3,FALSE)</f>
        <v>Capgemini</v>
      </c>
      <c r="Y821" s="228" t="str">
        <f>VLOOKUP(HelpMe7[[#This Row],[Technician]],Technicians[#All],2,FALSE)</f>
        <v>SAP MM</v>
      </c>
      <c r="Z821" s="233" t="e">
        <f>IF((TEXT("Oct 28, 2024 00:00 AM","mmm dd, yyyy hh:mm") - TEXT(HelpMe7[[#This Row],[Updated Creation Date]],"mmm dd, yyyy hh:mm"))&gt;0, "Yes","No")</f>
        <v>#VALUE!</v>
      </c>
      <c r="AA821" s="230">
        <f ca="1">IF(HelpMe7[[#This Row],[Updated Resolved Date]]="-",NOW()-TEXT(HelpMe7[[#This Row],[Updated Creation Date]],"mmm dd, yyyy hh:mm"),HelpMe7[[#This Row],[Updated Resolved Date]]-HelpMe7[[#This Row],[Updated Creation Date]])</f>
        <v>8.2472222222204437</v>
      </c>
      <c r="AB821" s="231" t="e">
        <f>YEAR(TEXT(HelpMe7[[#This Row],[Updated Creation Date]],"mmm dd, yyyy hh:mm"))</f>
        <v>#VALUE!</v>
      </c>
      <c r="AC821" s="228" t="e">
        <f>WEEKNUM(TEXT(HelpMe7[[#This Row],[Updated Creation Date]],"mmm dd, yyyy hh:mm"),2)</f>
        <v>#VALUE!</v>
      </c>
      <c r="AD821" s="228" t="e">
        <f>_xlfn.CONCAT(HelpMe7[[#This Row],[Year]],"-W",HelpMe7[[#This Row],[Week'#]])</f>
        <v>#VALUE!</v>
      </c>
      <c r="AE821" s="228" t="str">
        <f>IFERROR(VLOOKUP(HelpMe7[[#This Row],[ID]],CGTracker[#All],11,FALSE),"No CG Status Found")</f>
        <v>No CG Status Found</v>
      </c>
      <c r="AF821" s="228" t="e">
        <f>MONTH(TEXT(HelpMe7[[#This Row],[Updated Creation Date]],"mmm dd, yyyy hh:mm"))</f>
        <v>#VALUE!</v>
      </c>
      <c r="AG821" s="228" t="e">
        <f>_xlfn.CONCAT(HelpMe7[[#This Row],[Year]],"-M",HelpMe7[[#This Row],[Month]])</f>
        <v>#VALUE!</v>
      </c>
      <c r="AH821" s="228" t="str">
        <f ca="1">IF(HelpMe7[[#This Row],[Age]]&lt;2,"Less than 2",IF(HelpMe7[[#This Row],[Age]]&lt;5,"From 2 to 5",IF(HelpMe7[[#This Row],[Age]]&lt;10,"From 5 to 10","More than 10")))</f>
        <v>From 5 to 10</v>
      </c>
      <c r="AI8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45601.463888888888</v>
      </c>
      <c r="AJ8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45609.711111111108</v>
      </c>
    </row>
    <row r="822" spans="1:36" ht="14.5">
      <c r="A822" s="237" t="s">
        <v>6689</v>
      </c>
      <c r="B822" s="224" t="s">
        <v>156</v>
      </c>
      <c r="C822" s="224" t="s">
        <v>795</v>
      </c>
      <c r="D822" s="1" t="s">
        <v>1300</v>
      </c>
      <c r="E822" s="224" t="s">
        <v>1301</v>
      </c>
      <c r="F822" s="224" t="s">
        <v>518</v>
      </c>
      <c r="G822" s="224" t="s">
        <v>516</v>
      </c>
      <c r="H822" s="224" t="s">
        <v>403</v>
      </c>
      <c r="I822" s="227" t="s">
        <v>6690</v>
      </c>
      <c r="J822" s="225" t="s">
        <v>6691</v>
      </c>
      <c r="K822" s="224" t="s">
        <v>845</v>
      </c>
      <c r="L822" s="225" t="s">
        <v>6692</v>
      </c>
      <c r="M822" s="224" t="s">
        <v>846</v>
      </c>
      <c r="N822" s="224" t="s">
        <v>847</v>
      </c>
      <c r="O822" s="224" t="s">
        <v>848</v>
      </c>
      <c r="P822" s="225" t="s">
        <v>6693</v>
      </c>
      <c r="Q822" s="224" t="s">
        <v>795</v>
      </c>
      <c r="R822" s="225" t="s">
        <v>6694</v>
      </c>
      <c r="S822" s="225" t="s">
        <v>6695</v>
      </c>
      <c r="T822" s="225" t="s">
        <v>6691</v>
      </c>
      <c r="U822" s="224" t="s">
        <v>1260</v>
      </c>
      <c r="V822" s="224" t="s">
        <v>1260</v>
      </c>
      <c r="W822" s="224" t="s">
        <v>850</v>
      </c>
      <c r="X822" s="228" t="str">
        <f>VLOOKUP(HelpMe7[[#This Row],[Technician]],Technicians[#All],3,FALSE)</f>
        <v>Capgemini</v>
      </c>
      <c r="Y822" s="228" t="str">
        <f>VLOOKUP(HelpMe7[[#This Row],[Technician]],Technicians[#All],2,FALSE)</f>
        <v>SAP SD</v>
      </c>
      <c r="Z822" s="233" t="e">
        <f>IF((TEXT("Oct 28, 2024 00:00 AM","mmm dd, yyyy hh:mm") - TEXT(HelpMe7[[#This Row],[Updated Creation Date]],"mmm dd, yyyy hh:mm"))&gt;0, "Yes","No")</f>
        <v>#VALUE!</v>
      </c>
      <c r="AA822" s="230">
        <f ca="1">IF(HelpMe7[[#This Row],[Updated Resolved Date]]="-",NOW()-TEXT(HelpMe7[[#This Row],[Updated Creation Date]],"mmm dd, yyyy hh:mm"),HelpMe7[[#This Row],[Updated Resolved Date]]-HelpMe7[[#This Row],[Updated Creation Date]])</f>
        <v>13.902083333327028</v>
      </c>
      <c r="AB822" s="231" t="e">
        <f>YEAR(TEXT(HelpMe7[[#This Row],[Updated Creation Date]],"mmm dd, yyyy hh:mm"))</f>
        <v>#VALUE!</v>
      </c>
      <c r="AC822" s="228" t="e">
        <f>WEEKNUM(TEXT(HelpMe7[[#This Row],[Updated Creation Date]],"mmm dd, yyyy hh:mm"),2)</f>
        <v>#VALUE!</v>
      </c>
      <c r="AD822" s="228" t="e">
        <f>_xlfn.CONCAT(HelpMe7[[#This Row],[Year]],"-W",HelpMe7[[#This Row],[Week'#]])</f>
        <v>#VALUE!</v>
      </c>
      <c r="AE822" s="228" t="str">
        <f>IFERROR(VLOOKUP(HelpMe7[[#This Row],[ID]],CGTracker[#All],11,FALSE),"No CG Status Found")</f>
        <v>No CG Status Found</v>
      </c>
      <c r="AF822" s="228" t="e">
        <f>MONTH(TEXT(HelpMe7[[#This Row],[Updated Creation Date]],"mmm dd, yyyy hh:mm"))</f>
        <v>#VALUE!</v>
      </c>
      <c r="AG822" s="228" t="e">
        <f>_xlfn.CONCAT(HelpMe7[[#This Row],[Year]],"-M",HelpMe7[[#This Row],[Month]])</f>
        <v>#VALUE!</v>
      </c>
      <c r="AH822" s="228" t="str">
        <f ca="1">IF(HelpMe7[[#This Row],[Age]]&lt;2,"Less than 2",IF(HelpMe7[[#This Row],[Age]]&lt;5,"From 2 to 5",IF(HelpMe7[[#This Row],[Age]]&lt;10,"From 5 to 10","More than 10")))</f>
        <v>More than 10</v>
      </c>
      <c r="AI8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45601.496527777781</v>
      </c>
      <c r="AJ8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45615.398611111108</v>
      </c>
    </row>
    <row r="823" spans="1:36" ht="26">
      <c r="A823" s="237" t="s">
        <v>6696</v>
      </c>
      <c r="B823" s="224" t="s">
        <v>117</v>
      </c>
      <c r="C823" s="224" t="s">
        <v>795</v>
      </c>
      <c r="D823" s="1" t="s">
        <v>1874</v>
      </c>
      <c r="E823" s="224" t="s">
        <v>1472</v>
      </c>
      <c r="F823" s="224" t="s">
        <v>843</v>
      </c>
      <c r="G823" s="224" t="s">
        <v>844</v>
      </c>
      <c r="H823" s="224" t="s">
        <v>403</v>
      </c>
      <c r="I823" s="227" t="s">
        <v>6697</v>
      </c>
      <c r="J823" s="225" t="s">
        <v>6698</v>
      </c>
      <c r="K823" s="224" t="s">
        <v>885</v>
      </c>
      <c r="L823" s="225" t="s">
        <v>6040</v>
      </c>
      <c r="M823" s="224" t="s">
        <v>846</v>
      </c>
      <c r="N823" s="224" t="s">
        <v>1071</v>
      </c>
      <c r="O823" s="224" t="s">
        <v>848</v>
      </c>
      <c r="P823" s="225" t="s">
        <v>6040</v>
      </c>
      <c r="Q823" s="224" t="s">
        <v>795</v>
      </c>
      <c r="R823" s="225" t="s">
        <v>6699</v>
      </c>
      <c r="S823" s="225" t="s">
        <v>6699</v>
      </c>
      <c r="T823" s="225" t="s">
        <v>6698</v>
      </c>
      <c r="U823" s="224" t="s">
        <v>885</v>
      </c>
      <c r="V823" s="224" t="s">
        <v>1260</v>
      </c>
      <c r="W823" s="224" t="s">
        <v>888</v>
      </c>
      <c r="X823" s="228" t="str">
        <f>VLOOKUP(HelpMe7[[#This Row],[Technician]],Technicians[#All],3,FALSE)</f>
        <v>RAK Ceramics</v>
      </c>
      <c r="Y823" s="228" t="str">
        <f>VLOOKUP(HelpMe7[[#This Row],[Technician]],Technicians[#All],2,FALSE)</f>
        <v>SAP Basis</v>
      </c>
      <c r="Z823" s="233" t="e">
        <f>IF((TEXT("Oct 28, 2024 00:00 AM","mmm dd, yyyy hh:mm") - TEXT(HelpMe7[[#This Row],[Updated Creation Date]],"mmm dd, yyyy hh:mm"))&gt;0, "Yes","No")</f>
        <v>#VALUE!</v>
      </c>
      <c r="AA823" s="230">
        <f ca="1">IF(HelpMe7[[#This Row],[Updated Resolved Date]]="-",NOW()-TEXT(HelpMe7[[#This Row],[Updated Creation Date]],"mmm dd, yyyy hh:mm"),HelpMe7[[#This Row],[Updated Resolved Date]]-HelpMe7[[#This Row],[Updated Creation Date]])</f>
        <v>8.1750000000029104</v>
      </c>
      <c r="AB823" s="231" t="e">
        <f>YEAR(TEXT(HelpMe7[[#This Row],[Updated Creation Date]],"mmm dd, yyyy hh:mm"))</f>
        <v>#VALUE!</v>
      </c>
      <c r="AC823" s="228" t="e">
        <f>WEEKNUM(TEXT(HelpMe7[[#This Row],[Updated Creation Date]],"mmm dd, yyyy hh:mm"),2)</f>
        <v>#VALUE!</v>
      </c>
      <c r="AD823" s="228" t="e">
        <f>_xlfn.CONCAT(HelpMe7[[#This Row],[Year]],"-W",HelpMe7[[#This Row],[Week'#]])</f>
        <v>#VALUE!</v>
      </c>
      <c r="AE823" s="228" t="str">
        <f>IFERROR(VLOOKUP(HelpMe7[[#This Row],[ID]],CGTracker[#All],11,FALSE),"No CG Status Found")</f>
        <v>No CG Status Found</v>
      </c>
      <c r="AF823" s="228" t="e">
        <f>MONTH(TEXT(HelpMe7[[#This Row],[Updated Creation Date]],"mmm dd, yyyy hh:mm"))</f>
        <v>#VALUE!</v>
      </c>
      <c r="AG823" s="228" t="e">
        <f>_xlfn.CONCAT(HelpMe7[[#This Row],[Year]],"-M",HelpMe7[[#This Row],[Month]])</f>
        <v>#VALUE!</v>
      </c>
      <c r="AH823" s="228" t="str">
        <f ca="1">IF(HelpMe7[[#This Row],[Age]]&lt;2,"Less than 2",IF(HelpMe7[[#This Row],[Age]]&lt;5,"From 2 to 5",IF(HelpMe7[[#This Row],[Age]]&lt;10,"From 5 to 10","More than 10")))</f>
        <v>From 5 to 10</v>
      </c>
      <c r="AI8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45601.529166666667</v>
      </c>
      <c r="AJ8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45609.70416666667</v>
      </c>
    </row>
    <row r="824" spans="1:36" ht="14.5">
      <c r="A824" s="237" t="s">
        <v>6700</v>
      </c>
      <c r="B824" s="224" t="s">
        <v>156</v>
      </c>
      <c r="C824" s="224" t="s">
        <v>795</v>
      </c>
      <c r="D824" s="1" t="s">
        <v>6701</v>
      </c>
      <c r="E824" s="224" t="s">
        <v>603</v>
      </c>
      <c r="F824" s="224" t="s">
        <v>518</v>
      </c>
      <c r="G824" s="224" t="s">
        <v>516</v>
      </c>
      <c r="H824" s="224" t="s">
        <v>403</v>
      </c>
      <c r="I824" s="227" t="s">
        <v>6702</v>
      </c>
      <c r="J824" s="225" t="s">
        <v>6703</v>
      </c>
      <c r="K824" s="224" t="s">
        <v>845</v>
      </c>
      <c r="L824" s="225" t="s">
        <v>6466</v>
      </c>
      <c r="M824" s="224" t="s">
        <v>846</v>
      </c>
      <c r="N824" s="224" t="s">
        <v>1167</v>
      </c>
      <c r="O824" s="224" t="s">
        <v>848</v>
      </c>
      <c r="P824" s="225" t="s">
        <v>6466</v>
      </c>
      <c r="Q824" s="224" t="s">
        <v>795</v>
      </c>
      <c r="R824" s="225" t="s">
        <v>6704</v>
      </c>
      <c r="S824" s="225" t="s">
        <v>6704</v>
      </c>
      <c r="T824" s="225" t="s">
        <v>6703</v>
      </c>
      <c r="U824" s="224" t="s">
        <v>1260</v>
      </c>
      <c r="V824" s="224" t="s">
        <v>1260</v>
      </c>
      <c r="W824" s="224" t="s">
        <v>850</v>
      </c>
      <c r="X824" s="228" t="str">
        <f>VLOOKUP(HelpMe7[[#This Row],[Technician]],Technicians[#All],3,FALSE)</f>
        <v>Capgemini</v>
      </c>
      <c r="Y824" s="228" t="str">
        <f>VLOOKUP(HelpMe7[[#This Row],[Technician]],Technicians[#All],2,FALSE)</f>
        <v>SAP SD</v>
      </c>
      <c r="Z824" s="233" t="e">
        <f>IF((TEXT("Oct 28, 2024 00:00 AM","mmm dd, yyyy hh:mm") - TEXT(HelpMe7[[#This Row],[Updated Creation Date]],"mmm dd, yyyy hh:mm"))&gt;0, "Yes","No")</f>
        <v>#VALUE!</v>
      </c>
      <c r="AA824" s="230">
        <f ca="1">IF(HelpMe7[[#This Row],[Updated Resolved Date]]="-",NOW()-TEXT(HelpMe7[[#This Row],[Updated Creation Date]],"mmm dd, yyyy hh:mm"),HelpMe7[[#This Row],[Updated Resolved Date]]-HelpMe7[[#This Row],[Updated Creation Date]])</f>
        <v>0.1875</v>
      </c>
      <c r="AB824" s="231" t="e">
        <f>YEAR(TEXT(HelpMe7[[#This Row],[Updated Creation Date]],"mmm dd, yyyy hh:mm"))</f>
        <v>#VALUE!</v>
      </c>
      <c r="AC824" s="228" t="e">
        <f>WEEKNUM(TEXT(HelpMe7[[#This Row],[Updated Creation Date]],"mmm dd, yyyy hh:mm"),2)</f>
        <v>#VALUE!</v>
      </c>
      <c r="AD824" s="228" t="e">
        <f>_xlfn.CONCAT(HelpMe7[[#This Row],[Year]],"-W",HelpMe7[[#This Row],[Week'#]])</f>
        <v>#VALUE!</v>
      </c>
      <c r="AE824" s="228" t="str">
        <f>IFERROR(VLOOKUP(HelpMe7[[#This Row],[ID]],CGTracker[#All],11,FALSE),"No CG Status Found")</f>
        <v>No CG Status Found</v>
      </c>
      <c r="AF824" s="228" t="e">
        <f>MONTH(TEXT(HelpMe7[[#This Row],[Updated Creation Date]],"mmm dd, yyyy hh:mm"))</f>
        <v>#VALUE!</v>
      </c>
      <c r="AG824" s="228" t="e">
        <f>_xlfn.CONCAT(HelpMe7[[#This Row],[Year]],"-M",HelpMe7[[#This Row],[Month]])</f>
        <v>#VALUE!</v>
      </c>
      <c r="AH824" s="228" t="str">
        <f ca="1">IF(HelpMe7[[#This Row],[Age]]&lt;2,"Less than 2",IF(HelpMe7[[#This Row],[Age]]&lt;5,"From 2 to 5",IF(HelpMe7[[#This Row],[Age]]&lt;10,"From 5 to 10","More than 10")))</f>
        <v>Less than 2</v>
      </c>
      <c r="AI8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45601.53125</v>
      </c>
      <c r="AJ8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45601.71875</v>
      </c>
    </row>
    <row r="825" spans="1:36" ht="26">
      <c r="A825" s="237" t="s">
        <v>6705</v>
      </c>
      <c r="B825" s="224" t="s">
        <v>117</v>
      </c>
      <c r="C825" s="224" t="s">
        <v>861</v>
      </c>
      <c r="D825" s="1" t="s">
        <v>2239</v>
      </c>
      <c r="E825" s="224" t="s">
        <v>955</v>
      </c>
      <c r="F825" s="224" t="s">
        <v>843</v>
      </c>
      <c r="G825" s="224" t="s">
        <v>844</v>
      </c>
      <c r="H825" s="224" t="s">
        <v>403</v>
      </c>
      <c r="I825" s="227" t="s">
        <v>6706</v>
      </c>
      <c r="J825" s="225" t="s">
        <v>6707</v>
      </c>
      <c r="K825" s="224" t="s">
        <v>885</v>
      </c>
      <c r="L825" s="225" t="s">
        <v>6708</v>
      </c>
      <c r="M825" s="224" t="s">
        <v>955</v>
      </c>
      <c r="N825" s="224" t="s">
        <v>956</v>
      </c>
      <c r="O825" s="224" t="s">
        <v>848</v>
      </c>
      <c r="P825" s="225" t="s">
        <v>6708</v>
      </c>
      <c r="Q825" s="224" t="s">
        <v>795</v>
      </c>
      <c r="R825" s="225" t="s">
        <v>6709</v>
      </c>
      <c r="S825" s="225" t="s">
        <v>6710</v>
      </c>
      <c r="T825" s="225" t="s">
        <v>6707</v>
      </c>
      <c r="U825" s="224" t="s">
        <v>885</v>
      </c>
      <c r="V825" s="224" t="s">
        <v>1260</v>
      </c>
      <c r="W825" s="224" t="s">
        <v>888</v>
      </c>
      <c r="X825" s="228" t="str">
        <f>VLOOKUP(HelpMe7[[#This Row],[Technician]],Technicians[#All],3,FALSE)</f>
        <v>RAK Ceramics</v>
      </c>
      <c r="Y825" s="228" t="str">
        <f>VLOOKUP(HelpMe7[[#This Row],[Technician]],Technicians[#All],2,FALSE)</f>
        <v>SAP Basis</v>
      </c>
      <c r="Z825" s="233" t="e">
        <f>IF((TEXT("Oct 28, 2024 00:00 AM","mmm dd, yyyy hh:mm") - TEXT(HelpMe7[[#This Row],[Updated Creation Date]],"mmm dd, yyyy hh:mm"))&gt;0, "Yes","No")</f>
        <v>#VALUE!</v>
      </c>
      <c r="AA825" s="230">
        <f ca="1">IF(HelpMe7[[#This Row],[Updated Resolved Date]]="-",NOW()-TEXT(HelpMe7[[#This Row],[Updated Creation Date]],"mmm dd, yyyy hh:mm"),HelpMe7[[#This Row],[Updated Resolved Date]]-HelpMe7[[#This Row],[Updated Creation Date]])</f>
        <v>1.7868055555518367</v>
      </c>
      <c r="AB825" s="231" t="e">
        <f>YEAR(TEXT(HelpMe7[[#This Row],[Updated Creation Date]],"mmm dd, yyyy hh:mm"))</f>
        <v>#VALUE!</v>
      </c>
      <c r="AC825" s="228" t="e">
        <f>WEEKNUM(TEXT(HelpMe7[[#This Row],[Updated Creation Date]],"mmm dd, yyyy hh:mm"),2)</f>
        <v>#VALUE!</v>
      </c>
      <c r="AD825" s="228" t="e">
        <f>_xlfn.CONCAT(HelpMe7[[#This Row],[Year]],"-W",HelpMe7[[#This Row],[Week'#]])</f>
        <v>#VALUE!</v>
      </c>
      <c r="AE825" s="228" t="str">
        <f>IFERROR(VLOOKUP(HelpMe7[[#This Row],[ID]],CGTracker[#All],11,FALSE),"No CG Status Found")</f>
        <v>No CG Status Found</v>
      </c>
      <c r="AF825" s="228" t="e">
        <f>MONTH(TEXT(HelpMe7[[#This Row],[Updated Creation Date]],"mmm dd, yyyy hh:mm"))</f>
        <v>#VALUE!</v>
      </c>
      <c r="AG825" s="228" t="e">
        <f>_xlfn.CONCAT(HelpMe7[[#This Row],[Year]],"-M",HelpMe7[[#This Row],[Month]])</f>
        <v>#VALUE!</v>
      </c>
      <c r="AH825" s="228" t="str">
        <f ca="1">IF(HelpMe7[[#This Row],[Age]]&lt;2,"Less than 2",IF(HelpMe7[[#This Row],[Age]]&lt;5,"From 2 to 5",IF(HelpMe7[[#This Row],[Age]]&lt;10,"From 5 to 10","More than 10")))</f>
        <v>Less than 2</v>
      </c>
      <c r="AI8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45601.679166666669</v>
      </c>
      <c r="AJ8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45603.46597222222</v>
      </c>
    </row>
    <row r="826" spans="1:36" ht="14.5">
      <c r="A826" s="238">
        <v>4000004723</v>
      </c>
      <c r="B826" s="224" t="s">
        <v>156</v>
      </c>
      <c r="C826" s="224" t="s">
        <v>795</v>
      </c>
      <c r="D826" s="1" t="s">
        <v>1196</v>
      </c>
      <c r="E826" s="224" t="s">
        <v>1197</v>
      </c>
      <c r="F826" s="224" t="s">
        <v>941</v>
      </c>
      <c r="G826" s="224" t="s">
        <v>980</v>
      </c>
      <c r="H826" s="224" t="s">
        <v>403</v>
      </c>
      <c r="I826" s="227" t="s">
        <v>6711</v>
      </c>
      <c r="J826" s="225" t="s">
        <v>6712</v>
      </c>
      <c r="K826" s="224" t="s">
        <v>845</v>
      </c>
      <c r="L826" s="225" t="s">
        <v>5726</v>
      </c>
      <c r="M826" s="224" t="s">
        <v>846</v>
      </c>
      <c r="N826" s="224" t="s">
        <v>912</v>
      </c>
      <c r="O826" s="224" t="s">
        <v>848</v>
      </c>
      <c r="P826" s="225" t="s">
        <v>5726</v>
      </c>
      <c r="Q826" s="224" t="s">
        <v>795</v>
      </c>
      <c r="R826" s="225" t="s">
        <v>6713</v>
      </c>
      <c r="S826" s="225" t="s">
        <v>6713</v>
      </c>
      <c r="T826" s="225" t="s">
        <v>6712</v>
      </c>
      <c r="U826" s="224" t="s">
        <v>1260</v>
      </c>
      <c r="V826" s="224" t="s">
        <v>1260</v>
      </c>
      <c r="W826" s="224" t="s">
        <v>850</v>
      </c>
      <c r="X826" s="228" t="str">
        <f>VLOOKUP(HelpMe7[[#This Row],[Technician]],Technicians[#All],3,FALSE)</f>
        <v>Capgemini</v>
      </c>
      <c r="Y826" s="228" t="str">
        <f>VLOOKUP(HelpMe7[[#This Row],[Technician]],Technicians[#All],2,FALSE)</f>
        <v>SAP FICO</v>
      </c>
      <c r="Z826" s="230" t="e">
        <f>IF((TEXT("Oct 28, 2024 00:00 AM","mmm dd, yyyy hh:mm") - TEXT(HelpMe7[[#This Row],[Updated Creation Date]],"mmm dd, yyyy hh:mm"))&gt;0, "Yes","No")</f>
        <v>#VALUE!</v>
      </c>
      <c r="AA826" s="230">
        <f ca="1">IF(HelpMe7[[#This Row],[Updated Resolved Date]]="-",NOW()-TEXT(HelpMe7[[#This Row],[Updated Creation Date]],"mmm dd, yyyy hh:mm"),HelpMe7[[#This Row],[Updated Resolved Date]]-HelpMe7[[#This Row],[Updated Creation Date]])</f>
        <v>1.0687499999985448</v>
      </c>
      <c r="AB826" s="231" t="e">
        <f>YEAR(TEXT(HelpMe7[[#This Row],[Updated Creation Date]],"mmm dd, yyyy hh:mm"))</f>
        <v>#VALUE!</v>
      </c>
      <c r="AC826" s="228" t="e">
        <f>WEEKNUM(TEXT(HelpMe7[[#This Row],[Updated Creation Date]],"mmm dd, yyyy hh:mm"),2)</f>
        <v>#VALUE!</v>
      </c>
      <c r="AD826" s="228" t="e">
        <f>_xlfn.CONCAT(HelpMe7[[#This Row],[Year]],"-W",HelpMe7[[#This Row],[Week'#]])</f>
        <v>#VALUE!</v>
      </c>
      <c r="AE826" s="228" t="str">
        <f>IFERROR(VLOOKUP(HelpMe7[[#This Row],[ID]],CGTracker[#All],11,FALSE),"No CG Status Found")</f>
        <v>Closed</v>
      </c>
      <c r="AF826" s="228" t="e">
        <f>MONTH(TEXT(HelpMe7[[#This Row],[Updated Creation Date]],"mmm dd, yyyy hh:mm"))</f>
        <v>#VALUE!</v>
      </c>
      <c r="AG826" s="228" t="e">
        <f>_xlfn.CONCAT(HelpMe7[[#This Row],[Year]],"-M",HelpMe7[[#This Row],[Month]])</f>
        <v>#VALUE!</v>
      </c>
      <c r="AH826" s="228" t="str">
        <f ca="1">IF(HelpMe7[[#This Row],[Age]]&lt;2,"Less than 2",IF(HelpMe7[[#This Row],[Age]]&lt;5,"From 2 to 5",IF(HelpMe7[[#This Row],[Age]]&lt;10,"From 5 to 10","More than 10")))</f>
        <v>Less than 2</v>
      </c>
      <c r="AI8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45602.466666666667</v>
      </c>
      <c r="AJ8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45603.535416666666</v>
      </c>
    </row>
    <row r="827" spans="1:36" ht="14.5">
      <c r="A827" s="237" t="s">
        <v>6714</v>
      </c>
      <c r="B827" s="224" t="s">
        <v>156</v>
      </c>
      <c r="C827" s="224" t="s">
        <v>795</v>
      </c>
      <c r="D827" s="1" t="s">
        <v>1113</v>
      </c>
      <c r="E827" s="224" t="s">
        <v>1114</v>
      </c>
      <c r="F827" s="224" t="s">
        <v>518</v>
      </c>
      <c r="G827" s="224" t="s">
        <v>516</v>
      </c>
      <c r="H827" s="224" t="s">
        <v>403</v>
      </c>
      <c r="I827" s="227" t="s">
        <v>6715</v>
      </c>
      <c r="J827" s="225" t="s">
        <v>6716</v>
      </c>
      <c r="K827" s="224" t="s">
        <v>845</v>
      </c>
      <c r="L827" s="225" t="s">
        <v>6717</v>
      </c>
      <c r="M827" s="224" t="s">
        <v>846</v>
      </c>
      <c r="N827" s="224" t="s">
        <v>983</v>
      </c>
      <c r="O827" s="224" t="s">
        <v>848</v>
      </c>
      <c r="P827" s="225" t="s">
        <v>6717</v>
      </c>
      <c r="Q827" s="224" t="s">
        <v>795</v>
      </c>
      <c r="R827" s="225" t="s">
        <v>6718</v>
      </c>
      <c r="S827" s="225" t="s">
        <v>6719</v>
      </c>
      <c r="T827" s="225" t="s">
        <v>6716</v>
      </c>
      <c r="U827" s="224" t="s">
        <v>1260</v>
      </c>
      <c r="V827" s="224" t="s">
        <v>1260</v>
      </c>
      <c r="W827" s="224" t="s">
        <v>850</v>
      </c>
      <c r="X827" s="228" t="str">
        <f>VLOOKUP(HelpMe7[[#This Row],[Technician]],Technicians[#All],3,FALSE)</f>
        <v>Capgemini</v>
      </c>
      <c r="Y827" s="228" t="str">
        <f>VLOOKUP(HelpMe7[[#This Row],[Technician]],Technicians[#All],2,FALSE)</f>
        <v>SAP SD</v>
      </c>
      <c r="Z827" s="233" t="e">
        <f>IF((TEXT("Oct 28, 2024 00:00 AM","mmm dd, yyyy hh:mm") - TEXT(HelpMe7[[#This Row],[Updated Creation Date]],"mmm dd, yyyy hh:mm"))&gt;0, "Yes","No")</f>
        <v>#VALUE!</v>
      </c>
      <c r="AA827" s="230">
        <f ca="1">IF(HelpMe7[[#This Row],[Updated Resolved Date]]="-",NOW()-TEXT(HelpMe7[[#This Row],[Updated Creation Date]],"mmm dd, yyyy hh:mm"),HelpMe7[[#This Row],[Updated Resolved Date]]-HelpMe7[[#This Row],[Updated Creation Date]])</f>
        <v>2.1055555555576575</v>
      </c>
      <c r="AB827" s="231" t="e">
        <f>YEAR(TEXT(HelpMe7[[#This Row],[Updated Creation Date]],"mmm dd, yyyy hh:mm"))</f>
        <v>#VALUE!</v>
      </c>
      <c r="AC827" s="228" t="e">
        <f>WEEKNUM(TEXT(HelpMe7[[#This Row],[Updated Creation Date]],"mmm dd, yyyy hh:mm"),2)</f>
        <v>#VALUE!</v>
      </c>
      <c r="AD827" s="228" t="e">
        <f>_xlfn.CONCAT(HelpMe7[[#This Row],[Year]],"-W",HelpMe7[[#This Row],[Week'#]])</f>
        <v>#VALUE!</v>
      </c>
      <c r="AE827" s="228" t="str">
        <f>IFERROR(VLOOKUP(HelpMe7[[#This Row],[ID]],CGTracker[#All],11,FALSE),"No CG Status Found")</f>
        <v>No CG Status Found</v>
      </c>
      <c r="AF827" s="228" t="e">
        <f>MONTH(TEXT(HelpMe7[[#This Row],[Updated Creation Date]],"mmm dd, yyyy hh:mm"))</f>
        <v>#VALUE!</v>
      </c>
      <c r="AG827" s="228" t="e">
        <f>_xlfn.CONCAT(HelpMe7[[#This Row],[Year]],"-M",HelpMe7[[#This Row],[Month]])</f>
        <v>#VALUE!</v>
      </c>
      <c r="AH827" s="228" t="str">
        <f ca="1">IF(HelpMe7[[#This Row],[Age]]&lt;2,"Less than 2",IF(HelpMe7[[#This Row],[Age]]&lt;5,"From 2 to 5",IF(HelpMe7[[#This Row],[Age]]&lt;10,"From 5 to 10","More than 10")))</f>
        <v>From 2 to 5</v>
      </c>
      <c r="AI8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45602.481249999997</v>
      </c>
      <c r="AJ8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45604.586805555555</v>
      </c>
    </row>
    <row r="828" spans="1:36" ht="14.5">
      <c r="A828" s="237" t="s">
        <v>6720</v>
      </c>
      <c r="B828" s="224" t="s">
        <v>156</v>
      </c>
      <c r="C828" s="224" t="s">
        <v>861</v>
      </c>
      <c r="D828" s="1" t="s">
        <v>317</v>
      </c>
      <c r="E828" s="224" t="s">
        <v>1285</v>
      </c>
      <c r="F828" s="224" t="s">
        <v>870</v>
      </c>
      <c r="G828" s="224" t="s">
        <v>864</v>
      </c>
      <c r="H828" s="224" t="s">
        <v>403</v>
      </c>
      <c r="I828" s="227" t="s">
        <v>6721</v>
      </c>
      <c r="J828" s="225" t="s">
        <v>6722</v>
      </c>
      <c r="K828" s="224" t="s">
        <v>845</v>
      </c>
      <c r="L828" s="225" t="s">
        <v>6723</v>
      </c>
      <c r="M828" s="224" t="s">
        <v>1285</v>
      </c>
      <c r="N828" s="224" t="s">
        <v>860</v>
      </c>
      <c r="O828" s="224" t="s">
        <v>848</v>
      </c>
      <c r="P828" s="225" t="s">
        <v>6723</v>
      </c>
      <c r="Q828" s="224" t="s">
        <v>795</v>
      </c>
      <c r="R828" s="225" t="s">
        <v>6724</v>
      </c>
      <c r="S828" s="225" t="s">
        <v>6724</v>
      </c>
      <c r="T828" s="225" t="s">
        <v>6722</v>
      </c>
      <c r="U828" s="224" t="s">
        <v>1260</v>
      </c>
      <c r="V828" s="224" t="s">
        <v>1260</v>
      </c>
      <c r="W828" s="224" t="s">
        <v>850</v>
      </c>
      <c r="X828" s="228" t="str">
        <f>VLOOKUP(HelpMe7[[#This Row],[Technician]],Technicians[#All],3,FALSE)</f>
        <v>Capgemini</v>
      </c>
      <c r="Y828" s="228" t="str">
        <f>VLOOKUP(HelpMe7[[#This Row],[Technician]],Technicians[#All],2,FALSE)</f>
        <v>SAP MM</v>
      </c>
      <c r="Z828" s="233" t="e">
        <f>IF((TEXT("Oct 28, 2024 00:00 AM","mmm dd, yyyy hh:mm") - TEXT(HelpMe7[[#This Row],[Updated Creation Date]],"mmm dd, yyyy hh:mm"))&gt;0, "Yes","No")</f>
        <v>#VALUE!</v>
      </c>
      <c r="AA828" s="230">
        <f ca="1">IF(HelpMe7[[#This Row],[Updated Resolved Date]]="-",NOW()-TEXT(HelpMe7[[#This Row],[Updated Creation Date]],"mmm dd, yyyy hh:mm"),HelpMe7[[#This Row],[Updated Resolved Date]]-HelpMe7[[#This Row],[Updated Creation Date]])</f>
        <v>3.8958333333284827</v>
      </c>
      <c r="AB828" s="231" t="e">
        <f>YEAR(TEXT(HelpMe7[[#This Row],[Updated Creation Date]],"mmm dd, yyyy hh:mm"))</f>
        <v>#VALUE!</v>
      </c>
      <c r="AC828" s="228" t="e">
        <f>WEEKNUM(TEXT(HelpMe7[[#This Row],[Updated Creation Date]],"mmm dd, yyyy hh:mm"),2)</f>
        <v>#VALUE!</v>
      </c>
      <c r="AD828" s="228" t="e">
        <f>_xlfn.CONCAT(HelpMe7[[#This Row],[Year]],"-W",HelpMe7[[#This Row],[Week'#]])</f>
        <v>#VALUE!</v>
      </c>
      <c r="AE828" s="228" t="str">
        <f>IFERROR(VLOOKUP(HelpMe7[[#This Row],[ID]],CGTracker[#All],11,FALSE),"No CG Status Found")</f>
        <v>No CG Status Found</v>
      </c>
      <c r="AF828" s="228" t="e">
        <f>MONTH(TEXT(HelpMe7[[#This Row],[Updated Creation Date]],"mmm dd, yyyy hh:mm"))</f>
        <v>#VALUE!</v>
      </c>
      <c r="AG828" s="228" t="e">
        <f>_xlfn.CONCAT(HelpMe7[[#This Row],[Year]],"-M",HelpMe7[[#This Row],[Month]])</f>
        <v>#VALUE!</v>
      </c>
      <c r="AH828" s="228" t="str">
        <f ca="1">IF(HelpMe7[[#This Row],[Age]]&lt;2,"Less than 2",IF(HelpMe7[[#This Row],[Age]]&lt;5,"From 2 to 5",IF(HelpMe7[[#This Row],[Age]]&lt;10,"From 5 to 10","More than 10")))</f>
        <v>From 2 to 5</v>
      </c>
      <c r="AI8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45603.529861111114</v>
      </c>
      <c r="AJ8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45607.425694444442</v>
      </c>
    </row>
    <row r="829" spans="1:36" ht="26">
      <c r="A829" s="237" t="s">
        <v>6725</v>
      </c>
      <c r="B829" s="224" t="s">
        <v>117</v>
      </c>
      <c r="C829" s="224" t="s">
        <v>906</v>
      </c>
      <c r="D829" s="1" t="s">
        <v>2298</v>
      </c>
      <c r="E829" s="224" t="s">
        <v>1018</v>
      </c>
      <c r="F829" s="224" t="s">
        <v>843</v>
      </c>
      <c r="G829" s="224" t="s">
        <v>844</v>
      </c>
      <c r="H829" s="224" t="s">
        <v>403</v>
      </c>
      <c r="I829" s="227" t="s">
        <v>6726</v>
      </c>
      <c r="J829" s="225" t="s">
        <v>6727</v>
      </c>
      <c r="K829" s="224" t="s">
        <v>885</v>
      </c>
      <c r="L829" s="225" t="s">
        <v>4475</v>
      </c>
      <c r="M829" s="224" t="s">
        <v>1018</v>
      </c>
      <c r="N829" s="224" t="s">
        <v>860</v>
      </c>
      <c r="O829" s="224" t="s">
        <v>848</v>
      </c>
      <c r="P829" s="225" t="s">
        <v>4475</v>
      </c>
      <c r="Q829" s="224" t="s">
        <v>861</v>
      </c>
      <c r="R829" s="225" t="s">
        <v>6728</v>
      </c>
      <c r="S829" s="225" t="s">
        <v>6728</v>
      </c>
      <c r="T829" s="225" t="s">
        <v>6727</v>
      </c>
      <c r="U829" s="224" t="s">
        <v>885</v>
      </c>
      <c r="V829" s="224" t="s">
        <v>1260</v>
      </c>
      <c r="W829" s="224" t="s">
        <v>888</v>
      </c>
      <c r="X829" s="228" t="str">
        <f>VLOOKUP(HelpMe7[[#This Row],[Technician]],Technicians[#All],3,FALSE)</f>
        <v>RAK Ceramics</v>
      </c>
      <c r="Y829" s="228" t="str">
        <f>VLOOKUP(HelpMe7[[#This Row],[Technician]],Technicians[#All],2,FALSE)</f>
        <v>SAP Basis</v>
      </c>
      <c r="Z829" s="230" t="e">
        <f>IF((TEXT("Oct 28, 2024 00:00 AM","mmm dd, yyyy hh:mm") - TEXT(HelpMe7[[#This Row],[Updated Creation Date]],"mmm dd, yyyy hh:mm"))&gt;0, "Yes","No")</f>
        <v>#VALUE!</v>
      </c>
      <c r="AA829" s="230">
        <f ca="1">IF(HelpMe7[[#This Row],[Updated Resolved Date]]="-",NOW()-TEXT(HelpMe7[[#This Row],[Updated Creation Date]],"mmm dd, yyyy hh:mm"),HelpMe7[[#This Row],[Updated Resolved Date]]-HelpMe7[[#This Row],[Updated Creation Date]])</f>
        <v>7.8479166666656965</v>
      </c>
      <c r="AB829" s="231" t="e">
        <f>YEAR(TEXT(HelpMe7[[#This Row],[Updated Creation Date]],"mmm dd, yyyy hh:mm"))</f>
        <v>#VALUE!</v>
      </c>
      <c r="AC829" s="228" t="e">
        <f>WEEKNUM(TEXT(HelpMe7[[#This Row],[Updated Creation Date]],"mmm dd, yyyy hh:mm"),2)</f>
        <v>#VALUE!</v>
      </c>
      <c r="AD829" s="228" t="e">
        <f>_xlfn.CONCAT(HelpMe7[[#This Row],[Year]],"-W",HelpMe7[[#This Row],[Week'#]])</f>
        <v>#VALUE!</v>
      </c>
      <c r="AE829" s="228" t="str">
        <f>IFERROR(VLOOKUP(HelpMe7[[#This Row],[ID]],CGTracker[#All],11,FALSE),"No CG Status Found")</f>
        <v>No CG Status Found</v>
      </c>
      <c r="AF829" s="228" t="e">
        <f>MONTH(TEXT(HelpMe7[[#This Row],[Updated Creation Date]],"mmm dd, yyyy hh:mm"))</f>
        <v>#VALUE!</v>
      </c>
      <c r="AG829" s="228" t="e">
        <f>_xlfn.CONCAT(HelpMe7[[#This Row],[Year]],"-M",HelpMe7[[#This Row],[Month]])</f>
        <v>#VALUE!</v>
      </c>
      <c r="AH829" s="228" t="str">
        <f ca="1">IF(HelpMe7[[#This Row],[Age]]&lt;2,"Less than 2",IF(HelpMe7[[#This Row],[Age]]&lt;5,"From 2 to 5",IF(HelpMe7[[#This Row],[Age]]&lt;10,"From 5 to 10","More than 10")))</f>
        <v>From 5 to 10</v>
      </c>
      <c r="AI8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45602.658333333333</v>
      </c>
      <c r="AJ8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45610.506249999999</v>
      </c>
    </row>
    <row r="830" spans="1:36" ht="26">
      <c r="A830" s="237" t="s">
        <v>6729</v>
      </c>
      <c r="B830" s="224" t="s">
        <v>117</v>
      </c>
      <c r="C830" s="224" t="s">
        <v>906</v>
      </c>
      <c r="D830" s="1" t="s">
        <v>1921</v>
      </c>
      <c r="E830" s="224" t="s">
        <v>1210</v>
      </c>
      <c r="F830" s="224" t="s">
        <v>843</v>
      </c>
      <c r="G830" s="224" t="s">
        <v>844</v>
      </c>
      <c r="H830" s="224" t="s">
        <v>403</v>
      </c>
      <c r="I830" s="227" t="s">
        <v>6730</v>
      </c>
      <c r="J830" s="225" t="s">
        <v>6731</v>
      </c>
      <c r="K830" s="224" t="s">
        <v>885</v>
      </c>
      <c r="L830" s="225" t="s">
        <v>6732</v>
      </c>
      <c r="M830" s="224" t="s">
        <v>1210</v>
      </c>
      <c r="N830" s="224" t="s">
        <v>1923</v>
      </c>
      <c r="O830" s="224" t="s">
        <v>848</v>
      </c>
      <c r="P830" s="225" t="s">
        <v>6732</v>
      </c>
      <c r="Q830" s="224" t="s">
        <v>861</v>
      </c>
      <c r="R830" s="225" t="s">
        <v>6733</v>
      </c>
      <c r="S830" s="225" t="s">
        <v>6733</v>
      </c>
      <c r="T830" s="225" t="s">
        <v>6731</v>
      </c>
      <c r="U830" s="224" t="s">
        <v>885</v>
      </c>
      <c r="V830" s="224" t="s">
        <v>1260</v>
      </c>
      <c r="W830" s="224" t="s">
        <v>888</v>
      </c>
      <c r="X830" s="228" t="str">
        <f>VLOOKUP(HelpMe7[[#This Row],[Technician]],Technicians[#All],3,FALSE)</f>
        <v>RAK Ceramics</v>
      </c>
      <c r="Y830" s="228" t="str">
        <f>VLOOKUP(HelpMe7[[#This Row],[Technician]],Technicians[#All],2,FALSE)</f>
        <v>SAP Basis</v>
      </c>
      <c r="Z830" s="233" t="e">
        <f>IF((TEXT("Oct 28, 2024 00:00 AM","mmm dd, yyyy hh:mm") - TEXT(HelpMe7[[#This Row],[Updated Creation Date]],"mmm dd, yyyy hh:mm"))&gt;0, "Yes","No")</f>
        <v>#VALUE!</v>
      </c>
      <c r="AA830" s="230">
        <f ca="1">IF(HelpMe7[[#This Row],[Updated Resolved Date]]="-",NOW()-TEXT(HelpMe7[[#This Row],[Updated Creation Date]],"mmm dd, yyyy hh:mm"),HelpMe7[[#This Row],[Updated Resolved Date]]-HelpMe7[[#This Row],[Updated Creation Date]])</f>
        <v>2.1104166666627862</v>
      </c>
      <c r="AB830" s="231" t="e">
        <f>YEAR(TEXT(HelpMe7[[#This Row],[Updated Creation Date]],"mmm dd, yyyy hh:mm"))</f>
        <v>#VALUE!</v>
      </c>
      <c r="AC830" s="228" t="e">
        <f>WEEKNUM(TEXT(HelpMe7[[#This Row],[Updated Creation Date]],"mmm dd, yyyy hh:mm"),2)</f>
        <v>#VALUE!</v>
      </c>
      <c r="AD830" s="228" t="e">
        <f>_xlfn.CONCAT(HelpMe7[[#This Row],[Year]],"-W",HelpMe7[[#This Row],[Week'#]])</f>
        <v>#VALUE!</v>
      </c>
      <c r="AE830" s="228" t="str">
        <f>IFERROR(VLOOKUP(HelpMe7[[#This Row],[ID]],CGTracker[#All],11,FALSE),"No CG Status Found")</f>
        <v>No CG Status Found</v>
      </c>
      <c r="AF830" s="228" t="e">
        <f>MONTH(TEXT(HelpMe7[[#This Row],[Updated Creation Date]],"mmm dd, yyyy hh:mm"))</f>
        <v>#VALUE!</v>
      </c>
      <c r="AG830" s="228" t="e">
        <f>_xlfn.CONCAT(HelpMe7[[#This Row],[Year]],"-M",HelpMe7[[#This Row],[Month]])</f>
        <v>#VALUE!</v>
      </c>
      <c r="AH830" s="228" t="str">
        <f ca="1">IF(HelpMe7[[#This Row],[Age]]&lt;2,"Less than 2",IF(HelpMe7[[#This Row],[Age]]&lt;5,"From 2 to 5",IF(HelpMe7[[#This Row],[Age]]&lt;10,"From 5 to 10","More than 10")))</f>
        <v>From 2 to 5</v>
      </c>
      <c r="AI8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45602.531944444447</v>
      </c>
      <c r="AJ8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45604.642361111109</v>
      </c>
    </row>
    <row r="831" spans="1:36" ht="14.5">
      <c r="A831" s="239" t="s">
        <v>6734</v>
      </c>
      <c r="B831" s="224" t="s">
        <v>156</v>
      </c>
      <c r="C831" s="224" t="s">
        <v>906</v>
      </c>
      <c r="D831" s="1" t="s">
        <v>725</v>
      </c>
      <c r="E831" s="224" t="s">
        <v>6519</v>
      </c>
      <c r="F831" s="224" t="s">
        <v>941</v>
      </c>
      <c r="G831" s="224" t="s">
        <v>980</v>
      </c>
      <c r="H831" s="224" t="s">
        <v>403</v>
      </c>
      <c r="I831" s="227" t="s">
        <v>6735</v>
      </c>
      <c r="J831" s="225" t="s">
        <v>6736</v>
      </c>
      <c r="K831" s="224" t="s">
        <v>845</v>
      </c>
      <c r="L831" s="225" t="s">
        <v>5726</v>
      </c>
      <c r="M831" s="224" t="s">
        <v>6519</v>
      </c>
      <c r="N831" s="224" t="s">
        <v>959</v>
      </c>
      <c r="O831" s="224" t="s">
        <v>920</v>
      </c>
      <c r="P831" s="225" t="s">
        <v>5726</v>
      </c>
      <c r="Q831" s="224" t="s">
        <v>861</v>
      </c>
      <c r="R831" s="225" t="s">
        <v>6737</v>
      </c>
      <c r="S831" s="225" t="s">
        <v>6737</v>
      </c>
      <c r="T831" s="225" t="s">
        <v>6736</v>
      </c>
      <c r="U831" s="224" t="s">
        <v>1260</v>
      </c>
      <c r="V831" s="224" t="s">
        <v>1260</v>
      </c>
      <c r="W831" s="224" t="s">
        <v>850</v>
      </c>
      <c r="X831" s="228" t="str">
        <f>VLOOKUP(HelpMe7[[#This Row],[Technician]],Technicians[#All],3,FALSE)</f>
        <v>Capgemini</v>
      </c>
      <c r="Y831" s="228" t="str">
        <f>VLOOKUP(HelpMe7[[#This Row],[Technician]],Technicians[#All],2,FALSE)</f>
        <v>SAP FICO</v>
      </c>
      <c r="Z831" s="233" t="e">
        <f>IF((TEXT("Oct 28, 2024 00:00 AM","mmm dd, yyyy hh:mm") - TEXT(HelpMe7[[#This Row],[Updated Creation Date]],"mmm dd, yyyy hh:mm"))&gt;0, "Yes","No")</f>
        <v>#VALUE!</v>
      </c>
      <c r="AA831" s="230">
        <f ca="1">IF(HelpMe7[[#This Row],[Updated Resolved Date]]="-",NOW()-TEXT(HelpMe7[[#This Row],[Updated Creation Date]],"mmm dd, yyyy hh:mm"),HelpMe7[[#This Row],[Updated Resolved Date]]-HelpMe7[[#This Row],[Updated Creation Date]])</f>
        <v>0.22222222222626442</v>
      </c>
      <c r="AB831" s="231" t="e">
        <f>YEAR(TEXT(HelpMe7[[#This Row],[Updated Creation Date]],"mmm dd, yyyy hh:mm"))</f>
        <v>#VALUE!</v>
      </c>
      <c r="AC831" s="228" t="e">
        <f>WEEKNUM(TEXT(HelpMe7[[#This Row],[Updated Creation Date]],"mmm dd, yyyy hh:mm"),2)</f>
        <v>#VALUE!</v>
      </c>
      <c r="AD831" s="228" t="e">
        <f>_xlfn.CONCAT(HelpMe7[[#This Row],[Year]],"-W",HelpMe7[[#This Row],[Week'#]])</f>
        <v>#VALUE!</v>
      </c>
      <c r="AE831" s="228" t="str">
        <f>IFERROR(VLOOKUP(HelpMe7[[#This Row],[ID]],CGTracker[#All],11,FALSE),"No CG Status Found")</f>
        <v>No CG Status Found</v>
      </c>
      <c r="AF831" s="228" t="e">
        <f>MONTH(TEXT(HelpMe7[[#This Row],[Updated Creation Date]],"mmm dd, yyyy hh:mm"))</f>
        <v>#VALUE!</v>
      </c>
      <c r="AG831" s="228" t="e">
        <f>_xlfn.CONCAT(HelpMe7[[#This Row],[Year]],"-M",HelpMe7[[#This Row],[Month]])</f>
        <v>#VALUE!</v>
      </c>
      <c r="AH831" s="228" t="str">
        <f ca="1">IF(HelpMe7[[#This Row],[Age]]&lt;2,"Less than 2",IF(HelpMe7[[#This Row],[Age]]&lt;5,"From 2 to 5",IF(HelpMe7[[#This Row],[Age]]&lt;10,"From 5 to 10","More than 10")))</f>
        <v>Less than 2</v>
      </c>
      <c r="AI8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45603.315972222219</v>
      </c>
      <c r="AJ8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45603.538194444445</v>
      </c>
    </row>
    <row r="832" spans="1:36" ht="26">
      <c r="A832" s="237" t="s">
        <v>6738</v>
      </c>
      <c r="B832" s="224" t="s">
        <v>156</v>
      </c>
      <c r="C832" s="224" t="s">
        <v>795</v>
      </c>
      <c r="D832" s="1" t="s">
        <v>1134</v>
      </c>
      <c r="E832" s="224" t="s">
        <v>1135</v>
      </c>
      <c r="F832" s="224" t="s">
        <v>518</v>
      </c>
      <c r="G832" s="224" t="s">
        <v>516</v>
      </c>
      <c r="H832" s="224" t="s">
        <v>746</v>
      </c>
      <c r="I832" s="227" t="s">
        <v>6739</v>
      </c>
      <c r="J832" s="225" t="s">
        <v>6740</v>
      </c>
      <c r="K832" s="224" t="s">
        <v>845</v>
      </c>
      <c r="L832" s="225" t="s">
        <v>1260</v>
      </c>
      <c r="M832" s="224" t="s">
        <v>846</v>
      </c>
      <c r="N832" s="224" t="s">
        <v>1136</v>
      </c>
      <c r="O832" s="224" t="s">
        <v>920</v>
      </c>
      <c r="P832" s="225" t="s">
        <v>6741</v>
      </c>
      <c r="Q832" s="224" t="s">
        <v>795</v>
      </c>
      <c r="R832" s="225" t="s">
        <v>1260</v>
      </c>
      <c r="S832" s="225" t="s">
        <v>6742</v>
      </c>
      <c r="T832" s="225" t="s">
        <v>6740</v>
      </c>
      <c r="U832" s="224" t="s">
        <v>1260</v>
      </c>
      <c r="V832" s="224" t="s">
        <v>1260</v>
      </c>
      <c r="W832" s="224" t="s">
        <v>850</v>
      </c>
      <c r="X832" s="228" t="str">
        <f>VLOOKUP(HelpMe7[[#This Row],[Technician]],Technicians[#All],3,FALSE)</f>
        <v>Capgemini</v>
      </c>
      <c r="Y832" s="228" t="str">
        <f>VLOOKUP(HelpMe7[[#This Row],[Technician]],Technicians[#All],2,FALSE)</f>
        <v>SAP SD</v>
      </c>
      <c r="Z832" s="233" t="e">
        <f>IF((TEXT("Oct 28, 2024 00:00 AM","mmm dd, yyyy hh:mm") - TEXT(HelpMe7[[#This Row],[Updated Creation Date]],"mmm dd, yyyy hh:mm"))&gt;0, "Yes","No")</f>
        <v>#VALUE!</v>
      </c>
      <c r="AA832" s="230">
        <f ca="1">IF(HelpMe7[[#This Row],[Updated Resolved Date]]="-",NOW()-TEXT(HelpMe7[[#This Row],[Updated Creation Date]],"mmm dd, yyyy hh:mm"),HelpMe7[[#This Row],[Updated Resolved Date]]-HelpMe7[[#This Row],[Updated Creation Date]])</f>
        <v>49.38183460647997</v>
      </c>
      <c r="AB832" s="231" t="e">
        <f>YEAR(TEXT(HelpMe7[[#This Row],[Updated Creation Date]],"mmm dd, yyyy hh:mm"))</f>
        <v>#VALUE!</v>
      </c>
      <c r="AC832" s="228" t="e">
        <f>WEEKNUM(TEXT(HelpMe7[[#This Row],[Updated Creation Date]],"mmm dd, yyyy hh:mm"),2)</f>
        <v>#VALUE!</v>
      </c>
      <c r="AD832" s="228" t="e">
        <f>_xlfn.CONCAT(HelpMe7[[#This Row],[Year]],"-W",HelpMe7[[#This Row],[Week'#]])</f>
        <v>#VALUE!</v>
      </c>
      <c r="AE832" s="228" t="str">
        <f>IFERROR(VLOOKUP(HelpMe7[[#This Row],[ID]],CGTracker[#All],11,FALSE),"No CG Status Found")</f>
        <v>No CG Status Found</v>
      </c>
      <c r="AF832" s="228" t="e">
        <f>MONTH(TEXT(HelpMe7[[#This Row],[Updated Creation Date]],"mmm dd, yyyy hh:mm"))</f>
        <v>#VALUE!</v>
      </c>
      <c r="AG832" s="228" t="e">
        <f>_xlfn.CONCAT(HelpMe7[[#This Row],[Year]],"-M",HelpMe7[[#This Row],[Month]])</f>
        <v>#VALUE!</v>
      </c>
      <c r="AH832" s="228" t="str">
        <f ca="1">IF(HelpMe7[[#This Row],[Age]]&lt;2,"Less than 2",IF(HelpMe7[[#This Row],[Age]]&lt;5,"From 2 to 5",IF(HelpMe7[[#This Row],[Age]]&lt;10,"From 5 to 10","More than 10")))</f>
        <v>More than 10</v>
      </c>
      <c r="AI8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45603.40347222222</v>
      </c>
      <c r="AJ8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33" spans="1:36" ht="26">
      <c r="A833" s="237" t="s">
        <v>6743</v>
      </c>
      <c r="B833" s="224" t="s">
        <v>117</v>
      </c>
      <c r="C833" s="224" t="s">
        <v>795</v>
      </c>
      <c r="D833" s="1" t="s">
        <v>6744</v>
      </c>
      <c r="E833" s="224" t="s">
        <v>2222</v>
      </c>
      <c r="F833" s="224" t="s">
        <v>843</v>
      </c>
      <c r="G833" s="224" t="s">
        <v>844</v>
      </c>
      <c r="H833" s="224" t="s">
        <v>403</v>
      </c>
      <c r="I833" s="227" t="s">
        <v>6745</v>
      </c>
      <c r="J833" s="225" t="s">
        <v>6746</v>
      </c>
      <c r="K833" s="224" t="s">
        <v>885</v>
      </c>
      <c r="L833" s="225" t="s">
        <v>6747</v>
      </c>
      <c r="M833" s="224" t="s">
        <v>846</v>
      </c>
      <c r="N833" s="224" t="s">
        <v>2223</v>
      </c>
      <c r="O833" s="224" t="s">
        <v>848</v>
      </c>
      <c r="P833" s="225" t="s">
        <v>6747</v>
      </c>
      <c r="Q833" s="224" t="s">
        <v>795</v>
      </c>
      <c r="R833" s="225" t="s">
        <v>6748</v>
      </c>
      <c r="S833" s="225" t="s">
        <v>6748</v>
      </c>
      <c r="T833" s="225" t="s">
        <v>6746</v>
      </c>
      <c r="U833" s="224" t="s">
        <v>885</v>
      </c>
      <c r="V833" s="224" t="s">
        <v>1260</v>
      </c>
      <c r="W833" s="224" t="s">
        <v>888</v>
      </c>
      <c r="X833" s="228" t="str">
        <f>VLOOKUP(HelpMe7[[#This Row],[Technician]],Technicians[#All],3,FALSE)</f>
        <v>RAK Ceramics</v>
      </c>
      <c r="Y833" s="228" t="str">
        <f>VLOOKUP(HelpMe7[[#This Row],[Technician]],Technicians[#All],2,FALSE)</f>
        <v>SAP Basis</v>
      </c>
      <c r="Z833" s="233" t="e">
        <f>IF((TEXT("Oct 28, 2024 00:00 AM","mmm dd, yyyy hh:mm") - TEXT(HelpMe7[[#This Row],[Updated Creation Date]],"mmm dd, yyyy hh:mm"))&gt;0, "Yes","No")</f>
        <v>#VALUE!</v>
      </c>
      <c r="AA833" s="230">
        <f ca="1">IF(HelpMe7[[#This Row],[Updated Resolved Date]]="-",NOW()-TEXT(HelpMe7[[#This Row],[Updated Creation Date]],"mmm dd, yyyy hh:mm"),HelpMe7[[#This Row],[Updated Resolved Date]]-HelpMe7[[#This Row],[Updated Creation Date]])</f>
        <v>12.231944444443798</v>
      </c>
      <c r="AB833" s="231" t="e">
        <f>YEAR(TEXT(HelpMe7[[#This Row],[Updated Creation Date]],"mmm dd, yyyy hh:mm"))</f>
        <v>#VALUE!</v>
      </c>
      <c r="AC833" s="228" t="e">
        <f>WEEKNUM(TEXT(HelpMe7[[#This Row],[Updated Creation Date]],"mmm dd, yyyy hh:mm"),2)</f>
        <v>#VALUE!</v>
      </c>
      <c r="AD833" s="228" t="e">
        <f>_xlfn.CONCAT(HelpMe7[[#This Row],[Year]],"-W",HelpMe7[[#This Row],[Week'#]])</f>
        <v>#VALUE!</v>
      </c>
      <c r="AE833" s="228" t="str">
        <f>IFERROR(VLOOKUP(HelpMe7[[#This Row],[ID]],CGTracker[#All],11,FALSE),"No CG Status Found")</f>
        <v>No CG Status Found</v>
      </c>
      <c r="AF833" s="228" t="e">
        <f>MONTH(TEXT(HelpMe7[[#This Row],[Updated Creation Date]],"mmm dd, yyyy hh:mm"))</f>
        <v>#VALUE!</v>
      </c>
      <c r="AG833" s="228" t="e">
        <f>_xlfn.CONCAT(HelpMe7[[#This Row],[Year]],"-M",HelpMe7[[#This Row],[Month]])</f>
        <v>#VALUE!</v>
      </c>
      <c r="AH833" s="228" t="str">
        <f ca="1">IF(HelpMe7[[#This Row],[Age]]&lt;2,"Less than 2",IF(HelpMe7[[#This Row],[Age]]&lt;5,"From 2 to 5",IF(HelpMe7[[#This Row],[Age]]&lt;10,"From 5 to 10","More than 10")))</f>
        <v>More than 10</v>
      </c>
      <c r="AI8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45603.405555555553</v>
      </c>
      <c r="AJ8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45615.637499999997</v>
      </c>
    </row>
    <row r="834" spans="1:36" ht="26">
      <c r="A834" s="237" t="s">
        <v>6749</v>
      </c>
      <c r="B834" s="224" t="s">
        <v>117</v>
      </c>
      <c r="C834" s="224" t="s">
        <v>795</v>
      </c>
      <c r="D834" s="1" t="s">
        <v>2299</v>
      </c>
      <c r="E834" s="224" t="s">
        <v>6519</v>
      </c>
      <c r="F834" s="224" t="s">
        <v>843</v>
      </c>
      <c r="G834" s="224" t="s">
        <v>844</v>
      </c>
      <c r="H834" s="224" t="s">
        <v>403</v>
      </c>
      <c r="I834" s="227" t="s">
        <v>6750</v>
      </c>
      <c r="J834" s="225" t="s">
        <v>6751</v>
      </c>
      <c r="K834" s="224" t="s">
        <v>885</v>
      </c>
      <c r="L834" s="225" t="s">
        <v>6708</v>
      </c>
      <c r="M834" s="224" t="s">
        <v>846</v>
      </c>
      <c r="N834" s="224" t="s">
        <v>959</v>
      </c>
      <c r="O834" s="224" t="s">
        <v>848</v>
      </c>
      <c r="P834" s="225" t="s">
        <v>6708</v>
      </c>
      <c r="Q834" s="224" t="s">
        <v>795</v>
      </c>
      <c r="R834" s="225" t="s">
        <v>6752</v>
      </c>
      <c r="S834" s="225" t="s">
        <v>6753</v>
      </c>
      <c r="T834" s="225" t="s">
        <v>6751</v>
      </c>
      <c r="U834" s="224" t="s">
        <v>885</v>
      </c>
      <c r="V834" s="224" t="s">
        <v>1260</v>
      </c>
      <c r="W834" s="224" t="s">
        <v>888</v>
      </c>
      <c r="X834" s="228" t="str">
        <f>VLOOKUP(HelpMe7[[#This Row],[Technician]],Technicians[#All],3,FALSE)</f>
        <v>RAK Ceramics</v>
      </c>
      <c r="Y834" s="228" t="str">
        <f>VLOOKUP(HelpMe7[[#This Row],[Technician]],Technicians[#All],2,FALSE)</f>
        <v>SAP Basis</v>
      </c>
      <c r="Z834" s="230" t="e">
        <f>IF((TEXT("Oct 28, 2024 00:00 AM","mmm dd, yyyy hh:mm") - TEXT(HelpMe7[[#This Row],[Updated Creation Date]],"mmm dd, yyyy hh:mm"))&gt;0, "Yes","No")</f>
        <v>#VALUE!</v>
      </c>
      <c r="AA834" s="230">
        <f ca="1">IF(HelpMe7[[#This Row],[Updated Resolved Date]]="-",NOW()-TEXT(HelpMe7[[#This Row],[Updated Creation Date]],"mmm dd, yyyy hh:mm"),HelpMe7[[#This Row],[Updated Resolved Date]]-HelpMe7[[#This Row],[Updated Creation Date]])</f>
        <v>5.5555555554747116E-2</v>
      </c>
      <c r="AB834" s="231" t="e">
        <f>YEAR(TEXT(HelpMe7[[#This Row],[Updated Creation Date]],"mmm dd, yyyy hh:mm"))</f>
        <v>#VALUE!</v>
      </c>
      <c r="AC834" s="228" t="e">
        <f>WEEKNUM(TEXT(HelpMe7[[#This Row],[Updated Creation Date]],"mmm dd, yyyy hh:mm"),2)</f>
        <v>#VALUE!</v>
      </c>
      <c r="AD834" s="228" t="e">
        <f>_xlfn.CONCAT(HelpMe7[[#This Row],[Year]],"-W",HelpMe7[[#This Row],[Week'#]])</f>
        <v>#VALUE!</v>
      </c>
      <c r="AE834" s="228" t="str">
        <f>IFERROR(VLOOKUP(HelpMe7[[#This Row],[ID]],CGTracker[#All],11,FALSE),"No CG Status Found")</f>
        <v>No CG Status Found</v>
      </c>
      <c r="AF834" s="228" t="e">
        <f>MONTH(TEXT(HelpMe7[[#This Row],[Updated Creation Date]],"mmm dd, yyyy hh:mm"))</f>
        <v>#VALUE!</v>
      </c>
      <c r="AG834" s="228" t="e">
        <f>_xlfn.CONCAT(HelpMe7[[#This Row],[Year]],"-M",HelpMe7[[#This Row],[Month]])</f>
        <v>#VALUE!</v>
      </c>
      <c r="AH834" s="228" t="str">
        <f ca="1">IF(HelpMe7[[#This Row],[Age]]&lt;2,"Less than 2",IF(HelpMe7[[#This Row],[Age]]&lt;5,"From 2 to 5",IF(HelpMe7[[#This Row],[Age]]&lt;10,"From 5 to 10","More than 10")))</f>
        <v>Less than 2</v>
      </c>
      <c r="AI8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45603.472222222219</v>
      </c>
    </row>
    <row r="835" spans="1:36" ht="26">
      <c r="A835" s="237" t="s">
        <v>6754</v>
      </c>
      <c r="B835" s="224" t="s">
        <v>117</v>
      </c>
      <c r="C835" s="224" t="s">
        <v>795</v>
      </c>
      <c r="D835" s="1" t="s">
        <v>868</v>
      </c>
      <c r="E835" s="224" t="s">
        <v>869</v>
      </c>
      <c r="F835" s="224" t="s">
        <v>870</v>
      </c>
      <c r="G835" s="224" t="s">
        <v>864</v>
      </c>
      <c r="H835" s="224" t="s">
        <v>746</v>
      </c>
      <c r="I835" s="227" t="s">
        <v>6751</v>
      </c>
      <c r="J835" s="225" t="s">
        <v>6755</v>
      </c>
      <c r="K835" s="224" t="s">
        <v>845</v>
      </c>
      <c r="L835" s="225" t="s">
        <v>1260</v>
      </c>
      <c r="M835" s="224" t="s">
        <v>846</v>
      </c>
      <c r="N835" s="224" t="s">
        <v>871</v>
      </c>
      <c r="O835" s="224" t="s">
        <v>848</v>
      </c>
      <c r="P835" s="225" t="s">
        <v>6756</v>
      </c>
      <c r="Q835" s="224" t="s">
        <v>795</v>
      </c>
      <c r="R835" s="225" t="s">
        <v>1260</v>
      </c>
      <c r="S835" s="225" t="s">
        <v>1260</v>
      </c>
      <c r="T835" s="225" t="s">
        <v>6755</v>
      </c>
      <c r="U835" s="224" t="s">
        <v>845</v>
      </c>
      <c r="V835" s="224" t="s">
        <v>1260</v>
      </c>
      <c r="W835" s="224" t="s">
        <v>850</v>
      </c>
      <c r="X835" s="228" t="str">
        <f>VLOOKUP(HelpMe7[[#This Row],[Technician]],Technicians[#All],3,FALSE)</f>
        <v>Capgemini</v>
      </c>
      <c r="Y835" s="228" t="str">
        <f>VLOOKUP(HelpMe7[[#This Row],[Technician]],Technicians[#All],2,FALSE)</f>
        <v>SAP MM</v>
      </c>
      <c r="Z835" s="233" t="e">
        <f>IF((TEXT("Oct 28, 2024 00:00 AM","mmm dd, yyyy hh:mm") - TEXT(HelpMe7[[#This Row],[Updated Creation Date]],"mmm dd, yyyy hh:mm"))&gt;0, "Yes","No")</f>
        <v>#VALUE!</v>
      </c>
      <c r="AA835" s="230">
        <f ca="1">IF(HelpMe7[[#This Row],[Updated Resolved Date]]="-",NOW()-TEXT(HelpMe7[[#This Row],[Updated Creation Date]],"mmm dd, yyyy hh:mm"),HelpMe7[[#This Row],[Updated Resolved Date]]-HelpMe7[[#This Row],[Updated Creation Date]])</f>
        <v>49.285306828700413</v>
      </c>
      <c r="AB835" s="231" t="e">
        <f>YEAR(TEXT(HelpMe7[[#This Row],[Updated Creation Date]],"mmm dd, yyyy hh:mm"))</f>
        <v>#VALUE!</v>
      </c>
      <c r="AC835" s="228" t="e">
        <f>WEEKNUM(TEXT(HelpMe7[[#This Row],[Updated Creation Date]],"mmm dd, yyyy hh:mm"),2)</f>
        <v>#VALUE!</v>
      </c>
      <c r="AD835" s="228" t="e">
        <f>_xlfn.CONCAT(HelpMe7[[#This Row],[Year]],"-W",HelpMe7[[#This Row],[Week'#]])</f>
        <v>#VALUE!</v>
      </c>
      <c r="AE835" s="228" t="str">
        <f>IFERROR(VLOOKUP(HelpMe7[[#This Row],[ID]],CGTracker[#All],11,FALSE),"No CG Status Found")</f>
        <v>No CG Status Found</v>
      </c>
      <c r="AF835" s="228" t="e">
        <f>MONTH(TEXT(HelpMe7[[#This Row],[Updated Creation Date]],"mmm dd, yyyy hh:mm"))</f>
        <v>#VALUE!</v>
      </c>
      <c r="AG835" s="228" t="e">
        <f>_xlfn.CONCAT(HelpMe7[[#This Row],[Year]],"-M",HelpMe7[[#This Row],[Month]])</f>
        <v>#VALUE!</v>
      </c>
      <c r="AH835" s="228" t="str">
        <f ca="1">IF(HelpMe7[[#This Row],[Age]]&lt;2,"Less than 2",IF(HelpMe7[[#This Row],[Age]]&lt;5,"From 2 to 5",IF(HelpMe7[[#This Row],[Age]]&lt;10,"From 5 to 10","More than 10")))</f>
        <v>More than 10</v>
      </c>
      <c r="AI8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v>
      </c>
      <c r="AJ8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36" spans="1:36" ht="26">
      <c r="A836" s="237" t="s">
        <v>6757</v>
      </c>
      <c r="B836" s="224" t="s">
        <v>117</v>
      </c>
      <c r="C836" s="224" t="s">
        <v>795</v>
      </c>
      <c r="D836" s="1" t="s">
        <v>6758</v>
      </c>
      <c r="E836" s="224" t="s">
        <v>999</v>
      </c>
      <c r="F836" s="224" t="s">
        <v>843</v>
      </c>
      <c r="G836" s="224" t="s">
        <v>844</v>
      </c>
      <c r="H836" s="224" t="s">
        <v>403</v>
      </c>
      <c r="I836" s="227" t="s">
        <v>6759</v>
      </c>
      <c r="J836" s="225" t="s">
        <v>6760</v>
      </c>
      <c r="K836" s="224" t="s">
        <v>885</v>
      </c>
      <c r="L836" s="225" t="s">
        <v>6040</v>
      </c>
      <c r="M836" s="224" t="s">
        <v>846</v>
      </c>
      <c r="N836" s="224" t="s">
        <v>1000</v>
      </c>
      <c r="O836" s="224" t="s">
        <v>848</v>
      </c>
      <c r="P836" s="225" t="s">
        <v>6040</v>
      </c>
      <c r="Q836" s="224" t="s">
        <v>795</v>
      </c>
      <c r="R836" s="225" t="s">
        <v>6761</v>
      </c>
      <c r="S836" s="225" t="s">
        <v>6761</v>
      </c>
      <c r="T836" s="225" t="s">
        <v>6760</v>
      </c>
      <c r="U836" s="224" t="s">
        <v>885</v>
      </c>
      <c r="V836" s="224" t="s">
        <v>1260</v>
      </c>
      <c r="W836" s="224" t="s">
        <v>888</v>
      </c>
      <c r="X836" s="228" t="str">
        <f>VLOOKUP(HelpMe7[[#This Row],[Technician]],Technicians[#All],3,FALSE)</f>
        <v>RAK Ceramics</v>
      </c>
      <c r="Y836" s="228" t="str">
        <f>VLOOKUP(HelpMe7[[#This Row],[Technician]],Technicians[#All],2,FALSE)</f>
        <v>SAP Basis</v>
      </c>
      <c r="Z836" s="230" t="e">
        <f>IF((TEXT("Oct 28, 2024 00:00 AM","mmm dd, yyyy hh:mm") - TEXT(HelpMe7[[#This Row],[Updated Creation Date]],"mmm dd, yyyy hh:mm"))&gt;0, "Yes","No")</f>
        <v>#VALUE!</v>
      </c>
      <c r="AA836" s="230">
        <f ca="1">IF(HelpMe7[[#This Row],[Updated Resolved Date]]="-",NOW()-TEXT(HelpMe7[[#This Row],[Updated Creation Date]],"mmm dd, yyyy hh:mm"),HelpMe7[[#This Row],[Updated Resolved Date]]-HelpMe7[[#This Row],[Updated Creation Date]])</f>
        <v>6.1076388888905058</v>
      </c>
      <c r="AB836" s="231" t="e">
        <f>YEAR(TEXT(HelpMe7[[#This Row],[Updated Creation Date]],"mmm dd, yyyy hh:mm"))</f>
        <v>#VALUE!</v>
      </c>
      <c r="AC836" s="228" t="e">
        <f>WEEKNUM(TEXT(HelpMe7[[#This Row],[Updated Creation Date]],"mmm dd, yyyy hh:mm"),2)</f>
        <v>#VALUE!</v>
      </c>
      <c r="AD836" s="228" t="e">
        <f>_xlfn.CONCAT(HelpMe7[[#This Row],[Year]],"-W",HelpMe7[[#This Row],[Week'#]])</f>
        <v>#VALUE!</v>
      </c>
      <c r="AE836" s="228" t="str">
        <f>IFERROR(VLOOKUP(HelpMe7[[#This Row],[ID]],CGTracker[#All],11,FALSE),"No CG Status Found")</f>
        <v>No CG Status Found</v>
      </c>
      <c r="AF836" s="228" t="e">
        <f>MONTH(TEXT(HelpMe7[[#This Row],[Updated Creation Date]],"mmm dd, yyyy hh:mm"))</f>
        <v>#VALUE!</v>
      </c>
      <c r="AG836" s="228" t="e">
        <f>_xlfn.CONCAT(HelpMe7[[#This Row],[Year]],"-M",HelpMe7[[#This Row],[Month]])</f>
        <v>#VALUE!</v>
      </c>
      <c r="AH836" s="228" t="str">
        <f ca="1">IF(HelpMe7[[#This Row],[Age]]&lt;2,"Less than 2",IF(HelpMe7[[#This Row],[Age]]&lt;5,"From 2 to 5",IF(HelpMe7[[#This Row],[Age]]&lt;10,"From 5 to 10","More than 10")))</f>
        <v>From 5 to 10</v>
      </c>
      <c r="AI8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45603.617361111108</v>
      </c>
      <c r="AJ8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45609.724999999999</v>
      </c>
    </row>
    <row r="837" spans="1:36" ht="26">
      <c r="A837" s="237" t="s">
        <v>6762</v>
      </c>
      <c r="B837" s="224" t="s">
        <v>117</v>
      </c>
      <c r="C837" s="224" t="s">
        <v>861</v>
      </c>
      <c r="D837" s="1" t="s">
        <v>1880</v>
      </c>
      <c r="E837" s="224" t="s">
        <v>1882</v>
      </c>
      <c r="F837" s="224" t="s">
        <v>843</v>
      </c>
      <c r="G837" s="224" t="s">
        <v>844</v>
      </c>
      <c r="H837" s="224" t="s">
        <v>403</v>
      </c>
      <c r="I837" s="227" t="s">
        <v>6750</v>
      </c>
      <c r="J837" s="225" t="s">
        <v>6751</v>
      </c>
      <c r="K837" s="224" t="s">
        <v>885</v>
      </c>
      <c r="L837" s="225" t="s">
        <v>6763</v>
      </c>
      <c r="M837" s="224" t="s">
        <v>1882</v>
      </c>
      <c r="N837" s="224" t="s">
        <v>975</v>
      </c>
      <c r="O837" s="224" t="s">
        <v>848</v>
      </c>
      <c r="P837" s="225" t="s">
        <v>6763</v>
      </c>
      <c r="Q837" s="224" t="s">
        <v>795</v>
      </c>
      <c r="R837" s="225" t="s">
        <v>6764</v>
      </c>
      <c r="S837" s="225" t="s">
        <v>6765</v>
      </c>
      <c r="T837" s="225" t="s">
        <v>6751</v>
      </c>
      <c r="U837" s="224" t="s">
        <v>885</v>
      </c>
      <c r="V837" s="224" t="s">
        <v>1260</v>
      </c>
      <c r="W837" s="224" t="s">
        <v>888</v>
      </c>
      <c r="X837" s="228" t="str">
        <f>VLOOKUP(HelpMe7[[#This Row],[Technician]],Technicians[#All],3,FALSE)</f>
        <v>RAK Ceramics</v>
      </c>
      <c r="Y837" s="228" t="str">
        <f>VLOOKUP(HelpMe7[[#This Row],[Technician]],Technicians[#All],2,FALSE)</f>
        <v>SAP Basis</v>
      </c>
      <c r="Z837" s="230" t="e">
        <f>IF((TEXT("Oct 28, 2024 00:00 AM","mmm dd, yyyy hh:mm") - TEXT(HelpMe7[[#This Row],[Updated Creation Date]],"mmm dd, yyyy hh:mm"))&gt;0, "Yes","No")</f>
        <v>#VALUE!</v>
      </c>
      <c r="AA837" s="230">
        <f ca="1">IF(HelpMe7[[#This Row],[Updated Resolved Date]]="-",NOW()-TEXT(HelpMe7[[#This Row],[Updated Creation Date]],"mmm dd, yyyy hh:mm"),HelpMe7[[#This Row],[Updated Resolved Date]]-HelpMe7[[#This Row],[Updated Creation Date]])</f>
        <v>14.318750000005821</v>
      </c>
      <c r="AB837" s="231" t="e">
        <f>YEAR(TEXT(HelpMe7[[#This Row],[Updated Creation Date]],"mmm dd, yyyy hh:mm"))</f>
        <v>#VALUE!</v>
      </c>
      <c r="AC837" s="228" t="e">
        <f>WEEKNUM(TEXT(HelpMe7[[#This Row],[Updated Creation Date]],"mmm dd, yyyy hh:mm"),2)</f>
        <v>#VALUE!</v>
      </c>
      <c r="AD837" s="228" t="e">
        <f>_xlfn.CONCAT(HelpMe7[[#This Row],[Year]],"-W",HelpMe7[[#This Row],[Week'#]])</f>
        <v>#VALUE!</v>
      </c>
      <c r="AE837" s="228" t="str">
        <f>IFERROR(VLOOKUP(HelpMe7[[#This Row],[ID]],CGTracker[#All],11,FALSE),"No CG Status Found")</f>
        <v>No CG Status Found</v>
      </c>
      <c r="AF837" s="228" t="e">
        <f>MONTH(TEXT(HelpMe7[[#This Row],[Updated Creation Date]],"mmm dd, yyyy hh:mm"))</f>
        <v>#VALUE!</v>
      </c>
      <c r="AG837" s="228" t="e">
        <f>_xlfn.CONCAT(HelpMe7[[#This Row],[Year]],"-M",HelpMe7[[#This Row],[Month]])</f>
        <v>#VALUE!</v>
      </c>
      <c r="AH837" s="228" t="str">
        <f ca="1">IF(HelpMe7[[#This Row],[Age]]&lt;2,"Less than 2",IF(HelpMe7[[#This Row],[Age]]&lt;5,"From 2 to 5",IF(HelpMe7[[#This Row],[Age]]&lt;10,"From 5 to 10","More than 10")))</f>
        <v>More than 10</v>
      </c>
      <c r="AI8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838" spans="1:36" ht="14.5">
      <c r="A838" s="237" t="s">
        <v>6766</v>
      </c>
      <c r="B838" s="224" t="s">
        <v>117</v>
      </c>
      <c r="C838" s="224" t="s">
        <v>861</v>
      </c>
      <c r="D838" s="1" t="s">
        <v>2309</v>
      </c>
      <c r="E838" s="224" t="s">
        <v>1109</v>
      </c>
      <c r="F838" s="224" t="s">
        <v>843</v>
      </c>
      <c r="G838" s="224" t="s">
        <v>844</v>
      </c>
      <c r="H838" s="224" t="s">
        <v>403</v>
      </c>
      <c r="I838" s="227" t="s">
        <v>6767</v>
      </c>
      <c r="J838" s="225" t="s">
        <v>6768</v>
      </c>
      <c r="K838" s="224" t="s">
        <v>845</v>
      </c>
      <c r="L838" s="225" t="s">
        <v>6769</v>
      </c>
      <c r="M838" s="224" t="s">
        <v>1109</v>
      </c>
      <c r="N838" s="224" t="s">
        <v>1226</v>
      </c>
      <c r="O838" s="224" t="s">
        <v>848</v>
      </c>
      <c r="P838" s="225" t="s">
        <v>6769</v>
      </c>
      <c r="Q838" s="224" t="s">
        <v>795</v>
      </c>
      <c r="R838" s="225" t="s">
        <v>6770</v>
      </c>
      <c r="S838" s="225" t="s">
        <v>6771</v>
      </c>
      <c r="T838" s="225" t="s">
        <v>6768</v>
      </c>
      <c r="U838" s="224" t="s">
        <v>885</v>
      </c>
      <c r="V838" s="224" t="s">
        <v>1260</v>
      </c>
      <c r="W838" s="224" t="s">
        <v>850</v>
      </c>
      <c r="X838" s="228" t="str">
        <f>VLOOKUP(HelpMe7[[#This Row],[Technician]],Technicians[#All],3,FALSE)</f>
        <v>RAK Ceramics</v>
      </c>
      <c r="Y838" s="228" t="str">
        <f>VLOOKUP(HelpMe7[[#This Row],[Technician]],Technicians[#All],2,FALSE)</f>
        <v>SAP Basis</v>
      </c>
      <c r="Z838" s="233" t="e">
        <f>IF((TEXT("Oct 28, 2024 00:00 AM","mmm dd, yyyy hh:mm") - TEXT(HelpMe7[[#This Row],[Updated Creation Date]],"mmm dd, yyyy hh:mm"))&gt;0, "Yes","No")</f>
        <v>#VALUE!</v>
      </c>
      <c r="AA838" s="230">
        <f ca="1">IF(HelpMe7[[#This Row],[Updated Resolved Date]]="-",NOW()-TEXT(HelpMe7[[#This Row],[Updated Creation Date]],"mmm dd, yyyy hh:mm"),HelpMe7[[#This Row],[Updated Resolved Date]]-HelpMe7[[#This Row],[Updated Creation Date]])</f>
        <v>7.8930555555562023</v>
      </c>
      <c r="AB838" s="231" t="e">
        <f>YEAR(TEXT(HelpMe7[[#This Row],[Updated Creation Date]],"mmm dd, yyyy hh:mm"))</f>
        <v>#VALUE!</v>
      </c>
      <c r="AC838" s="228" t="e">
        <f>WEEKNUM(TEXT(HelpMe7[[#This Row],[Updated Creation Date]],"mmm dd, yyyy hh:mm"),2)</f>
        <v>#VALUE!</v>
      </c>
      <c r="AD838" s="228" t="e">
        <f>_xlfn.CONCAT(HelpMe7[[#This Row],[Year]],"-W",HelpMe7[[#This Row],[Week'#]])</f>
        <v>#VALUE!</v>
      </c>
      <c r="AE838" s="228" t="str">
        <f>IFERROR(VLOOKUP(HelpMe7[[#This Row],[ID]],CGTracker[#All],11,FALSE),"No CG Status Found")</f>
        <v>No CG Status Found</v>
      </c>
      <c r="AF838" s="228" t="e">
        <f>MONTH(TEXT(HelpMe7[[#This Row],[Updated Creation Date]],"mmm dd, yyyy hh:mm"))</f>
        <v>#VALUE!</v>
      </c>
      <c r="AG838" s="228" t="e">
        <f>_xlfn.CONCAT(HelpMe7[[#This Row],[Year]],"-M",HelpMe7[[#This Row],[Month]])</f>
        <v>#VALUE!</v>
      </c>
      <c r="AH838" s="228" t="str">
        <f ca="1">IF(HelpMe7[[#This Row],[Age]]&lt;2,"Less than 2",IF(HelpMe7[[#This Row],[Age]]&lt;5,"From 2 to 5",IF(HelpMe7[[#This Row],[Age]]&lt;10,"From 5 to 10","More than 10")))</f>
        <v>From 5 to 10</v>
      </c>
      <c r="AI8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45603.701388888891</v>
      </c>
      <c r="AJ8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45611.594444444447</v>
      </c>
    </row>
    <row r="839" spans="1:36" ht="14.5">
      <c r="A839" s="237" t="s">
        <v>6772</v>
      </c>
      <c r="B839" s="224" t="s">
        <v>117</v>
      </c>
      <c r="C839" s="224" t="s">
        <v>795</v>
      </c>
      <c r="D839" s="1" t="s">
        <v>713</v>
      </c>
      <c r="E839" s="224" t="s">
        <v>1075</v>
      </c>
      <c r="F839" s="224" t="s">
        <v>870</v>
      </c>
      <c r="G839" s="224" t="s">
        <v>864</v>
      </c>
      <c r="H839" s="224" t="s">
        <v>268</v>
      </c>
      <c r="I839" s="227" t="s">
        <v>6773</v>
      </c>
      <c r="J839" s="225" t="s">
        <v>6774</v>
      </c>
      <c r="K839" s="224" t="s">
        <v>845</v>
      </c>
      <c r="L839" s="225" t="s">
        <v>1260</v>
      </c>
      <c r="M839" s="224" t="s">
        <v>1075</v>
      </c>
      <c r="N839" s="224" t="s">
        <v>968</v>
      </c>
      <c r="O839" s="224" t="s">
        <v>848</v>
      </c>
      <c r="P839" s="225" t="s">
        <v>6775</v>
      </c>
      <c r="Q839" s="224" t="s">
        <v>795</v>
      </c>
      <c r="R839" s="225" t="s">
        <v>1260</v>
      </c>
      <c r="S839" s="225" t="s">
        <v>6776</v>
      </c>
      <c r="T839" s="225" t="s">
        <v>6774</v>
      </c>
      <c r="U839" s="224" t="s">
        <v>845</v>
      </c>
      <c r="V839" s="224" t="s">
        <v>6777</v>
      </c>
      <c r="W839" s="224" t="s">
        <v>850</v>
      </c>
      <c r="X839" s="228" t="str">
        <f>VLOOKUP(HelpMe7[[#This Row],[Technician]],Technicians[#All],3,FALSE)</f>
        <v>Capgemini</v>
      </c>
      <c r="Y839" s="228" t="str">
        <f>VLOOKUP(HelpMe7[[#This Row],[Technician]],Technicians[#All],2,FALSE)</f>
        <v>SAP MM</v>
      </c>
      <c r="Z839" s="233" t="e">
        <f>IF((TEXT("Oct 28, 2024 00:00 AM","mmm dd, yyyy hh:mm") - TEXT(HelpMe7[[#This Row],[Updated Creation Date]],"mmm dd, yyyy hh:mm"))&gt;0, "Yes","No")</f>
        <v>#VALUE!</v>
      </c>
      <c r="AA839" s="230">
        <f ca="1">IF(HelpMe7[[#This Row],[Updated Resolved Date]]="-",NOW()-TEXT(HelpMe7[[#This Row],[Updated Creation Date]],"mmm dd, yyyy hh:mm"),HelpMe7[[#This Row],[Updated Resolved Date]]-HelpMe7[[#This Row],[Updated Creation Date]])</f>
        <v>49.099890162033262</v>
      </c>
      <c r="AB839" s="231" t="e">
        <f>YEAR(TEXT(HelpMe7[[#This Row],[Updated Creation Date]],"mmm dd, yyyy hh:mm"))</f>
        <v>#VALUE!</v>
      </c>
      <c r="AC839" s="228" t="e">
        <f>WEEKNUM(TEXT(HelpMe7[[#This Row],[Updated Creation Date]],"mmm dd, yyyy hh:mm"),2)</f>
        <v>#VALUE!</v>
      </c>
      <c r="AD839" s="228" t="e">
        <f>_xlfn.CONCAT(HelpMe7[[#This Row],[Year]],"-W",HelpMe7[[#This Row],[Week'#]])</f>
        <v>#VALUE!</v>
      </c>
      <c r="AE839" s="228" t="str">
        <f>IFERROR(VLOOKUP(HelpMe7[[#This Row],[ID]],CGTracker[#All],11,FALSE),"No CG Status Found")</f>
        <v>No CG Status Found</v>
      </c>
      <c r="AF839" s="228" t="e">
        <f>MONTH(TEXT(HelpMe7[[#This Row],[Updated Creation Date]],"mmm dd, yyyy hh:mm"))</f>
        <v>#VALUE!</v>
      </c>
      <c r="AG839" s="228" t="e">
        <f>_xlfn.CONCAT(HelpMe7[[#This Row],[Year]],"-M",HelpMe7[[#This Row],[Month]])</f>
        <v>#VALUE!</v>
      </c>
      <c r="AH839" s="228" t="str">
        <f ca="1">IF(HelpMe7[[#This Row],[Age]]&lt;2,"Less than 2",IF(HelpMe7[[#This Row],[Age]]&lt;5,"From 2 to 5",IF(HelpMe7[[#This Row],[Age]]&lt;10,"From 5 to 10","More than 10")))</f>
        <v>More than 10</v>
      </c>
      <c r="AI8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45603.685416666667</v>
      </c>
      <c r="AJ8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40" spans="1:36" ht="26">
      <c r="A840" s="237" t="s">
        <v>6778</v>
      </c>
      <c r="B840" s="224" t="s">
        <v>156</v>
      </c>
      <c r="C840" s="224" t="s">
        <v>861</v>
      </c>
      <c r="D840" s="1" t="s">
        <v>217</v>
      </c>
      <c r="E840" s="224" t="s">
        <v>1018</v>
      </c>
      <c r="F840" s="224" t="s">
        <v>867</v>
      </c>
      <c r="G840" s="224" t="s">
        <v>855</v>
      </c>
      <c r="H840" s="224" t="s">
        <v>403</v>
      </c>
      <c r="I840" s="227" t="s">
        <v>6779</v>
      </c>
      <c r="J840" s="225" t="s">
        <v>6780</v>
      </c>
      <c r="K840" s="224" t="s">
        <v>845</v>
      </c>
      <c r="L840" s="225" t="s">
        <v>6781</v>
      </c>
      <c r="M840" s="224" t="s">
        <v>1018</v>
      </c>
      <c r="N840" s="224" t="s">
        <v>860</v>
      </c>
      <c r="O840" s="224" t="s">
        <v>848</v>
      </c>
      <c r="P840" s="225" t="s">
        <v>6781</v>
      </c>
      <c r="Q840" s="224" t="s">
        <v>795</v>
      </c>
      <c r="R840" s="225" t="s">
        <v>6782</v>
      </c>
      <c r="S840" s="225" t="s">
        <v>6783</v>
      </c>
      <c r="T840" s="225" t="s">
        <v>6780</v>
      </c>
      <c r="U840" s="224" t="s">
        <v>1260</v>
      </c>
      <c r="V840" s="224" t="s">
        <v>1260</v>
      </c>
      <c r="W840" s="224" t="s">
        <v>850</v>
      </c>
      <c r="X840" s="228" t="str">
        <f>VLOOKUP(HelpMe7[[#This Row],[Technician]],Technicians[#All],3,FALSE)</f>
        <v>Capgemini</v>
      </c>
      <c r="Y840" s="228" t="str">
        <f>VLOOKUP(HelpMe7[[#This Row],[Technician]],Technicians[#All],2,FALSE)</f>
        <v>SAP PP</v>
      </c>
      <c r="Z840" s="230" t="e">
        <f>IF((TEXT("Oct 28, 2024 00:00 AM","mmm dd, yyyy hh:mm") - TEXT(HelpMe7[[#This Row],[Updated Creation Date]],"mmm dd, yyyy hh:mm"))&gt;0, "Yes","No")</f>
        <v>#VALUE!</v>
      </c>
      <c r="AA840" s="230">
        <f ca="1">IF(HelpMe7[[#This Row],[Updated Resolved Date]]="-",NOW()-TEXT(HelpMe7[[#This Row],[Updated Creation Date]],"mmm dd, yyyy hh:mm"),HelpMe7[[#This Row],[Updated Resolved Date]]-HelpMe7[[#This Row],[Updated Creation Date]])</f>
        <v>0.25208333333284827</v>
      </c>
      <c r="AB840" s="231" t="e">
        <f>YEAR(TEXT(HelpMe7[[#This Row],[Updated Creation Date]],"mmm dd, yyyy hh:mm"))</f>
        <v>#VALUE!</v>
      </c>
      <c r="AC840" s="228" t="e">
        <f>WEEKNUM(TEXT(HelpMe7[[#This Row],[Updated Creation Date]],"mmm dd, yyyy hh:mm"),2)</f>
        <v>#VALUE!</v>
      </c>
      <c r="AD840" s="228" t="e">
        <f>_xlfn.CONCAT(HelpMe7[[#This Row],[Year]],"-W",HelpMe7[[#This Row],[Week'#]])</f>
        <v>#VALUE!</v>
      </c>
      <c r="AE840" s="228" t="str">
        <f>IFERROR(VLOOKUP(HelpMe7[[#This Row],[ID]],CGTracker[#All],11,FALSE),"No CG Status Found")</f>
        <v>No CG Status Found</v>
      </c>
      <c r="AF840" s="228" t="e">
        <f>MONTH(TEXT(HelpMe7[[#This Row],[Updated Creation Date]],"mmm dd, yyyy hh:mm"))</f>
        <v>#VALUE!</v>
      </c>
      <c r="AG840" s="228" t="e">
        <f>_xlfn.CONCAT(HelpMe7[[#This Row],[Year]],"-M",HelpMe7[[#This Row],[Month]])</f>
        <v>#VALUE!</v>
      </c>
      <c r="AH840" s="228" t="str">
        <f ca="1">IF(HelpMe7[[#This Row],[Age]]&lt;2,"Less than 2",IF(HelpMe7[[#This Row],[Age]]&lt;5,"From 2 to 5",IF(HelpMe7[[#This Row],[Age]]&lt;10,"From 5 to 10","More than 10")))</f>
        <v>Less than 2</v>
      </c>
      <c r="AI8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45604.434027777781</v>
      </c>
      <c r="AJ8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45604.686111111114</v>
      </c>
    </row>
    <row r="841" spans="1:36" ht="26">
      <c r="A841" s="237" t="s">
        <v>6784</v>
      </c>
      <c r="B841" s="224" t="s">
        <v>117</v>
      </c>
      <c r="C841" s="224" t="s">
        <v>906</v>
      </c>
      <c r="D841" s="1" t="s">
        <v>2135</v>
      </c>
      <c r="E841" s="224" t="s">
        <v>1599</v>
      </c>
      <c r="F841" s="224" t="s">
        <v>843</v>
      </c>
      <c r="G841" s="224" t="s">
        <v>844</v>
      </c>
      <c r="H841" s="224" t="s">
        <v>403</v>
      </c>
      <c r="I841" s="227" t="s">
        <v>6785</v>
      </c>
      <c r="J841" s="225" t="s">
        <v>6786</v>
      </c>
      <c r="K841" s="224" t="s">
        <v>885</v>
      </c>
      <c r="L841" s="225" t="s">
        <v>6787</v>
      </c>
      <c r="M841" s="224" t="s">
        <v>1599</v>
      </c>
      <c r="N841" s="224" t="s">
        <v>1005</v>
      </c>
      <c r="O841" s="224" t="s">
        <v>848</v>
      </c>
      <c r="P841" s="225" t="s">
        <v>6787</v>
      </c>
      <c r="Q841" s="224" t="s">
        <v>861</v>
      </c>
      <c r="R841" s="225" t="s">
        <v>6788</v>
      </c>
      <c r="S841" s="225" t="s">
        <v>6789</v>
      </c>
      <c r="T841" s="225" t="s">
        <v>6786</v>
      </c>
      <c r="U841" s="224" t="s">
        <v>885</v>
      </c>
      <c r="V841" s="224" t="s">
        <v>1260</v>
      </c>
      <c r="W841" s="224" t="s">
        <v>888</v>
      </c>
      <c r="X841" s="228" t="str">
        <f>VLOOKUP(HelpMe7[[#This Row],[Technician]],Technicians[#All],3,FALSE)</f>
        <v>RAK Ceramics</v>
      </c>
      <c r="Y841" s="228" t="str">
        <f>VLOOKUP(HelpMe7[[#This Row],[Technician]],Technicians[#All],2,FALSE)</f>
        <v>SAP Basis</v>
      </c>
      <c r="Z841" s="233" t="e">
        <f>IF((TEXT("Oct 28, 2024 00:00 AM","mmm dd, yyyy hh:mm") - TEXT(HelpMe7[[#This Row],[Updated Creation Date]],"mmm dd, yyyy hh:mm"))&gt;0, "Yes","No")</f>
        <v>#VALUE!</v>
      </c>
      <c r="AA841" s="230">
        <f ca="1">IF(HelpMe7[[#This Row],[Updated Resolved Date]]="-",NOW()-TEXT(HelpMe7[[#This Row],[Updated Creation Date]],"mmm dd, yyyy hh:mm"),HelpMe7[[#This Row],[Updated Resolved Date]]-HelpMe7[[#This Row],[Updated Creation Date]])</f>
        <v>3.7847222222189885</v>
      </c>
      <c r="AB841" s="231" t="e">
        <f>YEAR(TEXT(HelpMe7[[#This Row],[Updated Creation Date]],"mmm dd, yyyy hh:mm"))</f>
        <v>#VALUE!</v>
      </c>
      <c r="AC841" s="228" t="e">
        <f>WEEKNUM(TEXT(HelpMe7[[#This Row],[Updated Creation Date]],"mmm dd, yyyy hh:mm"),2)</f>
        <v>#VALUE!</v>
      </c>
      <c r="AD841" s="228" t="e">
        <f>_xlfn.CONCAT(HelpMe7[[#This Row],[Year]],"-W",HelpMe7[[#This Row],[Week'#]])</f>
        <v>#VALUE!</v>
      </c>
      <c r="AE841" s="228" t="str">
        <f>IFERROR(VLOOKUP(HelpMe7[[#This Row],[ID]],CGTracker[#All],11,FALSE),"No CG Status Found")</f>
        <v>No CG Status Found</v>
      </c>
      <c r="AF841" s="228" t="e">
        <f>MONTH(TEXT(HelpMe7[[#This Row],[Updated Creation Date]],"mmm dd, yyyy hh:mm"))</f>
        <v>#VALUE!</v>
      </c>
      <c r="AG841" s="228" t="e">
        <f>_xlfn.CONCAT(HelpMe7[[#This Row],[Year]],"-M",HelpMe7[[#This Row],[Month]])</f>
        <v>#VALUE!</v>
      </c>
      <c r="AH841" s="228" t="str">
        <f ca="1">IF(HelpMe7[[#This Row],[Age]]&lt;2,"Less than 2",IF(HelpMe7[[#This Row],[Age]]&lt;5,"From 2 to 5",IF(HelpMe7[[#This Row],[Age]]&lt;10,"From 5 to 10","More than 10")))</f>
        <v>From 2 to 5</v>
      </c>
      <c r="AI8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45607.609722222223</v>
      </c>
      <c r="AJ8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45611.394444444442</v>
      </c>
    </row>
    <row r="842" spans="1:36" ht="26">
      <c r="A842" s="237" t="s">
        <v>6790</v>
      </c>
      <c r="B842" s="224" t="s">
        <v>117</v>
      </c>
      <c r="C842" s="224" t="s">
        <v>795</v>
      </c>
      <c r="D842" s="1" t="s">
        <v>2303</v>
      </c>
      <c r="E842" s="224" t="s">
        <v>1418</v>
      </c>
      <c r="F842" s="224" t="s">
        <v>843</v>
      </c>
      <c r="G842" s="224" t="s">
        <v>844</v>
      </c>
      <c r="H842" s="224" t="s">
        <v>403</v>
      </c>
      <c r="I842" s="227" t="s">
        <v>6791</v>
      </c>
      <c r="J842" s="225" t="s">
        <v>6792</v>
      </c>
      <c r="K842" s="224" t="s">
        <v>885</v>
      </c>
      <c r="L842" s="225" t="s">
        <v>6040</v>
      </c>
      <c r="M842" s="224" t="s">
        <v>1418</v>
      </c>
      <c r="N842" s="224" t="s">
        <v>895</v>
      </c>
      <c r="O842" s="224" t="s">
        <v>848</v>
      </c>
      <c r="P842" s="225" t="s">
        <v>6040</v>
      </c>
      <c r="Q842" s="224" t="s">
        <v>795</v>
      </c>
      <c r="R842" s="225" t="s">
        <v>6793</v>
      </c>
      <c r="S842" s="225" t="s">
        <v>6793</v>
      </c>
      <c r="T842" s="225" t="s">
        <v>6792</v>
      </c>
      <c r="U842" s="224" t="s">
        <v>885</v>
      </c>
      <c r="V842" s="224" t="s">
        <v>1260</v>
      </c>
      <c r="W842" s="224" t="s">
        <v>888</v>
      </c>
      <c r="X842" s="228" t="str">
        <f>VLOOKUP(HelpMe7[[#This Row],[Technician]],Technicians[#All],3,FALSE)</f>
        <v>RAK Ceramics</v>
      </c>
      <c r="Y842" s="228" t="str">
        <f>VLOOKUP(HelpMe7[[#This Row],[Technician]],Technicians[#All],2,FALSE)</f>
        <v>SAP Basis</v>
      </c>
      <c r="Z842" s="230" t="e">
        <f>IF((TEXT("Oct 28, 2024 00:00 AM","mmm dd, yyyy hh:mm") - TEXT(HelpMe7[[#This Row],[Updated Creation Date]],"mmm dd, yyyy hh:mm"))&gt;0, "Yes","No")</f>
        <v>#VALUE!</v>
      </c>
      <c r="AA842" s="230">
        <f ca="1">IF(HelpMe7[[#This Row],[Updated Resolved Date]]="-",NOW()-TEXT(HelpMe7[[#This Row],[Updated Creation Date]],"mmm dd, yyyy hh:mm"),HelpMe7[[#This Row],[Updated Resolved Date]]-HelpMe7[[#This Row],[Updated Creation Date]])</f>
        <v>2.297222222223354</v>
      </c>
      <c r="AB842" s="231" t="e">
        <f>YEAR(TEXT(HelpMe7[[#This Row],[Updated Creation Date]],"mmm dd, yyyy hh:mm"))</f>
        <v>#VALUE!</v>
      </c>
      <c r="AC842" s="228" t="e">
        <f>WEEKNUM(TEXT(HelpMe7[[#This Row],[Updated Creation Date]],"mmm dd, yyyy hh:mm"),2)</f>
        <v>#VALUE!</v>
      </c>
      <c r="AD842" s="228" t="e">
        <f>_xlfn.CONCAT(HelpMe7[[#This Row],[Year]],"-W",HelpMe7[[#This Row],[Week'#]])</f>
        <v>#VALUE!</v>
      </c>
      <c r="AE842" s="228" t="str">
        <f>IFERROR(VLOOKUP(HelpMe7[[#This Row],[ID]],CGTracker[#All],11,FALSE),"No CG Status Found")</f>
        <v>No CG Status Found</v>
      </c>
      <c r="AF842" s="228" t="e">
        <f>MONTH(TEXT(HelpMe7[[#This Row],[Updated Creation Date]],"mmm dd, yyyy hh:mm"))</f>
        <v>#VALUE!</v>
      </c>
      <c r="AG842" s="228" t="e">
        <f>_xlfn.CONCAT(HelpMe7[[#This Row],[Year]],"-M",HelpMe7[[#This Row],[Month]])</f>
        <v>#VALUE!</v>
      </c>
      <c r="AH842" s="228" t="str">
        <f ca="1">IF(HelpMe7[[#This Row],[Age]]&lt;2,"Less than 2",IF(HelpMe7[[#This Row],[Age]]&lt;5,"From 2 to 5",IF(HelpMe7[[#This Row],[Age]]&lt;10,"From 5 to 10","More than 10")))</f>
        <v>From 2 to 5</v>
      </c>
      <c r="AI8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45607.429166666669</v>
      </c>
      <c r="AJ8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45609.726388888892</v>
      </c>
    </row>
    <row r="843" spans="1:36" ht="14.5">
      <c r="A843" s="237" t="s">
        <v>6794</v>
      </c>
      <c r="B843" s="224" t="s">
        <v>156</v>
      </c>
      <c r="C843" s="224" t="s">
        <v>906</v>
      </c>
      <c r="D843" s="1" t="s">
        <v>2427</v>
      </c>
      <c r="E843" s="224" t="s">
        <v>970</v>
      </c>
      <c r="F843" s="224" t="s">
        <v>843</v>
      </c>
      <c r="G843" s="224" t="s">
        <v>844</v>
      </c>
      <c r="H843" s="224" t="s">
        <v>403</v>
      </c>
      <c r="I843" s="227" t="s">
        <v>6795</v>
      </c>
      <c r="J843" s="225" t="s">
        <v>6796</v>
      </c>
      <c r="K843" s="224" t="s">
        <v>845</v>
      </c>
      <c r="L843" s="225" t="s">
        <v>6797</v>
      </c>
      <c r="M843" s="224" t="s">
        <v>970</v>
      </c>
      <c r="N843" s="224" t="s">
        <v>971</v>
      </c>
      <c r="O843" s="224" t="s">
        <v>920</v>
      </c>
      <c r="P843" s="225" t="s">
        <v>6797</v>
      </c>
      <c r="Q843" s="224" t="s">
        <v>861</v>
      </c>
      <c r="R843" s="225" t="s">
        <v>6798</v>
      </c>
      <c r="S843" s="225" t="s">
        <v>6799</v>
      </c>
      <c r="T843" s="225" t="s">
        <v>6796</v>
      </c>
      <c r="U843" s="224" t="s">
        <v>1260</v>
      </c>
      <c r="V843" s="224" t="s">
        <v>1260</v>
      </c>
      <c r="W843" s="224" t="s">
        <v>850</v>
      </c>
      <c r="X843" s="228" t="str">
        <f>VLOOKUP(HelpMe7[[#This Row],[Technician]],Technicians[#All],3,FALSE)</f>
        <v>RAK Ceramics</v>
      </c>
      <c r="Y843" s="228" t="str">
        <f>VLOOKUP(HelpMe7[[#This Row],[Technician]],Technicians[#All],2,FALSE)</f>
        <v>SAP Basis</v>
      </c>
      <c r="Z843" s="233" t="e">
        <f>IF((TEXT("Oct 28, 2024 00:00 AM","mmm dd, yyyy hh:mm") - TEXT(HelpMe7[[#This Row],[Updated Creation Date]],"mmm dd, yyyy hh:mm"))&gt;0, "Yes","No")</f>
        <v>#VALUE!</v>
      </c>
      <c r="AA843" s="230">
        <f ca="1">IF(HelpMe7[[#This Row],[Updated Resolved Date]]="-",NOW()-TEXT(HelpMe7[[#This Row],[Updated Creation Date]],"mmm dd, yyyy hh:mm"),HelpMe7[[#This Row],[Updated Resolved Date]]-HelpMe7[[#This Row],[Updated Creation Date]])</f>
        <v>2.7777777781011537E-2</v>
      </c>
      <c r="AB843" s="231" t="e">
        <f>YEAR(TEXT(HelpMe7[[#This Row],[Updated Creation Date]],"mmm dd, yyyy hh:mm"))</f>
        <v>#VALUE!</v>
      </c>
      <c r="AC843" s="228" t="e">
        <f>WEEKNUM(TEXT(HelpMe7[[#This Row],[Updated Creation Date]],"mmm dd, yyyy hh:mm"),2)</f>
        <v>#VALUE!</v>
      </c>
      <c r="AD843" s="228" t="e">
        <f>_xlfn.CONCAT(HelpMe7[[#This Row],[Year]],"-W",HelpMe7[[#This Row],[Week'#]])</f>
        <v>#VALUE!</v>
      </c>
      <c r="AE843" s="228" t="str">
        <f>IFERROR(VLOOKUP(HelpMe7[[#This Row],[ID]],CGTracker[#All],11,FALSE),"No CG Status Found")</f>
        <v>No CG Status Found</v>
      </c>
      <c r="AF843" s="228" t="e">
        <f>MONTH(TEXT(HelpMe7[[#This Row],[Updated Creation Date]],"mmm dd, yyyy hh:mm"))</f>
        <v>#VALUE!</v>
      </c>
      <c r="AG843" s="228" t="e">
        <f>_xlfn.CONCAT(HelpMe7[[#This Row],[Year]],"-M",HelpMe7[[#This Row],[Month]])</f>
        <v>#VALUE!</v>
      </c>
      <c r="AH843" s="228" t="str">
        <f ca="1">IF(HelpMe7[[#This Row],[Age]]&lt;2,"Less than 2",IF(HelpMe7[[#This Row],[Age]]&lt;5,"From 2 to 5",IF(HelpMe7[[#This Row],[Age]]&lt;10,"From 5 to 10","More than 10")))</f>
        <v>Less than 2</v>
      </c>
      <c r="AI8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45607.472222222219</v>
      </c>
      <c r="AJ8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45607.5</v>
      </c>
    </row>
    <row r="844" spans="1:36" ht="14.5">
      <c r="A844" s="237" t="s">
        <v>6800</v>
      </c>
      <c r="B844" s="224" t="s">
        <v>117</v>
      </c>
      <c r="C844" s="224" t="s">
        <v>861</v>
      </c>
      <c r="D844" s="1" t="s">
        <v>965</v>
      </c>
      <c r="E844" s="224" t="s">
        <v>966</v>
      </c>
      <c r="F844" s="224" t="s">
        <v>870</v>
      </c>
      <c r="G844" s="224" t="s">
        <v>864</v>
      </c>
      <c r="H844" s="224" t="s">
        <v>268</v>
      </c>
      <c r="I844" s="227" t="s">
        <v>6780</v>
      </c>
      <c r="J844" s="225" t="s">
        <v>6801</v>
      </c>
      <c r="K844" s="224" t="s">
        <v>845</v>
      </c>
      <c r="L844" s="225" t="s">
        <v>1260</v>
      </c>
      <c r="M844" s="224" t="s">
        <v>966</v>
      </c>
      <c r="N844" s="224" t="s">
        <v>968</v>
      </c>
      <c r="O844" s="224" t="s">
        <v>848</v>
      </c>
      <c r="P844" s="225" t="s">
        <v>6802</v>
      </c>
      <c r="Q844" s="224" t="s">
        <v>795</v>
      </c>
      <c r="R844" s="225" t="s">
        <v>1260</v>
      </c>
      <c r="S844" s="225" t="s">
        <v>1260</v>
      </c>
      <c r="T844" s="225" t="s">
        <v>6801</v>
      </c>
      <c r="U844" s="224" t="s">
        <v>845</v>
      </c>
      <c r="V844" s="224" t="s">
        <v>1260</v>
      </c>
      <c r="W844" s="224" t="s">
        <v>850</v>
      </c>
      <c r="X844" s="228" t="str">
        <f>VLOOKUP(HelpMe7[[#This Row],[Technician]],Technicians[#All],3,FALSE)</f>
        <v>Capgemini</v>
      </c>
      <c r="Y844" s="228" t="str">
        <f>VLOOKUP(HelpMe7[[#This Row],[Technician]],Technicians[#All],2,FALSE)</f>
        <v>SAP MM</v>
      </c>
      <c r="Z844" s="230" t="e">
        <f>IF((TEXT("Oct 28, 2024 00:00 AM","mmm dd, yyyy hh:mm") - TEXT(HelpMe7[[#This Row],[Updated Creation Date]],"mmm dd, yyyy hh:mm"))&gt;0, "Yes","No")</f>
        <v>#VALUE!</v>
      </c>
      <c r="AA844" s="230">
        <f ca="1">IF(HelpMe7[[#This Row],[Updated Resolved Date]]="-",NOW()-TEXT(HelpMe7[[#This Row],[Updated Creation Date]],"mmm dd, yyyy hh:mm"),HelpMe7[[#This Row],[Updated Resolved Date]]-HelpMe7[[#This Row],[Updated Creation Date]])</f>
        <v>48.267945717590919</v>
      </c>
      <c r="AB844" s="231" t="e">
        <f>YEAR(TEXT(HelpMe7[[#This Row],[Updated Creation Date]],"mmm dd, yyyy hh:mm"))</f>
        <v>#VALUE!</v>
      </c>
      <c r="AC844" s="228" t="e">
        <f>WEEKNUM(TEXT(HelpMe7[[#This Row],[Updated Creation Date]],"mmm dd, yyyy hh:mm"),2)</f>
        <v>#VALUE!</v>
      </c>
      <c r="AD844" s="228" t="e">
        <f>_xlfn.CONCAT(HelpMe7[[#This Row],[Year]],"-W",HelpMe7[[#This Row],[Week'#]])</f>
        <v>#VALUE!</v>
      </c>
      <c r="AE844" s="228" t="str">
        <f>IFERROR(VLOOKUP(HelpMe7[[#This Row],[ID]],CGTracker[#All],11,FALSE),"No CG Status Found")</f>
        <v>No CG Status Found</v>
      </c>
      <c r="AF844" s="228" t="e">
        <f>MONTH(TEXT(HelpMe7[[#This Row],[Updated Creation Date]],"mmm dd, yyyy hh:mm"))</f>
        <v>#VALUE!</v>
      </c>
      <c r="AG844" s="228" t="e">
        <f>_xlfn.CONCAT(HelpMe7[[#This Row],[Year]],"-M",HelpMe7[[#This Row],[Month]])</f>
        <v>#VALUE!</v>
      </c>
      <c r="AH844" s="228" t="str">
        <f ca="1">IF(HelpMe7[[#This Row],[Age]]&lt;2,"Less than 2",IF(HelpMe7[[#This Row],[Age]]&lt;5,"From 2 to 5",IF(HelpMe7[[#This Row],[Age]]&lt;10,"From 5 to 10","More than 10")))</f>
        <v>More than 10</v>
      </c>
      <c r="AI8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45604.517361111109</v>
      </c>
      <c r="AJ8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45" spans="1:36" ht="26">
      <c r="A845" s="237" t="s">
        <v>6803</v>
      </c>
      <c r="B845" s="224" t="s">
        <v>117</v>
      </c>
      <c r="C845" s="224" t="s">
        <v>861</v>
      </c>
      <c r="D845" s="1" t="s">
        <v>6804</v>
      </c>
      <c r="E845" s="224" t="s">
        <v>2295</v>
      </c>
      <c r="F845" s="224" t="s">
        <v>843</v>
      </c>
      <c r="G845" s="224" t="s">
        <v>844</v>
      </c>
      <c r="H845" s="224" t="s">
        <v>403</v>
      </c>
      <c r="I845" s="227" t="s">
        <v>6805</v>
      </c>
      <c r="J845" s="225" t="s">
        <v>6806</v>
      </c>
      <c r="K845" s="224" t="s">
        <v>885</v>
      </c>
      <c r="L845" s="225" t="s">
        <v>6797</v>
      </c>
      <c r="M845" s="224" t="s">
        <v>2295</v>
      </c>
      <c r="N845" s="224" t="s">
        <v>1177</v>
      </c>
      <c r="O845" s="224" t="s">
        <v>848</v>
      </c>
      <c r="P845" s="225" t="s">
        <v>6797</v>
      </c>
      <c r="Q845" s="224" t="s">
        <v>795</v>
      </c>
      <c r="R845" s="225" t="s">
        <v>6807</v>
      </c>
      <c r="S845" s="225" t="s">
        <v>6807</v>
      </c>
      <c r="T845" s="225" t="s">
        <v>6806</v>
      </c>
      <c r="U845" s="224" t="s">
        <v>885</v>
      </c>
      <c r="V845" s="224" t="s">
        <v>1260</v>
      </c>
      <c r="W845" s="224" t="s">
        <v>888</v>
      </c>
      <c r="X845" s="228" t="str">
        <f>VLOOKUP(HelpMe7[[#This Row],[Technician]],Technicians[#All],3,FALSE)</f>
        <v>RAK Ceramics</v>
      </c>
      <c r="Y845" s="228" t="str">
        <f>VLOOKUP(HelpMe7[[#This Row],[Technician]],Technicians[#All],2,FALSE)</f>
        <v>SAP Basis</v>
      </c>
      <c r="Z845" s="230" t="e">
        <f>IF((TEXT("Oct 28, 2024 00:00 AM","mmm dd, yyyy hh:mm") - TEXT(HelpMe7[[#This Row],[Updated Creation Date]],"mmm dd, yyyy hh:mm"))&gt;0, "Yes","No")</f>
        <v>#VALUE!</v>
      </c>
      <c r="AA845" s="230">
        <f ca="1">IF(HelpMe7[[#This Row],[Updated Resolved Date]]="-",NOW()-TEXT(HelpMe7[[#This Row],[Updated Creation Date]],"mmm dd, yyyy hh:mm"),HelpMe7[[#This Row],[Updated Resolved Date]]-HelpMe7[[#This Row],[Updated Creation Date]])</f>
        <v>0.12152777778101154</v>
      </c>
      <c r="AB845" s="231" t="e">
        <f>YEAR(TEXT(HelpMe7[[#This Row],[Updated Creation Date]],"mmm dd, yyyy hh:mm"))</f>
        <v>#VALUE!</v>
      </c>
      <c r="AC845" s="228" t="e">
        <f>WEEKNUM(TEXT(HelpMe7[[#This Row],[Updated Creation Date]],"mmm dd, yyyy hh:mm"),2)</f>
        <v>#VALUE!</v>
      </c>
      <c r="AD845" s="228" t="e">
        <f>_xlfn.CONCAT(HelpMe7[[#This Row],[Year]],"-W",HelpMe7[[#This Row],[Week'#]])</f>
        <v>#VALUE!</v>
      </c>
      <c r="AE845" s="228" t="str">
        <f>IFERROR(VLOOKUP(HelpMe7[[#This Row],[ID]],CGTracker[#All],11,FALSE),"No CG Status Found")</f>
        <v>No CG Status Found</v>
      </c>
      <c r="AF845" s="228" t="e">
        <f>MONTH(TEXT(HelpMe7[[#This Row],[Updated Creation Date]],"mmm dd, yyyy hh:mm"))</f>
        <v>#VALUE!</v>
      </c>
      <c r="AG845" s="228" t="e">
        <f>_xlfn.CONCAT(HelpMe7[[#This Row],[Year]],"-M",HelpMe7[[#This Row],[Month]])</f>
        <v>#VALUE!</v>
      </c>
      <c r="AH845" s="228" t="str">
        <f ca="1">IF(HelpMe7[[#This Row],[Age]]&lt;2,"Less than 2",IF(HelpMe7[[#This Row],[Age]]&lt;5,"From 2 to 5",IF(HelpMe7[[#This Row],[Age]]&lt;10,"From 5 to 10","More than 10")))</f>
        <v>Less than 2</v>
      </c>
      <c r="AI8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45607.365972222222</v>
      </c>
      <c r="AJ8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45607.487500000003</v>
      </c>
    </row>
    <row r="846" spans="1:36" ht="14.5">
      <c r="A846" s="237" t="s">
        <v>6808</v>
      </c>
      <c r="B846" s="224" t="s">
        <v>117</v>
      </c>
      <c r="C846" s="224" t="s">
        <v>861</v>
      </c>
      <c r="D846" s="1" t="s">
        <v>1284</v>
      </c>
      <c r="E846" s="224" t="s">
        <v>1285</v>
      </c>
      <c r="F846" s="224" t="s">
        <v>870</v>
      </c>
      <c r="G846" s="224" t="s">
        <v>864</v>
      </c>
      <c r="H846" s="224" t="s">
        <v>268</v>
      </c>
      <c r="I846" s="227" t="s">
        <v>6809</v>
      </c>
      <c r="J846" s="225" t="s">
        <v>6810</v>
      </c>
      <c r="K846" s="224" t="s">
        <v>845</v>
      </c>
      <c r="L846" s="225" t="s">
        <v>1260</v>
      </c>
      <c r="M846" s="224" t="s">
        <v>1285</v>
      </c>
      <c r="N846" s="224" t="s">
        <v>860</v>
      </c>
      <c r="O846" s="224" t="s">
        <v>848</v>
      </c>
      <c r="P846" s="225" t="s">
        <v>6811</v>
      </c>
      <c r="Q846" s="224" t="s">
        <v>795</v>
      </c>
      <c r="R846" s="225" t="s">
        <v>1260</v>
      </c>
      <c r="S846" s="225" t="s">
        <v>6812</v>
      </c>
      <c r="T846" s="225" t="s">
        <v>6810</v>
      </c>
      <c r="U846" s="224" t="s">
        <v>845</v>
      </c>
      <c r="V846" s="224" t="s">
        <v>6813</v>
      </c>
      <c r="W846" s="224" t="s">
        <v>850</v>
      </c>
      <c r="X846" s="228" t="str">
        <f>VLOOKUP(HelpMe7[[#This Row],[Technician]],Technicians[#All],3,FALSE)</f>
        <v>Capgemini</v>
      </c>
      <c r="Y846" s="228" t="str">
        <f>VLOOKUP(HelpMe7[[#This Row],[Technician]],Technicians[#All],2,FALSE)</f>
        <v>SAP MM</v>
      </c>
      <c r="Z846" s="233" t="e">
        <f>IF((TEXT("Oct 28, 2024 00:00 AM","mmm dd, yyyy hh:mm") - TEXT(HelpMe7[[#This Row],[Updated Creation Date]],"mmm dd, yyyy hh:mm"))&gt;0, "Yes","No")</f>
        <v>#VALUE!</v>
      </c>
      <c r="AA846" s="230">
        <f ca="1">IF(HelpMe7[[#This Row],[Updated Resolved Date]]="-",NOW()-TEXT(HelpMe7[[#This Row],[Updated Creation Date]],"mmm dd, yyyy hh:mm"),HelpMe7[[#This Row],[Updated Resolved Date]]-HelpMe7[[#This Row],[Updated Creation Date]])</f>
        <v>44.376973495367565</v>
      </c>
      <c r="AB846" s="231" t="e">
        <f>YEAR(TEXT(HelpMe7[[#This Row],[Updated Creation Date]],"mmm dd, yyyy hh:mm"))</f>
        <v>#VALUE!</v>
      </c>
      <c r="AC846" s="228" t="e">
        <f>WEEKNUM(TEXT(HelpMe7[[#This Row],[Updated Creation Date]],"mmm dd, yyyy hh:mm"),2)</f>
        <v>#VALUE!</v>
      </c>
      <c r="AD846" s="228" t="e">
        <f>_xlfn.CONCAT(HelpMe7[[#This Row],[Year]],"-W",HelpMe7[[#This Row],[Week'#]])</f>
        <v>#VALUE!</v>
      </c>
      <c r="AE846" s="228" t="str">
        <f>IFERROR(VLOOKUP(HelpMe7[[#This Row],[ID]],CGTracker[#All],11,FALSE),"No CG Status Found")</f>
        <v>No CG Status Found</v>
      </c>
      <c r="AF846" s="228" t="e">
        <f>MONTH(TEXT(HelpMe7[[#This Row],[Updated Creation Date]],"mmm dd, yyyy hh:mm"))</f>
        <v>#VALUE!</v>
      </c>
      <c r="AG846" s="228" t="e">
        <f>_xlfn.CONCAT(HelpMe7[[#This Row],[Year]],"-M",HelpMe7[[#This Row],[Month]])</f>
        <v>#VALUE!</v>
      </c>
      <c r="AH846" s="228" t="str">
        <f ca="1">IF(HelpMe7[[#This Row],[Age]]&lt;2,"Less than 2",IF(HelpMe7[[#This Row],[Age]]&lt;5,"From 2 to 5",IF(HelpMe7[[#This Row],[Age]]&lt;10,"From 5 to 10","More than 10")))</f>
        <v>More than 10</v>
      </c>
      <c r="AI8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45608.408333333333</v>
      </c>
      <c r="AJ8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47" spans="1:36" ht="14.5">
      <c r="A847" s="237" t="s">
        <v>6814</v>
      </c>
      <c r="B847" s="224" t="s">
        <v>156</v>
      </c>
      <c r="C847" s="224" t="s">
        <v>795</v>
      </c>
      <c r="D847" s="1" t="s">
        <v>6815</v>
      </c>
      <c r="E847" s="224" t="s">
        <v>1075</v>
      </c>
      <c r="F847" s="224" t="s">
        <v>870</v>
      </c>
      <c r="G847" s="224" t="s">
        <v>864</v>
      </c>
      <c r="H847" s="224" t="s">
        <v>403</v>
      </c>
      <c r="I847" s="227" t="s">
        <v>6816</v>
      </c>
      <c r="J847" s="225" t="s">
        <v>6817</v>
      </c>
      <c r="K847" s="224" t="s">
        <v>845</v>
      </c>
      <c r="L847" s="225" t="s">
        <v>6818</v>
      </c>
      <c r="M847" s="224" t="s">
        <v>1075</v>
      </c>
      <c r="N847" s="224" t="s">
        <v>968</v>
      </c>
      <c r="O847" s="224" t="s">
        <v>848</v>
      </c>
      <c r="P847" s="225" t="s">
        <v>6818</v>
      </c>
      <c r="Q847" s="224" t="s">
        <v>795</v>
      </c>
      <c r="R847" s="225" t="s">
        <v>6819</v>
      </c>
      <c r="S847" s="225" t="s">
        <v>6819</v>
      </c>
      <c r="T847" s="225" t="s">
        <v>6817</v>
      </c>
      <c r="U847" s="224" t="s">
        <v>1260</v>
      </c>
      <c r="V847" s="224" t="s">
        <v>1260</v>
      </c>
      <c r="W847" s="224" t="s">
        <v>850</v>
      </c>
      <c r="X847" s="228" t="str">
        <f>VLOOKUP(HelpMe7[[#This Row],[Technician]],Technicians[#All],3,FALSE)</f>
        <v>Capgemini</v>
      </c>
      <c r="Y847" s="228" t="str">
        <f>VLOOKUP(HelpMe7[[#This Row],[Technician]],Technicians[#All],2,FALSE)</f>
        <v>SAP MM</v>
      </c>
      <c r="Z847" s="233" t="e">
        <f>IF((TEXT("Oct 28, 2024 00:00 AM","mmm dd, yyyy hh:mm") - TEXT(HelpMe7[[#This Row],[Updated Creation Date]],"mmm dd, yyyy hh:mm"))&gt;0, "Yes","No")</f>
        <v>#VALUE!</v>
      </c>
      <c r="AA847" s="230">
        <f ca="1">IF(HelpMe7[[#This Row],[Updated Resolved Date]]="-",NOW()-TEXT(HelpMe7[[#This Row],[Updated Creation Date]],"mmm dd, yyyy hh:mm"),HelpMe7[[#This Row],[Updated Resolved Date]]-HelpMe7[[#This Row],[Updated Creation Date]])</f>
        <v>2.2534722222262644</v>
      </c>
      <c r="AB847" s="231" t="e">
        <f>YEAR(TEXT(HelpMe7[[#This Row],[Updated Creation Date]],"mmm dd, yyyy hh:mm"))</f>
        <v>#VALUE!</v>
      </c>
      <c r="AC847" s="228" t="e">
        <f>WEEKNUM(TEXT(HelpMe7[[#This Row],[Updated Creation Date]],"mmm dd, yyyy hh:mm"),2)</f>
        <v>#VALUE!</v>
      </c>
      <c r="AD847" s="228" t="e">
        <f>_xlfn.CONCAT(HelpMe7[[#This Row],[Year]],"-W",HelpMe7[[#This Row],[Week'#]])</f>
        <v>#VALUE!</v>
      </c>
      <c r="AE847" s="228" t="str">
        <f>IFERROR(VLOOKUP(HelpMe7[[#This Row],[ID]],CGTracker[#All],11,FALSE),"No CG Status Found")</f>
        <v>No CG Status Found</v>
      </c>
      <c r="AF847" s="228" t="e">
        <f>MONTH(TEXT(HelpMe7[[#This Row],[Updated Creation Date]],"mmm dd, yyyy hh:mm"))</f>
        <v>#VALUE!</v>
      </c>
      <c r="AG847" s="228" t="e">
        <f>_xlfn.CONCAT(HelpMe7[[#This Row],[Year]],"-M",HelpMe7[[#This Row],[Month]])</f>
        <v>#VALUE!</v>
      </c>
      <c r="AH847" s="228" t="str">
        <f ca="1">IF(HelpMe7[[#This Row],[Age]]&lt;2,"Less than 2",IF(HelpMe7[[#This Row],[Age]]&lt;5,"From 2 to 5",IF(HelpMe7[[#This Row],[Age]]&lt;10,"From 5 to 10","More than 10")))</f>
        <v>From 2 to 5</v>
      </c>
      <c r="AI8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45609.67291666667</v>
      </c>
    </row>
    <row r="848" spans="1:36" ht="26">
      <c r="A848" s="237" t="s">
        <v>6820</v>
      </c>
      <c r="B848" s="224" t="s">
        <v>117</v>
      </c>
      <c r="C848" s="224" t="s">
        <v>861</v>
      </c>
      <c r="D848" s="1" t="s">
        <v>1859</v>
      </c>
      <c r="E848" s="224" t="s">
        <v>1024</v>
      </c>
      <c r="F848" s="224" t="s">
        <v>843</v>
      </c>
      <c r="G848" s="224" t="s">
        <v>844</v>
      </c>
      <c r="H848" s="224" t="s">
        <v>403</v>
      </c>
      <c r="I848" s="227" t="s">
        <v>6783</v>
      </c>
      <c r="J848" s="225" t="s">
        <v>6821</v>
      </c>
      <c r="K848" s="224" t="s">
        <v>885</v>
      </c>
      <c r="L848" s="225" t="s">
        <v>6822</v>
      </c>
      <c r="M848" s="224" t="s">
        <v>1024</v>
      </c>
      <c r="N848" s="224" t="s">
        <v>860</v>
      </c>
      <c r="O848" s="224" t="s">
        <v>848</v>
      </c>
      <c r="P848" s="225" t="s">
        <v>6822</v>
      </c>
      <c r="Q848" s="224" t="s">
        <v>795</v>
      </c>
      <c r="R848" s="225" t="s">
        <v>6823</v>
      </c>
      <c r="S848" s="225" t="s">
        <v>6823</v>
      </c>
      <c r="T848" s="225" t="s">
        <v>6821</v>
      </c>
      <c r="U848" s="224" t="s">
        <v>885</v>
      </c>
      <c r="V848" s="224" t="s">
        <v>1260</v>
      </c>
      <c r="W848" s="224" t="s">
        <v>888</v>
      </c>
      <c r="X848" s="228" t="str">
        <f>VLOOKUP(HelpMe7[[#This Row],[Technician]],Technicians[#All],3,FALSE)</f>
        <v>RAK Ceramics</v>
      </c>
      <c r="Y848" s="228" t="str">
        <f>VLOOKUP(HelpMe7[[#This Row],[Technician]],Technicians[#All],2,FALSE)</f>
        <v>SAP Basis</v>
      </c>
      <c r="Z848" s="230" t="e">
        <f>IF((TEXT("Oct 28, 2024 00:00 AM","mmm dd, yyyy hh:mm") - TEXT(HelpMe7[[#This Row],[Updated Creation Date]],"mmm dd, yyyy hh:mm"))&gt;0, "Yes","No")</f>
        <v>#VALUE!</v>
      </c>
      <c r="AA848" s="230">
        <f ca="1">IF(HelpMe7[[#This Row],[Updated Resolved Date]]="-",NOW()-TEXT(HelpMe7[[#This Row],[Updated Creation Date]],"mmm dd, yyyy hh:mm"),HelpMe7[[#This Row],[Updated Resolved Date]]-HelpMe7[[#This Row],[Updated Creation Date]])</f>
        <v>0.16527777777810115</v>
      </c>
      <c r="AB848" s="231" t="e">
        <f>YEAR(TEXT(HelpMe7[[#This Row],[Updated Creation Date]],"mmm dd, yyyy hh:mm"))</f>
        <v>#VALUE!</v>
      </c>
      <c r="AC848" s="228" t="e">
        <f>WEEKNUM(TEXT(HelpMe7[[#This Row],[Updated Creation Date]],"mmm dd, yyyy hh:mm"),2)</f>
        <v>#VALUE!</v>
      </c>
      <c r="AD848" s="228" t="e">
        <f>_xlfn.CONCAT(HelpMe7[[#This Row],[Year]],"-W",HelpMe7[[#This Row],[Week'#]])</f>
        <v>#VALUE!</v>
      </c>
      <c r="AE848" s="228" t="str">
        <f>IFERROR(VLOOKUP(HelpMe7[[#This Row],[ID]],CGTracker[#All],11,FALSE),"No CG Status Found")</f>
        <v>No CG Status Found</v>
      </c>
      <c r="AF848" s="228" t="e">
        <f>MONTH(TEXT(HelpMe7[[#This Row],[Updated Creation Date]],"mmm dd, yyyy hh:mm"))</f>
        <v>#VALUE!</v>
      </c>
      <c r="AG848" s="228" t="e">
        <f>_xlfn.CONCAT(HelpMe7[[#This Row],[Year]],"-M",HelpMe7[[#This Row],[Month]])</f>
        <v>#VALUE!</v>
      </c>
      <c r="AH848" s="228" t="str">
        <f ca="1">IF(HelpMe7[[#This Row],[Age]]&lt;2,"Less than 2",IF(HelpMe7[[#This Row],[Age]]&lt;5,"From 2 to 5",IF(HelpMe7[[#This Row],[Age]]&lt;10,"From 5 to 10","More than 10")))</f>
        <v>Less than 2</v>
      </c>
      <c r="AI8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45604.466666666667</v>
      </c>
      <c r="AJ8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45604.631944444445</v>
      </c>
    </row>
    <row r="849" spans="1:36" ht="26">
      <c r="A849" s="237" t="s">
        <v>6824</v>
      </c>
      <c r="B849" s="224" t="s">
        <v>117</v>
      </c>
      <c r="C849" s="224" t="s">
        <v>906</v>
      </c>
      <c r="D849" s="1" t="s">
        <v>2310</v>
      </c>
      <c r="E849" s="224" t="s">
        <v>1740</v>
      </c>
      <c r="F849" s="224" t="s">
        <v>843</v>
      </c>
      <c r="G849" s="224" t="s">
        <v>844</v>
      </c>
      <c r="H849" s="224" t="s">
        <v>403</v>
      </c>
      <c r="I849" s="227" t="s">
        <v>6816</v>
      </c>
      <c r="J849" s="225" t="s">
        <v>6825</v>
      </c>
      <c r="K849" s="224" t="s">
        <v>885</v>
      </c>
      <c r="L849" s="225" t="s">
        <v>6826</v>
      </c>
      <c r="M849" s="224" t="s">
        <v>1740</v>
      </c>
      <c r="N849" s="224" t="s">
        <v>927</v>
      </c>
      <c r="O849" s="224" t="s">
        <v>848</v>
      </c>
      <c r="P849" s="225" t="s">
        <v>6826</v>
      </c>
      <c r="Q849" s="224" t="s">
        <v>861</v>
      </c>
      <c r="R849" s="225" t="s">
        <v>6827</v>
      </c>
      <c r="S849" s="225" t="s">
        <v>6828</v>
      </c>
      <c r="T849" s="225" t="s">
        <v>6825</v>
      </c>
      <c r="U849" s="224" t="s">
        <v>885</v>
      </c>
      <c r="V849" s="224" t="s">
        <v>1260</v>
      </c>
      <c r="W849" s="224" t="s">
        <v>888</v>
      </c>
      <c r="X849" s="228" t="str">
        <f>VLOOKUP(HelpMe7[[#This Row],[Technician]],Technicians[#All],3,FALSE)</f>
        <v>RAK Ceramics</v>
      </c>
      <c r="Y849" s="228" t="str">
        <f>VLOOKUP(HelpMe7[[#This Row],[Technician]],Technicians[#All],2,FALSE)</f>
        <v>SAP Basis</v>
      </c>
      <c r="Z849" s="230" t="e">
        <f>IF((TEXT("Oct 28, 2024 00:00 AM","mmm dd, yyyy hh:mm") - TEXT(HelpMe7[[#This Row],[Updated Creation Date]],"mmm dd, yyyy hh:mm"))&gt;0, "Yes","No")</f>
        <v>#VALUE!</v>
      </c>
      <c r="AA849" s="230">
        <f ca="1">IF(HelpMe7[[#This Row],[Updated Resolved Date]]="-",NOW()-TEXT(HelpMe7[[#This Row],[Updated Creation Date]],"mmm dd, yyyy hh:mm"),HelpMe7[[#This Row],[Updated Resolved Date]]-HelpMe7[[#This Row],[Updated Creation Date]])</f>
        <v>2.3090277777810115</v>
      </c>
      <c r="AB849" s="231" t="e">
        <f>YEAR(TEXT(HelpMe7[[#This Row],[Updated Creation Date]],"mmm dd, yyyy hh:mm"))</f>
        <v>#VALUE!</v>
      </c>
      <c r="AC849" s="228" t="e">
        <f>WEEKNUM(TEXT(HelpMe7[[#This Row],[Updated Creation Date]],"mmm dd, yyyy hh:mm"),2)</f>
        <v>#VALUE!</v>
      </c>
      <c r="AD849" s="228" t="e">
        <f>_xlfn.CONCAT(HelpMe7[[#This Row],[Year]],"-W",HelpMe7[[#This Row],[Week'#]])</f>
        <v>#VALUE!</v>
      </c>
      <c r="AE849" s="228" t="str">
        <f>IFERROR(VLOOKUP(HelpMe7[[#This Row],[ID]],CGTracker[#All],11,FALSE),"No CG Status Found")</f>
        <v>No CG Status Found</v>
      </c>
      <c r="AF849" s="228" t="e">
        <f>MONTH(TEXT(HelpMe7[[#This Row],[Updated Creation Date]],"mmm dd, yyyy hh:mm"))</f>
        <v>#VALUE!</v>
      </c>
      <c r="AG849" s="228" t="e">
        <f>_xlfn.CONCAT(HelpMe7[[#This Row],[Year]],"-M",HelpMe7[[#This Row],[Month]])</f>
        <v>#VALUE!</v>
      </c>
      <c r="AH849" s="228" t="str">
        <f ca="1">IF(HelpMe7[[#This Row],[Age]]&lt;2,"Less than 2",IF(HelpMe7[[#This Row],[Age]]&lt;5,"From 2 to 5",IF(HelpMe7[[#This Row],[Age]]&lt;10,"From 5 to 10","More than 10")))</f>
        <v>From 2 to 5</v>
      </c>
      <c r="AI8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45609.728472222225</v>
      </c>
    </row>
    <row r="850" spans="1:36" ht="14.5">
      <c r="A850" s="237" t="s">
        <v>6829</v>
      </c>
      <c r="B850" s="224" t="s">
        <v>117</v>
      </c>
      <c r="C850" s="224" t="s">
        <v>795</v>
      </c>
      <c r="D850" s="1" t="s">
        <v>1060</v>
      </c>
      <c r="E850" s="224" t="s">
        <v>1061</v>
      </c>
      <c r="F850" s="224" t="s">
        <v>1062</v>
      </c>
      <c r="G850" s="224" t="s">
        <v>864</v>
      </c>
      <c r="H850" s="224" t="s">
        <v>268</v>
      </c>
      <c r="I850" s="227" t="s">
        <v>6830</v>
      </c>
      <c r="J850" s="225" t="s">
        <v>6831</v>
      </c>
      <c r="K850" s="224" t="s">
        <v>845</v>
      </c>
      <c r="L850" s="225" t="s">
        <v>1260</v>
      </c>
      <c r="M850" s="224" t="s">
        <v>948</v>
      </c>
      <c r="N850" s="224" t="s">
        <v>1063</v>
      </c>
      <c r="O850" s="224" t="s">
        <v>848</v>
      </c>
      <c r="P850" s="225" t="s">
        <v>6832</v>
      </c>
      <c r="Q850" s="224" t="s">
        <v>795</v>
      </c>
      <c r="R850" s="225" t="s">
        <v>1260</v>
      </c>
      <c r="S850" s="225" t="s">
        <v>1260</v>
      </c>
      <c r="T850" s="225" t="s">
        <v>6831</v>
      </c>
      <c r="U850" s="224" t="s">
        <v>845</v>
      </c>
      <c r="V850" s="224" t="s">
        <v>6833</v>
      </c>
      <c r="W850" s="224" t="s">
        <v>850</v>
      </c>
      <c r="X850" s="228" t="str">
        <f>VLOOKUP(HelpMe7[[#This Row],[Technician]],Technicians[#All],3,FALSE)</f>
        <v>RAK Ceramics</v>
      </c>
      <c r="Y850" s="228" t="str">
        <f>VLOOKUP(HelpMe7[[#This Row],[Technician]],Technicians[#All],2,FALSE)</f>
        <v>SAP MM</v>
      </c>
      <c r="Z850" s="230" t="e">
        <f>IF((TEXT("Oct 28, 2024 00:00 AM","mmm dd, yyyy hh:mm") - TEXT(HelpMe7[[#This Row],[Updated Creation Date]],"mmm dd, yyyy hh:mm"))&gt;0, "Yes","No")</f>
        <v>#VALUE!</v>
      </c>
      <c r="AA850" s="230">
        <f ca="1">IF(HelpMe7[[#This Row],[Updated Resolved Date]]="-",NOW()-TEXT(HelpMe7[[#This Row],[Updated Creation Date]],"mmm dd, yyyy hh:mm"),HelpMe7[[#This Row],[Updated Resolved Date]]-HelpMe7[[#This Row],[Updated Creation Date]])</f>
        <v>45.388084606478515</v>
      </c>
      <c r="AB850" s="231" t="e">
        <f>YEAR(TEXT(HelpMe7[[#This Row],[Updated Creation Date]],"mmm dd, yyyy hh:mm"))</f>
        <v>#VALUE!</v>
      </c>
      <c r="AC850" s="228" t="e">
        <f>WEEKNUM(TEXT(HelpMe7[[#This Row],[Updated Creation Date]],"mmm dd, yyyy hh:mm"),2)</f>
        <v>#VALUE!</v>
      </c>
      <c r="AD850" s="228" t="e">
        <f>_xlfn.CONCAT(HelpMe7[[#This Row],[Year]],"-W",HelpMe7[[#This Row],[Week'#]])</f>
        <v>#VALUE!</v>
      </c>
      <c r="AE850" s="228" t="str">
        <f>IFERROR(VLOOKUP(HelpMe7[[#This Row],[ID]],CGTracker[#All],11,FALSE),"No CG Status Found")</f>
        <v>No CG Status Found</v>
      </c>
      <c r="AF850" s="228" t="e">
        <f>MONTH(TEXT(HelpMe7[[#This Row],[Updated Creation Date]],"mmm dd, yyyy hh:mm"))</f>
        <v>#VALUE!</v>
      </c>
      <c r="AG850" s="228" t="e">
        <f>_xlfn.CONCAT(HelpMe7[[#This Row],[Year]],"-M",HelpMe7[[#This Row],[Month]])</f>
        <v>#VALUE!</v>
      </c>
      <c r="AH850" s="228" t="str">
        <f ca="1">IF(HelpMe7[[#This Row],[Age]]&lt;2,"Less than 2",IF(HelpMe7[[#This Row],[Age]]&lt;5,"From 2 to 5",IF(HelpMe7[[#This Row],[Age]]&lt;10,"From 5 to 10","More than 10")))</f>
        <v>More than 10</v>
      </c>
      <c r="AI8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45607.397222222222</v>
      </c>
      <c r="AJ8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51" spans="1:36" ht="14.5">
      <c r="A851" s="237" t="s">
        <v>6834</v>
      </c>
      <c r="B851" s="224" t="s">
        <v>156</v>
      </c>
      <c r="C851" s="224" t="s">
        <v>795</v>
      </c>
      <c r="D851" s="1" t="s">
        <v>2254</v>
      </c>
      <c r="E851" s="224" t="s">
        <v>985</v>
      </c>
      <c r="F851" s="224" t="s">
        <v>223</v>
      </c>
      <c r="G851" s="224" t="s">
        <v>942</v>
      </c>
      <c r="H851" s="224" t="s">
        <v>268</v>
      </c>
      <c r="I851" s="227" t="s">
        <v>6835</v>
      </c>
      <c r="J851" s="225" t="s">
        <v>6806</v>
      </c>
      <c r="K851" s="224" t="s">
        <v>845</v>
      </c>
      <c r="L851" s="225" t="s">
        <v>1260</v>
      </c>
      <c r="M851" s="224" t="s">
        <v>846</v>
      </c>
      <c r="N851" s="224" t="s">
        <v>891</v>
      </c>
      <c r="O851" s="224" t="s">
        <v>848</v>
      </c>
      <c r="P851" s="225" t="s">
        <v>6836</v>
      </c>
      <c r="Q851" s="224" t="s">
        <v>795</v>
      </c>
      <c r="R851" s="225" t="s">
        <v>1260</v>
      </c>
      <c r="S851" s="225" t="s">
        <v>6837</v>
      </c>
      <c r="T851" s="225" t="s">
        <v>6806</v>
      </c>
      <c r="U851" s="224" t="s">
        <v>1260</v>
      </c>
      <c r="V851" s="224" t="s">
        <v>6838</v>
      </c>
      <c r="W851" s="224" t="s">
        <v>850</v>
      </c>
      <c r="X851" s="228" t="str">
        <f>VLOOKUP(HelpMe7[[#This Row],[Technician]],Technicians[#All],3,FALSE)</f>
        <v>Capgemini</v>
      </c>
      <c r="Y851" s="228" t="str">
        <f>VLOOKUP(HelpMe7[[#This Row],[Technician]],Technicians[#All],2,FALSE)</f>
        <v>SAP HCM</v>
      </c>
      <c r="Z851" s="230" t="e">
        <f>IF((TEXT("Oct 28, 2024 00:00 AM","mmm dd, yyyy hh:mm") - TEXT(HelpMe7[[#This Row],[Updated Creation Date]],"mmm dd, yyyy hh:mm"))&gt;0, "Yes","No")</f>
        <v>#VALUE!</v>
      </c>
      <c r="AA851" s="230">
        <f ca="1">IF(HelpMe7[[#This Row],[Updated Resolved Date]]="-",NOW()-TEXT(HelpMe7[[#This Row],[Updated Creation Date]],"mmm dd, yyyy hh:mm"),HelpMe7[[#This Row],[Updated Resolved Date]]-HelpMe7[[#This Row],[Updated Creation Date]])</f>
        <v>48.003362384253705</v>
      </c>
      <c r="AB851" s="231" t="e">
        <f>YEAR(TEXT(HelpMe7[[#This Row],[Updated Creation Date]],"mmm dd, yyyy hh:mm"))</f>
        <v>#VALUE!</v>
      </c>
      <c r="AC851" s="228" t="e">
        <f>WEEKNUM(TEXT(HelpMe7[[#This Row],[Updated Creation Date]],"mmm dd, yyyy hh:mm"),2)</f>
        <v>#VALUE!</v>
      </c>
      <c r="AD851" s="228" t="e">
        <f>_xlfn.CONCAT(HelpMe7[[#This Row],[Year]],"-W",HelpMe7[[#This Row],[Week'#]])</f>
        <v>#VALUE!</v>
      </c>
      <c r="AE851" s="228" t="str">
        <f>IFERROR(VLOOKUP(HelpMe7[[#This Row],[ID]],CGTracker[#All],11,FALSE),"No CG Status Found")</f>
        <v>No CG Status Found</v>
      </c>
      <c r="AF851" s="228" t="e">
        <f>MONTH(TEXT(HelpMe7[[#This Row],[Updated Creation Date]],"mmm dd, yyyy hh:mm"))</f>
        <v>#VALUE!</v>
      </c>
      <c r="AG851" s="228" t="e">
        <f>_xlfn.CONCAT(HelpMe7[[#This Row],[Year]],"-M",HelpMe7[[#This Row],[Month]])</f>
        <v>#VALUE!</v>
      </c>
      <c r="AH851" s="228" t="str">
        <f ca="1">IF(HelpMe7[[#This Row],[Age]]&lt;2,"Less than 2",IF(HelpMe7[[#This Row],[Age]]&lt;5,"From 2 to 5",IF(HelpMe7[[#This Row],[Age]]&lt;10,"From 5 to 10","More than 10")))</f>
        <v>More than 10</v>
      </c>
      <c r="AI8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45604.781944444447</v>
      </c>
      <c r="AJ8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52" spans="1:36" ht="14.5">
      <c r="A852" s="237" t="s">
        <v>6839</v>
      </c>
      <c r="B852" s="224" t="s">
        <v>156</v>
      </c>
      <c r="C852" s="224" t="s">
        <v>795</v>
      </c>
      <c r="D852" s="1" t="s">
        <v>327</v>
      </c>
      <c r="E852" s="224" t="s">
        <v>2434</v>
      </c>
      <c r="F852" s="224" t="s">
        <v>518</v>
      </c>
      <c r="G852" s="224" t="s">
        <v>516</v>
      </c>
      <c r="H852" s="224" t="s">
        <v>403</v>
      </c>
      <c r="I852" s="227" t="s">
        <v>6840</v>
      </c>
      <c r="J852" s="225" t="s">
        <v>6841</v>
      </c>
      <c r="K852" s="224" t="s">
        <v>845</v>
      </c>
      <c r="L852" s="225" t="s">
        <v>6842</v>
      </c>
      <c r="M852" s="224" t="s">
        <v>846</v>
      </c>
      <c r="N852" s="224" t="s">
        <v>1014</v>
      </c>
      <c r="O852" s="224" t="s">
        <v>848</v>
      </c>
      <c r="P852" s="225" t="s">
        <v>6842</v>
      </c>
      <c r="Q852" s="224" t="s">
        <v>795</v>
      </c>
      <c r="R852" s="225" t="s">
        <v>6843</v>
      </c>
      <c r="S852" s="225" t="s">
        <v>6843</v>
      </c>
      <c r="T852" s="225" t="s">
        <v>6841</v>
      </c>
      <c r="U852" s="224" t="s">
        <v>1260</v>
      </c>
      <c r="V852" s="224" t="s">
        <v>1260</v>
      </c>
      <c r="W852" s="224" t="s">
        <v>850</v>
      </c>
      <c r="X852" s="228" t="str">
        <f>VLOOKUP(HelpMe7[[#This Row],[Technician]],Technicians[#All],3,FALSE)</f>
        <v>Capgemini</v>
      </c>
      <c r="Y852" s="228" t="str">
        <f>VLOOKUP(HelpMe7[[#This Row],[Technician]],Technicians[#All],2,FALSE)</f>
        <v>SAP SD</v>
      </c>
      <c r="Z852" s="233" t="e">
        <f>IF((TEXT("Oct 28, 2024 00:00 AM","mmm dd, yyyy hh:mm") - TEXT(HelpMe7[[#This Row],[Updated Creation Date]],"mmm dd, yyyy hh:mm"))&gt;0, "Yes","No")</f>
        <v>#VALUE!</v>
      </c>
      <c r="AA852" s="230">
        <f ca="1">IF(HelpMe7[[#This Row],[Updated Resolved Date]]="-",NOW()-TEXT(HelpMe7[[#This Row],[Updated Creation Date]],"mmm dd, yyyy hh:mm"),HelpMe7[[#This Row],[Updated Resolved Date]]-HelpMe7[[#This Row],[Updated Creation Date]])</f>
        <v>2.077777777776646</v>
      </c>
      <c r="AB852" s="231" t="e">
        <f>YEAR(TEXT(HelpMe7[[#This Row],[Updated Creation Date]],"mmm dd, yyyy hh:mm"))</f>
        <v>#VALUE!</v>
      </c>
      <c r="AC852" s="228" t="e">
        <f>WEEKNUM(TEXT(HelpMe7[[#This Row],[Updated Creation Date]],"mmm dd, yyyy hh:mm"),2)</f>
        <v>#VALUE!</v>
      </c>
      <c r="AD852" s="228" t="e">
        <f>_xlfn.CONCAT(HelpMe7[[#This Row],[Year]],"-W",HelpMe7[[#This Row],[Week'#]])</f>
        <v>#VALUE!</v>
      </c>
      <c r="AE852" s="228" t="str">
        <f>IFERROR(VLOOKUP(HelpMe7[[#This Row],[ID]],CGTracker[#All],11,FALSE),"No CG Status Found")</f>
        <v>No CG Status Found</v>
      </c>
      <c r="AF852" s="228" t="e">
        <f>MONTH(TEXT(HelpMe7[[#This Row],[Updated Creation Date]],"mmm dd, yyyy hh:mm"))</f>
        <v>#VALUE!</v>
      </c>
      <c r="AG852" s="228" t="e">
        <f>_xlfn.CONCAT(HelpMe7[[#This Row],[Year]],"-M",HelpMe7[[#This Row],[Month]])</f>
        <v>#VALUE!</v>
      </c>
      <c r="AH852" s="228" t="str">
        <f ca="1">IF(HelpMe7[[#This Row],[Age]]&lt;2,"Less than 2",IF(HelpMe7[[#This Row],[Age]]&lt;5,"From 2 to 5",IF(HelpMe7[[#This Row],[Age]]&lt;10,"From 5 to 10","More than 10")))</f>
        <v>From 2 to 5</v>
      </c>
      <c r="AI8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45606.537499999999</v>
      </c>
      <c r="AJ8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45608.615277777775</v>
      </c>
    </row>
    <row r="853" spans="1:36" ht="14.5">
      <c r="A853" s="237" t="s">
        <v>6844</v>
      </c>
      <c r="B853" s="224" t="s">
        <v>156</v>
      </c>
      <c r="C853" s="224" t="s">
        <v>795</v>
      </c>
      <c r="D853" s="1" t="s">
        <v>332</v>
      </c>
      <c r="E853" s="224" t="s">
        <v>1075</v>
      </c>
      <c r="F853" s="224" t="s">
        <v>1062</v>
      </c>
      <c r="G853" s="224" t="s">
        <v>864</v>
      </c>
      <c r="H853" s="224" t="s">
        <v>403</v>
      </c>
      <c r="I853" s="227" t="s">
        <v>6845</v>
      </c>
      <c r="J853" s="225" t="s">
        <v>6846</v>
      </c>
      <c r="K853" s="224" t="s">
        <v>845</v>
      </c>
      <c r="L853" s="225" t="s">
        <v>6847</v>
      </c>
      <c r="M853" s="224" t="s">
        <v>1075</v>
      </c>
      <c r="N853" s="224" t="s">
        <v>968</v>
      </c>
      <c r="O853" s="224" t="s">
        <v>848</v>
      </c>
      <c r="P853" s="225" t="s">
        <v>6847</v>
      </c>
      <c r="Q853" s="224" t="s">
        <v>795</v>
      </c>
      <c r="R853" s="225" t="s">
        <v>6848</v>
      </c>
      <c r="S853" s="225" t="s">
        <v>6848</v>
      </c>
      <c r="T853" s="225" t="s">
        <v>6846</v>
      </c>
      <c r="U853" s="224" t="s">
        <v>1260</v>
      </c>
      <c r="V853" s="224" t="s">
        <v>1260</v>
      </c>
      <c r="W853" s="224" t="s">
        <v>850</v>
      </c>
      <c r="X853" s="228" t="str">
        <f>VLOOKUP(HelpMe7[[#This Row],[Technician]],Technicians[#All],3,FALSE)</f>
        <v>RAK Ceramics</v>
      </c>
      <c r="Y853" s="228" t="str">
        <f>VLOOKUP(HelpMe7[[#This Row],[Technician]],Technicians[#All],2,FALSE)</f>
        <v>SAP MM</v>
      </c>
      <c r="Z853" s="233" t="e">
        <f>IF((TEXT("Oct 28, 2024 00:00 AM","mmm dd, yyyy hh:mm") - TEXT(HelpMe7[[#This Row],[Updated Creation Date]],"mmm dd, yyyy hh:mm"))&gt;0, "Yes","No")</f>
        <v>#VALUE!</v>
      </c>
      <c r="AA853" s="230">
        <f ca="1">IF(HelpMe7[[#This Row],[Updated Resolved Date]]="-",NOW()-TEXT(HelpMe7[[#This Row],[Updated Creation Date]],"mmm dd, yyyy hh:mm"),HelpMe7[[#This Row],[Updated Resolved Date]]-HelpMe7[[#This Row],[Updated Creation Date]])</f>
        <v>8.9895833333357587</v>
      </c>
      <c r="AB853" s="231" t="e">
        <f>YEAR(TEXT(HelpMe7[[#This Row],[Updated Creation Date]],"mmm dd, yyyy hh:mm"))</f>
        <v>#VALUE!</v>
      </c>
      <c r="AC853" s="228" t="e">
        <f>WEEKNUM(TEXT(HelpMe7[[#This Row],[Updated Creation Date]],"mmm dd, yyyy hh:mm"),2)</f>
        <v>#VALUE!</v>
      </c>
      <c r="AD853" s="228" t="e">
        <f>_xlfn.CONCAT(HelpMe7[[#This Row],[Year]],"-W",HelpMe7[[#This Row],[Week'#]])</f>
        <v>#VALUE!</v>
      </c>
      <c r="AE853" s="228" t="str">
        <f>IFERROR(VLOOKUP(HelpMe7[[#This Row],[ID]],CGTracker[#All],11,FALSE),"No CG Status Found")</f>
        <v>No CG Status Found</v>
      </c>
      <c r="AF853" s="228" t="e">
        <f>MONTH(TEXT(HelpMe7[[#This Row],[Updated Creation Date]],"mmm dd, yyyy hh:mm"))</f>
        <v>#VALUE!</v>
      </c>
      <c r="AG853" s="228" t="e">
        <f>_xlfn.CONCAT(HelpMe7[[#This Row],[Year]],"-M",HelpMe7[[#This Row],[Month]])</f>
        <v>#VALUE!</v>
      </c>
      <c r="AH853" s="228" t="str">
        <f ca="1">IF(HelpMe7[[#This Row],[Age]]&lt;2,"Less than 2",IF(HelpMe7[[#This Row],[Age]]&lt;5,"From 2 to 5",IF(HelpMe7[[#This Row],[Age]]&lt;10,"From 5 to 10","More than 10")))</f>
        <v>From 5 to 10</v>
      </c>
      <c r="AI8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45607.645138888889</v>
      </c>
      <c r="AJ8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45616.634722222225</v>
      </c>
    </row>
    <row r="854" spans="1:36" ht="26">
      <c r="A854" s="237" t="s">
        <v>6849</v>
      </c>
      <c r="B854" s="224" t="s">
        <v>117</v>
      </c>
      <c r="C854" s="224" t="s">
        <v>881</v>
      </c>
      <c r="D854" s="1" t="s">
        <v>1791</v>
      </c>
      <c r="E854" s="224" t="s">
        <v>854</v>
      </c>
      <c r="F854" s="224" t="s">
        <v>854</v>
      </c>
      <c r="G854" s="224" t="s">
        <v>855</v>
      </c>
      <c r="H854" s="224" t="s">
        <v>268</v>
      </c>
      <c r="I854" s="227" t="s">
        <v>6850</v>
      </c>
      <c r="J854" s="225" t="s">
        <v>6851</v>
      </c>
      <c r="K854" s="224" t="s">
        <v>845</v>
      </c>
      <c r="L854" s="225" t="s">
        <v>1260</v>
      </c>
      <c r="M854" s="224" t="s">
        <v>854</v>
      </c>
      <c r="N854" s="224" t="s">
        <v>912</v>
      </c>
      <c r="O854" s="224" t="s">
        <v>848</v>
      </c>
      <c r="P854" s="225" t="s">
        <v>6852</v>
      </c>
      <c r="Q854" s="224" t="s">
        <v>881</v>
      </c>
      <c r="R854" s="225" t="s">
        <v>1260</v>
      </c>
      <c r="S854" s="225" t="s">
        <v>1260</v>
      </c>
      <c r="T854" s="225" t="s">
        <v>6851</v>
      </c>
      <c r="U854" s="224" t="s">
        <v>845</v>
      </c>
      <c r="V854" s="224" t="s">
        <v>6853</v>
      </c>
      <c r="W854" s="224" t="s">
        <v>850</v>
      </c>
      <c r="X854" s="228" t="str">
        <f>VLOOKUP(HelpMe7[[#This Row],[Technician]],Technicians[#All],3,FALSE)</f>
        <v>RAK Ceramics</v>
      </c>
      <c r="Y854" s="228" t="str">
        <f>VLOOKUP(HelpMe7[[#This Row],[Technician]],Technicians[#All],2,FALSE)</f>
        <v>SAP PP</v>
      </c>
      <c r="Z854" s="233" t="e">
        <f>IF((TEXT("Oct 28, 2024 00:00 AM","mmm dd, yyyy hh:mm") - TEXT(HelpMe7[[#This Row],[Updated Creation Date]],"mmm dd, yyyy hh:mm"))&gt;0, "Yes","No")</f>
        <v>#VALUE!</v>
      </c>
      <c r="AA854" s="230">
        <f ca="1">IF(HelpMe7[[#This Row],[Updated Resolved Date]]="-",NOW()-TEXT(HelpMe7[[#This Row],[Updated Creation Date]],"mmm dd, yyyy hh:mm"),HelpMe7[[#This Row],[Updated Resolved Date]]-HelpMe7[[#This Row],[Updated Creation Date]])</f>
        <v>45.283223495367565</v>
      </c>
      <c r="AB854" s="231" t="e">
        <f>YEAR(TEXT(HelpMe7[[#This Row],[Updated Creation Date]],"mmm dd, yyyy hh:mm"))</f>
        <v>#VALUE!</v>
      </c>
      <c r="AC854" s="228" t="e">
        <f>WEEKNUM(TEXT(HelpMe7[[#This Row],[Updated Creation Date]],"mmm dd, yyyy hh:mm"),2)</f>
        <v>#VALUE!</v>
      </c>
      <c r="AD854" s="228" t="e">
        <f>_xlfn.CONCAT(HelpMe7[[#This Row],[Year]],"-W",HelpMe7[[#This Row],[Week'#]])</f>
        <v>#VALUE!</v>
      </c>
      <c r="AE854" s="228" t="str">
        <f>IFERROR(VLOOKUP(HelpMe7[[#This Row],[ID]],CGTracker[#All],11,FALSE),"No CG Status Found")</f>
        <v>No CG Status Found</v>
      </c>
      <c r="AF854" s="228" t="e">
        <f>MONTH(TEXT(HelpMe7[[#This Row],[Updated Creation Date]],"mmm dd, yyyy hh:mm"))</f>
        <v>#VALUE!</v>
      </c>
      <c r="AG854" s="228" t="e">
        <f>_xlfn.CONCAT(HelpMe7[[#This Row],[Year]],"-M",HelpMe7[[#This Row],[Month]])</f>
        <v>#VALUE!</v>
      </c>
      <c r="AH854" s="228" t="str">
        <f ca="1">IF(HelpMe7[[#This Row],[Age]]&lt;2,"Less than 2",IF(HelpMe7[[#This Row],[Age]]&lt;5,"From 2 to 5",IF(HelpMe7[[#This Row],[Age]]&lt;10,"From 5 to 10","More than 10")))</f>
        <v>More than 10</v>
      </c>
      <c r="AI8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45607.502083333333</v>
      </c>
      <c r="AJ8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55" spans="1:36" ht="26">
      <c r="A855" s="237" t="s">
        <v>6854</v>
      </c>
      <c r="B855" s="224" t="s">
        <v>117</v>
      </c>
      <c r="C855" s="224" t="s">
        <v>795</v>
      </c>
      <c r="D855" s="1" t="s">
        <v>1798</v>
      </c>
      <c r="E855" s="224" t="s">
        <v>1799</v>
      </c>
      <c r="F855" s="224" t="s">
        <v>870</v>
      </c>
      <c r="G855" s="224" t="s">
        <v>864</v>
      </c>
      <c r="H855" s="224" t="s">
        <v>746</v>
      </c>
      <c r="I855" s="227" t="s">
        <v>6855</v>
      </c>
      <c r="J855" s="225" t="s">
        <v>6856</v>
      </c>
      <c r="K855" s="224" t="s">
        <v>845</v>
      </c>
      <c r="L855" s="225" t="s">
        <v>1260</v>
      </c>
      <c r="M855" s="224" t="s">
        <v>846</v>
      </c>
      <c r="N855" s="224" t="s">
        <v>968</v>
      </c>
      <c r="O855" s="224" t="s">
        <v>848</v>
      </c>
      <c r="P855" s="225" t="s">
        <v>6857</v>
      </c>
      <c r="Q855" s="224" t="s">
        <v>795</v>
      </c>
      <c r="R855" s="225" t="s">
        <v>1260</v>
      </c>
      <c r="S855" s="225" t="s">
        <v>6858</v>
      </c>
      <c r="T855" s="225" t="s">
        <v>6856</v>
      </c>
      <c r="U855" s="224" t="s">
        <v>845</v>
      </c>
      <c r="V855" s="224" t="s">
        <v>6859</v>
      </c>
      <c r="W855" s="224" t="s">
        <v>850</v>
      </c>
      <c r="X855" s="228" t="str">
        <f>VLOOKUP(HelpMe7[[#This Row],[Technician]],Technicians[#All],3,FALSE)</f>
        <v>Capgemini</v>
      </c>
      <c r="Y855" s="228" t="str">
        <f>VLOOKUP(HelpMe7[[#This Row],[Technician]],Technicians[#All],2,FALSE)</f>
        <v>SAP MM</v>
      </c>
      <c r="Z855" s="230" t="e">
        <f>IF((TEXT("Oct 28, 2024 00:00 AM","mmm dd, yyyy hh:mm") - TEXT(HelpMe7[[#This Row],[Updated Creation Date]],"mmm dd, yyyy hh:mm"))&gt;0, "Yes","No")</f>
        <v>#VALUE!</v>
      </c>
      <c r="AA855" s="230">
        <f ca="1">IF(HelpMe7[[#This Row],[Updated Resolved Date]]="-",NOW()-TEXT(HelpMe7[[#This Row],[Updated Creation Date]],"mmm dd, yyyy hh:mm"),HelpMe7[[#This Row],[Updated Resolved Date]]-HelpMe7[[#This Row],[Updated Creation Date]])</f>
        <v>44.360306828697503</v>
      </c>
      <c r="AB855" s="231" t="e">
        <f>YEAR(TEXT(HelpMe7[[#This Row],[Updated Creation Date]],"mmm dd, yyyy hh:mm"))</f>
        <v>#VALUE!</v>
      </c>
      <c r="AC855" s="228" t="e">
        <f>WEEKNUM(TEXT(HelpMe7[[#This Row],[Updated Creation Date]],"mmm dd, yyyy hh:mm"),2)</f>
        <v>#VALUE!</v>
      </c>
      <c r="AD855" s="228" t="e">
        <f>_xlfn.CONCAT(HelpMe7[[#This Row],[Year]],"-W",HelpMe7[[#This Row],[Week'#]])</f>
        <v>#VALUE!</v>
      </c>
      <c r="AE855" s="228" t="str">
        <f>IFERROR(VLOOKUP(HelpMe7[[#This Row],[ID]],CGTracker[#All],11,FALSE),"No CG Status Found")</f>
        <v>No CG Status Found</v>
      </c>
      <c r="AF855" s="228" t="e">
        <f>MONTH(TEXT(HelpMe7[[#This Row],[Updated Creation Date]],"mmm dd, yyyy hh:mm"))</f>
        <v>#VALUE!</v>
      </c>
      <c r="AG855" s="228" t="e">
        <f>_xlfn.CONCAT(HelpMe7[[#This Row],[Year]],"-M",HelpMe7[[#This Row],[Month]])</f>
        <v>#VALUE!</v>
      </c>
      <c r="AH855" s="228" t="str">
        <f ca="1">IF(HelpMe7[[#This Row],[Age]]&lt;2,"Less than 2",IF(HelpMe7[[#This Row],[Age]]&lt;5,"From 2 to 5",IF(HelpMe7[[#This Row],[Age]]&lt;10,"From 5 to 10","More than 10")))</f>
        <v>More than 10</v>
      </c>
      <c r="AI8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45608.425000000003</v>
      </c>
      <c r="AJ8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56" spans="1:36" ht="26">
      <c r="A856" s="237" t="s">
        <v>6860</v>
      </c>
      <c r="B856" s="224" t="s">
        <v>117</v>
      </c>
      <c r="C856" s="224" t="s">
        <v>881</v>
      </c>
      <c r="D856" s="1" t="s">
        <v>1800</v>
      </c>
      <c r="E856" s="224" t="s">
        <v>1429</v>
      </c>
      <c r="F856" s="224" t="s">
        <v>843</v>
      </c>
      <c r="G856" s="224" t="s">
        <v>844</v>
      </c>
      <c r="H856" s="224" t="s">
        <v>403</v>
      </c>
      <c r="I856" s="227" t="s">
        <v>6861</v>
      </c>
      <c r="J856" s="225" t="s">
        <v>6862</v>
      </c>
      <c r="K856" s="224" t="s">
        <v>885</v>
      </c>
      <c r="L856" s="225" t="s">
        <v>5068</v>
      </c>
      <c r="M856" s="224" t="s">
        <v>846</v>
      </c>
      <c r="N856" s="224" t="s">
        <v>1786</v>
      </c>
      <c r="O856" s="224" t="s">
        <v>848</v>
      </c>
      <c r="P856" s="225" t="s">
        <v>5068</v>
      </c>
      <c r="Q856" s="224" t="s">
        <v>881</v>
      </c>
      <c r="R856" s="225" t="s">
        <v>6863</v>
      </c>
      <c r="S856" s="225" t="s">
        <v>6864</v>
      </c>
      <c r="T856" s="225" t="s">
        <v>6862</v>
      </c>
      <c r="U856" s="224" t="s">
        <v>885</v>
      </c>
      <c r="V856" s="224" t="s">
        <v>1260</v>
      </c>
      <c r="W856" s="224" t="s">
        <v>888</v>
      </c>
      <c r="X856" s="228" t="str">
        <f>VLOOKUP(HelpMe7[[#This Row],[Technician]],Technicians[#All],3,FALSE)</f>
        <v>RAK Ceramics</v>
      </c>
      <c r="Y856" s="228" t="str">
        <f>VLOOKUP(HelpMe7[[#This Row],[Technician]],Technicians[#All],2,FALSE)</f>
        <v>SAP Basis</v>
      </c>
      <c r="Z856" s="233" t="e">
        <f>IF((TEXT("Oct 28, 2024 00:00 AM","mmm dd, yyyy hh:mm") - TEXT(HelpMe7[[#This Row],[Updated Creation Date]],"mmm dd, yyyy hh:mm"))&gt;0, "Yes","No")</f>
        <v>#VALUE!</v>
      </c>
      <c r="AA856" s="230">
        <f ca="1">IF(HelpMe7[[#This Row],[Updated Resolved Date]]="-",NOW()-TEXT(HelpMe7[[#This Row],[Updated Creation Date]],"mmm dd, yyyy hh:mm"),HelpMe7[[#This Row],[Updated Resolved Date]]-HelpMe7[[#This Row],[Updated Creation Date]])</f>
        <v>16.090277777773736</v>
      </c>
      <c r="AB856" s="231" t="e">
        <f>YEAR(TEXT(HelpMe7[[#This Row],[Updated Creation Date]],"mmm dd, yyyy hh:mm"))</f>
        <v>#VALUE!</v>
      </c>
      <c r="AC856" s="228" t="e">
        <f>WEEKNUM(TEXT(HelpMe7[[#This Row],[Updated Creation Date]],"mmm dd, yyyy hh:mm"),2)</f>
        <v>#VALUE!</v>
      </c>
      <c r="AD856" s="228" t="e">
        <f>_xlfn.CONCAT(HelpMe7[[#This Row],[Year]],"-W",HelpMe7[[#This Row],[Week'#]])</f>
        <v>#VALUE!</v>
      </c>
      <c r="AE856" s="228" t="str">
        <f>IFERROR(VLOOKUP(HelpMe7[[#This Row],[ID]],CGTracker[#All],11,FALSE),"No CG Status Found")</f>
        <v>No CG Status Found</v>
      </c>
      <c r="AF856" s="228" t="e">
        <f>MONTH(TEXT(HelpMe7[[#This Row],[Updated Creation Date]],"mmm dd, yyyy hh:mm"))</f>
        <v>#VALUE!</v>
      </c>
      <c r="AG856" s="228" t="e">
        <f>_xlfn.CONCAT(HelpMe7[[#This Row],[Year]],"-M",HelpMe7[[#This Row],[Month]])</f>
        <v>#VALUE!</v>
      </c>
      <c r="AH856" s="228" t="str">
        <f ca="1">IF(HelpMe7[[#This Row],[Age]]&lt;2,"Less than 2",IF(HelpMe7[[#This Row],[Age]]&lt;5,"From 2 to 5",IF(HelpMe7[[#This Row],[Age]]&lt;10,"From 5 to 10","More than 10")))</f>
        <v>More than 10</v>
      </c>
      <c r="AI8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45608.520833333336</v>
      </c>
      <c r="AJ8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45624.611111111109</v>
      </c>
    </row>
    <row r="857" spans="1:36" ht="14.5">
      <c r="A857" s="237" t="s">
        <v>6865</v>
      </c>
      <c r="B857" s="224" t="s">
        <v>156</v>
      </c>
      <c r="C857" s="224" t="s">
        <v>795</v>
      </c>
      <c r="D857" s="1" t="s">
        <v>2281</v>
      </c>
      <c r="E857" s="224" t="s">
        <v>1427</v>
      </c>
      <c r="F857" s="224" t="s">
        <v>742</v>
      </c>
      <c r="G857" s="224" t="s">
        <v>864</v>
      </c>
      <c r="H857" s="224" t="s">
        <v>268</v>
      </c>
      <c r="I857" s="227" t="s">
        <v>6866</v>
      </c>
      <c r="J857" s="225" t="s">
        <v>6867</v>
      </c>
      <c r="K857" s="224" t="s">
        <v>845</v>
      </c>
      <c r="L857" s="225" t="s">
        <v>1260</v>
      </c>
      <c r="M857" s="224" t="s">
        <v>846</v>
      </c>
      <c r="N857" s="224" t="s">
        <v>2282</v>
      </c>
      <c r="O857" s="224" t="s">
        <v>848</v>
      </c>
      <c r="P857" s="225" t="s">
        <v>6868</v>
      </c>
      <c r="Q857" s="224" t="s">
        <v>795</v>
      </c>
      <c r="R857" s="225" t="s">
        <v>1260</v>
      </c>
      <c r="S857" s="225" t="s">
        <v>6868</v>
      </c>
      <c r="T857" s="225" t="s">
        <v>6867</v>
      </c>
      <c r="U857" s="224" t="s">
        <v>1260</v>
      </c>
      <c r="V857" s="224" t="s">
        <v>1260</v>
      </c>
      <c r="W857" s="224" t="s">
        <v>850</v>
      </c>
      <c r="X857" s="228" t="str">
        <f>VLOOKUP(HelpMe7[[#This Row],[Technician]],Technicians[#All],3,FALSE)</f>
        <v>RAK Ceramics</v>
      </c>
      <c r="Y857" s="228" t="str">
        <f>VLOOKUP(HelpMe7[[#This Row],[Technician]],Technicians[#All],2,FALSE)</f>
        <v>SAP SD</v>
      </c>
      <c r="Z857" s="230" t="e">
        <f>IF((TEXT("Oct 28, 2024 00:00 AM","mmm dd, yyyy hh:mm") - TEXT(HelpMe7[[#This Row],[Updated Creation Date]],"mmm dd, yyyy hh:mm"))&gt;0, "Yes","No")</f>
        <v>#VALUE!</v>
      </c>
      <c r="AA857" s="230">
        <f ca="1">IF(HelpMe7[[#This Row],[Updated Resolved Date]]="-",NOW()-TEXT(HelpMe7[[#This Row],[Updated Creation Date]],"mmm dd, yyyy hh:mm"),HelpMe7[[#This Row],[Updated Resolved Date]]-HelpMe7[[#This Row],[Updated Creation Date]])</f>
        <v>44.229751273145666</v>
      </c>
      <c r="AB857" s="231" t="e">
        <f>YEAR(TEXT(HelpMe7[[#This Row],[Updated Creation Date]],"mmm dd, yyyy hh:mm"))</f>
        <v>#VALUE!</v>
      </c>
      <c r="AC857" s="228" t="e">
        <f>WEEKNUM(TEXT(HelpMe7[[#This Row],[Updated Creation Date]],"mmm dd, yyyy hh:mm"),2)</f>
        <v>#VALUE!</v>
      </c>
      <c r="AD857" s="228" t="e">
        <f>_xlfn.CONCAT(HelpMe7[[#This Row],[Year]],"-W",HelpMe7[[#This Row],[Week'#]])</f>
        <v>#VALUE!</v>
      </c>
      <c r="AE857" s="228" t="str">
        <f>IFERROR(VLOOKUP(HelpMe7[[#This Row],[ID]],CGTracker[#All],11,FALSE),"No CG Status Found")</f>
        <v>No CG Status Found</v>
      </c>
      <c r="AF857" s="228" t="e">
        <f>MONTH(TEXT(HelpMe7[[#This Row],[Updated Creation Date]],"mmm dd, yyyy hh:mm"))</f>
        <v>#VALUE!</v>
      </c>
      <c r="AG857" s="228" t="e">
        <f>_xlfn.CONCAT(HelpMe7[[#This Row],[Year]],"-M",HelpMe7[[#This Row],[Month]])</f>
        <v>#VALUE!</v>
      </c>
      <c r="AH857" s="228" t="str">
        <f ca="1">IF(HelpMe7[[#This Row],[Age]]&lt;2,"Less than 2",IF(HelpMe7[[#This Row],[Age]]&lt;5,"From 2 to 5",IF(HelpMe7[[#This Row],[Age]]&lt;10,"From 5 to 10","More than 10")))</f>
        <v>More than 10</v>
      </c>
      <c r="AI8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45608.555555555555</v>
      </c>
      <c r="AJ8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58" spans="1:36" ht="14.5">
      <c r="A858" s="237" t="s">
        <v>6869</v>
      </c>
      <c r="B858" s="224" t="s">
        <v>156</v>
      </c>
      <c r="C858" s="224" t="s">
        <v>795</v>
      </c>
      <c r="D858" s="1" t="s">
        <v>1228</v>
      </c>
      <c r="E858" s="224" t="s">
        <v>1229</v>
      </c>
      <c r="F858" s="224" t="s">
        <v>843</v>
      </c>
      <c r="G858" s="224" t="s">
        <v>844</v>
      </c>
      <c r="H858" s="224" t="s">
        <v>403</v>
      </c>
      <c r="I858" s="227" t="s">
        <v>6870</v>
      </c>
      <c r="J858" s="225" t="s">
        <v>6871</v>
      </c>
      <c r="K858" s="224" t="s">
        <v>845</v>
      </c>
      <c r="L858" s="225" t="s">
        <v>6872</v>
      </c>
      <c r="M858" s="224" t="s">
        <v>846</v>
      </c>
      <c r="N858" s="224" t="s">
        <v>1005</v>
      </c>
      <c r="O858" s="224" t="s">
        <v>848</v>
      </c>
      <c r="P858" s="225" t="s">
        <v>6872</v>
      </c>
      <c r="Q858" s="224" t="s">
        <v>795</v>
      </c>
      <c r="R858" s="225" t="s">
        <v>6873</v>
      </c>
      <c r="S858" s="225" t="s">
        <v>6874</v>
      </c>
      <c r="T858" s="225" t="s">
        <v>6871</v>
      </c>
      <c r="U858" s="224" t="s">
        <v>1260</v>
      </c>
      <c r="V858" s="224" t="s">
        <v>1260</v>
      </c>
      <c r="W858" s="224" t="s">
        <v>850</v>
      </c>
      <c r="X858" s="228" t="str">
        <f>VLOOKUP(HelpMe7[[#This Row],[Technician]],Technicians[#All],3,FALSE)</f>
        <v>RAK Ceramics</v>
      </c>
      <c r="Y858" s="228" t="str">
        <f>VLOOKUP(HelpMe7[[#This Row],[Technician]],Technicians[#All],2,FALSE)</f>
        <v>SAP Basis</v>
      </c>
      <c r="Z858" s="233" t="e">
        <f>IF((TEXT("Oct 28, 2024 00:00 AM","mmm dd, yyyy hh:mm") - TEXT(HelpMe7[[#This Row],[Updated Creation Date]],"mmm dd, yyyy hh:mm"))&gt;0, "Yes","No")</f>
        <v>#VALUE!</v>
      </c>
      <c r="AA858" s="230">
        <f ca="1">IF(HelpMe7[[#This Row],[Updated Resolved Date]]="-",NOW()-TEXT(HelpMe7[[#This Row],[Updated Creation Date]],"mmm dd, yyyy hh:mm"),HelpMe7[[#This Row],[Updated Resolved Date]]-HelpMe7[[#This Row],[Updated Creation Date]])</f>
        <v>2.7937499999970896</v>
      </c>
      <c r="AB858" s="231" t="e">
        <f>YEAR(TEXT(HelpMe7[[#This Row],[Updated Creation Date]],"mmm dd, yyyy hh:mm"))</f>
        <v>#VALUE!</v>
      </c>
      <c r="AC858" s="228" t="e">
        <f>WEEKNUM(TEXT(HelpMe7[[#This Row],[Updated Creation Date]],"mmm dd, yyyy hh:mm"),2)</f>
        <v>#VALUE!</v>
      </c>
      <c r="AD858" s="228" t="e">
        <f>_xlfn.CONCAT(HelpMe7[[#This Row],[Year]],"-W",HelpMe7[[#This Row],[Week'#]])</f>
        <v>#VALUE!</v>
      </c>
      <c r="AE858" s="228" t="str">
        <f>IFERROR(VLOOKUP(HelpMe7[[#This Row],[ID]],CGTracker[#All],11,FALSE),"No CG Status Found")</f>
        <v>No CG Status Found</v>
      </c>
      <c r="AF858" s="228" t="e">
        <f>MONTH(TEXT(HelpMe7[[#This Row],[Updated Creation Date]],"mmm dd, yyyy hh:mm"))</f>
        <v>#VALUE!</v>
      </c>
      <c r="AG858" s="228" t="e">
        <f>_xlfn.CONCAT(HelpMe7[[#This Row],[Year]],"-M",HelpMe7[[#This Row],[Month]])</f>
        <v>#VALUE!</v>
      </c>
      <c r="AH858" s="228" t="str">
        <f ca="1">IF(HelpMe7[[#This Row],[Age]]&lt;2,"Less than 2",IF(HelpMe7[[#This Row],[Age]]&lt;5,"From 2 to 5",IF(HelpMe7[[#This Row],[Age]]&lt;10,"From 5 to 10","More than 10")))</f>
        <v>From 2 to 5</v>
      </c>
      <c r="AI8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45608.599305555559</v>
      </c>
      <c r="AJ8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45611.393055555556</v>
      </c>
    </row>
    <row r="859" spans="1:36" ht="26">
      <c r="A859" s="237" t="s">
        <v>6875</v>
      </c>
      <c r="B859" s="224" t="s">
        <v>117</v>
      </c>
      <c r="C859" s="224" t="s">
        <v>795</v>
      </c>
      <c r="D859" s="1" t="s">
        <v>2009</v>
      </c>
      <c r="E859" s="224" t="s">
        <v>2010</v>
      </c>
      <c r="F859" s="224" t="s">
        <v>843</v>
      </c>
      <c r="G859" s="224" t="s">
        <v>844</v>
      </c>
      <c r="H859" s="224" t="s">
        <v>403</v>
      </c>
      <c r="I859" s="227" t="s">
        <v>6876</v>
      </c>
      <c r="J859" s="225" t="s">
        <v>6877</v>
      </c>
      <c r="K859" s="224" t="s">
        <v>885</v>
      </c>
      <c r="L859" s="225" t="s">
        <v>6878</v>
      </c>
      <c r="M859" s="224" t="s">
        <v>846</v>
      </c>
      <c r="N859" s="224" t="s">
        <v>983</v>
      </c>
      <c r="O859" s="224" t="s">
        <v>848</v>
      </c>
      <c r="P859" s="225" t="s">
        <v>6878</v>
      </c>
      <c r="Q859" s="224" t="s">
        <v>795</v>
      </c>
      <c r="R859" s="225" t="s">
        <v>6879</v>
      </c>
      <c r="S859" s="225" t="s">
        <v>6880</v>
      </c>
      <c r="T859" s="225" t="s">
        <v>6877</v>
      </c>
      <c r="U859" s="224" t="s">
        <v>885</v>
      </c>
      <c r="V859" s="224" t="s">
        <v>1260</v>
      </c>
      <c r="W859" s="224" t="s">
        <v>888</v>
      </c>
      <c r="X859" s="228" t="str">
        <f>VLOOKUP(HelpMe7[[#This Row],[Technician]],Technicians[#All],3,FALSE)</f>
        <v>RAK Ceramics</v>
      </c>
      <c r="Y859" s="228" t="str">
        <f>VLOOKUP(HelpMe7[[#This Row],[Technician]],Technicians[#All],2,FALSE)</f>
        <v>SAP Basis</v>
      </c>
      <c r="Z859" s="233" t="e">
        <f>IF((TEXT("Oct 28, 2024 00:00 AM","mmm dd, yyyy hh:mm") - TEXT(HelpMe7[[#This Row],[Updated Creation Date]],"mmm dd, yyyy hh:mm"))&gt;0, "Yes","No")</f>
        <v>#VALUE!</v>
      </c>
      <c r="AA859" s="230">
        <f ca="1">IF(HelpMe7[[#This Row],[Updated Resolved Date]]="-",NOW()-TEXT(HelpMe7[[#This Row],[Updated Creation Date]],"mmm dd, yyyy hh:mm"),HelpMe7[[#This Row],[Updated Resolved Date]]-HelpMe7[[#This Row],[Updated Creation Date]])</f>
        <v>6.7909722222248092</v>
      </c>
      <c r="AB859" s="231" t="e">
        <f>YEAR(TEXT(HelpMe7[[#This Row],[Updated Creation Date]],"mmm dd, yyyy hh:mm"))</f>
        <v>#VALUE!</v>
      </c>
      <c r="AC859" s="228" t="e">
        <f>WEEKNUM(TEXT(HelpMe7[[#This Row],[Updated Creation Date]],"mmm dd, yyyy hh:mm"),2)</f>
        <v>#VALUE!</v>
      </c>
      <c r="AD859" s="228" t="e">
        <f>_xlfn.CONCAT(HelpMe7[[#This Row],[Year]],"-W",HelpMe7[[#This Row],[Week'#]])</f>
        <v>#VALUE!</v>
      </c>
      <c r="AE859" s="228" t="str">
        <f>IFERROR(VLOOKUP(HelpMe7[[#This Row],[ID]],CGTracker[#All],11,FALSE),"No CG Status Found")</f>
        <v>No CG Status Found</v>
      </c>
      <c r="AF859" s="228" t="e">
        <f>MONTH(TEXT(HelpMe7[[#This Row],[Updated Creation Date]],"mmm dd, yyyy hh:mm"))</f>
        <v>#VALUE!</v>
      </c>
      <c r="AG859" s="228" t="e">
        <f>_xlfn.CONCAT(HelpMe7[[#This Row],[Year]],"-M",HelpMe7[[#This Row],[Month]])</f>
        <v>#VALUE!</v>
      </c>
      <c r="AH859" s="228" t="str">
        <f ca="1">IF(HelpMe7[[#This Row],[Age]]&lt;2,"Less than 2",IF(HelpMe7[[#This Row],[Age]]&lt;5,"From 2 to 5",IF(HelpMe7[[#This Row],[Age]]&lt;10,"From 5 to 10","More than 10")))</f>
        <v>From 5 to 10</v>
      </c>
      <c r="AI8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45608.686805555553</v>
      </c>
      <c r="AJ8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45615.477777777778</v>
      </c>
    </row>
    <row r="860" spans="1:36" ht="26">
      <c r="A860" s="237" t="s">
        <v>6881</v>
      </c>
      <c r="B860" s="224" t="s">
        <v>117</v>
      </c>
      <c r="C860" s="224" t="s">
        <v>881</v>
      </c>
      <c r="D860" s="1" t="s">
        <v>502</v>
      </c>
      <c r="E860" s="224" t="s">
        <v>1104</v>
      </c>
      <c r="F860" s="224" t="s">
        <v>941</v>
      </c>
      <c r="G860" s="224" t="s">
        <v>942</v>
      </c>
      <c r="H860" s="224" t="s">
        <v>268</v>
      </c>
      <c r="I860" s="227" t="s">
        <v>6882</v>
      </c>
      <c r="J860" s="225" t="s">
        <v>849</v>
      </c>
      <c r="K860" s="224" t="s">
        <v>845</v>
      </c>
      <c r="L860" s="225" t="s">
        <v>1260</v>
      </c>
      <c r="M860" s="224" t="s">
        <v>846</v>
      </c>
      <c r="N860" s="224" t="s">
        <v>860</v>
      </c>
      <c r="O860" s="224" t="s">
        <v>1260</v>
      </c>
      <c r="P860" s="225" t="s">
        <v>6883</v>
      </c>
      <c r="Q860" s="224" t="s">
        <v>1260</v>
      </c>
      <c r="R860" s="225" t="s">
        <v>1260</v>
      </c>
      <c r="S860" s="225" t="s">
        <v>6884</v>
      </c>
      <c r="T860" s="225" t="s">
        <v>849</v>
      </c>
      <c r="U860" s="224" t="s">
        <v>845</v>
      </c>
      <c r="V860" s="224" t="s">
        <v>1260</v>
      </c>
      <c r="W860" s="224" t="s">
        <v>850</v>
      </c>
      <c r="X860" s="228" t="str">
        <f>VLOOKUP(HelpMe7[[#This Row],[Technician]],Technicians[#All],3,FALSE)</f>
        <v>Capgemini</v>
      </c>
      <c r="Y860" s="228" t="str">
        <f>VLOOKUP(HelpMe7[[#This Row],[Technician]],Technicians[#All],2,FALSE)</f>
        <v>SAP FICO</v>
      </c>
      <c r="Z860" s="230" t="e">
        <f>IF((TEXT("Oct 28, 2024 00:00 AM","mmm dd, yyyy hh:mm") - TEXT(HelpMe7[[#This Row],[Updated Creation Date]],"mmm dd, yyyy hh:mm"))&gt;0, "Yes","No")</f>
        <v>#VALUE!</v>
      </c>
      <c r="AA860" s="230">
        <f ca="1">IF(HelpMe7[[#This Row],[Updated Resolved Date]]="-",NOW()-TEXT(HelpMe7[[#This Row],[Updated Creation Date]],"mmm dd, yyyy hh:mm"),HelpMe7[[#This Row],[Updated Resolved Date]]-HelpMe7[[#This Row],[Updated Creation Date]])</f>
        <v>43.994334606475604</v>
      </c>
      <c r="AB860" s="231" t="e">
        <f>YEAR(TEXT(HelpMe7[[#This Row],[Updated Creation Date]],"mmm dd, yyyy hh:mm"))</f>
        <v>#VALUE!</v>
      </c>
      <c r="AC860" s="228" t="e">
        <f>WEEKNUM(TEXT(HelpMe7[[#This Row],[Updated Creation Date]],"mmm dd, yyyy hh:mm"),2)</f>
        <v>#VALUE!</v>
      </c>
      <c r="AD860" s="228" t="e">
        <f>_xlfn.CONCAT(HelpMe7[[#This Row],[Year]],"-W",HelpMe7[[#This Row],[Week'#]])</f>
        <v>#VALUE!</v>
      </c>
      <c r="AE860" s="228" t="str">
        <f>IFERROR(VLOOKUP(HelpMe7[[#This Row],[ID]],CGTracker[#All],11,FALSE),"No CG Status Found")</f>
        <v>No CG Status Found</v>
      </c>
      <c r="AF860" s="228" t="e">
        <f>MONTH(TEXT(HelpMe7[[#This Row],[Updated Creation Date]],"mmm dd, yyyy hh:mm"))</f>
        <v>#VALUE!</v>
      </c>
      <c r="AG860" s="228" t="e">
        <f>_xlfn.CONCAT(HelpMe7[[#This Row],[Year]],"-M",HelpMe7[[#This Row],[Month]])</f>
        <v>#VALUE!</v>
      </c>
      <c r="AH860" s="228" t="str">
        <f ca="1">IF(HelpMe7[[#This Row],[Age]]&lt;2,"Less than 2",IF(HelpMe7[[#This Row],[Age]]&lt;5,"From 2 to 5",IF(HelpMe7[[#This Row],[Age]]&lt;10,"From 5 to 10","More than 10")))</f>
        <v>More than 10</v>
      </c>
      <c r="AI8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45608.790972222225</v>
      </c>
      <c r="AJ8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61" spans="1:36" ht="26">
      <c r="A861" s="237" t="s">
        <v>6885</v>
      </c>
      <c r="B861" s="224" t="s">
        <v>156</v>
      </c>
      <c r="C861" s="224" t="s">
        <v>861</v>
      </c>
      <c r="D861" s="1" t="s">
        <v>357</v>
      </c>
      <c r="E861" s="224" t="s">
        <v>1569</v>
      </c>
      <c r="F861" s="224" t="s">
        <v>1062</v>
      </c>
      <c r="G861" s="224" t="s">
        <v>864</v>
      </c>
      <c r="H861" s="224" t="s">
        <v>403</v>
      </c>
      <c r="I861" s="227" t="s">
        <v>6886</v>
      </c>
      <c r="J861" s="225" t="s">
        <v>6856</v>
      </c>
      <c r="K861" s="224" t="s">
        <v>845</v>
      </c>
      <c r="L861" s="225" t="s">
        <v>6887</v>
      </c>
      <c r="M861" s="224" t="s">
        <v>948</v>
      </c>
      <c r="N861" s="224" t="s">
        <v>927</v>
      </c>
      <c r="O861" s="224" t="s">
        <v>964</v>
      </c>
      <c r="P861" s="225" t="s">
        <v>6887</v>
      </c>
      <c r="Q861" s="224" t="s">
        <v>861</v>
      </c>
      <c r="R861" s="225" t="s">
        <v>6888</v>
      </c>
      <c r="S861" s="225" t="s">
        <v>6889</v>
      </c>
      <c r="T861" s="225" t="s">
        <v>6856</v>
      </c>
      <c r="U861" s="224" t="s">
        <v>1260</v>
      </c>
      <c r="V861" s="224" t="s">
        <v>6890</v>
      </c>
      <c r="W861" s="224" t="s">
        <v>850</v>
      </c>
      <c r="X861" s="228" t="str">
        <f>VLOOKUP(HelpMe7[[#This Row],[Technician]],Technicians[#All],3,FALSE)</f>
        <v>RAK Ceramics</v>
      </c>
      <c r="Y861" s="228" t="str">
        <f>VLOOKUP(HelpMe7[[#This Row],[Technician]],Technicians[#All],2,FALSE)</f>
        <v>SAP MM</v>
      </c>
      <c r="Z861" s="233" t="e">
        <f>IF((TEXT("Oct 28, 2024 00:00 AM","mmm dd, yyyy hh:mm") - TEXT(HelpMe7[[#This Row],[Updated Creation Date]],"mmm dd, yyyy hh:mm"))&gt;0, "Yes","No")</f>
        <v>#VALUE!</v>
      </c>
      <c r="AA861" s="230">
        <f ca="1">IF(HelpMe7[[#This Row],[Updated Resolved Date]]="-",NOW()-TEXT(HelpMe7[[#This Row],[Updated Creation Date]],"mmm dd, yyyy hh:mm"),HelpMe7[[#This Row],[Updated Resolved Date]]-HelpMe7[[#This Row],[Updated Creation Date]])</f>
        <v>29.26249999999709</v>
      </c>
      <c r="AB861" s="231" t="e">
        <f>YEAR(TEXT(HelpMe7[[#This Row],[Updated Creation Date]],"mmm dd, yyyy hh:mm"))</f>
        <v>#VALUE!</v>
      </c>
      <c r="AC861" s="228" t="e">
        <f>WEEKNUM(TEXT(HelpMe7[[#This Row],[Updated Creation Date]],"mmm dd, yyyy hh:mm"),2)</f>
        <v>#VALUE!</v>
      </c>
      <c r="AD861" s="228" t="e">
        <f>_xlfn.CONCAT(HelpMe7[[#This Row],[Year]],"-W",HelpMe7[[#This Row],[Week'#]])</f>
        <v>#VALUE!</v>
      </c>
      <c r="AE861" s="228" t="str">
        <f>IFERROR(VLOOKUP(HelpMe7[[#This Row],[ID]],CGTracker[#All],11,FALSE),"No CG Status Found")</f>
        <v>No CG Status Found</v>
      </c>
      <c r="AF861" s="228" t="e">
        <f>MONTH(TEXT(HelpMe7[[#This Row],[Updated Creation Date]],"mmm dd, yyyy hh:mm"))</f>
        <v>#VALUE!</v>
      </c>
      <c r="AG861" s="228" t="e">
        <f>_xlfn.CONCAT(HelpMe7[[#This Row],[Year]],"-M",HelpMe7[[#This Row],[Month]])</f>
        <v>#VALUE!</v>
      </c>
      <c r="AH861" s="228" t="str">
        <f ca="1">IF(HelpMe7[[#This Row],[Age]]&lt;2,"Less than 2",IF(HelpMe7[[#This Row],[Age]]&lt;5,"From 2 to 5",IF(HelpMe7[[#This Row],[Age]]&lt;10,"From 5 to 10","More than 10")))</f>
        <v>More than 10</v>
      </c>
      <c r="AI8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45608.466666666667</v>
      </c>
      <c r="AJ8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45637.729166666664</v>
      </c>
    </row>
    <row r="862" spans="1:36" ht="26">
      <c r="A862" s="237" t="s">
        <v>6891</v>
      </c>
      <c r="B862" s="224" t="s">
        <v>117</v>
      </c>
      <c r="C862" s="224" t="s">
        <v>861</v>
      </c>
      <c r="D862" s="1" t="s">
        <v>1131</v>
      </c>
      <c r="E862" s="224" t="s">
        <v>1132</v>
      </c>
      <c r="F862" s="224" t="s">
        <v>518</v>
      </c>
      <c r="G862" s="224" t="s">
        <v>516</v>
      </c>
      <c r="H862" s="224" t="s">
        <v>403</v>
      </c>
      <c r="I862" s="227" t="s">
        <v>6892</v>
      </c>
      <c r="J862" s="225" t="s">
        <v>6893</v>
      </c>
      <c r="K862" s="224" t="s">
        <v>845</v>
      </c>
      <c r="L862" s="225" t="s">
        <v>6894</v>
      </c>
      <c r="M862" s="224" t="s">
        <v>1132</v>
      </c>
      <c r="N862" s="224" t="s">
        <v>1133</v>
      </c>
      <c r="O862" s="224" t="s">
        <v>964</v>
      </c>
      <c r="P862" s="225" t="s">
        <v>6894</v>
      </c>
      <c r="Q862" s="224" t="s">
        <v>861</v>
      </c>
      <c r="R862" s="225" t="s">
        <v>6895</v>
      </c>
      <c r="S862" s="225" t="s">
        <v>6895</v>
      </c>
      <c r="T862" s="225" t="s">
        <v>6893</v>
      </c>
      <c r="U862" s="224" t="s">
        <v>845</v>
      </c>
      <c r="V862" s="224" t="s">
        <v>6896</v>
      </c>
      <c r="W862" s="224" t="s">
        <v>945</v>
      </c>
      <c r="X862" s="228" t="str">
        <f>VLOOKUP(HelpMe7[[#This Row],[Technician]],Technicians[#All],3,FALSE)</f>
        <v>Capgemini</v>
      </c>
      <c r="Y862" s="228" t="str">
        <f>VLOOKUP(HelpMe7[[#This Row],[Technician]],Technicians[#All],2,FALSE)</f>
        <v>SAP SD</v>
      </c>
      <c r="Z862" s="233" t="e">
        <f>IF((TEXT("Oct 28, 2024 00:00 AM","mmm dd, yyyy hh:mm") - TEXT(HelpMe7[[#This Row],[Updated Creation Date]],"mmm dd, yyyy hh:mm"))&gt;0, "Yes","No")</f>
        <v>#VALUE!</v>
      </c>
      <c r="AA862" s="230">
        <f ca="1">IF(HelpMe7[[#This Row],[Updated Resolved Date]]="-",NOW()-TEXT(HelpMe7[[#This Row],[Updated Creation Date]],"mmm dd, yyyy hh:mm"),HelpMe7[[#This Row],[Updated Resolved Date]]-HelpMe7[[#This Row],[Updated Creation Date]])</f>
        <v>20.775000000001455</v>
      </c>
      <c r="AB862" s="231" t="e">
        <f>YEAR(TEXT(HelpMe7[[#This Row],[Updated Creation Date]],"mmm dd, yyyy hh:mm"))</f>
        <v>#VALUE!</v>
      </c>
      <c r="AC862" s="228" t="e">
        <f>WEEKNUM(TEXT(HelpMe7[[#This Row],[Updated Creation Date]],"mmm dd, yyyy hh:mm"),2)</f>
        <v>#VALUE!</v>
      </c>
      <c r="AD862" s="228" t="e">
        <f>_xlfn.CONCAT(HelpMe7[[#This Row],[Year]],"-W",HelpMe7[[#This Row],[Week'#]])</f>
        <v>#VALUE!</v>
      </c>
      <c r="AE862" s="228" t="str">
        <f>IFERROR(VLOOKUP(HelpMe7[[#This Row],[ID]],CGTracker[#All],11,FALSE),"No CG Status Found")</f>
        <v>No CG Status Found</v>
      </c>
      <c r="AF862" s="228" t="e">
        <f>MONTH(TEXT(HelpMe7[[#This Row],[Updated Creation Date]],"mmm dd, yyyy hh:mm"))</f>
        <v>#VALUE!</v>
      </c>
      <c r="AG862" s="228" t="e">
        <f>_xlfn.CONCAT(HelpMe7[[#This Row],[Year]],"-M",HelpMe7[[#This Row],[Month]])</f>
        <v>#VALUE!</v>
      </c>
      <c r="AH862" s="228" t="str">
        <f ca="1">IF(HelpMe7[[#This Row],[Age]]&lt;2,"Less than 2",IF(HelpMe7[[#This Row],[Age]]&lt;5,"From 2 to 5",IF(HelpMe7[[#This Row],[Age]]&lt;10,"From 5 to 10","More than 10")))</f>
        <v>More than 10</v>
      </c>
      <c r="AI8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45608.680555555555</v>
      </c>
      <c r="AJ8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45629.455555555556</v>
      </c>
    </row>
    <row r="863" spans="1:36" ht="26">
      <c r="A863" s="237" t="s">
        <v>6897</v>
      </c>
      <c r="B863" s="224" t="s">
        <v>117</v>
      </c>
      <c r="C863" s="224" t="s">
        <v>795</v>
      </c>
      <c r="D863" s="1" t="s">
        <v>1860</v>
      </c>
      <c r="E863" s="224" t="s">
        <v>1233</v>
      </c>
      <c r="F863" s="224" t="s">
        <v>843</v>
      </c>
      <c r="G863" s="224" t="s">
        <v>844</v>
      </c>
      <c r="H863" s="224" t="s">
        <v>403</v>
      </c>
      <c r="I863" s="227" t="s">
        <v>6898</v>
      </c>
      <c r="J863" s="225" t="s">
        <v>6899</v>
      </c>
      <c r="K863" s="224" t="s">
        <v>885</v>
      </c>
      <c r="L863" s="225" t="s">
        <v>6040</v>
      </c>
      <c r="M863" s="224" t="s">
        <v>1233</v>
      </c>
      <c r="N863" s="224" t="s">
        <v>895</v>
      </c>
      <c r="O863" s="224" t="s">
        <v>848</v>
      </c>
      <c r="P863" s="225" t="s">
        <v>6040</v>
      </c>
      <c r="Q863" s="224" t="s">
        <v>795</v>
      </c>
      <c r="R863" s="225" t="s">
        <v>6900</v>
      </c>
      <c r="S863" s="225" t="s">
        <v>6900</v>
      </c>
      <c r="T863" s="225" t="s">
        <v>6899</v>
      </c>
      <c r="U863" s="224" t="s">
        <v>885</v>
      </c>
      <c r="V863" s="224" t="s">
        <v>1260</v>
      </c>
      <c r="W863" s="224" t="s">
        <v>888</v>
      </c>
      <c r="X863" s="228" t="str">
        <f>VLOOKUP(HelpMe7[[#This Row],[Technician]],Technicians[#All],3,FALSE)</f>
        <v>RAK Ceramics</v>
      </c>
      <c r="Y863" s="228" t="str">
        <f>VLOOKUP(HelpMe7[[#This Row],[Technician]],Technicians[#All],2,FALSE)</f>
        <v>SAP Basis</v>
      </c>
      <c r="Z863" s="233" t="e">
        <f>IF((TEXT("Oct 28, 2024 00:00 AM","mmm dd, yyyy hh:mm") - TEXT(HelpMe7[[#This Row],[Updated Creation Date]],"mmm dd, yyyy hh:mm"))&gt;0, "Yes","No")</f>
        <v>#VALUE!</v>
      </c>
      <c r="AA863" s="230">
        <f ca="1">IF(HelpMe7[[#This Row],[Updated Resolved Date]]="-",NOW()-TEXT(HelpMe7[[#This Row],[Updated Creation Date]],"mmm dd, yyyy hh:mm"),HelpMe7[[#This Row],[Updated Resolved Date]]-HelpMe7[[#This Row],[Updated Creation Date]])</f>
        <v>1.1895833333328483</v>
      </c>
      <c r="AB863" s="231" t="e">
        <f>YEAR(TEXT(HelpMe7[[#This Row],[Updated Creation Date]],"mmm dd, yyyy hh:mm"))</f>
        <v>#VALUE!</v>
      </c>
      <c r="AC863" s="228" t="e">
        <f>WEEKNUM(TEXT(HelpMe7[[#This Row],[Updated Creation Date]],"mmm dd, yyyy hh:mm"),2)</f>
        <v>#VALUE!</v>
      </c>
      <c r="AD863" s="228" t="e">
        <f>_xlfn.CONCAT(HelpMe7[[#This Row],[Year]],"-W",HelpMe7[[#This Row],[Week'#]])</f>
        <v>#VALUE!</v>
      </c>
      <c r="AE863" s="228" t="str">
        <f>IFERROR(VLOOKUP(HelpMe7[[#This Row],[ID]],CGTracker[#All],11,FALSE),"No CG Status Found")</f>
        <v>No CG Status Found</v>
      </c>
      <c r="AF863" s="228" t="e">
        <f>MONTH(TEXT(HelpMe7[[#This Row],[Updated Creation Date]],"mmm dd, yyyy hh:mm"))</f>
        <v>#VALUE!</v>
      </c>
      <c r="AG863" s="228" t="e">
        <f>_xlfn.CONCAT(HelpMe7[[#This Row],[Year]],"-M",HelpMe7[[#This Row],[Month]])</f>
        <v>#VALUE!</v>
      </c>
      <c r="AH863" s="228" t="str">
        <f ca="1">IF(HelpMe7[[#This Row],[Age]]&lt;2,"Less than 2",IF(HelpMe7[[#This Row],[Age]]&lt;5,"From 2 to 5",IF(HelpMe7[[#This Row],[Age]]&lt;10,"From 5 to 10","More than 10")))</f>
        <v>Less than 2</v>
      </c>
      <c r="AI8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45608.513888888891</v>
      </c>
      <c r="AJ8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45609.703472222223</v>
      </c>
    </row>
    <row r="864" spans="1:36" ht="26">
      <c r="A864" s="237" t="s">
        <v>6901</v>
      </c>
      <c r="B864" s="224" t="s">
        <v>117</v>
      </c>
      <c r="C864" s="224" t="s">
        <v>861</v>
      </c>
      <c r="D864" s="1" t="s">
        <v>1807</v>
      </c>
      <c r="E864" s="224" t="s">
        <v>911</v>
      </c>
      <c r="F864" s="224" t="s">
        <v>518</v>
      </c>
      <c r="G864" s="224" t="s">
        <v>516</v>
      </c>
      <c r="H864" s="224" t="s">
        <v>746</v>
      </c>
      <c r="I864" s="227" t="s">
        <v>6902</v>
      </c>
      <c r="J864" s="225" t="s">
        <v>6903</v>
      </c>
      <c r="K864" s="224" t="s">
        <v>845</v>
      </c>
      <c r="L864" s="225" t="s">
        <v>1260</v>
      </c>
      <c r="M864" s="224" t="s">
        <v>911</v>
      </c>
      <c r="N864" s="224" t="s">
        <v>912</v>
      </c>
      <c r="O864" s="224" t="s">
        <v>848</v>
      </c>
      <c r="P864" s="225" t="s">
        <v>6904</v>
      </c>
      <c r="Q864" s="224" t="s">
        <v>795</v>
      </c>
      <c r="R864" s="225" t="s">
        <v>1260</v>
      </c>
      <c r="S864" s="225" t="s">
        <v>6905</v>
      </c>
      <c r="T864" s="225" t="s">
        <v>6903</v>
      </c>
      <c r="U864" s="224" t="s">
        <v>845</v>
      </c>
      <c r="V864" s="224" t="s">
        <v>6906</v>
      </c>
      <c r="W864" s="224" t="s">
        <v>850</v>
      </c>
      <c r="X864" s="228" t="str">
        <f>VLOOKUP(HelpMe7[[#This Row],[Technician]],Technicians[#All],3,FALSE)</f>
        <v>Capgemini</v>
      </c>
      <c r="Y864" s="228" t="str">
        <f>VLOOKUP(HelpMe7[[#This Row],[Technician]],Technicians[#All],2,FALSE)</f>
        <v>SAP SD</v>
      </c>
      <c r="Z864" s="233" t="e">
        <f>IF((TEXT("Oct 28, 2024 00:00 AM","mmm dd, yyyy hh:mm") - TEXT(HelpMe7[[#This Row],[Updated Creation Date]],"mmm dd, yyyy hh:mm"))&gt;0, "Yes","No")</f>
        <v>#VALUE!</v>
      </c>
      <c r="AA864" s="230">
        <f ca="1">IF(HelpMe7[[#This Row],[Updated Resolved Date]]="-",NOW()-TEXT(HelpMe7[[#This Row],[Updated Creation Date]],"mmm dd, yyyy hh:mm"),HelpMe7[[#This Row],[Updated Resolved Date]]-HelpMe7[[#This Row],[Updated Creation Date]])</f>
        <v>44.024195717589464</v>
      </c>
      <c r="AB864" s="231" t="e">
        <f>YEAR(TEXT(HelpMe7[[#This Row],[Updated Creation Date]],"mmm dd, yyyy hh:mm"))</f>
        <v>#VALUE!</v>
      </c>
      <c r="AC864" s="228" t="e">
        <f>WEEKNUM(TEXT(HelpMe7[[#This Row],[Updated Creation Date]],"mmm dd, yyyy hh:mm"),2)</f>
        <v>#VALUE!</v>
      </c>
      <c r="AD864" s="228" t="e">
        <f>_xlfn.CONCAT(HelpMe7[[#This Row],[Year]],"-W",HelpMe7[[#This Row],[Week'#]])</f>
        <v>#VALUE!</v>
      </c>
      <c r="AE864" s="228" t="str">
        <f>IFERROR(VLOOKUP(HelpMe7[[#This Row],[ID]],CGTracker[#All],11,FALSE),"No CG Status Found")</f>
        <v>No CG Status Found</v>
      </c>
      <c r="AF864" s="228" t="e">
        <f>MONTH(TEXT(HelpMe7[[#This Row],[Updated Creation Date]],"mmm dd, yyyy hh:mm"))</f>
        <v>#VALUE!</v>
      </c>
      <c r="AG864" s="228" t="e">
        <f>_xlfn.CONCAT(HelpMe7[[#This Row],[Year]],"-M",HelpMe7[[#This Row],[Month]])</f>
        <v>#VALUE!</v>
      </c>
      <c r="AH864" s="228" t="str">
        <f ca="1">IF(HelpMe7[[#This Row],[Age]]&lt;2,"Less than 2",IF(HelpMe7[[#This Row],[Age]]&lt;5,"From 2 to 5",IF(HelpMe7[[#This Row],[Age]]&lt;10,"From 5 to 10","More than 10")))</f>
        <v>More than 10</v>
      </c>
      <c r="AI8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45608.761111111111</v>
      </c>
      <c r="AJ8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65" spans="1:36" ht="26">
      <c r="A865" s="237" t="s">
        <v>6907</v>
      </c>
      <c r="B865" s="224" t="s">
        <v>117</v>
      </c>
      <c r="C865" s="224" t="s">
        <v>795</v>
      </c>
      <c r="D865" s="1" t="s">
        <v>1674</v>
      </c>
      <c r="E865" s="224" t="s">
        <v>1176</v>
      </c>
      <c r="F865" s="224" t="s">
        <v>843</v>
      </c>
      <c r="G865" s="224" t="s">
        <v>844</v>
      </c>
      <c r="H865" s="224" t="s">
        <v>403</v>
      </c>
      <c r="I865" s="227" t="s">
        <v>6908</v>
      </c>
      <c r="J865" s="225" t="s">
        <v>6909</v>
      </c>
      <c r="K865" s="224" t="s">
        <v>885</v>
      </c>
      <c r="L865" s="225" t="s">
        <v>6826</v>
      </c>
      <c r="M865" s="224" t="s">
        <v>1176</v>
      </c>
      <c r="N865" s="224" t="s">
        <v>1177</v>
      </c>
      <c r="O865" s="224" t="s">
        <v>848</v>
      </c>
      <c r="P865" s="225" t="s">
        <v>6826</v>
      </c>
      <c r="Q865" s="224" t="s">
        <v>795</v>
      </c>
      <c r="R865" s="225" t="s">
        <v>6910</v>
      </c>
      <c r="S865" s="225" t="s">
        <v>6910</v>
      </c>
      <c r="T865" s="225" t="s">
        <v>6909</v>
      </c>
      <c r="U865" s="224" t="s">
        <v>885</v>
      </c>
      <c r="V865" s="224" t="s">
        <v>1260</v>
      </c>
      <c r="W865" s="224" t="s">
        <v>888</v>
      </c>
      <c r="X865" s="228" t="str">
        <f>VLOOKUP(HelpMe7[[#This Row],[Technician]],Technicians[#All],3,FALSE)</f>
        <v>RAK Ceramics</v>
      </c>
      <c r="Y865" s="228" t="str">
        <f>VLOOKUP(HelpMe7[[#This Row],[Technician]],Technicians[#All],2,FALSE)</f>
        <v>SAP Basis</v>
      </c>
      <c r="Z865" s="233" t="e">
        <f>IF((TEXT("Oct 28, 2024 00:00 AM","mmm dd, yyyy hh:mm") - TEXT(HelpMe7[[#This Row],[Updated Creation Date]],"mmm dd, yyyy hh:mm"))&gt;0, "Yes","No")</f>
        <v>#VALUE!</v>
      </c>
      <c r="AA865" s="230">
        <f ca="1">IF(HelpMe7[[#This Row],[Updated Resolved Date]]="-",NOW()-TEXT(HelpMe7[[#This Row],[Updated Creation Date]],"mmm dd, yyyy hh:mm"),HelpMe7[[#This Row],[Updated Resolved Date]]-HelpMe7[[#This Row],[Updated Creation Date]])</f>
        <v>0.34097222222044365</v>
      </c>
      <c r="AB865" s="231" t="e">
        <f>YEAR(TEXT(HelpMe7[[#This Row],[Updated Creation Date]],"mmm dd, yyyy hh:mm"))</f>
        <v>#VALUE!</v>
      </c>
      <c r="AC865" s="228" t="e">
        <f>WEEKNUM(TEXT(HelpMe7[[#This Row],[Updated Creation Date]],"mmm dd, yyyy hh:mm"),2)</f>
        <v>#VALUE!</v>
      </c>
      <c r="AD865" s="228" t="e">
        <f>_xlfn.CONCAT(HelpMe7[[#This Row],[Year]],"-W",HelpMe7[[#This Row],[Week'#]])</f>
        <v>#VALUE!</v>
      </c>
      <c r="AE865" s="228" t="str">
        <f>IFERROR(VLOOKUP(HelpMe7[[#This Row],[ID]],CGTracker[#All],11,FALSE),"No CG Status Found")</f>
        <v>No CG Status Found</v>
      </c>
      <c r="AF865" s="228" t="e">
        <f>MONTH(TEXT(HelpMe7[[#This Row],[Updated Creation Date]],"mmm dd, yyyy hh:mm"))</f>
        <v>#VALUE!</v>
      </c>
      <c r="AG865" s="228" t="e">
        <f>_xlfn.CONCAT(HelpMe7[[#This Row],[Year]],"-M",HelpMe7[[#This Row],[Month]])</f>
        <v>#VALUE!</v>
      </c>
      <c r="AH865" s="228" t="str">
        <f ca="1">IF(HelpMe7[[#This Row],[Age]]&lt;2,"Less than 2",IF(HelpMe7[[#This Row],[Age]]&lt;5,"From 2 to 5",IF(HelpMe7[[#This Row],[Age]]&lt;10,"From 5 to 10","More than 10")))</f>
        <v>Less than 2</v>
      </c>
      <c r="AI8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45609.388194444444</v>
      </c>
      <c r="AJ8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45609.729166666664</v>
      </c>
    </row>
    <row r="866" spans="1:36" ht="14.5">
      <c r="A866" s="237" t="s">
        <v>6911</v>
      </c>
      <c r="B866" s="224" t="s">
        <v>156</v>
      </c>
      <c r="C866" s="224" t="s">
        <v>906</v>
      </c>
      <c r="D866" s="1" t="s">
        <v>348</v>
      </c>
      <c r="E866" s="224" t="s">
        <v>970</v>
      </c>
      <c r="F866" s="224" t="s">
        <v>870</v>
      </c>
      <c r="G866" s="224" t="s">
        <v>864</v>
      </c>
      <c r="H866" s="224" t="s">
        <v>403</v>
      </c>
      <c r="I866" s="227" t="s">
        <v>6912</v>
      </c>
      <c r="J866" s="225" t="s">
        <v>6913</v>
      </c>
      <c r="K866" s="224" t="s">
        <v>845</v>
      </c>
      <c r="L866" s="225" t="s">
        <v>6914</v>
      </c>
      <c r="M866" s="224" t="s">
        <v>970</v>
      </c>
      <c r="N866" s="224" t="s">
        <v>971</v>
      </c>
      <c r="O866" s="224" t="s">
        <v>848</v>
      </c>
      <c r="P866" s="225" t="s">
        <v>6914</v>
      </c>
      <c r="Q866" s="224" t="s">
        <v>861</v>
      </c>
      <c r="R866" s="225" t="s">
        <v>6915</v>
      </c>
      <c r="S866" s="225" t="s">
        <v>6916</v>
      </c>
      <c r="T866" s="225" t="s">
        <v>6913</v>
      </c>
      <c r="U866" s="224" t="s">
        <v>1260</v>
      </c>
      <c r="V866" s="224" t="s">
        <v>6917</v>
      </c>
      <c r="W866" s="224" t="s">
        <v>850</v>
      </c>
      <c r="X866" s="228" t="str">
        <f>VLOOKUP(HelpMe7[[#This Row],[Technician]],Technicians[#All],3,FALSE)</f>
        <v>Capgemini</v>
      </c>
      <c r="Y866" s="228" t="str">
        <f>VLOOKUP(HelpMe7[[#This Row],[Technician]],Technicians[#All],2,FALSE)</f>
        <v>SAP MM</v>
      </c>
      <c r="Z866" s="230" t="e">
        <f>IF((TEXT("Oct 28, 2024 00:00 AM","mmm dd, yyyy hh:mm") - TEXT(HelpMe7[[#This Row],[Updated Creation Date]],"mmm dd, yyyy hh:mm"))&gt;0, "Yes","No")</f>
        <v>#VALUE!</v>
      </c>
      <c r="AA866" s="230">
        <f ca="1">IF(HelpMe7[[#This Row],[Updated Resolved Date]]="-",NOW()-TEXT(HelpMe7[[#This Row],[Updated Creation Date]],"mmm dd, yyyy hh:mm"),HelpMe7[[#This Row],[Updated Resolved Date]]-HelpMe7[[#This Row],[Updated Creation Date]])</f>
        <v>1.3173611111124046</v>
      </c>
      <c r="AB866" s="231" t="e">
        <f>YEAR(TEXT(HelpMe7[[#This Row],[Updated Creation Date]],"mmm dd, yyyy hh:mm"))</f>
        <v>#VALUE!</v>
      </c>
      <c r="AC866" s="228" t="e">
        <f>WEEKNUM(TEXT(HelpMe7[[#This Row],[Updated Creation Date]],"mmm dd, yyyy hh:mm"),2)</f>
        <v>#VALUE!</v>
      </c>
      <c r="AD866" s="228" t="e">
        <f>_xlfn.CONCAT(HelpMe7[[#This Row],[Year]],"-W",HelpMe7[[#This Row],[Week'#]])</f>
        <v>#VALUE!</v>
      </c>
      <c r="AE866" s="228" t="str">
        <f>IFERROR(VLOOKUP(HelpMe7[[#This Row],[ID]],CGTracker[#All],11,FALSE),"No CG Status Found")</f>
        <v>No CG Status Found</v>
      </c>
      <c r="AF866" s="228" t="e">
        <f>MONTH(TEXT(HelpMe7[[#This Row],[Updated Creation Date]],"mmm dd, yyyy hh:mm"))</f>
        <v>#VALUE!</v>
      </c>
      <c r="AG866" s="228" t="e">
        <f>_xlfn.CONCAT(HelpMe7[[#This Row],[Year]],"-M",HelpMe7[[#This Row],[Month]])</f>
        <v>#VALUE!</v>
      </c>
      <c r="AH866" s="228" t="str">
        <f ca="1">IF(HelpMe7[[#This Row],[Age]]&lt;2,"Less than 2",IF(HelpMe7[[#This Row],[Age]]&lt;5,"From 2 to 5",IF(HelpMe7[[#This Row],[Age]]&lt;10,"From 5 to 10","More than 10")))</f>
        <v>Less than 2</v>
      </c>
      <c r="AI8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45609.398611111108</v>
      </c>
      <c r="AJ8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45610.71597222222</v>
      </c>
    </row>
    <row r="867" spans="1:36" ht="26">
      <c r="A867" s="237" t="s">
        <v>6918</v>
      </c>
      <c r="B867" s="224" t="s">
        <v>156</v>
      </c>
      <c r="C867" s="224" t="s">
        <v>906</v>
      </c>
      <c r="D867" s="1" t="s">
        <v>1632</v>
      </c>
      <c r="E867" s="224" t="s">
        <v>944</v>
      </c>
      <c r="F867" s="224" t="s">
        <v>603</v>
      </c>
      <c r="G867" s="224" t="s">
        <v>899</v>
      </c>
      <c r="H867" s="224" t="s">
        <v>746</v>
      </c>
      <c r="I867" s="227" t="s">
        <v>6919</v>
      </c>
      <c r="J867" s="225" t="s">
        <v>6920</v>
      </c>
      <c r="K867" s="224" t="s">
        <v>845</v>
      </c>
      <c r="L867" s="225" t="s">
        <v>1260</v>
      </c>
      <c r="M867" s="224" t="s">
        <v>944</v>
      </c>
      <c r="N867" s="224" t="s">
        <v>847</v>
      </c>
      <c r="O867" s="224" t="s">
        <v>848</v>
      </c>
      <c r="P867" s="225" t="s">
        <v>6921</v>
      </c>
      <c r="Q867" s="224" t="s">
        <v>861</v>
      </c>
      <c r="R867" s="225" t="s">
        <v>1260</v>
      </c>
      <c r="S867" s="225" t="s">
        <v>6922</v>
      </c>
      <c r="T867" s="225" t="s">
        <v>6920</v>
      </c>
      <c r="U867" s="224" t="s">
        <v>1260</v>
      </c>
      <c r="V867" s="224" t="s">
        <v>6923</v>
      </c>
      <c r="W867" s="224" t="s">
        <v>945</v>
      </c>
      <c r="X867" s="228" t="str">
        <f>VLOOKUP(HelpMe7[[#This Row],[Technician]],Technicians[#All],3,FALSE)</f>
        <v>RAK Ceramics</v>
      </c>
      <c r="Y867" s="228" t="str">
        <f>VLOOKUP(HelpMe7[[#This Row],[Technician]],Technicians[#All],2,FALSE)</f>
        <v>SAP ABAP</v>
      </c>
      <c r="Z867" s="233" t="e">
        <f>IF((TEXT("Oct 28, 2024 00:00 AM","mmm dd, yyyy hh:mm") - TEXT(HelpMe7[[#This Row],[Updated Creation Date]],"mmm dd, yyyy hh:mm"))&gt;0, "Yes","No")</f>
        <v>#VALUE!</v>
      </c>
      <c r="AA867" s="230">
        <f ca="1">IF(HelpMe7[[#This Row],[Updated Resolved Date]]="-",NOW()-TEXT(HelpMe7[[#This Row],[Updated Creation Date]],"mmm dd, yyyy hh:mm"),HelpMe7[[#This Row],[Updated Resolved Date]]-HelpMe7[[#This Row],[Updated Creation Date]])</f>
        <v>43.126973495367565</v>
      </c>
      <c r="AB867" s="231" t="e">
        <f>YEAR(TEXT(HelpMe7[[#This Row],[Updated Creation Date]],"mmm dd, yyyy hh:mm"))</f>
        <v>#VALUE!</v>
      </c>
      <c r="AC867" s="228" t="e">
        <f>WEEKNUM(TEXT(HelpMe7[[#This Row],[Updated Creation Date]],"mmm dd, yyyy hh:mm"),2)</f>
        <v>#VALUE!</v>
      </c>
      <c r="AD867" s="228" t="e">
        <f>_xlfn.CONCAT(HelpMe7[[#This Row],[Year]],"-W",HelpMe7[[#This Row],[Week'#]])</f>
        <v>#VALUE!</v>
      </c>
      <c r="AE867" s="228" t="str">
        <f>IFERROR(VLOOKUP(HelpMe7[[#This Row],[ID]],CGTracker[#All],11,FALSE),"No CG Status Found")</f>
        <v>No CG Status Found</v>
      </c>
      <c r="AF867" s="228" t="e">
        <f>MONTH(TEXT(HelpMe7[[#This Row],[Updated Creation Date]],"mmm dd, yyyy hh:mm"))</f>
        <v>#VALUE!</v>
      </c>
      <c r="AG867" s="228" t="e">
        <f>_xlfn.CONCAT(HelpMe7[[#This Row],[Year]],"-M",HelpMe7[[#This Row],[Month]])</f>
        <v>#VALUE!</v>
      </c>
      <c r="AH867" s="228" t="str">
        <f ca="1">IF(HelpMe7[[#This Row],[Age]]&lt;2,"Less than 2",IF(HelpMe7[[#This Row],[Age]]&lt;5,"From 2 to 5",IF(HelpMe7[[#This Row],[Age]]&lt;10,"From 5 to 10","More than 10")))</f>
        <v>More than 10</v>
      </c>
      <c r="AI8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45609.658333333333</v>
      </c>
      <c r="AJ8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68" spans="1:36" ht="14.5">
      <c r="A868" s="237" t="s">
        <v>6924</v>
      </c>
      <c r="B868" s="224" t="s">
        <v>156</v>
      </c>
      <c r="C868" s="224" t="s">
        <v>861</v>
      </c>
      <c r="D868" s="1" t="s">
        <v>1175</v>
      </c>
      <c r="E868" s="224" t="s">
        <v>1176</v>
      </c>
      <c r="F868" s="224" t="s">
        <v>941</v>
      </c>
      <c r="G868" s="224" t="s">
        <v>980</v>
      </c>
      <c r="H868" s="224" t="s">
        <v>403</v>
      </c>
      <c r="I868" s="227" t="s">
        <v>6925</v>
      </c>
      <c r="J868" s="225" t="s">
        <v>6926</v>
      </c>
      <c r="K868" s="224" t="s">
        <v>845</v>
      </c>
      <c r="L868" s="225" t="s">
        <v>6927</v>
      </c>
      <c r="M868" s="224" t="s">
        <v>1176</v>
      </c>
      <c r="N868" s="224" t="s">
        <v>1177</v>
      </c>
      <c r="O868" s="224" t="s">
        <v>848</v>
      </c>
      <c r="P868" s="225" t="s">
        <v>6927</v>
      </c>
      <c r="Q868" s="224" t="s">
        <v>795</v>
      </c>
      <c r="R868" s="225" t="s">
        <v>6928</v>
      </c>
      <c r="S868" s="225" t="s">
        <v>6929</v>
      </c>
      <c r="T868" s="225" t="s">
        <v>6926</v>
      </c>
      <c r="U868" s="224" t="s">
        <v>1260</v>
      </c>
      <c r="V868" s="224" t="s">
        <v>6930</v>
      </c>
      <c r="W868" s="224" t="s">
        <v>850</v>
      </c>
      <c r="X868" s="228" t="str">
        <f>VLOOKUP(HelpMe7[[#This Row],[Technician]],Technicians[#All],3,FALSE)</f>
        <v>Capgemini</v>
      </c>
      <c r="Y868" s="228" t="str">
        <f>VLOOKUP(HelpMe7[[#This Row],[Technician]],Technicians[#All],2,FALSE)</f>
        <v>SAP FICO</v>
      </c>
      <c r="Z868" s="233" t="e">
        <f>IF((TEXT("Oct 28, 2024 00:00 AM","mmm dd, yyyy hh:mm") - TEXT(HelpMe7[[#This Row],[Updated Creation Date]],"mmm dd, yyyy hh:mm"))&gt;0, "Yes","No")</f>
        <v>#VALUE!</v>
      </c>
      <c r="AA868" s="230">
        <f ca="1">IF(HelpMe7[[#This Row],[Updated Resolved Date]]="-",NOW()-TEXT(HelpMe7[[#This Row],[Updated Creation Date]],"mmm dd, yyyy hh:mm"),HelpMe7[[#This Row],[Updated Resolved Date]]-HelpMe7[[#This Row],[Updated Creation Date]])</f>
        <v>16.234027777776646</v>
      </c>
      <c r="AB868" s="231" t="e">
        <f>YEAR(TEXT(HelpMe7[[#This Row],[Updated Creation Date]],"mmm dd, yyyy hh:mm"))</f>
        <v>#VALUE!</v>
      </c>
      <c r="AC868" s="228" t="e">
        <f>WEEKNUM(TEXT(HelpMe7[[#This Row],[Updated Creation Date]],"mmm dd, yyyy hh:mm"),2)</f>
        <v>#VALUE!</v>
      </c>
      <c r="AD868" s="228" t="e">
        <f>_xlfn.CONCAT(HelpMe7[[#This Row],[Year]],"-W",HelpMe7[[#This Row],[Week'#]])</f>
        <v>#VALUE!</v>
      </c>
      <c r="AE868" s="228" t="str">
        <f>IFERROR(VLOOKUP(HelpMe7[[#This Row],[ID]],CGTracker[#All],11,FALSE),"No CG Status Found")</f>
        <v>No CG Status Found</v>
      </c>
      <c r="AF868" s="228" t="e">
        <f>MONTH(TEXT(HelpMe7[[#This Row],[Updated Creation Date]],"mmm dd, yyyy hh:mm"))</f>
        <v>#VALUE!</v>
      </c>
      <c r="AG868" s="228" t="e">
        <f>_xlfn.CONCAT(HelpMe7[[#This Row],[Year]],"-M",HelpMe7[[#This Row],[Month]])</f>
        <v>#VALUE!</v>
      </c>
      <c r="AH868" s="228" t="str">
        <f ca="1">IF(HelpMe7[[#This Row],[Age]]&lt;2,"Less than 2",IF(HelpMe7[[#This Row],[Age]]&lt;5,"From 2 to 5",IF(HelpMe7[[#This Row],[Age]]&lt;10,"From 5 to 10","More than 10")))</f>
        <v>More than 10</v>
      </c>
      <c r="AI8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45609.467361111114</v>
      </c>
      <c r="AJ8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45625.701388888891</v>
      </c>
    </row>
    <row r="869" spans="1:36" ht="26">
      <c r="A869" s="237" t="s">
        <v>6931</v>
      </c>
      <c r="B869" s="224" t="s">
        <v>117</v>
      </c>
      <c r="C869" s="224" t="s">
        <v>881</v>
      </c>
      <c r="D869" s="1" t="s">
        <v>1328</v>
      </c>
      <c r="E869" s="224" t="s">
        <v>854</v>
      </c>
      <c r="F869" s="224" t="s">
        <v>854</v>
      </c>
      <c r="G869" s="224" t="s">
        <v>855</v>
      </c>
      <c r="H869" s="224" t="s">
        <v>268</v>
      </c>
      <c r="I869" s="227" t="s">
        <v>6932</v>
      </c>
      <c r="J869" s="225" t="s">
        <v>6933</v>
      </c>
      <c r="K869" s="224" t="s">
        <v>845</v>
      </c>
      <c r="L869" s="225" t="s">
        <v>1260</v>
      </c>
      <c r="M869" s="224" t="s">
        <v>854</v>
      </c>
      <c r="N869" s="224" t="s">
        <v>912</v>
      </c>
      <c r="O869" s="224" t="s">
        <v>848</v>
      </c>
      <c r="P869" s="225" t="s">
        <v>6934</v>
      </c>
      <c r="Q869" s="224" t="s">
        <v>881</v>
      </c>
      <c r="R869" s="225" t="s">
        <v>1260</v>
      </c>
      <c r="S869" s="225" t="s">
        <v>1260</v>
      </c>
      <c r="T869" s="225" t="s">
        <v>6933</v>
      </c>
      <c r="U869" s="224" t="s">
        <v>845</v>
      </c>
      <c r="V869" s="224" t="s">
        <v>6935</v>
      </c>
      <c r="W869" s="224" t="s">
        <v>850</v>
      </c>
      <c r="X869" s="228" t="str">
        <f>VLOOKUP(HelpMe7[[#This Row],[Technician]],Technicians[#All],3,FALSE)</f>
        <v>RAK Ceramics</v>
      </c>
      <c r="Y869" s="228" t="str">
        <f>VLOOKUP(HelpMe7[[#This Row],[Technician]],Technicians[#All],2,FALSE)</f>
        <v>SAP PP</v>
      </c>
      <c r="Z869" s="230" t="e">
        <f>IF((TEXT("Oct 28, 2024 00:00 AM","mmm dd, yyyy hh:mm") - TEXT(HelpMe7[[#This Row],[Updated Creation Date]],"mmm dd, yyyy hh:mm"))&gt;0, "Yes","No")</f>
        <v>#VALUE!</v>
      </c>
      <c r="AA869" s="230">
        <f ca="1">IF(HelpMe7[[#This Row],[Updated Resolved Date]]="-",NOW()-TEXT(HelpMe7[[#This Row],[Updated Creation Date]],"mmm dd, yyyy hh:mm"),HelpMe7[[#This Row],[Updated Resolved Date]]-HelpMe7[[#This Row],[Updated Creation Date]])</f>
        <v>43.165167939812818</v>
      </c>
      <c r="AB869" s="231" t="e">
        <f>YEAR(TEXT(HelpMe7[[#This Row],[Updated Creation Date]],"mmm dd, yyyy hh:mm"))</f>
        <v>#VALUE!</v>
      </c>
      <c r="AC869" s="228" t="e">
        <f>WEEKNUM(TEXT(HelpMe7[[#This Row],[Updated Creation Date]],"mmm dd, yyyy hh:mm"),2)</f>
        <v>#VALUE!</v>
      </c>
      <c r="AD869" s="228" t="e">
        <f>_xlfn.CONCAT(HelpMe7[[#This Row],[Year]],"-W",HelpMe7[[#This Row],[Week'#]])</f>
        <v>#VALUE!</v>
      </c>
      <c r="AE869" s="228" t="str">
        <f>IFERROR(VLOOKUP(HelpMe7[[#This Row],[ID]],CGTracker[#All],11,FALSE),"No CG Status Found")</f>
        <v>No CG Status Found</v>
      </c>
      <c r="AF869" s="228" t="e">
        <f>MONTH(TEXT(HelpMe7[[#This Row],[Updated Creation Date]],"mmm dd, yyyy hh:mm"))</f>
        <v>#VALUE!</v>
      </c>
      <c r="AG869" s="228" t="e">
        <f>_xlfn.CONCAT(HelpMe7[[#This Row],[Year]],"-M",HelpMe7[[#This Row],[Month]])</f>
        <v>#VALUE!</v>
      </c>
      <c r="AH869" s="228" t="str">
        <f ca="1">IF(HelpMe7[[#This Row],[Age]]&lt;2,"Less than 2",IF(HelpMe7[[#This Row],[Age]]&lt;5,"From 2 to 5",IF(HelpMe7[[#This Row],[Age]]&lt;10,"From 5 to 10","More than 10")))</f>
        <v>More than 10</v>
      </c>
      <c r="AI8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45609.620138888888</v>
      </c>
      <c r="AJ8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70" spans="1:36" ht="26">
      <c r="A870" s="237" t="s">
        <v>6936</v>
      </c>
      <c r="B870" s="224" t="s">
        <v>117</v>
      </c>
      <c r="C870" s="224" t="s">
        <v>906</v>
      </c>
      <c r="D870" s="1" t="s">
        <v>1662</v>
      </c>
      <c r="E870" s="224" t="s">
        <v>877</v>
      </c>
      <c r="F870" s="224" t="s">
        <v>843</v>
      </c>
      <c r="G870" s="224" t="s">
        <v>844</v>
      </c>
      <c r="H870" s="224" t="s">
        <v>403</v>
      </c>
      <c r="I870" s="227" t="s">
        <v>6937</v>
      </c>
      <c r="J870" s="225" t="s">
        <v>6938</v>
      </c>
      <c r="K870" s="224" t="s">
        <v>885</v>
      </c>
      <c r="L870" s="225" t="s">
        <v>6939</v>
      </c>
      <c r="M870" s="224" t="s">
        <v>877</v>
      </c>
      <c r="N870" s="224" t="s">
        <v>1133</v>
      </c>
      <c r="O870" s="224" t="s">
        <v>848</v>
      </c>
      <c r="P870" s="225" t="s">
        <v>6939</v>
      </c>
      <c r="Q870" s="224" t="s">
        <v>861</v>
      </c>
      <c r="R870" s="225" t="s">
        <v>6940</v>
      </c>
      <c r="S870" s="225" t="s">
        <v>6940</v>
      </c>
      <c r="T870" s="225" t="s">
        <v>6938</v>
      </c>
      <c r="U870" s="224" t="s">
        <v>885</v>
      </c>
      <c r="V870" s="224" t="s">
        <v>1260</v>
      </c>
      <c r="W870" s="224" t="s">
        <v>888</v>
      </c>
      <c r="X870" s="228" t="str">
        <f>VLOOKUP(HelpMe7[[#This Row],[Technician]],Technicians[#All],3,FALSE)</f>
        <v>RAK Ceramics</v>
      </c>
      <c r="Y870" s="228" t="str">
        <f>VLOOKUP(HelpMe7[[#This Row],[Technician]],Technicians[#All],2,FALSE)</f>
        <v>SAP Basis</v>
      </c>
      <c r="Z870" s="233" t="e">
        <f>IF((TEXT("Oct 28, 2024 00:00 AM","mmm dd, yyyy hh:mm") - TEXT(HelpMe7[[#This Row],[Updated Creation Date]],"mmm dd, yyyy hh:mm"))&gt;0, "Yes","No")</f>
        <v>#VALUE!</v>
      </c>
      <c r="AA870" s="230">
        <f ca="1">IF(HelpMe7[[#This Row],[Updated Resolved Date]]="-",NOW()-TEXT(HelpMe7[[#This Row],[Updated Creation Date]],"mmm dd, yyyy hh:mm"),HelpMe7[[#This Row],[Updated Resolved Date]]-HelpMe7[[#This Row],[Updated Creation Date]])</f>
        <v>21.933333333334303</v>
      </c>
      <c r="AB870" s="231" t="e">
        <f>YEAR(TEXT(HelpMe7[[#This Row],[Updated Creation Date]],"mmm dd, yyyy hh:mm"))</f>
        <v>#VALUE!</v>
      </c>
      <c r="AC870" s="228" t="e">
        <f>WEEKNUM(TEXT(HelpMe7[[#This Row],[Updated Creation Date]],"mmm dd, yyyy hh:mm"),2)</f>
        <v>#VALUE!</v>
      </c>
      <c r="AD870" s="228" t="e">
        <f>_xlfn.CONCAT(HelpMe7[[#This Row],[Year]],"-W",HelpMe7[[#This Row],[Week'#]])</f>
        <v>#VALUE!</v>
      </c>
      <c r="AE870" s="228" t="str">
        <f>IFERROR(VLOOKUP(HelpMe7[[#This Row],[ID]],CGTracker[#All],11,FALSE),"No CG Status Found")</f>
        <v>No CG Status Found</v>
      </c>
      <c r="AF870" s="228" t="e">
        <f>MONTH(TEXT(HelpMe7[[#This Row],[Updated Creation Date]],"mmm dd, yyyy hh:mm"))</f>
        <v>#VALUE!</v>
      </c>
      <c r="AG870" s="228" t="e">
        <f>_xlfn.CONCAT(HelpMe7[[#This Row],[Year]],"-M",HelpMe7[[#This Row],[Month]])</f>
        <v>#VALUE!</v>
      </c>
      <c r="AH870" s="228" t="str">
        <f ca="1">IF(HelpMe7[[#This Row],[Age]]&lt;2,"Less than 2",IF(HelpMe7[[#This Row],[Age]]&lt;5,"From 2 to 5",IF(HelpMe7[[#This Row],[Age]]&lt;10,"From 5 to 10","More than 10")))</f>
        <v>More than 10</v>
      </c>
      <c r="AI8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45609.506249999999</v>
      </c>
      <c r="AJ8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45631.439583333333</v>
      </c>
    </row>
    <row r="871" spans="1:36" ht="14.5">
      <c r="A871" s="237" t="s">
        <v>6941</v>
      </c>
      <c r="B871" s="224" t="s">
        <v>117</v>
      </c>
      <c r="C871" s="224" t="s">
        <v>861</v>
      </c>
      <c r="D871" s="1" t="s">
        <v>505</v>
      </c>
      <c r="E871" s="224" t="s">
        <v>986</v>
      </c>
      <c r="F871" s="224" t="s">
        <v>941</v>
      </c>
      <c r="G871" s="224" t="s">
        <v>980</v>
      </c>
      <c r="H871" s="224" t="s">
        <v>268</v>
      </c>
      <c r="I871" s="227" t="s">
        <v>6942</v>
      </c>
      <c r="J871" s="225" t="s">
        <v>6943</v>
      </c>
      <c r="K871" s="224" t="s">
        <v>845</v>
      </c>
      <c r="L871" s="225" t="s">
        <v>1260</v>
      </c>
      <c r="M871" s="224" t="s">
        <v>986</v>
      </c>
      <c r="N871" s="224" t="s">
        <v>860</v>
      </c>
      <c r="O871" s="224" t="s">
        <v>848</v>
      </c>
      <c r="P871" s="225" t="s">
        <v>6944</v>
      </c>
      <c r="Q871" s="224" t="s">
        <v>795</v>
      </c>
      <c r="R871" s="225" t="s">
        <v>1260</v>
      </c>
      <c r="S871" s="225" t="s">
        <v>6945</v>
      </c>
      <c r="T871" s="225" t="s">
        <v>6943</v>
      </c>
      <c r="U871" s="224" t="s">
        <v>845</v>
      </c>
      <c r="V871" s="224" t="s">
        <v>6946</v>
      </c>
      <c r="W871" s="224" t="s">
        <v>850</v>
      </c>
      <c r="X871" s="228" t="str">
        <f>VLOOKUP(HelpMe7[[#This Row],[Technician]],Technicians[#All],3,FALSE)</f>
        <v>Capgemini</v>
      </c>
      <c r="Y871" s="228" t="str">
        <f>VLOOKUP(HelpMe7[[#This Row],[Technician]],Technicians[#All],2,FALSE)</f>
        <v>SAP FICO</v>
      </c>
      <c r="Z871" s="230" t="e">
        <f>IF((TEXT("Oct 28, 2024 00:00 AM","mmm dd, yyyy hh:mm") - TEXT(HelpMe7[[#This Row],[Updated Creation Date]],"mmm dd, yyyy hh:mm"))&gt;0, "Yes","No")</f>
        <v>#VALUE!</v>
      </c>
      <c r="AA871" s="230">
        <f ca="1">IF(HelpMe7[[#This Row],[Updated Resolved Date]]="-",NOW()-TEXT(HelpMe7[[#This Row],[Updated Creation Date]],"mmm dd, yyyy hh:mm"),HelpMe7[[#This Row],[Updated Resolved Date]]-HelpMe7[[#This Row],[Updated Creation Date]])</f>
        <v>43.174890162030351</v>
      </c>
      <c r="AB871" s="231" t="e">
        <f>YEAR(TEXT(HelpMe7[[#This Row],[Updated Creation Date]],"mmm dd, yyyy hh:mm"))</f>
        <v>#VALUE!</v>
      </c>
      <c r="AC871" s="228" t="e">
        <f>WEEKNUM(TEXT(HelpMe7[[#This Row],[Updated Creation Date]],"mmm dd, yyyy hh:mm"),2)</f>
        <v>#VALUE!</v>
      </c>
      <c r="AD871" s="228" t="e">
        <f>_xlfn.CONCAT(HelpMe7[[#This Row],[Year]],"-W",HelpMe7[[#This Row],[Week'#]])</f>
        <v>#VALUE!</v>
      </c>
      <c r="AE871" s="228" t="str">
        <f>IFERROR(VLOOKUP(HelpMe7[[#This Row],[ID]],CGTracker[#All],11,FALSE),"No CG Status Found")</f>
        <v>No CG Status Found</v>
      </c>
      <c r="AF871" s="228" t="e">
        <f>MONTH(TEXT(HelpMe7[[#This Row],[Updated Creation Date]],"mmm dd, yyyy hh:mm"))</f>
        <v>#VALUE!</v>
      </c>
      <c r="AG871" s="228" t="e">
        <f>_xlfn.CONCAT(HelpMe7[[#This Row],[Year]],"-M",HelpMe7[[#This Row],[Month]])</f>
        <v>#VALUE!</v>
      </c>
      <c r="AH871" s="228" t="str">
        <f ca="1">IF(HelpMe7[[#This Row],[Age]]&lt;2,"Less than 2",IF(HelpMe7[[#This Row],[Age]]&lt;5,"From 2 to 5",IF(HelpMe7[[#This Row],[Age]]&lt;10,"From 5 to 10","More than 10")))</f>
        <v>More than 10</v>
      </c>
      <c r="AI8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45609.61041666667</v>
      </c>
      <c r="AJ8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72" spans="1:36" ht="26">
      <c r="A872" s="237" t="s">
        <v>6947</v>
      </c>
      <c r="B872" s="224" t="s">
        <v>117</v>
      </c>
      <c r="C872" s="224" t="s">
        <v>906</v>
      </c>
      <c r="D872" s="1" t="s">
        <v>6948</v>
      </c>
      <c r="E872" s="224" t="s">
        <v>1154</v>
      </c>
      <c r="F872" s="224" t="s">
        <v>843</v>
      </c>
      <c r="G872" s="224" t="s">
        <v>844</v>
      </c>
      <c r="H872" s="224" t="s">
        <v>403</v>
      </c>
      <c r="I872" s="227" t="s">
        <v>6949</v>
      </c>
      <c r="J872" s="225" t="s">
        <v>6950</v>
      </c>
      <c r="K872" s="224" t="s">
        <v>885</v>
      </c>
      <c r="L872" s="225" t="s">
        <v>6951</v>
      </c>
      <c r="M872" s="224" t="s">
        <v>1154</v>
      </c>
      <c r="N872" s="224" t="s">
        <v>939</v>
      </c>
      <c r="O872" s="224" t="s">
        <v>848</v>
      </c>
      <c r="P872" s="225" t="s">
        <v>6951</v>
      </c>
      <c r="Q872" s="224" t="s">
        <v>861</v>
      </c>
      <c r="R872" s="225" t="s">
        <v>6952</v>
      </c>
      <c r="S872" s="225" t="s">
        <v>6953</v>
      </c>
      <c r="T872" s="225" t="s">
        <v>6950</v>
      </c>
      <c r="U872" s="224" t="s">
        <v>885</v>
      </c>
      <c r="V872" s="224" t="s">
        <v>1260</v>
      </c>
      <c r="W872" s="224" t="s">
        <v>888</v>
      </c>
      <c r="X872" s="228" t="str">
        <f>VLOOKUP(HelpMe7[[#This Row],[Technician]],Technicians[#All],3,FALSE)</f>
        <v>RAK Ceramics</v>
      </c>
      <c r="Y872" s="228" t="str">
        <f>VLOOKUP(HelpMe7[[#This Row],[Technician]],Technicians[#All],2,FALSE)</f>
        <v>SAP Basis</v>
      </c>
      <c r="Z872" s="233" t="e">
        <f>IF((TEXT("Oct 28, 2024 00:00 AM","mmm dd, yyyy hh:mm") - TEXT(HelpMe7[[#This Row],[Updated Creation Date]],"mmm dd, yyyy hh:mm"))&gt;0, "Yes","No")</f>
        <v>#VALUE!</v>
      </c>
      <c r="AA872" s="230">
        <f ca="1">IF(HelpMe7[[#This Row],[Updated Resolved Date]]="-",NOW()-TEXT(HelpMe7[[#This Row],[Updated Creation Date]],"mmm dd, yyyy hh:mm"),HelpMe7[[#This Row],[Updated Resolved Date]]-HelpMe7[[#This Row],[Updated Creation Date]])</f>
        <v>4.9347222222277196</v>
      </c>
      <c r="AB872" s="231" t="e">
        <f>YEAR(TEXT(HelpMe7[[#This Row],[Updated Creation Date]],"mmm dd, yyyy hh:mm"))</f>
        <v>#VALUE!</v>
      </c>
      <c r="AC872" s="228" t="e">
        <f>WEEKNUM(TEXT(HelpMe7[[#This Row],[Updated Creation Date]],"mmm dd, yyyy hh:mm"),2)</f>
        <v>#VALUE!</v>
      </c>
      <c r="AD872" s="228" t="e">
        <f>_xlfn.CONCAT(HelpMe7[[#This Row],[Year]],"-W",HelpMe7[[#This Row],[Week'#]])</f>
        <v>#VALUE!</v>
      </c>
      <c r="AE872" s="228" t="str">
        <f>IFERROR(VLOOKUP(HelpMe7[[#This Row],[ID]],CGTracker[#All],11,FALSE),"No CG Status Found")</f>
        <v>No CG Status Found</v>
      </c>
      <c r="AF872" s="228" t="e">
        <f>MONTH(TEXT(HelpMe7[[#This Row],[Updated Creation Date]],"mmm dd, yyyy hh:mm"))</f>
        <v>#VALUE!</v>
      </c>
      <c r="AG872" s="228" t="e">
        <f>_xlfn.CONCAT(HelpMe7[[#This Row],[Year]],"-M",HelpMe7[[#This Row],[Month]])</f>
        <v>#VALUE!</v>
      </c>
      <c r="AH872" s="228" t="str">
        <f ca="1">IF(HelpMe7[[#This Row],[Age]]&lt;2,"Less than 2",IF(HelpMe7[[#This Row],[Age]]&lt;5,"From 2 to 5",IF(HelpMe7[[#This Row],[Age]]&lt;10,"From 5 to 10","More than 10")))</f>
        <v>From 2 to 5</v>
      </c>
      <c r="AI8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45609.681944444441</v>
      </c>
      <c r="AJ8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45614.616666666669</v>
      </c>
    </row>
    <row r="873" spans="1:36" ht="26">
      <c r="A873" s="237" t="s">
        <v>6954</v>
      </c>
      <c r="B873" s="224" t="s">
        <v>117</v>
      </c>
      <c r="C873" s="224" t="s">
        <v>795</v>
      </c>
      <c r="D873" s="1" t="s">
        <v>1153</v>
      </c>
      <c r="E873" s="224" t="s">
        <v>1154</v>
      </c>
      <c r="F873" s="224" t="s">
        <v>843</v>
      </c>
      <c r="G873" s="224" t="s">
        <v>844</v>
      </c>
      <c r="H873" s="224" t="s">
        <v>403</v>
      </c>
      <c r="I873" s="227" t="s">
        <v>6955</v>
      </c>
      <c r="J873" s="225" t="s">
        <v>6956</v>
      </c>
      <c r="K873" s="224" t="s">
        <v>885</v>
      </c>
      <c r="L873" s="225" t="s">
        <v>4475</v>
      </c>
      <c r="M873" s="224" t="s">
        <v>846</v>
      </c>
      <c r="N873" s="224" t="s">
        <v>939</v>
      </c>
      <c r="O873" s="224" t="s">
        <v>848</v>
      </c>
      <c r="P873" s="225" t="s">
        <v>4475</v>
      </c>
      <c r="Q873" s="224" t="s">
        <v>795</v>
      </c>
      <c r="R873" s="225" t="s">
        <v>6957</v>
      </c>
      <c r="S873" s="225" t="s">
        <v>6957</v>
      </c>
      <c r="T873" s="225" t="s">
        <v>6956</v>
      </c>
      <c r="U873" s="224" t="s">
        <v>885</v>
      </c>
      <c r="V873" s="224" t="s">
        <v>1260</v>
      </c>
      <c r="W873" s="224" t="s">
        <v>888</v>
      </c>
      <c r="X873" s="228" t="str">
        <f>VLOOKUP(HelpMe7[[#This Row],[Technician]],Technicians[#All],3,FALSE)</f>
        <v>RAK Ceramics</v>
      </c>
      <c r="Y873" s="228" t="str">
        <f>VLOOKUP(HelpMe7[[#This Row],[Technician]],Technicians[#All],2,FALSE)</f>
        <v>SAP Basis</v>
      </c>
      <c r="Z873" s="230" t="e">
        <f>IF((TEXT("Oct 28, 2024 00:00 AM","mmm dd, yyyy hh:mm") - TEXT(HelpMe7[[#This Row],[Updated Creation Date]],"mmm dd, yyyy hh:mm"))&gt;0, "Yes","No")</f>
        <v>#VALUE!</v>
      </c>
      <c r="AA873" s="230">
        <f ca="1">IF(HelpMe7[[#This Row],[Updated Resolved Date]]="-",NOW()-TEXT(HelpMe7[[#This Row],[Updated Creation Date]],"mmm dd, yyyy hh:mm"),HelpMe7[[#This Row],[Updated Resolved Date]]-HelpMe7[[#This Row],[Updated Creation Date]])</f>
        <v>9.4444444439432118E-2</v>
      </c>
      <c r="AB873" s="231" t="e">
        <f>YEAR(TEXT(HelpMe7[[#This Row],[Updated Creation Date]],"mmm dd, yyyy hh:mm"))</f>
        <v>#VALUE!</v>
      </c>
      <c r="AC873" s="228" t="e">
        <f>WEEKNUM(TEXT(HelpMe7[[#This Row],[Updated Creation Date]],"mmm dd, yyyy hh:mm"),2)</f>
        <v>#VALUE!</v>
      </c>
      <c r="AD873" s="228" t="e">
        <f>_xlfn.CONCAT(HelpMe7[[#This Row],[Year]],"-W",HelpMe7[[#This Row],[Week'#]])</f>
        <v>#VALUE!</v>
      </c>
      <c r="AE873" s="228" t="str">
        <f>IFERROR(VLOOKUP(HelpMe7[[#This Row],[ID]],CGTracker[#All],11,FALSE),"No CG Status Found")</f>
        <v>No CG Status Found</v>
      </c>
      <c r="AF873" s="228" t="e">
        <f>MONTH(TEXT(HelpMe7[[#This Row],[Updated Creation Date]],"mmm dd, yyyy hh:mm"))</f>
        <v>#VALUE!</v>
      </c>
      <c r="AG873" s="228" t="e">
        <f>_xlfn.CONCAT(HelpMe7[[#This Row],[Year]],"-M",HelpMe7[[#This Row],[Month]])</f>
        <v>#VALUE!</v>
      </c>
      <c r="AH873" s="228" t="str">
        <f ca="1">IF(HelpMe7[[#This Row],[Age]]&lt;2,"Less than 2",IF(HelpMe7[[#This Row],[Age]]&lt;5,"From 2 to 5",IF(HelpMe7[[#This Row],[Age]]&lt;10,"From 5 to 10","More than 10")))</f>
        <v>Less than 2</v>
      </c>
      <c r="AI8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45610.503472222219</v>
      </c>
    </row>
    <row r="874" spans="1:36" ht="14.5">
      <c r="A874" s="237" t="s">
        <v>6958</v>
      </c>
      <c r="B874" s="224" t="s">
        <v>156</v>
      </c>
      <c r="C874" s="224" t="s">
        <v>795</v>
      </c>
      <c r="D874" s="1" t="s">
        <v>1105</v>
      </c>
      <c r="E874" s="224" t="s">
        <v>1106</v>
      </c>
      <c r="F874" s="224" t="s">
        <v>518</v>
      </c>
      <c r="G874" s="224" t="s">
        <v>516</v>
      </c>
      <c r="H874" s="224" t="s">
        <v>403</v>
      </c>
      <c r="I874" s="227" t="s">
        <v>6959</v>
      </c>
      <c r="J874" s="225" t="s">
        <v>6960</v>
      </c>
      <c r="K874" s="224" t="s">
        <v>845</v>
      </c>
      <c r="L874" s="225" t="s">
        <v>6961</v>
      </c>
      <c r="M874" s="224" t="s">
        <v>846</v>
      </c>
      <c r="N874" s="224" t="s">
        <v>847</v>
      </c>
      <c r="O874" s="224" t="s">
        <v>848</v>
      </c>
      <c r="P874" s="225" t="s">
        <v>6961</v>
      </c>
      <c r="Q874" s="224" t="s">
        <v>795</v>
      </c>
      <c r="R874" s="225" t="s">
        <v>6962</v>
      </c>
      <c r="S874" s="225" t="s">
        <v>6963</v>
      </c>
      <c r="T874" s="225" t="s">
        <v>6960</v>
      </c>
      <c r="U874" s="224" t="s">
        <v>1260</v>
      </c>
      <c r="V874" s="224" t="s">
        <v>6964</v>
      </c>
      <c r="W874" s="224" t="s">
        <v>850</v>
      </c>
      <c r="X874" s="228" t="str">
        <f>VLOOKUP(HelpMe7[[#This Row],[Technician]],Technicians[#All],3,FALSE)</f>
        <v>Capgemini</v>
      </c>
      <c r="Y874" s="228" t="str">
        <f>VLOOKUP(HelpMe7[[#This Row],[Technician]],Technicians[#All],2,FALSE)</f>
        <v>SAP SD</v>
      </c>
      <c r="Z874" s="233" t="e">
        <f>IF((TEXT("Oct 28, 2024 00:00 AM","mmm dd, yyyy hh:mm") - TEXT(HelpMe7[[#This Row],[Updated Creation Date]],"mmm dd, yyyy hh:mm"))&gt;0, "Yes","No")</f>
        <v>#VALUE!</v>
      </c>
      <c r="AA874" s="230">
        <f ca="1">IF(HelpMe7[[#This Row],[Updated Resolved Date]]="-",NOW()-TEXT(HelpMe7[[#This Row],[Updated Creation Date]],"mmm dd, yyyy hh:mm"),HelpMe7[[#This Row],[Updated Resolved Date]]-HelpMe7[[#This Row],[Updated Creation Date]])</f>
        <v>12.064583333332848</v>
      </c>
      <c r="AB874" s="231" t="e">
        <f>YEAR(TEXT(HelpMe7[[#This Row],[Updated Creation Date]],"mmm dd, yyyy hh:mm"))</f>
        <v>#VALUE!</v>
      </c>
      <c r="AC874" s="228" t="e">
        <f>WEEKNUM(TEXT(HelpMe7[[#This Row],[Updated Creation Date]],"mmm dd, yyyy hh:mm"),2)</f>
        <v>#VALUE!</v>
      </c>
      <c r="AD874" s="228" t="e">
        <f>_xlfn.CONCAT(HelpMe7[[#This Row],[Year]],"-W",HelpMe7[[#This Row],[Week'#]])</f>
        <v>#VALUE!</v>
      </c>
      <c r="AE874" s="228" t="str">
        <f>IFERROR(VLOOKUP(HelpMe7[[#This Row],[ID]],CGTracker[#All],11,FALSE),"No CG Status Found")</f>
        <v>No CG Status Found</v>
      </c>
      <c r="AF874" s="228" t="e">
        <f>MONTH(TEXT(HelpMe7[[#This Row],[Updated Creation Date]],"mmm dd, yyyy hh:mm"))</f>
        <v>#VALUE!</v>
      </c>
      <c r="AG874" s="228" t="e">
        <f>_xlfn.CONCAT(HelpMe7[[#This Row],[Year]],"-M",HelpMe7[[#This Row],[Month]])</f>
        <v>#VALUE!</v>
      </c>
      <c r="AH874" s="228" t="str">
        <f ca="1">IF(HelpMe7[[#This Row],[Age]]&lt;2,"Less than 2",IF(HelpMe7[[#This Row],[Age]]&lt;5,"From 2 to 5",IF(HelpMe7[[#This Row],[Age]]&lt;10,"From 5 to 10","More than 10")))</f>
        <v>More than 10</v>
      </c>
      <c r="AI8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45610.506944444445</v>
      </c>
      <c r="AJ8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45622.571527777778</v>
      </c>
    </row>
    <row r="875" spans="1:36" ht="26">
      <c r="A875" s="237" t="s">
        <v>6965</v>
      </c>
      <c r="B875" s="224" t="s">
        <v>117</v>
      </c>
      <c r="C875" s="224" t="s">
        <v>795</v>
      </c>
      <c r="D875" s="1" t="s">
        <v>1760</v>
      </c>
      <c r="E875" s="224" t="s">
        <v>1761</v>
      </c>
      <c r="F875" s="224" t="s">
        <v>843</v>
      </c>
      <c r="G875" s="224" t="s">
        <v>844</v>
      </c>
      <c r="H875" s="224" t="s">
        <v>403</v>
      </c>
      <c r="I875" s="227" t="s">
        <v>6955</v>
      </c>
      <c r="J875" s="225" t="s">
        <v>849</v>
      </c>
      <c r="K875" s="224" t="s">
        <v>885</v>
      </c>
      <c r="L875" s="225" t="s">
        <v>6966</v>
      </c>
      <c r="M875" s="224" t="s">
        <v>1761</v>
      </c>
      <c r="N875" s="224" t="s">
        <v>1005</v>
      </c>
      <c r="O875" s="224" t="s">
        <v>848</v>
      </c>
      <c r="P875" s="225" t="s">
        <v>6966</v>
      </c>
      <c r="Q875" s="224" t="s">
        <v>795</v>
      </c>
      <c r="R875" s="225" t="s">
        <v>6967</v>
      </c>
      <c r="S875" s="225" t="s">
        <v>6968</v>
      </c>
      <c r="T875" s="225" t="s">
        <v>849</v>
      </c>
      <c r="U875" s="224" t="s">
        <v>885</v>
      </c>
      <c r="V875" s="224" t="s">
        <v>1260</v>
      </c>
      <c r="W875" s="224" t="s">
        <v>888</v>
      </c>
      <c r="X875" s="228" t="str">
        <f>VLOOKUP(HelpMe7[[#This Row],[Technician]],Technicians[#All],3,FALSE)</f>
        <v>RAK Ceramics</v>
      </c>
      <c r="Y875" s="228" t="str">
        <f>VLOOKUP(HelpMe7[[#This Row],[Technician]],Technicians[#All],2,FALSE)</f>
        <v>SAP Basis</v>
      </c>
      <c r="Z875" s="230" t="e">
        <f>IF((TEXT("Oct 28, 2024 00:00 AM","mmm dd, yyyy hh:mm") - TEXT(HelpMe7[[#This Row],[Updated Creation Date]],"mmm dd, yyyy hh:mm"))&gt;0, "Yes","No")</f>
        <v>#VALUE!</v>
      </c>
      <c r="AA875" s="230">
        <f ca="1">IF(HelpMe7[[#This Row],[Updated Resolved Date]]="-",NOW()-TEXT(HelpMe7[[#This Row],[Updated Creation Date]],"mmm dd, yyyy hh:mm"),HelpMe7[[#This Row],[Updated Resolved Date]]-HelpMe7[[#This Row],[Updated Creation Date]])</f>
        <v>1.1916666666656965</v>
      </c>
      <c r="AB875" s="231" t="e">
        <f>YEAR(TEXT(HelpMe7[[#This Row],[Updated Creation Date]],"mmm dd, yyyy hh:mm"))</f>
        <v>#VALUE!</v>
      </c>
      <c r="AC875" s="228" t="e">
        <f>WEEKNUM(TEXT(HelpMe7[[#This Row],[Updated Creation Date]],"mmm dd, yyyy hh:mm"),2)</f>
        <v>#VALUE!</v>
      </c>
      <c r="AD875" s="228" t="e">
        <f>_xlfn.CONCAT(HelpMe7[[#This Row],[Year]],"-W",HelpMe7[[#This Row],[Week'#]])</f>
        <v>#VALUE!</v>
      </c>
      <c r="AE875" s="228" t="str">
        <f>IFERROR(VLOOKUP(HelpMe7[[#This Row],[ID]],CGTracker[#All],11,FALSE),"No CG Status Found")</f>
        <v>No CG Status Found</v>
      </c>
      <c r="AF875" s="228" t="e">
        <f>MONTH(TEXT(HelpMe7[[#This Row],[Updated Creation Date]],"mmm dd, yyyy hh:mm"))</f>
        <v>#VALUE!</v>
      </c>
      <c r="AG875" s="228" t="e">
        <f>_xlfn.CONCAT(HelpMe7[[#This Row],[Year]],"-M",HelpMe7[[#This Row],[Month]])</f>
        <v>#VALUE!</v>
      </c>
      <c r="AH875" s="228" t="str">
        <f ca="1">IF(HelpMe7[[#This Row],[Age]]&lt;2,"Less than 2",IF(HelpMe7[[#This Row],[Age]]&lt;5,"From 2 to 5",IF(HelpMe7[[#This Row],[Age]]&lt;10,"From 5 to 10","More than 10")))</f>
        <v>Less than 2</v>
      </c>
      <c r="AI8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45611.600694444445</v>
      </c>
    </row>
    <row r="876" spans="1:36" ht="26">
      <c r="A876" s="237" t="s">
        <v>6969</v>
      </c>
      <c r="B876" s="224" t="s">
        <v>117</v>
      </c>
      <c r="C876" s="224" t="s">
        <v>861</v>
      </c>
      <c r="D876" s="1" t="s">
        <v>1536</v>
      </c>
      <c r="E876" s="224" t="s">
        <v>1384</v>
      </c>
      <c r="F876" s="224" t="s">
        <v>867</v>
      </c>
      <c r="G876" s="224" t="s">
        <v>1364</v>
      </c>
      <c r="H876" s="224" t="s">
        <v>268</v>
      </c>
      <c r="I876" s="227" t="s">
        <v>6970</v>
      </c>
      <c r="J876" s="225" t="s">
        <v>849</v>
      </c>
      <c r="K876" s="224" t="s">
        <v>845</v>
      </c>
      <c r="L876" s="225" t="s">
        <v>1260</v>
      </c>
      <c r="M876" s="224" t="s">
        <v>1384</v>
      </c>
      <c r="N876" s="224" t="s">
        <v>997</v>
      </c>
      <c r="O876" s="224" t="s">
        <v>1260</v>
      </c>
      <c r="P876" s="225" t="s">
        <v>6971</v>
      </c>
      <c r="Q876" s="224" t="s">
        <v>1260</v>
      </c>
      <c r="R876" s="225" t="s">
        <v>1260</v>
      </c>
      <c r="S876" s="225" t="s">
        <v>1260</v>
      </c>
      <c r="T876" s="225" t="s">
        <v>849</v>
      </c>
      <c r="U876" s="224" t="s">
        <v>845</v>
      </c>
      <c r="V876" s="224" t="s">
        <v>6972</v>
      </c>
      <c r="W876" s="224" t="s">
        <v>850</v>
      </c>
      <c r="X876" s="228" t="str">
        <f>VLOOKUP(HelpMe7[[#This Row],[Technician]],Technicians[#All],3,FALSE)</f>
        <v>Capgemini</v>
      </c>
      <c r="Y876" s="228" t="str">
        <f>VLOOKUP(HelpMe7[[#This Row],[Technician]],Technicians[#All],2,FALSE)</f>
        <v>SAP PP</v>
      </c>
      <c r="Z876" s="230" t="e">
        <f>IF((TEXT("Oct 28, 2024 00:00 AM","mmm dd, yyyy hh:mm") - TEXT(HelpMe7[[#This Row],[Updated Creation Date]],"mmm dd, yyyy hh:mm"))&gt;0, "Yes","No")</f>
        <v>#VALUE!</v>
      </c>
      <c r="AA876" s="230">
        <f ca="1">IF(HelpMe7[[#This Row],[Updated Resolved Date]]="-",NOW()-TEXT(HelpMe7[[#This Row],[Updated Creation Date]],"mmm dd, yyyy hh:mm"),HelpMe7[[#This Row],[Updated Resolved Date]]-HelpMe7[[#This Row],[Updated Creation Date]])</f>
        <v>42.288779050919402</v>
      </c>
      <c r="AB876" s="231" t="e">
        <f>YEAR(TEXT(HelpMe7[[#This Row],[Updated Creation Date]],"mmm dd, yyyy hh:mm"))</f>
        <v>#VALUE!</v>
      </c>
      <c r="AC876" s="228" t="e">
        <f>WEEKNUM(TEXT(HelpMe7[[#This Row],[Updated Creation Date]],"mmm dd, yyyy hh:mm"),2)</f>
        <v>#VALUE!</v>
      </c>
      <c r="AD876" s="228" t="e">
        <f>_xlfn.CONCAT(HelpMe7[[#This Row],[Year]],"-W",HelpMe7[[#This Row],[Week'#]])</f>
        <v>#VALUE!</v>
      </c>
      <c r="AE876" s="228" t="str">
        <f>IFERROR(VLOOKUP(HelpMe7[[#This Row],[ID]],CGTracker[#All],11,FALSE),"No CG Status Found")</f>
        <v>No CG Status Found</v>
      </c>
      <c r="AF876" s="228" t="e">
        <f>MONTH(TEXT(HelpMe7[[#This Row],[Updated Creation Date]],"mmm dd, yyyy hh:mm"))</f>
        <v>#VALUE!</v>
      </c>
      <c r="AG876" s="228" t="e">
        <f>_xlfn.CONCAT(HelpMe7[[#This Row],[Year]],"-M",HelpMe7[[#This Row],[Month]])</f>
        <v>#VALUE!</v>
      </c>
      <c r="AH876" s="228" t="str">
        <f ca="1">IF(HelpMe7[[#This Row],[Age]]&lt;2,"Less than 2",IF(HelpMe7[[#This Row],[Age]]&lt;5,"From 2 to 5",IF(HelpMe7[[#This Row],[Age]]&lt;10,"From 5 to 10","More than 10")))</f>
        <v>More than 10</v>
      </c>
      <c r="AI8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45610.496527777781</v>
      </c>
      <c r="AJ8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77" spans="1:36" ht="26">
      <c r="A877" s="237" t="s">
        <v>6973</v>
      </c>
      <c r="B877" s="224" t="s">
        <v>117</v>
      </c>
      <c r="C877" s="224" t="s">
        <v>795</v>
      </c>
      <c r="D877" s="1" t="s">
        <v>6974</v>
      </c>
      <c r="E877" s="224" t="s">
        <v>1016</v>
      </c>
      <c r="F877" s="224" t="s">
        <v>843</v>
      </c>
      <c r="G877" s="224" t="s">
        <v>844</v>
      </c>
      <c r="H877" s="224" t="s">
        <v>403</v>
      </c>
      <c r="I877" s="227" t="s">
        <v>6975</v>
      </c>
      <c r="J877" s="225" t="s">
        <v>6976</v>
      </c>
      <c r="K877" s="224" t="s">
        <v>885</v>
      </c>
      <c r="L877" s="225" t="s">
        <v>6632</v>
      </c>
      <c r="M877" s="224" t="s">
        <v>1016</v>
      </c>
      <c r="N877" s="224" t="s">
        <v>1167</v>
      </c>
      <c r="O877" s="224" t="s">
        <v>848</v>
      </c>
      <c r="P877" s="225" t="s">
        <v>6632</v>
      </c>
      <c r="Q877" s="224" t="s">
        <v>795</v>
      </c>
      <c r="R877" s="225" t="s">
        <v>6977</v>
      </c>
      <c r="S877" s="225" t="s">
        <v>6978</v>
      </c>
      <c r="T877" s="225" t="s">
        <v>6976</v>
      </c>
      <c r="U877" s="224" t="s">
        <v>885</v>
      </c>
      <c r="V877" s="224" t="s">
        <v>1260</v>
      </c>
      <c r="W877" s="224" t="s">
        <v>888</v>
      </c>
      <c r="X877" s="228" t="str">
        <f>VLOOKUP(HelpMe7[[#This Row],[Technician]],Technicians[#All],3,FALSE)</f>
        <v>RAK Ceramics</v>
      </c>
      <c r="Y877" s="228" t="str">
        <f>VLOOKUP(HelpMe7[[#This Row],[Technician]],Technicians[#All],2,FALSE)</f>
        <v>SAP Basis</v>
      </c>
      <c r="Z877" s="230" t="e">
        <f>IF((TEXT("Oct 28, 2024 00:00 AM","mmm dd, yyyy hh:mm") - TEXT(HelpMe7[[#This Row],[Updated Creation Date]],"mmm dd, yyyy hh:mm"))&gt;0, "Yes","No")</f>
        <v>#VALUE!</v>
      </c>
      <c r="AA877" s="230">
        <f ca="1">IF(HelpMe7[[#This Row],[Updated Resolved Date]]="-",NOW()-TEXT(HelpMe7[[#This Row],[Updated Creation Date]],"mmm dd, yyyy hh:mm"),HelpMe7[[#This Row],[Updated Resolved Date]]-HelpMe7[[#This Row],[Updated Creation Date]])</f>
        <v>4.1437499999956344</v>
      </c>
      <c r="AB877" s="231" t="e">
        <f>YEAR(TEXT(HelpMe7[[#This Row],[Updated Creation Date]],"mmm dd, yyyy hh:mm"))</f>
        <v>#VALUE!</v>
      </c>
      <c r="AC877" s="228" t="e">
        <f>WEEKNUM(TEXT(HelpMe7[[#This Row],[Updated Creation Date]],"mmm dd, yyyy hh:mm"),2)</f>
        <v>#VALUE!</v>
      </c>
      <c r="AD877" s="228" t="e">
        <f>_xlfn.CONCAT(HelpMe7[[#This Row],[Year]],"-W",HelpMe7[[#This Row],[Week'#]])</f>
        <v>#VALUE!</v>
      </c>
      <c r="AE877" s="228" t="str">
        <f>IFERROR(VLOOKUP(HelpMe7[[#This Row],[ID]],CGTracker[#All],11,FALSE),"No CG Status Found")</f>
        <v>No CG Status Found</v>
      </c>
      <c r="AF877" s="228" t="e">
        <f>MONTH(TEXT(HelpMe7[[#This Row],[Updated Creation Date]],"mmm dd, yyyy hh:mm"))</f>
        <v>#VALUE!</v>
      </c>
      <c r="AG877" s="228" t="e">
        <f>_xlfn.CONCAT(HelpMe7[[#This Row],[Year]],"-M",HelpMe7[[#This Row],[Month]])</f>
        <v>#VALUE!</v>
      </c>
      <c r="AH877" s="228" t="str">
        <f ca="1">IF(HelpMe7[[#This Row],[Age]]&lt;2,"Less than 2",IF(HelpMe7[[#This Row],[Age]]&lt;5,"From 2 to 5",IF(HelpMe7[[#This Row],[Age]]&lt;10,"From 5 to 10","More than 10")))</f>
        <v>From 2 to 5</v>
      </c>
      <c r="AI8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45610.505555555559</v>
      </c>
      <c r="AJ8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45614.649305555555</v>
      </c>
    </row>
    <row r="878" spans="1:36" ht="26">
      <c r="A878" s="237" t="s">
        <v>6979</v>
      </c>
      <c r="B878" s="224" t="s">
        <v>117</v>
      </c>
      <c r="C878" s="224" t="s">
        <v>795</v>
      </c>
      <c r="D878" s="1" t="s">
        <v>2125</v>
      </c>
      <c r="E878" s="224" t="s">
        <v>2126</v>
      </c>
      <c r="F878" s="224" t="s">
        <v>843</v>
      </c>
      <c r="G878" s="224" t="s">
        <v>844</v>
      </c>
      <c r="H878" s="224" t="s">
        <v>403</v>
      </c>
      <c r="I878" s="227" t="s">
        <v>6980</v>
      </c>
      <c r="J878" s="225" t="s">
        <v>6981</v>
      </c>
      <c r="K878" s="224" t="s">
        <v>885</v>
      </c>
      <c r="L878" s="225" t="s">
        <v>6769</v>
      </c>
      <c r="M878" s="224" t="s">
        <v>846</v>
      </c>
      <c r="N878" s="224" t="s">
        <v>1240</v>
      </c>
      <c r="O878" s="224" t="s">
        <v>848</v>
      </c>
      <c r="P878" s="225" t="s">
        <v>6769</v>
      </c>
      <c r="Q878" s="224" t="s">
        <v>795</v>
      </c>
      <c r="R878" s="225" t="s">
        <v>6982</v>
      </c>
      <c r="S878" s="225" t="s">
        <v>6983</v>
      </c>
      <c r="T878" s="225" t="s">
        <v>6981</v>
      </c>
      <c r="U878" s="224" t="s">
        <v>885</v>
      </c>
      <c r="V878" s="224" t="s">
        <v>1260</v>
      </c>
      <c r="W878" s="224" t="s">
        <v>888</v>
      </c>
      <c r="X878" s="228" t="str">
        <f>VLOOKUP(HelpMe7[[#This Row],[Technician]],Technicians[#All],3,FALSE)</f>
        <v>RAK Ceramics</v>
      </c>
      <c r="Y878" s="228" t="str">
        <f>VLOOKUP(HelpMe7[[#This Row],[Technician]],Technicians[#All],2,FALSE)</f>
        <v>SAP Basis</v>
      </c>
      <c r="Z878" s="233" t="e">
        <f>IF((TEXT("Oct 28, 2024 00:00 AM","mmm dd, yyyy hh:mm") - TEXT(HelpMe7[[#This Row],[Updated Creation Date]],"mmm dd, yyyy hh:mm"))&gt;0, "Yes","No")</f>
        <v>#VALUE!</v>
      </c>
      <c r="AA878" s="230">
        <f ca="1">IF(HelpMe7[[#This Row],[Updated Resolved Date]]="-",NOW()-TEXT(HelpMe7[[#This Row],[Updated Creation Date]],"mmm dd, yyyy hh:mm"),HelpMe7[[#This Row],[Updated Resolved Date]]-HelpMe7[[#This Row],[Updated Creation Date]])</f>
        <v>0.87291666666715173</v>
      </c>
      <c r="AB878" s="231" t="e">
        <f>YEAR(TEXT(HelpMe7[[#This Row],[Updated Creation Date]],"mmm dd, yyyy hh:mm"))</f>
        <v>#VALUE!</v>
      </c>
      <c r="AC878" s="228" t="e">
        <f>WEEKNUM(TEXT(HelpMe7[[#This Row],[Updated Creation Date]],"mmm dd, yyyy hh:mm"),2)</f>
        <v>#VALUE!</v>
      </c>
      <c r="AD878" s="228" t="e">
        <f>_xlfn.CONCAT(HelpMe7[[#This Row],[Year]],"-W",HelpMe7[[#This Row],[Week'#]])</f>
        <v>#VALUE!</v>
      </c>
      <c r="AE878" s="228" t="str">
        <f>IFERROR(VLOOKUP(HelpMe7[[#This Row],[ID]],CGTracker[#All],11,FALSE),"No CG Status Found")</f>
        <v>No CG Status Found</v>
      </c>
      <c r="AF878" s="228" t="e">
        <f>MONTH(TEXT(HelpMe7[[#This Row],[Updated Creation Date]],"mmm dd, yyyy hh:mm"))</f>
        <v>#VALUE!</v>
      </c>
      <c r="AG878" s="228" t="e">
        <f>_xlfn.CONCAT(HelpMe7[[#This Row],[Year]],"-M",HelpMe7[[#This Row],[Month]])</f>
        <v>#VALUE!</v>
      </c>
      <c r="AH878" s="228" t="str">
        <f ca="1">IF(HelpMe7[[#This Row],[Age]]&lt;2,"Less than 2",IF(HelpMe7[[#This Row],[Age]]&lt;5,"From 2 to 5",IF(HelpMe7[[#This Row],[Age]]&lt;10,"From 5 to 10","More than 10")))</f>
        <v>Less than 2</v>
      </c>
      <c r="AI8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45610.719444444447</v>
      </c>
      <c r="AJ8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45611.592361111114</v>
      </c>
    </row>
    <row r="879" spans="1:36" ht="26">
      <c r="A879" s="237" t="s">
        <v>6984</v>
      </c>
      <c r="B879" s="224" t="s">
        <v>117</v>
      </c>
      <c r="C879" s="224" t="s">
        <v>861</v>
      </c>
      <c r="D879" s="1" t="s">
        <v>1879</v>
      </c>
      <c r="E879" s="224" t="s">
        <v>911</v>
      </c>
      <c r="F879" s="224" t="s">
        <v>843</v>
      </c>
      <c r="G879" s="224" t="s">
        <v>844</v>
      </c>
      <c r="H879" s="224" t="s">
        <v>403</v>
      </c>
      <c r="I879" s="227" t="s">
        <v>6985</v>
      </c>
      <c r="J879" s="225" t="s">
        <v>6986</v>
      </c>
      <c r="K879" s="224" t="s">
        <v>885</v>
      </c>
      <c r="L879" s="225" t="s">
        <v>6769</v>
      </c>
      <c r="M879" s="224" t="s">
        <v>911</v>
      </c>
      <c r="N879" s="224" t="s">
        <v>912</v>
      </c>
      <c r="O879" s="224" t="s">
        <v>848</v>
      </c>
      <c r="P879" s="225" t="s">
        <v>6769</v>
      </c>
      <c r="Q879" s="224" t="s">
        <v>795</v>
      </c>
      <c r="R879" s="225" t="s">
        <v>6987</v>
      </c>
      <c r="S879" s="225" t="s">
        <v>6988</v>
      </c>
      <c r="T879" s="225" t="s">
        <v>6986</v>
      </c>
      <c r="U879" s="224" t="s">
        <v>885</v>
      </c>
      <c r="V879" s="224" t="s">
        <v>1260</v>
      </c>
      <c r="W879" s="224" t="s">
        <v>888</v>
      </c>
      <c r="X879" s="228" t="str">
        <f>VLOOKUP(HelpMe7[[#This Row],[Technician]],Technicians[#All],3,FALSE)</f>
        <v>RAK Ceramics</v>
      </c>
      <c r="Y879" s="228" t="str">
        <f>VLOOKUP(HelpMe7[[#This Row],[Technician]],Technicians[#All],2,FALSE)</f>
        <v>SAP Basis</v>
      </c>
      <c r="Z879" s="230" t="e">
        <f>IF((TEXT("Oct 28, 2024 00:00 AM","mmm dd, yyyy hh:mm") - TEXT(HelpMe7[[#This Row],[Updated Creation Date]],"mmm dd, yyyy hh:mm"))&gt;0, "Yes","No")</f>
        <v>#VALUE!</v>
      </c>
      <c r="AA879" s="230">
        <f ca="1">IF(HelpMe7[[#This Row],[Updated Resolved Date]]="-",NOW()-TEXT(HelpMe7[[#This Row],[Updated Creation Date]],"mmm dd, yyyy hh:mm"),HelpMe7[[#This Row],[Updated Resolved Date]]-HelpMe7[[#This Row],[Updated Creation Date]])</f>
        <v>0.81041666666715173</v>
      </c>
      <c r="AB879" s="231" t="e">
        <f>YEAR(TEXT(HelpMe7[[#This Row],[Updated Creation Date]],"mmm dd, yyyy hh:mm"))</f>
        <v>#VALUE!</v>
      </c>
      <c r="AC879" s="228" t="e">
        <f>WEEKNUM(TEXT(HelpMe7[[#This Row],[Updated Creation Date]],"mmm dd, yyyy hh:mm"),2)</f>
        <v>#VALUE!</v>
      </c>
      <c r="AD879" s="228" t="e">
        <f>_xlfn.CONCAT(HelpMe7[[#This Row],[Year]],"-W",HelpMe7[[#This Row],[Week'#]])</f>
        <v>#VALUE!</v>
      </c>
      <c r="AE879" s="228" t="str">
        <f>IFERROR(VLOOKUP(HelpMe7[[#This Row],[ID]],CGTracker[#All],11,FALSE),"No CG Status Found")</f>
        <v>No CG Status Found</v>
      </c>
      <c r="AF879" s="228" t="e">
        <f>MONTH(TEXT(HelpMe7[[#This Row],[Updated Creation Date]],"mmm dd, yyyy hh:mm"))</f>
        <v>#VALUE!</v>
      </c>
      <c r="AG879" s="228" t="e">
        <f>_xlfn.CONCAT(HelpMe7[[#This Row],[Year]],"-M",HelpMe7[[#This Row],[Month]])</f>
        <v>#VALUE!</v>
      </c>
      <c r="AH879" s="228" t="str">
        <f ca="1">IF(HelpMe7[[#This Row],[Age]]&lt;2,"Less than 2",IF(HelpMe7[[#This Row],[Age]]&lt;5,"From 2 to 5",IF(HelpMe7[[#This Row],[Age]]&lt;10,"From 5 to 10","More than 10")))</f>
        <v>Less than 2</v>
      </c>
      <c r="AI8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45610.779166666667</v>
      </c>
      <c r="AJ8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45611.589583333334</v>
      </c>
    </row>
    <row r="880" spans="1:36" ht="26">
      <c r="A880" s="237" t="s">
        <v>6989</v>
      </c>
      <c r="B880" s="224" t="s">
        <v>117</v>
      </c>
      <c r="C880" s="224" t="s">
        <v>795</v>
      </c>
      <c r="D880" s="1" t="s">
        <v>2209</v>
      </c>
      <c r="E880" s="224" t="s">
        <v>2210</v>
      </c>
      <c r="F880" s="224" t="s">
        <v>843</v>
      </c>
      <c r="G880" s="224" t="s">
        <v>844</v>
      </c>
      <c r="H880" s="224" t="s">
        <v>403</v>
      </c>
      <c r="I880" s="227" t="s">
        <v>6990</v>
      </c>
      <c r="J880" s="225" t="s">
        <v>6991</v>
      </c>
      <c r="K880" s="224" t="s">
        <v>885</v>
      </c>
      <c r="L880" s="225" t="s">
        <v>6769</v>
      </c>
      <c r="M880" s="224" t="s">
        <v>846</v>
      </c>
      <c r="N880" s="224" t="s">
        <v>909</v>
      </c>
      <c r="O880" s="224" t="s">
        <v>848</v>
      </c>
      <c r="P880" s="225" t="s">
        <v>6769</v>
      </c>
      <c r="Q880" s="224" t="s">
        <v>795</v>
      </c>
      <c r="R880" s="225" t="s">
        <v>6992</v>
      </c>
      <c r="S880" s="225" t="s">
        <v>6992</v>
      </c>
      <c r="T880" s="225" t="s">
        <v>6991</v>
      </c>
      <c r="U880" s="224" t="s">
        <v>885</v>
      </c>
      <c r="V880" s="224" t="s">
        <v>1260</v>
      </c>
      <c r="W880" s="224" t="s">
        <v>888</v>
      </c>
      <c r="X880" s="228" t="str">
        <f>VLOOKUP(HelpMe7[[#This Row],[Technician]],Technicians[#All],3,FALSE)</f>
        <v>RAK Ceramics</v>
      </c>
      <c r="Y880" s="228" t="str">
        <f>VLOOKUP(HelpMe7[[#This Row],[Technician]],Technicians[#All],2,FALSE)</f>
        <v>SAP Basis</v>
      </c>
      <c r="Z880" s="230" t="e">
        <f>IF((TEXT("Oct 28, 2024 00:00 AM","mmm dd, yyyy hh:mm") - TEXT(HelpMe7[[#This Row],[Updated Creation Date]],"mmm dd, yyyy hh:mm"))&gt;0, "Yes","No")</f>
        <v>#VALUE!</v>
      </c>
      <c r="AA880" s="230">
        <f ca="1">IF(HelpMe7[[#This Row],[Updated Resolved Date]]="-",NOW()-TEXT(HelpMe7[[#This Row],[Updated Creation Date]],"mmm dd, yyyy hh:mm"),HelpMe7[[#This Row],[Updated Resolved Date]]-HelpMe7[[#This Row],[Updated Creation Date]])</f>
        <v>0.13819444444379769</v>
      </c>
      <c r="AB880" s="231" t="e">
        <f>YEAR(TEXT(HelpMe7[[#This Row],[Updated Creation Date]],"mmm dd, yyyy hh:mm"))</f>
        <v>#VALUE!</v>
      </c>
      <c r="AC880" s="228" t="e">
        <f>WEEKNUM(TEXT(HelpMe7[[#This Row],[Updated Creation Date]],"mmm dd, yyyy hh:mm"),2)</f>
        <v>#VALUE!</v>
      </c>
      <c r="AD880" s="228" t="e">
        <f>_xlfn.CONCAT(HelpMe7[[#This Row],[Year]],"-W",HelpMe7[[#This Row],[Week'#]])</f>
        <v>#VALUE!</v>
      </c>
      <c r="AE880" s="228" t="str">
        <f>IFERROR(VLOOKUP(HelpMe7[[#This Row],[ID]],CGTracker[#All],11,FALSE),"No CG Status Found")</f>
        <v>No CG Status Found</v>
      </c>
      <c r="AF880" s="228" t="e">
        <f>MONTH(TEXT(HelpMe7[[#This Row],[Updated Creation Date]],"mmm dd, yyyy hh:mm"))</f>
        <v>#VALUE!</v>
      </c>
      <c r="AG880" s="228" t="e">
        <f>_xlfn.CONCAT(HelpMe7[[#This Row],[Year]],"-M",HelpMe7[[#This Row],[Month]])</f>
        <v>#VALUE!</v>
      </c>
      <c r="AH880" s="228" t="str">
        <f ca="1">IF(HelpMe7[[#This Row],[Age]]&lt;2,"Less than 2",IF(HelpMe7[[#This Row],[Age]]&lt;5,"From 2 to 5",IF(HelpMe7[[#This Row],[Age]]&lt;10,"From 5 to 10","More than 10")))</f>
        <v>Less than 2</v>
      </c>
      <c r="AI8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45611.452777777777</v>
      </c>
      <c r="AJ8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45611.59097222222</v>
      </c>
    </row>
    <row r="881" spans="1:36" ht="26">
      <c r="A881" s="237" t="s">
        <v>6993</v>
      </c>
      <c r="B881" s="224" t="s">
        <v>156</v>
      </c>
      <c r="C881" s="224" t="s">
        <v>795</v>
      </c>
      <c r="D881" s="1" t="s">
        <v>1311</v>
      </c>
      <c r="E881" s="224" t="s">
        <v>1312</v>
      </c>
      <c r="F881" s="224" t="s">
        <v>603</v>
      </c>
      <c r="G881" s="224" t="s">
        <v>899</v>
      </c>
      <c r="H881" s="224" t="s">
        <v>268</v>
      </c>
      <c r="I881" s="227" t="s">
        <v>6994</v>
      </c>
      <c r="J881" s="225" t="s">
        <v>6995</v>
      </c>
      <c r="K881" s="224" t="s">
        <v>1313</v>
      </c>
      <c r="L881" s="225" t="s">
        <v>1260</v>
      </c>
      <c r="M881" s="224" t="s">
        <v>846</v>
      </c>
      <c r="N881" s="224" t="s">
        <v>1133</v>
      </c>
      <c r="O881" s="224" t="s">
        <v>848</v>
      </c>
      <c r="P881" s="225" t="s">
        <v>6996</v>
      </c>
      <c r="Q881" s="224" t="s">
        <v>795</v>
      </c>
      <c r="R881" s="225" t="s">
        <v>1260</v>
      </c>
      <c r="S881" s="225" t="s">
        <v>6997</v>
      </c>
      <c r="T881" s="225" t="s">
        <v>6995</v>
      </c>
      <c r="U881" s="224" t="s">
        <v>1260</v>
      </c>
      <c r="V881" s="224" t="s">
        <v>1260</v>
      </c>
      <c r="W881" s="224" t="s">
        <v>1314</v>
      </c>
      <c r="X881" s="228" t="str">
        <f>VLOOKUP(HelpMe7[[#This Row],[Technician]],Technicians[#All],3,FALSE)</f>
        <v>RAK Ceramics</v>
      </c>
      <c r="Y881" s="228" t="str">
        <f>VLOOKUP(HelpMe7[[#This Row],[Technician]],Technicians[#All],2,FALSE)</f>
        <v>SAP ABAP</v>
      </c>
      <c r="Z881" s="230" t="e">
        <f>IF((TEXT("Oct 28, 2024 00:00 AM","mmm dd, yyyy hh:mm") - TEXT(HelpMe7[[#This Row],[Updated Creation Date]],"mmm dd, yyyy hh:mm"))&gt;0, "Yes","No")</f>
        <v>#VALUE!</v>
      </c>
      <c r="AA881" s="230">
        <f ca="1">IF(HelpMe7[[#This Row],[Updated Resolved Date]]="-",NOW()-TEXT(HelpMe7[[#This Row],[Updated Creation Date]],"mmm dd, yyyy hh:mm"),HelpMe7[[#This Row],[Updated Resolved Date]]-HelpMe7[[#This Row],[Updated Creation Date]])</f>
        <v>41.284612384253705</v>
      </c>
      <c r="AB881" s="231" t="e">
        <f>YEAR(TEXT(HelpMe7[[#This Row],[Updated Creation Date]],"mmm dd, yyyy hh:mm"))</f>
        <v>#VALUE!</v>
      </c>
      <c r="AC881" s="228" t="e">
        <f>WEEKNUM(TEXT(HelpMe7[[#This Row],[Updated Creation Date]],"mmm dd, yyyy hh:mm"),2)</f>
        <v>#VALUE!</v>
      </c>
      <c r="AD881" s="228" t="e">
        <f>_xlfn.CONCAT(HelpMe7[[#This Row],[Year]],"-W",HelpMe7[[#This Row],[Week'#]])</f>
        <v>#VALUE!</v>
      </c>
      <c r="AE881" s="228" t="str">
        <f>IFERROR(VLOOKUP(HelpMe7[[#This Row],[ID]],CGTracker[#All],11,FALSE),"No CG Status Found")</f>
        <v>No CG Status Found</v>
      </c>
      <c r="AF881" s="228" t="e">
        <f>MONTH(TEXT(HelpMe7[[#This Row],[Updated Creation Date]],"mmm dd, yyyy hh:mm"))</f>
        <v>#VALUE!</v>
      </c>
      <c r="AG881" s="228" t="e">
        <f>_xlfn.CONCAT(HelpMe7[[#This Row],[Year]],"-M",HelpMe7[[#This Row],[Month]])</f>
        <v>#VALUE!</v>
      </c>
      <c r="AH881" s="228" t="str">
        <f ca="1">IF(HelpMe7[[#This Row],[Age]]&lt;2,"Less than 2",IF(HelpMe7[[#This Row],[Age]]&lt;5,"From 2 to 5",IF(HelpMe7[[#This Row],[Age]]&lt;10,"From 5 to 10","More than 10")))</f>
        <v>More than 10</v>
      </c>
      <c r="AI8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45611.500694444447</v>
      </c>
      <c r="AJ8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82" spans="1:36" ht="26">
      <c r="A882" s="237" t="s">
        <v>6998</v>
      </c>
      <c r="B882" s="224" t="s">
        <v>117</v>
      </c>
      <c r="C882" s="224" t="s">
        <v>881</v>
      </c>
      <c r="D882" s="1" t="s">
        <v>1334</v>
      </c>
      <c r="E882" s="224" t="s">
        <v>1335</v>
      </c>
      <c r="F882" s="224" t="s">
        <v>854</v>
      </c>
      <c r="G882" s="224" t="s">
        <v>855</v>
      </c>
      <c r="H882" s="224" t="s">
        <v>268</v>
      </c>
      <c r="I882" s="227" t="s">
        <v>6999</v>
      </c>
      <c r="J882" s="225" t="s">
        <v>849</v>
      </c>
      <c r="K882" s="224" t="s">
        <v>845</v>
      </c>
      <c r="L882" s="225" t="s">
        <v>1260</v>
      </c>
      <c r="M882" s="224" t="s">
        <v>846</v>
      </c>
      <c r="N882" s="224" t="s">
        <v>1336</v>
      </c>
      <c r="O882" s="224" t="s">
        <v>1260</v>
      </c>
      <c r="P882" s="225" t="s">
        <v>7000</v>
      </c>
      <c r="Q882" s="224" t="s">
        <v>1260</v>
      </c>
      <c r="R882" s="225" t="s">
        <v>1260</v>
      </c>
      <c r="S882" s="225" t="s">
        <v>1260</v>
      </c>
      <c r="T882" s="225" t="s">
        <v>849</v>
      </c>
      <c r="U882" s="224" t="s">
        <v>845</v>
      </c>
      <c r="V882" s="224" t="s">
        <v>1260</v>
      </c>
      <c r="W882" s="224" t="s">
        <v>850</v>
      </c>
      <c r="X882" s="228" t="str">
        <f>VLOOKUP(HelpMe7[[#This Row],[Technician]],Technicians[#All],3,FALSE)</f>
        <v>RAK Ceramics</v>
      </c>
      <c r="Y882" s="228" t="str">
        <f>VLOOKUP(HelpMe7[[#This Row],[Technician]],Technicians[#All],2,FALSE)</f>
        <v>SAP PP</v>
      </c>
      <c r="Z882" s="230" t="e">
        <f>IF((TEXT("Oct 28, 2024 00:00 AM","mmm dd, yyyy hh:mm") - TEXT(HelpMe7[[#This Row],[Updated Creation Date]],"mmm dd, yyyy hh:mm"))&gt;0, "Yes","No")</f>
        <v>#VALUE!</v>
      </c>
      <c r="AA882" s="230">
        <f ca="1">IF(HelpMe7[[#This Row],[Updated Resolved Date]]="-",NOW()-TEXT(HelpMe7[[#This Row],[Updated Creation Date]],"mmm dd, yyyy hh:mm"),HelpMe7[[#This Row],[Updated Resolved Date]]-HelpMe7[[#This Row],[Updated Creation Date]])</f>
        <v>40.422112384258071</v>
      </c>
      <c r="AB882" s="231" t="e">
        <f>YEAR(TEXT(HelpMe7[[#This Row],[Updated Creation Date]],"mmm dd, yyyy hh:mm"))</f>
        <v>#VALUE!</v>
      </c>
      <c r="AC882" s="228" t="e">
        <f>WEEKNUM(TEXT(HelpMe7[[#This Row],[Updated Creation Date]],"mmm dd, yyyy hh:mm"),2)</f>
        <v>#VALUE!</v>
      </c>
      <c r="AD882" s="228" t="e">
        <f>_xlfn.CONCAT(HelpMe7[[#This Row],[Year]],"-W",HelpMe7[[#This Row],[Week'#]])</f>
        <v>#VALUE!</v>
      </c>
      <c r="AE882" s="228" t="str">
        <f>IFERROR(VLOOKUP(HelpMe7[[#This Row],[ID]],CGTracker[#All],11,FALSE),"No CG Status Found")</f>
        <v>No CG Status Found</v>
      </c>
      <c r="AF882" s="228" t="e">
        <f>MONTH(TEXT(HelpMe7[[#This Row],[Updated Creation Date]],"mmm dd, yyyy hh:mm"))</f>
        <v>#VALUE!</v>
      </c>
      <c r="AG882" s="228" t="e">
        <f>_xlfn.CONCAT(HelpMe7[[#This Row],[Year]],"-M",HelpMe7[[#This Row],[Month]])</f>
        <v>#VALUE!</v>
      </c>
      <c r="AH882" s="228" t="str">
        <f ca="1">IF(HelpMe7[[#This Row],[Age]]&lt;2,"Less than 2",IF(HelpMe7[[#This Row],[Age]]&lt;5,"From 2 to 5",IF(HelpMe7[[#This Row],[Age]]&lt;10,"From 5 to 10","More than 10")))</f>
        <v>More than 10</v>
      </c>
      <c r="AI8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45612.363194444442</v>
      </c>
      <c r="AJ8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883" spans="1:36" ht="26">
      <c r="A883" s="237" t="s">
        <v>7001</v>
      </c>
      <c r="B883" s="224" t="s">
        <v>117</v>
      </c>
      <c r="C883" s="224" t="s">
        <v>881</v>
      </c>
      <c r="D883" s="1" t="s">
        <v>2207</v>
      </c>
      <c r="E883" s="224" t="s">
        <v>2208</v>
      </c>
      <c r="F883" s="224" t="s">
        <v>843</v>
      </c>
      <c r="G883" s="224" t="s">
        <v>844</v>
      </c>
      <c r="H883" s="224" t="s">
        <v>403</v>
      </c>
      <c r="I883" s="227" t="s">
        <v>7002</v>
      </c>
      <c r="J883" s="225" t="s">
        <v>7003</v>
      </c>
      <c r="K883" s="224" t="s">
        <v>885</v>
      </c>
      <c r="L883" s="225" t="s">
        <v>7004</v>
      </c>
      <c r="M883" s="224" t="s">
        <v>846</v>
      </c>
      <c r="N883" s="224" t="s">
        <v>847</v>
      </c>
      <c r="O883" s="224" t="s">
        <v>848</v>
      </c>
      <c r="P883" s="225" t="s">
        <v>7004</v>
      </c>
      <c r="Q883" s="224" t="s">
        <v>881</v>
      </c>
      <c r="R883" s="225" t="s">
        <v>7005</v>
      </c>
      <c r="S883" s="225" t="s">
        <v>7005</v>
      </c>
      <c r="T883" s="225" t="s">
        <v>7003</v>
      </c>
      <c r="U883" s="224" t="s">
        <v>885</v>
      </c>
      <c r="V883" s="224" t="s">
        <v>1260</v>
      </c>
      <c r="W883" s="224" t="s">
        <v>888</v>
      </c>
      <c r="X883" s="228" t="str">
        <f>VLOOKUP(HelpMe7[[#This Row],[Technician]],Technicians[#All],3,FALSE)</f>
        <v>RAK Ceramics</v>
      </c>
      <c r="Y883" s="228" t="str">
        <f>VLOOKUP(HelpMe7[[#This Row],[Technician]],Technicians[#All],2,FALSE)</f>
        <v>SAP Basis</v>
      </c>
      <c r="Z883" s="233" t="e">
        <f>IF((TEXT("Oct 28, 2024 00:00 AM","mmm dd, yyyy hh:mm") - TEXT(HelpMe7[[#This Row],[Updated Creation Date]],"mmm dd, yyyy hh:mm"))&gt;0, "Yes","No")</f>
        <v>#VALUE!</v>
      </c>
      <c r="AA883" s="230">
        <f ca="1">IF(HelpMe7[[#This Row],[Updated Resolved Date]]="-",NOW()-TEXT(HelpMe7[[#This Row],[Updated Creation Date]],"mmm dd, yyyy hh:mm"),HelpMe7[[#This Row],[Updated Resolved Date]]-HelpMe7[[#This Row],[Updated Creation Date]])</f>
        <v>2.1895833333328483</v>
      </c>
      <c r="AB883" s="231" t="e">
        <f>YEAR(TEXT(HelpMe7[[#This Row],[Updated Creation Date]],"mmm dd, yyyy hh:mm"))</f>
        <v>#VALUE!</v>
      </c>
      <c r="AC883" s="228" t="e">
        <f>WEEKNUM(TEXT(HelpMe7[[#This Row],[Updated Creation Date]],"mmm dd, yyyy hh:mm"),2)</f>
        <v>#VALUE!</v>
      </c>
      <c r="AD883" s="228" t="e">
        <f>_xlfn.CONCAT(HelpMe7[[#This Row],[Year]],"-W",HelpMe7[[#This Row],[Week'#]])</f>
        <v>#VALUE!</v>
      </c>
      <c r="AE883" s="228" t="str">
        <f>IFERROR(VLOOKUP(HelpMe7[[#This Row],[ID]],CGTracker[#All],11,FALSE),"No CG Status Found")</f>
        <v>No CG Status Found</v>
      </c>
      <c r="AF883" s="228" t="e">
        <f>MONTH(TEXT(HelpMe7[[#This Row],[Updated Creation Date]],"mmm dd, yyyy hh:mm"))</f>
        <v>#VALUE!</v>
      </c>
      <c r="AG883" s="228" t="e">
        <f>_xlfn.CONCAT(HelpMe7[[#This Row],[Year]],"-M",HelpMe7[[#This Row],[Month]])</f>
        <v>#VALUE!</v>
      </c>
      <c r="AH883" s="228" t="str">
        <f ca="1">IF(HelpMe7[[#This Row],[Age]]&lt;2,"Less than 2",IF(HelpMe7[[#This Row],[Age]]&lt;5,"From 2 to 5",IF(HelpMe7[[#This Row],[Age]]&lt;10,"From 5 to 10","More than 10")))</f>
        <v>From 2 to 5</v>
      </c>
      <c r="AI8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45612.410416666666</v>
      </c>
      <c r="AJ8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v>
      </c>
    </row>
    <row r="884" spans="1:36" ht="26">
      <c r="A884" s="237" t="s">
        <v>7006</v>
      </c>
      <c r="B884" s="224" t="s">
        <v>117</v>
      </c>
      <c r="C884" s="224" t="s">
        <v>881</v>
      </c>
      <c r="D884" s="1" t="s">
        <v>2291</v>
      </c>
      <c r="E884" s="224" t="s">
        <v>970</v>
      </c>
      <c r="F884" s="224" t="s">
        <v>843</v>
      </c>
      <c r="G884" s="224" t="s">
        <v>844</v>
      </c>
      <c r="H884" s="224" t="s">
        <v>403</v>
      </c>
      <c r="I884" s="227" t="s">
        <v>7007</v>
      </c>
      <c r="J884" s="225" t="s">
        <v>7003</v>
      </c>
      <c r="K884" s="224" t="s">
        <v>885</v>
      </c>
      <c r="L884" s="225" t="s">
        <v>7008</v>
      </c>
      <c r="M884" s="224" t="s">
        <v>846</v>
      </c>
      <c r="N884" s="224" t="s">
        <v>2292</v>
      </c>
      <c r="O884" s="224" t="s">
        <v>848</v>
      </c>
      <c r="P884" s="225" t="s">
        <v>7008</v>
      </c>
      <c r="Q884" s="224" t="s">
        <v>881</v>
      </c>
      <c r="R884" s="225" t="s">
        <v>7009</v>
      </c>
      <c r="S884" s="225" t="s">
        <v>7009</v>
      </c>
      <c r="T884" s="225" t="s">
        <v>7003</v>
      </c>
      <c r="U884" s="224" t="s">
        <v>885</v>
      </c>
      <c r="V884" s="224" t="s">
        <v>1260</v>
      </c>
      <c r="W884" s="224" t="s">
        <v>888</v>
      </c>
      <c r="X884" s="228" t="str">
        <f>VLOOKUP(HelpMe7[[#This Row],[Technician]],Technicians[#All],3,FALSE)</f>
        <v>RAK Ceramics</v>
      </c>
      <c r="Y884" s="228" t="str">
        <f>VLOOKUP(HelpMe7[[#This Row],[Technician]],Technicians[#All],2,FALSE)</f>
        <v>SAP Basis</v>
      </c>
      <c r="Z884" s="233" t="e">
        <f>IF((TEXT("Oct 28, 2024 00:00 AM","mmm dd, yyyy hh:mm") - TEXT(HelpMe7[[#This Row],[Updated Creation Date]],"mmm dd, yyyy hh:mm"))&gt;0, "Yes","No")</f>
        <v>#VALUE!</v>
      </c>
      <c r="AA884" s="230">
        <f ca="1">IF(HelpMe7[[#This Row],[Updated Resolved Date]]="-",NOW()-TEXT(HelpMe7[[#This Row],[Updated Creation Date]],"mmm dd, yyyy hh:mm"),HelpMe7[[#This Row],[Updated Resolved Date]]-HelpMe7[[#This Row],[Updated Creation Date]])</f>
        <v>4.8340277777751908</v>
      </c>
      <c r="AB884" s="231" t="e">
        <f>YEAR(TEXT(HelpMe7[[#This Row],[Updated Creation Date]],"mmm dd, yyyy hh:mm"))</f>
        <v>#VALUE!</v>
      </c>
      <c r="AC884" s="228" t="e">
        <f>WEEKNUM(TEXT(HelpMe7[[#This Row],[Updated Creation Date]],"mmm dd, yyyy hh:mm"),2)</f>
        <v>#VALUE!</v>
      </c>
      <c r="AD884" s="228" t="e">
        <f>_xlfn.CONCAT(HelpMe7[[#This Row],[Year]],"-W",HelpMe7[[#This Row],[Week'#]])</f>
        <v>#VALUE!</v>
      </c>
      <c r="AE884" s="228" t="str">
        <f>IFERROR(VLOOKUP(HelpMe7[[#This Row],[ID]],CGTracker[#All],11,FALSE),"No CG Status Found")</f>
        <v>No CG Status Found</v>
      </c>
      <c r="AF884" s="228" t="e">
        <f>MONTH(TEXT(HelpMe7[[#This Row],[Updated Creation Date]],"mmm dd, yyyy hh:mm"))</f>
        <v>#VALUE!</v>
      </c>
      <c r="AG884" s="228" t="e">
        <f>_xlfn.CONCAT(HelpMe7[[#This Row],[Year]],"-M",HelpMe7[[#This Row],[Month]])</f>
        <v>#VALUE!</v>
      </c>
      <c r="AH884" s="228" t="str">
        <f ca="1">IF(HelpMe7[[#This Row],[Age]]&lt;2,"Less than 2",IF(HelpMe7[[#This Row],[Age]]&lt;5,"From 2 to 5",IF(HelpMe7[[#This Row],[Age]]&lt;10,"From 5 to 10","More than 10")))</f>
        <v>From 2 to 5</v>
      </c>
      <c r="AI8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45612.763888888891</v>
      </c>
      <c r="AJ8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45617.597916666666</v>
      </c>
    </row>
    <row r="885" spans="1:36" ht="26">
      <c r="A885" s="237" t="s">
        <v>7010</v>
      </c>
      <c r="B885" s="224" t="s">
        <v>117</v>
      </c>
      <c r="C885" s="224" t="s">
        <v>881</v>
      </c>
      <c r="D885" s="1" t="s">
        <v>1777</v>
      </c>
      <c r="E885" s="224" t="s">
        <v>5876</v>
      </c>
      <c r="F885" s="224" t="s">
        <v>843</v>
      </c>
      <c r="G885" s="224" t="s">
        <v>844</v>
      </c>
      <c r="H885" s="224" t="s">
        <v>403</v>
      </c>
      <c r="I885" s="227" t="s">
        <v>7011</v>
      </c>
      <c r="J885" s="225" t="s">
        <v>7012</v>
      </c>
      <c r="K885" s="224" t="s">
        <v>885</v>
      </c>
      <c r="L885" s="225" t="s">
        <v>7013</v>
      </c>
      <c r="M885" s="224" t="s">
        <v>846</v>
      </c>
      <c r="N885" s="224" t="s">
        <v>959</v>
      </c>
      <c r="O885" s="224" t="s">
        <v>848</v>
      </c>
      <c r="P885" s="225" t="s">
        <v>7013</v>
      </c>
      <c r="Q885" s="224" t="s">
        <v>881</v>
      </c>
      <c r="R885" s="225" t="s">
        <v>7014</v>
      </c>
      <c r="S885" s="225" t="s">
        <v>7014</v>
      </c>
      <c r="T885" s="225" t="s">
        <v>7012</v>
      </c>
      <c r="U885" s="224" t="s">
        <v>885</v>
      </c>
      <c r="V885" s="224" t="s">
        <v>1260</v>
      </c>
      <c r="W885" s="224" t="s">
        <v>888</v>
      </c>
      <c r="X885" s="228" t="str">
        <f>VLOOKUP(HelpMe7[[#This Row],[Technician]],Technicians[#All],3,FALSE)</f>
        <v>RAK Ceramics</v>
      </c>
      <c r="Y885" s="228" t="str">
        <f>VLOOKUP(HelpMe7[[#This Row],[Technician]],Technicians[#All],2,FALSE)</f>
        <v>SAP Basis</v>
      </c>
      <c r="Z885" s="233" t="e">
        <f>IF((TEXT("Oct 28, 2024 00:00 AM","mmm dd, yyyy hh:mm") - TEXT(HelpMe7[[#This Row],[Updated Creation Date]],"mmm dd, yyyy hh:mm"))&gt;0, "Yes","No")</f>
        <v>#VALUE!</v>
      </c>
      <c r="AA885" s="230">
        <f ca="1">IF(HelpMe7[[#This Row],[Updated Resolved Date]]="-",NOW()-TEXT(HelpMe7[[#This Row],[Updated Creation Date]],"mmm dd, yyyy hh:mm"),HelpMe7[[#This Row],[Updated Resolved Date]]-HelpMe7[[#This Row],[Updated Creation Date]])</f>
        <v>10.190277777779556</v>
      </c>
      <c r="AB885" s="231" t="e">
        <f>YEAR(TEXT(HelpMe7[[#This Row],[Updated Creation Date]],"mmm dd, yyyy hh:mm"))</f>
        <v>#VALUE!</v>
      </c>
      <c r="AC885" s="228" t="e">
        <f>WEEKNUM(TEXT(HelpMe7[[#This Row],[Updated Creation Date]],"mmm dd, yyyy hh:mm"),2)</f>
        <v>#VALUE!</v>
      </c>
      <c r="AD885" s="228" t="e">
        <f>_xlfn.CONCAT(HelpMe7[[#This Row],[Year]],"-W",HelpMe7[[#This Row],[Week'#]])</f>
        <v>#VALUE!</v>
      </c>
      <c r="AE885" s="228" t="str">
        <f>IFERROR(VLOOKUP(HelpMe7[[#This Row],[ID]],CGTracker[#All],11,FALSE),"No CG Status Found")</f>
        <v>No CG Status Found</v>
      </c>
      <c r="AF885" s="228" t="e">
        <f>MONTH(TEXT(HelpMe7[[#This Row],[Updated Creation Date]],"mmm dd, yyyy hh:mm"))</f>
        <v>#VALUE!</v>
      </c>
      <c r="AG885" s="228" t="e">
        <f>_xlfn.CONCAT(HelpMe7[[#This Row],[Year]],"-M",HelpMe7[[#This Row],[Month]])</f>
        <v>#VALUE!</v>
      </c>
      <c r="AH885" s="228" t="str">
        <f ca="1">IF(HelpMe7[[#This Row],[Age]]&lt;2,"Less than 2",IF(HelpMe7[[#This Row],[Age]]&lt;5,"From 2 to 5",IF(HelpMe7[[#This Row],[Age]]&lt;10,"From 5 to 10","More than 10")))</f>
        <v>More than 10</v>
      </c>
      <c r="AI8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45613.352083333331</v>
      </c>
      <c r="AJ8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45623.542361111111</v>
      </c>
    </row>
    <row r="886" spans="1:36" ht="26">
      <c r="A886" s="237" t="s">
        <v>7015</v>
      </c>
      <c r="B886" s="224" t="s">
        <v>117</v>
      </c>
      <c r="C886" s="224" t="s">
        <v>861</v>
      </c>
      <c r="D886" s="1" t="s">
        <v>1817</v>
      </c>
      <c r="E886" s="224" t="s">
        <v>894</v>
      </c>
      <c r="F886" s="224" t="s">
        <v>843</v>
      </c>
      <c r="G886" s="224" t="s">
        <v>844</v>
      </c>
      <c r="H886" s="224" t="s">
        <v>403</v>
      </c>
      <c r="I886" s="227" t="s">
        <v>7016</v>
      </c>
      <c r="J886" s="225" t="s">
        <v>7017</v>
      </c>
      <c r="K886" s="224" t="s">
        <v>885</v>
      </c>
      <c r="L886" s="225" t="s">
        <v>7018</v>
      </c>
      <c r="M886" s="224" t="s">
        <v>894</v>
      </c>
      <c r="N886" s="224" t="s">
        <v>895</v>
      </c>
      <c r="O886" s="224" t="s">
        <v>848</v>
      </c>
      <c r="P886" s="225" t="s">
        <v>7018</v>
      </c>
      <c r="Q886" s="224" t="s">
        <v>795</v>
      </c>
      <c r="R886" s="225" t="s">
        <v>7019</v>
      </c>
      <c r="S886" s="225" t="s">
        <v>7019</v>
      </c>
      <c r="T886" s="225" t="s">
        <v>7017</v>
      </c>
      <c r="U886" s="224" t="s">
        <v>885</v>
      </c>
      <c r="V886" s="224" t="s">
        <v>1260</v>
      </c>
      <c r="W886" s="224" t="s">
        <v>888</v>
      </c>
      <c r="X886" s="228" t="str">
        <f>VLOOKUP(HelpMe7[[#This Row],[Technician]],Technicians[#All],3,FALSE)</f>
        <v>RAK Ceramics</v>
      </c>
      <c r="Y886" s="228" t="str">
        <f>VLOOKUP(HelpMe7[[#This Row],[Technician]],Technicians[#All],2,FALSE)</f>
        <v>SAP Basis</v>
      </c>
      <c r="Z886" s="230" t="e">
        <f>IF((TEXT("Oct 28, 2024 00:00 AM","mmm dd, yyyy hh:mm") - TEXT(HelpMe7[[#This Row],[Updated Creation Date]],"mmm dd, yyyy hh:mm"))&gt;0, "Yes","No")</f>
        <v>#VALUE!</v>
      </c>
      <c r="AA886" s="230">
        <f ca="1">IF(HelpMe7[[#This Row],[Updated Resolved Date]]="-",NOW()-TEXT(HelpMe7[[#This Row],[Updated Creation Date]],"mmm dd, yyyy hh:mm"),HelpMe7[[#This Row],[Updated Resolved Date]]-HelpMe7[[#This Row],[Updated Creation Date]])</f>
        <v>6.3840277777781012</v>
      </c>
      <c r="AB886" s="231" t="e">
        <f>YEAR(TEXT(HelpMe7[[#This Row],[Updated Creation Date]],"mmm dd, yyyy hh:mm"))</f>
        <v>#VALUE!</v>
      </c>
      <c r="AC886" s="228" t="e">
        <f>WEEKNUM(TEXT(HelpMe7[[#This Row],[Updated Creation Date]],"mmm dd, yyyy hh:mm"),2)</f>
        <v>#VALUE!</v>
      </c>
      <c r="AD886" s="228" t="e">
        <f>_xlfn.CONCAT(HelpMe7[[#This Row],[Year]],"-W",HelpMe7[[#This Row],[Week'#]])</f>
        <v>#VALUE!</v>
      </c>
      <c r="AE886" s="228" t="str">
        <f>IFERROR(VLOOKUP(HelpMe7[[#This Row],[ID]],CGTracker[#All],11,FALSE),"No CG Status Found")</f>
        <v>No CG Status Found</v>
      </c>
      <c r="AF886" s="228" t="e">
        <f>MONTH(TEXT(HelpMe7[[#This Row],[Updated Creation Date]],"mmm dd, yyyy hh:mm"))</f>
        <v>#VALUE!</v>
      </c>
      <c r="AG886" s="228" t="e">
        <f>_xlfn.CONCAT(HelpMe7[[#This Row],[Year]],"-M",HelpMe7[[#This Row],[Month]])</f>
        <v>#VALUE!</v>
      </c>
      <c r="AH886" s="228" t="str">
        <f ca="1">IF(HelpMe7[[#This Row],[Age]]&lt;2,"Less than 2",IF(HelpMe7[[#This Row],[Age]]&lt;5,"From 2 to 5",IF(HelpMe7[[#This Row],[Age]]&lt;10,"From 5 to 10","More than 10")))</f>
        <v>From 5 to 10</v>
      </c>
      <c r="AI8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45611.353472222225</v>
      </c>
      <c r="AJ8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45617.737500000003</v>
      </c>
    </row>
    <row r="887" spans="1:36" ht="26">
      <c r="A887" s="237" t="s">
        <v>7020</v>
      </c>
      <c r="B887" s="224" t="s">
        <v>156</v>
      </c>
      <c r="C887" s="224" t="s">
        <v>795</v>
      </c>
      <c r="D887" s="1" t="s">
        <v>1980</v>
      </c>
      <c r="E887" s="224" t="s">
        <v>1981</v>
      </c>
      <c r="F887" s="224" t="s">
        <v>843</v>
      </c>
      <c r="G887" s="224" t="s">
        <v>844</v>
      </c>
      <c r="H887" s="224" t="s">
        <v>403</v>
      </c>
      <c r="I887" s="227" t="s">
        <v>7021</v>
      </c>
      <c r="J887" s="225" t="s">
        <v>7022</v>
      </c>
      <c r="K887" s="224" t="s">
        <v>885</v>
      </c>
      <c r="L887" s="225" t="s">
        <v>7023</v>
      </c>
      <c r="M887" s="224" t="s">
        <v>1981</v>
      </c>
      <c r="N887" s="224" t="s">
        <v>1982</v>
      </c>
      <c r="O887" s="224" t="s">
        <v>848</v>
      </c>
      <c r="P887" s="225" t="s">
        <v>7023</v>
      </c>
      <c r="Q887" s="224" t="s">
        <v>795</v>
      </c>
      <c r="R887" s="225" t="s">
        <v>7024</v>
      </c>
      <c r="S887" s="225" t="s">
        <v>7024</v>
      </c>
      <c r="T887" s="225" t="s">
        <v>7022</v>
      </c>
      <c r="U887" s="224" t="s">
        <v>1260</v>
      </c>
      <c r="V887" s="224" t="s">
        <v>1260</v>
      </c>
      <c r="W887" s="224" t="s">
        <v>888</v>
      </c>
      <c r="X887" s="228" t="str">
        <f>VLOOKUP(HelpMe7[[#This Row],[Technician]],Technicians[#All],3,FALSE)</f>
        <v>RAK Ceramics</v>
      </c>
      <c r="Y887" s="228" t="str">
        <f>VLOOKUP(HelpMe7[[#This Row],[Technician]],Technicians[#All],2,FALSE)</f>
        <v>SAP Basis</v>
      </c>
      <c r="Z887" s="230" t="e">
        <f>IF((TEXT("Oct 28, 2024 00:00 AM","mmm dd, yyyy hh:mm") - TEXT(HelpMe7[[#This Row],[Updated Creation Date]],"mmm dd, yyyy hh:mm"))&gt;0, "Yes","No")</f>
        <v>#VALUE!</v>
      </c>
      <c r="AA887" s="230">
        <f ca="1">IF(HelpMe7[[#This Row],[Updated Resolved Date]]="-",NOW()-TEXT(HelpMe7[[#This Row],[Updated Creation Date]],"mmm dd, yyyy hh:mm"),HelpMe7[[#This Row],[Updated Resolved Date]]-HelpMe7[[#This Row],[Updated Creation Date]])</f>
        <v>0.20763888888905058</v>
      </c>
      <c r="AB887" s="231" t="e">
        <f>YEAR(TEXT(HelpMe7[[#This Row],[Updated Creation Date]],"mmm dd, yyyy hh:mm"))</f>
        <v>#VALUE!</v>
      </c>
      <c r="AC887" s="228" t="e">
        <f>WEEKNUM(TEXT(HelpMe7[[#This Row],[Updated Creation Date]],"mmm dd, yyyy hh:mm"),2)</f>
        <v>#VALUE!</v>
      </c>
      <c r="AD887" s="228" t="e">
        <f>_xlfn.CONCAT(HelpMe7[[#This Row],[Year]],"-W",HelpMe7[[#This Row],[Week'#]])</f>
        <v>#VALUE!</v>
      </c>
      <c r="AE887" s="228" t="str">
        <f>IFERROR(VLOOKUP(HelpMe7[[#This Row],[ID]],CGTracker[#All],11,FALSE),"No CG Status Found")</f>
        <v>No CG Status Found</v>
      </c>
      <c r="AF887" s="228" t="e">
        <f>MONTH(TEXT(HelpMe7[[#This Row],[Updated Creation Date]],"mmm dd, yyyy hh:mm"))</f>
        <v>#VALUE!</v>
      </c>
      <c r="AG887" s="228" t="e">
        <f>_xlfn.CONCAT(HelpMe7[[#This Row],[Year]],"-M",HelpMe7[[#This Row],[Month]])</f>
        <v>#VALUE!</v>
      </c>
      <c r="AH887" s="228" t="str">
        <f ca="1">IF(HelpMe7[[#This Row],[Age]]&lt;2,"Less than 2",IF(HelpMe7[[#This Row],[Age]]&lt;5,"From 2 to 5",IF(HelpMe7[[#This Row],[Age]]&lt;10,"From 5 to 10","More than 10")))</f>
        <v>Less than 2</v>
      </c>
      <c r="AI8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45611.701388888891</v>
      </c>
    </row>
    <row r="888" spans="1:36" ht="14.5">
      <c r="A888" s="237" t="s">
        <v>7025</v>
      </c>
      <c r="B888" s="224" t="s">
        <v>156</v>
      </c>
      <c r="C888" s="224" t="s">
        <v>795</v>
      </c>
      <c r="D888" s="1" t="s">
        <v>433</v>
      </c>
      <c r="E888" s="224" t="s">
        <v>1162</v>
      </c>
      <c r="F888" s="224" t="s">
        <v>518</v>
      </c>
      <c r="G888" s="224" t="s">
        <v>516</v>
      </c>
      <c r="H888" s="224" t="s">
        <v>403</v>
      </c>
      <c r="I888" s="227" t="s">
        <v>7026</v>
      </c>
      <c r="J888" s="225" t="s">
        <v>7027</v>
      </c>
      <c r="K888" s="224" t="s">
        <v>845</v>
      </c>
      <c r="L888" s="225" t="s">
        <v>7028</v>
      </c>
      <c r="M888" s="224" t="s">
        <v>1162</v>
      </c>
      <c r="N888" s="224" t="s">
        <v>847</v>
      </c>
      <c r="O888" s="224" t="s">
        <v>848</v>
      </c>
      <c r="P888" s="225" t="s">
        <v>7028</v>
      </c>
      <c r="Q888" s="224" t="s">
        <v>795</v>
      </c>
      <c r="R888" s="225" t="s">
        <v>7029</v>
      </c>
      <c r="S888" s="225" t="s">
        <v>7029</v>
      </c>
      <c r="T888" s="225" t="s">
        <v>7027</v>
      </c>
      <c r="U888" s="224" t="s">
        <v>1260</v>
      </c>
      <c r="V888" s="224" t="s">
        <v>1260</v>
      </c>
      <c r="W888" s="224" t="s">
        <v>850</v>
      </c>
      <c r="X888" s="228" t="str">
        <f>VLOOKUP(HelpMe7[[#This Row],[Technician]],Technicians[#All],3,FALSE)</f>
        <v>Capgemini</v>
      </c>
      <c r="Y888" s="228" t="str">
        <f>VLOOKUP(HelpMe7[[#This Row],[Technician]],Technicians[#All],2,FALSE)</f>
        <v>SAP SD</v>
      </c>
      <c r="Z888" s="230" t="e">
        <f>IF((TEXT("Oct 28, 2024 00:00 AM","mmm dd, yyyy hh:mm") - TEXT(HelpMe7[[#This Row],[Updated Creation Date]],"mmm dd, yyyy hh:mm"))&gt;0, "Yes","No")</f>
        <v>#VALUE!</v>
      </c>
      <c r="AA888" s="230">
        <f ca="1">IF(HelpMe7[[#This Row],[Updated Resolved Date]]="-",NOW()-TEXT(HelpMe7[[#This Row],[Updated Creation Date]],"mmm dd, yyyy hh:mm"),HelpMe7[[#This Row],[Updated Resolved Date]]-HelpMe7[[#This Row],[Updated Creation Date]])</f>
        <v>7.1604166666656965</v>
      </c>
      <c r="AB888" s="231" t="e">
        <f>YEAR(TEXT(HelpMe7[[#This Row],[Updated Creation Date]],"mmm dd, yyyy hh:mm"))</f>
        <v>#VALUE!</v>
      </c>
      <c r="AC888" s="228" t="e">
        <f>WEEKNUM(TEXT(HelpMe7[[#This Row],[Updated Creation Date]],"mmm dd, yyyy hh:mm"),2)</f>
        <v>#VALUE!</v>
      </c>
      <c r="AD888" s="228" t="e">
        <f>_xlfn.CONCAT(HelpMe7[[#This Row],[Year]],"-W",HelpMe7[[#This Row],[Week'#]])</f>
        <v>#VALUE!</v>
      </c>
      <c r="AE888" s="228" t="str">
        <f>IFERROR(VLOOKUP(HelpMe7[[#This Row],[ID]],CGTracker[#All],11,FALSE),"No CG Status Found")</f>
        <v>No CG Status Found</v>
      </c>
      <c r="AF888" s="228" t="e">
        <f>MONTH(TEXT(HelpMe7[[#This Row],[Updated Creation Date]],"mmm dd, yyyy hh:mm"))</f>
        <v>#VALUE!</v>
      </c>
      <c r="AG888" s="228" t="e">
        <f>_xlfn.CONCAT(HelpMe7[[#This Row],[Year]],"-M",HelpMe7[[#This Row],[Month]])</f>
        <v>#VALUE!</v>
      </c>
      <c r="AH888" s="228" t="str">
        <f ca="1">IF(HelpMe7[[#This Row],[Age]]&lt;2,"Less than 2",IF(HelpMe7[[#This Row],[Age]]&lt;5,"From 2 to 5",IF(HelpMe7[[#This Row],[Age]]&lt;10,"From 5 to 10","More than 10")))</f>
        <v>From 5 to 10</v>
      </c>
      <c r="AI8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45614.618750000001</v>
      </c>
      <c r="AJ8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45621.779166666667</v>
      </c>
    </row>
    <row r="889" spans="1:36" ht="26">
      <c r="A889" s="237" t="s">
        <v>7030</v>
      </c>
      <c r="B889" s="224" t="s">
        <v>117</v>
      </c>
      <c r="C889" s="224" t="s">
        <v>906</v>
      </c>
      <c r="D889" s="1" t="s">
        <v>7031</v>
      </c>
      <c r="E889" s="224" t="s">
        <v>1715</v>
      </c>
      <c r="F889" s="224" t="s">
        <v>843</v>
      </c>
      <c r="G889" s="224" t="s">
        <v>844</v>
      </c>
      <c r="H889" s="224" t="s">
        <v>403</v>
      </c>
      <c r="I889" s="227" t="s">
        <v>7032</v>
      </c>
      <c r="J889" s="225" t="s">
        <v>7033</v>
      </c>
      <c r="K889" s="224" t="s">
        <v>885</v>
      </c>
      <c r="L889" s="225" t="s">
        <v>6951</v>
      </c>
      <c r="M889" s="224" t="s">
        <v>1715</v>
      </c>
      <c r="N889" s="224" t="s">
        <v>983</v>
      </c>
      <c r="O889" s="224" t="s">
        <v>848</v>
      </c>
      <c r="P889" s="225" t="s">
        <v>6951</v>
      </c>
      <c r="Q889" s="224" t="s">
        <v>861</v>
      </c>
      <c r="R889" s="225" t="s">
        <v>7034</v>
      </c>
      <c r="S889" s="225" t="s">
        <v>7035</v>
      </c>
      <c r="T889" s="225" t="s">
        <v>7033</v>
      </c>
      <c r="U889" s="224" t="s">
        <v>885</v>
      </c>
      <c r="V889" s="224" t="s">
        <v>1260</v>
      </c>
      <c r="W889" s="224" t="s">
        <v>888</v>
      </c>
      <c r="X889" s="228" t="str">
        <f>VLOOKUP(HelpMe7[[#This Row],[Technician]],Technicians[#All],3,FALSE)</f>
        <v>RAK Ceramics</v>
      </c>
      <c r="Y889" s="228" t="str">
        <f>VLOOKUP(HelpMe7[[#This Row],[Technician]],Technicians[#All],2,FALSE)</f>
        <v>SAP Basis</v>
      </c>
      <c r="Z889" s="230" t="e">
        <f>IF((TEXT("Oct 28, 2024 00:00 AM","mmm dd, yyyy hh:mm") - TEXT(HelpMe7[[#This Row],[Updated Creation Date]],"mmm dd, yyyy hh:mm"))&gt;0, "Yes","No")</f>
        <v>#VALUE!</v>
      </c>
      <c r="AA889" s="230">
        <f ca="1">IF(HelpMe7[[#This Row],[Updated Resolved Date]]="-",NOW()-TEXT(HelpMe7[[#This Row],[Updated Creation Date]],"mmm dd, yyyy hh:mm"),HelpMe7[[#This Row],[Updated Resolved Date]]-HelpMe7[[#This Row],[Updated Creation Date]])</f>
        <v>2.9520833333372138</v>
      </c>
      <c r="AB889" s="231" t="e">
        <f>YEAR(TEXT(HelpMe7[[#This Row],[Updated Creation Date]],"mmm dd, yyyy hh:mm"))</f>
        <v>#VALUE!</v>
      </c>
      <c r="AC889" s="228" t="e">
        <f>WEEKNUM(TEXT(HelpMe7[[#This Row],[Updated Creation Date]],"mmm dd, yyyy hh:mm"),2)</f>
        <v>#VALUE!</v>
      </c>
      <c r="AD889" s="228" t="e">
        <f>_xlfn.CONCAT(HelpMe7[[#This Row],[Year]],"-W",HelpMe7[[#This Row],[Week'#]])</f>
        <v>#VALUE!</v>
      </c>
      <c r="AE889" s="228" t="str">
        <f>IFERROR(VLOOKUP(HelpMe7[[#This Row],[ID]],CGTracker[#All],11,FALSE),"No CG Status Found")</f>
        <v>No CG Status Found</v>
      </c>
      <c r="AF889" s="228" t="e">
        <f>MONTH(TEXT(HelpMe7[[#This Row],[Updated Creation Date]],"mmm dd, yyyy hh:mm"))</f>
        <v>#VALUE!</v>
      </c>
      <c r="AG889" s="228" t="e">
        <f>_xlfn.CONCAT(HelpMe7[[#This Row],[Year]],"-M",HelpMe7[[#This Row],[Month]])</f>
        <v>#VALUE!</v>
      </c>
      <c r="AH889" s="228" t="str">
        <f ca="1">IF(HelpMe7[[#This Row],[Age]]&lt;2,"Less than 2",IF(HelpMe7[[#This Row],[Age]]&lt;5,"From 2 to 5",IF(HelpMe7[[#This Row],[Age]]&lt;10,"From 5 to 10","More than 10")))</f>
        <v>From 2 to 5</v>
      </c>
      <c r="AI8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45611.671527777777</v>
      </c>
      <c r="AJ8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45614.623611111114</v>
      </c>
    </row>
    <row r="890" spans="1:36" ht="14.5">
      <c r="A890" s="237" t="s">
        <v>7036</v>
      </c>
      <c r="B890" s="224" t="s">
        <v>156</v>
      </c>
      <c r="C890" s="224" t="s">
        <v>795</v>
      </c>
      <c r="D890" s="1" t="s">
        <v>442</v>
      </c>
      <c r="E890" s="224" t="s">
        <v>1075</v>
      </c>
      <c r="F890" s="224" t="s">
        <v>870</v>
      </c>
      <c r="G890" s="224" t="s">
        <v>864</v>
      </c>
      <c r="H890" s="224" t="s">
        <v>403</v>
      </c>
      <c r="I890" s="227" t="s">
        <v>7037</v>
      </c>
      <c r="J890" s="225" t="s">
        <v>7038</v>
      </c>
      <c r="K890" s="224" t="s">
        <v>845</v>
      </c>
      <c r="L890" s="225" t="s">
        <v>7039</v>
      </c>
      <c r="M890" s="224" t="s">
        <v>1075</v>
      </c>
      <c r="N890" s="224" t="s">
        <v>1348</v>
      </c>
      <c r="O890" s="224" t="s">
        <v>848</v>
      </c>
      <c r="P890" s="225" t="s">
        <v>7039</v>
      </c>
      <c r="Q890" s="224" t="s">
        <v>795</v>
      </c>
      <c r="R890" s="225" t="s">
        <v>7040</v>
      </c>
      <c r="S890" s="225" t="s">
        <v>7040</v>
      </c>
      <c r="T890" s="225" t="s">
        <v>7038</v>
      </c>
      <c r="U890" s="224" t="s">
        <v>1260</v>
      </c>
      <c r="V890" s="224" t="s">
        <v>1260</v>
      </c>
      <c r="W890" s="224" t="s">
        <v>850</v>
      </c>
      <c r="X890" s="228" t="str">
        <f>VLOOKUP(HelpMe7[[#This Row],[Technician]],Technicians[#All],3,FALSE)</f>
        <v>Capgemini</v>
      </c>
      <c r="Y890" s="228" t="str">
        <f>VLOOKUP(HelpMe7[[#This Row],[Technician]],Technicians[#All],2,FALSE)</f>
        <v>SAP MM</v>
      </c>
      <c r="Z890" s="230" t="e">
        <f>IF((TEXT("Oct 28, 2024 00:00 AM","mmm dd, yyyy hh:mm") - TEXT(HelpMe7[[#This Row],[Updated Creation Date]],"mmm dd, yyyy hh:mm"))&gt;0, "Yes","No")</f>
        <v>#VALUE!</v>
      </c>
      <c r="AA890" s="230">
        <f ca="1">IF(HelpMe7[[#This Row],[Updated Resolved Date]]="-",NOW()-TEXT(HelpMe7[[#This Row],[Updated Creation Date]],"mmm dd, yyyy hh:mm"),HelpMe7[[#This Row],[Updated Resolved Date]]-HelpMe7[[#This Row],[Updated Creation Date]])</f>
        <v>10.713194444448163</v>
      </c>
      <c r="AB890" s="231" t="e">
        <f>YEAR(TEXT(HelpMe7[[#This Row],[Updated Creation Date]],"mmm dd, yyyy hh:mm"))</f>
        <v>#VALUE!</v>
      </c>
      <c r="AC890" s="228" t="e">
        <f>WEEKNUM(TEXT(HelpMe7[[#This Row],[Updated Creation Date]],"mmm dd, yyyy hh:mm"),2)</f>
        <v>#VALUE!</v>
      </c>
      <c r="AD890" s="228" t="e">
        <f>_xlfn.CONCAT(HelpMe7[[#This Row],[Year]],"-W",HelpMe7[[#This Row],[Week'#]])</f>
        <v>#VALUE!</v>
      </c>
      <c r="AE890" s="228" t="str">
        <f>IFERROR(VLOOKUP(HelpMe7[[#This Row],[ID]],CGTracker[#All],11,FALSE),"No CG Status Found")</f>
        <v>No CG Status Found</v>
      </c>
      <c r="AF890" s="228" t="e">
        <f>MONTH(TEXT(HelpMe7[[#This Row],[Updated Creation Date]],"mmm dd, yyyy hh:mm"))</f>
        <v>#VALUE!</v>
      </c>
      <c r="AG890" s="228" t="e">
        <f>_xlfn.CONCAT(HelpMe7[[#This Row],[Year]],"-M",HelpMe7[[#This Row],[Month]])</f>
        <v>#VALUE!</v>
      </c>
      <c r="AH890" s="228" t="str">
        <f ca="1">IF(HelpMe7[[#This Row],[Age]]&lt;2,"Less than 2",IF(HelpMe7[[#This Row],[Age]]&lt;5,"From 2 to 5",IF(HelpMe7[[#This Row],[Age]]&lt;10,"From 5 to 10","More than 10")))</f>
        <v>More than 10</v>
      </c>
      <c r="AI8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45614.667361111111</v>
      </c>
      <c r="AJ8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45625.380555555559</v>
      </c>
    </row>
    <row r="891" spans="1:36" ht="26">
      <c r="A891" s="237" t="s">
        <v>7041</v>
      </c>
      <c r="B891" s="224" t="s">
        <v>117</v>
      </c>
      <c r="C891" s="224" t="s">
        <v>795</v>
      </c>
      <c r="D891" s="1" t="s">
        <v>7042</v>
      </c>
      <c r="E891" s="224" t="s">
        <v>1280</v>
      </c>
      <c r="F891" s="224" t="s">
        <v>843</v>
      </c>
      <c r="G891" s="224" t="s">
        <v>844</v>
      </c>
      <c r="H891" s="224" t="s">
        <v>403</v>
      </c>
      <c r="I891" s="227" t="s">
        <v>7021</v>
      </c>
      <c r="J891" s="225" t="s">
        <v>7022</v>
      </c>
      <c r="K891" s="224" t="s">
        <v>885</v>
      </c>
      <c r="L891" s="225" t="s">
        <v>6951</v>
      </c>
      <c r="M891" s="224" t="s">
        <v>1280</v>
      </c>
      <c r="N891" s="224" t="s">
        <v>895</v>
      </c>
      <c r="O891" s="224" t="s">
        <v>848</v>
      </c>
      <c r="P891" s="225" t="s">
        <v>6951</v>
      </c>
      <c r="Q891" s="224" t="s">
        <v>795</v>
      </c>
      <c r="R891" s="225" t="s">
        <v>7043</v>
      </c>
      <c r="S891" s="225" t="s">
        <v>7044</v>
      </c>
      <c r="T891" s="225" t="s">
        <v>7022</v>
      </c>
      <c r="U891" s="224" t="s">
        <v>885</v>
      </c>
      <c r="V891" s="224" t="s">
        <v>1260</v>
      </c>
      <c r="W891" s="224" t="s">
        <v>888</v>
      </c>
      <c r="X891" s="228" t="str">
        <f>VLOOKUP(HelpMe7[[#This Row],[Technician]],Technicians[#All],3,FALSE)</f>
        <v>RAK Ceramics</v>
      </c>
      <c r="Y891" s="228" t="str">
        <f>VLOOKUP(HelpMe7[[#This Row],[Technician]],Technicians[#All],2,FALSE)</f>
        <v>SAP Basis</v>
      </c>
      <c r="Z891" s="230" t="e">
        <f>IF((TEXT("Oct 28, 2024 00:00 AM","mmm dd, yyyy hh:mm") - TEXT(HelpMe7[[#This Row],[Updated Creation Date]],"mmm dd, yyyy hh:mm"))&gt;0, "Yes","No")</f>
        <v>#VALUE!</v>
      </c>
      <c r="AA891" s="230">
        <f ca="1">IF(HelpMe7[[#This Row],[Updated Resolved Date]]="-",NOW()-TEXT(HelpMe7[[#This Row],[Updated Creation Date]],"mmm dd, yyyy hh:mm"),HelpMe7[[#This Row],[Updated Resolved Date]]-HelpMe7[[#This Row],[Updated Creation Date]])</f>
        <v>3.1374999999970896</v>
      </c>
      <c r="AB891" s="231" t="e">
        <f>YEAR(TEXT(HelpMe7[[#This Row],[Updated Creation Date]],"mmm dd, yyyy hh:mm"))</f>
        <v>#VALUE!</v>
      </c>
      <c r="AC891" s="228" t="e">
        <f>WEEKNUM(TEXT(HelpMe7[[#This Row],[Updated Creation Date]],"mmm dd, yyyy hh:mm"),2)</f>
        <v>#VALUE!</v>
      </c>
      <c r="AD891" s="228" t="e">
        <f>_xlfn.CONCAT(HelpMe7[[#This Row],[Year]],"-W",HelpMe7[[#This Row],[Week'#]])</f>
        <v>#VALUE!</v>
      </c>
      <c r="AE891" s="228" t="str">
        <f>IFERROR(VLOOKUP(HelpMe7[[#This Row],[ID]],CGTracker[#All],11,FALSE),"No CG Status Found")</f>
        <v>No CG Status Found</v>
      </c>
      <c r="AF891" s="228" t="e">
        <f>MONTH(TEXT(HelpMe7[[#This Row],[Updated Creation Date]],"mmm dd, yyyy hh:mm"))</f>
        <v>#VALUE!</v>
      </c>
      <c r="AG891" s="228" t="e">
        <f>_xlfn.CONCAT(HelpMe7[[#This Row],[Year]],"-M",HelpMe7[[#This Row],[Month]])</f>
        <v>#VALUE!</v>
      </c>
      <c r="AH891" s="228" t="str">
        <f ca="1">IF(HelpMe7[[#This Row],[Age]]&lt;2,"Less than 2",IF(HelpMe7[[#This Row],[Age]]&lt;5,"From 2 to 5",IF(HelpMe7[[#This Row],[Age]]&lt;10,"From 5 to 10","More than 10")))</f>
        <v>From 2 to 5</v>
      </c>
      <c r="AI8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45614.631249999999</v>
      </c>
    </row>
    <row r="892" spans="1:36" ht="26">
      <c r="A892" s="237" t="s">
        <v>7045</v>
      </c>
      <c r="B892" s="224" t="s">
        <v>117</v>
      </c>
      <c r="C892" s="224" t="s">
        <v>795</v>
      </c>
      <c r="D892" s="1" t="s">
        <v>1769</v>
      </c>
      <c r="E892" s="224" t="s">
        <v>1721</v>
      </c>
      <c r="F892" s="224" t="s">
        <v>843</v>
      </c>
      <c r="G892" s="224" t="s">
        <v>844</v>
      </c>
      <c r="H892" s="224" t="s">
        <v>403</v>
      </c>
      <c r="I892" s="227" t="s">
        <v>7046</v>
      </c>
      <c r="J892" s="225" t="s">
        <v>7047</v>
      </c>
      <c r="K892" s="224" t="s">
        <v>885</v>
      </c>
      <c r="L892" s="225" t="s">
        <v>5068</v>
      </c>
      <c r="M892" s="224" t="s">
        <v>1721</v>
      </c>
      <c r="N892" s="224" t="s">
        <v>7048</v>
      </c>
      <c r="O892" s="224" t="s">
        <v>848</v>
      </c>
      <c r="P892" s="225" t="s">
        <v>5068</v>
      </c>
      <c r="Q892" s="224" t="s">
        <v>795</v>
      </c>
      <c r="R892" s="225" t="s">
        <v>7049</v>
      </c>
      <c r="S892" s="225" t="s">
        <v>7049</v>
      </c>
      <c r="T892" s="225" t="s">
        <v>7047</v>
      </c>
      <c r="U892" s="224" t="s">
        <v>885</v>
      </c>
      <c r="V892" s="224" t="s">
        <v>1260</v>
      </c>
      <c r="W892" s="224" t="s">
        <v>888</v>
      </c>
      <c r="X892" s="228" t="str">
        <f>VLOOKUP(HelpMe7[[#This Row],[Technician]],Technicians[#All],3,FALSE)</f>
        <v>RAK Ceramics</v>
      </c>
      <c r="Y892" s="228" t="str">
        <f>VLOOKUP(HelpMe7[[#This Row],[Technician]],Technicians[#All],2,FALSE)</f>
        <v>SAP Basis</v>
      </c>
      <c r="Z892" s="230" t="e">
        <f>IF((TEXT("Oct 28, 2024 00:00 AM","mmm dd, yyyy hh:mm") - TEXT(HelpMe7[[#This Row],[Updated Creation Date]],"mmm dd, yyyy hh:mm"))&gt;0, "Yes","No")</f>
        <v>#VALUE!</v>
      </c>
      <c r="AA892" s="230">
        <f ca="1">IF(HelpMe7[[#This Row],[Updated Resolved Date]]="-",NOW()-TEXT(HelpMe7[[#This Row],[Updated Creation Date]],"mmm dd, yyyy hh:mm"),HelpMe7[[#This Row],[Updated Resolved Date]]-HelpMe7[[#This Row],[Updated Creation Date]])</f>
        <v>12.135416666664241</v>
      </c>
      <c r="AB892" s="231" t="e">
        <f>YEAR(TEXT(HelpMe7[[#This Row],[Updated Creation Date]],"mmm dd, yyyy hh:mm"))</f>
        <v>#VALUE!</v>
      </c>
      <c r="AC892" s="228" t="e">
        <f>WEEKNUM(TEXT(HelpMe7[[#This Row],[Updated Creation Date]],"mmm dd, yyyy hh:mm"),2)</f>
        <v>#VALUE!</v>
      </c>
      <c r="AD892" s="228" t="e">
        <f>_xlfn.CONCAT(HelpMe7[[#This Row],[Year]],"-W",HelpMe7[[#This Row],[Week'#]])</f>
        <v>#VALUE!</v>
      </c>
      <c r="AE892" s="228" t="str">
        <f>IFERROR(VLOOKUP(HelpMe7[[#This Row],[ID]],CGTracker[#All],11,FALSE),"No CG Status Found")</f>
        <v>No CG Status Found</v>
      </c>
      <c r="AF892" s="228" t="e">
        <f>MONTH(TEXT(HelpMe7[[#This Row],[Updated Creation Date]],"mmm dd, yyyy hh:mm"))</f>
        <v>#VALUE!</v>
      </c>
      <c r="AG892" s="228" t="e">
        <f>_xlfn.CONCAT(HelpMe7[[#This Row],[Year]],"-M",HelpMe7[[#This Row],[Month]])</f>
        <v>#VALUE!</v>
      </c>
      <c r="AH892" s="228" t="str">
        <f ca="1">IF(HelpMe7[[#This Row],[Age]]&lt;2,"Less than 2",IF(HelpMe7[[#This Row],[Age]]&lt;5,"From 2 to 5",IF(HelpMe7[[#This Row],[Age]]&lt;10,"From 5 to 10","More than 10")))</f>
        <v>More than 10</v>
      </c>
      <c r="AI8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45612.472916666666</v>
      </c>
      <c r="AJ8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45624.60833333333</v>
      </c>
    </row>
    <row r="893" spans="1:36" ht="26">
      <c r="A893" s="237" t="s">
        <v>7050</v>
      </c>
      <c r="B893" s="224" t="s">
        <v>117</v>
      </c>
      <c r="C893" s="224" t="s">
        <v>906</v>
      </c>
      <c r="D893" s="1" t="s">
        <v>2290</v>
      </c>
      <c r="E893" s="224" t="s">
        <v>1979</v>
      </c>
      <c r="F893" s="224" t="s">
        <v>843</v>
      </c>
      <c r="G893" s="224" t="s">
        <v>844</v>
      </c>
      <c r="H893" s="224" t="s">
        <v>403</v>
      </c>
      <c r="I893" s="227" t="s">
        <v>7051</v>
      </c>
      <c r="J893" s="225" t="s">
        <v>7052</v>
      </c>
      <c r="K893" s="224" t="s">
        <v>885</v>
      </c>
      <c r="L893" s="225" t="s">
        <v>7018</v>
      </c>
      <c r="M893" s="224" t="s">
        <v>1979</v>
      </c>
      <c r="N893" s="224" t="s">
        <v>1177</v>
      </c>
      <c r="O893" s="224" t="s">
        <v>848</v>
      </c>
      <c r="P893" s="225" t="s">
        <v>7018</v>
      </c>
      <c r="Q893" s="224" t="s">
        <v>861</v>
      </c>
      <c r="R893" s="225" t="s">
        <v>7053</v>
      </c>
      <c r="S893" s="225" t="s">
        <v>7053</v>
      </c>
      <c r="T893" s="225" t="s">
        <v>7052</v>
      </c>
      <c r="U893" s="224" t="s">
        <v>885</v>
      </c>
      <c r="V893" s="224" t="s">
        <v>1260</v>
      </c>
      <c r="W893" s="224" t="s">
        <v>888</v>
      </c>
      <c r="X893" s="228" t="str">
        <f>VLOOKUP(HelpMe7[[#This Row],[Technician]],Technicians[#All],3,FALSE)</f>
        <v>RAK Ceramics</v>
      </c>
      <c r="Y893" s="228" t="str">
        <f>VLOOKUP(HelpMe7[[#This Row],[Technician]],Technicians[#All],2,FALSE)</f>
        <v>SAP Basis</v>
      </c>
      <c r="Z893" s="230" t="e">
        <f>IF((TEXT("Oct 28, 2024 00:00 AM","mmm dd, yyyy hh:mm") - TEXT(HelpMe7[[#This Row],[Updated Creation Date]],"mmm dd, yyyy hh:mm"))&gt;0, "Yes","No")</f>
        <v>#VALUE!</v>
      </c>
      <c r="AA893" s="230">
        <f ca="1">IF(HelpMe7[[#This Row],[Updated Resolved Date]]="-",NOW()-TEXT(HelpMe7[[#This Row],[Updated Creation Date]],"mmm dd, yyyy hh:mm"),HelpMe7[[#This Row],[Updated Resolved Date]]-HelpMe7[[#This Row],[Updated Creation Date]])</f>
        <v>1.3013888888890506</v>
      </c>
      <c r="AB893" s="231" t="e">
        <f>YEAR(TEXT(HelpMe7[[#This Row],[Updated Creation Date]],"mmm dd, yyyy hh:mm"))</f>
        <v>#VALUE!</v>
      </c>
      <c r="AC893" s="228" t="e">
        <f>WEEKNUM(TEXT(HelpMe7[[#This Row],[Updated Creation Date]],"mmm dd, yyyy hh:mm"),2)</f>
        <v>#VALUE!</v>
      </c>
      <c r="AD893" s="228" t="e">
        <f>_xlfn.CONCAT(HelpMe7[[#This Row],[Year]],"-W",HelpMe7[[#This Row],[Week'#]])</f>
        <v>#VALUE!</v>
      </c>
      <c r="AE893" s="228" t="str">
        <f>IFERROR(VLOOKUP(HelpMe7[[#This Row],[ID]],CGTracker[#All],11,FALSE),"No CG Status Found")</f>
        <v>No CG Status Found</v>
      </c>
      <c r="AF893" s="228" t="e">
        <f>MONTH(TEXT(HelpMe7[[#This Row],[Updated Creation Date]],"mmm dd, yyyy hh:mm"))</f>
        <v>#VALUE!</v>
      </c>
      <c r="AG893" s="228" t="e">
        <f>_xlfn.CONCAT(HelpMe7[[#This Row],[Year]],"-M",HelpMe7[[#This Row],[Month]])</f>
        <v>#VALUE!</v>
      </c>
      <c r="AH893" s="228" t="str">
        <f ca="1">IF(HelpMe7[[#This Row],[Age]]&lt;2,"Less than 2",IF(HelpMe7[[#This Row],[Age]]&lt;5,"From 2 to 5",IF(HelpMe7[[#This Row],[Age]]&lt;10,"From 5 to 10","More than 10")))</f>
        <v>Less than 2</v>
      </c>
      <c r="AI8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45616.449305555558</v>
      </c>
      <c r="AJ8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45617.750694444447</v>
      </c>
    </row>
    <row r="894" spans="1:36" ht="26">
      <c r="A894" s="237" t="s">
        <v>7054</v>
      </c>
      <c r="B894" s="224" t="s">
        <v>117</v>
      </c>
      <c r="C894" s="224" t="s">
        <v>795</v>
      </c>
      <c r="D894" s="1" t="s">
        <v>7055</v>
      </c>
      <c r="E894" s="224" t="s">
        <v>2027</v>
      </c>
      <c r="F894" s="224" t="s">
        <v>843</v>
      </c>
      <c r="G894" s="224" t="s">
        <v>844</v>
      </c>
      <c r="H894" s="224" t="s">
        <v>403</v>
      </c>
      <c r="I894" s="227" t="s">
        <v>7056</v>
      </c>
      <c r="J894" s="225" t="s">
        <v>7057</v>
      </c>
      <c r="K894" s="224" t="s">
        <v>885</v>
      </c>
      <c r="L894" s="225" t="s">
        <v>6951</v>
      </c>
      <c r="M894" s="224" t="s">
        <v>2027</v>
      </c>
      <c r="N894" s="224" t="s">
        <v>895</v>
      </c>
      <c r="O894" s="224" t="s">
        <v>848</v>
      </c>
      <c r="P894" s="225" t="s">
        <v>6951</v>
      </c>
      <c r="Q894" s="224" t="s">
        <v>795</v>
      </c>
      <c r="R894" s="225" t="s">
        <v>7058</v>
      </c>
      <c r="S894" s="225" t="s">
        <v>6769</v>
      </c>
      <c r="T894" s="225" t="s">
        <v>7057</v>
      </c>
      <c r="U894" s="224" t="s">
        <v>885</v>
      </c>
      <c r="V894" s="224" t="s">
        <v>1260</v>
      </c>
      <c r="W894" s="224" t="s">
        <v>888</v>
      </c>
      <c r="X894" s="228" t="str">
        <f>VLOOKUP(HelpMe7[[#This Row],[Technician]],Technicians[#All],3,FALSE)</f>
        <v>RAK Ceramics</v>
      </c>
      <c r="Y894" s="228" t="str">
        <f>VLOOKUP(HelpMe7[[#This Row],[Technician]],Technicians[#All],2,FALSE)</f>
        <v>SAP Basis</v>
      </c>
      <c r="Z894" s="230" t="e">
        <f>IF((TEXT("Oct 28, 2024 00:00 AM","mmm dd, yyyy hh:mm") - TEXT(HelpMe7[[#This Row],[Updated Creation Date]],"mmm dd, yyyy hh:mm"))&gt;0, "Yes","No")</f>
        <v>#VALUE!</v>
      </c>
      <c r="AA894" s="230">
        <f ca="1">IF(HelpMe7[[#This Row],[Updated Resolved Date]]="-",NOW()-TEXT(HelpMe7[[#This Row],[Updated Creation Date]],"mmm dd, yyyy hh:mm"),HelpMe7[[#This Row],[Updated Resolved Date]]-HelpMe7[[#This Row],[Updated Creation Date]])</f>
        <v>3.1340277777781012</v>
      </c>
      <c r="AB894" s="231" t="e">
        <f>YEAR(TEXT(HelpMe7[[#This Row],[Updated Creation Date]],"mmm dd, yyyy hh:mm"))</f>
        <v>#VALUE!</v>
      </c>
      <c r="AC894" s="228" t="e">
        <f>WEEKNUM(TEXT(HelpMe7[[#This Row],[Updated Creation Date]],"mmm dd, yyyy hh:mm"),2)</f>
        <v>#VALUE!</v>
      </c>
      <c r="AD894" s="228" t="e">
        <f>_xlfn.CONCAT(HelpMe7[[#This Row],[Year]],"-W",HelpMe7[[#This Row],[Week'#]])</f>
        <v>#VALUE!</v>
      </c>
      <c r="AE894" s="228" t="str">
        <f>IFERROR(VLOOKUP(HelpMe7[[#This Row],[ID]],CGTracker[#All],11,FALSE),"No CG Status Found")</f>
        <v>No CG Status Found</v>
      </c>
      <c r="AF894" s="228" t="e">
        <f>MONTH(TEXT(HelpMe7[[#This Row],[Updated Creation Date]],"mmm dd, yyyy hh:mm"))</f>
        <v>#VALUE!</v>
      </c>
      <c r="AG894" s="228" t="e">
        <f>_xlfn.CONCAT(HelpMe7[[#This Row],[Year]],"-M",HelpMe7[[#This Row],[Month]])</f>
        <v>#VALUE!</v>
      </c>
      <c r="AH894" s="228" t="str">
        <f ca="1">IF(HelpMe7[[#This Row],[Age]]&lt;2,"Less than 2",IF(HelpMe7[[#This Row],[Age]]&lt;5,"From 2 to 5",IF(HelpMe7[[#This Row],[Age]]&lt;10,"From 5 to 10","More than 10")))</f>
        <v>From 2 to 5</v>
      </c>
      <c r="AI8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v>
      </c>
      <c r="AJ8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45614.634027777778</v>
      </c>
    </row>
    <row r="895" spans="1:36" ht="26">
      <c r="A895" s="237" t="s">
        <v>7059</v>
      </c>
      <c r="B895" s="224" t="s">
        <v>156</v>
      </c>
      <c r="C895" s="224" t="s">
        <v>906</v>
      </c>
      <c r="D895" s="1" t="s">
        <v>389</v>
      </c>
      <c r="E895" s="224" t="s">
        <v>853</v>
      </c>
      <c r="F895" s="224" t="s">
        <v>867</v>
      </c>
      <c r="G895" s="224" t="s">
        <v>855</v>
      </c>
      <c r="H895" s="224" t="s">
        <v>403</v>
      </c>
      <c r="I895" s="227" t="s">
        <v>7060</v>
      </c>
      <c r="J895" s="225" t="s">
        <v>7061</v>
      </c>
      <c r="K895" s="224" t="s">
        <v>845</v>
      </c>
      <c r="L895" s="225" t="s">
        <v>7004</v>
      </c>
      <c r="M895" s="224" t="s">
        <v>853</v>
      </c>
      <c r="N895" s="224" t="s">
        <v>1020</v>
      </c>
      <c r="O895" s="224" t="s">
        <v>848</v>
      </c>
      <c r="P895" s="225" t="s">
        <v>7004</v>
      </c>
      <c r="Q895" s="224" t="s">
        <v>861</v>
      </c>
      <c r="R895" s="225" t="s">
        <v>7062</v>
      </c>
      <c r="S895" s="225" t="s">
        <v>7063</v>
      </c>
      <c r="T895" s="225" t="s">
        <v>7061</v>
      </c>
      <c r="U895" s="224" t="s">
        <v>1260</v>
      </c>
      <c r="V895" s="224" t="s">
        <v>1260</v>
      </c>
      <c r="W895" s="224" t="s">
        <v>850</v>
      </c>
      <c r="X895" s="228" t="str">
        <f>VLOOKUP(HelpMe7[[#This Row],[Technician]],Technicians[#All],3,FALSE)</f>
        <v>Capgemini</v>
      </c>
      <c r="Y895" s="228" t="str">
        <f>VLOOKUP(HelpMe7[[#This Row],[Technician]],Technicians[#All],2,FALSE)</f>
        <v>SAP PP</v>
      </c>
      <c r="Z895" s="230" t="e">
        <f>IF((TEXT("Oct 28, 2024 00:00 AM","mmm dd, yyyy hh:mm") - TEXT(HelpMe7[[#This Row],[Updated Creation Date]],"mmm dd, yyyy hh:mm"))&gt;0, "Yes","No")</f>
        <v>#VALUE!</v>
      </c>
      <c r="AA895" s="230">
        <f ca="1">IF(HelpMe7[[#This Row],[Updated Resolved Date]]="-",NOW()-TEXT(HelpMe7[[#This Row],[Updated Creation Date]],"mmm dd, yyyy hh:mm"),HelpMe7[[#This Row],[Updated Resolved Date]]-HelpMe7[[#This Row],[Updated Creation Date]])</f>
        <v>0.99236111110803904</v>
      </c>
      <c r="AB895" s="231" t="e">
        <f>YEAR(TEXT(HelpMe7[[#This Row],[Updated Creation Date]],"mmm dd, yyyy hh:mm"))</f>
        <v>#VALUE!</v>
      </c>
      <c r="AC895" s="228" t="e">
        <f>WEEKNUM(TEXT(HelpMe7[[#This Row],[Updated Creation Date]],"mmm dd, yyyy hh:mm"),2)</f>
        <v>#VALUE!</v>
      </c>
      <c r="AD895" s="228" t="e">
        <f>_xlfn.CONCAT(HelpMe7[[#This Row],[Year]],"-W",HelpMe7[[#This Row],[Week'#]])</f>
        <v>#VALUE!</v>
      </c>
      <c r="AE895" s="228" t="str">
        <f>IFERROR(VLOOKUP(HelpMe7[[#This Row],[ID]],CGTracker[#All],11,FALSE),"No CG Status Found")</f>
        <v>No CG Status Found</v>
      </c>
      <c r="AF895" s="228" t="e">
        <f>MONTH(TEXT(HelpMe7[[#This Row],[Updated Creation Date]],"mmm dd, yyyy hh:mm"))</f>
        <v>#VALUE!</v>
      </c>
      <c r="AG895" s="228" t="e">
        <f>_xlfn.CONCAT(HelpMe7[[#This Row],[Year]],"-M",HelpMe7[[#This Row],[Month]])</f>
        <v>#VALUE!</v>
      </c>
      <c r="AH895" s="228" t="str">
        <f ca="1">IF(HelpMe7[[#This Row],[Age]]&lt;2,"Less than 2",IF(HelpMe7[[#This Row],[Age]]&lt;5,"From 2 to 5",IF(HelpMe7[[#This Row],[Age]]&lt;10,"From 5 to 10","More than 10")))</f>
        <v>Less than 2</v>
      </c>
      <c r="AI8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45613.573611111111</v>
      </c>
      <c r="AJ8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45614.565972222219</v>
      </c>
    </row>
    <row r="896" spans="1:36" ht="26">
      <c r="A896" s="237" t="s">
        <v>7064</v>
      </c>
      <c r="B896" s="224" t="s">
        <v>117</v>
      </c>
      <c r="C896" s="224" t="s">
        <v>861</v>
      </c>
      <c r="D896" s="1" t="s">
        <v>1829</v>
      </c>
      <c r="E896" s="224" t="s">
        <v>1830</v>
      </c>
      <c r="F896" s="224" t="s">
        <v>843</v>
      </c>
      <c r="G896" s="224" t="s">
        <v>844</v>
      </c>
      <c r="H896" s="224" t="s">
        <v>403</v>
      </c>
      <c r="I896" s="227" t="s">
        <v>7065</v>
      </c>
      <c r="J896" s="225" t="s">
        <v>7066</v>
      </c>
      <c r="K896" s="224" t="s">
        <v>885</v>
      </c>
      <c r="L896" s="225" t="s">
        <v>6951</v>
      </c>
      <c r="M896" s="224" t="s">
        <v>1830</v>
      </c>
      <c r="N896" s="224" t="s">
        <v>895</v>
      </c>
      <c r="O896" s="224" t="s">
        <v>848</v>
      </c>
      <c r="P896" s="225" t="s">
        <v>6951</v>
      </c>
      <c r="Q896" s="224" t="s">
        <v>795</v>
      </c>
      <c r="R896" s="225" t="s">
        <v>7067</v>
      </c>
      <c r="S896" s="225" t="s">
        <v>7068</v>
      </c>
      <c r="T896" s="225" t="s">
        <v>7066</v>
      </c>
      <c r="U896" s="224" t="s">
        <v>885</v>
      </c>
      <c r="V896" s="224" t="s">
        <v>1260</v>
      </c>
      <c r="W896" s="224" t="s">
        <v>888</v>
      </c>
      <c r="X896" s="228" t="str">
        <f>VLOOKUP(HelpMe7[[#This Row],[Technician]],Technicians[#All],3,FALSE)</f>
        <v>RAK Ceramics</v>
      </c>
      <c r="Y896" s="228" t="str">
        <f>VLOOKUP(HelpMe7[[#This Row],[Technician]],Technicians[#All],2,FALSE)</f>
        <v>SAP Basis</v>
      </c>
      <c r="Z896" s="230" t="e">
        <f>IF((TEXT("Oct 28, 2024 00:00 AM","mmm dd, yyyy hh:mm") - TEXT(HelpMe7[[#This Row],[Updated Creation Date]],"mmm dd, yyyy hh:mm"))&gt;0, "Yes","No")</f>
        <v>#VALUE!</v>
      </c>
      <c r="AA896" s="230">
        <f ca="1">IF(HelpMe7[[#This Row],[Updated Resolved Date]]="-",NOW()-TEXT(HelpMe7[[#This Row],[Updated Creation Date]],"mmm dd, yyyy hh:mm"),HelpMe7[[#This Row],[Updated Resolved Date]]-HelpMe7[[#This Row],[Updated Creation Date]])</f>
        <v>2.9465277777781012</v>
      </c>
      <c r="AB896" s="231" t="e">
        <f>YEAR(TEXT(HelpMe7[[#This Row],[Updated Creation Date]],"mmm dd, yyyy hh:mm"))</f>
        <v>#VALUE!</v>
      </c>
      <c r="AC896" s="228" t="e">
        <f>WEEKNUM(TEXT(HelpMe7[[#This Row],[Updated Creation Date]],"mmm dd, yyyy hh:mm"),2)</f>
        <v>#VALUE!</v>
      </c>
      <c r="AD896" s="228" t="e">
        <f>_xlfn.CONCAT(HelpMe7[[#This Row],[Year]],"-W",HelpMe7[[#This Row],[Week'#]])</f>
        <v>#VALUE!</v>
      </c>
      <c r="AE896" s="228" t="str">
        <f>IFERROR(VLOOKUP(HelpMe7[[#This Row],[ID]],CGTracker[#All],11,FALSE),"No CG Status Found")</f>
        <v>No CG Status Found</v>
      </c>
      <c r="AF896" s="228" t="e">
        <f>MONTH(TEXT(HelpMe7[[#This Row],[Updated Creation Date]],"mmm dd, yyyy hh:mm"))</f>
        <v>#VALUE!</v>
      </c>
      <c r="AG896" s="228" t="e">
        <f>_xlfn.CONCAT(HelpMe7[[#This Row],[Year]],"-M",HelpMe7[[#This Row],[Month]])</f>
        <v>#VALUE!</v>
      </c>
      <c r="AH896" s="228" t="str">
        <f ca="1">IF(HelpMe7[[#This Row],[Age]]&lt;2,"Less than 2",IF(HelpMe7[[#This Row],[Age]]&lt;5,"From 2 to 5",IF(HelpMe7[[#This Row],[Age]]&lt;10,"From 5 to 10","More than 10")))</f>
        <v>From 2 to 5</v>
      </c>
      <c r="AI8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45611.688194444447</v>
      </c>
      <c r="AJ8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45614.634722222225</v>
      </c>
    </row>
    <row r="897" spans="1:36" ht="26">
      <c r="A897" s="237" t="s">
        <v>7069</v>
      </c>
      <c r="B897" s="224" t="s">
        <v>117</v>
      </c>
      <c r="C897" s="224" t="s">
        <v>795</v>
      </c>
      <c r="D897" s="1" t="s">
        <v>7070</v>
      </c>
      <c r="E897" s="224" t="s">
        <v>2018</v>
      </c>
      <c r="F897" s="224" t="s">
        <v>843</v>
      </c>
      <c r="G897" s="224" t="s">
        <v>844</v>
      </c>
      <c r="H897" s="224" t="s">
        <v>403</v>
      </c>
      <c r="I897" s="227" t="s">
        <v>7071</v>
      </c>
      <c r="J897" s="225" t="s">
        <v>7047</v>
      </c>
      <c r="K897" s="224" t="s">
        <v>885</v>
      </c>
      <c r="L897" s="225" t="s">
        <v>6951</v>
      </c>
      <c r="M897" s="224" t="s">
        <v>2018</v>
      </c>
      <c r="N897" s="224" t="s">
        <v>895</v>
      </c>
      <c r="O897" s="224" t="s">
        <v>848</v>
      </c>
      <c r="P897" s="225" t="s">
        <v>6951</v>
      </c>
      <c r="Q897" s="224" t="s">
        <v>795</v>
      </c>
      <c r="R897" s="225" t="s">
        <v>7072</v>
      </c>
      <c r="S897" s="225" t="s">
        <v>7073</v>
      </c>
      <c r="T897" s="225" t="s">
        <v>7047</v>
      </c>
      <c r="U897" s="224" t="s">
        <v>885</v>
      </c>
      <c r="V897" s="224" t="s">
        <v>1260</v>
      </c>
      <c r="W897" s="224" t="s">
        <v>888</v>
      </c>
      <c r="X897" s="228" t="str">
        <f>VLOOKUP(HelpMe7[[#This Row],[Technician]],Technicians[#All],3,FALSE)</f>
        <v>RAK Ceramics</v>
      </c>
      <c r="Y897" s="228" t="str">
        <f>VLOOKUP(HelpMe7[[#This Row],[Technician]],Technicians[#All],2,FALSE)</f>
        <v>SAP Basis</v>
      </c>
      <c r="Z897" s="230" t="e">
        <f>IF((TEXT("Oct 28, 2024 00:00 AM","mmm dd, yyyy hh:mm") - TEXT(HelpMe7[[#This Row],[Updated Creation Date]],"mmm dd, yyyy hh:mm"))&gt;0, "Yes","No")</f>
        <v>#VALUE!</v>
      </c>
      <c r="AA897" s="230">
        <f ca="1">IF(HelpMe7[[#This Row],[Updated Resolved Date]]="-",NOW()-TEXT(HelpMe7[[#This Row],[Updated Creation Date]],"mmm dd, yyyy hh:mm"),HelpMe7[[#This Row],[Updated Resolved Date]]-HelpMe7[[#This Row],[Updated Creation Date]])</f>
        <v>2.8541666666715173</v>
      </c>
      <c r="AB897" s="231" t="e">
        <f>YEAR(TEXT(HelpMe7[[#This Row],[Updated Creation Date]],"mmm dd, yyyy hh:mm"))</f>
        <v>#VALUE!</v>
      </c>
      <c r="AC897" s="228" t="e">
        <f>WEEKNUM(TEXT(HelpMe7[[#This Row],[Updated Creation Date]],"mmm dd, yyyy hh:mm"),2)</f>
        <v>#VALUE!</v>
      </c>
      <c r="AD897" s="228" t="e">
        <f>_xlfn.CONCAT(HelpMe7[[#This Row],[Year]],"-W",HelpMe7[[#This Row],[Week'#]])</f>
        <v>#VALUE!</v>
      </c>
      <c r="AE897" s="228" t="str">
        <f>IFERROR(VLOOKUP(HelpMe7[[#This Row],[ID]],CGTracker[#All],11,FALSE),"No CG Status Found")</f>
        <v>No CG Status Found</v>
      </c>
      <c r="AF897" s="228" t="e">
        <f>MONTH(TEXT(HelpMe7[[#This Row],[Updated Creation Date]],"mmm dd, yyyy hh:mm"))</f>
        <v>#VALUE!</v>
      </c>
      <c r="AG897" s="228" t="e">
        <f>_xlfn.CONCAT(HelpMe7[[#This Row],[Year]],"-M",HelpMe7[[#This Row],[Month]])</f>
        <v>#VALUE!</v>
      </c>
      <c r="AH897" s="228" t="str">
        <f ca="1">IF(HelpMe7[[#This Row],[Age]]&lt;2,"Less than 2",IF(HelpMe7[[#This Row],[Age]]&lt;5,"From 2 to 5",IF(HelpMe7[[#This Row],[Age]]&lt;10,"From 5 to 10","More than 10")))</f>
        <v>From 2 to 5</v>
      </c>
      <c r="AI8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45611.77847222222</v>
      </c>
      <c r="AJ8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45614.632638888892</v>
      </c>
    </row>
    <row r="898" spans="1:36" ht="14.5">
      <c r="A898" s="237" t="s">
        <v>7074</v>
      </c>
      <c r="B898" s="224" t="s">
        <v>156</v>
      </c>
      <c r="C898" s="224" t="s">
        <v>861</v>
      </c>
      <c r="D898" s="1" t="s">
        <v>437</v>
      </c>
      <c r="E898" s="224" t="s">
        <v>1309</v>
      </c>
      <c r="F898" s="224" t="s">
        <v>518</v>
      </c>
      <c r="G898" s="224" t="s">
        <v>516</v>
      </c>
      <c r="H898" s="224" t="s">
        <v>403</v>
      </c>
      <c r="I898" s="227" t="s">
        <v>7075</v>
      </c>
      <c r="J898" s="225" t="s">
        <v>7076</v>
      </c>
      <c r="K898" s="224" t="s">
        <v>845</v>
      </c>
      <c r="L898" s="225" t="s">
        <v>7077</v>
      </c>
      <c r="M898" s="224" t="s">
        <v>1309</v>
      </c>
      <c r="N898" s="224" t="s">
        <v>1005</v>
      </c>
      <c r="O898" s="224" t="s">
        <v>848</v>
      </c>
      <c r="P898" s="225" t="s">
        <v>7077</v>
      </c>
      <c r="Q898" s="224" t="s">
        <v>795</v>
      </c>
      <c r="R898" s="225" t="s">
        <v>7078</v>
      </c>
      <c r="S898" s="225" t="s">
        <v>7078</v>
      </c>
      <c r="T898" s="225" t="s">
        <v>7076</v>
      </c>
      <c r="U898" s="224" t="s">
        <v>1260</v>
      </c>
      <c r="V898" s="224" t="s">
        <v>1260</v>
      </c>
      <c r="W898" s="224" t="s">
        <v>850</v>
      </c>
      <c r="X898" s="228" t="str">
        <f>VLOOKUP(HelpMe7[[#This Row],[Technician]],Technicians[#All],3,FALSE)</f>
        <v>Capgemini</v>
      </c>
      <c r="Y898" s="228" t="str">
        <f>VLOOKUP(HelpMe7[[#This Row],[Technician]],Technicians[#All],2,FALSE)</f>
        <v>SAP SD</v>
      </c>
      <c r="Z898" s="230" t="e">
        <f>IF((TEXT("Oct 28, 2024 00:00 AM","mmm dd, yyyy hh:mm") - TEXT(HelpMe7[[#This Row],[Updated Creation Date]],"mmm dd, yyyy hh:mm"))&gt;0, "Yes","No")</f>
        <v>#VALUE!</v>
      </c>
      <c r="AA898" s="230">
        <f ca="1">IF(HelpMe7[[#This Row],[Updated Resolved Date]]="-",NOW()-TEXT(HelpMe7[[#This Row],[Updated Creation Date]],"mmm dd, yyyy hh:mm"),HelpMe7[[#This Row],[Updated Resolved Date]]-HelpMe7[[#This Row],[Updated Creation Date]])</f>
        <v>5.6298611111124046</v>
      </c>
      <c r="AB898" s="231" t="e">
        <f>YEAR(TEXT(HelpMe7[[#This Row],[Updated Creation Date]],"mmm dd, yyyy hh:mm"))</f>
        <v>#VALUE!</v>
      </c>
      <c r="AC898" s="228" t="e">
        <f>WEEKNUM(TEXT(HelpMe7[[#This Row],[Updated Creation Date]],"mmm dd, yyyy hh:mm"),2)</f>
        <v>#VALUE!</v>
      </c>
      <c r="AD898" s="228" t="e">
        <f>_xlfn.CONCAT(HelpMe7[[#This Row],[Year]],"-W",HelpMe7[[#This Row],[Week'#]])</f>
        <v>#VALUE!</v>
      </c>
      <c r="AE898" s="228" t="str">
        <f>IFERROR(VLOOKUP(HelpMe7[[#This Row],[ID]],CGTracker[#All],11,FALSE),"No CG Status Found")</f>
        <v>No CG Status Found</v>
      </c>
      <c r="AF898" s="228" t="e">
        <f>MONTH(TEXT(HelpMe7[[#This Row],[Updated Creation Date]],"mmm dd, yyyy hh:mm"))</f>
        <v>#VALUE!</v>
      </c>
      <c r="AG898" s="228" t="e">
        <f>_xlfn.CONCAT(HelpMe7[[#This Row],[Year]],"-M",HelpMe7[[#This Row],[Month]])</f>
        <v>#VALUE!</v>
      </c>
      <c r="AH898" s="228" t="str">
        <f ca="1">IF(HelpMe7[[#This Row],[Age]]&lt;2,"Less than 2",IF(HelpMe7[[#This Row],[Age]]&lt;5,"From 2 to 5",IF(HelpMe7[[#This Row],[Age]]&lt;10,"From 5 to 10","More than 10")))</f>
        <v>From 5 to 10</v>
      </c>
      <c r="AI8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45611.762499999997</v>
      </c>
      <c r="AJ8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45617.392361111109</v>
      </c>
    </row>
    <row r="899" spans="1:36" ht="26">
      <c r="A899" s="237" t="s">
        <v>7079</v>
      </c>
      <c r="B899" s="224" t="s">
        <v>117</v>
      </c>
      <c r="C899" s="224" t="s">
        <v>795</v>
      </c>
      <c r="D899" s="1" t="s">
        <v>969</v>
      </c>
      <c r="E899" s="224" t="s">
        <v>970</v>
      </c>
      <c r="F899" s="224" t="s">
        <v>518</v>
      </c>
      <c r="G899" s="224" t="s">
        <v>942</v>
      </c>
      <c r="H899" s="224" t="s">
        <v>746</v>
      </c>
      <c r="I899" s="227" t="s">
        <v>7080</v>
      </c>
      <c r="J899" s="225" t="s">
        <v>7081</v>
      </c>
      <c r="K899" s="224" t="s">
        <v>845</v>
      </c>
      <c r="L899" s="225" t="s">
        <v>1260</v>
      </c>
      <c r="M899" s="224" t="s">
        <v>970</v>
      </c>
      <c r="N899" s="224" t="s">
        <v>971</v>
      </c>
      <c r="O899" s="224" t="s">
        <v>972</v>
      </c>
      <c r="P899" s="225" t="s">
        <v>7082</v>
      </c>
      <c r="Q899" s="224" t="s">
        <v>861</v>
      </c>
      <c r="R899" s="225" t="s">
        <v>1260</v>
      </c>
      <c r="S899" s="225" t="s">
        <v>1260</v>
      </c>
      <c r="T899" s="225" t="s">
        <v>7081</v>
      </c>
      <c r="U899" s="224" t="s">
        <v>845</v>
      </c>
      <c r="V899" s="224" t="s">
        <v>1260</v>
      </c>
      <c r="W899" s="224" t="s">
        <v>850</v>
      </c>
      <c r="X899" s="228" t="str">
        <f>VLOOKUP(HelpMe7[[#This Row],[Technician]],Technicians[#All],3,FALSE)</f>
        <v>Capgemini</v>
      </c>
      <c r="Y899" s="228" t="str">
        <f>VLOOKUP(HelpMe7[[#This Row],[Technician]],Technicians[#All],2,FALSE)</f>
        <v>SAP SD</v>
      </c>
      <c r="Z899" s="230" t="e">
        <f>IF((TEXT("Oct 28, 2024 00:00 AM","mmm dd, yyyy hh:mm") - TEXT(HelpMe7[[#This Row],[Updated Creation Date]],"mmm dd, yyyy hh:mm"))&gt;0, "Yes","No")</f>
        <v>#VALUE!</v>
      </c>
      <c r="AA899" s="230">
        <f ca="1">IF(HelpMe7[[#This Row],[Updated Resolved Date]]="-",NOW()-TEXT(HelpMe7[[#This Row],[Updated Creation Date]],"mmm dd, yyyy hh:mm"),HelpMe7[[#This Row],[Updated Resolved Date]]-HelpMe7[[#This Row],[Updated Creation Date]])</f>
        <v>38.348501273147122</v>
      </c>
      <c r="AB899" s="231" t="e">
        <f>YEAR(TEXT(HelpMe7[[#This Row],[Updated Creation Date]],"mmm dd, yyyy hh:mm"))</f>
        <v>#VALUE!</v>
      </c>
      <c r="AC899" s="228" t="e">
        <f>WEEKNUM(TEXT(HelpMe7[[#This Row],[Updated Creation Date]],"mmm dd, yyyy hh:mm"),2)</f>
        <v>#VALUE!</v>
      </c>
      <c r="AD899" s="228" t="e">
        <f>_xlfn.CONCAT(HelpMe7[[#This Row],[Year]],"-W",HelpMe7[[#This Row],[Week'#]])</f>
        <v>#VALUE!</v>
      </c>
      <c r="AE899" s="228" t="str">
        <f>IFERROR(VLOOKUP(HelpMe7[[#This Row],[ID]],CGTracker[#All],11,FALSE),"No CG Status Found")</f>
        <v>No CG Status Found</v>
      </c>
      <c r="AF899" s="228" t="e">
        <f>MONTH(TEXT(HelpMe7[[#This Row],[Updated Creation Date]],"mmm dd, yyyy hh:mm"))</f>
        <v>#VALUE!</v>
      </c>
      <c r="AG899" s="228" t="e">
        <f>_xlfn.CONCAT(HelpMe7[[#This Row],[Year]],"-M",HelpMe7[[#This Row],[Month]])</f>
        <v>#VALUE!</v>
      </c>
      <c r="AH899" s="228" t="str">
        <f ca="1">IF(HelpMe7[[#This Row],[Age]]&lt;2,"Less than 2",IF(HelpMe7[[#This Row],[Age]]&lt;5,"From 2 to 5",IF(HelpMe7[[#This Row],[Age]]&lt;10,"From 5 to 10","More than 10")))</f>
        <v>More than 10</v>
      </c>
      <c r="AI8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8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00" spans="1:36" ht="26">
      <c r="A900" s="237" t="s">
        <v>7083</v>
      </c>
      <c r="B900" s="224" t="s">
        <v>117</v>
      </c>
      <c r="C900" s="224" t="s">
        <v>906</v>
      </c>
      <c r="D900" s="1" t="s">
        <v>2001</v>
      </c>
      <c r="E900" s="224" t="s">
        <v>1126</v>
      </c>
      <c r="F900" s="224" t="s">
        <v>843</v>
      </c>
      <c r="G900" s="224" t="s">
        <v>844</v>
      </c>
      <c r="H900" s="224" t="s">
        <v>403</v>
      </c>
      <c r="I900" s="227" t="s">
        <v>7084</v>
      </c>
      <c r="J900" s="225" t="s">
        <v>7085</v>
      </c>
      <c r="K900" s="224" t="s">
        <v>885</v>
      </c>
      <c r="L900" s="225" t="s">
        <v>6878</v>
      </c>
      <c r="M900" s="224" t="s">
        <v>1126</v>
      </c>
      <c r="N900" s="224" t="s">
        <v>1127</v>
      </c>
      <c r="O900" s="224" t="s">
        <v>848</v>
      </c>
      <c r="P900" s="225" t="s">
        <v>6878</v>
      </c>
      <c r="Q900" s="224" t="s">
        <v>861</v>
      </c>
      <c r="R900" s="225" t="s">
        <v>7086</v>
      </c>
      <c r="S900" s="225" t="s">
        <v>7087</v>
      </c>
      <c r="T900" s="225" t="s">
        <v>7085</v>
      </c>
      <c r="U900" s="224" t="s">
        <v>885</v>
      </c>
      <c r="V900" s="224" t="s">
        <v>1260</v>
      </c>
      <c r="W900" s="224" t="s">
        <v>888</v>
      </c>
      <c r="X900" s="228" t="str">
        <f>VLOOKUP(HelpMe7[[#This Row],[Technician]],Technicians[#All],3,FALSE)</f>
        <v>RAK Ceramics</v>
      </c>
      <c r="Y900" s="228" t="str">
        <f>VLOOKUP(HelpMe7[[#This Row],[Technician]],Technicians[#All],2,FALSE)</f>
        <v>SAP Basis</v>
      </c>
      <c r="Z900" s="230" t="e">
        <f>IF((TEXT("Oct 28, 2024 00:00 AM","mmm dd, yyyy hh:mm") - TEXT(HelpMe7[[#This Row],[Updated Creation Date]],"mmm dd, yyyy hh:mm"))&gt;0, "Yes","No")</f>
        <v>#VALUE!</v>
      </c>
      <c r="AA900" s="230">
        <f ca="1">IF(HelpMe7[[#This Row],[Updated Resolved Date]]="-",NOW()-TEXT(HelpMe7[[#This Row],[Updated Creation Date]],"mmm dd, yyyy hh:mm"),HelpMe7[[#This Row],[Updated Resolved Date]]-HelpMe7[[#This Row],[Updated Creation Date]])</f>
        <v>0.72708333333866904</v>
      </c>
      <c r="AB900" s="231" t="e">
        <f>YEAR(TEXT(HelpMe7[[#This Row],[Updated Creation Date]],"mmm dd, yyyy hh:mm"))</f>
        <v>#VALUE!</v>
      </c>
      <c r="AC900" s="228" t="e">
        <f>WEEKNUM(TEXT(HelpMe7[[#This Row],[Updated Creation Date]],"mmm dd, yyyy hh:mm"),2)</f>
        <v>#VALUE!</v>
      </c>
      <c r="AD900" s="228" t="e">
        <f>_xlfn.CONCAT(HelpMe7[[#This Row],[Year]],"-W",HelpMe7[[#This Row],[Week'#]])</f>
        <v>#VALUE!</v>
      </c>
      <c r="AE900" s="228" t="str">
        <f>IFERROR(VLOOKUP(HelpMe7[[#This Row],[ID]],CGTracker[#All],11,FALSE),"No CG Status Found")</f>
        <v>No CG Status Found</v>
      </c>
      <c r="AF900" s="228" t="e">
        <f>MONTH(TEXT(HelpMe7[[#This Row],[Updated Creation Date]],"mmm dd, yyyy hh:mm"))</f>
        <v>#VALUE!</v>
      </c>
      <c r="AG900" s="228" t="e">
        <f>_xlfn.CONCAT(HelpMe7[[#This Row],[Year]],"-M",HelpMe7[[#This Row],[Month]])</f>
        <v>#VALUE!</v>
      </c>
      <c r="AH900" s="228" t="str">
        <f ca="1">IF(HelpMe7[[#This Row],[Age]]&lt;2,"Less than 2",IF(HelpMe7[[#This Row],[Age]]&lt;5,"From 2 to 5",IF(HelpMe7[[#This Row],[Age]]&lt;10,"From 5 to 10","More than 10")))</f>
        <v>Less than 2</v>
      </c>
      <c r="AI9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45614.744444444441</v>
      </c>
      <c r="AJ9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45615.47152777778</v>
      </c>
    </row>
    <row r="901" spans="1:36" ht="26">
      <c r="A901" s="237" t="s">
        <v>7088</v>
      </c>
      <c r="B901" s="224" t="s">
        <v>117</v>
      </c>
      <c r="C901" s="224" t="s">
        <v>906</v>
      </c>
      <c r="D901" s="1" t="s">
        <v>1833</v>
      </c>
      <c r="E901" s="224" t="s">
        <v>1834</v>
      </c>
      <c r="F901" s="224" t="s">
        <v>843</v>
      </c>
      <c r="G901" s="224" t="s">
        <v>844</v>
      </c>
      <c r="H901" s="224" t="s">
        <v>403</v>
      </c>
      <c r="I901" s="227" t="s">
        <v>7089</v>
      </c>
      <c r="J901" s="225" t="s">
        <v>7090</v>
      </c>
      <c r="K901" s="224" t="s">
        <v>885</v>
      </c>
      <c r="L901" s="225" t="s">
        <v>5068</v>
      </c>
      <c r="M901" s="224" t="s">
        <v>1834</v>
      </c>
      <c r="N901" s="224" t="s">
        <v>1339</v>
      </c>
      <c r="O901" s="224" t="s">
        <v>848</v>
      </c>
      <c r="P901" s="225" t="s">
        <v>5068</v>
      </c>
      <c r="Q901" s="224" t="s">
        <v>861</v>
      </c>
      <c r="R901" s="225" t="s">
        <v>7091</v>
      </c>
      <c r="S901" s="225" t="s">
        <v>7091</v>
      </c>
      <c r="T901" s="225" t="s">
        <v>7090</v>
      </c>
      <c r="U901" s="224" t="s">
        <v>885</v>
      </c>
      <c r="V901" s="224" t="s">
        <v>1260</v>
      </c>
      <c r="W901" s="224" t="s">
        <v>888</v>
      </c>
      <c r="X901" s="228" t="str">
        <f>VLOOKUP(HelpMe7[[#This Row],[Technician]],Technicians[#All],3,FALSE)</f>
        <v>RAK Ceramics</v>
      </c>
      <c r="Y901" s="228" t="str">
        <f>VLOOKUP(HelpMe7[[#This Row],[Technician]],Technicians[#All],2,FALSE)</f>
        <v>SAP Basis</v>
      </c>
      <c r="Z901" s="230" t="e">
        <f>IF((TEXT("Oct 28, 2024 00:00 AM","mmm dd, yyyy hh:mm") - TEXT(HelpMe7[[#This Row],[Updated Creation Date]],"mmm dd, yyyy hh:mm"))&gt;0, "Yes","No")</f>
        <v>#VALUE!</v>
      </c>
      <c r="AA901" s="230">
        <f ca="1">IF(HelpMe7[[#This Row],[Updated Resolved Date]]="-",NOW()-TEXT(HelpMe7[[#This Row],[Updated Creation Date]],"mmm dd, yyyy hh:mm"),HelpMe7[[#This Row],[Updated Resolved Date]]-HelpMe7[[#This Row],[Updated Creation Date]])</f>
        <v>8.2222222222262644</v>
      </c>
      <c r="AB901" s="231" t="e">
        <f>YEAR(TEXT(HelpMe7[[#This Row],[Updated Creation Date]],"mmm dd, yyyy hh:mm"))</f>
        <v>#VALUE!</v>
      </c>
      <c r="AC901" s="228" t="e">
        <f>WEEKNUM(TEXT(HelpMe7[[#This Row],[Updated Creation Date]],"mmm dd, yyyy hh:mm"),2)</f>
        <v>#VALUE!</v>
      </c>
      <c r="AD901" s="228" t="e">
        <f>_xlfn.CONCAT(HelpMe7[[#This Row],[Year]],"-W",HelpMe7[[#This Row],[Week'#]])</f>
        <v>#VALUE!</v>
      </c>
      <c r="AE901" s="228" t="str">
        <f>IFERROR(VLOOKUP(HelpMe7[[#This Row],[ID]],CGTracker[#All],11,FALSE),"No CG Status Found")</f>
        <v>No CG Status Found</v>
      </c>
      <c r="AF901" s="228" t="e">
        <f>MONTH(TEXT(HelpMe7[[#This Row],[Updated Creation Date]],"mmm dd, yyyy hh:mm"))</f>
        <v>#VALUE!</v>
      </c>
      <c r="AG901" s="228" t="e">
        <f>_xlfn.CONCAT(HelpMe7[[#This Row],[Year]],"-M",HelpMe7[[#This Row],[Month]])</f>
        <v>#VALUE!</v>
      </c>
      <c r="AH901" s="228" t="str">
        <f ca="1">IF(HelpMe7[[#This Row],[Age]]&lt;2,"Less than 2",IF(HelpMe7[[#This Row],[Age]]&lt;5,"From 2 to 5",IF(HelpMe7[[#This Row],[Age]]&lt;10,"From 5 to 10","More than 10")))</f>
        <v>From 5 to 10</v>
      </c>
      <c r="AI9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45616.385416666664</v>
      </c>
      <c r="AJ9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45624.607638888891</v>
      </c>
    </row>
    <row r="902" spans="1:36" ht="26">
      <c r="A902" s="237" t="s">
        <v>7092</v>
      </c>
      <c r="B902" s="224" t="s">
        <v>117</v>
      </c>
      <c r="C902" s="224" t="s">
        <v>795</v>
      </c>
      <c r="D902" s="1" t="s">
        <v>1671</v>
      </c>
      <c r="E902" s="224" t="s">
        <v>1673</v>
      </c>
      <c r="F902" s="224" t="s">
        <v>843</v>
      </c>
      <c r="G902" s="224" t="s">
        <v>844</v>
      </c>
      <c r="H902" s="224" t="s">
        <v>403</v>
      </c>
      <c r="I902" s="227" t="s">
        <v>7093</v>
      </c>
      <c r="J902" s="225" t="s">
        <v>7094</v>
      </c>
      <c r="K902" s="224" t="s">
        <v>885</v>
      </c>
      <c r="L902" s="225" t="s">
        <v>6951</v>
      </c>
      <c r="M902" s="224" t="s">
        <v>1673</v>
      </c>
      <c r="N902" s="224" t="s">
        <v>895</v>
      </c>
      <c r="O902" s="224" t="s">
        <v>848</v>
      </c>
      <c r="P902" s="225" t="s">
        <v>6951</v>
      </c>
      <c r="Q902" s="224" t="s">
        <v>795</v>
      </c>
      <c r="R902" s="225" t="s">
        <v>7095</v>
      </c>
      <c r="S902" s="225" t="s">
        <v>7095</v>
      </c>
      <c r="T902" s="225" t="s">
        <v>7094</v>
      </c>
      <c r="U902" s="224" t="s">
        <v>885</v>
      </c>
      <c r="V902" s="224" t="s">
        <v>1260</v>
      </c>
      <c r="W902" s="224" t="s">
        <v>888</v>
      </c>
      <c r="X902" s="228" t="str">
        <f>VLOOKUP(HelpMe7[[#This Row],[Technician]],Technicians[#All],3,FALSE)</f>
        <v>RAK Ceramics</v>
      </c>
      <c r="Y902" s="228" t="str">
        <f>VLOOKUP(HelpMe7[[#This Row],[Technician]],Technicians[#All],2,FALSE)</f>
        <v>SAP Basis</v>
      </c>
      <c r="Z902" s="230" t="e">
        <f>IF((TEXT("Oct 28, 2024 00:00 AM","mmm dd, yyyy hh:mm") - TEXT(HelpMe7[[#This Row],[Updated Creation Date]],"mmm dd, yyyy hh:mm"))&gt;0, "Yes","No")</f>
        <v>#VALUE!</v>
      </c>
      <c r="AA902" s="230">
        <f ca="1">IF(HelpMe7[[#This Row],[Updated Resolved Date]]="-",NOW()-TEXT(HelpMe7[[#This Row],[Updated Creation Date]],"mmm dd, yyyy hh:mm"),HelpMe7[[#This Row],[Updated Resolved Date]]-HelpMe7[[#This Row],[Updated Creation Date]])</f>
        <v>3.1583333333328483</v>
      </c>
      <c r="AB902" s="231" t="e">
        <f>YEAR(TEXT(HelpMe7[[#This Row],[Updated Creation Date]],"mmm dd, yyyy hh:mm"))</f>
        <v>#VALUE!</v>
      </c>
      <c r="AC902" s="228" t="e">
        <f>WEEKNUM(TEXT(HelpMe7[[#This Row],[Updated Creation Date]],"mmm dd, yyyy hh:mm"),2)</f>
        <v>#VALUE!</v>
      </c>
      <c r="AD902" s="228" t="e">
        <f>_xlfn.CONCAT(HelpMe7[[#This Row],[Year]],"-W",HelpMe7[[#This Row],[Week'#]])</f>
        <v>#VALUE!</v>
      </c>
      <c r="AE902" s="228" t="str">
        <f>IFERROR(VLOOKUP(HelpMe7[[#This Row],[ID]],CGTracker[#All],11,FALSE),"No CG Status Found")</f>
        <v>No CG Status Found</v>
      </c>
      <c r="AF902" s="228" t="e">
        <f>MONTH(TEXT(HelpMe7[[#This Row],[Updated Creation Date]],"mmm dd, yyyy hh:mm"))</f>
        <v>#VALUE!</v>
      </c>
      <c r="AG902" s="228" t="e">
        <f>_xlfn.CONCAT(HelpMe7[[#This Row],[Year]],"-M",HelpMe7[[#This Row],[Month]])</f>
        <v>#VALUE!</v>
      </c>
      <c r="AH902" s="228" t="str">
        <f ca="1">IF(HelpMe7[[#This Row],[Age]]&lt;2,"Less than 2",IF(HelpMe7[[#This Row],[Age]]&lt;5,"From 2 to 5",IF(HelpMe7[[#This Row],[Age]]&lt;10,"From 5 to 10","More than 10")))</f>
        <v>From 2 to 5</v>
      </c>
      <c r="AI9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45611.477777777778</v>
      </c>
      <c r="AJ9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45614.636111111111</v>
      </c>
    </row>
    <row r="903" spans="1:36" ht="26">
      <c r="A903" s="237" t="s">
        <v>7096</v>
      </c>
      <c r="B903" s="224" t="s">
        <v>117</v>
      </c>
      <c r="C903" s="224" t="s">
        <v>795</v>
      </c>
      <c r="D903" s="1" t="s">
        <v>1091</v>
      </c>
      <c r="E903" s="224" t="s">
        <v>911</v>
      </c>
      <c r="F903" s="224" t="s">
        <v>843</v>
      </c>
      <c r="G903" s="224" t="s">
        <v>844</v>
      </c>
      <c r="H903" s="224" t="s">
        <v>403</v>
      </c>
      <c r="I903" s="227" t="s">
        <v>7097</v>
      </c>
      <c r="J903" s="225" t="s">
        <v>7098</v>
      </c>
      <c r="K903" s="224" t="s">
        <v>885</v>
      </c>
      <c r="L903" s="225" t="s">
        <v>7099</v>
      </c>
      <c r="M903" s="224" t="s">
        <v>911</v>
      </c>
      <c r="N903" s="224" t="s">
        <v>912</v>
      </c>
      <c r="O903" s="224" t="s">
        <v>848</v>
      </c>
      <c r="P903" s="225" t="s">
        <v>7099</v>
      </c>
      <c r="Q903" s="224" t="s">
        <v>795</v>
      </c>
      <c r="R903" s="225" t="s">
        <v>7100</v>
      </c>
      <c r="S903" s="225" t="s">
        <v>7100</v>
      </c>
      <c r="T903" s="225" t="s">
        <v>7098</v>
      </c>
      <c r="U903" s="224" t="s">
        <v>885</v>
      </c>
      <c r="V903" s="224" t="s">
        <v>1260</v>
      </c>
      <c r="W903" s="224" t="s">
        <v>888</v>
      </c>
      <c r="X903" s="228" t="str">
        <f>VLOOKUP(HelpMe7[[#This Row],[Technician]],Technicians[#All],3,FALSE)</f>
        <v>RAK Ceramics</v>
      </c>
      <c r="Y903" s="228" t="str">
        <f>VLOOKUP(HelpMe7[[#This Row],[Technician]],Technicians[#All],2,FALSE)</f>
        <v>SAP Basis</v>
      </c>
      <c r="Z903" s="230" t="e">
        <f>IF((TEXT("Oct 28, 2024 00:00 AM","mmm dd, yyyy hh:mm") - TEXT(HelpMe7[[#This Row],[Updated Creation Date]],"mmm dd, yyyy hh:mm"))&gt;0, "Yes","No")</f>
        <v>#VALUE!</v>
      </c>
      <c r="AA903" s="230">
        <f ca="1">IF(HelpMe7[[#This Row],[Updated Resolved Date]]="-",NOW()-TEXT(HelpMe7[[#This Row],[Updated Creation Date]],"mmm dd, yyyy hh:mm"),HelpMe7[[#This Row],[Updated Resolved Date]]-HelpMe7[[#This Row],[Updated Creation Date]])</f>
        <v>0.94513888889196096</v>
      </c>
      <c r="AB903" s="231" t="e">
        <f>YEAR(TEXT(HelpMe7[[#This Row],[Updated Creation Date]],"mmm dd, yyyy hh:mm"))</f>
        <v>#VALUE!</v>
      </c>
      <c r="AC903" s="228" t="e">
        <f>WEEKNUM(TEXT(HelpMe7[[#This Row],[Updated Creation Date]],"mmm dd, yyyy hh:mm"),2)</f>
        <v>#VALUE!</v>
      </c>
      <c r="AD903" s="228" t="e">
        <f>_xlfn.CONCAT(HelpMe7[[#This Row],[Year]],"-W",HelpMe7[[#This Row],[Week'#]])</f>
        <v>#VALUE!</v>
      </c>
      <c r="AE903" s="228" t="str">
        <f>IFERROR(VLOOKUP(HelpMe7[[#This Row],[ID]],CGTracker[#All],11,FALSE),"No CG Status Found")</f>
        <v>No CG Status Found</v>
      </c>
      <c r="AF903" s="228" t="e">
        <f>MONTH(TEXT(HelpMe7[[#This Row],[Updated Creation Date]],"mmm dd, yyyy hh:mm"))</f>
        <v>#VALUE!</v>
      </c>
      <c r="AG903" s="228" t="e">
        <f>_xlfn.CONCAT(HelpMe7[[#This Row],[Year]],"-M",HelpMe7[[#This Row],[Month]])</f>
        <v>#VALUE!</v>
      </c>
      <c r="AH903" s="228" t="str">
        <f ca="1">IF(HelpMe7[[#This Row],[Age]]&lt;2,"Less than 2",IF(HelpMe7[[#This Row],[Age]]&lt;5,"From 2 to 5",IF(HelpMe7[[#This Row],[Age]]&lt;10,"From 5 to 10","More than 10")))</f>
        <v>Less than 2</v>
      </c>
      <c r="AI9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45614.534722222219</v>
      </c>
      <c r="AJ9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45615.479861111111</v>
      </c>
    </row>
    <row r="904" spans="1:36" ht="14.5">
      <c r="A904" s="237" t="s">
        <v>7101</v>
      </c>
      <c r="B904" s="224" t="s">
        <v>156</v>
      </c>
      <c r="C904" s="224" t="s">
        <v>795</v>
      </c>
      <c r="D904" s="1" t="s">
        <v>526</v>
      </c>
      <c r="E904" s="224" t="s">
        <v>948</v>
      </c>
      <c r="F904" s="224" t="s">
        <v>2275</v>
      </c>
      <c r="G904" s="224" t="s">
        <v>844</v>
      </c>
      <c r="H904" s="224" t="s">
        <v>131</v>
      </c>
      <c r="I904" s="227" t="s">
        <v>7102</v>
      </c>
      <c r="J904" s="225" t="s">
        <v>7103</v>
      </c>
      <c r="K904" s="224" t="s">
        <v>845</v>
      </c>
      <c r="L904" s="225" t="s">
        <v>1260</v>
      </c>
      <c r="M904" s="224" t="s">
        <v>948</v>
      </c>
      <c r="N904" s="224" t="s">
        <v>1167</v>
      </c>
      <c r="O904" s="224" t="s">
        <v>848</v>
      </c>
      <c r="P904" s="225" t="s">
        <v>7104</v>
      </c>
      <c r="Q904" s="224" t="s">
        <v>795</v>
      </c>
      <c r="R904" s="225" t="s">
        <v>1260</v>
      </c>
      <c r="S904" s="225" t="s">
        <v>1260</v>
      </c>
      <c r="T904" s="225" t="s">
        <v>7103</v>
      </c>
      <c r="U904" s="224" t="s">
        <v>1260</v>
      </c>
      <c r="V904" s="224" t="s">
        <v>1260</v>
      </c>
      <c r="W904" s="224" t="s">
        <v>850</v>
      </c>
      <c r="X904" s="228" t="str">
        <f>VLOOKUP(HelpMe7[[#This Row],[Technician]],Technicians[#All],3,FALSE)</f>
        <v>Capgemini</v>
      </c>
      <c r="Y904" s="228" t="str">
        <f>VLOOKUP(HelpMe7[[#This Row],[Technician]],Technicians[#All],2,FALSE)</f>
        <v>Management</v>
      </c>
      <c r="Z904" s="230" t="e">
        <f>IF((TEXT("Oct 28, 2024 00:00 AM","mmm dd, yyyy hh:mm") - TEXT(HelpMe7[[#This Row],[Updated Creation Date]],"mmm dd, yyyy hh:mm"))&gt;0, "Yes","No")</f>
        <v>#VALUE!</v>
      </c>
      <c r="AA904" s="230">
        <f ca="1">IF(HelpMe7[[#This Row],[Updated Resolved Date]]="-",NOW()-TEXT(HelpMe7[[#This Row],[Updated Creation Date]],"mmm dd, yyyy hh:mm"),HelpMe7[[#This Row],[Updated Resolved Date]]-HelpMe7[[#This Row],[Updated Creation Date]])</f>
        <v>37.40197349536902</v>
      </c>
      <c r="AB904" s="231" t="e">
        <f>YEAR(TEXT(HelpMe7[[#This Row],[Updated Creation Date]],"mmm dd, yyyy hh:mm"))</f>
        <v>#VALUE!</v>
      </c>
      <c r="AC904" s="228" t="e">
        <f>WEEKNUM(TEXT(HelpMe7[[#This Row],[Updated Creation Date]],"mmm dd, yyyy hh:mm"),2)</f>
        <v>#VALUE!</v>
      </c>
      <c r="AD904" s="228" t="e">
        <f>_xlfn.CONCAT(HelpMe7[[#This Row],[Year]],"-W",HelpMe7[[#This Row],[Week'#]])</f>
        <v>#VALUE!</v>
      </c>
      <c r="AE904" s="228" t="str">
        <f>IFERROR(VLOOKUP(HelpMe7[[#This Row],[ID]],CGTracker[#All],11,FALSE),"No CG Status Found")</f>
        <v>No CG Status Found</v>
      </c>
      <c r="AF904" s="228" t="e">
        <f>MONTH(TEXT(HelpMe7[[#This Row],[Updated Creation Date]],"mmm dd, yyyy hh:mm"))</f>
        <v>#VALUE!</v>
      </c>
      <c r="AG904" s="228" t="e">
        <f>_xlfn.CONCAT(HelpMe7[[#This Row],[Year]],"-M",HelpMe7[[#This Row],[Month]])</f>
        <v>#VALUE!</v>
      </c>
      <c r="AH904" s="228" t="str">
        <f ca="1">IF(HelpMe7[[#This Row],[Age]]&lt;2,"Less than 2",IF(HelpMe7[[#This Row],[Age]]&lt;5,"From 2 to 5",IF(HelpMe7[[#This Row],[Age]]&lt;10,"From 5 to 10","More than 10")))</f>
        <v>More than 10</v>
      </c>
      <c r="AI9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45615.383333333331</v>
      </c>
      <c r="AJ9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05" spans="1:36" ht="26">
      <c r="A905" s="237" t="s">
        <v>7105</v>
      </c>
      <c r="B905" s="224" t="s">
        <v>156</v>
      </c>
      <c r="C905" s="224" t="s">
        <v>906</v>
      </c>
      <c r="D905" s="1" t="s">
        <v>2169</v>
      </c>
      <c r="E905" s="224" t="s">
        <v>894</v>
      </c>
      <c r="F905" s="224" t="s">
        <v>867</v>
      </c>
      <c r="G905" s="224" t="s">
        <v>1364</v>
      </c>
      <c r="H905" s="224" t="s">
        <v>403</v>
      </c>
      <c r="I905" s="227" t="s">
        <v>7106</v>
      </c>
      <c r="J905" s="225" t="s">
        <v>7107</v>
      </c>
      <c r="K905" s="224" t="s">
        <v>845</v>
      </c>
      <c r="L905" s="225" t="s">
        <v>7108</v>
      </c>
      <c r="M905" s="224" t="s">
        <v>894</v>
      </c>
      <c r="N905" s="224" t="s">
        <v>895</v>
      </c>
      <c r="O905" s="224" t="s">
        <v>848</v>
      </c>
      <c r="P905" s="225" t="s">
        <v>7108</v>
      </c>
      <c r="Q905" s="224" t="s">
        <v>861</v>
      </c>
      <c r="R905" s="225" t="s">
        <v>7109</v>
      </c>
      <c r="S905" s="225" t="s">
        <v>7109</v>
      </c>
      <c r="T905" s="225" t="s">
        <v>7107</v>
      </c>
      <c r="U905" s="224" t="s">
        <v>1260</v>
      </c>
      <c r="V905" s="224" t="s">
        <v>1260</v>
      </c>
      <c r="W905" s="224" t="s">
        <v>850</v>
      </c>
      <c r="X905" s="228" t="str">
        <f>VLOOKUP(HelpMe7[[#This Row],[Technician]],Technicians[#All],3,FALSE)</f>
        <v>Capgemini</v>
      </c>
      <c r="Y905" s="228" t="str">
        <f>VLOOKUP(HelpMe7[[#This Row],[Technician]],Technicians[#All],2,FALSE)</f>
        <v>SAP PP</v>
      </c>
      <c r="Z905" s="230" t="e">
        <f>IF((TEXT("Oct 28, 2024 00:00 AM","mmm dd, yyyy hh:mm") - TEXT(HelpMe7[[#This Row],[Updated Creation Date]],"mmm dd, yyyy hh:mm"))&gt;0, "Yes","No")</f>
        <v>#VALUE!</v>
      </c>
      <c r="AA905" s="230">
        <f ca="1">IF(HelpMe7[[#This Row],[Updated Resolved Date]]="-",NOW()-TEXT(HelpMe7[[#This Row],[Updated Creation Date]],"mmm dd, yyyy hh:mm"),HelpMe7[[#This Row],[Updated Resolved Date]]-HelpMe7[[#This Row],[Updated Creation Date]])</f>
        <v>3.0180555555489263</v>
      </c>
      <c r="AB905" s="231" t="e">
        <f>YEAR(TEXT(HelpMe7[[#This Row],[Updated Creation Date]],"mmm dd, yyyy hh:mm"))</f>
        <v>#VALUE!</v>
      </c>
      <c r="AC905" s="228" t="e">
        <f>WEEKNUM(TEXT(HelpMe7[[#This Row],[Updated Creation Date]],"mmm dd, yyyy hh:mm"),2)</f>
        <v>#VALUE!</v>
      </c>
      <c r="AD905" s="228" t="e">
        <f>_xlfn.CONCAT(HelpMe7[[#This Row],[Year]],"-W",HelpMe7[[#This Row],[Week'#]])</f>
        <v>#VALUE!</v>
      </c>
      <c r="AE905" s="228" t="str">
        <f>IFERROR(VLOOKUP(HelpMe7[[#This Row],[ID]],CGTracker[#All],11,FALSE),"No CG Status Found")</f>
        <v>No CG Status Found</v>
      </c>
      <c r="AF905" s="228" t="e">
        <f>MONTH(TEXT(HelpMe7[[#This Row],[Updated Creation Date]],"mmm dd, yyyy hh:mm"))</f>
        <v>#VALUE!</v>
      </c>
      <c r="AG905" s="228" t="e">
        <f>_xlfn.CONCAT(HelpMe7[[#This Row],[Year]],"-M",HelpMe7[[#This Row],[Month]])</f>
        <v>#VALUE!</v>
      </c>
      <c r="AH905" s="228" t="str">
        <f ca="1">IF(HelpMe7[[#This Row],[Age]]&lt;2,"Less than 2",IF(HelpMe7[[#This Row],[Age]]&lt;5,"From 2 to 5",IF(HelpMe7[[#This Row],[Age]]&lt;10,"From 5 to 10","More than 10")))</f>
        <v>From 2 to 5</v>
      </c>
      <c r="AI9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45614.402777777781</v>
      </c>
      <c r="AJ9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45617.42083333333</v>
      </c>
    </row>
    <row r="906" spans="1:36" ht="26">
      <c r="A906" s="237" t="s">
        <v>7110</v>
      </c>
      <c r="B906" s="224" t="s">
        <v>156</v>
      </c>
      <c r="C906" s="224" t="s">
        <v>795</v>
      </c>
      <c r="D906" s="1" t="s">
        <v>459</v>
      </c>
      <c r="E906" s="224" t="s">
        <v>1051</v>
      </c>
      <c r="F906" s="224" t="s">
        <v>518</v>
      </c>
      <c r="G906" s="224" t="s">
        <v>516</v>
      </c>
      <c r="H906" s="224" t="s">
        <v>746</v>
      </c>
      <c r="I906" s="227" t="s">
        <v>7080</v>
      </c>
      <c r="J906" s="225" t="s">
        <v>7111</v>
      </c>
      <c r="K906" s="224" t="s">
        <v>845</v>
      </c>
      <c r="L906" s="225" t="s">
        <v>1260</v>
      </c>
      <c r="M906" s="224" t="s">
        <v>846</v>
      </c>
      <c r="N906" s="224" t="s">
        <v>934</v>
      </c>
      <c r="O906" s="224" t="s">
        <v>920</v>
      </c>
      <c r="P906" s="225" t="s">
        <v>5024</v>
      </c>
      <c r="Q906" s="224" t="s">
        <v>795</v>
      </c>
      <c r="R906" s="225" t="s">
        <v>1260</v>
      </c>
      <c r="S906" s="225" t="s">
        <v>7112</v>
      </c>
      <c r="T906" s="225" t="s">
        <v>7111</v>
      </c>
      <c r="U906" s="224" t="s">
        <v>1260</v>
      </c>
      <c r="V906" s="224" t="s">
        <v>1260</v>
      </c>
      <c r="W906" s="224" t="s">
        <v>850</v>
      </c>
      <c r="X906" s="228" t="str">
        <f>VLOOKUP(HelpMe7[[#This Row],[Technician]],Technicians[#All],3,FALSE)</f>
        <v>Capgemini</v>
      </c>
      <c r="Y906" s="228" t="str">
        <f>VLOOKUP(HelpMe7[[#This Row],[Technician]],Technicians[#All],2,FALSE)</f>
        <v>SAP SD</v>
      </c>
      <c r="Z906" s="230" t="e">
        <f>IF((TEXT("Oct 28, 2024 00:00 AM","mmm dd, yyyy hh:mm") - TEXT(HelpMe7[[#This Row],[Updated Creation Date]],"mmm dd, yyyy hh:mm"))&gt;0, "Yes","No")</f>
        <v>#VALUE!</v>
      </c>
      <c r="AA906" s="230">
        <f ca="1">IF(HelpMe7[[#This Row],[Updated Resolved Date]]="-",NOW()-TEXT(HelpMe7[[#This Row],[Updated Creation Date]],"mmm dd, yyyy hh:mm"),HelpMe7[[#This Row],[Updated Resolved Date]]-HelpMe7[[#This Row],[Updated Creation Date]])</f>
        <v>38.348501273147122</v>
      </c>
      <c r="AB906" s="231" t="e">
        <f>YEAR(TEXT(HelpMe7[[#This Row],[Updated Creation Date]],"mmm dd, yyyy hh:mm"))</f>
        <v>#VALUE!</v>
      </c>
      <c r="AC906" s="228" t="e">
        <f>WEEKNUM(TEXT(HelpMe7[[#This Row],[Updated Creation Date]],"mmm dd, yyyy hh:mm"),2)</f>
        <v>#VALUE!</v>
      </c>
      <c r="AD906" s="228" t="e">
        <f>_xlfn.CONCAT(HelpMe7[[#This Row],[Year]],"-W",HelpMe7[[#This Row],[Week'#]])</f>
        <v>#VALUE!</v>
      </c>
      <c r="AE906" s="228" t="str">
        <f>IFERROR(VLOOKUP(HelpMe7[[#This Row],[ID]],CGTracker[#All],11,FALSE),"No CG Status Found")</f>
        <v>No CG Status Found</v>
      </c>
      <c r="AF906" s="228" t="e">
        <f>MONTH(TEXT(HelpMe7[[#This Row],[Updated Creation Date]],"mmm dd, yyyy hh:mm"))</f>
        <v>#VALUE!</v>
      </c>
      <c r="AG906" s="228" t="e">
        <f>_xlfn.CONCAT(HelpMe7[[#This Row],[Year]],"-M",HelpMe7[[#This Row],[Month]])</f>
        <v>#VALUE!</v>
      </c>
      <c r="AH906" s="228" t="str">
        <f ca="1">IF(HelpMe7[[#This Row],[Age]]&lt;2,"Less than 2",IF(HelpMe7[[#This Row],[Age]]&lt;5,"From 2 to 5",IF(HelpMe7[[#This Row],[Age]]&lt;10,"From 5 to 10","More than 10")))</f>
        <v>More than 10</v>
      </c>
      <c r="AI9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9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07" spans="1:36" ht="14.5">
      <c r="A907" s="237" t="s">
        <v>7113</v>
      </c>
      <c r="B907" s="224" t="s">
        <v>156</v>
      </c>
      <c r="C907" s="224" t="s">
        <v>795</v>
      </c>
      <c r="D907" s="1" t="s">
        <v>381</v>
      </c>
      <c r="E907" s="224" t="s">
        <v>1342</v>
      </c>
      <c r="F907" s="224" t="s">
        <v>870</v>
      </c>
      <c r="G907" s="224" t="s">
        <v>864</v>
      </c>
      <c r="H907" s="224" t="s">
        <v>268</v>
      </c>
      <c r="I907" s="227" t="s">
        <v>7114</v>
      </c>
      <c r="J907" s="225" t="s">
        <v>7115</v>
      </c>
      <c r="K907" s="224" t="s">
        <v>845</v>
      </c>
      <c r="L907" s="225" t="s">
        <v>1260</v>
      </c>
      <c r="M907" s="224" t="s">
        <v>846</v>
      </c>
      <c r="N907" s="224" t="s">
        <v>1343</v>
      </c>
      <c r="O907" s="224" t="s">
        <v>848</v>
      </c>
      <c r="P907" s="225" t="s">
        <v>7116</v>
      </c>
      <c r="Q907" s="224" t="s">
        <v>795</v>
      </c>
      <c r="R907" s="225" t="s">
        <v>1260</v>
      </c>
      <c r="S907" s="225" t="s">
        <v>1260</v>
      </c>
      <c r="T907" s="225" t="s">
        <v>7115</v>
      </c>
      <c r="U907" s="224" t="s">
        <v>1260</v>
      </c>
      <c r="V907" s="224" t="s">
        <v>1260</v>
      </c>
      <c r="W907" s="224" t="s">
        <v>850</v>
      </c>
      <c r="X907" s="228" t="str">
        <f>VLOOKUP(HelpMe7[[#This Row],[Technician]],Technicians[#All],3,FALSE)</f>
        <v>Capgemini</v>
      </c>
      <c r="Y907" s="228" t="str">
        <f>VLOOKUP(HelpMe7[[#This Row],[Technician]],Technicians[#All],2,FALSE)</f>
        <v>SAP MM</v>
      </c>
      <c r="Z907" s="230" t="e">
        <f>IF((TEXT("Oct 28, 2024 00:00 AM","mmm dd, yyyy hh:mm") - TEXT(HelpMe7[[#This Row],[Updated Creation Date]],"mmm dd, yyyy hh:mm"))&gt;0, "Yes","No")</f>
        <v>#VALUE!</v>
      </c>
      <c r="AA907" s="230">
        <f ca="1">IF(HelpMe7[[#This Row],[Updated Resolved Date]]="-",NOW()-TEXT(HelpMe7[[#This Row],[Updated Creation Date]],"mmm dd, yyyy hh:mm"),HelpMe7[[#This Row],[Updated Resolved Date]]-HelpMe7[[#This Row],[Updated Creation Date]])</f>
        <v>38.282529050920857</v>
      </c>
      <c r="AB907" s="231" t="e">
        <f>YEAR(TEXT(HelpMe7[[#This Row],[Updated Creation Date]],"mmm dd, yyyy hh:mm"))</f>
        <v>#VALUE!</v>
      </c>
      <c r="AC907" s="228" t="e">
        <f>WEEKNUM(TEXT(HelpMe7[[#This Row],[Updated Creation Date]],"mmm dd, yyyy hh:mm"),2)</f>
        <v>#VALUE!</v>
      </c>
      <c r="AD907" s="228" t="e">
        <f>_xlfn.CONCAT(HelpMe7[[#This Row],[Year]],"-W",HelpMe7[[#This Row],[Week'#]])</f>
        <v>#VALUE!</v>
      </c>
      <c r="AE907" s="228" t="str">
        <f>IFERROR(VLOOKUP(HelpMe7[[#This Row],[ID]],CGTracker[#All],11,FALSE),"No CG Status Found")</f>
        <v>No CG Status Found</v>
      </c>
      <c r="AF907" s="228" t="e">
        <f>MONTH(TEXT(HelpMe7[[#This Row],[Updated Creation Date]],"mmm dd, yyyy hh:mm"))</f>
        <v>#VALUE!</v>
      </c>
      <c r="AG907" s="228" t="e">
        <f>_xlfn.CONCAT(HelpMe7[[#This Row],[Year]],"-M",HelpMe7[[#This Row],[Month]])</f>
        <v>#VALUE!</v>
      </c>
      <c r="AH907" s="228" t="str">
        <f ca="1">IF(HelpMe7[[#This Row],[Age]]&lt;2,"Less than 2",IF(HelpMe7[[#This Row],[Age]]&lt;5,"From 2 to 5",IF(HelpMe7[[#This Row],[Age]]&lt;10,"From 5 to 10","More than 10")))</f>
        <v>More than 10</v>
      </c>
      <c r="AI9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45614.50277777778</v>
      </c>
      <c r="AJ9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08" spans="1:36" ht="14.5">
      <c r="A908" s="237" t="s">
        <v>7117</v>
      </c>
      <c r="B908" s="224" t="s">
        <v>156</v>
      </c>
      <c r="C908" s="224" t="s">
        <v>795</v>
      </c>
      <c r="D908" s="1" t="s">
        <v>1275</v>
      </c>
      <c r="E908" s="224" t="s">
        <v>988</v>
      </c>
      <c r="F908" s="224" t="s">
        <v>941</v>
      </c>
      <c r="G908" s="224" t="s">
        <v>980</v>
      </c>
      <c r="H908" s="224" t="s">
        <v>403</v>
      </c>
      <c r="I908" s="227" t="s">
        <v>7118</v>
      </c>
      <c r="J908" s="225" t="s">
        <v>7119</v>
      </c>
      <c r="K908" s="224" t="s">
        <v>845</v>
      </c>
      <c r="L908" s="225" t="s">
        <v>7120</v>
      </c>
      <c r="M908" s="224" t="s">
        <v>846</v>
      </c>
      <c r="N908" s="224" t="s">
        <v>895</v>
      </c>
      <c r="O908" s="224" t="s">
        <v>848</v>
      </c>
      <c r="P908" s="225" t="s">
        <v>7120</v>
      </c>
      <c r="Q908" s="224" t="s">
        <v>795</v>
      </c>
      <c r="R908" s="225" t="s">
        <v>7121</v>
      </c>
      <c r="S908" s="225" t="s">
        <v>7121</v>
      </c>
      <c r="T908" s="225" t="s">
        <v>7119</v>
      </c>
      <c r="U908" s="224" t="s">
        <v>1260</v>
      </c>
      <c r="V908" s="224" t="s">
        <v>1260</v>
      </c>
      <c r="W908" s="224" t="s">
        <v>850</v>
      </c>
      <c r="X908" s="228" t="str">
        <f>VLOOKUP(HelpMe7[[#This Row],[Technician]],Technicians[#All],3,FALSE)</f>
        <v>Capgemini</v>
      </c>
      <c r="Y908" s="228" t="str">
        <f>VLOOKUP(HelpMe7[[#This Row],[Technician]],Technicians[#All],2,FALSE)</f>
        <v>SAP FICO</v>
      </c>
      <c r="Z908" s="230" t="e">
        <f>IF((TEXT("Oct 28, 2024 00:00 AM","mmm dd, yyyy hh:mm") - TEXT(HelpMe7[[#This Row],[Updated Creation Date]],"mmm dd, yyyy hh:mm"))&gt;0, "Yes","No")</f>
        <v>#VALUE!</v>
      </c>
      <c r="AA908" s="230">
        <f ca="1">IF(HelpMe7[[#This Row],[Updated Resolved Date]]="-",NOW()-TEXT(HelpMe7[[#This Row],[Updated Creation Date]],"mmm dd, yyyy hh:mm"),HelpMe7[[#This Row],[Updated Resolved Date]]-HelpMe7[[#This Row],[Updated Creation Date]])</f>
        <v>14.970833333340124</v>
      </c>
      <c r="AB908" s="231" t="e">
        <f>YEAR(TEXT(HelpMe7[[#This Row],[Updated Creation Date]],"mmm dd, yyyy hh:mm"))</f>
        <v>#VALUE!</v>
      </c>
      <c r="AC908" s="228" t="e">
        <f>WEEKNUM(TEXT(HelpMe7[[#This Row],[Updated Creation Date]],"mmm dd, yyyy hh:mm"),2)</f>
        <v>#VALUE!</v>
      </c>
      <c r="AD908" s="228" t="e">
        <f>_xlfn.CONCAT(HelpMe7[[#This Row],[Year]],"-W",HelpMe7[[#This Row],[Week'#]])</f>
        <v>#VALUE!</v>
      </c>
      <c r="AE908" s="228" t="str">
        <f>IFERROR(VLOOKUP(HelpMe7[[#This Row],[ID]],CGTracker[#All],11,FALSE),"No CG Status Found")</f>
        <v>No CG Status Found</v>
      </c>
      <c r="AF908" s="228" t="e">
        <f>MONTH(TEXT(HelpMe7[[#This Row],[Updated Creation Date]],"mmm dd, yyyy hh:mm"))</f>
        <v>#VALUE!</v>
      </c>
      <c r="AG908" s="228" t="e">
        <f>_xlfn.CONCAT(HelpMe7[[#This Row],[Year]],"-M",HelpMe7[[#This Row],[Month]])</f>
        <v>#VALUE!</v>
      </c>
      <c r="AH908" s="228" t="str">
        <f ca="1">IF(HelpMe7[[#This Row],[Age]]&lt;2,"Less than 2",IF(HelpMe7[[#This Row],[Age]]&lt;5,"From 2 to 5",IF(HelpMe7[[#This Row],[Age]]&lt;10,"From 5 to 10","More than 10")))</f>
        <v>More than 10</v>
      </c>
      <c r="AI9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45614.60833333333</v>
      </c>
      <c r="AJ9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45629.57916666667</v>
      </c>
    </row>
    <row r="909" spans="1:36" ht="14.5">
      <c r="A909" s="237" t="s">
        <v>7122</v>
      </c>
      <c r="B909" s="224" t="s">
        <v>156</v>
      </c>
      <c r="C909" s="224" t="s">
        <v>795</v>
      </c>
      <c r="D909" s="1" t="s">
        <v>1058</v>
      </c>
      <c r="E909" s="224" t="s">
        <v>1059</v>
      </c>
      <c r="F909" s="224" t="s">
        <v>941</v>
      </c>
      <c r="G909" s="224" t="s">
        <v>980</v>
      </c>
      <c r="H909" s="224" t="s">
        <v>403</v>
      </c>
      <c r="I909" s="227" t="s">
        <v>7123</v>
      </c>
      <c r="J909" s="225" t="s">
        <v>7124</v>
      </c>
      <c r="K909" s="224" t="s">
        <v>845</v>
      </c>
      <c r="L909" s="225" t="s">
        <v>6887</v>
      </c>
      <c r="M909" s="224" t="s">
        <v>846</v>
      </c>
      <c r="N909" s="224" t="s">
        <v>912</v>
      </c>
      <c r="O909" s="224" t="s">
        <v>848</v>
      </c>
      <c r="P909" s="225" t="s">
        <v>6887</v>
      </c>
      <c r="Q909" s="224" t="s">
        <v>795</v>
      </c>
      <c r="R909" s="225" t="s">
        <v>7125</v>
      </c>
      <c r="S909" s="225" t="s">
        <v>7125</v>
      </c>
      <c r="T909" s="225" t="s">
        <v>7124</v>
      </c>
      <c r="U909" s="224" t="s">
        <v>1260</v>
      </c>
      <c r="V909" s="224" t="s">
        <v>1260</v>
      </c>
      <c r="W909" s="224" t="s">
        <v>850</v>
      </c>
      <c r="X909" s="228" t="str">
        <f>VLOOKUP(HelpMe7[[#This Row],[Technician]],Technicians[#All],3,FALSE)</f>
        <v>Capgemini</v>
      </c>
      <c r="Y909" s="228" t="str">
        <f>VLOOKUP(HelpMe7[[#This Row],[Technician]],Technicians[#All],2,FALSE)</f>
        <v>SAP FICO</v>
      </c>
      <c r="Z909" s="230" t="e">
        <f>IF((TEXT("Oct 28, 2024 00:00 AM","mmm dd, yyyy hh:mm") - TEXT(HelpMe7[[#This Row],[Updated Creation Date]],"mmm dd, yyyy hh:mm"))&gt;0, "Yes","No")</f>
        <v>#VALUE!</v>
      </c>
      <c r="AA909" s="230">
        <f ca="1">IF(HelpMe7[[#This Row],[Updated Resolved Date]]="-",NOW()-TEXT(HelpMe7[[#This Row],[Updated Creation Date]],"mmm dd, yyyy hh:mm"),HelpMe7[[#This Row],[Updated Resolved Date]]-HelpMe7[[#This Row],[Updated Creation Date]])</f>
        <v>22.995138888894871</v>
      </c>
      <c r="AB909" s="231" t="e">
        <f>YEAR(TEXT(HelpMe7[[#This Row],[Updated Creation Date]],"mmm dd, yyyy hh:mm"))</f>
        <v>#VALUE!</v>
      </c>
      <c r="AC909" s="228" t="e">
        <f>WEEKNUM(TEXT(HelpMe7[[#This Row],[Updated Creation Date]],"mmm dd, yyyy hh:mm"),2)</f>
        <v>#VALUE!</v>
      </c>
      <c r="AD909" s="228" t="e">
        <f>_xlfn.CONCAT(HelpMe7[[#This Row],[Year]],"-W",HelpMe7[[#This Row],[Week'#]])</f>
        <v>#VALUE!</v>
      </c>
      <c r="AE909" s="228" t="str">
        <f>IFERROR(VLOOKUP(HelpMe7[[#This Row],[ID]],CGTracker[#All],11,FALSE),"No CG Status Found")</f>
        <v>No CG Status Found</v>
      </c>
      <c r="AF909" s="228" t="e">
        <f>MONTH(TEXT(HelpMe7[[#This Row],[Updated Creation Date]],"mmm dd, yyyy hh:mm"))</f>
        <v>#VALUE!</v>
      </c>
      <c r="AG909" s="228" t="e">
        <f>_xlfn.CONCAT(HelpMe7[[#This Row],[Year]],"-M",HelpMe7[[#This Row],[Month]])</f>
        <v>#VALUE!</v>
      </c>
      <c r="AH909" s="228" t="str">
        <f ca="1">IF(HelpMe7[[#This Row],[Age]]&lt;2,"Less than 2",IF(HelpMe7[[#This Row],[Age]]&lt;5,"From 2 to 5",IF(HelpMe7[[#This Row],[Age]]&lt;10,"From 5 to 10","More than 10")))</f>
        <v>More than 10</v>
      </c>
      <c r="AI9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45614.740277777775</v>
      </c>
      <c r="AJ9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45637.73541666667</v>
      </c>
    </row>
    <row r="910" spans="1:36" ht="26">
      <c r="A910" s="237" t="s">
        <v>7126</v>
      </c>
      <c r="B910" s="224" t="s">
        <v>117</v>
      </c>
      <c r="C910" s="224" t="s">
        <v>795</v>
      </c>
      <c r="D910" s="1" t="s">
        <v>1847</v>
      </c>
      <c r="E910" s="224" t="s">
        <v>1104</v>
      </c>
      <c r="F910" s="224" t="s">
        <v>884</v>
      </c>
      <c r="G910" s="224" t="s">
        <v>844</v>
      </c>
      <c r="H910" s="224" t="s">
        <v>403</v>
      </c>
      <c r="I910" s="227" t="s">
        <v>7127</v>
      </c>
      <c r="J910" s="225" t="s">
        <v>7128</v>
      </c>
      <c r="K910" s="224" t="s">
        <v>885</v>
      </c>
      <c r="L910" s="225" t="s">
        <v>7129</v>
      </c>
      <c r="M910" s="224" t="s">
        <v>846</v>
      </c>
      <c r="N910" s="224" t="s">
        <v>860</v>
      </c>
      <c r="O910" s="224" t="s">
        <v>848</v>
      </c>
      <c r="P910" s="225" t="s">
        <v>7129</v>
      </c>
      <c r="Q910" s="224" t="s">
        <v>795</v>
      </c>
      <c r="R910" s="225" t="s">
        <v>7130</v>
      </c>
      <c r="S910" s="225" t="s">
        <v>7130</v>
      </c>
      <c r="T910" s="225" t="s">
        <v>7128</v>
      </c>
      <c r="U910" s="224" t="s">
        <v>885</v>
      </c>
      <c r="V910" s="224" t="s">
        <v>1260</v>
      </c>
      <c r="W910" s="224" t="s">
        <v>888</v>
      </c>
      <c r="X910" s="228" t="str">
        <f>VLOOKUP(HelpMe7[[#This Row],[Technician]],Technicians[#All],3,FALSE)</f>
        <v>RAK Ceramics</v>
      </c>
      <c r="Y910" s="228" t="str">
        <f>VLOOKUP(HelpMe7[[#This Row],[Technician]],Technicians[#All],2,FALSE)</f>
        <v>SAP Basis</v>
      </c>
      <c r="Z910" s="230" t="e">
        <f>IF((TEXT("Oct 28, 2024 00:00 AM","mmm dd, yyyy hh:mm") - TEXT(HelpMe7[[#This Row],[Updated Creation Date]],"mmm dd, yyyy hh:mm"))&gt;0, "Yes","No")</f>
        <v>#VALUE!</v>
      </c>
      <c r="AA910" s="230">
        <f ca="1">IF(HelpMe7[[#This Row],[Updated Resolved Date]]="-",NOW()-TEXT(HelpMe7[[#This Row],[Updated Creation Date]],"mmm dd, yyyy hh:mm"),HelpMe7[[#This Row],[Updated Resolved Date]]-HelpMe7[[#This Row],[Updated Creation Date]])</f>
        <v>3.8194444445252884E-2</v>
      </c>
      <c r="AB910" s="231" t="e">
        <f>YEAR(TEXT(HelpMe7[[#This Row],[Updated Creation Date]],"mmm dd, yyyy hh:mm"))</f>
        <v>#VALUE!</v>
      </c>
      <c r="AC910" s="228" t="e">
        <f>WEEKNUM(TEXT(HelpMe7[[#This Row],[Updated Creation Date]],"mmm dd, yyyy hh:mm"),2)</f>
        <v>#VALUE!</v>
      </c>
      <c r="AD910" s="228" t="e">
        <f>_xlfn.CONCAT(HelpMe7[[#This Row],[Year]],"-W",HelpMe7[[#This Row],[Week'#]])</f>
        <v>#VALUE!</v>
      </c>
      <c r="AE910" s="228" t="str">
        <f>IFERROR(VLOOKUP(HelpMe7[[#This Row],[ID]],CGTracker[#All],11,FALSE),"No CG Status Found")</f>
        <v>No CG Status Found</v>
      </c>
      <c r="AF910" s="228" t="e">
        <f>MONTH(TEXT(HelpMe7[[#This Row],[Updated Creation Date]],"mmm dd, yyyy hh:mm"))</f>
        <v>#VALUE!</v>
      </c>
      <c r="AG910" s="228" t="e">
        <f>_xlfn.CONCAT(HelpMe7[[#This Row],[Year]],"-M",HelpMe7[[#This Row],[Month]])</f>
        <v>#VALUE!</v>
      </c>
      <c r="AH910" s="228" t="str">
        <f ca="1">IF(HelpMe7[[#This Row],[Age]]&lt;2,"Less than 2",IF(HelpMe7[[#This Row],[Age]]&lt;5,"From 2 to 5",IF(HelpMe7[[#This Row],[Age]]&lt;10,"From 5 to 10","More than 10")))</f>
        <v>Less than 2</v>
      </c>
      <c r="AI9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45615.356944444444</v>
      </c>
      <c r="AJ9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45615.395138888889</v>
      </c>
    </row>
    <row r="911" spans="1:36" ht="26">
      <c r="A911" s="237" t="s">
        <v>7131</v>
      </c>
      <c r="B911" s="224" t="s">
        <v>117</v>
      </c>
      <c r="C911" s="224" t="s">
        <v>795</v>
      </c>
      <c r="D911" s="1" t="s">
        <v>2088</v>
      </c>
      <c r="E911" s="224" t="s">
        <v>1775</v>
      </c>
      <c r="F911" s="224" t="s">
        <v>843</v>
      </c>
      <c r="G911" s="224" t="s">
        <v>844</v>
      </c>
      <c r="H911" s="224" t="s">
        <v>403</v>
      </c>
      <c r="I911" s="227" t="s">
        <v>7132</v>
      </c>
      <c r="J911" s="225" t="s">
        <v>7133</v>
      </c>
      <c r="K911" s="224" t="s">
        <v>885</v>
      </c>
      <c r="L911" s="225" t="s">
        <v>7134</v>
      </c>
      <c r="M911" s="224" t="s">
        <v>1775</v>
      </c>
      <c r="N911" s="224" t="s">
        <v>878</v>
      </c>
      <c r="O911" s="224" t="s">
        <v>848</v>
      </c>
      <c r="P911" s="225" t="s">
        <v>7134</v>
      </c>
      <c r="Q911" s="224" t="s">
        <v>795</v>
      </c>
      <c r="R911" s="225" t="s">
        <v>7135</v>
      </c>
      <c r="S911" s="225" t="s">
        <v>7135</v>
      </c>
      <c r="T911" s="225" t="s">
        <v>7133</v>
      </c>
      <c r="U911" s="224" t="s">
        <v>885</v>
      </c>
      <c r="V911" s="224" t="s">
        <v>1260</v>
      </c>
      <c r="W911" s="224" t="s">
        <v>888</v>
      </c>
      <c r="X911" s="228" t="str">
        <f>VLOOKUP(HelpMe7[[#This Row],[Technician]],Technicians[#All],3,FALSE)</f>
        <v>RAK Ceramics</v>
      </c>
      <c r="Y911" s="228" t="str">
        <f>VLOOKUP(HelpMe7[[#This Row],[Technician]],Technicians[#All],2,FALSE)</f>
        <v>SAP Basis</v>
      </c>
      <c r="Z911" s="230" t="e">
        <f>IF((TEXT("Oct 28, 2024 00:00 AM","mmm dd, yyyy hh:mm") - TEXT(HelpMe7[[#This Row],[Updated Creation Date]],"mmm dd, yyyy hh:mm"))&gt;0, "Yes","No")</f>
        <v>#VALUE!</v>
      </c>
      <c r="AA911" s="230">
        <f ca="1">IF(HelpMe7[[#This Row],[Updated Resolved Date]]="-",NOW()-TEXT(HelpMe7[[#This Row],[Updated Creation Date]],"mmm dd, yyyy hh:mm"),HelpMe7[[#This Row],[Updated Resolved Date]]-HelpMe7[[#This Row],[Updated Creation Date]])</f>
        <v>3.2125000000014552</v>
      </c>
      <c r="AB911" s="231" t="e">
        <f>YEAR(TEXT(HelpMe7[[#This Row],[Updated Creation Date]],"mmm dd, yyyy hh:mm"))</f>
        <v>#VALUE!</v>
      </c>
      <c r="AC911" s="228" t="e">
        <f>WEEKNUM(TEXT(HelpMe7[[#This Row],[Updated Creation Date]],"mmm dd, yyyy hh:mm"),2)</f>
        <v>#VALUE!</v>
      </c>
      <c r="AD911" s="228" t="e">
        <f>_xlfn.CONCAT(HelpMe7[[#This Row],[Year]],"-W",HelpMe7[[#This Row],[Week'#]])</f>
        <v>#VALUE!</v>
      </c>
      <c r="AE911" s="228" t="str">
        <f>IFERROR(VLOOKUP(HelpMe7[[#This Row],[ID]],CGTracker[#All],11,FALSE),"No CG Status Found")</f>
        <v>No CG Status Found</v>
      </c>
      <c r="AF911" s="228" t="e">
        <f>MONTH(TEXT(HelpMe7[[#This Row],[Updated Creation Date]],"mmm dd, yyyy hh:mm"))</f>
        <v>#VALUE!</v>
      </c>
      <c r="AG911" s="228" t="e">
        <f>_xlfn.CONCAT(HelpMe7[[#This Row],[Year]],"-M",HelpMe7[[#This Row],[Month]])</f>
        <v>#VALUE!</v>
      </c>
      <c r="AH911" s="228" t="str">
        <f ca="1">IF(HelpMe7[[#This Row],[Age]]&lt;2,"Less than 2",IF(HelpMe7[[#This Row],[Age]]&lt;5,"From 2 to 5",IF(HelpMe7[[#This Row],[Age]]&lt;10,"From 5 to 10","More than 10")))</f>
        <v>From 2 to 5</v>
      </c>
      <c r="AI9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45615.488888888889</v>
      </c>
      <c r="AJ9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45618.701388888891</v>
      </c>
    </row>
    <row r="912" spans="1:36" ht="26">
      <c r="A912" s="237" t="s">
        <v>7136</v>
      </c>
      <c r="B912" s="224" t="s">
        <v>117</v>
      </c>
      <c r="C912" s="224" t="s">
        <v>795</v>
      </c>
      <c r="D912" s="1" t="s">
        <v>2011</v>
      </c>
      <c r="E912" s="224" t="s">
        <v>2012</v>
      </c>
      <c r="F912" s="224" t="s">
        <v>843</v>
      </c>
      <c r="G912" s="224" t="s">
        <v>844</v>
      </c>
      <c r="H912" s="224" t="s">
        <v>403</v>
      </c>
      <c r="I912" s="227" t="s">
        <v>7137</v>
      </c>
      <c r="J912" s="225" t="s">
        <v>7138</v>
      </c>
      <c r="K912" s="224" t="s">
        <v>885</v>
      </c>
      <c r="L912" s="225" t="s">
        <v>7018</v>
      </c>
      <c r="M912" s="224" t="s">
        <v>846</v>
      </c>
      <c r="N912" s="224" t="s">
        <v>880</v>
      </c>
      <c r="O912" s="224" t="s">
        <v>848</v>
      </c>
      <c r="P912" s="225" t="s">
        <v>7018</v>
      </c>
      <c r="Q912" s="224" t="s">
        <v>795</v>
      </c>
      <c r="R912" s="225" t="s">
        <v>7139</v>
      </c>
      <c r="S912" s="225" t="s">
        <v>7139</v>
      </c>
      <c r="T912" s="225" t="s">
        <v>7138</v>
      </c>
      <c r="U912" s="224" t="s">
        <v>885</v>
      </c>
      <c r="V912" s="224" t="s">
        <v>1260</v>
      </c>
      <c r="W912" s="224" t="s">
        <v>888</v>
      </c>
      <c r="X912" s="228" t="str">
        <f>VLOOKUP(HelpMe7[[#This Row],[Technician]],Technicians[#All],3,FALSE)</f>
        <v>RAK Ceramics</v>
      </c>
      <c r="Y912" s="228" t="str">
        <f>VLOOKUP(HelpMe7[[#This Row],[Technician]],Technicians[#All],2,FALSE)</f>
        <v>SAP Basis</v>
      </c>
      <c r="Z912" s="230" t="e">
        <f>IF((TEXT("Oct 28, 2024 00:00 AM","mmm dd, yyyy hh:mm") - TEXT(HelpMe7[[#This Row],[Updated Creation Date]],"mmm dd, yyyy hh:mm"))&gt;0, "Yes","No")</f>
        <v>#VALUE!</v>
      </c>
      <c r="AA912" s="230">
        <f ca="1">IF(HelpMe7[[#This Row],[Updated Resolved Date]]="-",NOW()-TEXT(HelpMe7[[#This Row],[Updated Creation Date]],"mmm dd, yyyy hh:mm"),HelpMe7[[#This Row],[Updated Resolved Date]]-HelpMe7[[#This Row],[Updated Creation Date]])</f>
        <v>2.2215277777795563</v>
      </c>
      <c r="AB912" s="231" t="e">
        <f>YEAR(TEXT(HelpMe7[[#This Row],[Updated Creation Date]],"mmm dd, yyyy hh:mm"))</f>
        <v>#VALUE!</v>
      </c>
      <c r="AC912" s="228" t="e">
        <f>WEEKNUM(TEXT(HelpMe7[[#This Row],[Updated Creation Date]],"mmm dd, yyyy hh:mm"),2)</f>
        <v>#VALUE!</v>
      </c>
      <c r="AD912" s="228" t="e">
        <f>_xlfn.CONCAT(HelpMe7[[#This Row],[Year]],"-W",HelpMe7[[#This Row],[Week'#]])</f>
        <v>#VALUE!</v>
      </c>
      <c r="AE912" s="228" t="str">
        <f>IFERROR(VLOOKUP(HelpMe7[[#This Row],[ID]],CGTracker[#All],11,FALSE),"No CG Status Found")</f>
        <v>No CG Status Found</v>
      </c>
      <c r="AF912" s="228" t="e">
        <f>MONTH(TEXT(HelpMe7[[#This Row],[Updated Creation Date]],"mmm dd, yyyy hh:mm"))</f>
        <v>#VALUE!</v>
      </c>
      <c r="AG912" s="228" t="e">
        <f>_xlfn.CONCAT(HelpMe7[[#This Row],[Year]],"-M",HelpMe7[[#This Row],[Month]])</f>
        <v>#VALUE!</v>
      </c>
      <c r="AH912" s="228" t="str">
        <f ca="1">IF(HelpMe7[[#This Row],[Age]]&lt;2,"Less than 2",IF(HelpMe7[[#This Row],[Age]]&lt;5,"From 2 to 5",IF(HelpMe7[[#This Row],[Age]]&lt;10,"From 5 to 10","More than 10")))</f>
        <v>From 2 to 5</v>
      </c>
      <c r="AI9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45615.525694444441</v>
      </c>
      <c r="AJ9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45617.74722222222</v>
      </c>
    </row>
    <row r="913" spans="1:36" ht="26">
      <c r="A913" s="237" t="s">
        <v>7140</v>
      </c>
      <c r="B913" s="224" t="s">
        <v>156</v>
      </c>
      <c r="C913" s="224" t="s">
        <v>861</v>
      </c>
      <c r="D913" s="1" t="s">
        <v>1183</v>
      </c>
      <c r="E913" s="224" t="s">
        <v>1184</v>
      </c>
      <c r="F913" s="224" t="s">
        <v>603</v>
      </c>
      <c r="G913" s="224" t="s">
        <v>899</v>
      </c>
      <c r="H913" s="224" t="s">
        <v>403</v>
      </c>
      <c r="I913" s="227" t="s">
        <v>7141</v>
      </c>
      <c r="J913" s="225" t="s">
        <v>7142</v>
      </c>
      <c r="K913" s="224" t="s">
        <v>845</v>
      </c>
      <c r="L913" s="225" t="s">
        <v>7143</v>
      </c>
      <c r="M913" s="224" t="s">
        <v>846</v>
      </c>
      <c r="N913" s="224" t="s">
        <v>1185</v>
      </c>
      <c r="O913" s="224" t="s">
        <v>920</v>
      </c>
      <c r="P913" s="225" t="s">
        <v>7144</v>
      </c>
      <c r="Q913" s="224" t="s">
        <v>861</v>
      </c>
      <c r="R913" s="225" t="s">
        <v>7145</v>
      </c>
      <c r="S913" s="225" t="s">
        <v>7145</v>
      </c>
      <c r="T913" s="225" t="s">
        <v>7142</v>
      </c>
      <c r="U913" s="224" t="s">
        <v>1260</v>
      </c>
      <c r="V913" s="224" t="s">
        <v>1260</v>
      </c>
      <c r="W913" s="224" t="s">
        <v>945</v>
      </c>
      <c r="X913" s="228" t="str">
        <f>VLOOKUP(HelpMe7[[#This Row],[Technician]],Technicians[#All],3,FALSE)</f>
        <v>RAK Ceramics</v>
      </c>
      <c r="Y913" s="228" t="str">
        <f>VLOOKUP(HelpMe7[[#This Row],[Technician]],Technicians[#All],2,FALSE)</f>
        <v>SAP ABAP</v>
      </c>
      <c r="Z913" s="230" t="e">
        <f>IF((TEXT("Oct 28, 2024 00:00 AM","mmm dd, yyyy hh:mm") - TEXT(HelpMe7[[#This Row],[Updated Creation Date]],"mmm dd, yyyy hh:mm"))&gt;0, "Yes","No")</f>
        <v>#VALUE!</v>
      </c>
      <c r="AA913" s="230">
        <f ca="1">IF(HelpMe7[[#This Row],[Updated Resolved Date]]="-",NOW()-TEXT(HelpMe7[[#This Row],[Updated Creation Date]],"mmm dd, yyyy hh:mm"),HelpMe7[[#This Row],[Updated Resolved Date]]-HelpMe7[[#This Row],[Updated Creation Date]])</f>
        <v>0.15902777777228039</v>
      </c>
      <c r="AB913" s="231" t="e">
        <f>YEAR(TEXT(HelpMe7[[#This Row],[Updated Creation Date]],"mmm dd, yyyy hh:mm"))</f>
        <v>#VALUE!</v>
      </c>
      <c r="AC913" s="228" t="e">
        <f>WEEKNUM(TEXT(HelpMe7[[#This Row],[Updated Creation Date]],"mmm dd, yyyy hh:mm"),2)</f>
        <v>#VALUE!</v>
      </c>
      <c r="AD913" s="228" t="e">
        <f>_xlfn.CONCAT(HelpMe7[[#This Row],[Year]],"-W",HelpMe7[[#This Row],[Week'#]])</f>
        <v>#VALUE!</v>
      </c>
      <c r="AE913" s="228" t="str">
        <f>IFERROR(VLOOKUP(HelpMe7[[#This Row],[ID]],CGTracker[#All],11,FALSE),"No CG Status Found")</f>
        <v>No CG Status Found</v>
      </c>
      <c r="AF913" s="228" t="e">
        <f>MONTH(TEXT(HelpMe7[[#This Row],[Updated Creation Date]],"mmm dd, yyyy hh:mm"))</f>
        <v>#VALUE!</v>
      </c>
      <c r="AG913" s="228" t="e">
        <f>_xlfn.CONCAT(HelpMe7[[#This Row],[Year]],"-M",HelpMe7[[#This Row],[Month]])</f>
        <v>#VALUE!</v>
      </c>
      <c r="AH913" s="228" t="str">
        <f ca="1">IF(HelpMe7[[#This Row],[Age]]&lt;2,"Less than 2",IF(HelpMe7[[#This Row],[Age]]&lt;5,"From 2 to 5",IF(HelpMe7[[#This Row],[Age]]&lt;10,"From 5 to 10","More than 10")))</f>
        <v>Less than 2</v>
      </c>
      <c r="AI9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45615.779861111114</v>
      </c>
      <c r="AJ9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45615.938888888886</v>
      </c>
    </row>
    <row r="914" spans="1:36" ht="14.5">
      <c r="A914" s="237" t="s">
        <v>7146</v>
      </c>
      <c r="B914" s="224" t="s">
        <v>156</v>
      </c>
      <c r="C914" s="224" t="s">
        <v>795</v>
      </c>
      <c r="D914" s="1" t="s">
        <v>1118</v>
      </c>
      <c r="E914" s="224" t="s">
        <v>1061</v>
      </c>
      <c r="F914" s="224" t="s">
        <v>843</v>
      </c>
      <c r="G914" s="224" t="s">
        <v>844</v>
      </c>
      <c r="H914" s="224" t="s">
        <v>403</v>
      </c>
      <c r="I914" s="227" t="s">
        <v>7147</v>
      </c>
      <c r="J914" s="225" t="s">
        <v>7148</v>
      </c>
      <c r="K914" s="224" t="s">
        <v>845</v>
      </c>
      <c r="L914" s="225" t="s">
        <v>7149</v>
      </c>
      <c r="M914" s="224" t="s">
        <v>846</v>
      </c>
      <c r="N914" s="224" t="s">
        <v>1063</v>
      </c>
      <c r="O914" s="224" t="s">
        <v>848</v>
      </c>
      <c r="P914" s="225" t="s">
        <v>7149</v>
      </c>
      <c r="Q914" s="224" t="s">
        <v>795</v>
      </c>
      <c r="R914" s="225" t="s">
        <v>7150</v>
      </c>
      <c r="S914" s="225" t="s">
        <v>7150</v>
      </c>
      <c r="T914" s="225" t="s">
        <v>7148</v>
      </c>
      <c r="U914" s="224" t="s">
        <v>1260</v>
      </c>
      <c r="V914" s="224" t="s">
        <v>1260</v>
      </c>
      <c r="W914" s="224" t="s">
        <v>850</v>
      </c>
      <c r="X914" s="228" t="str">
        <f>VLOOKUP(HelpMe7[[#This Row],[Technician]],Technicians[#All],3,FALSE)</f>
        <v>RAK Ceramics</v>
      </c>
      <c r="Y914" s="228" t="str">
        <f>VLOOKUP(HelpMe7[[#This Row],[Technician]],Technicians[#All],2,FALSE)</f>
        <v>SAP Basis</v>
      </c>
      <c r="Z914" s="230" t="e">
        <f>IF((TEXT("Oct 28, 2024 00:00 AM","mmm dd, yyyy hh:mm") - TEXT(HelpMe7[[#This Row],[Updated Creation Date]],"mmm dd, yyyy hh:mm"))&gt;0, "Yes","No")</f>
        <v>#VALUE!</v>
      </c>
      <c r="AA914" s="230">
        <f ca="1">IF(HelpMe7[[#This Row],[Updated Resolved Date]]="-",NOW()-TEXT(HelpMe7[[#This Row],[Updated Creation Date]],"mmm dd, yyyy hh:mm"),HelpMe7[[#This Row],[Updated Resolved Date]]-HelpMe7[[#This Row],[Updated Creation Date]])</f>
        <v>5.148611111108039</v>
      </c>
      <c r="AB914" s="231" t="e">
        <f>YEAR(TEXT(HelpMe7[[#This Row],[Updated Creation Date]],"mmm dd, yyyy hh:mm"))</f>
        <v>#VALUE!</v>
      </c>
      <c r="AC914" s="228" t="e">
        <f>WEEKNUM(TEXT(HelpMe7[[#This Row],[Updated Creation Date]],"mmm dd, yyyy hh:mm"),2)</f>
        <v>#VALUE!</v>
      </c>
      <c r="AD914" s="228" t="e">
        <f>_xlfn.CONCAT(HelpMe7[[#This Row],[Year]],"-W",HelpMe7[[#This Row],[Week'#]])</f>
        <v>#VALUE!</v>
      </c>
      <c r="AE914" s="228" t="str">
        <f>IFERROR(VLOOKUP(HelpMe7[[#This Row],[ID]],CGTracker[#All],11,FALSE),"No CG Status Found")</f>
        <v>No CG Status Found</v>
      </c>
      <c r="AF914" s="228" t="e">
        <f>MONTH(TEXT(HelpMe7[[#This Row],[Updated Creation Date]],"mmm dd, yyyy hh:mm"))</f>
        <v>#VALUE!</v>
      </c>
      <c r="AG914" s="228" t="e">
        <f>_xlfn.CONCAT(HelpMe7[[#This Row],[Year]],"-M",HelpMe7[[#This Row],[Month]])</f>
        <v>#VALUE!</v>
      </c>
      <c r="AH914" s="228" t="str">
        <f ca="1">IF(HelpMe7[[#This Row],[Age]]&lt;2,"Less than 2",IF(HelpMe7[[#This Row],[Age]]&lt;5,"From 2 to 5",IF(HelpMe7[[#This Row],[Age]]&lt;10,"From 5 to 10","More than 10")))</f>
        <v>From 5 to 10</v>
      </c>
      <c r="AI9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45617.576388888891</v>
      </c>
      <c r="AJ9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45622.724999999999</v>
      </c>
    </row>
    <row r="915" spans="1:36" ht="26">
      <c r="A915" s="237" t="s">
        <v>7151</v>
      </c>
      <c r="B915" s="224" t="s">
        <v>117</v>
      </c>
      <c r="C915" s="224" t="s">
        <v>795</v>
      </c>
      <c r="D915" s="1" t="s">
        <v>7152</v>
      </c>
      <c r="E915" s="224" t="s">
        <v>911</v>
      </c>
      <c r="F915" s="224" t="s">
        <v>843</v>
      </c>
      <c r="G915" s="224" t="s">
        <v>844</v>
      </c>
      <c r="H915" s="224" t="s">
        <v>403</v>
      </c>
      <c r="I915" s="227" t="s">
        <v>7153</v>
      </c>
      <c r="J915" s="225" t="s">
        <v>7154</v>
      </c>
      <c r="K915" s="224" t="s">
        <v>885</v>
      </c>
      <c r="L915" s="225" t="s">
        <v>7018</v>
      </c>
      <c r="M915" s="224" t="s">
        <v>911</v>
      </c>
      <c r="N915" s="224" t="s">
        <v>912</v>
      </c>
      <c r="O915" s="224" t="s">
        <v>848</v>
      </c>
      <c r="P915" s="225" t="s">
        <v>7018</v>
      </c>
      <c r="Q915" s="224" t="s">
        <v>795</v>
      </c>
      <c r="R915" s="225" t="s">
        <v>6764</v>
      </c>
      <c r="S915" s="225" t="s">
        <v>6764</v>
      </c>
      <c r="T915" s="225" t="s">
        <v>7154</v>
      </c>
      <c r="U915" s="224" t="s">
        <v>885</v>
      </c>
      <c r="V915" s="224" t="s">
        <v>1260</v>
      </c>
      <c r="W915" s="224" t="s">
        <v>888</v>
      </c>
      <c r="X915" s="228" t="str">
        <f>VLOOKUP(HelpMe7[[#This Row],[Technician]],Technicians[#All],3,FALSE)</f>
        <v>RAK Ceramics</v>
      </c>
      <c r="Y915" s="228" t="str">
        <f>VLOOKUP(HelpMe7[[#This Row],[Technician]],Technicians[#All],2,FALSE)</f>
        <v>SAP Basis</v>
      </c>
      <c r="Z915" s="230" t="e">
        <f>IF((TEXT("Oct 28, 2024 00:00 AM","mmm dd, yyyy hh:mm") - TEXT(HelpMe7[[#This Row],[Updated Creation Date]],"mmm dd, yyyy hh:mm"))&gt;0, "Yes","No")</f>
        <v>#VALUE!</v>
      </c>
      <c r="AA915" s="230">
        <f ca="1">IF(HelpMe7[[#This Row],[Updated Resolved Date]]="-",NOW()-TEXT(HelpMe7[[#This Row],[Updated Creation Date]],"mmm dd, yyyy hh:mm"),HelpMe7[[#This Row],[Updated Resolved Date]]-HelpMe7[[#This Row],[Updated Creation Date]])</f>
        <v>0.20208333333721384</v>
      </c>
      <c r="AB915" s="231" t="e">
        <f>YEAR(TEXT(HelpMe7[[#This Row],[Updated Creation Date]],"mmm dd, yyyy hh:mm"))</f>
        <v>#VALUE!</v>
      </c>
      <c r="AC915" s="228" t="e">
        <f>WEEKNUM(TEXT(HelpMe7[[#This Row],[Updated Creation Date]],"mmm dd, yyyy hh:mm"),2)</f>
        <v>#VALUE!</v>
      </c>
      <c r="AD915" s="228" t="e">
        <f>_xlfn.CONCAT(HelpMe7[[#This Row],[Year]],"-W",HelpMe7[[#This Row],[Week'#]])</f>
        <v>#VALUE!</v>
      </c>
      <c r="AE915" s="228" t="str">
        <f>IFERROR(VLOOKUP(HelpMe7[[#This Row],[ID]],CGTracker[#All],11,FALSE),"No CG Status Found")</f>
        <v>No CG Status Found</v>
      </c>
      <c r="AF915" s="228" t="e">
        <f>MONTH(TEXT(HelpMe7[[#This Row],[Updated Creation Date]],"mmm dd, yyyy hh:mm"))</f>
        <v>#VALUE!</v>
      </c>
      <c r="AG915" s="234" t="e">
        <f>_xlfn.CONCAT(HelpMe7[[#This Row],[Year]],"-M",HelpMe7[[#This Row],[Month]])</f>
        <v>#VALUE!</v>
      </c>
      <c r="AH915" s="228" t="str">
        <f ca="1">IF(HelpMe7[[#This Row],[Age]]&lt;2,"Less than 2",IF(HelpMe7[[#This Row],[Age]]&lt;5,"From 2 to 5",IF(HelpMe7[[#This Row],[Age]]&lt;10,"From 5 to 10","More than 10")))</f>
        <v>Less than 2</v>
      </c>
      <c r="AI9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45617.533333333333</v>
      </c>
      <c r="AJ9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916" spans="1:36" ht="14.5">
      <c r="A916" s="237" t="s">
        <v>7155</v>
      </c>
      <c r="B916" s="224" t="s">
        <v>117</v>
      </c>
      <c r="C916" s="224" t="s">
        <v>861</v>
      </c>
      <c r="D916" s="1" t="s">
        <v>635</v>
      </c>
      <c r="E916" s="224" t="s">
        <v>911</v>
      </c>
      <c r="F916" s="224" t="s">
        <v>870</v>
      </c>
      <c r="G916" s="224" t="s">
        <v>864</v>
      </c>
      <c r="H916" s="224" t="s">
        <v>40</v>
      </c>
      <c r="I916" s="227" t="s">
        <v>7156</v>
      </c>
      <c r="J916" s="225" t="s">
        <v>7157</v>
      </c>
      <c r="K916" s="224" t="s">
        <v>845</v>
      </c>
      <c r="L916" s="225" t="s">
        <v>1260</v>
      </c>
      <c r="M916" s="224" t="s">
        <v>911</v>
      </c>
      <c r="N916" s="224" t="s">
        <v>912</v>
      </c>
      <c r="O916" s="224" t="s">
        <v>920</v>
      </c>
      <c r="P916" s="225" t="s">
        <v>7158</v>
      </c>
      <c r="Q916" s="224" t="s">
        <v>861</v>
      </c>
      <c r="R916" s="225" t="s">
        <v>7158</v>
      </c>
      <c r="S916" s="225" t="s">
        <v>7158</v>
      </c>
      <c r="T916" s="225" t="s">
        <v>7157</v>
      </c>
      <c r="U916" s="224" t="s">
        <v>845</v>
      </c>
      <c r="V916" s="224" t="s">
        <v>1260</v>
      </c>
      <c r="W916" s="224" t="s">
        <v>850</v>
      </c>
      <c r="X916" s="228" t="str">
        <f>VLOOKUP(HelpMe7[[#This Row],[Technician]],Technicians[#All],3,FALSE)</f>
        <v>Capgemini</v>
      </c>
      <c r="Y916" s="228" t="str">
        <f>VLOOKUP(HelpMe7[[#This Row],[Technician]],Technicians[#All],2,FALSE)</f>
        <v>SAP MM</v>
      </c>
      <c r="Z916" s="230" t="e">
        <f>IF((TEXT("Oct 28, 2024 00:00 AM","mmm dd, yyyy hh:mm") - TEXT(HelpMe7[[#This Row],[Updated Creation Date]],"mmm dd, yyyy hh:mm"))&gt;0, "Yes","No")</f>
        <v>#VALUE!</v>
      </c>
      <c r="AA916" s="230">
        <f ca="1">IF(HelpMe7[[#This Row],[Updated Resolved Date]]="-",NOW()-TEXT(HelpMe7[[#This Row],[Updated Creation Date]],"mmm dd, yyyy hh:mm"),HelpMe7[[#This Row],[Updated Resolved Date]]-HelpMe7[[#This Row],[Updated Creation Date]])</f>
        <v>21.830555555556202</v>
      </c>
      <c r="AB916" s="231" t="e">
        <f>YEAR(TEXT(HelpMe7[[#This Row],[Updated Creation Date]],"mmm dd, yyyy hh:mm"))</f>
        <v>#VALUE!</v>
      </c>
      <c r="AC916" s="228" t="e">
        <f>WEEKNUM(TEXT(HelpMe7[[#This Row],[Updated Creation Date]],"mmm dd, yyyy hh:mm"),2)</f>
        <v>#VALUE!</v>
      </c>
      <c r="AD916" s="228" t="e">
        <f>_xlfn.CONCAT(HelpMe7[[#This Row],[Year]],"-W",HelpMe7[[#This Row],[Week'#]])</f>
        <v>#VALUE!</v>
      </c>
      <c r="AE916" s="228" t="str">
        <f>IFERROR(VLOOKUP(HelpMe7[[#This Row],[ID]],CGTracker[#All],11,FALSE),"No CG Status Found")</f>
        <v>No CG Status Found</v>
      </c>
      <c r="AF916" s="228" t="e">
        <f>MONTH(TEXT(HelpMe7[[#This Row],[Updated Creation Date]],"mmm dd, yyyy hh:mm"))</f>
        <v>#VALUE!</v>
      </c>
      <c r="AG916" s="234" t="e">
        <f>_xlfn.CONCAT(HelpMe7[[#This Row],[Year]],"-M",HelpMe7[[#This Row],[Month]])</f>
        <v>#VALUE!</v>
      </c>
      <c r="AH916" s="228" t="str">
        <f ca="1">IF(HelpMe7[[#This Row],[Age]]&lt;2,"Less than 2",IF(HelpMe7[[#This Row],[Age]]&lt;5,"From 2 to 5",IF(HelpMe7[[#This Row],[Age]]&lt;10,"From 5 to 10","More than 10")))</f>
        <v>More than 10</v>
      </c>
      <c r="AI9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45617.676388888889</v>
      </c>
      <c r="AJ9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45639.506944444445</v>
      </c>
    </row>
    <row r="917" spans="1:36" ht="26">
      <c r="A917" s="237" t="s">
        <v>7159</v>
      </c>
      <c r="B917" s="224" t="s">
        <v>117</v>
      </c>
      <c r="C917" s="224" t="s">
        <v>906</v>
      </c>
      <c r="D917" s="1" t="s">
        <v>1835</v>
      </c>
      <c r="E917" s="224" t="s">
        <v>1013</v>
      </c>
      <c r="F917" s="224" t="s">
        <v>843</v>
      </c>
      <c r="G917" s="224" t="s">
        <v>844</v>
      </c>
      <c r="H917" s="224" t="s">
        <v>403</v>
      </c>
      <c r="I917" s="227" t="s">
        <v>7160</v>
      </c>
      <c r="J917" s="225" t="s">
        <v>7161</v>
      </c>
      <c r="K917" s="224" t="s">
        <v>885</v>
      </c>
      <c r="L917" s="225" t="s">
        <v>7008</v>
      </c>
      <c r="M917" s="224" t="s">
        <v>1013</v>
      </c>
      <c r="N917" s="224" t="s">
        <v>1014</v>
      </c>
      <c r="O917" s="224" t="s">
        <v>848</v>
      </c>
      <c r="P917" s="225" t="s">
        <v>7008</v>
      </c>
      <c r="Q917" s="224" t="s">
        <v>861</v>
      </c>
      <c r="R917" s="225" t="s">
        <v>7162</v>
      </c>
      <c r="S917" s="225" t="s">
        <v>7162</v>
      </c>
      <c r="T917" s="225" t="s">
        <v>7161</v>
      </c>
      <c r="U917" s="224" t="s">
        <v>885</v>
      </c>
      <c r="V917" s="224" t="s">
        <v>1260</v>
      </c>
      <c r="W917" s="224" t="s">
        <v>888</v>
      </c>
      <c r="X917" s="228" t="str">
        <f>VLOOKUP(HelpMe7[[#This Row],[Technician]],Technicians[#All],3,FALSE)</f>
        <v>RAK Ceramics</v>
      </c>
      <c r="Y917" s="228" t="str">
        <f>VLOOKUP(HelpMe7[[#This Row],[Technician]],Technicians[#All],2,FALSE)</f>
        <v>SAP Basis</v>
      </c>
      <c r="Z917" s="230" t="e">
        <f>IF((TEXT("Oct 28, 2024 00:00 AM","mmm dd, yyyy hh:mm") - TEXT(HelpMe7[[#This Row],[Updated Creation Date]],"mmm dd, yyyy hh:mm"))&gt;0, "Yes","No")</f>
        <v>#VALUE!</v>
      </c>
      <c r="AA917" s="230">
        <f ca="1">IF(HelpMe7[[#This Row],[Updated Resolved Date]]="-",NOW()-TEXT(HelpMe7[[#This Row],[Updated Creation Date]],"mmm dd, yyyy hh:mm"),HelpMe7[[#This Row],[Updated Resolved Date]]-HelpMe7[[#This Row],[Updated Creation Date]])</f>
        <v>1.0486111111167702</v>
      </c>
      <c r="AB917" s="231" t="e">
        <f>YEAR(TEXT(HelpMe7[[#This Row],[Updated Creation Date]],"mmm dd, yyyy hh:mm"))</f>
        <v>#VALUE!</v>
      </c>
      <c r="AC917" s="228" t="e">
        <f>WEEKNUM(TEXT(HelpMe7[[#This Row],[Updated Creation Date]],"mmm dd, yyyy hh:mm"),2)</f>
        <v>#VALUE!</v>
      </c>
      <c r="AD917" s="228" t="e">
        <f>_xlfn.CONCAT(HelpMe7[[#This Row],[Year]],"-W",HelpMe7[[#This Row],[Week'#]])</f>
        <v>#VALUE!</v>
      </c>
      <c r="AE917" s="228" t="str">
        <f>IFERROR(VLOOKUP(HelpMe7[[#This Row],[ID]],CGTracker[#All],11,FALSE),"No CG Status Found")</f>
        <v>No CG Status Found</v>
      </c>
      <c r="AF917" s="228" t="e">
        <f>MONTH(TEXT(HelpMe7[[#This Row],[Updated Creation Date]],"mmm dd, yyyy hh:mm"))</f>
        <v>#VALUE!</v>
      </c>
      <c r="AG917" s="234" t="e">
        <f>_xlfn.CONCAT(HelpMe7[[#This Row],[Year]],"-M",HelpMe7[[#This Row],[Month]])</f>
        <v>#VALUE!</v>
      </c>
      <c r="AH917" s="228" t="str">
        <f ca="1">IF(HelpMe7[[#This Row],[Age]]&lt;2,"Less than 2",IF(HelpMe7[[#This Row],[Age]]&lt;5,"From 2 to 5",IF(HelpMe7[[#This Row],[Age]]&lt;10,"From 5 to 10","More than 10")))</f>
        <v>Less than 2</v>
      </c>
      <c r="AI9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45616.552777777775</v>
      </c>
      <c r="AJ9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45617.601388888892</v>
      </c>
    </row>
    <row r="918" spans="1:36" ht="26">
      <c r="A918" s="237" t="s">
        <v>7163</v>
      </c>
      <c r="B918" s="224" t="s">
        <v>156</v>
      </c>
      <c r="C918" s="224" t="s">
        <v>861</v>
      </c>
      <c r="D918" s="1" t="s">
        <v>1633</v>
      </c>
      <c r="E918" s="224" t="s">
        <v>1384</v>
      </c>
      <c r="F918" s="224" t="s">
        <v>867</v>
      </c>
      <c r="G918" s="224" t="s">
        <v>855</v>
      </c>
      <c r="H918" s="224" t="s">
        <v>403</v>
      </c>
      <c r="I918" s="227" t="s">
        <v>7164</v>
      </c>
      <c r="J918" s="225" t="s">
        <v>7165</v>
      </c>
      <c r="K918" s="224" t="s">
        <v>845</v>
      </c>
      <c r="L918" s="225" t="s">
        <v>7166</v>
      </c>
      <c r="M918" s="224" t="s">
        <v>1384</v>
      </c>
      <c r="N918" s="224" t="s">
        <v>997</v>
      </c>
      <c r="O918" s="224" t="s">
        <v>848</v>
      </c>
      <c r="P918" s="225" t="s">
        <v>7166</v>
      </c>
      <c r="Q918" s="224" t="s">
        <v>795</v>
      </c>
      <c r="R918" s="225" t="s">
        <v>7167</v>
      </c>
      <c r="S918" s="225" t="s">
        <v>7167</v>
      </c>
      <c r="T918" s="225" t="s">
        <v>7165</v>
      </c>
      <c r="U918" s="224" t="s">
        <v>1260</v>
      </c>
      <c r="V918" s="224" t="s">
        <v>1260</v>
      </c>
      <c r="W918" s="224" t="s">
        <v>850</v>
      </c>
      <c r="X918" s="228" t="str">
        <f>VLOOKUP(HelpMe7[[#This Row],[Technician]],Technicians[#All],3,FALSE)</f>
        <v>Capgemini</v>
      </c>
      <c r="Y918" s="228" t="str">
        <f>VLOOKUP(HelpMe7[[#This Row],[Technician]],Technicians[#All],2,FALSE)</f>
        <v>SAP PP</v>
      </c>
      <c r="Z918" s="230" t="e">
        <f>IF((TEXT("Oct 28, 2024 00:00 AM","mmm dd, yyyy hh:mm") - TEXT(HelpMe7[[#This Row],[Updated Creation Date]],"mmm dd, yyyy hh:mm"))&gt;0, "Yes","No")</f>
        <v>#VALUE!</v>
      </c>
      <c r="AA918" s="230">
        <f ca="1">IF(HelpMe7[[#This Row],[Updated Resolved Date]]="-",NOW()-TEXT(HelpMe7[[#This Row],[Updated Creation Date]],"mmm dd, yyyy hh:mm"),HelpMe7[[#This Row],[Updated Resolved Date]]-HelpMe7[[#This Row],[Updated Creation Date]])</f>
        <v>1.0993055555518367</v>
      </c>
      <c r="AB918" s="231" t="e">
        <f>YEAR(TEXT(HelpMe7[[#This Row],[Updated Creation Date]],"mmm dd, yyyy hh:mm"))</f>
        <v>#VALUE!</v>
      </c>
      <c r="AC918" s="228" t="e">
        <f>WEEKNUM(TEXT(HelpMe7[[#This Row],[Updated Creation Date]],"mmm dd, yyyy hh:mm"),2)</f>
        <v>#VALUE!</v>
      </c>
      <c r="AD918" s="228" t="e">
        <f>_xlfn.CONCAT(HelpMe7[[#This Row],[Year]],"-W",HelpMe7[[#This Row],[Week'#]])</f>
        <v>#VALUE!</v>
      </c>
      <c r="AE918" s="228" t="str">
        <f>IFERROR(VLOOKUP(HelpMe7[[#This Row],[ID]],CGTracker[#All],11,FALSE),"No CG Status Found")</f>
        <v>No CG Status Found</v>
      </c>
      <c r="AF918" s="228" t="e">
        <f>MONTH(TEXT(HelpMe7[[#This Row],[Updated Creation Date]],"mmm dd, yyyy hh:mm"))</f>
        <v>#VALUE!</v>
      </c>
      <c r="AG918" s="234" t="e">
        <f>_xlfn.CONCAT(HelpMe7[[#This Row],[Year]],"-M",HelpMe7[[#This Row],[Month]])</f>
        <v>#VALUE!</v>
      </c>
      <c r="AH918" s="228" t="str">
        <f ca="1">IF(HelpMe7[[#This Row],[Age]]&lt;2,"Less than 2",IF(HelpMe7[[#This Row],[Age]]&lt;5,"From 2 to 5",IF(HelpMe7[[#This Row],[Age]]&lt;10,"From 5 to 10","More than 10")))</f>
        <v>Less than 2</v>
      </c>
      <c r="AI9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45616.69027777778</v>
      </c>
      <c r="AJ9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45617.789583333331</v>
      </c>
    </row>
    <row r="919" spans="1:36" ht="26">
      <c r="A919" s="237" t="s">
        <v>7168</v>
      </c>
      <c r="B919" s="224" t="s">
        <v>117</v>
      </c>
      <c r="C919" s="224" t="s">
        <v>795</v>
      </c>
      <c r="D919" s="1" t="s">
        <v>7169</v>
      </c>
      <c r="E919" s="224" t="s">
        <v>911</v>
      </c>
      <c r="F919" s="224" t="s">
        <v>843</v>
      </c>
      <c r="G919" s="224" t="s">
        <v>844</v>
      </c>
      <c r="H919" s="224" t="s">
        <v>403</v>
      </c>
      <c r="I919" s="227" t="s">
        <v>7170</v>
      </c>
      <c r="J919" s="225" t="s">
        <v>7171</v>
      </c>
      <c r="K919" s="224" t="s">
        <v>885</v>
      </c>
      <c r="L919" s="225" t="s">
        <v>7172</v>
      </c>
      <c r="M919" s="224" t="s">
        <v>911</v>
      </c>
      <c r="N919" s="224" t="s">
        <v>912</v>
      </c>
      <c r="O919" s="224" t="s">
        <v>848</v>
      </c>
      <c r="P919" s="225" t="s">
        <v>7172</v>
      </c>
      <c r="Q919" s="224" t="s">
        <v>795</v>
      </c>
      <c r="R919" s="225" t="s">
        <v>7173</v>
      </c>
      <c r="S919" s="225" t="s">
        <v>7173</v>
      </c>
      <c r="T919" s="225" t="s">
        <v>7171</v>
      </c>
      <c r="U919" s="224" t="s">
        <v>885</v>
      </c>
      <c r="V919" s="224" t="s">
        <v>1260</v>
      </c>
      <c r="W919" s="224" t="s">
        <v>888</v>
      </c>
      <c r="X919" s="228" t="str">
        <f>VLOOKUP(HelpMe7[[#This Row],[Technician]],Technicians[#All],3,FALSE)</f>
        <v>RAK Ceramics</v>
      </c>
      <c r="Y919" s="228" t="str">
        <f>VLOOKUP(HelpMe7[[#This Row],[Technician]],Technicians[#All],2,FALSE)</f>
        <v>SAP Basis</v>
      </c>
      <c r="Z919" s="230" t="e">
        <f>IF((TEXT("Oct 28, 2024 00:00 AM","mmm dd, yyyy hh:mm") - TEXT(HelpMe7[[#This Row],[Updated Creation Date]],"mmm dd, yyyy hh:mm"))&gt;0, "Yes","No")</f>
        <v>#VALUE!</v>
      </c>
      <c r="AA919" s="230">
        <f ca="1">IF(HelpMe7[[#This Row],[Updated Resolved Date]]="-",NOW()-TEXT(HelpMe7[[#This Row],[Updated Creation Date]],"mmm dd, yyyy hh:mm"),HelpMe7[[#This Row],[Updated Resolved Date]]-HelpMe7[[#This Row],[Updated Creation Date]])</f>
        <v>0.99652777777373558</v>
      </c>
      <c r="AB919" s="231" t="e">
        <f>YEAR(TEXT(HelpMe7[[#This Row],[Updated Creation Date]],"mmm dd, yyyy hh:mm"))</f>
        <v>#VALUE!</v>
      </c>
      <c r="AC919" s="228" t="e">
        <f>WEEKNUM(TEXT(HelpMe7[[#This Row],[Updated Creation Date]],"mmm dd, yyyy hh:mm"),2)</f>
        <v>#VALUE!</v>
      </c>
      <c r="AD919" s="228" t="e">
        <f>_xlfn.CONCAT(HelpMe7[[#This Row],[Year]],"-W",HelpMe7[[#This Row],[Week'#]])</f>
        <v>#VALUE!</v>
      </c>
      <c r="AE919" s="228" t="str">
        <f>IFERROR(VLOOKUP(HelpMe7[[#This Row],[ID]],CGTracker[#All],11,FALSE),"No CG Status Found")</f>
        <v>No CG Status Found</v>
      </c>
      <c r="AF919" s="228" t="e">
        <f>MONTH(TEXT(HelpMe7[[#This Row],[Updated Creation Date]],"mmm dd, yyyy hh:mm"))</f>
        <v>#VALUE!</v>
      </c>
      <c r="AG919" s="234" t="e">
        <f>_xlfn.CONCAT(HelpMe7[[#This Row],[Year]],"-M",HelpMe7[[#This Row],[Month]])</f>
        <v>#VALUE!</v>
      </c>
      <c r="AH919" s="228" t="str">
        <f ca="1">IF(HelpMe7[[#This Row],[Age]]&lt;2,"Less than 2",IF(HelpMe7[[#This Row],[Age]]&lt;5,"From 2 to 5",IF(HelpMe7[[#This Row],[Age]]&lt;10,"From 5 to 10","More than 10")))</f>
        <v>Less than 2</v>
      </c>
      <c r="AI9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45616.703472222223</v>
      </c>
      <c r="AJ9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v>
      </c>
    </row>
    <row r="920" spans="1:36" ht="14.5">
      <c r="A920" s="237" t="s">
        <v>7174</v>
      </c>
      <c r="B920" s="224" t="s">
        <v>156</v>
      </c>
      <c r="C920" s="224" t="s">
        <v>795</v>
      </c>
      <c r="D920" s="1" t="s">
        <v>2172</v>
      </c>
      <c r="E920" s="224" t="s">
        <v>2126</v>
      </c>
      <c r="F920" s="224" t="s">
        <v>1062</v>
      </c>
      <c r="G920" s="224" t="s">
        <v>864</v>
      </c>
      <c r="H920" s="224" t="s">
        <v>403</v>
      </c>
      <c r="I920" s="227" t="s">
        <v>7175</v>
      </c>
      <c r="J920" s="225" t="s">
        <v>7176</v>
      </c>
      <c r="K920" s="224" t="s">
        <v>845</v>
      </c>
      <c r="L920" s="225" t="s">
        <v>7177</v>
      </c>
      <c r="M920" s="224" t="s">
        <v>2126</v>
      </c>
      <c r="N920" s="224" t="s">
        <v>1177</v>
      </c>
      <c r="O920" s="224" t="s">
        <v>848</v>
      </c>
      <c r="P920" s="225" t="s">
        <v>7177</v>
      </c>
      <c r="Q920" s="224" t="s">
        <v>795</v>
      </c>
      <c r="R920" s="225" t="s">
        <v>7178</v>
      </c>
      <c r="S920" s="225" t="s">
        <v>7178</v>
      </c>
      <c r="T920" s="225" t="s">
        <v>7176</v>
      </c>
      <c r="U920" s="224" t="s">
        <v>1260</v>
      </c>
      <c r="V920" s="224" t="s">
        <v>1260</v>
      </c>
      <c r="W920" s="224" t="s">
        <v>850</v>
      </c>
      <c r="X920" s="228" t="str">
        <f>VLOOKUP(HelpMe7[[#This Row],[Technician]],Technicians[#All],3,FALSE)</f>
        <v>RAK Ceramics</v>
      </c>
      <c r="Y920" s="228" t="str">
        <f>VLOOKUP(HelpMe7[[#This Row],[Technician]],Technicians[#All],2,FALSE)</f>
        <v>SAP MM</v>
      </c>
      <c r="Z920" s="230" t="e">
        <f>IF((TEXT("Oct 28, 2024 00:00 AM","mmm dd, yyyy hh:mm") - TEXT(HelpMe7[[#This Row],[Updated Creation Date]],"mmm dd, yyyy hh:mm"))&gt;0, "Yes","No")</f>
        <v>#VALUE!</v>
      </c>
      <c r="AA920" s="230">
        <f ca="1">IF(HelpMe7[[#This Row],[Updated Resolved Date]]="-",NOW()-TEXT(HelpMe7[[#This Row],[Updated Creation Date]],"mmm dd, yyyy hh:mm"),HelpMe7[[#This Row],[Updated Resolved Date]]-HelpMe7[[#This Row],[Updated Creation Date]])</f>
        <v>1.1881944444394321</v>
      </c>
      <c r="AB920" s="231" t="e">
        <f>YEAR(TEXT(HelpMe7[[#This Row],[Updated Creation Date]],"mmm dd, yyyy hh:mm"))</f>
        <v>#VALUE!</v>
      </c>
      <c r="AC920" s="228" t="e">
        <f>WEEKNUM(TEXT(HelpMe7[[#This Row],[Updated Creation Date]],"mmm dd, yyyy hh:mm"),2)</f>
        <v>#VALUE!</v>
      </c>
      <c r="AD920" s="228" t="e">
        <f>_xlfn.CONCAT(HelpMe7[[#This Row],[Year]],"-W",HelpMe7[[#This Row],[Week'#]])</f>
        <v>#VALUE!</v>
      </c>
      <c r="AE920" s="228" t="str">
        <f>IFERROR(VLOOKUP(HelpMe7[[#This Row],[ID]],CGTracker[#All],11,FALSE),"No CG Status Found")</f>
        <v>No CG Status Found</v>
      </c>
      <c r="AF920" s="228" t="e">
        <f>MONTH(TEXT(HelpMe7[[#This Row],[Updated Creation Date]],"mmm dd, yyyy hh:mm"))</f>
        <v>#VALUE!</v>
      </c>
      <c r="AG920" s="234" t="e">
        <f>_xlfn.CONCAT(HelpMe7[[#This Row],[Year]],"-M",HelpMe7[[#This Row],[Month]])</f>
        <v>#VALUE!</v>
      </c>
      <c r="AH920" s="228" t="str">
        <f ca="1">IF(HelpMe7[[#This Row],[Age]]&lt;2,"Less than 2",IF(HelpMe7[[#This Row],[Age]]&lt;5,"From 2 to 5",IF(HelpMe7[[#This Row],[Age]]&lt;10,"From 5 to 10","More than 10")))</f>
        <v>Less than 2</v>
      </c>
      <c r="AI9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45617.496527777781</v>
      </c>
      <c r="AJ9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45618.68472222222</v>
      </c>
    </row>
    <row r="921" spans="1:36" ht="26">
      <c r="A921" s="237" t="s">
        <v>7179</v>
      </c>
      <c r="B921" s="224" t="s">
        <v>117</v>
      </c>
      <c r="C921" s="224" t="s">
        <v>795</v>
      </c>
      <c r="D921" s="1" t="s">
        <v>928</v>
      </c>
      <c r="E921" s="224" t="s">
        <v>929</v>
      </c>
      <c r="F921" s="224" t="s">
        <v>843</v>
      </c>
      <c r="G921" s="224" t="s">
        <v>844</v>
      </c>
      <c r="H921" s="224" t="s">
        <v>403</v>
      </c>
      <c r="I921" s="227" t="s">
        <v>7180</v>
      </c>
      <c r="J921" s="225" t="s">
        <v>7181</v>
      </c>
      <c r="K921" s="224" t="s">
        <v>885</v>
      </c>
      <c r="L921" s="225" t="s">
        <v>6939</v>
      </c>
      <c r="M921" s="224" t="s">
        <v>846</v>
      </c>
      <c r="N921" s="224" t="s">
        <v>871</v>
      </c>
      <c r="O921" s="224" t="s">
        <v>848</v>
      </c>
      <c r="P921" s="225" t="s">
        <v>7182</v>
      </c>
      <c r="Q921" s="224" t="s">
        <v>795</v>
      </c>
      <c r="R921" s="225" t="s">
        <v>7183</v>
      </c>
      <c r="S921" s="225" t="s">
        <v>7183</v>
      </c>
      <c r="T921" s="225" t="s">
        <v>7181</v>
      </c>
      <c r="U921" s="224" t="s">
        <v>885</v>
      </c>
      <c r="V921" s="224" t="s">
        <v>1260</v>
      </c>
      <c r="W921" s="224" t="s">
        <v>888</v>
      </c>
      <c r="X921" s="228" t="str">
        <f>VLOOKUP(HelpMe7[[#This Row],[Technician]],Technicians[#All],3,FALSE)</f>
        <v>RAK Ceramics</v>
      </c>
      <c r="Y921" s="228" t="str">
        <f>VLOOKUP(HelpMe7[[#This Row],[Technician]],Technicians[#All],2,FALSE)</f>
        <v>SAP Basis</v>
      </c>
      <c r="Z921" s="230" t="e">
        <f>IF((TEXT("Oct 28, 2024 00:00 AM","mmm dd, yyyy hh:mm") - TEXT(HelpMe7[[#This Row],[Updated Creation Date]],"mmm dd, yyyy hh:mm"))&gt;0, "Yes","No")</f>
        <v>#VALUE!</v>
      </c>
      <c r="AA921" s="230">
        <f ca="1">IF(HelpMe7[[#This Row],[Updated Resolved Date]]="-",NOW()-TEXT(HelpMe7[[#This Row],[Updated Creation Date]],"mmm dd, yyyy hh:mm"),HelpMe7[[#This Row],[Updated Resolved Date]]-HelpMe7[[#This Row],[Updated Creation Date]])</f>
        <v>13.778472222220444</v>
      </c>
      <c r="AB921" s="231" t="e">
        <f>YEAR(TEXT(HelpMe7[[#This Row],[Updated Creation Date]],"mmm dd, yyyy hh:mm"))</f>
        <v>#VALUE!</v>
      </c>
      <c r="AC921" s="228" t="e">
        <f>WEEKNUM(TEXT(HelpMe7[[#This Row],[Updated Creation Date]],"mmm dd, yyyy hh:mm"),2)</f>
        <v>#VALUE!</v>
      </c>
      <c r="AD921" s="228" t="e">
        <f>_xlfn.CONCAT(HelpMe7[[#This Row],[Year]],"-W",HelpMe7[[#This Row],[Week'#]])</f>
        <v>#VALUE!</v>
      </c>
      <c r="AE921" s="228" t="str">
        <f>IFERROR(VLOOKUP(HelpMe7[[#This Row],[ID]],CGTracker[#All],11,FALSE),"No CG Status Found")</f>
        <v>No CG Status Found</v>
      </c>
      <c r="AF921" s="228" t="e">
        <f>MONTH(TEXT(HelpMe7[[#This Row],[Updated Creation Date]],"mmm dd, yyyy hh:mm"))</f>
        <v>#VALUE!</v>
      </c>
      <c r="AG921" s="234" t="e">
        <f>_xlfn.CONCAT(HelpMe7[[#This Row],[Year]],"-M",HelpMe7[[#This Row],[Month]])</f>
        <v>#VALUE!</v>
      </c>
      <c r="AH921" s="228" t="str">
        <f ca="1">IF(HelpMe7[[#This Row],[Age]]&lt;2,"Less than 2",IF(HelpMe7[[#This Row],[Age]]&lt;5,"From 2 to 5",IF(HelpMe7[[#This Row],[Age]]&lt;10,"From 5 to 10","More than 10")))</f>
        <v>More than 10</v>
      </c>
      <c r="AI9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45617.652777777781</v>
      </c>
      <c r="AJ9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45631.431250000001</v>
      </c>
    </row>
    <row r="922" spans="1:36" ht="14.5">
      <c r="A922" s="237" t="s">
        <v>7184</v>
      </c>
      <c r="B922" s="224" t="s">
        <v>156</v>
      </c>
      <c r="C922" s="224" t="s">
        <v>795</v>
      </c>
      <c r="D922" s="1" t="s">
        <v>1246</v>
      </c>
      <c r="E922" s="224" t="s">
        <v>1247</v>
      </c>
      <c r="F922" s="224" t="s">
        <v>843</v>
      </c>
      <c r="G922" s="224" t="s">
        <v>844</v>
      </c>
      <c r="H922" s="224" t="s">
        <v>403</v>
      </c>
      <c r="I922" s="227" t="s">
        <v>7185</v>
      </c>
      <c r="J922" s="225" t="s">
        <v>7186</v>
      </c>
      <c r="K922" s="224" t="s">
        <v>845</v>
      </c>
      <c r="L922" s="225" t="s">
        <v>7144</v>
      </c>
      <c r="M922" s="224" t="s">
        <v>846</v>
      </c>
      <c r="N922" s="224" t="s">
        <v>912</v>
      </c>
      <c r="O922" s="224" t="s">
        <v>848</v>
      </c>
      <c r="P922" s="225" t="s">
        <v>7144</v>
      </c>
      <c r="Q922" s="224" t="s">
        <v>795</v>
      </c>
      <c r="R922" s="225" t="s">
        <v>7187</v>
      </c>
      <c r="S922" s="225" t="s">
        <v>7187</v>
      </c>
      <c r="T922" s="225" t="s">
        <v>7186</v>
      </c>
      <c r="U922" s="224" t="s">
        <v>1260</v>
      </c>
      <c r="V922" s="224" t="s">
        <v>1260</v>
      </c>
      <c r="W922" s="224" t="s">
        <v>850</v>
      </c>
      <c r="X922" s="228" t="str">
        <f>VLOOKUP(HelpMe7[[#This Row],[Technician]],Technicians[#All],3,FALSE)</f>
        <v>RAK Ceramics</v>
      </c>
      <c r="Y922" s="228" t="str">
        <f>VLOOKUP(HelpMe7[[#This Row],[Technician]],Technicians[#All],2,FALSE)</f>
        <v>SAP Basis</v>
      </c>
      <c r="Z922" s="230" t="e">
        <f>IF((TEXT("Oct 28, 2024 00:00 AM","mmm dd, yyyy hh:mm") - TEXT(HelpMe7[[#This Row],[Updated Creation Date]],"mmm dd, yyyy hh:mm"))&gt;0, "Yes","No")</f>
        <v>#VALUE!</v>
      </c>
      <c r="AA922" s="230">
        <f ca="1">IF(HelpMe7[[#This Row],[Updated Resolved Date]]="-",NOW()-TEXT(HelpMe7[[#This Row],[Updated Creation Date]],"mmm dd, yyyy hh:mm"),HelpMe7[[#This Row],[Updated Resolved Date]]-HelpMe7[[#This Row],[Updated Creation Date]])</f>
        <v>1.3888888890505768E-2</v>
      </c>
      <c r="AB922" s="231" t="e">
        <f>YEAR(TEXT(HelpMe7[[#This Row],[Updated Creation Date]],"mmm dd, yyyy hh:mm"))</f>
        <v>#VALUE!</v>
      </c>
      <c r="AC922" s="228" t="e">
        <f>WEEKNUM(TEXT(HelpMe7[[#This Row],[Updated Creation Date]],"mmm dd, yyyy hh:mm"),2)</f>
        <v>#VALUE!</v>
      </c>
      <c r="AD922" s="228" t="e">
        <f>_xlfn.CONCAT(HelpMe7[[#This Row],[Year]],"-W",HelpMe7[[#This Row],[Week'#]])</f>
        <v>#VALUE!</v>
      </c>
      <c r="AE922" s="228" t="str">
        <f>IFERROR(VLOOKUP(HelpMe7[[#This Row],[ID]],CGTracker[#All],11,FALSE),"No CG Status Found")</f>
        <v>No CG Status Found</v>
      </c>
      <c r="AF922" s="228" t="e">
        <f>MONTH(TEXT(HelpMe7[[#This Row],[Updated Creation Date]],"mmm dd, yyyy hh:mm"))</f>
        <v>#VALUE!</v>
      </c>
      <c r="AG922" s="234" t="e">
        <f>_xlfn.CONCAT(HelpMe7[[#This Row],[Year]],"-M",HelpMe7[[#This Row],[Month]])</f>
        <v>#VALUE!</v>
      </c>
      <c r="AH922" s="228" t="str">
        <f ca="1">IF(HelpMe7[[#This Row],[Age]]&lt;2,"Less than 2",IF(HelpMe7[[#This Row],[Age]]&lt;5,"From 2 to 5",IF(HelpMe7[[#This Row],[Age]]&lt;10,"From 5 to 10","More than 10")))</f>
        <v>Less than 2</v>
      </c>
      <c r="AI9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45618.461111111108</v>
      </c>
      <c r="AJ9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45618.474999999999</v>
      </c>
    </row>
    <row r="923" spans="1:36" ht="14.5">
      <c r="A923" s="237" t="s">
        <v>7188</v>
      </c>
      <c r="B923" s="224" t="s">
        <v>117</v>
      </c>
      <c r="C923" s="224" t="s">
        <v>795</v>
      </c>
      <c r="D923" s="1" t="s">
        <v>1751</v>
      </c>
      <c r="E923" s="224" t="s">
        <v>1752</v>
      </c>
      <c r="F923" s="224" t="s">
        <v>843</v>
      </c>
      <c r="G923" s="224" t="s">
        <v>844</v>
      </c>
      <c r="H923" s="224" t="s">
        <v>403</v>
      </c>
      <c r="I923" s="227" t="s">
        <v>7189</v>
      </c>
      <c r="J923" s="225" t="s">
        <v>7190</v>
      </c>
      <c r="K923" s="224" t="s">
        <v>845</v>
      </c>
      <c r="L923" s="225" t="s">
        <v>3705</v>
      </c>
      <c r="M923" s="224" t="s">
        <v>846</v>
      </c>
      <c r="N923" s="224" t="s">
        <v>924</v>
      </c>
      <c r="O923" s="224" t="s">
        <v>848</v>
      </c>
      <c r="P923" s="225" t="s">
        <v>3705</v>
      </c>
      <c r="Q923" s="224" t="s">
        <v>795</v>
      </c>
      <c r="R923" s="225" t="s">
        <v>7191</v>
      </c>
      <c r="S923" s="225" t="s">
        <v>7191</v>
      </c>
      <c r="T923" s="225" t="s">
        <v>7190</v>
      </c>
      <c r="U923" s="224" t="s">
        <v>885</v>
      </c>
      <c r="V923" s="224" t="s">
        <v>1260</v>
      </c>
      <c r="W923" s="224" t="s">
        <v>850</v>
      </c>
      <c r="X923" s="228" t="str">
        <f>VLOOKUP(HelpMe7[[#This Row],[Technician]],Technicians[#All],3,FALSE)</f>
        <v>RAK Ceramics</v>
      </c>
      <c r="Y923" s="228" t="str">
        <f>VLOOKUP(HelpMe7[[#This Row],[Technician]],Technicians[#All],2,FALSE)</f>
        <v>SAP Basis</v>
      </c>
      <c r="Z923" s="230" t="e">
        <f>IF((TEXT("Oct 28, 2024 00:00 AM","mmm dd, yyyy hh:mm") - TEXT(HelpMe7[[#This Row],[Updated Creation Date]],"mmm dd, yyyy hh:mm"))&gt;0, "Yes","No")</f>
        <v>#VALUE!</v>
      </c>
      <c r="AA923" s="230">
        <f ca="1">IF(HelpMe7[[#This Row],[Updated Resolved Date]]="-",NOW()-TEXT(HelpMe7[[#This Row],[Updated Creation Date]],"mmm dd, yyyy hh:mm"),HelpMe7[[#This Row],[Updated Resolved Date]]-HelpMe7[[#This Row],[Updated Creation Date]])</f>
        <v>20.165277777778101</v>
      </c>
      <c r="AB923" s="231" t="e">
        <f>YEAR(TEXT(HelpMe7[[#This Row],[Updated Creation Date]],"mmm dd, yyyy hh:mm"))</f>
        <v>#VALUE!</v>
      </c>
      <c r="AC923" s="228" t="e">
        <f>WEEKNUM(TEXT(HelpMe7[[#This Row],[Updated Creation Date]],"mmm dd, yyyy hh:mm"),2)</f>
        <v>#VALUE!</v>
      </c>
      <c r="AD923" s="228" t="e">
        <f>_xlfn.CONCAT(HelpMe7[[#This Row],[Year]],"-W",HelpMe7[[#This Row],[Week'#]])</f>
        <v>#VALUE!</v>
      </c>
      <c r="AE923" s="228" t="str">
        <f>IFERROR(VLOOKUP(HelpMe7[[#This Row],[ID]],CGTracker[#All],11,FALSE),"No CG Status Found")</f>
        <v>No CG Status Found</v>
      </c>
      <c r="AF923" s="228" t="e">
        <f>MONTH(TEXT(HelpMe7[[#This Row],[Updated Creation Date]],"mmm dd, yyyy hh:mm"))</f>
        <v>#VALUE!</v>
      </c>
      <c r="AG923" s="234" t="e">
        <f>_xlfn.CONCAT(HelpMe7[[#This Row],[Year]],"-M",HelpMe7[[#This Row],[Month]])</f>
        <v>#VALUE!</v>
      </c>
      <c r="AH923" s="228" t="str">
        <f ca="1">IF(HelpMe7[[#This Row],[Age]]&lt;2,"Less than 2",IF(HelpMe7[[#This Row],[Age]]&lt;5,"From 2 to 5",IF(HelpMe7[[#This Row],[Age]]&lt;10,"From 5 to 10","More than 10")))</f>
        <v>More than 10</v>
      </c>
      <c r="AI9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45618.476388888892</v>
      </c>
      <c r="AJ9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45638.64166666667</v>
      </c>
    </row>
    <row r="924" spans="1:36" ht="14.5">
      <c r="A924" s="237" t="s">
        <v>7192</v>
      </c>
      <c r="B924" s="224" t="s">
        <v>156</v>
      </c>
      <c r="C924" s="224" t="s">
        <v>795</v>
      </c>
      <c r="D924" s="1" t="s">
        <v>1182</v>
      </c>
      <c r="E924" s="224" t="s">
        <v>1172</v>
      </c>
      <c r="F924" s="224" t="s">
        <v>518</v>
      </c>
      <c r="G924" s="224" t="s">
        <v>516</v>
      </c>
      <c r="H924" s="224" t="s">
        <v>403</v>
      </c>
      <c r="I924" s="227" t="s">
        <v>7193</v>
      </c>
      <c r="J924" s="225" t="s">
        <v>7194</v>
      </c>
      <c r="K924" s="224" t="s">
        <v>845</v>
      </c>
      <c r="L924" s="225" t="s">
        <v>7195</v>
      </c>
      <c r="M924" s="224" t="s">
        <v>846</v>
      </c>
      <c r="N924" s="224" t="s">
        <v>1133</v>
      </c>
      <c r="O924" s="224" t="s">
        <v>920</v>
      </c>
      <c r="P924" s="225" t="s">
        <v>7195</v>
      </c>
      <c r="Q924" s="224" t="s">
        <v>795</v>
      </c>
      <c r="R924" s="225" t="s">
        <v>7196</v>
      </c>
      <c r="S924" s="225" t="s">
        <v>7197</v>
      </c>
      <c r="T924" s="225" t="s">
        <v>7194</v>
      </c>
      <c r="U924" s="224" t="s">
        <v>1260</v>
      </c>
      <c r="V924" s="224" t="s">
        <v>1260</v>
      </c>
      <c r="W924" s="224" t="s">
        <v>1033</v>
      </c>
      <c r="X924" s="228" t="str">
        <f>VLOOKUP(HelpMe7[[#This Row],[Technician]],Technicians[#All],3,FALSE)</f>
        <v>Capgemini</v>
      </c>
      <c r="Y924" s="228" t="str">
        <f>VLOOKUP(HelpMe7[[#This Row],[Technician]],Technicians[#All],2,FALSE)</f>
        <v>SAP SD</v>
      </c>
      <c r="Z924" s="230" t="e">
        <f>IF((TEXT("Oct 28, 2024 00:00 AM","mmm dd, yyyy hh:mm") - TEXT(HelpMe7[[#This Row],[Updated Creation Date]],"mmm dd, yyyy hh:mm"))&gt;0, "Yes","No")</f>
        <v>#VALUE!</v>
      </c>
      <c r="AA924" s="230">
        <f ca="1">IF(HelpMe7[[#This Row],[Updated Resolved Date]]="-",NOW()-TEXT(HelpMe7[[#This Row],[Updated Creation Date]],"mmm dd, yyyy hh:mm"),HelpMe7[[#This Row],[Updated Resolved Date]]-HelpMe7[[#This Row],[Updated Creation Date]])</f>
        <v>9.0562500000014552</v>
      </c>
      <c r="AB924" s="231" t="e">
        <f>YEAR(TEXT(HelpMe7[[#This Row],[Updated Creation Date]],"mmm dd, yyyy hh:mm"))</f>
        <v>#VALUE!</v>
      </c>
      <c r="AC924" s="228" t="e">
        <f>WEEKNUM(TEXT(HelpMe7[[#This Row],[Updated Creation Date]],"mmm dd, yyyy hh:mm"),2)</f>
        <v>#VALUE!</v>
      </c>
      <c r="AD924" s="228" t="e">
        <f>_xlfn.CONCAT(HelpMe7[[#This Row],[Year]],"-W",HelpMe7[[#This Row],[Week'#]])</f>
        <v>#VALUE!</v>
      </c>
      <c r="AE924" s="228" t="str">
        <f>IFERROR(VLOOKUP(HelpMe7[[#This Row],[ID]],CGTracker[#All],11,FALSE),"No CG Status Found")</f>
        <v>No CG Status Found</v>
      </c>
      <c r="AF924" s="228" t="e">
        <f>MONTH(TEXT(HelpMe7[[#This Row],[Updated Creation Date]],"mmm dd, yyyy hh:mm"))</f>
        <v>#VALUE!</v>
      </c>
      <c r="AG924" s="234" t="e">
        <f>_xlfn.CONCAT(HelpMe7[[#This Row],[Year]],"-M",HelpMe7[[#This Row],[Month]])</f>
        <v>#VALUE!</v>
      </c>
      <c r="AH924" s="228" t="str">
        <f ca="1">IF(HelpMe7[[#This Row],[Age]]&lt;2,"Less than 2",IF(HelpMe7[[#This Row],[Age]]&lt;5,"From 2 to 5",IF(HelpMe7[[#This Row],[Age]]&lt;10,"From 5 to 10","More than 10")))</f>
        <v>From 5 to 10</v>
      </c>
      <c r="AI9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45619.7</v>
      </c>
      <c r="AJ9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45628.756249999999</v>
      </c>
    </row>
    <row r="925" spans="1:36" ht="14.5">
      <c r="A925" s="237" t="s">
        <v>7198</v>
      </c>
      <c r="B925" s="224" t="s">
        <v>156</v>
      </c>
      <c r="C925" s="224" t="s">
        <v>795</v>
      </c>
      <c r="D925" s="1" t="s">
        <v>2409</v>
      </c>
      <c r="E925" s="224" t="s">
        <v>1075</v>
      </c>
      <c r="F925" s="224" t="s">
        <v>1062</v>
      </c>
      <c r="G925" s="224" t="s">
        <v>864</v>
      </c>
      <c r="H925" s="224" t="s">
        <v>403</v>
      </c>
      <c r="I925" s="227" t="s">
        <v>7199</v>
      </c>
      <c r="J925" s="225" t="s">
        <v>7200</v>
      </c>
      <c r="K925" s="224" t="s">
        <v>845</v>
      </c>
      <c r="L925" s="225" t="s">
        <v>7201</v>
      </c>
      <c r="M925" s="224" t="s">
        <v>1075</v>
      </c>
      <c r="N925" s="224" t="s">
        <v>968</v>
      </c>
      <c r="O925" s="224" t="s">
        <v>848</v>
      </c>
      <c r="P925" s="225" t="s">
        <v>7201</v>
      </c>
      <c r="Q925" s="224" t="s">
        <v>795</v>
      </c>
      <c r="R925" s="225" t="s">
        <v>7202</v>
      </c>
      <c r="S925" s="225" t="s">
        <v>7203</v>
      </c>
      <c r="T925" s="225" t="s">
        <v>7200</v>
      </c>
      <c r="U925" s="224" t="s">
        <v>1260</v>
      </c>
      <c r="V925" s="224" t="s">
        <v>1260</v>
      </c>
      <c r="W925" s="224" t="s">
        <v>850</v>
      </c>
      <c r="X925" s="228" t="str">
        <f>VLOOKUP(HelpMe7[[#This Row],[Technician]],Technicians[#All],3,FALSE)</f>
        <v>RAK Ceramics</v>
      </c>
      <c r="Y925" s="228" t="str">
        <f>VLOOKUP(HelpMe7[[#This Row],[Technician]],Technicians[#All],2,FALSE)</f>
        <v>SAP MM</v>
      </c>
      <c r="Z925" s="230" t="e">
        <f>IF((TEXT("Oct 28, 2024 00:00 AM","mmm dd, yyyy hh:mm") - TEXT(HelpMe7[[#This Row],[Updated Creation Date]],"mmm dd, yyyy hh:mm"))&gt;0, "Yes","No")</f>
        <v>#VALUE!</v>
      </c>
      <c r="AA925" s="230">
        <f ca="1">IF(HelpMe7[[#This Row],[Updated Resolved Date]]="-",NOW()-TEXT(HelpMe7[[#This Row],[Updated Creation Date]],"mmm dd, yyyy hh:mm"),HelpMe7[[#This Row],[Updated Resolved Date]]-HelpMe7[[#This Row],[Updated Creation Date]])</f>
        <v>3.2854166666656965</v>
      </c>
      <c r="AB925" s="231" t="e">
        <f>YEAR(TEXT(HelpMe7[[#This Row],[Updated Creation Date]],"mmm dd, yyyy hh:mm"))</f>
        <v>#VALUE!</v>
      </c>
      <c r="AC925" s="228" t="e">
        <f>WEEKNUM(TEXT(HelpMe7[[#This Row],[Updated Creation Date]],"mmm dd, yyyy hh:mm"),2)</f>
        <v>#VALUE!</v>
      </c>
      <c r="AD925" s="228" t="e">
        <f>_xlfn.CONCAT(HelpMe7[[#This Row],[Year]],"-W",HelpMe7[[#This Row],[Week'#]])</f>
        <v>#VALUE!</v>
      </c>
      <c r="AE925" s="228" t="str">
        <f>IFERROR(VLOOKUP(HelpMe7[[#This Row],[ID]],CGTracker[#All],11,FALSE),"No CG Status Found")</f>
        <v>No CG Status Found</v>
      </c>
      <c r="AF925" s="228" t="e">
        <f>MONTH(TEXT(HelpMe7[[#This Row],[Updated Creation Date]],"mmm dd, yyyy hh:mm"))</f>
        <v>#VALUE!</v>
      </c>
      <c r="AG925" s="234" t="e">
        <f>_xlfn.CONCAT(HelpMe7[[#This Row],[Year]],"-M",HelpMe7[[#This Row],[Month]])</f>
        <v>#VALUE!</v>
      </c>
      <c r="AH925" s="228" t="str">
        <f ca="1">IF(HelpMe7[[#This Row],[Age]]&lt;2,"Less than 2",IF(HelpMe7[[#This Row],[Age]]&lt;5,"From 2 to 5",IF(HelpMe7[[#This Row],[Age]]&lt;10,"From 5 to 10","More than 10")))</f>
        <v>From 2 to 5</v>
      </c>
      <c r="AI9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45618.457638888889</v>
      </c>
      <c r="AJ9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45621.743055555555</v>
      </c>
    </row>
    <row r="926" spans="1:36" ht="26">
      <c r="A926" s="237" t="s">
        <v>7204</v>
      </c>
      <c r="B926" s="224" t="s">
        <v>117</v>
      </c>
      <c r="C926" s="224" t="s">
        <v>795</v>
      </c>
      <c r="D926" s="1" t="s">
        <v>2085</v>
      </c>
      <c r="E926" s="224" t="s">
        <v>2086</v>
      </c>
      <c r="F926" s="224" t="s">
        <v>843</v>
      </c>
      <c r="G926" s="224" t="s">
        <v>844</v>
      </c>
      <c r="H926" s="224" t="s">
        <v>403</v>
      </c>
      <c r="I926" s="227" t="s">
        <v>7205</v>
      </c>
      <c r="J926" s="225" t="s">
        <v>7206</v>
      </c>
      <c r="K926" s="224" t="s">
        <v>885</v>
      </c>
      <c r="L926" s="225" t="s">
        <v>7207</v>
      </c>
      <c r="M926" s="224" t="s">
        <v>2086</v>
      </c>
      <c r="N926" s="224" t="s">
        <v>2087</v>
      </c>
      <c r="O926" s="224" t="s">
        <v>848</v>
      </c>
      <c r="P926" s="225" t="s">
        <v>7207</v>
      </c>
      <c r="Q926" s="224" t="s">
        <v>795</v>
      </c>
      <c r="R926" s="225" t="s">
        <v>7208</v>
      </c>
      <c r="S926" s="225" t="s">
        <v>7208</v>
      </c>
      <c r="T926" s="225" t="s">
        <v>7206</v>
      </c>
      <c r="U926" s="224" t="s">
        <v>885</v>
      </c>
      <c r="V926" s="224" t="s">
        <v>1260</v>
      </c>
      <c r="W926" s="224" t="s">
        <v>888</v>
      </c>
      <c r="X926" s="228" t="str">
        <f>VLOOKUP(HelpMe7[[#This Row],[Technician]],Technicians[#All],3,FALSE)</f>
        <v>RAK Ceramics</v>
      </c>
      <c r="Y926" s="228" t="str">
        <f>VLOOKUP(HelpMe7[[#This Row],[Technician]],Technicians[#All],2,FALSE)</f>
        <v>SAP Basis</v>
      </c>
      <c r="Z926" s="230" t="e">
        <f>IF((TEXT("Oct 28, 2024 00:00 AM","mmm dd, yyyy hh:mm") - TEXT(HelpMe7[[#This Row],[Updated Creation Date]],"mmm dd, yyyy hh:mm"))&gt;0, "Yes","No")</f>
        <v>#VALUE!</v>
      </c>
      <c r="AA926" s="230">
        <f ca="1">IF(HelpMe7[[#This Row],[Updated Resolved Date]]="-",NOW()-TEXT(HelpMe7[[#This Row],[Updated Creation Date]],"mmm dd, yyyy hh:mm"),HelpMe7[[#This Row],[Updated Resolved Date]]-HelpMe7[[#This Row],[Updated Creation Date]])</f>
        <v>6.8458333333328483</v>
      </c>
      <c r="AB926" s="231" t="e">
        <f>YEAR(TEXT(HelpMe7[[#This Row],[Updated Creation Date]],"mmm dd, yyyy hh:mm"))</f>
        <v>#VALUE!</v>
      </c>
      <c r="AC926" s="228" t="e">
        <f>WEEKNUM(TEXT(HelpMe7[[#This Row],[Updated Creation Date]],"mmm dd, yyyy hh:mm"),2)</f>
        <v>#VALUE!</v>
      </c>
      <c r="AD926" s="228" t="e">
        <f>_xlfn.CONCAT(HelpMe7[[#This Row],[Year]],"-W",HelpMe7[[#This Row],[Week'#]])</f>
        <v>#VALUE!</v>
      </c>
      <c r="AE926" s="228" t="str">
        <f>IFERROR(VLOOKUP(HelpMe7[[#This Row],[ID]],CGTracker[#All],11,FALSE),"No CG Status Found")</f>
        <v>No CG Status Found</v>
      </c>
      <c r="AF926" s="228" t="e">
        <f>MONTH(TEXT(HelpMe7[[#This Row],[Updated Creation Date]],"mmm dd, yyyy hh:mm"))</f>
        <v>#VALUE!</v>
      </c>
      <c r="AG926" s="234" t="e">
        <f>_xlfn.CONCAT(HelpMe7[[#This Row],[Year]],"-M",HelpMe7[[#This Row],[Month]])</f>
        <v>#VALUE!</v>
      </c>
      <c r="AH926" s="228" t="str">
        <f ca="1">IF(HelpMe7[[#This Row],[Age]]&lt;2,"Less than 2",IF(HelpMe7[[#This Row],[Age]]&lt;5,"From 2 to 5",IF(HelpMe7[[#This Row],[Age]]&lt;10,"From 5 to 10","More than 10")))</f>
        <v>From 5 to 10</v>
      </c>
      <c r="AI9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45617.759722222225</v>
      </c>
      <c r="AJ9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45624.605555555558</v>
      </c>
    </row>
    <row r="927" spans="1:36" ht="26">
      <c r="A927" s="237" t="s">
        <v>7209</v>
      </c>
      <c r="B927" s="224" t="s">
        <v>117</v>
      </c>
      <c r="C927" s="224" t="s">
        <v>861</v>
      </c>
      <c r="D927" s="1" t="s">
        <v>1663</v>
      </c>
      <c r="E927" s="224" t="s">
        <v>1664</v>
      </c>
      <c r="F927" s="224" t="s">
        <v>843</v>
      </c>
      <c r="G927" s="224" t="s">
        <v>844</v>
      </c>
      <c r="H927" s="224" t="s">
        <v>268</v>
      </c>
      <c r="I927" s="227" t="s">
        <v>7210</v>
      </c>
      <c r="J927" s="225" t="s">
        <v>7211</v>
      </c>
      <c r="K927" s="224" t="s">
        <v>885</v>
      </c>
      <c r="L927" s="225" t="s">
        <v>1260</v>
      </c>
      <c r="M927" s="224" t="s">
        <v>1664</v>
      </c>
      <c r="N927" s="224" t="s">
        <v>1665</v>
      </c>
      <c r="O927" s="224" t="s">
        <v>848</v>
      </c>
      <c r="P927" s="225" t="s">
        <v>7212</v>
      </c>
      <c r="Q927" s="224" t="s">
        <v>795</v>
      </c>
      <c r="R927" s="225" t="s">
        <v>1260</v>
      </c>
      <c r="S927" s="225" t="s">
        <v>1260</v>
      </c>
      <c r="T927" s="225" t="s">
        <v>7211</v>
      </c>
      <c r="U927" s="224" t="s">
        <v>885</v>
      </c>
      <c r="V927" s="224" t="s">
        <v>1260</v>
      </c>
      <c r="W927" s="224" t="s">
        <v>888</v>
      </c>
      <c r="X927" s="228" t="str">
        <f>VLOOKUP(HelpMe7[[#This Row],[Technician]],Technicians[#All],3,FALSE)</f>
        <v>RAK Ceramics</v>
      </c>
      <c r="Y927" s="228" t="str">
        <f>VLOOKUP(HelpMe7[[#This Row],[Technician]],Technicians[#All],2,FALSE)</f>
        <v>SAP Basis</v>
      </c>
      <c r="Z927" s="230" t="e">
        <f>IF((TEXT("Oct 28, 2024 00:00 AM","mmm dd, yyyy hh:mm") - TEXT(HelpMe7[[#This Row],[Updated Creation Date]],"mmm dd, yyyy hh:mm"))&gt;0, "Yes","No")</f>
        <v>#VALUE!</v>
      </c>
      <c r="AA927" s="230">
        <f ca="1">IF(HelpMe7[[#This Row],[Updated Resolved Date]]="-",NOW()-TEXT(HelpMe7[[#This Row],[Updated Creation Date]],"mmm dd, yyyy hh:mm"),HelpMe7[[#This Row],[Updated Resolved Date]]-HelpMe7[[#This Row],[Updated Creation Date]])</f>
        <v>34.073501273145666</v>
      </c>
      <c r="AB927" s="231" t="e">
        <f>YEAR(TEXT(HelpMe7[[#This Row],[Updated Creation Date]],"mmm dd, yyyy hh:mm"))</f>
        <v>#VALUE!</v>
      </c>
      <c r="AC927" s="228" t="e">
        <f>WEEKNUM(TEXT(HelpMe7[[#This Row],[Updated Creation Date]],"mmm dd, yyyy hh:mm"),2)</f>
        <v>#VALUE!</v>
      </c>
      <c r="AD927" s="228" t="e">
        <f>_xlfn.CONCAT(HelpMe7[[#This Row],[Year]],"-W",HelpMe7[[#This Row],[Week'#]])</f>
        <v>#VALUE!</v>
      </c>
      <c r="AE927" s="228" t="str">
        <f>IFERROR(VLOOKUP(HelpMe7[[#This Row],[ID]],CGTracker[#All],11,FALSE),"No CG Status Found")</f>
        <v>No CG Status Found</v>
      </c>
      <c r="AF927" s="228" t="e">
        <f>MONTH(TEXT(HelpMe7[[#This Row],[Updated Creation Date]],"mmm dd, yyyy hh:mm"))</f>
        <v>#VALUE!</v>
      </c>
      <c r="AG927" s="234" t="e">
        <f>_xlfn.CONCAT(HelpMe7[[#This Row],[Year]],"-M",HelpMe7[[#This Row],[Month]])</f>
        <v>#VALUE!</v>
      </c>
      <c r="AH927" s="228" t="str">
        <f ca="1">IF(HelpMe7[[#This Row],[Age]]&lt;2,"Less than 2",IF(HelpMe7[[#This Row],[Age]]&lt;5,"From 2 to 5",IF(HelpMe7[[#This Row],[Age]]&lt;10,"From 5 to 10","More than 10")))</f>
        <v>More than 10</v>
      </c>
      <c r="AI9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45618.711805555555</v>
      </c>
      <c r="AJ9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28" spans="1:36" ht="26">
      <c r="A928" s="237" t="s">
        <v>7213</v>
      </c>
      <c r="B928" s="224" t="s">
        <v>117</v>
      </c>
      <c r="C928" s="224" t="s">
        <v>906</v>
      </c>
      <c r="D928" s="1" t="s">
        <v>1831</v>
      </c>
      <c r="E928" s="224" t="s">
        <v>1335</v>
      </c>
      <c r="F928" s="224" t="s">
        <v>843</v>
      </c>
      <c r="G928" s="224" t="s">
        <v>844</v>
      </c>
      <c r="H928" s="224" t="s">
        <v>403</v>
      </c>
      <c r="I928" s="227" t="s">
        <v>7214</v>
      </c>
      <c r="J928" s="225" t="s">
        <v>7215</v>
      </c>
      <c r="K928" s="224" t="s">
        <v>885</v>
      </c>
      <c r="L928" s="225" t="s">
        <v>5176</v>
      </c>
      <c r="M928" s="224" t="s">
        <v>1335</v>
      </c>
      <c r="N928" s="224" t="s">
        <v>1020</v>
      </c>
      <c r="O928" s="224" t="s">
        <v>848</v>
      </c>
      <c r="P928" s="225" t="s">
        <v>5176</v>
      </c>
      <c r="Q928" s="224" t="s">
        <v>861</v>
      </c>
      <c r="R928" s="225" t="s">
        <v>7216</v>
      </c>
      <c r="S928" s="225" t="s">
        <v>7216</v>
      </c>
      <c r="T928" s="225" t="s">
        <v>7215</v>
      </c>
      <c r="U928" s="224" t="s">
        <v>885</v>
      </c>
      <c r="V928" s="224" t="s">
        <v>1260</v>
      </c>
      <c r="W928" s="224" t="s">
        <v>888</v>
      </c>
      <c r="X928" s="228" t="str">
        <f>VLOOKUP(HelpMe7[[#This Row],[Technician]],Technicians[#All],3,FALSE)</f>
        <v>RAK Ceramics</v>
      </c>
      <c r="Y928" s="228" t="str">
        <f>VLOOKUP(HelpMe7[[#This Row],[Technician]],Technicians[#All],2,FALSE)</f>
        <v>SAP Basis</v>
      </c>
      <c r="Z928" s="230" t="e">
        <f>IF((TEXT("Oct 28, 2024 00:00 AM","mmm dd, yyyy hh:mm") - TEXT(HelpMe7[[#This Row],[Updated Creation Date]],"mmm dd, yyyy hh:mm"))&gt;0, "Yes","No")</f>
        <v>#VALUE!</v>
      </c>
      <c r="AA928" s="230">
        <f ca="1">IF(HelpMe7[[#This Row],[Updated Resolved Date]]="-",NOW()-TEXT(HelpMe7[[#This Row],[Updated Creation Date]],"mmm dd, yyyy hh:mm"),HelpMe7[[#This Row],[Updated Resolved Date]]-HelpMe7[[#This Row],[Updated Creation Date]])</f>
        <v>12.087500000001455</v>
      </c>
      <c r="AB928" s="231" t="e">
        <f>YEAR(TEXT(HelpMe7[[#This Row],[Updated Creation Date]],"mmm dd, yyyy hh:mm"))</f>
        <v>#VALUE!</v>
      </c>
      <c r="AC928" s="228" t="e">
        <f>WEEKNUM(TEXT(HelpMe7[[#This Row],[Updated Creation Date]],"mmm dd, yyyy hh:mm"),2)</f>
        <v>#VALUE!</v>
      </c>
      <c r="AD928" s="228" t="e">
        <f>_xlfn.CONCAT(HelpMe7[[#This Row],[Year]],"-W",HelpMe7[[#This Row],[Week'#]])</f>
        <v>#VALUE!</v>
      </c>
      <c r="AE928" s="228" t="str">
        <f>IFERROR(VLOOKUP(HelpMe7[[#This Row],[ID]],CGTracker[#All],11,FALSE),"No CG Status Found")</f>
        <v>No CG Status Found</v>
      </c>
      <c r="AF928" s="228" t="e">
        <f>MONTH(TEXT(HelpMe7[[#This Row],[Updated Creation Date]],"mmm dd, yyyy hh:mm"))</f>
        <v>#VALUE!</v>
      </c>
      <c r="AG928" s="234" t="e">
        <f>_xlfn.CONCAT(HelpMe7[[#This Row],[Year]],"-M",HelpMe7[[#This Row],[Month]])</f>
        <v>#VALUE!</v>
      </c>
      <c r="AH928" s="228" t="str">
        <f ca="1">IF(HelpMe7[[#This Row],[Age]]&lt;2,"Less than 2",IF(HelpMe7[[#This Row],[Age]]&lt;5,"From 2 to 5",IF(HelpMe7[[#This Row],[Age]]&lt;10,"From 5 to 10","More than 10")))</f>
        <v>More than 10</v>
      </c>
      <c r="AI9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45619.356944444444</v>
      </c>
      <c r="AJ9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45631.444444444445</v>
      </c>
    </row>
    <row r="929" spans="1:36" ht="26">
      <c r="A929" s="237" t="s">
        <v>7217</v>
      </c>
      <c r="B929" s="224" t="s">
        <v>156</v>
      </c>
      <c r="C929" s="224" t="s">
        <v>795</v>
      </c>
      <c r="D929" s="1" t="s">
        <v>865</v>
      </c>
      <c r="E929" s="224" t="s">
        <v>866</v>
      </c>
      <c r="F929" s="224" t="s">
        <v>867</v>
      </c>
      <c r="G929" s="224" t="s">
        <v>855</v>
      </c>
      <c r="H929" s="224" t="s">
        <v>403</v>
      </c>
      <c r="I929" s="227" t="s">
        <v>7218</v>
      </c>
      <c r="J929" s="225" t="s">
        <v>7219</v>
      </c>
      <c r="K929" s="224" t="s">
        <v>845</v>
      </c>
      <c r="L929" s="225" t="s">
        <v>7220</v>
      </c>
      <c r="M929" s="224" t="s">
        <v>846</v>
      </c>
      <c r="N929" s="224" t="s">
        <v>856</v>
      </c>
      <c r="O929" s="224" t="s">
        <v>848</v>
      </c>
      <c r="P929" s="225" t="s">
        <v>7220</v>
      </c>
      <c r="Q929" s="224" t="s">
        <v>795</v>
      </c>
      <c r="R929" s="225" t="s">
        <v>7221</v>
      </c>
      <c r="S929" s="225" t="s">
        <v>7222</v>
      </c>
      <c r="T929" s="225" t="s">
        <v>7219</v>
      </c>
      <c r="U929" s="224" t="s">
        <v>1260</v>
      </c>
      <c r="V929" s="224" t="s">
        <v>1260</v>
      </c>
      <c r="W929" s="224" t="s">
        <v>850</v>
      </c>
      <c r="X929" s="228" t="str">
        <f>VLOOKUP(HelpMe7[[#This Row],[Technician]],Technicians[#All],3,FALSE)</f>
        <v>Capgemini</v>
      </c>
      <c r="Y929" s="228" t="str">
        <f>VLOOKUP(HelpMe7[[#This Row],[Technician]],Technicians[#All],2,FALSE)</f>
        <v>SAP PP</v>
      </c>
      <c r="Z929" s="230" t="e">
        <f>IF((TEXT("Oct 28, 2024 00:00 AM","mmm dd, yyyy hh:mm") - TEXT(HelpMe7[[#This Row],[Updated Creation Date]],"mmm dd, yyyy hh:mm"))&gt;0, "Yes","No")</f>
        <v>#VALUE!</v>
      </c>
      <c r="AA929" s="230">
        <f ca="1">IF(HelpMe7[[#This Row],[Updated Resolved Date]]="-",NOW()-TEXT(HelpMe7[[#This Row],[Updated Creation Date]],"mmm dd, yyyy hh:mm"),HelpMe7[[#This Row],[Updated Resolved Date]]-HelpMe7[[#This Row],[Updated Creation Date]])</f>
        <v>8.977083333338669</v>
      </c>
      <c r="AB929" s="231" t="e">
        <f>YEAR(TEXT(HelpMe7[[#This Row],[Updated Creation Date]],"mmm dd, yyyy hh:mm"))</f>
        <v>#VALUE!</v>
      </c>
      <c r="AC929" s="228" t="e">
        <f>WEEKNUM(TEXT(HelpMe7[[#This Row],[Updated Creation Date]],"mmm dd, yyyy hh:mm"),2)</f>
        <v>#VALUE!</v>
      </c>
      <c r="AD929" s="228" t="e">
        <f>_xlfn.CONCAT(HelpMe7[[#This Row],[Year]],"-W",HelpMe7[[#This Row],[Week'#]])</f>
        <v>#VALUE!</v>
      </c>
      <c r="AE929" s="228" t="str">
        <f>IFERROR(VLOOKUP(HelpMe7[[#This Row],[ID]],CGTracker[#All],11,FALSE),"No CG Status Found")</f>
        <v>No CG Status Found</v>
      </c>
      <c r="AF929" s="228" t="e">
        <f>MONTH(TEXT(HelpMe7[[#This Row],[Updated Creation Date]],"mmm dd, yyyy hh:mm"))</f>
        <v>#VALUE!</v>
      </c>
      <c r="AG929" s="234" t="e">
        <f>_xlfn.CONCAT(HelpMe7[[#This Row],[Year]],"-M",HelpMe7[[#This Row],[Month]])</f>
        <v>#VALUE!</v>
      </c>
      <c r="AH929" s="228" t="str">
        <f ca="1">IF(HelpMe7[[#This Row],[Age]]&lt;2,"Less than 2",IF(HelpMe7[[#This Row],[Age]]&lt;5,"From 2 to 5",IF(HelpMe7[[#This Row],[Age]]&lt;10,"From 5 to 10","More than 10")))</f>
        <v>From 5 to 10</v>
      </c>
      <c r="AI9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45621.456944444442</v>
      </c>
      <c r="AJ9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45630.434027777781</v>
      </c>
    </row>
    <row r="930" spans="1:36" ht="26">
      <c r="A930" s="237" t="s">
        <v>7223</v>
      </c>
      <c r="B930" s="224" t="s">
        <v>156</v>
      </c>
      <c r="C930" s="224" t="s">
        <v>795</v>
      </c>
      <c r="D930" s="1" t="s">
        <v>1286</v>
      </c>
      <c r="E930" s="224" t="s">
        <v>944</v>
      </c>
      <c r="F930" s="224" t="s">
        <v>603</v>
      </c>
      <c r="G930" s="224" t="s">
        <v>899</v>
      </c>
      <c r="H930" s="224" t="s">
        <v>403</v>
      </c>
      <c r="I930" s="227" t="s">
        <v>7224</v>
      </c>
      <c r="J930" s="225" t="s">
        <v>7225</v>
      </c>
      <c r="K930" s="224" t="s">
        <v>845</v>
      </c>
      <c r="L930" s="225" t="s">
        <v>2947</v>
      </c>
      <c r="M930" s="224" t="s">
        <v>846</v>
      </c>
      <c r="N930" s="224" t="s">
        <v>880</v>
      </c>
      <c r="O930" s="224" t="s">
        <v>848</v>
      </c>
      <c r="P930" s="225" t="s">
        <v>2947</v>
      </c>
      <c r="Q930" s="224" t="s">
        <v>795</v>
      </c>
      <c r="R930" s="225" t="s">
        <v>7226</v>
      </c>
      <c r="S930" s="225" t="s">
        <v>7226</v>
      </c>
      <c r="T930" s="225" t="s">
        <v>7225</v>
      </c>
      <c r="U930" s="224" t="s">
        <v>1260</v>
      </c>
      <c r="V930" s="224" t="s">
        <v>1260</v>
      </c>
      <c r="W930" s="224" t="s">
        <v>1033</v>
      </c>
      <c r="X930" s="228" t="str">
        <f>VLOOKUP(HelpMe7[[#This Row],[Technician]],Technicians[#All],3,FALSE)</f>
        <v>RAK Ceramics</v>
      </c>
      <c r="Y930" s="228" t="str">
        <f>VLOOKUP(HelpMe7[[#This Row],[Technician]],Technicians[#All],2,FALSE)</f>
        <v>SAP ABAP</v>
      </c>
      <c r="Z930" s="230" t="e">
        <f>IF((TEXT("Oct 28, 2024 00:00 AM","mmm dd, yyyy hh:mm") - TEXT(HelpMe7[[#This Row],[Updated Creation Date]],"mmm dd, yyyy hh:mm"))&gt;0, "Yes","No")</f>
        <v>#VALUE!</v>
      </c>
      <c r="AA930" s="230">
        <f ca="1">IF(HelpMe7[[#This Row],[Updated Resolved Date]]="-",NOW()-TEXT(HelpMe7[[#This Row],[Updated Creation Date]],"mmm dd, yyyy hh:mm"),HelpMe7[[#This Row],[Updated Resolved Date]]-HelpMe7[[#This Row],[Updated Creation Date]])</f>
        <v>14.068749999998545</v>
      </c>
      <c r="AB930" s="231" t="e">
        <f>YEAR(TEXT(HelpMe7[[#This Row],[Updated Creation Date]],"mmm dd, yyyy hh:mm"))</f>
        <v>#VALUE!</v>
      </c>
      <c r="AC930" s="228" t="e">
        <f>WEEKNUM(TEXT(HelpMe7[[#This Row],[Updated Creation Date]],"mmm dd, yyyy hh:mm"),2)</f>
        <v>#VALUE!</v>
      </c>
      <c r="AD930" s="228" t="e">
        <f>_xlfn.CONCAT(HelpMe7[[#This Row],[Year]],"-W",HelpMe7[[#This Row],[Week'#]])</f>
        <v>#VALUE!</v>
      </c>
      <c r="AE930" s="228" t="str">
        <f>IFERROR(VLOOKUP(HelpMe7[[#This Row],[ID]],CGTracker[#All],11,FALSE),"No CG Status Found")</f>
        <v>No CG Status Found</v>
      </c>
      <c r="AF930" s="228" t="e">
        <f>MONTH(TEXT(HelpMe7[[#This Row],[Updated Creation Date]],"mmm dd, yyyy hh:mm"))</f>
        <v>#VALUE!</v>
      </c>
      <c r="AG930" s="234" t="e">
        <f>_xlfn.CONCAT(HelpMe7[[#This Row],[Year]],"-M",HelpMe7[[#This Row],[Month]])</f>
        <v>#VALUE!</v>
      </c>
      <c r="AH930" s="228" t="str">
        <f ca="1">IF(HelpMe7[[#This Row],[Age]]&lt;2,"Less than 2",IF(HelpMe7[[#This Row],[Age]]&lt;5,"From 2 to 5",IF(HelpMe7[[#This Row],[Age]]&lt;10,"From 5 to 10","More than 10")))</f>
        <v>More than 10</v>
      </c>
      <c r="AI9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45621.477777777778</v>
      </c>
      <c r="AJ9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45635.546527777777</v>
      </c>
    </row>
    <row r="931" spans="1:36" ht="26">
      <c r="A931" s="237" t="s">
        <v>7227</v>
      </c>
      <c r="B931" s="224" t="s">
        <v>117</v>
      </c>
      <c r="C931" s="224" t="s">
        <v>861</v>
      </c>
      <c r="D931" s="1" t="s">
        <v>1832</v>
      </c>
      <c r="E931" s="224" t="s">
        <v>1013</v>
      </c>
      <c r="F931" s="224" t="s">
        <v>867</v>
      </c>
      <c r="G931" s="224" t="s">
        <v>855</v>
      </c>
      <c r="H931" s="224" t="s">
        <v>403</v>
      </c>
      <c r="I931" s="227" t="s">
        <v>7228</v>
      </c>
      <c r="J931" s="225" t="s">
        <v>7194</v>
      </c>
      <c r="K931" s="224" t="s">
        <v>845</v>
      </c>
      <c r="L931" s="225" t="s">
        <v>7229</v>
      </c>
      <c r="M931" s="224" t="s">
        <v>1013</v>
      </c>
      <c r="N931" s="224" t="s">
        <v>1014</v>
      </c>
      <c r="O931" s="224" t="s">
        <v>848</v>
      </c>
      <c r="P931" s="225" t="s">
        <v>7229</v>
      </c>
      <c r="Q931" s="224" t="s">
        <v>795</v>
      </c>
      <c r="R931" s="225" t="s">
        <v>7230</v>
      </c>
      <c r="S931" s="225" t="s">
        <v>7231</v>
      </c>
      <c r="T931" s="225" t="s">
        <v>7194</v>
      </c>
      <c r="U931" s="224" t="s">
        <v>845</v>
      </c>
      <c r="V931" s="224" t="s">
        <v>7232</v>
      </c>
      <c r="W931" s="224" t="s">
        <v>850</v>
      </c>
      <c r="X931" s="228" t="str">
        <f>VLOOKUP(HelpMe7[[#This Row],[Technician]],Technicians[#All],3,FALSE)</f>
        <v>Capgemini</v>
      </c>
      <c r="Y931" s="228" t="str">
        <f>VLOOKUP(HelpMe7[[#This Row],[Technician]],Technicians[#All],2,FALSE)</f>
        <v>SAP PP</v>
      </c>
      <c r="Z931" s="230" t="e">
        <f>IF((TEXT("Oct 28, 2024 00:00 AM","mmm dd, yyyy hh:mm") - TEXT(HelpMe7[[#This Row],[Updated Creation Date]],"mmm dd, yyyy hh:mm"))&gt;0, "Yes","No")</f>
        <v>#VALUE!</v>
      </c>
      <c r="AA931" s="230">
        <f ca="1">IF(HelpMe7[[#This Row],[Updated Resolved Date]]="-",NOW()-TEXT(HelpMe7[[#This Row],[Updated Creation Date]],"mmm dd, yyyy hh:mm"),HelpMe7[[#This Row],[Updated Resolved Date]]-HelpMe7[[#This Row],[Updated Creation Date]])</f>
        <v>16.057638888887595</v>
      </c>
      <c r="AB931" s="231" t="e">
        <f>YEAR(TEXT(HelpMe7[[#This Row],[Updated Creation Date]],"mmm dd, yyyy hh:mm"))</f>
        <v>#VALUE!</v>
      </c>
      <c r="AC931" s="228" t="e">
        <f>WEEKNUM(TEXT(HelpMe7[[#This Row],[Updated Creation Date]],"mmm dd, yyyy hh:mm"),2)</f>
        <v>#VALUE!</v>
      </c>
      <c r="AD931" s="228" t="e">
        <f>_xlfn.CONCAT(HelpMe7[[#This Row],[Year]],"-W",HelpMe7[[#This Row],[Week'#]])</f>
        <v>#VALUE!</v>
      </c>
      <c r="AE931" s="228" t="str">
        <f>IFERROR(VLOOKUP(HelpMe7[[#This Row],[ID]],CGTracker[#All],11,FALSE),"No CG Status Found")</f>
        <v>No CG Status Found</v>
      </c>
      <c r="AF931" s="228" t="e">
        <f>MONTH(TEXT(HelpMe7[[#This Row],[Updated Creation Date]],"mmm dd, yyyy hh:mm"))</f>
        <v>#VALUE!</v>
      </c>
      <c r="AG931" s="234" t="e">
        <f>_xlfn.CONCAT(HelpMe7[[#This Row],[Year]],"-M",HelpMe7[[#This Row],[Month]])</f>
        <v>#VALUE!</v>
      </c>
      <c r="AH931" s="228" t="str">
        <f ca="1">IF(HelpMe7[[#This Row],[Age]]&lt;2,"Less than 2",IF(HelpMe7[[#This Row],[Age]]&lt;5,"From 2 to 5",IF(HelpMe7[[#This Row],[Age]]&lt;10,"From 5 to 10","More than 10")))</f>
        <v>More than 10</v>
      </c>
      <c r="AI9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45621.337500000001</v>
      </c>
      <c r="AJ9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45637.395138888889</v>
      </c>
    </row>
    <row r="932" spans="1:36" ht="26">
      <c r="A932" s="237" t="s">
        <v>7233</v>
      </c>
      <c r="B932" s="224" t="s">
        <v>156</v>
      </c>
      <c r="C932" s="224" t="s">
        <v>861</v>
      </c>
      <c r="D932" s="1" t="s">
        <v>7234</v>
      </c>
      <c r="E932" s="224" t="s">
        <v>1599</v>
      </c>
      <c r="F932" s="224" t="s">
        <v>870</v>
      </c>
      <c r="G932" s="224" t="s">
        <v>864</v>
      </c>
      <c r="H932" s="224" t="s">
        <v>746</v>
      </c>
      <c r="I932" s="227" t="s">
        <v>7235</v>
      </c>
      <c r="J932" s="225" t="s">
        <v>7236</v>
      </c>
      <c r="K932" s="224" t="s">
        <v>845</v>
      </c>
      <c r="L932" s="225" t="s">
        <v>1260</v>
      </c>
      <c r="M932" s="224" t="s">
        <v>1599</v>
      </c>
      <c r="N932" s="224" t="s">
        <v>1005</v>
      </c>
      <c r="O932" s="224" t="s">
        <v>848</v>
      </c>
      <c r="P932" s="225" t="s">
        <v>7237</v>
      </c>
      <c r="Q932" s="224" t="s">
        <v>795</v>
      </c>
      <c r="R932" s="225" t="s">
        <v>1260</v>
      </c>
      <c r="S932" s="225" t="s">
        <v>7238</v>
      </c>
      <c r="T932" s="225" t="s">
        <v>7236</v>
      </c>
      <c r="U932" s="224" t="s">
        <v>1260</v>
      </c>
      <c r="V932" s="224" t="s">
        <v>1260</v>
      </c>
      <c r="W932" s="224" t="s">
        <v>850</v>
      </c>
      <c r="X932" s="228" t="str">
        <f>VLOOKUP(HelpMe7[[#This Row],[Technician]],Technicians[#All],3,FALSE)</f>
        <v>Capgemini</v>
      </c>
      <c r="Y932" s="228" t="str">
        <f>VLOOKUP(HelpMe7[[#This Row],[Technician]],Technicians[#All],2,FALSE)</f>
        <v>SAP MM</v>
      </c>
      <c r="Z932" s="230" t="e">
        <f>IF((TEXT("Oct 28, 2024 00:00 AM","mmm dd, yyyy hh:mm") - TEXT(HelpMe7[[#This Row],[Updated Creation Date]],"mmm dd, yyyy hh:mm"))&gt;0, "Yes","No")</f>
        <v>#VALUE!</v>
      </c>
      <c r="AA932" s="230">
        <f ca="1">IF(HelpMe7[[#This Row],[Updated Resolved Date]]="-",NOW()-TEXT(HelpMe7[[#This Row],[Updated Creation Date]],"mmm dd, yyyy hh:mm"),HelpMe7[[#This Row],[Updated Resolved Date]]-HelpMe7[[#This Row],[Updated Creation Date]])</f>
        <v>31.355445717592374</v>
      </c>
      <c r="AB932" s="231" t="e">
        <f>YEAR(TEXT(HelpMe7[[#This Row],[Updated Creation Date]],"mmm dd, yyyy hh:mm"))</f>
        <v>#VALUE!</v>
      </c>
      <c r="AC932" s="228" t="e">
        <f>WEEKNUM(TEXT(HelpMe7[[#This Row],[Updated Creation Date]],"mmm dd, yyyy hh:mm"),2)</f>
        <v>#VALUE!</v>
      </c>
      <c r="AD932" s="228" t="e">
        <f>_xlfn.CONCAT(HelpMe7[[#This Row],[Year]],"-W",HelpMe7[[#This Row],[Week'#]])</f>
        <v>#VALUE!</v>
      </c>
      <c r="AE932" s="228" t="str">
        <f>IFERROR(VLOOKUP(HelpMe7[[#This Row],[ID]],CGTracker[#All],11,FALSE),"No CG Status Found")</f>
        <v>No CG Status Found</v>
      </c>
      <c r="AF932" s="228" t="e">
        <f>MONTH(TEXT(HelpMe7[[#This Row],[Updated Creation Date]],"mmm dd, yyyy hh:mm"))</f>
        <v>#VALUE!</v>
      </c>
      <c r="AG932" s="234" t="e">
        <f>_xlfn.CONCAT(HelpMe7[[#This Row],[Year]],"-M",HelpMe7[[#This Row],[Month]])</f>
        <v>#VALUE!</v>
      </c>
      <c r="AH932" s="228" t="str">
        <f ca="1">IF(HelpMe7[[#This Row],[Age]]&lt;2,"Less than 2",IF(HelpMe7[[#This Row],[Age]]&lt;5,"From 2 to 5",IF(HelpMe7[[#This Row],[Age]]&lt;10,"From 5 to 10","More than 10")))</f>
        <v>More than 10</v>
      </c>
      <c r="AI9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45621.429861111108</v>
      </c>
      <c r="AJ9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33" spans="1:36" ht="26">
      <c r="A933" s="237" t="s">
        <v>7239</v>
      </c>
      <c r="B933" s="224" t="s">
        <v>117</v>
      </c>
      <c r="C933" s="224" t="s">
        <v>906</v>
      </c>
      <c r="D933" s="1" t="s">
        <v>1836</v>
      </c>
      <c r="E933" s="224" t="s">
        <v>1288</v>
      </c>
      <c r="F933" s="224" t="s">
        <v>843</v>
      </c>
      <c r="G933" s="224" t="s">
        <v>844</v>
      </c>
      <c r="H933" s="224" t="s">
        <v>403</v>
      </c>
      <c r="I933" s="227" t="s">
        <v>7240</v>
      </c>
      <c r="J933" s="225" t="s">
        <v>7241</v>
      </c>
      <c r="K933" s="224" t="s">
        <v>885</v>
      </c>
      <c r="L933" s="225" t="s">
        <v>7242</v>
      </c>
      <c r="M933" s="224" t="s">
        <v>1288</v>
      </c>
      <c r="N933" s="224" t="s">
        <v>860</v>
      </c>
      <c r="O933" s="224" t="s">
        <v>848</v>
      </c>
      <c r="P933" s="225" t="s">
        <v>7242</v>
      </c>
      <c r="Q933" s="224" t="s">
        <v>861</v>
      </c>
      <c r="R933" s="225" t="s">
        <v>7243</v>
      </c>
      <c r="S933" s="225" t="s">
        <v>7243</v>
      </c>
      <c r="T933" s="225" t="s">
        <v>7241</v>
      </c>
      <c r="U933" s="224" t="s">
        <v>885</v>
      </c>
      <c r="V933" s="224" t="s">
        <v>1260</v>
      </c>
      <c r="W933" s="224" t="s">
        <v>888</v>
      </c>
      <c r="X933" s="228" t="str">
        <f>VLOOKUP(HelpMe7[[#This Row],[Technician]],Technicians[#All],3,FALSE)</f>
        <v>RAK Ceramics</v>
      </c>
      <c r="Y933" s="228" t="str">
        <f>VLOOKUP(HelpMe7[[#This Row],[Technician]],Technicians[#All],2,FALSE)</f>
        <v>SAP Basis</v>
      </c>
      <c r="Z933" s="230" t="e">
        <f>IF((TEXT("Oct 28, 2024 00:00 AM","mmm dd, yyyy hh:mm") - TEXT(HelpMe7[[#This Row],[Updated Creation Date]],"mmm dd, yyyy hh:mm"))&gt;0, "Yes","No")</f>
        <v>#VALUE!</v>
      </c>
      <c r="AA933" s="230">
        <f ca="1">IF(HelpMe7[[#This Row],[Updated Resolved Date]]="-",NOW()-TEXT(HelpMe7[[#This Row],[Updated Creation Date]],"mmm dd, yyyy hh:mm"),HelpMe7[[#This Row],[Updated Resolved Date]]-HelpMe7[[#This Row],[Updated Creation Date]])</f>
        <v>7.4305555550381541E-2</v>
      </c>
      <c r="AB933" s="231" t="e">
        <f>YEAR(TEXT(HelpMe7[[#This Row],[Updated Creation Date]],"mmm dd, yyyy hh:mm"))</f>
        <v>#VALUE!</v>
      </c>
      <c r="AC933" s="228" t="e">
        <f>WEEKNUM(TEXT(HelpMe7[[#This Row],[Updated Creation Date]],"mmm dd, yyyy hh:mm"),2)</f>
        <v>#VALUE!</v>
      </c>
      <c r="AD933" s="228" t="e">
        <f>_xlfn.CONCAT(HelpMe7[[#This Row],[Year]],"-W",HelpMe7[[#This Row],[Week'#]])</f>
        <v>#VALUE!</v>
      </c>
      <c r="AE933" s="228" t="str">
        <f>IFERROR(VLOOKUP(HelpMe7[[#This Row],[ID]],CGTracker[#All],11,FALSE),"No CG Status Found")</f>
        <v>No CG Status Found</v>
      </c>
      <c r="AF933" s="228" t="e">
        <f>MONTH(TEXT(HelpMe7[[#This Row],[Updated Creation Date]],"mmm dd, yyyy hh:mm"))</f>
        <v>#VALUE!</v>
      </c>
      <c r="AG933" s="234" t="e">
        <f>_xlfn.CONCAT(HelpMe7[[#This Row],[Year]],"-M",HelpMe7[[#This Row],[Month]])</f>
        <v>#VALUE!</v>
      </c>
      <c r="AH933" s="228" t="str">
        <f ca="1">IF(HelpMe7[[#This Row],[Age]]&lt;2,"Less than 2",IF(HelpMe7[[#This Row],[Age]]&lt;5,"From 2 to 5",IF(HelpMe7[[#This Row],[Age]]&lt;10,"From 5 to 10","More than 10")))</f>
        <v>Less than 2</v>
      </c>
      <c r="AI9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45622.45416666667</v>
      </c>
      <c r="AJ9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45622.52847222222</v>
      </c>
    </row>
    <row r="934" spans="1:36" ht="14.5">
      <c r="A934" s="237" t="s">
        <v>7244</v>
      </c>
      <c r="B934" s="224" t="s">
        <v>156</v>
      </c>
      <c r="C934" s="224" t="s">
        <v>861</v>
      </c>
      <c r="D934" s="1" t="s">
        <v>2164</v>
      </c>
      <c r="E934" s="224" t="s">
        <v>1109</v>
      </c>
      <c r="F934" s="224" t="s">
        <v>518</v>
      </c>
      <c r="G934" s="224" t="s">
        <v>516</v>
      </c>
      <c r="H934" s="224" t="s">
        <v>268</v>
      </c>
      <c r="I934" s="227" t="s">
        <v>7245</v>
      </c>
      <c r="J934" s="225" t="s">
        <v>7246</v>
      </c>
      <c r="K934" s="224" t="s">
        <v>845</v>
      </c>
      <c r="L934" s="225" t="s">
        <v>1260</v>
      </c>
      <c r="M934" s="224" t="s">
        <v>1109</v>
      </c>
      <c r="N934" s="224" t="s">
        <v>1226</v>
      </c>
      <c r="O934" s="224" t="s">
        <v>920</v>
      </c>
      <c r="P934" s="225" t="s">
        <v>7247</v>
      </c>
      <c r="Q934" s="224" t="s">
        <v>861</v>
      </c>
      <c r="R934" s="225" t="s">
        <v>1260</v>
      </c>
      <c r="S934" s="225" t="s">
        <v>7248</v>
      </c>
      <c r="T934" s="225" t="s">
        <v>7246</v>
      </c>
      <c r="U934" s="224" t="s">
        <v>1260</v>
      </c>
      <c r="V934" s="224" t="s">
        <v>1260</v>
      </c>
      <c r="W934" s="224" t="s">
        <v>850</v>
      </c>
      <c r="X934" s="228" t="str">
        <f>VLOOKUP(HelpMe7[[#This Row],[Technician]],Technicians[#All],3,FALSE)</f>
        <v>Capgemini</v>
      </c>
      <c r="Y934" s="228" t="str">
        <f>VLOOKUP(HelpMe7[[#This Row],[Technician]],Technicians[#All],2,FALSE)</f>
        <v>SAP SD</v>
      </c>
      <c r="Z934" s="230" t="e">
        <f>IF((TEXT("Oct 28, 2024 00:00 AM","mmm dd, yyyy hh:mm") - TEXT(HelpMe7[[#This Row],[Updated Creation Date]],"mmm dd, yyyy hh:mm"))&gt;0, "Yes","No")</f>
        <v>#VALUE!</v>
      </c>
      <c r="AA934" s="230">
        <f ca="1">IF(HelpMe7[[#This Row],[Updated Resolved Date]]="-",NOW()-TEXT(HelpMe7[[#This Row],[Updated Creation Date]],"mmm dd, yyyy hh:mm"),HelpMe7[[#This Row],[Updated Resolved Date]]-HelpMe7[[#This Row],[Updated Creation Date]])</f>
        <v>31.080445717590919</v>
      </c>
      <c r="AB934" s="231" t="e">
        <f>YEAR(TEXT(HelpMe7[[#This Row],[Updated Creation Date]],"mmm dd, yyyy hh:mm"))</f>
        <v>#VALUE!</v>
      </c>
      <c r="AC934" s="228" t="e">
        <f>WEEKNUM(TEXT(HelpMe7[[#This Row],[Updated Creation Date]],"mmm dd, yyyy hh:mm"),2)</f>
        <v>#VALUE!</v>
      </c>
      <c r="AD934" s="228" t="e">
        <f>_xlfn.CONCAT(HelpMe7[[#This Row],[Year]],"-W",HelpMe7[[#This Row],[Week'#]])</f>
        <v>#VALUE!</v>
      </c>
      <c r="AE934" s="228" t="str">
        <f>IFERROR(VLOOKUP(HelpMe7[[#This Row],[ID]],CGTracker[#All],11,FALSE),"No CG Status Found")</f>
        <v>No CG Status Found</v>
      </c>
      <c r="AF934" s="228" t="e">
        <f>MONTH(TEXT(HelpMe7[[#This Row],[Updated Creation Date]],"mmm dd, yyyy hh:mm"))</f>
        <v>#VALUE!</v>
      </c>
      <c r="AG934" s="234" t="e">
        <f>_xlfn.CONCAT(HelpMe7[[#This Row],[Year]],"-M",HelpMe7[[#This Row],[Month]])</f>
        <v>#VALUE!</v>
      </c>
      <c r="AH934" s="228" t="str">
        <f ca="1">IF(HelpMe7[[#This Row],[Age]]&lt;2,"Less than 2",IF(HelpMe7[[#This Row],[Age]]&lt;5,"From 2 to 5",IF(HelpMe7[[#This Row],[Age]]&lt;10,"From 5 to 10","More than 10")))</f>
        <v>More than 10</v>
      </c>
      <c r="AI9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45621.704861111109</v>
      </c>
      <c r="AJ9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35" spans="1:36" ht="26">
      <c r="A935" s="237" t="s">
        <v>7249</v>
      </c>
      <c r="B935" s="224" t="s">
        <v>117</v>
      </c>
      <c r="C935" s="224" t="s">
        <v>861</v>
      </c>
      <c r="D935" s="1" t="s">
        <v>517</v>
      </c>
      <c r="E935" s="224" t="s">
        <v>2181</v>
      </c>
      <c r="F935" s="224" t="s">
        <v>941</v>
      </c>
      <c r="G935" s="224" t="s">
        <v>980</v>
      </c>
      <c r="H935" s="224" t="s">
        <v>268</v>
      </c>
      <c r="I935" s="227" t="s">
        <v>7250</v>
      </c>
      <c r="J935" s="225" t="s">
        <v>849</v>
      </c>
      <c r="K935" s="224" t="s">
        <v>845</v>
      </c>
      <c r="L935" s="225" t="s">
        <v>1260</v>
      </c>
      <c r="M935" s="224" t="s">
        <v>2181</v>
      </c>
      <c r="N935" s="224" t="s">
        <v>1005</v>
      </c>
      <c r="O935" s="224" t="s">
        <v>1260</v>
      </c>
      <c r="P935" s="225" t="s">
        <v>7251</v>
      </c>
      <c r="Q935" s="224" t="s">
        <v>1260</v>
      </c>
      <c r="R935" s="225" t="s">
        <v>1260</v>
      </c>
      <c r="S935" s="225" t="s">
        <v>1260</v>
      </c>
      <c r="T935" s="225" t="s">
        <v>849</v>
      </c>
      <c r="U935" s="224" t="s">
        <v>845</v>
      </c>
      <c r="V935" s="224" t="s">
        <v>1260</v>
      </c>
      <c r="W935" s="224" t="s">
        <v>850</v>
      </c>
      <c r="X935" s="228" t="str">
        <f>VLOOKUP(HelpMe7[[#This Row],[Technician]],Technicians[#All],3,FALSE)</f>
        <v>Capgemini</v>
      </c>
      <c r="Y935" s="228" t="str">
        <f>VLOOKUP(HelpMe7[[#This Row],[Technician]],Technicians[#All],2,FALSE)</f>
        <v>SAP FICO</v>
      </c>
      <c r="Z935" s="230" t="e">
        <f>IF((TEXT("Oct 28, 2024 00:00 AM","mmm dd, yyyy hh:mm") - TEXT(HelpMe7[[#This Row],[Updated Creation Date]],"mmm dd, yyyy hh:mm"))&gt;0, "Yes","No")</f>
        <v>#VALUE!</v>
      </c>
      <c r="AA935" s="230">
        <f ca="1">IF(HelpMe7[[#This Row],[Updated Resolved Date]]="-",NOW()-TEXT(HelpMe7[[#This Row],[Updated Creation Date]],"mmm dd, yyyy hh:mm"),HelpMe7[[#This Row],[Updated Resolved Date]]-HelpMe7[[#This Row],[Updated Creation Date]])</f>
        <v>31.114473495370476</v>
      </c>
      <c r="AB935" s="231" t="e">
        <f>YEAR(TEXT(HelpMe7[[#This Row],[Updated Creation Date]],"mmm dd, yyyy hh:mm"))</f>
        <v>#VALUE!</v>
      </c>
      <c r="AC935" s="228" t="e">
        <f>WEEKNUM(TEXT(HelpMe7[[#This Row],[Updated Creation Date]],"mmm dd, yyyy hh:mm"),2)</f>
        <v>#VALUE!</v>
      </c>
      <c r="AD935" s="228" t="e">
        <f>_xlfn.CONCAT(HelpMe7[[#This Row],[Year]],"-W",HelpMe7[[#This Row],[Week'#]])</f>
        <v>#VALUE!</v>
      </c>
      <c r="AE935" s="228" t="str">
        <f>IFERROR(VLOOKUP(HelpMe7[[#This Row],[ID]],CGTracker[#All],11,FALSE),"No CG Status Found")</f>
        <v>No CG Status Found</v>
      </c>
      <c r="AF935" s="228" t="e">
        <f>MONTH(TEXT(HelpMe7[[#This Row],[Updated Creation Date]],"mmm dd, yyyy hh:mm"))</f>
        <v>#VALUE!</v>
      </c>
      <c r="AG935" s="234" t="e">
        <f>_xlfn.CONCAT(HelpMe7[[#This Row],[Year]],"-M",HelpMe7[[#This Row],[Month]])</f>
        <v>#VALUE!</v>
      </c>
      <c r="AH935" s="228" t="str">
        <f ca="1">IF(HelpMe7[[#This Row],[Age]]&lt;2,"Less than 2",IF(HelpMe7[[#This Row],[Age]]&lt;5,"From 2 to 5",IF(HelpMe7[[#This Row],[Age]]&lt;10,"From 5 to 10","More than 10")))</f>
        <v>More than 10</v>
      </c>
      <c r="AI9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45621.67083333333</v>
      </c>
      <c r="AJ9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36" spans="1:36" ht="14.5">
      <c r="A936" s="237" t="s">
        <v>7252</v>
      </c>
      <c r="B936" s="224" t="s">
        <v>156</v>
      </c>
      <c r="C936" s="224" t="s">
        <v>795</v>
      </c>
      <c r="D936" s="1" t="s">
        <v>987</v>
      </c>
      <c r="E936" s="224" t="s">
        <v>988</v>
      </c>
      <c r="F936" s="224" t="s">
        <v>843</v>
      </c>
      <c r="G936" s="224" t="s">
        <v>844</v>
      </c>
      <c r="H936" s="224" t="s">
        <v>403</v>
      </c>
      <c r="I936" s="227" t="s">
        <v>7253</v>
      </c>
      <c r="J936" s="225" t="s">
        <v>7254</v>
      </c>
      <c r="K936" s="224" t="s">
        <v>845</v>
      </c>
      <c r="L936" s="225" t="s">
        <v>6682</v>
      </c>
      <c r="M936" s="224" t="s">
        <v>988</v>
      </c>
      <c r="N936" s="224" t="s">
        <v>989</v>
      </c>
      <c r="O936" s="224" t="s">
        <v>848</v>
      </c>
      <c r="P936" s="225" t="s">
        <v>6682</v>
      </c>
      <c r="Q936" s="224" t="s">
        <v>795</v>
      </c>
      <c r="R936" s="225" t="s">
        <v>7255</v>
      </c>
      <c r="S936" s="225" t="s">
        <v>7256</v>
      </c>
      <c r="T936" s="225" t="s">
        <v>7254</v>
      </c>
      <c r="U936" s="224" t="s">
        <v>1260</v>
      </c>
      <c r="V936" s="224" t="s">
        <v>1260</v>
      </c>
      <c r="W936" s="224" t="s">
        <v>850</v>
      </c>
      <c r="X936" s="228" t="str">
        <f>VLOOKUP(HelpMe7[[#This Row],[Technician]],Technicians[#All],3,FALSE)</f>
        <v>RAK Ceramics</v>
      </c>
      <c r="Y936" s="228" t="str">
        <f>VLOOKUP(HelpMe7[[#This Row],[Technician]],Technicians[#All],2,FALSE)</f>
        <v>SAP Basis</v>
      </c>
      <c r="Z936" s="230" t="e">
        <f>IF((TEXT("Oct 28, 2024 00:00 AM","mmm dd, yyyy hh:mm") - TEXT(HelpMe7[[#This Row],[Updated Creation Date]],"mmm dd, yyyy hh:mm"))&gt;0, "Yes","No")</f>
        <v>#VALUE!</v>
      </c>
      <c r="AA936" s="230">
        <f ca="1">IF(HelpMe7[[#This Row],[Updated Resolved Date]]="-",NOW()-TEXT(HelpMe7[[#This Row],[Updated Creation Date]],"mmm dd, yyyy hh:mm"),HelpMe7[[#This Row],[Updated Resolved Date]]-HelpMe7[[#This Row],[Updated Creation Date]])</f>
        <v>0.18402777777373558</v>
      </c>
      <c r="AB936" s="231" t="e">
        <f>YEAR(TEXT(HelpMe7[[#This Row],[Updated Creation Date]],"mmm dd, yyyy hh:mm"))</f>
        <v>#VALUE!</v>
      </c>
      <c r="AC936" s="228" t="e">
        <f>WEEKNUM(TEXT(HelpMe7[[#This Row],[Updated Creation Date]],"mmm dd, yyyy hh:mm"),2)</f>
        <v>#VALUE!</v>
      </c>
      <c r="AD936" s="228" t="e">
        <f>_xlfn.CONCAT(HelpMe7[[#This Row],[Year]],"-W",HelpMe7[[#This Row],[Week'#]])</f>
        <v>#VALUE!</v>
      </c>
      <c r="AE936" s="228" t="str">
        <f>IFERROR(VLOOKUP(HelpMe7[[#This Row],[ID]],CGTracker[#All],11,FALSE),"No CG Status Found")</f>
        <v>No CG Status Found</v>
      </c>
      <c r="AF936" s="228" t="e">
        <f>MONTH(TEXT(HelpMe7[[#This Row],[Updated Creation Date]],"mmm dd, yyyy hh:mm"))</f>
        <v>#VALUE!</v>
      </c>
      <c r="AG936" s="234" t="e">
        <f>_xlfn.CONCAT(HelpMe7[[#This Row],[Year]],"-M",HelpMe7[[#This Row],[Month]])</f>
        <v>#VALUE!</v>
      </c>
      <c r="AH936" s="228" t="str">
        <f ca="1">IF(HelpMe7[[#This Row],[Age]]&lt;2,"Less than 2",IF(HelpMe7[[#This Row],[Age]]&lt;5,"From 2 to 5",IF(HelpMe7[[#This Row],[Age]]&lt;10,"From 5 to 10","More than 10")))</f>
        <v>Less than 2</v>
      </c>
      <c r="AI9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45621.424305555556</v>
      </c>
      <c r="AJ9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45621.60833333333</v>
      </c>
    </row>
    <row r="937" spans="1:36" ht="14.5">
      <c r="A937" s="237" t="s">
        <v>7257</v>
      </c>
      <c r="B937" s="224" t="s">
        <v>156</v>
      </c>
      <c r="C937" s="224" t="s">
        <v>906</v>
      </c>
      <c r="D937" s="1" t="s">
        <v>97</v>
      </c>
      <c r="E937" s="224" t="s">
        <v>1615</v>
      </c>
      <c r="F937" s="224" t="s">
        <v>518</v>
      </c>
      <c r="G937" s="224" t="s">
        <v>516</v>
      </c>
      <c r="H937" s="224" t="s">
        <v>403</v>
      </c>
      <c r="I937" s="227" t="s">
        <v>7258</v>
      </c>
      <c r="J937" s="225" t="s">
        <v>7259</v>
      </c>
      <c r="K937" s="224" t="s">
        <v>845</v>
      </c>
      <c r="L937" s="225" t="s">
        <v>5564</v>
      </c>
      <c r="M937" s="224" t="s">
        <v>1615</v>
      </c>
      <c r="N937" s="224" t="s">
        <v>1616</v>
      </c>
      <c r="O937" s="224" t="s">
        <v>848</v>
      </c>
      <c r="P937" s="225" t="s">
        <v>5564</v>
      </c>
      <c r="Q937" s="224" t="s">
        <v>861</v>
      </c>
      <c r="R937" s="225" t="s">
        <v>7260</v>
      </c>
      <c r="S937" s="225" t="s">
        <v>7261</v>
      </c>
      <c r="T937" s="225" t="s">
        <v>7259</v>
      </c>
      <c r="U937" s="224" t="s">
        <v>1260</v>
      </c>
      <c r="V937" s="224" t="s">
        <v>1260</v>
      </c>
      <c r="W937" s="224" t="s">
        <v>850</v>
      </c>
      <c r="X937" s="228" t="str">
        <f>VLOOKUP(HelpMe7[[#This Row],[Technician]],Technicians[#All],3,FALSE)</f>
        <v>Capgemini</v>
      </c>
      <c r="Y937" s="228" t="str">
        <f>VLOOKUP(HelpMe7[[#This Row],[Technician]],Technicians[#All],2,FALSE)</f>
        <v>SAP SD</v>
      </c>
      <c r="Z937" s="230" t="e">
        <f>IF((TEXT("Oct 28, 2024 00:00 AM","mmm dd, yyyy hh:mm") - TEXT(HelpMe7[[#This Row],[Updated Creation Date]],"mmm dd, yyyy hh:mm"))&gt;0, "Yes","No")</f>
        <v>#VALUE!</v>
      </c>
      <c r="AA937" s="230">
        <f ca="1">IF(HelpMe7[[#This Row],[Updated Resolved Date]]="-",NOW()-TEXT(HelpMe7[[#This Row],[Updated Creation Date]],"mmm dd, yyyy hh:mm"),HelpMe7[[#This Row],[Updated Resolved Date]]-HelpMe7[[#This Row],[Updated Creation Date]])</f>
        <v>1.0638888888934162</v>
      </c>
      <c r="AB937" s="231" t="e">
        <f>YEAR(TEXT(HelpMe7[[#This Row],[Updated Creation Date]],"mmm dd, yyyy hh:mm"))</f>
        <v>#VALUE!</v>
      </c>
      <c r="AC937" s="228" t="e">
        <f>WEEKNUM(TEXT(HelpMe7[[#This Row],[Updated Creation Date]],"mmm dd, yyyy hh:mm"),2)</f>
        <v>#VALUE!</v>
      </c>
      <c r="AD937" s="228" t="e">
        <f>_xlfn.CONCAT(HelpMe7[[#This Row],[Year]],"-W",HelpMe7[[#This Row],[Week'#]])</f>
        <v>#VALUE!</v>
      </c>
      <c r="AE937" s="228" t="str">
        <f>IFERROR(VLOOKUP(HelpMe7[[#This Row],[ID]],CGTracker[#All],11,FALSE),"No CG Status Found")</f>
        <v>No CG Status Found</v>
      </c>
      <c r="AF937" s="228" t="e">
        <f>MONTH(TEXT(HelpMe7[[#This Row],[Updated Creation Date]],"mmm dd, yyyy hh:mm"))</f>
        <v>#VALUE!</v>
      </c>
      <c r="AG937" s="234" t="e">
        <f>_xlfn.CONCAT(HelpMe7[[#This Row],[Year]],"-M",HelpMe7[[#This Row],[Month]])</f>
        <v>#VALUE!</v>
      </c>
      <c r="AH937" s="228" t="str">
        <f ca="1">IF(HelpMe7[[#This Row],[Age]]&lt;2,"Less than 2",IF(HelpMe7[[#This Row],[Age]]&lt;5,"From 2 to 5",IF(HelpMe7[[#This Row],[Age]]&lt;10,"From 5 to 10","More than 10")))</f>
        <v>Less than 2</v>
      </c>
      <c r="AI9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45621.673611111109</v>
      </c>
      <c r="AJ9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45622.737500000003</v>
      </c>
    </row>
    <row r="938" spans="1:36" ht="26">
      <c r="A938" s="237" t="s">
        <v>7262</v>
      </c>
      <c r="B938" s="224" t="s">
        <v>156</v>
      </c>
      <c r="C938" s="224" t="s">
        <v>795</v>
      </c>
      <c r="D938" s="1" t="s">
        <v>597</v>
      </c>
      <c r="E938" s="224" t="s">
        <v>1147</v>
      </c>
      <c r="F938" s="224" t="s">
        <v>518</v>
      </c>
      <c r="G938" s="224" t="s">
        <v>864</v>
      </c>
      <c r="H938" s="224" t="s">
        <v>746</v>
      </c>
      <c r="I938" s="227" t="s">
        <v>7263</v>
      </c>
      <c r="J938" s="225" t="s">
        <v>7264</v>
      </c>
      <c r="K938" s="224" t="s">
        <v>845</v>
      </c>
      <c r="L938" s="225" t="s">
        <v>1260</v>
      </c>
      <c r="M938" s="224" t="s">
        <v>1147</v>
      </c>
      <c r="N938" s="224" t="s">
        <v>847</v>
      </c>
      <c r="O938" s="224" t="s">
        <v>848</v>
      </c>
      <c r="P938" s="225" t="s">
        <v>7265</v>
      </c>
      <c r="Q938" s="224" t="s">
        <v>795</v>
      </c>
      <c r="R938" s="225" t="s">
        <v>1260</v>
      </c>
      <c r="S938" s="225" t="s">
        <v>1260</v>
      </c>
      <c r="T938" s="225" t="s">
        <v>7264</v>
      </c>
      <c r="U938" s="224" t="s">
        <v>1260</v>
      </c>
      <c r="V938" s="224" t="s">
        <v>1260</v>
      </c>
      <c r="W938" s="224" t="s">
        <v>850</v>
      </c>
      <c r="X938" s="228" t="str">
        <f>VLOOKUP(HelpMe7[[#This Row],[Technician]],Technicians[#All],3,FALSE)</f>
        <v>Capgemini</v>
      </c>
      <c r="Y938" s="228" t="str">
        <f>VLOOKUP(HelpMe7[[#This Row],[Technician]],Technicians[#All],2,FALSE)</f>
        <v>SAP SD</v>
      </c>
      <c r="Z938" s="230" t="e">
        <f>IF((TEXT("Oct 28, 2024 00:00 AM","mmm dd, yyyy hh:mm") - TEXT(HelpMe7[[#This Row],[Updated Creation Date]],"mmm dd, yyyy hh:mm"))&gt;0, "Yes","No")</f>
        <v>#VALUE!</v>
      </c>
      <c r="AA938" s="230">
        <f ca="1">IF(HelpMe7[[#This Row],[Updated Resolved Date]]="-",NOW()-TEXT(HelpMe7[[#This Row],[Updated Creation Date]],"mmm dd, yyyy hh:mm"),HelpMe7[[#This Row],[Updated Resolved Date]]-HelpMe7[[#This Row],[Updated Creation Date]])</f>
        <v>31.327667939811363</v>
      </c>
      <c r="AB938" s="231" t="e">
        <f>YEAR(TEXT(HelpMe7[[#This Row],[Updated Creation Date]],"mmm dd, yyyy hh:mm"))</f>
        <v>#VALUE!</v>
      </c>
      <c r="AC938" s="228" t="e">
        <f>WEEKNUM(TEXT(HelpMe7[[#This Row],[Updated Creation Date]],"mmm dd, yyyy hh:mm"),2)</f>
        <v>#VALUE!</v>
      </c>
      <c r="AD938" s="228" t="e">
        <f>_xlfn.CONCAT(HelpMe7[[#This Row],[Year]],"-W",HelpMe7[[#This Row],[Week'#]])</f>
        <v>#VALUE!</v>
      </c>
      <c r="AE938" s="228" t="str">
        <f>IFERROR(VLOOKUP(HelpMe7[[#This Row],[ID]],CGTracker[#All],11,FALSE),"No CG Status Found")</f>
        <v>No CG Status Found</v>
      </c>
      <c r="AF938" s="228" t="e">
        <f>MONTH(TEXT(HelpMe7[[#This Row],[Updated Creation Date]],"mmm dd, yyyy hh:mm"))</f>
        <v>#VALUE!</v>
      </c>
      <c r="AG938" s="234" t="e">
        <f>_xlfn.CONCAT(HelpMe7[[#This Row],[Year]],"-M",HelpMe7[[#This Row],[Month]])</f>
        <v>#VALUE!</v>
      </c>
      <c r="AH938" s="228" t="str">
        <f ca="1">IF(HelpMe7[[#This Row],[Age]]&lt;2,"Less than 2",IF(HelpMe7[[#This Row],[Age]]&lt;5,"From 2 to 5",IF(HelpMe7[[#This Row],[Age]]&lt;10,"From 5 to 10","More than 10")))</f>
        <v>More than 10</v>
      </c>
      <c r="AI9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45621.457638888889</v>
      </c>
      <c r="AJ9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39" spans="1:36" ht="26">
      <c r="A939" s="237" t="s">
        <v>7266</v>
      </c>
      <c r="B939" s="224" t="s">
        <v>156</v>
      </c>
      <c r="C939" s="224" t="s">
        <v>861</v>
      </c>
      <c r="D939" s="1" t="s">
        <v>2449</v>
      </c>
      <c r="E939" s="224" t="s">
        <v>970</v>
      </c>
      <c r="F939" s="224" t="s">
        <v>854</v>
      </c>
      <c r="G939" s="224" t="s">
        <v>855</v>
      </c>
      <c r="H939" s="224" t="s">
        <v>746</v>
      </c>
      <c r="I939" s="227" t="s">
        <v>7267</v>
      </c>
      <c r="J939" s="225" t="s">
        <v>7268</v>
      </c>
      <c r="K939" s="224" t="s">
        <v>845</v>
      </c>
      <c r="L939" s="225" t="s">
        <v>1260</v>
      </c>
      <c r="M939" s="224" t="s">
        <v>970</v>
      </c>
      <c r="N939" s="224" t="s">
        <v>971</v>
      </c>
      <c r="O939" s="224" t="s">
        <v>920</v>
      </c>
      <c r="P939" s="225" t="s">
        <v>7269</v>
      </c>
      <c r="Q939" s="224" t="s">
        <v>861</v>
      </c>
      <c r="R939" s="225" t="s">
        <v>1260</v>
      </c>
      <c r="S939" s="225" t="s">
        <v>7270</v>
      </c>
      <c r="T939" s="225" t="s">
        <v>7268</v>
      </c>
      <c r="U939" s="224" t="s">
        <v>1260</v>
      </c>
      <c r="V939" s="224" t="s">
        <v>7271</v>
      </c>
      <c r="W939" s="224" t="s">
        <v>850</v>
      </c>
      <c r="X939" s="228" t="str">
        <f>VLOOKUP(HelpMe7[[#This Row],[Technician]],Technicians[#All],3,FALSE)</f>
        <v>RAK Ceramics</v>
      </c>
      <c r="Y939" s="228" t="str">
        <f>VLOOKUP(HelpMe7[[#This Row],[Technician]],Technicians[#All],2,FALSE)</f>
        <v>SAP PP</v>
      </c>
      <c r="Z939" s="230" t="e">
        <f>IF((TEXT("Oct 28, 2024 00:00 AM","mmm dd, yyyy hh:mm") - TEXT(HelpMe7[[#This Row],[Updated Creation Date]],"mmm dd, yyyy hh:mm"))&gt;0, "Yes","No")</f>
        <v>#VALUE!</v>
      </c>
      <c r="AA939" s="230">
        <f ca="1">IF(HelpMe7[[#This Row],[Updated Resolved Date]]="-",NOW()-TEXT(HelpMe7[[#This Row],[Updated Creation Date]],"mmm dd, yyyy hh:mm"),HelpMe7[[#This Row],[Updated Resolved Date]]-HelpMe7[[#This Row],[Updated Creation Date]])</f>
        <v>31.161001273147122</v>
      </c>
      <c r="AB939" s="231" t="e">
        <f>YEAR(TEXT(HelpMe7[[#This Row],[Updated Creation Date]],"mmm dd, yyyy hh:mm"))</f>
        <v>#VALUE!</v>
      </c>
      <c r="AC939" s="228" t="e">
        <f>WEEKNUM(TEXT(HelpMe7[[#This Row],[Updated Creation Date]],"mmm dd, yyyy hh:mm"),2)</f>
        <v>#VALUE!</v>
      </c>
      <c r="AD939" s="228" t="e">
        <f>_xlfn.CONCAT(HelpMe7[[#This Row],[Year]],"-W",HelpMe7[[#This Row],[Week'#]])</f>
        <v>#VALUE!</v>
      </c>
      <c r="AE939" s="228" t="str">
        <f>IFERROR(VLOOKUP(HelpMe7[[#This Row],[ID]],CGTracker[#All],11,FALSE),"No CG Status Found")</f>
        <v>No CG Status Found</v>
      </c>
      <c r="AF939" s="228" t="e">
        <f>MONTH(TEXT(HelpMe7[[#This Row],[Updated Creation Date]],"mmm dd, yyyy hh:mm"))</f>
        <v>#VALUE!</v>
      </c>
      <c r="AG939" s="234" t="e">
        <f>_xlfn.CONCAT(HelpMe7[[#This Row],[Year]],"-M",HelpMe7[[#This Row],[Month]])</f>
        <v>#VALUE!</v>
      </c>
      <c r="AH939" s="228" t="str">
        <f ca="1">IF(HelpMe7[[#This Row],[Age]]&lt;2,"Less than 2",IF(HelpMe7[[#This Row],[Age]]&lt;5,"From 2 to 5",IF(HelpMe7[[#This Row],[Age]]&lt;10,"From 5 to 10","More than 10")))</f>
        <v>More than 10</v>
      </c>
      <c r="AI9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45621.624305555553</v>
      </c>
      <c r="AJ9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40" spans="1:36" ht="14.5">
      <c r="A940" s="237" t="s">
        <v>7272</v>
      </c>
      <c r="B940" s="224" t="s">
        <v>156</v>
      </c>
      <c r="C940" s="224" t="s">
        <v>795</v>
      </c>
      <c r="D940" s="1" t="s">
        <v>530</v>
      </c>
      <c r="E940" s="224" t="s">
        <v>1472</v>
      </c>
      <c r="F940" s="224" t="s">
        <v>941</v>
      </c>
      <c r="G940" s="224" t="s">
        <v>980</v>
      </c>
      <c r="H940" s="224" t="s">
        <v>268</v>
      </c>
      <c r="I940" s="227" t="s">
        <v>7273</v>
      </c>
      <c r="J940" s="225" t="s">
        <v>7274</v>
      </c>
      <c r="K940" s="224" t="s">
        <v>845</v>
      </c>
      <c r="L940" s="225" t="s">
        <v>1260</v>
      </c>
      <c r="M940" s="224" t="s">
        <v>846</v>
      </c>
      <c r="N940" s="224" t="s">
        <v>1071</v>
      </c>
      <c r="O940" s="224" t="s">
        <v>848</v>
      </c>
      <c r="P940" s="225" t="s">
        <v>7275</v>
      </c>
      <c r="Q940" s="224" t="s">
        <v>795</v>
      </c>
      <c r="R940" s="225" t="s">
        <v>1260</v>
      </c>
      <c r="S940" s="225" t="s">
        <v>1260</v>
      </c>
      <c r="T940" s="225" t="s">
        <v>7274</v>
      </c>
      <c r="U940" s="224" t="s">
        <v>1260</v>
      </c>
      <c r="V940" s="224" t="s">
        <v>1260</v>
      </c>
      <c r="W940" s="224" t="s">
        <v>850</v>
      </c>
      <c r="X940" s="228" t="str">
        <f>VLOOKUP(HelpMe7[[#This Row],[Technician]],Technicians[#All],3,FALSE)</f>
        <v>Capgemini</v>
      </c>
      <c r="Y940" s="228" t="str">
        <f>VLOOKUP(HelpMe7[[#This Row],[Technician]],Technicians[#All],2,FALSE)</f>
        <v>SAP FICO</v>
      </c>
      <c r="Z940" s="230" t="e">
        <f>IF((TEXT("Oct 28, 2024 00:00 AM","mmm dd, yyyy hh:mm") - TEXT(HelpMe7[[#This Row],[Updated Creation Date]],"mmm dd, yyyy hh:mm"))&gt;0, "Yes","No")</f>
        <v>#VALUE!</v>
      </c>
      <c r="AA940" s="230">
        <f ca="1">IF(HelpMe7[[#This Row],[Updated Resolved Date]]="-",NOW()-TEXT(HelpMe7[[#This Row],[Updated Creation Date]],"mmm dd, yyyy hh:mm"),HelpMe7[[#This Row],[Updated Resolved Date]]-HelpMe7[[#This Row],[Updated Creation Date]])</f>
        <v>30.354751273145666</v>
      </c>
      <c r="AB940" s="231" t="e">
        <f>YEAR(TEXT(HelpMe7[[#This Row],[Updated Creation Date]],"mmm dd, yyyy hh:mm"))</f>
        <v>#VALUE!</v>
      </c>
      <c r="AC940" s="228" t="e">
        <f>WEEKNUM(TEXT(HelpMe7[[#This Row],[Updated Creation Date]],"mmm dd, yyyy hh:mm"),2)</f>
        <v>#VALUE!</v>
      </c>
      <c r="AD940" s="228" t="e">
        <f>_xlfn.CONCAT(HelpMe7[[#This Row],[Year]],"-W",HelpMe7[[#This Row],[Week'#]])</f>
        <v>#VALUE!</v>
      </c>
      <c r="AE940" s="228" t="str">
        <f>IFERROR(VLOOKUP(HelpMe7[[#This Row],[ID]],CGTracker[#All],11,FALSE),"No CG Status Found")</f>
        <v>No CG Status Found</v>
      </c>
      <c r="AF940" s="228" t="e">
        <f>MONTH(TEXT(HelpMe7[[#This Row],[Updated Creation Date]],"mmm dd, yyyy hh:mm"))</f>
        <v>#VALUE!</v>
      </c>
      <c r="AG940" s="234" t="e">
        <f>_xlfn.CONCAT(HelpMe7[[#This Row],[Year]],"-M",HelpMe7[[#This Row],[Month]])</f>
        <v>#VALUE!</v>
      </c>
      <c r="AH940" s="228" t="str">
        <f ca="1">IF(HelpMe7[[#This Row],[Age]]&lt;2,"Less than 2",IF(HelpMe7[[#This Row],[Age]]&lt;5,"From 2 to 5",IF(HelpMe7[[#This Row],[Age]]&lt;10,"From 5 to 10","More than 10")))</f>
        <v>More than 10</v>
      </c>
      <c r="AI9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45622.430555555555</v>
      </c>
      <c r="AJ9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41" spans="1:36" ht="14.5">
      <c r="A941" s="237" t="s">
        <v>7276</v>
      </c>
      <c r="B941" s="224" t="s">
        <v>156</v>
      </c>
      <c r="C941" s="224" t="s">
        <v>795</v>
      </c>
      <c r="D941" s="1" t="s">
        <v>1257</v>
      </c>
      <c r="E941" s="224" t="s">
        <v>985</v>
      </c>
      <c r="F941" s="224" t="s">
        <v>843</v>
      </c>
      <c r="G941" s="224" t="s">
        <v>844</v>
      </c>
      <c r="H941" s="224" t="s">
        <v>403</v>
      </c>
      <c r="I941" s="227" t="s">
        <v>7277</v>
      </c>
      <c r="J941" s="225" t="s">
        <v>7278</v>
      </c>
      <c r="K941" s="224" t="s">
        <v>845</v>
      </c>
      <c r="L941" s="225" t="s">
        <v>7242</v>
      </c>
      <c r="M941" s="224" t="s">
        <v>846</v>
      </c>
      <c r="N941" s="224" t="s">
        <v>891</v>
      </c>
      <c r="O941" s="224" t="s">
        <v>848</v>
      </c>
      <c r="P941" s="225" t="s">
        <v>7242</v>
      </c>
      <c r="Q941" s="224" t="s">
        <v>795</v>
      </c>
      <c r="R941" s="225" t="s">
        <v>7279</v>
      </c>
      <c r="S941" s="225" t="s">
        <v>7279</v>
      </c>
      <c r="T941" s="225" t="s">
        <v>7278</v>
      </c>
      <c r="U941" s="224" t="s">
        <v>1260</v>
      </c>
      <c r="V941" s="224" t="s">
        <v>1260</v>
      </c>
      <c r="W941" s="224" t="s">
        <v>850</v>
      </c>
      <c r="X941" s="228" t="str">
        <f>VLOOKUP(HelpMe7[[#This Row],[Technician]],Technicians[#All],3,FALSE)</f>
        <v>RAK Ceramics</v>
      </c>
      <c r="Y941" s="228" t="str">
        <f>VLOOKUP(HelpMe7[[#This Row],[Technician]],Technicians[#All],2,FALSE)</f>
        <v>SAP Basis</v>
      </c>
      <c r="Z941" s="230" t="e">
        <f>IF((TEXT("Oct 28, 2024 00:00 AM","mmm dd, yyyy hh:mm") - TEXT(HelpMe7[[#This Row],[Updated Creation Date]],"mmm dd, yyyy hh:mm"))&gt;0, "Yes","No")</f>
        <v>#VALUE!</v>
      </c>
      <c r="AA941" s="230">
        <f ca="1">IF(HelpMe7[[#This Row],[Updated Resolved Date]]="-",NOW()-TEXT(HelpMe7[[#This Row],[Updated Creation Date]],"mmm dd, yyyy hh:mm"),HelpMe7[[#This Row],[Updated Resolved Date]]-HelpMe7[[#This Row],[Updated Creation Date]])</f>
        <v>6.3888888893416151E-2</v>
      </c>
      <c r="AB941" s="231" t="e">
        <f>YEAR(TEXT(HelpMe7[[#This Row],[Updated Creation Date]],"mmm dd, yyyy hh:mm"))</f>
        <v>#VALUE!</v>
      </c>
      <c r="AC941" s="228" t="e">
        <f>WEEKNUM(TEXT(HelpMe7[[#This Row],[Updated Creation Date]],"mmm dd, yyyy hh:mm"),2)</f>
        <v>#VALUE!</v>
      </c>
      <c r="AD941" s="228" t="e">
        <f>_xlfn.CONCAT(HelpMe7[[#This Row],[Year]],"-W",HelpMe7[[#This Row],[Week'#]])</f>
        <v>#VALUE!</v>
      </c>
      <c r="AE941" s="228" t="str">
        <f>IFERROR(VLOOKUP(HelpMe7[[#This Row],[ID]],CGTracker[#All],11,FALSE),"No CG Status Found")</f>
        <v>No CG Status Found</v>
      </c>
      <c r="AF941" s="228" t="e">
        <f>MONTH(TEXT(HelpMe7[[#This Row],[Updated Creation Date]],"mmm dd, yyyy hh:mm"))</f>
        <v>#VALUE!</v>
      </c>
      <c r="AG941" s="234" t="e">
        <f>_xlfn.CONCAT(HelpMe7[[#This Row],[Year]],"-M",HelpMe7[[#This Row],[Month]])</f>
        <v>#VALUE!</v>
      </c>
      <c r="AH941" s="228" t="str">
        <f ca="1">IF(HelpMe7[[#This Row],[Age]]&lt;2,"Less than 2",IF(HelpMe7[[#This Row],[Age]]&lt;5,"From 2 to 5",IF(HelpMe7[[#This Row],[Age]]&lt;10,"From 5 to 10","More than 10")))</f>
        <v>Less than 2</v>
      </c>
      <c r="AI9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45622.463194444441</v>
      </c>
      <c r="AJ9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45622.527083333334</v>
      </c>
    </row>
    <row r="942" spans="1:36" ht="26">
      <c r="A942" s="237" t="s">
        <v>7280</v>
      </c>
      <c r="B942" s="224" t="s">
        <v>117</v>
      </c>
      <c r="C942" s="224" t="s">
        <v>795</v>
      </c>
      <c r="D942" s="1" t="s">
        <v>2093</v>
      </c>
      <c r="E942" s="224" t="s">
        <v>6519</v>
      </c>
      <c r="F942" s="224" t="s">
        <v>843</v>
      </c>
      <c r="G942" s="224" t="s">
        <v>844</v>
      </c>
      <c r="H942" s="224" t="s">
        <v>403</v>
      </c>
      <c r="I942" s="227" t="s">
        <v>7281</v>
      </c>
      <c r="J942" s="225" t="s">
        <v>7282</v>
      </c>
      <c r="K942" s="224" t="s">
        <v>885</v>
      </c>
      <c r="L942" s="225" t="s">
        <v>7283</v>
      </c>
      <c r="M942" s="224" t="s">
        <v>846</v>
      </c>
      <c r="N942" s="224" t="s">
        <v>959</v>
      </c>
      <c r="O942" s="224" t="s">
        <v>848</v>
      </c>
      <c r="P942" s="225" t="s">
        <v>7283</v>
      </c>
      <c r="Q942" s="224" t="s">
        <v>795</v>
      </c>
      <c r="R942" s="225" t="s">
        <v>7284</v>
      </c>
      <c r="S942" s="225" t="s">
        <v>7284</v>
      </c>
      <c r="T942" s="225" t="s">
        <v>7282</v>
      </c>
      <c r="U942" s="224" t="s">
        <v>885</v>
      </c>
      <c r="V942" s="224" t="s">
        <v>1260</v>
      </c>
      <c r="W942" s="224" t="s">
        <v>888</v>
      </c>
      <c r="X942" s="228" t="str">
        <f>VLOOKUP(HelpMe7[[#This Row],[Technician]],Technicians[#All],3,FALSE)</f>
        <v>RAK Ceramics</v>
      </c>
      <c r="Y942" s="228" t="str">
        <f>VLOOKUP(HelpMe7[[#This Row],[Technician]],Technicians[#All],2,FALSE)</f>
        <v>SAP Basis</v>
      </c>
      <c r="Z942" s="230" t="e">
        <f>IF((TEXT("Oct 28, 2024 00:00 AM","mmm dd, yyyy hh:mm") - TEXT(HelpMe7[[#This Row],[Updated Creation Date]],"mmm dd, yyyy hh:mm"))&gt;0, "Yes","No")</f>
        <v>#VALUE!</v>
      </c>
      <c r="AA942" s="230">
        <f ca="1">IF(HelpMe7[[#This Row],[Updated Resolved Date]]="-",NOW()-TEXT(HelpMe7[[#This Row],[Updated Creation Date]],"mmm dd, yyyy hh:mm"),HelpMe7[[#This Row],[Updated Resolved Date]]-HelpMe7[[#This Row],[Updated Creation Date]])</f>
        <v>8.2777777777810115</v>
      </c>
      <c r="AB942" s="231" t="e">
        <f>YEAR(TEXT(HelpMe7[[#This Row],[Updated Creation Date]],"mmm dd, yyyy hh:mm"))</f>
        <v>#VALUE!</v>
      </c>
      <c r="AC942" s="228" t="e">
        <f>WEEKNUM(TEXT(HelpMe7[[#This Row],[Updated Creation Date]],"mmm dd, yyyy hh:mm"),2)</f>
        <v>#VALUE!</v>
      </c>
      <c r="AD942" s="228" t="e">
        <f>_xlfn.CONCAT(HelpMe7[[#This Row],[Year]],"-W",HelpMe7[[#This Row],[Week'#]])</f>
        <v>#VALUE!</v>
      </c>
      <c r="AE942" s="228" t="str">
        <f>IFERROR(VLOOKUP(HelpMe7[[#This Row],[ID]],CGTracker[#All],11,FALSE),"No CG Status Found")</f>
        <v>No CG Status Found</v>
      </c>
      <c r="AF942" s="228" t="e">
        <f>MONTH(TEXT(HelpMe7[[#This Row],[Updated Creation Date]],"mmm dd, yyyy hh:mm"))</f>
        <v>#VALUE!</v>
      </c>
      <c r="AG942" s="234" t="e">
        <f>_xlfn.CONCAT(HelpMe7[[#This Row],[Year]],"-M",HelpMe7[[#This Row],[Month]])</f>
        <v>#VALUE!</v>
      </c>
      <c r="AH942" s="228" t="str">
        <f ca="1">IF(HelpMe7[[#This Row],[Age]]&lt;2,"Less than 2",IF(HelpMe7[[#This Row],[Age]]&lt;5,"From 2 to 5",IF(HelpMe7[[#This Row],[Age]]&lt;10,"From 5 to 10","More than 10")))</f>
        <v>From 5 to 10</v>
      </c>
      <c r="AI9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45623.347222222219</v>
      </c>
      <c r="AJ9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v>
      </c>
    </row>
    <row r="943" spans="1:36" ht="26">
      <c r="A943" s="237" t="s">
        <v>7285</v>
      </c>
      <c r="B943" s="224" t="s">
        <v>117</v>
      </c>
      <c r="C943" s="224" t="s">
        <v>795</v>
      </c>
      <c r="D943" s="1" t="s">
        <v>2240</v>
      </c>
      <c r="E943" s="224" t="s">
        <v>5876</v>
      </c>
      <c r="F943" s="224" t="s">
        <v>843</v>
      </c>
      <c r="G943" s="224" t="s">
        <v>844</v>
      </c>
      <c r="H943" s="224" t="s">
        <v>403</v>
      </c>
      <c r="I943" s="227" t="s">
        <v>7286</v>
      </c>
      <c r="J943" s="225" t="s">
        <v>7282</v>
      </c>
      <c r="K943" s="224" t="s">
        <v>885</v>
      </c>
      <c r="L943" s="225" t="s">
        <v>7287</v>
      </c>
      <c r="M943" s="224" t="s">
        <v>846</v>
      </c>
      <c r="N943" s="224" t="s">
        <v>959</v>
      </c>
      <c r="O943" s="224" t="s">
        <v>848</v>
      </c>
      <c r="P943" s="225" t="s">
        <v>7287</v>
      </c>
      <c r="Q943" s="224" t="s">
        <v>795</v>
      </c>
      <c r="R943" s="225" t="s">
        <v>7288</v>
      </c>
      <c r="S943" s="225" t="s">
        <v>7288</v>
      </c>
      <c r="T943" s="225" t="s">
        <v>7282</v>
      </c>
      <c r="U943" s="224" t="s">
        <v>885</v>
      </c>
      <c r="V943" s="224" t="s">
        <v>1260</v>
      </c>
      <c r="W943" s="224" t="s">
        <v>888</v>
      </c>
      <c r="X943" s="228" t="str">
        <f>VLOOKUP(HelpMe7[[#This Row],[Technician]],Technicians[#All],3,FALSE)</f>
        <v>RAK Ceramics</v>
      </c>
      <c r="Y943" s="228" t="str">
        <f>VLOOKUP(HelpMe7[[#This Row],[Technician]],Technicians[#All],2,FALSE)</f>
        <v>SAP Basis</v>
      </c>
      <c r="Z943" s="230" t="e">
        <f>IF((TEXT("Oct 28, 2024 00:00 AM","mmm dd, yyyy hh:mm") - TEXT(HelpMe7[[#This Row],[Updated Creation Date]],"mmm dd, yyyy hh:mm"))&gt;0, "Yes","No")</f>
        <v>#VALUE!</v>
      </c>
      <c r="AA943" s="230">
        <f ca="1">IF(HelpMe7[[#This Row],[Updated Resolved Date]]="-",NOW()-TEXT(HelpMe7[[#This Row],[Updated Creation Date]],"mmm dd, yyyy hh:mm"),HelpMe7[[#This Row],[Updated Resolved Date]]-HelpMe7[[#This Row],[Updated Creation Date]])</f>
        <v>8.2763888888875954</v>
      </c>
      <c r="AB943" s="231" t="e">
        <f>YEAR(TEXT(HelpMe7[[#This Row],[Updated Creation Date]],"mmm dd, yyyy hh:mm"))</f>
        <v>#VALUE!</v>
      </c>
      <c r="AC943" s="228" t="e">
        <f>WEEKNUM(TEXT(HelpMe7[[#This Row],[Updated Creation Date]],"mmm dd, yyyy hh:mm"),2)</f>
        <v>#VALUE!</v>
      </c>
      <c r="AD943" s="228" t="e">
        <f>_xlfn.CONCAT(HelpMe7[[#This Row],[Year]],"-W",HelpMe7[[#This Row],[Week'#]])</f>
        <v>#VALUE!</v>
      </c>
      <c r="AE943" s="228" t="str">
        <f>IFERROR(VLOOKUP(HelpMe7[[#This Row],[ID]],CGTracker[#All],11,FALSE),"No CG Status Found")</f>
        <v>No CG Status Found</v>
      </c>
      <c r="AF943" s="228" t="e">
        <f>MONTH(TEXT(HelpMe7[[#This Row],[Updated Creation Date]],"mmm dd, yyyy hh:mm"))</f>
        <v>#VALUE!</v>
      </c>
      <c r="AG943" s="234" t="e">
        <f>_xlfn.CONCAT(HelpMe7[[#This Row],[Year]],"-M",HelpMe7[[#This Row],[Month]])</f>
        <v>#VALUE!</v>
      </c>
      <c r="AH943" s="228" t="str">
        <f ca="1">IF(HelpMe7[[#This Row],[Age]]&lt;2,"Less than 2",IF(HelpMe7[[#This Row],[Age]]&lt;5,"From 2 to 5",IF(HelpMe7[[#This Row],[Age]]&lt;10,"From 5 to 10","More than 10")))</f>
        <v>From 5 to 10</v>
      </c>
      <c r="AI9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45623.349305555559</v>
      </c>
      <c r="AJ9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45631.625694444447</v>
      </c>
    </row>
    <row r="944" spans="1:36" ht="26">
      <c r="A944" s="237" t="s">
        <v>7289</v>
      </c>
      <c r="B944" s="224" t="s">
        <v>117</v>
      </c>
      <c r="C944" s="224" t="s">
        <v>795</v>
      </c>
      <c r="D944" s="1" t="s">
        <v>1564</v>
      </c>
      <c r="E944" s="224" t="s">
        <v>985</v>
      </c>
      <c r="F944" s="224" t="s">
        <v>223</v>
      </c>
      <c r="G944" s="224" t="s">
        <v>874</v>
      </c>
      <c r="H944" s="224" t="s">
        <v>746</v>
      </c>
      <c r="I944" s="227" t="s">
        <v>7290</v>
      </c>
      <c r="J944" s="225" t="s">
        <v>7291</v>
      </c>
      <c r="K944" s="224" t="s">
        <v>845</v>
      </c>
      <c r="L944" s="225" t="s">
        <v>1260</v>
      </c>
      <c r="M944" s="224" t="s">
        <v>846</v>
      </c>
      <c r="N944" s="224" t="s">
        <v>891</v>
      </c>
      <c r="O944" s="224" t="s">
        <v>848</v>
      </c>
      <c r="P944" s="225" t="s">
        <v>7292</v>
      </c>
      <c r="Q944" s="224" t="s">
        <v>795</v>
      </c>
      <c r="R944" s="225" t="s">
        <v>1260</v>
      </c>
      <c r="S944" s="225" t="s">
        <v>7293</v>
      </c>
      <c r="T944" s="225" t="s">
        <v>7291</v>
      </c>
      <c r="U944" s="224" t="s">
        <v>845</v>
      </c>
      <c r="V944" s="224" t="s">
        <v>7294</v>
      </c>
      <c r="W944" s="224" t="s">
        <v>850</v>
      </c>
      <c r="X944" s="228" t="str">
        <f>VLOOKUP(HelpMe7[[#This Row],[Technician]],Technicians[#All],3,FALSE)</f>
        <v>Capgemini</v>
      </c>
      <c r="Y944" s="228" t="str">
        <f>VLOOKUP(HelpMe7[[#This Row],[Technician]],Technicians[#All],2,FALSE)</f>
        <v>SAP HCM</v>
      </c>
      <c r="Z944" s="230" t="e">
        <f>IF((TEXT("Oct 28, 2024 00:00 AM","mmm dd, yyyy hh:mm") - TEXT(HelpMe7[[#This Row],[Updated Creation Date]],"mmm dd, yyyy hh:mm"))&gt;0, "Yes","No")</f>
        <v>#VALUE!</v>
      </c>
      <c r="AA944" s="230">
        <f ca="1">IF(HelpMe7[[#This Row],[Updated Resolved Date]]="-",NOW()-TEXT(HelpMe7[[#This Row],[Updated Creation Date]],"mmm dd, yyyy hh:mm"),HelpMe7[[#This Row],[Updated Resolved Date]]-HelpMe7[[#This Row],[Updated Creation Date]])</f>
        <v>29.395029050923767</v>
      </c>
      <c r="AB944" s="231" t="e">
        <f>YEAR(TEXT(HelpMe7[[#This Row],[Updated Creation Date]],"mmm dd, yyyy hh:mm"))</f>
        <v>#VALUE!</v>
      </c>
      <c r="AC944" s="228" t="e">
        <f>WEEKNUM(TEXT(HelpMe7[[#This Row],[Updated Creation Date]],"mmm dd, yyyy hh:mm"),2)</f>
        <v>#VALUE!</v>
      </c>
      <c r="AD944" s="228" t="e">
        <f>_xlfn.CONCAT(HelpMe7[[#This Row],[Year]],"-W",HelpMe7[[#This Row],[Week'#]])</f>
        <v>#VALUE!</v>
      </c>
      <c r="AE944" s="228" t="str">
        <f>IFERROR(VLOOKUP(HelpMe7[[#This Row],[ID]],CGTracker[#All],11,FALSE),"No CG Status Found")</f>
        <v>No CG Status Found</v>
      </c>
      <c r="AF944" s="228" t="e">
        <f>MONTH(TEXT(HelpMe7[[#This Row],[Updated Creation Date]],"mmm dd, yyyy hh:mm"))</f>
        <v>#VALUE!</v>
      </c>
      <c r="AG944" s="234" t="e">
        <f>_xlfn.CONCAT(HelpMe7[[#This Row],[Year]],"-M",HelpMe7[[#This Row],[Month]])</f>
        <v>#VALUE!</v>
      </c>
      <c r="AH944" s="228" t="str">
        <f ca="1">IF(HelpMe7[[#This Row],[Age]]&lt;2,"Less than 2",IF(HelpMe7[[#This Row],[Age]]&lt;5,"From 2 to 5",IF(HelpMe7[[#This Row],[Age]]&lt;10,"From 5 to 10","More than 10")))</f>
        <v>More than 10</v>
      </c>
      <c r="AI9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45623.390277777777</v>
      </c>
      <c r="AJ9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45" spans="1:36" ht="14.5">
      <c r="A945" s="237" t="s">
        <v>7295</v>
      </c>
      <c r="B945" s="224" t="s">
        <v>117</v>
      </c>
      <c r="C945" s="224" t="s">
        <v>795</v>
      </c>
      <c r="D945" s="1" t="s">
        <v>1722</v>
      </c>
      <c r="E945" s="224" t="s">
        <v>1443</v>
      </c>
      <c r="F945" s="224" t="s">
        <v>843</v>
      </c>
      <c r="G945" s="224" t="s">
        <v>844</v>
      </c>
      <c r="H945" s="224" t="s">
        <v>403</v>
      </c>
      <c r="I945" s="227" t="s">
        <v>7296</v>
      </c>
      <c r="J945" s="225" t="s">
        <v>7297</v>
      </c>
      <c r="K945" s="224" t="s">
        <v>845</v>
      </c>
      <c r="L945" s="225" t="s">
        <v>6939</v>
      </c>
      <c r="M945" s="224" t="s">
        <v>1443</v>
      </c>
      <c r="N945" s="224" t="s">
        <v>1240</v>
      </c>
      <c r="O945" s="224" t="s">
        <v>848</v>
      </c>
      <c r="P945" s="225" t="s">
        <v>6939</v>
      </c>
      <c r="Q945" s="224" t="s">
        <v>795</v>
      </c>
      <c r="R945" s="225" t="s">
        <v>7298</v>
      </c>
      <c r="S945" s="225" t="s">
        <v>7298</v>
      </c>
      <c r="T945" s="225" t="s">
        <v>7297</v>
      </c>
      <c r="U945" s="224" t="s">
        <v>885</v>
      </c>
      <c r="V945" s="224" t="s">
        <v>1260</v>
      </c>
      <c r="W945" s="224" t="s">
        <v>850</v>
      </c>
      <c r="X945" s="228" t="str">
        <f>VLOOKUP(HelpMe7[[#This Row],[Technician]],Technicians[#All],3,FALSE)</f>
        <v>RAK Ceramics</v>
      </c>
      <c r="Y945" s="228" t="str">
        <f>VLOOKUP(HelpMe7[[#This Row],[Technician]],Technicians[#All],2,FALSE)</f>
        <v>SAP Basis</v>
      </c>
      <c r="Z945" s="230" t="e">
        <f>IF((TEXT("Oct 28, 2024 00:00 AM","mmm dd, yyyy hh:mm") - TEXT(HelpMe7[[#This Row],[Updated Creation Date]],"mmm dd, yyyy hh:mm"))&gt;0, "Yes","No")</f>
        <v>#VALUE!</v>
      </c>
      <c r="AA945" s="230">
        <f ca="1">IF(HelpMe7[[#This Row],[Updated Resolved Date]]="-",NOW()-TEXT(HelpMe7[[#This Row],[Updated Creation Date]],"mmm dd, yyyy hh:mm"),HelpMe7[[#This Row],[Updated Resolved Date]]-HelpMe7[[#This Row],[Updated Creation Date]])</f>
        <v>8.7631944444437977</v>
      </c>
      <c r="AB945" s="231" t="e">
        <f>YEAR(TEXT(HelpMe7[[#This Row],[Updated Creation Date]],"mmm dd, yyyy hh:mm"))</f>
        <v>#VALUE!</v>
      </c>
      <c r="AC945" s="228" t="e">
        <f>WEEKNUM(TEXT(HelpMe7[[#This Row],[Updated Creation Date]],"mmm dd, yyyy hh:mm"),2)</f>
        <v>#VALUE!</v>
      </c>
      <c r="AD945" s="228" t="e">
        <f>_xlfn.CONCAT(HelpMe7[[#This Row],[Year]],"-W",HelpMe7[[#This Row],[Week'#]])</f>
        <v>#VALUE!</v>
      </c>
      <c r="AE945" s="228" t="str">
        <f>IFERROR(VLOOKUP(HelpMe7[[#This Row],[ID]],CGTracker[#All],11,FALSE),"No CG Status Found")</f>
        <v>No CG Status Found</v>
      </c>
      <c r="AF945" s="228" t="e">
        <f>MONTH(TEXT(HelpMe7[[#This Row],[Updated Creation Date]],"mmm dd, yyyy hh:mm"))</f>
        <v>#VALUE!</v>
      </c>
      <c r="AG945" s="234" t="e">
        <f>_xlfn.CONCAT(HelpMe7[[#This Row],[Year]],"-M",HelpMe7[[#This Row],[Month]])</f>
        <v>#VALUE!</v>
      </c>
      <c r="AH945" s="228" t="str">
        <f ca="1">IF(HelpMe7[[#This Row],[Age]]&lt;2,"Less than 2",IF(HelpMe7[[#This Row],[Age]]&lt;5,"From 2 to 5",IF(HelpMe7[[#This Row],[Age]]&lt;10,"From 5 to 10","More than 10")))</f>
        <v>From 5 to 10</v>
      </c>
      <c r="AI9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45622.678472222222</v>
      </c>
      <c r="AJ9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45631.441666666666</v>
      </c>
    </row>
    <row r="946" spans="1:36" ht="14.5">
      <c r="A946" s="237" t="s">
        <v>7299</v>
      </c>
      <c r="B946" s="224" t="s">
        <v>117</v>
      </c>
      <c r="C946" s="224" t="s">
        <v>795</v>
      </c>
      <c r="D946" s="1" t="s">
        <v>1838</v>
      </c>
      <c r="E946" s="224" t="s">
        <v>1839</v>
      </c>
      <c r="F946" s="224" t="s">
        <v>843</v>
      </c>
      <c r="G946" s="224" t="s">
        <v>844</v>
      </c>
      <c r="H946" s="224" t="s">
        <v>403</v>
      </c>
      <c r="I946" s="227" t="s">
        <v>7300</v>
      </c>
      <c r="J946" s="225" t="s">
        <v>7301</v>
      </c>
      <c r="K946" s="224" t="s">
        <v>845</v>
      </c>
      <c r="L946" s="225" t="s">
        <v>7302</v>
      </c>
      <c r="M946" s="224" t="s">
        <v>1839</v>
      </c>
      <c r="N946" s="224" t="s">
        <v>1840</v>
      </c>
      <c r="O946" s="224" t="s">
        <v>848</v>
      </c>
      <c r="P946" s="225" t="s">
        <v>7302</v>
      </c>
      <c r="Q946" s="224" t="s">
        <v>795</v>
      </c>
      <c r="R946" s="225" t="s">
        <v>7303</v>
      </c>
      <c r="S946" s="225" t="s">
        <v>7303</v>
      </c>
      <c r="T946" s="225" t="s">
        <v>7301</v>
      </c>
      <c r="U946" s="224" t="s">
        <v>885</v>
      </c>
      <c r="V946" s="224" t="s">
        <v>1260</v>
      </c>
      <c r="W946" s="224" t="s">
        <v>850</v>
      </c>
      <c r="X946" s="228" t="str">
        <f>VLOOKUP(HelpMe7[[#This Row],[Technician]],Technicians[#All],3,FALSE)</f>
        <v>RAK Ceramics</v>
      </c>
      <c r="Y946" s="228" t="str">
        <f>VLOOKUP(HelpMe7[[#This Row],[Technician]],Technicians[#All],2,FALSE)</f>
        <v>SAP Basis</v>
      </c>
      <c r="Z946" s="230" t="e">
        <f>IF((TEXT("Oct 28, 2024 00:00 AM","mmm dd, yyyy hh:mm") - TEXT(HelpMe7[[#This Row],[Updated Creation Date]],"mmm dd, yyyy hh:mm"))&gt;0, "Yes","No")</f>
        <v>#VALUE!</v>
      </c>
      <c r="AA946" s="230">
        <f ca="1">IF(HelpMe7[[#This Row],[Updated Resolved Date]]="-",NOW()-TEXT(HelpMe7[[#This Row],[Updated Creation Date]],"mmm dd, yyyy hh:mm"),HelpMe7[[#This Row],[Updated Resolved Date]]-HelpMe7[[#This Row],[Updated Creation Date]])</f>
        <v>15.947222222224809</v>
      </c>
      <c r="AB946" s="231" t="e">
        <f>YEAR(TEXT(HelpMe7[[#This Row],[Updated Creation Date]],"mmm dd, yyyy hh:mm"))</f>
        <v>#VALUE!</v>
      </c>
      <c r="AC946" s="228" t="e">
        <f>WEEKNUM(TEXT(HelpMe7[[#This Row],[Updated Creation Date]],"mmm dd, yyyy hh:mm"),2)</f>
        <v>#VALUE!</v>
      </c>
      <c r="AD946" s="228" t="e">
        <f>_xlfn.CONCAT(HelpMe7[[#This Row],[Year]],"-W",HelpMe7[[#This Row],[Week'#]])</f>
        <v>#VALUE!</v>
      </c>
      <c r="AE946" s="228" t="str">
        <f>IFERROR(VLOOKUP(HelpMe7[[#This Row],[ID]],CGTracker[#All],11,FALSE),"No CG Status Found")</f>
        <v>No CG Status Found</v>
      </c>
      <c r="AF946" s="228" t="e">
        <f>MONTH(TEXT(HelpMe7[[#This Row],[Updated Creation Date]],"mmm dd, yyyy hh:mm"))</f>
        <v>#VALUE!</v>
      </c>
      <c r="AG946" s="234" t="e">
        <f>_xlfn.CONCAT(HelpMe7[[#This Row],[Year]],"-M",HelpMe7[[#This Row],[Month]])</f>
        <v>#VALUE!</v>
      </c>
      <c r="AH946" s="228" t="str">
        <f ca="1">IF(HelpMe7[[#This Row],[Age]]&lt;2,"Less than 2",IF(HelpMe7[[#This Row],[Age]]&lt;5,"From 2 to 5",IF(HelpMe7[[#This Row],[Age]]&lt;10,"From 5 to 10","More than 10")))</f>
        <v>More than 10</v>
      </c>
      <c r="AI9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45622.688888888886</v>
      </c>
      <c r="AJ9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45638.636111111111</v>
      </c>
    </row>
    <row r="947" spans="1:36" ht="14.5">
      <c r="A947" s="237" t="s">
        <v>7304</v>
      </c>
      <c r="B947" s="224" t="s">
        <v>156</v>
      </c>
      <c r="C947" s="224" t="s">
        <v>861</v>
      </c>
      <c r="D947" s="1" t="s">
        <v>2175</v>
      </c>
      <c r="E947" s="224" t="s">
        <v>1109</v>
      </c>
      <c r="F947" s="224" t="s">
        <v>518</v>
      </c>
      <c r="G947" s="224" t="s">
        <v>516</v>
      </c>
      <c r="H947" s="224" t="s">
        <v>268</v>
      </c>
      <c r="I947" s="227" t="s">
        <v>7305</v>
      </c>
      <c r="J947" s="225" t="s">
        <v>7306</v>
      </c>
      <c r="K947" s="224" t="s">
        <v>845</v>
      </c>
      <c r="L947" s="225" t="s">
        <v>1260</v>
      </c>
      <c r="M947" s="224" t="s">
        <v>1109</v>
      </c>
      <c r="N947" s="224" t="s">
        <v>1226</v>
      </c>
      <c r="O947" s="224" t="s">
        <v>848</v>
      </c>
      <c r="P947" s="225" t="s">
        <v>7307</v>
      </c>
      <c r="Q947" s="224" t="s">
        <v>795</v>
      </c>
      <c r="R947" s="225" t="s">
        <v>1260</v>
      </c>
      <c r="S947" s="225" t="s">
        <v>7308</v>
      </c>
      <c r="T947" s="225" t="s">
        <v>7306</v>
      </c>
      <c r="U947" s="224" t="s">
        <v>1260</v>
      </c>
      <c r="V947" s="224" t="s">
        <v>1260</v>
      </c>
      <c r="W947" s="224" t="s">
        <v>850</v>
      </c>
      <c r="X947" s="228" t="str">
        <f>VLOOKUP(HelpMe7[[#This Row],[Technician]],Technicians[#All],3,FALSE)</f>
        <v>Capgemini</v>
      </c>
      <c r="Y947" s="228" t="str">
        <f>VLOOKUP(HelpMe7[[#This Row],[Technician]],Technicians[#All],2,FALSE)</f>
        <v>SAP SD</v>
      </c>
      <c r="Z947" s="230" t="e">
        <f>IF((TEXT("Oct 28, 2024 00:00 AM","mmm dd, yyyy hh:mm") - TEXT(HelpMe7[[#This Row],[Updated Creation Date]],"mmm dd, yyyy hh:mm"))&gt;0, "Yes","No")</f>
        <v>#VALUE!</v>
      </c>
      <c r="AA947" s="230">
        <f ca="1">IF(HelpMe7[[#This Row],[Updated Resolved Date]]="-",NOW()-TEXT(HelpMe7[[#This Row],[Updated Creation Date]],"mmm dd, yyyy hh:mm"),HelpMe7[[#This Row],[Updated Resolved Date]]-HelpMe7[[#This Row],[Updated Creation Date]])</f>
        <v>29.272806828703324</v>
      </c>
      <c r="AB947" s="231" t="e">
        <f>YEAR(TEXT(HelpMe7[[#This Row],[Updated Creation Date]],"mmm dd, yyyy hh:mm"))</f>
        <v>#VALUE!</v>
      </c>
      <c r="AC947" s="228" t="e">
        <f>WEEKNUM(TEXT(HelpMe7[[#This Row],[Updated Creation Date]],"mmm dd, yyyy hh:mm"),2)</f>
        <v>#VALUE!</v>
      </c>
      <c r="AD947" s="228" t="e">
        <f>_xlfn.CONCAT(HelpMe7[[#This Row],[Year]],"-W",HelpMe7[[#This Row],[Week'#]])</f>
        <v>#VALUE!</v>
      </c>
      <c r="AE947" s="228" t="str">
        <f>IFERROR(VLOOKUP(HelpMe7[[#This Row],[ID]],CGTracker[#All],11,FALSE),"No CG Status Found")</f>
        <v>No CG Status Found</v>
      </c>
      <c r="AF947" s="228" t="e">
        <f>MONTH(TEXT(HelpMe7[[#This Row],[Updated Creation Date]],"mmm dd, yyyy hh:mm"))</f>
        <v>#VALUE!</v>
      </c>
      <c r="AG947" s="234" t="e">
        <f>_xlfn.CONCAT(HelpMe7[[#This Row],[Year]],"-M",HelpMe7[[#This Row],[Month]])</f>
        <v>#VALUE!</v>
      </c>
      <c r="AH947" s="228" t="str">
        <f ca="1">IF(HelpMe7[[#This Row],[Age]]&lt;2,"Less than 2",IF(HelpMe7[[#This Row],[Age]]&lt;5,"From 2 to 5",IF(HelpMe7[[#This Row],[Age]]&lt;10,"From 5 to 10","More than 10")))</f>
        <v>More than 10</v>
      </c>
      <c r="AI9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45623.512499999997</v>
      </c>
      <c r="AJ9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48" spans="1:36" ht="26">
      <c r="A948" s="237" t="s">
        <v>7309</v>
      </c>
      <c r="B948" s="224" t="s">
        <v>117</v>
      </c>
      <c r="C948" s="224" t="s">
        <v>795</v>
      </c>
      <c r="D948" s="1" t="s">
        <v>2444</v>
      </c>
      <c r="E948" s="224" t="s">
        <v>2345</v>
      </c>
      <c r="F948" s="224" t="s">
        <v>1260</v>
      </c>
      <c r="G948" s="224" t="s">
        <v>899</v>
      </c>
      <c r="H948" s="224" t="s">
        <v>131</v>
      </c>
      <c r="I948" s="227" t="s">
        <v>7310</v>
      </c>
      <c r="J948" s="225" t="s">
        <v>7311</v>
      </c>
      <c r="K948" s="224" t="s">
        <v>845</v>
      </c>
      <c r="L948" s="225" t="s">
        <v>1260</v>
      </c>
      <c r="M948" s="224" t="s">
        <v>846</v>
      </c>
      <c r="N948" s="224" t="s">
        <v>912</v>
      </c>
      <c r="O948" s="224" t="s">
        <v>848</v>
      </c>
      <c r="P948" s="225" t="s">
        <v>7312</v>
      </c>
      <c r="Q948" s="224" t="s">
        <v>795</v>
      </c>
      <c r="R948" s="225" t="s">
        <v>1260</v>
      </c>
      <c r="S948" s="225" t="s">
        <v>1260</v>
      </c>
      <c r="T948" s="225" t="s">
        <v>7311</v>
      </c>
      <c r="U948" s="224" t="s">
        <v>845</v>
      </c>
      <c r="V948" s="224" t="s">
        <v>1260</v>
      </c>
      <c r="W948" s="224" t="s">
        <v>850</v>
      </c>
      <c r="X948" s="228" t="str">
        <f>VLOOKUP(HelpMe7[[#This Row],[Technician]],Technicians[#All],3,FALSE)</f>
        <v>Unkown</v>
      </c>
      <c r="Y948" s="228" t="str">
        <f>VLOOKUP(HelpMe7[[#This Row],[Technician]],Technicians[#All],2,FALSE)</f>
        <v>Unkown</v>
      </c>
      <c r="Z948" s="230" t="e">
        <f>IF((TEXT("Oct 28, 2024 00:00 AM","mmm dd, yyyy hh:mm") - TEXT(HelpMe7[[#This Row],[Updated Creation Date]],"mmm dd, yyyy hh:mm"))&gt;0, "Yes","No")</f>
        <v>#VALUE!</v>
      </c>
      <c r="AA948" s="230">
        <f ca="1">IF(HelpMe7[[#This Row],[Updated Resolved Date]]="-",NOW()-TEXT(HelpMe7[[#This Row],[Updated Creation Date]],"mmm dd, yyyy hh:mm"),HelpMe7[[#This Row],[Updated Resolved Date]]-HelpMe7[[#This Row],[Updated Creation Date]])</f>
        <v>29.213084606475604</v>
      </c>
      <c r="AB948" s="231" t="e">
        <f>YEAR(TEXT(HelpMe7[[#This Row],[Updated Creation Date]],"mmm dd, yyyy hh:mm"))</f>
        <v>#VALUE!</v>
      </c>
      <c r="AC948" s="228" t="e">
        <f>WEEKNUM(TEXT(HelpMe7[[#This Row],[Updated Creation Date]],"mmm dd, yyyy hh:mm"),2)</f>
        <v>#VALUE!</v>
      </c>
      <c r="AD948" s="228" t="e">
        <f>_xlfn.CONCAT(HelpMe7[[#This Row],[Year]],"-W",HelpMe7[[#This Row],[Week'#]])</f>
        <v>#VALUE!</v>
      </c>
      <c r="AE948" s="228" t="str">
        <f>IFERROR(VLOOKUP(HelpMe7[[#This Row],[ID]],CGTracker[#All],11,FALSE),"No CG Status Found")</f>
        <v>No CG Status Found</v>
      </c>
      <c r="AF948" s="228" t="e">
        <f>MONTH(TEXT(HelpMe7[[#This Row],[Updated Creation Date]],"mmm dd, yyyy hh:mm"))</f>
        <v>#VALUE!</v>
      </c>
      <c r="AG948" s="234" t="e">
        <f>_xlfn.CONCAT(HelpMe7[[#This Row],[Year]],"-M",HelpMe7[[#This Row],[Month]])</f>
        <v>#VALUE!</v>
      </c>
      <c r="AH948" s="228" t="str">
        <f ca="1">IF(HelpMe7[[#This Row],[Age]]&lt;2,"Less than 2",IF(HelpMe7[[#This Row],[Age]]&lt;5,"From 2 to 5",IF(HelpMe7[[#This Row],[Age]]&lt;10,"From 5 to 10","More than 10")))</f>
        <v>More than 10</v>
      </c>
      <c r="AI9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45623.572222222225</v>
      </c>
      <c r="AJ9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49" spans="1:36" ht="26">
      <c r="A949" s="237" t="s">
        <v>7313</v>
      </c>
      <c r="B949" s="224" t="s">
        <v>117</v>
      </c>
      <c r="C949" s="224" t="s">
        <v>861</v>
      </c>
      <c r="D949" s="1" t="s">
        <v>2236</v>
      </c>
      <c r="E949" s="224" t="s">
        <v>2237</v>
      </c>
      <c r="F949" s="224" t="s">
        <v>843</v>
      </c>
      <c r="G949" s="224" t="s">
        <v>844</v>
      </c>
      <c r="H949" s="224" t="s">
        <v>403</v>
      </c>
      <c r="I949" s="227" t="s">
        <v>7314</v>
      </c>
      <c r="J949" s="225" t="s">
        <v>7315</v>
      </c>
      <c r="K949" s="224" t="s">
        <v>885</v>
      </c>
      <c r="L949" s="225" t="s">
        <v>6295</v>
      </c>
      <c r="M949" s="224" t="s">
        <v>846</v>
      </c>
      <c r="N949" s="224" t="s">
        <v>860</v>
      </c>
      <c r="O949" s="224" t="s">
        <v>848</v>
      </c>
      <c r="P949" s="225" t="s">
        <v>6295</v>
      </c>
      <c r="Q949" s="224" t="s">
        <v>795</v>
      </c>
      <c r="R949" s="225" t="s">
        <v>7316</v>
      </c>
      <c r="S949" s="225" t="s">
        <v>7316</v>
      </c>
      <c r="T949" s="225" t="s">
        <v>7315</v>
      </c>
      <c r="U949" s="224" t="s">
        <v>885</v>
      </c>
      <c r="V949" s="224" t="s">
        <v>1260</v>
      </c>
      <c r="W949" s="224" t="s">
        <v>888</v>
      </c>
      <c r="X949" s="228" t="str">
        <f>VLOOKUP(HelpMe7[[#This Row],[Technician]],Technicians[#All],3,FALSE)</f>
        <v>RAK Ceramics</v>
      </c>
      <c r="Y949" s="228" t="str">
        <f>VLOOKUP(HelpMe7[[#This Row],[Technician]],Technicians[#All],2,FALSE)</f>
        <v>SAP Basis</v>
      </c>
      <c r="Z949" s="230" t="e">
        <f>IF((TEXT("Oct 28, 2024 00:00 AM","mmm dd, yyyy hh:mm") - TEXT(HelpMe7[[#This Row],[Updated Creation Date]],"mmm dd, yyyy hh:mm"))&gt;0, "Yes","No")</f>
        <v>#VALUE!</v>
      </c>
      <c r="AA949" s="230">
        <f ca="1">IF(HelpMe7[[#This Row],[Updated Resolved Date]]="-",NOW()-TEXT(HelpMe7[[#This Row],[Updated Creation Date]],"mmm dd, yyyy hh:mm"),HelpMe7[[#This Row],[Updated Resolved Date]]-HelpMe7[[#This Row],[Updated Creation Date]])</f>
        <v>8.022916666661331</v>
      </c>
      <c r="AB949" s="231" t="e">
        <f>YEAR(TEXT(HelpMe7[[#This Row],[Updated Creation Date]],"mmm dd, yyyy hh:mm"))</f>
        <v>#VALUE!</v>
      </c>
      <c r="AC949" s="228" t="e">
        <f>WEEKNUM(TEXT(HelpMe7[[#This Row],[Updated Creation Date]],"mmm dd, yyyy hh:mm"),2)</f>
        <v>#VALUE!</v>
      </c>
      <c r="AD949" s="228" t="e">
        <f>_xlfn.CONCAT(HelpMe7[[#This Row],[Year]],"-W",HelpMe7[[#This Row],[Week'#]])</f>
        <v>#VALUE!</v>
      </c>
      <c r="AE949" s="228" t="str">
        <f>IFERROR(VLOOKUP(HelpMe7[[#This Row],[ID]],CGTracker[#All],11,FALSE),"No CG Status Found")</f>
        <v>No CG Status Found</v>
      </c>
      <c r="AF949" s="228" t="e">
        <f>MONTH(TEXT(HelpMe7[[#This Row],[Updated Creation Date]],"mmm dd, yyyy hh:mm"))</f>
        <v>#VALUE!</v>
      </c>
      <c r="AG949" s="234" t="e">
        <f>_xlfn.CONCAT(HelpMe7[[#This Row],[Year]],"-M",HelpMe7[[#This Row],[Month]])</f>
        <v>#VALUE!</v>
      </c>
      <c r="AH949" s="228" t="str">
        <f ca="1">IF(HelpMe7[[#This Row],[Age]]&lt;2,"Less than 2",IF(HelpMe7[[#This Row],[Age]]&lt;5,"From 2 to 5",IF(HelpMe7[[#This Row],[Age]]&lt;10,"From 5 to 10","More than 10")))</f>
        <v>From 5 to 10</v>
      </c>
      <c r="AI9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45623.574305555558</v>
      </c>
      <c r="AJ9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45631.597222222219</v>
      </c>
    </row>
    <row r="950" spans="1:36" ht="14.5">
      <c r="A950" s="237" t="s">
        <v>7317</v>
      </c>
      <c r="B950" s="224" t="s">
        <v>156</v>
      </c>
      <c r="C950" s="224" t="s">
        <v>795</v>
      </c>
      <c r="D950" s="1" t="s">
        <v>1258</v>
      </c>
      <c r="E950" s="224" t="s">
        <v>1259</v>
      </c>
      <c r="F950" s="224" t="s">
        <v>518</v>
      </c>
      <c r="G950" s="224" t="s">
        <v>516</v>
      </c>
      <c r="H950" s="224" t="s">
        <v>40</v>
      </c>
      <c r="I950" s="227" t="s">
        <v>7318</v>
      </c>
      <c r="J950" s="225" t="s">
        <v>7319</v>
      </c>
      <c r="K950" s="224" t="s">
        <v>845</v>
      </c>
      <c r="L950" s="225" t="s">
        <v>1260</v>
      </c>
      <c r="M950" s="224" t="s">
        <v>846</v>
      </c>
      <c r="N950" s="224" t="s">
        <v>912</v>
      </c>
      <c r="O950" s="224" t="s">
        <v>848</v>
      </c>
      <c r="P950" s="225" t="s">
        <v>7320</v>
      </c>
      <c r="Q950" s="224" t="s">
        <v>795</v>
      </c>
      <c r="R950" s="225" t="s">
        <v>7320</v>
      </c>
      <c r="S950" s="225" t="s">
        <v>7321</v>
      </c>
      <c r="T950" s="225" t="s">
        <v>7319</v>
      </c>
      <c r="U950" s="224" t="s">
        <v>1260</v>
      </c>
      <c r="V950" s="224" t="s">
        <v>1260</v>
      </c>
      <c r="W950" s="224" t="s">
        <v>1033</v>
      </c>
      <c r="X950" s="228" t="str">
        <f>VLOOKUP(HelpMe7[[#This Row],[Technician]],Technicians[#All],3,FALSE)</f>
        <v>Capgemini</v>
      </c>
      <c r="Y950" s="228" t="str">
        <f>VLOOKUP(HelpMe7[[#This Row],[Technician]],Technicians[#All],2,FALSE)</f>
        <v>SAP SD</v>
      </c>
      <c r="Z950" s="230" t="e">
        <f>IF((TEXT("Oct 28, 2024 00:00 AM","mmm dd, yyyy hh:mm") - TEXT(HelpMe7[[#This Row],[Updated Creation Date]],"mmm dd, yyyy hh:mm"))&gt;0, "Yes","No")</f>
        <v>#VALUE!</v>
      </c>
      <c r="AA950" s="230">
        <f ca="1">IF(HelpMe7[[#This Row],[Updated Resolved Date]]="-",NOW()-TEXT(HelpMe7[[#This Row],[Updated Creation Date]],"mmm dd, yyyy hh:mm"),HelpMe7[[#This Row],[Updated Resolved Date]]-HelpMe7[[#This Row],[Updated Creation Date]])</f>
        <v>15.985416666662786</v>
      </c>
      <c r="AB950" s="231" t="e">
        <f>YEAR(TEXT(HelpMe7[[#This Row],[Updated Creation Date]],"mmm dd, yyyy hh:mm"))</f>
        <v>#VALUE!</v>
      </c>
      <c r="AC950" s="228" t="e">
        <f>WEEKNUM(TEXT(HelpMe7[[#This Row],[Updated Creation Date]],"mmm dd, yyyy hh:mm"),2)</f>
        <v>#VALUE!</v>
      </c>
      <c r="AD950" s="228" t="e">
        <f>_xlfn.CONCAT(HelpMe7[[#This Row],[Year]],"-W",HelpMe7[[#This Row],[Week'#]])</f>
        <v>#VALUE!</v>
      </c>
      <c r="AE950" s="228" t="str">
        <f>IFERROR(VLOOKUP(HelpMe7[[#This Row],[ID]],CGTracker[#All],11,FALSE),"No CG Status Found")</f>
        <v>No CG Status Found</v>
      </c>
      <c r="AF950" s="228" t="e">
        <f>MONTH(TEXT(HelpMe7[[#This Row],[Updated Creation Date]],"mmm dd, yyyy hh:mm"))</f>
        <v>#VALUE!</v>
      </c>
      <c r="AG950" s="234" t="e">
        <f>_xlfn.CONCAT(HelpMe7[[#This Row],[Year]],"-M",HelpMe7[[#This Row],[Month]])</f>
        <v>#VALUE!</v>
      </c>
      <c r="AH950" s="228" t="str">
        <f ca="1">IF(HelpMe7[[#This Row],[Age]]&lt;2,"Less than 2",IF(HelpMe7[[#This Row],[Age]]&lt;5,"From 2 to 5",IF(HelpMe7[[#This Row],[Age]]&lt;10,"From 5 to 10","More than 10")))</f>
        <v>More than 10</v>
      </c>
      <c r="AI9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45623.70416666667</v>
      </c>
      <c r="AJ9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45639.689583333333</v>
      </c>
    </row>
    <row r="951" spans="1:36" ht="26">
      <c r="A951" s="237" t="s">
        <v>7322</v>
      </c>
      <c r="B951" s="224" t="s">
        <v>117</v>
      </c>
      <c r="C951" s="224" t="s">
        <v>795</v>
      </c>
      <c r="D951" s="1" t="s">
        <v>1534</v>
      </c>
      <c r="E951" s="224" t="s">
        <v>1535</v>
      </c>
      <c r="F951" s="224" t="s">
        <v>870</v>
      </c>
      <c r="G951" s="224" t="s">
        <v>864</v>
      </c>
      <c r="H951" s="224" t="s">
        <v>746</v>
      </c>
      <c r="I951" s="227" t="s">
        <v>7323</v>
      </c>
      <c r="J951" s="225" t="s">
        <v>7324</v>
      </c>
      <c r="K951" s="224" t="s">
        <v>845</v>
      </c>
      <c r="L951" s="225" t="s">
        <v>1260</v>
      </c>
      <c r="M951" s="224" t="s">
        <v>1535</v>
      </c>
      <c r="N951" s="224" t="s">
        <v>1339</v>
      </c>
      <c r="O951" s="224" t="s">
        <v>848</v>
      </c>
      <c r="P951" s="225" t="s">
        <v>7325</v>
      </c>
      <c r="Q951" s="224" t="s">
        <v>795</v>
      </c>
      <c r="R951" s="225" t="s">
        <v>1260</v>
      </c>
      <c r="S951" s="225" t="s">
        <v>7326</v>
      </c>
      <c r="T951" s="225" t="s">
        <v>7324</v>
      </c>
      <c r="U951" s="224" t="s">
        <v>845</v>
      </c>
      <c r="V951" s="224" t="s">
        <v>1260</v>
      </c>
      <c r="W951" s="224" t="s">
        <v>850</v>
      </c>
      <c r="X951" s="228" t="str">
        <f>VLOOKUP(HelpMe7[[#This Row],[Technician]],Technicians[#All],3,FALSE)</f>
        <v>Capgemini</v>
      </c>
      <c r="Y951" s="228" t="str">
        <f>VLOOKUP(HelpMe7[[#This Row],[Technician]],Technicians[#All],2,FALSE)</f>
        <v>SAP MM</v>
      </c>
      <c r="Z951" s="230" t="e">
        <f>IF((TEXT("Oct 28, 2024 00:00 AM","mmm dd, yyyy hh:mm") - TEXT(HelpMe7[[#This Row],[Updated Creation Date]],"mmm dd, yyyy hh:mm"))&gt;0, "Yes","No")</f>
        <v>#VALUE!</v>
      </c>
      <c r="AA951" s="230">
        <f ca="1">IF(HelpMe7[[#This Row],[Updated Resolved Date]]="-",NOW()-TEXT(HelpMe7[[#This Row],[Updated Creation Date]],"mmm dd, yyyy hh:mm"),HelpMe7[[#This Row],[Updated Resolved Date]]-HelpMe7[[#This Row],[Updated Creation Date]])</f>
        <v>28.41447349536611</v>
      </c>
      <c r="AB951" s="231" t="e">
        <f>YEAR(TEXT(HelpMe7[[#This Row],[Updated Creation Date]],"mmm dd, yyyy hh:mm"))</f>
        <v>#VALUE!</v>
      </c>
      <c r="AC951" s="228" t="e">
        <f>WEEKNUM(TEXT(HelpMe7[[#This Row],[Updated Creation Date]],"mmm dd, yyyy hh:mm"),2)</f>
        <v>#VALUE!</v>
      </c>
      <c r="AD951" s="228" t="e">
        <f>_xlfn.CONCAT(HelpMe7[[#This Row],[Year]],"-W",HelpMe7[[#This Row],[Week'#]])</f>
        <v>#VALUE!</v>
      </c>
      <c r="AE951" s="228" t="str">
        <f>IFERROR(VLOOKUP(HelpMe7[[#This Row],[ID]],CGTracker[#All],11,FALSE),"No CG Status Found")</f>
        <v>No CG Status Found</v>
      </c>
      <c r="AF951" s="228" t="e">
        <f>MONTH(TEXT(HelpMe7[[#This Row],[Updated Creation Date]],"mmm dd, yyyy hh:mm"))</f>
        <v>#VALUE!</v>
      </c>
      <c r="AG951" s="234" t="e">
        <f>_xlfn.CONCAT(HelpMe7[[#This Row],[Year]],"-M",HelpMe7[[#This Row],[Month]])</f>
        <v>#VALUE!</v>
      </c>
      <c r="AH951" s="228" t="str">
        <f ca="1">IF(HelpMe7[[#This Row],[Age]]&lt;2,"Less than 2",IF(HelpMe7[[#This Row],[Age]]&lt;5,"From 2 to 5",IF(HelpMe7[[#This Row],[Age]]&lt;10,"From 5 to 10","More than 10")))</f>
        <v>More than 10</v>
      </c>
      <c r="AI9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45624.370833333334</v>
      </c>
      <c r="AJ9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2" spans="1:36" ht="26">
      <c r="A952" s="237" t="s">
        <v>7327</v>
      </c>
      <c r="B952" s="224" t="s">
        <v>156</v>
      </c>
      <c r="C952" s="224" t="s">
        <v>861</v>
      </c>
      <c r="D952" s="1" t="s">
        <v>2182</v>
      </c>
      <c r="E952" s="224" t="s">
        <v>2183</v>
      </c>
      <c r="F952" s="224" t="s">
        <v>518</v>
      </c>
      <c r="G952" s="224" t="s">
        <v>516</v>
      </c>
      <c r="H952" s="224" t="s">
        <v>746</v>
      </c>
      <c r="I952" s="227" t="s">
        <v>7328</v>
      </c>
      <c r="J952" s="225" t="s">
        <v>7329</v>
      </c>
      <c r="K952" s="224" t="s">
        <v>845</v>
      </c>
      <c r="L952" s="225" t="s">
        <v>1260</v>
      </c>
      <c r="M952" s="224" t="s">
        <v>2183</v>
      </c>
      <c r="N952" s="224" t="s">
        <v>871</v>
      </c>
      <c r="O952" s="224" t="s">
        <v>848</v>
      </c>
      <c r="P952" s="225" t="s">
        <v>7247</v>
      </c>
      <c r="Q952" s="224" t="s">
        <v>795</v>
      </c>
      <c r="R952" s="225" t="s">
        <v>1260</v>
      </c>
      <c r="S952" s="225" t="s">
        <v>7330</v>
      </c>
      <c r="T952" s="225" t="s">
        <v>7329</v>
      </c>
      <c r="U952" s="224" t="s">
        <v>1260</v>
      </c>
      <c r="V952" s="224" t="s">
        <v>1260</v>
      </c>
      <c r="W952" s="224" t="s">
        <v>1033</v>
      </c>
      <c r="X952" s="228" t="str">
        <f>VLOOKUP(HelpMe7[[#This Row],[Technician]],Technicians[#All],3,FALSE)</f>
        <v>Capgemini</v>
      </c>
      <c r="Y952" s="228" t="str">
        <f>VLOOKUP(HelpMe7[[#This Row],[Technician]],Technicians[#All],2,FALSE)</f>
        <v>SAP SD</v>
      </c>
      <c r="Z952" s="230" t="e">
        <f>IF((TEXT("Oct 28, 2024 00:00 AM","mmm dd, yyyy hh:mm") - TEXT(HelpMe7[[#This Row],[Updated Creation Date]],"mmm dd, yyyy hh:mm"))&gt;0, "Yes","No")</f>
        <v>#VALUE!</v>
      </c>
      <c r="AA952" s="230">
        <f ca="1">IF(HelpMe7[[#This Row],[Updated Resolved Date]]="-",NOW()-TEXT(HelpMe7[[#This Row],[Updated Creation Date]],"mmm dd, yyyy hh:mm"),HelpMe7[[#This Row],[Updated Resolved Date]]-HelpMe7[[#This Row],[Updated Creation Date]])</f>
        <v>28.35058460647997</v>
      </c>
      <c r="AB952" s="231" t="e">
        <f>YEAR(TEXT(HelpMe7[[#This Row],[Updated Creation Date]],"mmm dd, yyyy hh:mm"))</f>
        <v>#VALUE!</v>
      </c>
      <c r="AC952" s="228" t="e">
        <f>WEEKNUM(TEXT(HelpMe7[[#This Row],[Updated Creation Date]],"mmm dd, yyyy hh:mm"),2)</f>
        <v>#VALUE!</v>
      </c>
      <c r="AD952" s="228" t="e">
        <f>_xlfn.CONCAT(HelpMe7[[#This Row],[Year]],"-W",HelpMe7[[#This Row],[Week'#]])</f>
        <v>#VALUE!</v>
      </c>
      <c r="AE952" s="228" t="str">
        <f>IFERROR(VLOOKUP(HelpMe7[[#This Row],[ID]],CGTracker[#All],11,FALSE),"No CG Status Found")</f>
        <v>No CG Status Found</v>
      </c>
      <c r="AF952" s="228" t="e">
        <f>MONTH(TEXT(HelpMe7[[#This Row],[Updated Creation Date]],"mmm dd, yyyy hh:mm"))</f>
        <v>#VALUE!</v>
      </c>
      <c r="AG952" s="234" t="e">
        <f>_xlfn.CONCAT(HelpMe7[[#This Row],[Year]],"-M",HelpMe7[[#This Row],[Month]])</f>
        <v>#VALUE!</v>
      </c>
      <c r="AH952" s="228" t="str">
        <f ca="1">IF(HelpMe7[[#This Row],[Age]]&lt;2,"Less than 2",IF(HelpMe7[[#This Row],[Age]]&lt;5,"From 2 to 5",IF(HelpMe7[[#This Row],[Age]]&lt;10,"From 5 to 10","More than 10")))</f>
        <v>More than 10</v>
      </c>
      <c r="AI9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45624.43472222222</v>
      </c>
      <c r="AJ9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3" spans="1:36" ht="14.5">
      <c r="A953" s="237" t="s">
        <v>7331</v>
      </c>
      <c r="B953" s="224" t="s">
        <v>117</v>
      </c>
      <c r="C953" s="224" t="s">
        <v>861</v>
      </c>
      <c r="D953" s="1" t="s">
        <v>1843</v>
      </c>
      <c r="E953" s="224" t="s">
        <v>986</v>
      </c>
      <c r="F953" s="224" t="s">
        <v>843</v>
      </c>
      <c r="G953" s="224" t="s">
        <v>844</v>
      </c>
      <c r="H953" s="224" t="s">
        <v>403</v>
      </c>
      <c r="I953" s="227" t="s">
        <v>7332</v>
      </c>
      <c r="J953" s="225" t="s">
        <v>7333</v>
      </c>
      <c r="K953" s="224" t="s">
        <v>845</v>
      </c>
      <c r="L953" s="225" t="s">
        <v>5068</v>
      </c>
      <c r="M953" s="224" t="s">
        <v>986</v>
      </c>
      <c r="N953" s="224" t="s">
        <v>860</v>
      </c>
      <c r="O953" s="224" t="s">
        <v>848</v>
      </c>
      <c r="P953" s="225" t="s">
        <v>5068</v>
      </c>
      <c r="Q953" s="224" t="s">
        <v>795</v>
      </c>
      <c r="R953" s="225" t="s">
        <v>7334</v>
      </c>
      <c r="S953" s="225" t="s">
        <v>7334</v>
      </c>
      <c r="T953" s="225" t="s">
        <v>7333</v>
      </c>
      <c r="U953" s="224" t="s">
        <v>885</v>
      </c>
      <c r="V953" s="224" t="s">
        <v>1260</v>
      </c>
      <c r="W953" s="224" t="s">
        <v>850</v>
      </c>
      <c r="X953" s="228" t="str">
        <f>VLOOKUP(HelpMe7[[#This Row],[Technician]],Technicians[#All],3,FALSE)</f>
        <v>RAK Ceramics</v>
      </c>
      <c r="Y953" s="228" t="str">
        <f>VLOOKUP(HelpMe7[[#This Row],[Technician]],Technicians[#All],2,FALSE)</f>
        <v>SAP Basis</v>
      </c>
      <c r="Z953" s="230" t="e">
        <f>IF((TEXT("Oct 28, 2024 00:00 AM","mmm dd, yyyy hh:mm") - TEXT(HelpMe7[[#This Row],[Updated Creation Date]],"mmm dd, yyyy hh:mm"))&gt;0, "Yes","No")</f>
        <v>#VALUE!</v>
      </c>
      <c r="AA953" s="230">
        <f ca="1">IF(HelpMe7[[#This Row],[Updated Resolved Date]]="-",NOW()-TEXT(HelpMe7[[#This Row],[Updated Creation Date]],"mmm dd, yyyy hh:mm"),HelpMe7[[#This Row],[Updated Resolved Date]]-HelpMe7[[#This Row],[Updated Creation Date]])</f>
        <v>0.12152777778101154</v>
      </c>
      <c r="AB953" s="231" t="e">
        <f>YEAR(TEXT(HelpMe7[[#This Row],[Updated Creation Date]],"mmm dd, yyyy hh:mm"))</f>
        <v>#VALUE!</v>
      </c>
      <c r="AC953" s="228" t="e">
        <f>WEEKNUM(TEXT(HelpMe7[[#This Row],[Updated Creation Date]],"mmm dd, yyyy hh:mm"),2)</f>
        <v>#VALUE!</v>
      </c>
      <c r="AD953" s="228" t="e">
        <f>_xlfn.CONCAT(HelpMe7[[#This Row],[Year]],"-W",HelpMe7[[#This Row],[Week'#]])</f>
        <v>#VALUE!</v>
      </c>
      <c r="AE953" s="228" t="str">
        <f>IFERROR(VLOOKUP(HelpMe7[[#This Row],[ID]],CGTracker[#All],11,FALSE),"No CG Status Found")</f>
        <v>No CG Status Found</v>
      </c>
      <c r="AF953" s="228" t="e">
        <f>MONTH(TEXT(HelpMe7[[#This Row],[Updated Creation Date]],"mmm dd, yyyy hh:mm"))</f>
        <v>#VALUE!</v>
      </c>
      <c r="AG953" s="234" t="e">
        <f>_xlfn.CONCAT(HelpMe7[[#This Row],[Year]],"-M",HelpMe7[[#This Row],[Month]])</f>
        <v>#VALUE!</v>
      </c>
      <c r="AH953" s="228" t="str">
        <f ca="1">IF(HelpMe7[[#This Row],[Age]]&lt;2,"Less than 2",IF(HelpMe7[[#This Row],[Age]]&lt;5,"From 2 to 5",IF(HelpMe7[[#This Row],[Age]]&lt;10,"From 5 to 10","More than 10")))</f>
        <v>Less than 2</v>
      </c>
      <c r="AI9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45624.510416666664</v>
      </c>
      <c r="AJ9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45624.631944444445</v>
      </c>
    </row>
    <row r="954" spans="1:36" ht="26">
      <c r="A954" s="237" t="s">
        <v>7335</v>
      </c>
      <c r="B954" s="224" t="s">
        <v>156</v>
      </c>
      <c r="C954" s="224" t="s">
        <v>795</v>
      </c>
      <c r="D954" s="1" t="s">
        <v>2364</v>
      </c>
      <c r="E954" s="224" t="s">
        <v>2183</v>
      </c>
      <c r="F954" s="224" t="s">
        <v>518</v>
      </c>
      <c r="G954" s="224" t="s">
        <v>516</v>
      </c>
      <c r="H954" s="224" t="s">
        <v>746</v>
      </c>
      <c r="I954" s="227" t="s">
        <v>7336</v>
      </c>
      <c r="J954" s="225" t="s">
        <v>7337</v>
      </c>
      <c r="K954" s="224" t="s">
        <v>845</v>
      </c>
      <c r="L954" s="225" t="s">
        <v>1260</v>
      </c>
      <c r="M954" s="224" t="s">
        <v>846</v>
      </c>
      <c r="N954" s="224" t="s">
        <v>871</v>
      </c>
      <c r="O954" s="224" t="s">
        <v>848</v>
      </c>
      <c r="P954" s="225" t="s">
        <v>7338</v>
      </c>
      <c r="Q954" s="224" t="s">
        <v>795</v>
      </c>
      <c r="R954" s="225" t="s">
        <v>1260</v>
      </c>
      <c r="S954" s="225" t="s">
        <v>1260</v>
      </c>
      <c r="T954" s="225" t="s">
        <v>7337</v>
      </c>
      <c r="U954" s="224" t="s">
        <v>1260</v>
      </c>
      <c r="V954" s="224" t="s">
        <v>1260</v>
      </c>
      <c r="W954" s="224" t="s">
        <v>850</v>
      </c>
      <c r="X954" s="228" t="str">
        <f>VLOOKUP(HelpMe7[[#This Row],[Technician]],Technicians[#All],3,FALSE)</f>
        <v>Capgemini</v>
      </c>
      <c r="Y954" s="228" t="str">
        <f>VLOOKUP(HelpMe7[[#This Row],[Technician]],Technicians[#All],2,FALSE)</f>
        <v>SAP SD</v>
      </c>
      <c r="Z954" s="230" t="e">
        <f>IF((TEXT("Oct 28, 2024 00:00 AM","mmm dd, yyyy hh:mm") - TEXT(HelpMe7[[#This Row],[Updated Creation Date]],"mmm dd, yyyy hh:mm"))&gt;0, "Yes","No")</f>
        <v>#VALUE!</v>
      </c>
      <c r="AA954" s="230">
        <f ca="1">IF(HelpMe7[[#This Row],[Updated Resolved Date]]="-",NOW()-TEXT(HelpMe7[[#This Row],[Updated Creation Date]],"mmm dd, yyyy hh:mm"),HelpMe7[[#This Row],[Updated Resolved Date]]-HelpMe7[[#This Row],[Updated Creation Date]])</f>
        <v>28.111695717590919</v>
      </c>
      <c r="AB954" s="231" t="e">
        <f>YEAR(TEXT(HelpMe7[[#This Row],[Updated Creation Date]],"mmm dd, yyyy hh:mm"))</f>
        <v>#VALUE!</v>
      </c>
      <c r="AC954" s="228" t="e">
        <f>WEEKNUM(TEXT(HelpMe7[[#This Row],[Updated Creation Date]],"mmm dd, yyyy hh:mm"),2)</f>
        <v>#VALUE!</v>
      </c>
      <c r="AD954" s="228" t="e">
        <f>_xlfn.CONCAT(HelpMe7[[#This Row],[Year]],"-W",HelpMe7[[#This Row],[Week'#]])</f>
        <v>#VALUE!</v>
      </c>
      <c r="AE954" s="228" t="str">
        <f>IFERROR(VLOOKUP(HelpMe7[[#This Row],[ID]],CGTracker[#All],11,FALSE),"No CG Status Found")</f>
        <v>No CG Status Found</v>
      </c>
      <c r="AF954" s="228" t="e">
        <f>MONTH(TEXT(HelpMe7[[#This Row],[Updated Creation Date]],"mmm dd, yyyy hh:mm"))</f>
        <v>#VALUE!</v>
      </c>
      <c r="AG954" s="234" t="e">
        <f>_xlfn.CONCAT(HelpMe7[[#This Row],[Year]],"-M",HelpMe7[[#This Row],[Month]])</f>
        <v>#VALUE!</v>
      </c>
      <c r="AH954" s="228" t="str">
        <f ca="1">IF(HelpMe7[[#This Row],[Age]]&lt;2,"Less than 2",IF(HelpMe7[[#This Row],[Age]]&lt;5,"From 2 to 5",IF(HelpMe7[[#This Row],[Age]]&lt;10,"From 5 to 10","More than 10")))</f>
        <v>More than 10</v>
      </c>
      <c r="AI9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45624.673611111109</v>
      </c>
      <c r="AJ9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5" spans="1:36" ht="26">
      <c r="A955" s="237" t="s">
        <v>7339</v>
      </c>
      <c r="B955" s="224" t="s">
        <v>156</v>
      </c>
      <c r="C955" s="224" t="s">
        <v>795</v>
      </c>
      <c r="D955" s="1" t="s">
        <v>552</v>
      </c>
      <c r="E955" s="224" t="s">
        <v>1573</v>
      </c>
      <c r="F955" s="224" t="s">
        <v>870</v>
      </c>
      <c r="G955" s="224" t="s">
        <v>864</v>
      </c>
      <c r="H955" s="224" t="s">
        <v>746</v>
      </c>
      <c r="I955" s="227" t="s">
        <v>7340</v>
      </c>
      <c r="J955" s="225" t="s">
        <v>7341</v>
      </c>
      <c r="K955" s="224" t="s">
        <v>845</v>
      </c>
      <c r="L955" s="225" t="s">
        <v>1260</v>
      </c>
      <c r="M955" s="224" t="s">
        <v>846</v>
      </c>
      <c r="N955" s="224" t="s">
        <v>895</v>
      </c>
      <c r="O955" s="224" t="s">
        <v>848</v>
      </c>
      <c r="P955" s="225" t="s">
        <v>7342</v>
      </c>
      <c r="Q955" s="224" t="s">
        <v>795</v>
      </c>
      <c r="R955" s="225" t="s">
        <v>1260</v>
      </c>
      <c r="S955" s="225" t="s">
        <v>7343</v>
      </c>
      <c r="T955" s="225" t="s">
        <v>7341</v>
      </c>
      <c r="U955" s="224" t="s">
        <v>1260</v>
      </c>
      <c r="V955" s="224" t="s">
        <v>1260</v>
      </c>
      <c r="W955" s="224" t="s">
        <v>850</v>
      </c>
      <c r="X955" s="228" t="str">
        <f>VLOOKUP(HelpMe7[[#This Row],[Technician]],Technicians[#All],3,FALSE)</f>
        <v>Capgemini</v>
      </c>
      <c r="Y955" s="228" t="str">
        <f>VLOOKUP(HelpMe7[[#This Row],[Technician]],Technicians[#All],2,FALSE)</f>
        <v>SAP MM</v>
      </c>
      <c r="Z955" s="230" t="e">
        <f>IF((TEXT("Oct 28, 2024 00:00 AM","mmm dd, yyyy hh:mm") - TEXT(HelpMe7[[#This Row],[Updated Creation Date]],"mmm dd, yyyy hh:mm"))&gt;0, "Yes","No")</f>
        <v>#VALUE!</v>
      </c>
      <c r="AA955" s="230">
        <f ca="1">IF(HelpMe7[[#This Row],[Updated Resolved Date]]="-",NOW()-TEXT(HelpMe7[[#This Row],[Updated Creation Date]],"mmm dd, yyyy hh:mm"),HelpMe7[[#This Row],[Updated Resolved Date]]-HelpMe7[[#This Row],[Updated Creation Date]])</f>
        <v>27.380445717586554</v>
      </c>
      <c r="AB955" s="231" t="e">
        <f>YEAR(TEXT(HelpMe7[[#This Row],[Updated Creation Date]],"mmm dd, yyyy hh:mm"))</f>
        <v>#VALUE!</v>
      </c>
      <c r="AC955" s="228" t="e">
        <f>WEEKNUM(TEXT(HelpMe7[[#This Row],[Updated Creation Date]],"mmm dd, yyyy hh:mm"),2)</f>
        <v>#VALUE!</v>
      </c>
      <c r="AD955" s="228" t="e">
        <f>_xlfn.CONCAT(HelpMe7[[#This Row],[Year]],"-W",HelpMe7[[#This Row],[Week'#]])</f>
        <v>#VALUE!</v>
      </c>
      <c r="AE955" s="228" t="str">
        <f>IFERROR(VLOOKUP(HelpMe7[[#This Row],[ID]],CGTracker[#All],11,FALSE),"No CG Status Found")</f>
        <v>No CG Status Found</v>
      </c>
      <c r="AF955" s="228" t="e">
        <f>MONTH(TEXT(HelpMe7[[#This Row],[Updated Creation Date]],"mmm dd, yyyy hh:mm"))</f>
        <v>#VALUE!</v>
      </c>
      <c r="AG955" s="234" t="e">
        <f>_xlfn.CONCAT(HelpMe7[[#This Row],[Year]],"-M",HelpMe7[[#This Row],[Month]])</f>
        <v>#VALUE!</v>
      </c>
      <c r="AH955" s="228" t="str">
        <f ca="1">IF(HelpMe7[[#This Row],[Age]]&lt;2,"Less than 2",IF(HelpMe7[[#This Row],[Age]]&lt;5,"From 2 to 5",IF(HelpMe7[[#This Row],[Age]]&lt;10,"From 5 to 10","More than 10")))</f>
        <v>More than 10</v>
      </c>
      <c r="AI9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45625.404861111114</v>
      </c>
      <c r="AJ9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6" spans="1:36" ht="14.5">
      <c r="A956" s="237" t="s">
        <v>7344</v>
      </c>
      <c r="B956" s="224" t="s">
        <v>156</v>
      </c>
      <c r="C956" s="224" t="s">
        <v>795</v>
      </c>
      <c r="D956" s="1" t="s">
        <v>583</v>
      </c>
      <c r="E956" s="224" t="s">
        <v>1086</v>
      </c>
      <c r="F956" s="224" t="s">
        <v>941</v>
      </c>
      <c r="G956" s="224" t="s">
        <v>980</v>
      </c>
      <c r="H956" s="224" t="s">
        <v>268</v>
      </c>
      <c r="I956" s="227" t="s">
        <v>7345</v>
      </c>
      <c r="J956" s="225" t="s">
        <v>7346</v>
      </c>
      <c r="K956" s="224" t="s">
        <v>845</v>
      </c>
      <c r="L956" s="225" t="s">
        <v>1260</v>
      </c>
      <c r="M956" s="224" t="s">
        <v>1086</v>
      </c>
      <c r="N956" s="224" t="s">
        <v>860</v>
      </c>
      <c r="O956" s="224" t="s">
        <v>848</v>
      </c>
      <c r="P956" s="225" t="s">
        <v>7347</v>
      </c>
      <c r="Q956" s="224" t="s">
        <v>795</v>
      </c>
      <c r="R956" s="225" t="s">
        <v>1260</v>
      </c>
      <c r="S956" s="225" t="s">
        <v>1260</v>
      </c>
      <c r="T956" s="225" t="s">
        <v>7346</v>
      </c>
      <c r="U956" s="224" t="s">
        <v>1260</v>
      </c>
      <c r="V956" s="224" t="s">
        <v>1260</v>
      </c>
      <c r="W956" s="224" t="s">
        <v>850</v>
      </c>
      <c r="X956" s="228" t="str">
        <f>VLOOKUP(HelpMe7[[#This Row],[Technician]],Technicians[#All],3,FALSE)</f>
        <v>Capgemini</v>
      </c>
      <c r="Y956" s="228" t="str">
        <f>VLOOKUP(HelpMe7[[#This Row],[Technician]],Technicians[#All],2,FALSE)</f>
        <v>SAP FICO</v>
      </c>
      <c r="Z956" s="230" t="e">
        <f>IF((TEXT("Oct 28, 2024 00:00 AM","mmm dd, yyyy hh:mm") - TEXT(HelpMe7[[#This Row],[Updated Creation Date]],"mmm dd, yyyy hh:mm"))&gt;0, "Yes","No")</f>
        <v>#VALUE!</v>
      </c>
      <c r="AA956" s="230">
        <f ca="1">IF(HelpMe7[[#This Row],[Updated Resolved Date]]="-",NOW()-TEXT(HelpMe7[[#This Row],[Updated Creation Date]],"mmm dd, yyyy hh:mm"),HelpMe7[[#This Row],[Updated Resolved Date]]-HelpMe7[[#This Row],[Updated Creation Date]])</f>
        <v>28.032529050920857</v>
      </c>
      <c r="AB956" s="231" t="e">
        <f>YEAR(TEXT(HelpMe7[[#This Row],[Updated Creation Date]],"mmm dd, yyyy hh:mm"))</f>
        <v>#VALUE!</v>
      </c>
      <c r="AC956" s="228" t="e">
        <f>WEEKNUM(TEXT(HelpMe7[[#This Row],[Updated Creation Date]],"mmm dd, yyyy hh:mm"),2)</f>
        <v>#VALUE!</v>
      </c>
      <c r="AD956" s="228" t="e">
        <f>_xlfn.CONCAT(HelpMe7[[#This Row],[Year]],"-W",HelpMe7[[#This Row],[Week'#]])</f>
        <v>#VALUE!</v>
      </c>
      <c r="AE956" s="228" t="str">
        <f>IFERROR(VLOOKUP(HelpMe7[[#This Row],[ID]],CGTracker[#All],11,FALSE),"No CG Status Found")</f>
        <v>No CG Status Found</v>
      </c>
      <c r="AF956" s="228" t="e">
        <f>MONTH(TEXT(HelpMe7[[#This Row],[Updated Creation Date]],"mmm dd, yyyy hh:mm"))</f>
        <v>#VALUE!</v>
      </c>
      <c r="AG956" s="234" t="e">
        <f>_xlfn.CONCAT(HelpMe7[[#This Row],[Year]],"-M",HelpMe7[[#This Row],[Month]])</f>
        <v>#VALUE!</v>
      </c>
      <c r="AH956" s="228" t="str">
        <f ca="1">IF(HelpMe7[[#This Row],[Age]]&lt;2,"Less than 2",IF(HelpMe7[[#This Row],[Age]]&lt;5,"From 2 to 5",IF(HelpMe7[[#This Row],[Age]]&lt;10,"From 5 to 10","More than 10")))</f>
        <v>More than 10</v>
      </c>
      <c r="AI9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45624.75277777778</v>
      </c>
      <c r="AJ9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7" spans="1:36" ht="26">
      <c r="A957" s="237" t="s">
        <v>7348</v>
      </c>
      <c r="B957" s="224" t="s">
        <v>156</v>
      </c>
      <c r="C957" s="224" t="s">
        <v>795</v>
      </c>
      <c r="D957" s="1" t="s">
        <v>548</v>
      </c>
      <c r="E957" s="224" t="s">
        <v>911</v>
      </c>
      <c r="F957" s="224" t="s">
        <v>518</v>
      </c>
      <c r="G957" s="224" t="s">
        <v>516</v>
      </c>
      <c r="H957" s="224" t="s">
        <v>403</v>
      </c>
      <c r="I957" s="227" t="s">
        <v>7349</v>
      </c>
      <c r="J957" s="225" t="s">
        <v>7350</v>
      </c>
      <c r="K957" s="224" t="s">
        <v>845</v>
      </c>
      <c r="L957" s="225" t="s">
        <v>7351</v>
      </c>
      <c r="M957" s="224" t="s">
        <v>911</v>
      </c>
      <c r="N957" s="224" t="s">
        <v>912</v>
      </c>
      <c r="O957" s="224" t="s">
        <v>964</v>
      </c>
      <c r="P957" s="225" t="s">
        <v>7351</v>
      </c>
      <c r="Q957" s="224" t="s">
        <v>861</v>
      </c>
      <c r="R957" s="225" t="s">
        <v>7352</v>
      </c>
      <c r="S957" s="225" t="s">
        <v>7352</v>
      </c>
      <c r="T957" s="225" t="s">
        <v>7350</v>
      </c>
      <c r="U957" s="224" t="s">
        <v>1260</v>
      </c>
      <c r="V957" s="224" t="s">
        <v>1260</v>
      </c>
      <c r="W957" s="224" t="s">
        <v>850</v>
      </c>
      <c r="X957" s="228" t="str">
        <f>VLOOKUP(HelpMe7[[#This Row],[Technician]],Technicians[#All],3,FALSE)</f>
        <v>Capgemini</v>
      </c>
      <c r="Y957" s="228" t="str">
        <f>VLOOKUP(HelpMe7[[#This Row],[Technician]],Technicians[#All],2,FALSE)</f>
        <v>SAP SD</v>
      </c>
      <c r="Z957" s="230" t="e">
        <f>IF((TEXT("Oct 28, 2024 00:00 AM","mmm dd, yyyy hh:mm") - TEXT(HelpMe7[[#This Row],[Updated Creation Date]],"mmm dd, yyyy hh:mm"))&gt;0, "Yes","No")</f>
        <v>#VALUE!</v>
      </c>
      <c r="AA957" s="230">
        <f ca="1">IF(HelpMe7[[#This Row],[Updated Resolved Date]]="-",NOW()-TEXT(HelpMe7[[#This Row],[Updated Creation Date]],"mmm dd, yyyy hh:mm"),HelpMe7[[#This Row],[Updated Resolved Date]]-HelpMe7[[#This Row],[Updated Creation Date]])</f>
        <v>12.006249999998545</v>
      </c>
      <c r="AB957" s="231" t="e">
        <f>YEAR(TEXT(HelpMe7[[#This Row],[Updated Creation Date]],"mmm dd, yyyy hh:mm"))</f>
        <v>#VALUE!</v>
      </c>
      <c r="AC957" s="228" t="e">
        <f>WEEKNUM(TEXT(HelpMe7[[#This Row],[Updated Creation Date]],"mmm dd, yyyy hh:mm"),2)</f>
        <v>#VALUE!</v>
      </c>
      <c r="AD957" s="228" t="e">
        <f>_xlfn.CONCAT(HelpMe7[[#This Row],[Year]],"-W",HelpMe7[[#This Row],[Week'#]])</f>
        <v>#VALUE!</v>
      </c>
      <c r="AE957" s="228" t="str">
        <f>IFERROR(VLOOKUP(HelpMe7[[#This Row],[ID]],CGTracker[#All],11,FALSE),"No CG Status Found")</f>
        <v>No CG Status Found</v>
      </c>
      <c r="AF957" s="228" t="e">
        <f>MONTH(TEXT(HelpMe7[[#This Row],[Updated Creation Date]],"mmm dd, yyyy hh:mm"))</f>
        <v>#VALUE!</v>
      </c>
      <c r="AG957" s="234" t="e">
        <f>_xlfn.CONCAT(HelpMe7[[#This Row],[Year]],"-M",HelpMe7[[#This Row],[Month]])</f>
        <v>#VALUE!</v>
      </c>
      <c r="AH957" s="228" t="str">
        <f ca="1">IF(HelpMe7[[#This Row],[Age]]&lt;2,"Less than 2",IF(HelpMe7[[#This Row],[Age]]&lt;5,"From 2 to 5",IF(HelpMe7[[#This Row],[Age]]&lt;10,"From 5 to 10","More than 10")))</f>
        <v>More than 10</v>
      </c>
      <c r="AI9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45624.756944444445</v>
      </c>
      <c r="AJ9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45636.763194444444</v>
      </c>
    </row>
    <row r="958" spans="1:36" ht="14.5">
      <c r="A958" s="237" t="s">
        <v>7353</v>
      </c>
      <c r="B958" s="224" t="s">
        <v>117</v>
      </c>
      <c r="C958" s="224" t="s">
        <v>795</v>
      </c>
      <c r="D958" s="1" t="s">
        <v>571</v>
      </c>
      <c r="E958" s="224" t="s">
        <v>1472</v>
      </c>
      <c r="F958" s="224" t="s">
        <v>1260</v>
      </c>
      <c r="G958" s="224" t="s">
        <v>516</v>
      </c>
      <c r="H958" s="224" t="s">
        <v>1521</v>
      </c>
      <c r="I958" s="227" t="s">
        <v>7354</v>
      </c>
      <c r="J958" s="225" t="s">
        <v>7355</v>
      </c>
      <c r="K958" s="224" t="s">
        <v>845</v>
      </c>
      <c r="L958" s="225" t="s">
        <v>1260</v>
      </c>
      <c r="M958" s="224" t="s">
        <v>846</v>
      </c>
      <c r="N958" s="224" t="s">
        <v>1071</v>
      </c>
      <c r="O958" s="224" t="s">
        <v>848</v>
      </c>
      <c r="P958" s="225" t="s">
        <v>7356</v>
      </c>
      <c r="Q958" s="224" t="s">
        <v>795</v>
      </c>
      <c r="R958" s="225" t="s">
        <v>1260</v>
      </c>
      <c r="S958" s="225" t="s">
        <v>7357</v>
      </c>
      <c r="T958" s="225" t="s">
        <v>7355</v>
      </c>
      <c r="U958" s="224" t="s">
        <v>845</v>
      </c>
      <c r="V958" s="224" t="s">
        <v>1260</v>
      </c>
      <c r="W958" s="224" t="s">
        <v>850</v>
      </c>
      <c r="X958" s="228" t="str">
        <f>VLOOKUP(HelpMe7[[#This Row],[Technician]],Technicians[#All],3,FALSE)</f>
        <v>Unkown</v>
      </c>
      <c r="Y958" s="228" t="str">
        <f>VLOOKUP(HelpMe7[[#This Row],[Technician]],Technicians[#All],2,FALSE)</f>
        <v>Unkown</v>
      </c>
      <c r="Z958" s="230" t="e">
        <f>IF((TEXT("Oct 28, 2024 00:00 AM","mmm dd, yyyy hh:mm") - TEXT(HelpMe7[[#This Row],[Updated Creation Date]],"mmm dd, yyyy hh:mm"))&gt;0, "Yes","No")</f>
        <v>#VALUE!</v>
      </c>
      <c r="AA958" s="230">
        <f ca="1">IF(HelpMe7[[#This Row],[Updated Resolved Date]]="-",NOW()-TEXT(HelpMe7[[#This Row],[Updated Creation Date]],"mmm dd, yyyy hh:mm"),HelpMe7[[#This Row],[Updated Resolved Date]]-HelpMe7[[#This Row],[Updated Creation Date]])</f>
        <v>27.157529050920857</v>
      </c>
      <c r="AB958" s="231" t="e">
        <f>YEAR(TEXT(HelpMe7[[#This Row],[Updated Creation Date]],"mmm dd, yyyy hh:mm"))</f>
        <v>#VALUE!</v>
      </c>
      <c r="AC958" s="228" t="e">
        <f>WEEKNUM(TEXT(HelpMe7[[#This Row],[Updated Creation Date]],"mmm dd, yyyy hh:mm"),2)</f>
        <v>#VALUE!</v>
      </c>
      <c r="AD958" s="228" t="e">
        <f>_xlfn.CONCAT(HelpMe7[[#This Row],[Year]],"-W",HelpMe7[[#This Row],[Week'#]])</f>
        <v>#VALUE!</v>
      </c>
      <c r="AE958" s="228" t="str">
        <f>IFERROR(VLOOKUP(HelpMe7[[#This Row],[ID]],CGTracker[#All],11,FALSE),"No CG Status Found")</f>
        <v>No CG Status Found</v>
      </c>
      <c r="AF958" s="228" t="e">
        <f>MONTH(TEXT(HelpMe7[[#This Row],[Updated Creation Date]],"mmm dd, yyyy hh:mm"))</f>
        <v>#VALUE!</v>
      </c>
      <c r="AG958" s="234" t="e">
        <f>_xlfn.CONCAT(HelpMe7[[#This Row],[Year]],"-M",HelpMe7[[#This Row],[Month]])</f>
        <v>#VALUE!</v>
      </c>
      <c r="AH958" s="228" t="str">
        <f ca="1">IF(HelpMe7[[#This Row],[Age]]&lt;2,"Less than 2",IF(HelpMe7[[#This Row],[Age]]&lt;5,"From 2 to 5",IF(HelpMe7[[#This Row],[Age]]&lt;10,"From 5 to 10","More than 10")))</f>
        <v>More than 10</v>
      </c>
      <c r="AI9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45625.62777777778</v>
      </c>
      <c r="AJ9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59" spans="1:36" ht="14.5">
      <c r="A959" s="237" t="s">
        <v>7358</v>
      </c>
      <c r="B959" s="224" t="s">
        <v>156</v>
      </c>
      <c r="C959" s="224" t="s">
        <v>795</v>
      </c>
      <c r="D959" s="1" t="s">
        <v>2193</v>
      </c>
      <c r="E959" s="224" t="s">
        <v>1436</v>
      </c>
      <c r="F959" s="224" t="s">
        <v>843</v>
      </c>
      <c r="G959" s="224" t="s">
        <v>844</v>
      </c>
      <c r="H959" s="224" t="s">
        <v>403</v>
      </c>
      <c r="I959" s="227" t="s">
        <v>7359</v>
      </c>
      <c r="J959" s="225" t="s">
        <v>7360</v>
      </c>
      <c r="K959" s="224" t="s">
        <v>845</v>
      </c>
      <c r="L959" s="225" t="s">
        <v>5176</v>
      </c>
      <c r="M959" s="224" t="s">
        <v>846</v>
      </c>
      <c r="N959" s="224" t="s">
        <v>878</v>
      </c>
      <c r="O959" s="224" t="s">
        <v>848</v>
      </c>
      <c r="P959" s="225" t="s">
        <v>5176</v>
      </c>
      <c r="Q959" s="224" t="s">
        <v>795</v>
      </c>
      <c r="R959" s="225" t="s">
        <v>7361</v>
      </c>
      <c r="S959" s="225" t="s">
        <v>7361</v>
      </c>
      <c r="T959" s="225" t="s">
        <v>7360</v>
      </c>
      <c r="U959" s="224" t="s">
        <v>1260</v>
      </c>
      <c r="V959" s="224" t="s">
        <v>1260</v>
      </c>
      <c r="W959" s="224" t="s">
        <v>850</v>
      </c>
      <c r="X959" s="228" t="str">
        <f>VLOOKUP(HelpMe7[[#This Row],[Technician]],Technicians[#All],3,FALSE)</f>
        <v>RAK Ceramics</v>
      </c>
      <c r="Y959" s="228" t="str">
        <f>VLOOKUP(HelpMe7[[#This Row],[Technician]],Technicians[#All],2,FALSE)</f>
        <v>SAP Basis</v>
      </c>
      <c r="Z959" s="230" t="e">
        <f>IF((TEXT("Oct 28, 2024 00:00 AM","mmm dd, yyyy hh:mm") - TEXT(HelpMe7[[#This Row],[Updated Creation Date]],"mmm dd, yyyy hh:mm"))&gt;0, "Yes","No")</f>
        <v>#VALUE!</v>
      </c>
      <c r="AA959" s="230">
        <f ca="1">IF(HelpMe7[[#This Row],[Updated Resolved Date]]="-",NOW()-TEXT(HelpMe7[[#This Row],[Updated Creation Date]],"mmm dd, yyyy hh:mm"),HelpMe7[[#This Row],[Updated Resolved Date]]-HelpMe7[[#This Row],[Updated Creation Date]])</f>
        <v>4.851388888884685</v>
      </c>
      <c r="AB959" s="231" t="e">
        <f>YEAR(TEXT(HelpMe7[[#This Row],[Updated Creation Date]],"mmm dd, yyyy hh:mm"))</f>
        <v>#VALUE!</v>
      </c>
      <c r="AC959" s="228" t="e">
        <f>WEEKNUM(TEXT(HelpMe7[[#This Row],[Updated Creation Date]],"mmm dd, yyyy hh:mm"),2)</f>
        <v>#VALUE!</v>
      </c>
      <c r="AD959" s="228" t="e">
        <f>_xlfn.CONCAT(HelpMe7[[#This Row],[Year]],"-W",HelpMe7[[#This Row],[Week'#]])</f>
        <v>#VALUE!</v>
      </c>
      <c r="AE959" s="228" t="str">
        <f>IFERROR(VLOOKUP(HelpMe7[[#This Row],[ID]],CGTracker[#All],11,FALSE),"No CG Status Found")</f>
        <v>No CG Status Found</v>
      </c>
      <c r="AF959" s="228" t="e">
        <f>MONTH(TEXT(HelpMe7[[#This Row],[Updated Creation Date]],"mmm dd, yyyy hh:mm"))</f>
        <v>#VALUE!</v>
      </c>
      <c r="AG959" s="234" t="e">
        <f>_xlfn.CONCAT(HelpMe7[[#This Row],[Year]],"-M",HelpMe7[[#This Row],[Month]])</f>
        <v>#VALUE!</v>
      </c>
      <c r="AH959" s="228" t="str">
        <f ca="1">IF(HelpMe7[[#This Row],[Age]]&lt;2,"Less than 2",IF(HelpMe7[[#This Row],[Age]]&lt;5,"From 2 to 5",IF(HelpMe7[[#This Row],[Age]]&lt;10,"From 5 to 10","More than 10")))</f>
        <v>From 2 to 5</v>
      </c>
      <c r="AI9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45626.59652777778</v>
      </c>
      <c r="AJ9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45631.447916666664</v>
      </c>
    </row>
    <row r="960" spans="1:36" ht="14.5">
      <c r="A960" s="237" t="s">
        <v>7362</v>
      </c>
      <c r="B960" s="224" t="s">
        <v>117</v>
      </c>
      <c r="C960" s="224" t="s">
        <v>795</v>
      </c>
      <c r="D960" s="1" t="s">
        <v>1509</v>
      </c>
      <c r="E960" s="224" t="s">
        <v>985</v>
      </c>
      <c r="F960" s="224" t="s">
        <v>223</v>
      </c>
      <c r="G960" s="224" t="s">
        <v>874</v>
      </c>
      <c r="H960" s="224" t="s">
        <v>403</v>
      </c>
      <c r="I960" s="227" t="s">
        <v>7363</v>
      </c>
      <c r="J960" s="225" t="s">
        <v>7360</v>
      </c>
      <c r="K960" s="224" t="s">
        <v>845</v>
      </c>
      <c r="L960" s="225" t="s">
        <v>3639</v>
      </c>
      <c r="M960" s="224" t="s">
        <v>886</v>
      </c>
      <c r="N960" s="224" t="s">
        <v>891</v>
      </c>
      <c r="O960" s="224" t="s">
        <v>920</v>
      </c>
      <c r="P960" s="225" t="s">
        <v>3639</v>
      </c>
      <c r="Q960" s="224" t="s">
        <v>795</v>
      </c>
      <c r="R960" s="225" t="s">
        <v>7364</v>
      </c>
      <c r="S960" s="225" t="s">
        <v>7365</v>
      </c>
      <c r="T960" s="225" t="s">
        <v>7360</v>
      </c>
      <c r="U960" s="224" t="s">
        <v>845</v>
      </c>
      <c r="V960" s="224" t="s">
        <v>7366</v>
      </c>
      <c r="W960" s="224" t="s">
        <v>850</v>
      </c>
      <c r="X960" s="228" t="str">
        <f>VLOOKUP(HelpMe7[[#This Row],[Technician]],Technicians[#All],3,FALSE)</f>
        <v>Capgemini</v>
      </c>
      <c r="Y960" s="228" t="str">
        <f>VLOOKUP(HelpMe7[[#This Row],[Technician]],Technicians[#All],2,FALSE)</f>
        <v>SAP HCM</v>
      </c>
      <c r="Z960" s="230" t="e">
        <f>IF((TEXT("Oct 28, 2024 00:00 AM","mmm dd, yyyy hh:mm") - TEXT(HelpMe7[[#This Row],[Updated Creation Date]],"mmm dd, yyyy hh:mm"))&gt;0, "Yes","No")</f>
        <v>#VALUE!</v>
      </c>
      <c r="AA960" s="230">
        <f ca="1">IF(HelpMe7[[#This Row],[Updated Resolved Date]]="-",NOW()-TEXT(HelpMe7[[#This Row],[Updated Creation Date]],"mmm dd, yyyy hh:mm"),HelpMe7[[#This Row],[Updated Resolved Date]]-HelpMe7[[#This Row],[Updated Creation Date]])</f>
        <v>11.943055555559113</v>
      </c>
      <c r="AB960" s="231" t="e">
        <f>YEAR(TEXT(HelpMe7[[#This Row],[Updated Creation Date]],"mmm dd, yyyy hh:mm"))</f>
        <v>#VALUE!</v>
      </c>
      <c r="AC960" s="228" t="e">
        <f>WEEKNUM(TEXT(HelpMe7[[#This Row],[Updated Creation Date]],"mmm dd, yyyy hh:mm"),2)</f>
        <v>#VALUE!</v>
      </c>
      <c r="AD960" s="228" t="e">
        <f>_xlfn.CONCAT(HelpMe7[[#This Row],[Year]],"-W",HelpMe7[[#This Row],[Week'#]])</f>
        <v>#VALUE!</v>
      </c>
      <c r="AE960" s="228" t="str">
        <f>IFERROR(VLOOKUP(HelpMe7[[#This Row],[ID]],CGTracker[#All],11,FALSE),"No CG Status Found")</f>
        <v>No CG Status Found</v>
      </c>
      <c r="AF960" s="228" t="e">
        <f>MONTH(TEXT(HelpMe7[[#This Row],[Updated Creation Date]],"mmm dd, yyyy hh:mm"))</f>
        <v>#VALUE!</v>
      </c>
      <c r="AG960" s="234" t="e">
        <f>_xlfn.CONCAT(HelpMe7[[#This Row],[Year]],"-M",HelpMe7[[#This Row],[Month]])</f>
        <v>#VALUE!</v>
      </c>
      <c r="AH960" s="228" t="str">
        <f ca="1">IF(HelpMe7[[#This Row],[Age]]&lt;2,"Less than 2",IF(HelpMe7[[#This Row],[Age]]&lt;5,"From 2 to 5",IF(HelpMe7[[#This Row],[Age]]&lt;10,"From 5 to 10","More than 10")))</f>
        <v>More than 10</v>
      </c>
      <c r="AI9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45626.806944444441</v>
      </c>
      <c r="AJ9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45638.75</v>
      </c>
    </row>
    <row r="961" spans="1:36" ht="14.5">
      <c r="A961" s="237" t="s">
        <v>7367</v>
      </c>
      <c r="B961" s="224" t="s">
        <v>156</v>
      </c>
      <c r="C961" s="224" t="s">
        <v>795</v>
      </c>
      <c r="D961" s="1" t="s">
        <v>952</v>
      </c>
      <c r="E961" s="224" t="s">
        <v>953</v>
      </c>
      <c r="F961" s="224" t="s">
        <v>843</v>
      </c>
      <c r="G961" s="224" t="s">
        <v>844</v>
      </c>
      <c r="H961" s="224" t="s">
        <v>403</v>
      </c>
      <c r="I961" s="227" t="s">
        <v>7368</v>
      </c>
      <c r="J961" s="225" t="s">
        <v>7369</v>
      </c>
      <c r="K961" s="224" t="s">
        <v>845</v>
      </c>
      <c r="L961" s="225" t="s">
        <v>6939</v>
      </c>
      <c r="M961" s="224" t="s">
        <v>846</v>
      </c>
      <c r="N961" s="224" t="s">
        <v>912</v>
      </c>
      <c r="O961" s="224" t="s">
        <v>848</v>
      </c>
      <c r="P961" s="225" t="s">
        <v>6939</v>
      </c>
      <c r="Q961" s="224" t="s">
        <v>795</v>
      </c>
      <c r="R961" s="225" t="s">
        <v>7370</v>
      </c>
      <c r="S961" s="225" t="s">
        <v>7370</v>
      </c>
      <c r="T961" s="225" t="s">
        <v>7369</v>
      </c>
      <c r="U961" s="224" t="s">
        <v>1260</v>
      </c>
      <c r="V961" s="224" t="s">
        <v>1260</v>
      </c>
      <c r="W961" s="224" t="s">
        <v>850</v>
      </c>
      <c r="X961" s="228" t="str">
        <f>VLOOKUP(HelpMe7[[#This Row],[Technician]],Technicians[#All],3,FALSE)</f>
        <v>RAK Ceramics</v>
      </c>
      <c r="Y961" s="228" t="str">
        <f>VLOOKUP(HelpMe7[[#This Row],[Technician]],Technicians[#All],2,FALSE)</f>
        <v>SAP Basis</v>
      </c>
      <c r="Z961" s="230" t="e">
        <f>IF((TEXT("Oct 28, 2024 00:00 AM","mmm dd, yyyy hh:mm") - TEXT(HelpMe7[[#This Row],[Updated Creation Date]],"mmm dd, yyyy hh:mm"))&gt;0, "Yes","No")</f>
        <v>#VALUE!</v>
      </c>
      <c r="AA961" s="230">
        <f ca="1">IF(HelpMe7[[#This Row],[Updated Resolved Date]]="-",NOW()-TEXT(HelpMe7[[#This Row],[Updated Creation Date]],"mmm dd, yyyy hh:mm"),HelpMe7[[#This Row],[Updated Resolved Date]]-HelpMe7[[#This Row],[Updated Creation Date]])</f>
        <v>3.8458333333328483</v>
      </c>
      <c r="AB961" s="231" t="e">
        <f>YEAR(TEXT(HelpMe7[[#This Row],[Updated Creation Date]],"mmm dd, yyyy hh:mm"))</f>
        <v>#VALUE!</v>
      </c>
      <c r="AC961" s="228" t="e">
        <f>WEEKNUM(TEXT(HelpMe7[[#This Row],[Updated Creation Date]],"mmm dd, yyyy hh:mm"),2)</f>
        <v>#VALUE!</v>
      </c>
      <c r="AD961" s="228" t="e">
        <f>_xlfn.CONCAT(HelpMe7[[#This Row],[Year]],"-W",HelpMe7[[#This Row],[Week'#]])</f>
        <v>#VALUE!</v>
      </c>
      <c r="AE961" s="228" t="str">
        <f>IFERROR(VLOOKUP(HelpMe7[[#This Row],[ID]],CGTracker[#All],11,FALSE),"No CG Status Found")</f>
        <v>No CG Status Found</v>
      </c>
      <c r="AF961" s="228" t="e">
        <f>MONTH(TEXT(HelpMe7[[#This Row],[Updated Creation Date]],"mmm dd, yyyy hh:mm"))</f>
        <v>#VALUE!</v>
      </c>
      <c r="AG961" s="234" t="e">
        <f>_xlfn.CONCAT(HelpMe7[[#This Row],[Year]],"-M",HelpMe7[[#This Row],[Month]])</f>
        <v>#VALUE!</v>
      </c>
      <c r="AH961" s="228" t="str">
        <f ca="1">IF(HelpMe7[[#This Row],[Age]]&lt;2,"Less than 2",IF(HelpMe7[[#This Row],[Age]]&lt;5,"From 2 to 5",IF(HelpMe7[[#This Row],[Age]]&lt;10,"From 5 to 10","More than 10")))</f>
        <v>From 2 to 5</v>
      </c>
      <c r="AI9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45627.586111111108</v>
      </c>
      <c r="AJ9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45631.431944444441</v>
      </c>
    </row>
    <row r="962" spans="1:36" ht="26">
      <c r="A962" s="237" t="s">
        <v>7371</v>
      </c>
      <c r="B962" s="224" t="s">
        <v>156</v>
      </c>
      <c r="C962" s="224" t="s">
        <v>795</v>
      </c>
      <c r="D962" s="1" t="s">
        <v>1001</v>
      </c>
      <c r="E962" s="224" t="s">
        <v>1002</v>
      </c>
      <c r="F962" s="224" t="s">
        <v>843</v>
      </c>
      <c r="G962" s="224" t="s">
        <v>844</v>
      </c>
      <c r="H962" s="224" t="s">
        <v>403</v>
      </c>
      <c r="I962" s="227" t="s">
        <v>7372</v>
      </c>
      <c r="J962" s="225" t="s">
        <v>7373</v>
      </c>
      <c r="K962" s="224" t="s">
        <v>885</v>
      </c>
      <c r="L962" s="225" t="s">
        <v>6939</v>
      </c>
      <c r="M962" s="224" t="s">
        <v>846</v>
      </c>
      <c r="N962" s="224" t="s">
        <v>959</v>
      </c>
      <c r="O962" s="224" t="s">
        <v>848</v>
      </c>
      <c r="P962" s="225" t="s">
        <v>6939</v>
      </c>
      <c r="Q962" s="224" t="s">
        <v>795</v>
      </c>
      <c r="R962" s="225" t="s">
        <v>7374</v>
      </c>
      <c r="S962" s="225" t="s">
        <v>7374</v>
      </c>
      <c r="T962" s="225" t="s">
        <v>7373</v>
      </c>
      <c r="U962" s="224" t="s">
        <v>1260</v>
      </c>
      <c r="V962" s="224" t="s">
        <v>1260</v>
      </c>
      <c r="W962" s="224" t="s">
        <v>888</v>
      </c>
      <c r="X962" s="228" t="str">
        <f>VLOOKUP(HelpMe7[[#This Row],[Technician]],Technicians[#All],3,FALSE)</f>
        <v>RAK Ceramics</v>
      </c>
      <c r="Y962" s="228" t="str">
        <f>VLOOKUP(HelpMe7[[#This Row],[Technician]],Technicians[#All],2,FALSE)</f>
        <v>SAP Basis</v>
      </c>
      <c r="Z962" s="230" t="e">
        <f>IF((TEXT("Oct 28, 2024 00:00 AM","mmm dd, yyyy hh:mm") - TEXT(HelpMe7[[#This Row],[Updated Creation Date]],"mmm dd, yyyy hh:mm"))&gt;0, "Yes","No")</f>
        <v>#VALUE!</v>
      </c>
      <c r="AA962" s="230">
        <f ca="1">IF(HelpMe7[[#This Row],[Updated Resolved Date]]="-",NOW()-TEXT(HelpMe7[[#This Row],[Updated Creation Date]],"mmm dd, yyyy hh:mm"),HelpMe7[[#This Row],[Updated Resolved Date]]-HelpMe7[[#This Row],[Updated Creation Date]])</f>
        <v>3.0145833333372138</v>
      </c>
      <c r="AB962" s="231" t="e">
        <f>YEAR(TEXT(HelpMe7[[#This Row],[Updated Creation Date]],"mmm dd, yyyy hh:mm"))</f>
        <v>#VALUE!</v>
      </c>
      <c r="AC962" s="228" t="e">
        <f>WEEKNUM(TEXT(HelpMe7[[#This Row],[Updated Creation Date]],"mmm dd, yyyy hh:mm"),2)</f>
        <v>#VALUE!</v>
      </c>
      <c r="AD962" s="228" t="e">
        <f>_xlfn.CONCAT(HelpMe7[[#This Row],[Year]],"-W",HelpMe7[[#This Row],[Week'#]])</f>
        <v>#VALUE!</v>
      </c>
      <c r="AE962" s="228" t="str">
        <f>IFERROR(VLOOKUP(HelpMe7[[#This Row],[ID]],CGTracker[#All],11,FALSE),"No CG Status Found")</f>
        <v>No CG Status Found</v>
      </c>
      <c r="AF962" s="228" t="e">
        <f>MONTH(TEXT(HelpMe7[[#This Row],[Updated Creation Date]],"mmm dd, yyyy hh:mm"))</f>
        <v>#VALUE!</v>
      </c>
      <c r="AG962" s="234" t="e">
        <f>_xlfn.CONCAT(HelpMe7[[#This Row],[Year]],"-M",HelpMe7[[#This Row],[Month]])</f>
        <v>#VALUE!</v>
      </c>
      <c r="AH962" s="228" t="str">
        <f ca="1">IF(HelpMe7[[#This Row],[Age]]&lt;2,"Less than 2",IF(HelpMe7[[#This Row],[Age]]&lt;5,"From 2 to 5",IF(HelpMe7[[#This Row],[Age]]&lt;10,"From 5 to 10","More than 10")))</f>
        <v>From 2 to 5</v>
      </c>
      <c r="AI9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45628.419444444444</v>
      </c>
      <c r="AJ9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45631.434027777781</v>
      </c>
    </row>
    <row r="963" spans="1:36" ht="14.5">
      <c r="A963" s="237" t="s">
        <v>7375</v>
      </c>
      <c r="B963" s="224" t="s">
        <v>117</v>
      </c>
      <c r="C963" s="224" t="s">
        <v>795</v>
      </c>
      <c r="D963" s="1" t="s">
        <v>1541</v>
      </c>
      <c r="E963" s="224" t="s">
        <v>1004</v>
      </c>
      <c r="F963" s="224" t="s">
        <v>843</v>
      </c>
      <c r="G963" s="224" t="s">
        <v>844</v>
      </c>
      <c r="H963" s="224" t="s">
        <v>403</v>
      </c>
      <c r="I963" s="227" t="s">
        <v>7376</v>
      </c>
      <c r="J963" s="225" t="s">
        <v>7377</v>
      </c>
      <c r="K963" s="224" t="s">
        <v>845</v>
      </c>
      <c r="L963" s="225" t="s">
        <v>7378</v>
      </c>
      <c r="M963" s="224" t="s">
        <v>846</v>
      </c>
      <c r="N963" s="224" t="s">
        <v>1005</v>
      </c>
      <c r="O963" s="224" t="s">
        <v>848</v>
      </c>
      <c r="P963" s="225" t="s">
        <v>7378</v>
      </c>
      <c r="Q963" s="224" t="s">
        <v>795</v>
      </c>
      <c r="R963" s="225" t="s">
        <v>7379</v>
      </c>
      <c r="S963" s="225" t="s">
        <v>7379</v>
      </c>
      <c r="T963" s="225" t="s">
        <v>7377</v>
      </c>
      <c r="U963" s="224" t="s">
        <v>885</v>
      </c>
      <c r="V963" s="224" t="s">
        <v>1260</v>
      </c>
      <c r="W963" s="224" t="s">
        <v>850</v>
      </c>
      <c r="X963" s="228" t="str">
        <f>VLOOKUP(HelpMe7[[#This Row],[Technician]],Technicians[#All],3,FALSE)</f>
        <v>RAK Ceramics</v>
      </c>
      <c r="Y963" s="228" t="str">
        <f>VLOOKUP(HelpMe7[[#This Row],[Technician]],Technicians[#All],2,FALSE)</f>
        <v>SAP Basis</v>
      </c>
      <c r="Z963" s="230" t="e">
        <f>IF((TEXT("Oct 28, 2024 00:00 AM","mmm dd, yyyy hh:mm") - TEXT(HelpMe7[[#This Row],[Updated Creation Date]],"mmm dd, yyyy hh:mm"))&gt;0, "Yes","No")</f>
        <v>#VALUE!</v>
      </c>
      <c r="AA963" s="230">
        <f ca="1">IF(HelpMe7[[#This Row],[Updated Resolved Date]]="-",NOW()-TEXT(HelpMe7[[#This Row],[Updated Creation Date]],"mmm dd, yyyy hh:mm"),HelpMe7[[#This Row],[Updated Resolved Date]]-HelpMe7[[#This Row],[Updated Creation Date]])</f>
        <v>8.15625</v>
      </c>
      <c r="AB963" s="231" t="e">
        <f>YEAR(TEXT(HelpMe7[[#This Row],[Updated Creation Date]],"mmm dd, yyyy hh:mm"))</f>
        <v>#VALUE!</v>
      </c>
      <c r="AC963" s="228" t="e">
        <f>WEEKNUM(TEXT(HelpMe7[[#This Row],[Updated Creation Date]],"mmm dd, yyyy hh:mm"),2)</f>
        <v>#VALUE!</v>
      </c>
      <c r="AD963" s="228" t="e">
        <f>_xlfn.CONCAT(HelpMe7[[#This Row],[Year]],"-W",HelpMe7[[#This Row],[Week'#]])</f>
        <v>#VALUE!</v>
      </c>
      <c r="AE963" s="228" t="str">
        <f>IFERROR(VLOOKUP(HelpMe7[[#This Row],[ID]],CGTracker[#All],11,FALSE),"No CG Status Found")</f>
        <v>No CG Status Found</v>
      </c>
      <c r="AF963" s="228" t="e">
        <f>MONTH(TEXT(HelpMe7[[#This Row],[Updated Creation Date]],"mmm dd, yyyy hh:mm"))</f>
        <v>#VALUE!</v>
      </c>
      <c r="AG963" s="234" t="e">
        <f>_xlfn.CONCAT(HelpMe7[[#This Row],[Year]],"-M",HelpMe7[[#This Row],[Month]])</f>
        <v>#VALUE!</v>
      </c>
      <c r="AH963" s="228" t="str">
        <f ca="1">IF(HelpMe7[[#This Row],[Age]]&lt;2,"Less than 2",IF(HelpMe7[[#This Row],[Age]]&lt;5,"From 2 to 5",IF(HelpMe7[[#This Row],[Age]]&lt;10,"From 5 to 10","More than 10")))</f>
        <v>From 5 to 10</v>
      </c>
      <c r="AI9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45628.5625</v>
      </c>
      <c r="AJ9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964" spans="1:36" ht="14.5">
      <c r="A964" s="237" t="s">
        <v>7380</v>
      </c>
      <c r="B964" s="224" t="s">
        <v>156</v>
      </c>
      <c r="C964" s="224" t="s">
        <v>795</v>
      </c>
      <c r="D964" s="1" t="s">
        <v>1505</v>
      </c>
      <c r="E964" s="224" t="s">
        <v>1249</v>
      </c>
      <c r="F964" s="224" t="s">
        <v>843</v>
      </c>
      <c r="G964" s="224" t="s">
        <v>844</v>
      </c>
      <c r="H964" s="224" t="s">
        <v>403</v>
      </c>
      <c r="I964" s="227" t="s">
        <v>7381</v>
      </c>
      <c r="J964" s="225" t="s">
        <v>7382</v>
      </c>
      <c r="K964" s="224" t="s">
        <v>845</v>
      </c>
      <c r="L964" s="225" t="s">
        <v>6939</v>
      </c>
      <c r="M964" s="224" t="s">
        <v>846</v>
      </c>
      <c r="N964" s="224" t="s">
        <v>860</v>
      </c>
      <c r="O964" s="224" t="s">
        <v>848</v>
      </c>
      <c r="P964" s="225" t="s">
        <v>6939</v>
      </c>
      <c r="Q964" s="224" t="s">
        <v>795</v>
      </c>
      <c r="R964" s="225" t="s">
        <v>7383</v>
      </c>
      <c r="S964" s="225" t="s">
        <v>7383</v>
      </c>
      <c r="T964" s="225" t="s">
        <v>7382</v>
      </c>
      <c r="U964" s="224" t="s">
        <v>1260</v>
      </c>
      <c r="V964" s="224" t="s">
        <v>1260</v>
      </c>
      <c r="W964" s="224" t="s">
        <v>850</v>
      </c>
      <c r="X964" s="228" t="str">
        <f>VLOOKUP(HelpMe7[[#This Row],[Technician]],Technicians[#All],3,FALSE)</f>
        <v>RAK Ceramics</v>
      </c>
      <c r="Y964" s="228" t="str">
        <f>VLOOKUP(HelpMe7[[#This Row],[Technician]],Technicians[#All],2,FALSE)</f>
        <v>SAP Basis</v>
      </c>
      <c r="Z964" s="230" t="e">
        <f>IF((TEXT("Oct 28, 2024 00:00 AM","mmm dd, yyyy hh:mm") - TEXT(HelpMe7[[#This Row],[Updated Creation Date]],"mmm dd, yyyy hh:mm"))&gt;0, "Yes","No")</f>
        <v>#VALUE!</v>
      </c>
      <c r="AA964" s="230">
        <f ca="1">IF(HelpMe7[[#This Row],[Updated Resolved Date]]="-",NOW()-TEXT(HelpMe7[[#This Row],[Updated Creation Date]],"mmm dd, yyyy hh:mm"),HelpMe7[[#This Row],[Updated Resolved Date]]-HelpMe7[[#This Row],[Updated Creation Date]])</f>
        <v>2.4388888888861402</v>
      </c>
      <c r="AB964" s="231" t="e">
        <f>YEAR(TEXT(HelpMe7[[#This Row],[Updated Creation Date]],"mmm dd, yyyy hh:mm"))</f>
        <v>#VALUE!</v>
      </c>
      <c r="AC964" s="228" t="e">
        <f>WEEKNUM(TEXT(HelpMe7[[#This Row],[Updated Creation Date]],"mmm dd, yyyy hh:mm"),2)</f>
        <v>#VALUE!</v>
      </c>
      <c r="AD964" s="228" t="e">
        <f>_xlfn.CONCAT(HelpMe7[[#This Row],[Year]],"-W",HelpMe7[[#This Row],[Week'#]])</f>
        <v>#VALUE!</v>
      </c>
      <c r="AE964" s="228" t="str">
        <f>IFERROR(VLOOKUP(HelpMe7[[#This Row],[ID]],CGTracker[#All],11,FALSE),"No CG Status Found")</f>
        <v>No CG Status Found</v>
      </c>
      <c r="AF964" s="228" t="e">
        <f>MONTH(TEXT(HelpMe7[[#This Row],[Updated Creation Date]],"mmm dd, yyyy hh:mm"))</f>
        <v>#VALUE!</v>
      </c>
      <c r="AG964" s="234" t="e">
        <f>_xlfn.CONCAT(HelpMe7[[#This Row],[Year]],"-M",HelpMe7[[#This Row],[Month]])</f>
        <v>#VALUE!</v>
      </c>
      <c r="AH964" s="228" t="str">
        <f ca="1">IF(HelpMe7[[#This Row],[Age]]&lt;2,"Less than 2",IF(HelpMe7[[#This Row],[Age]]&lt;5,"From 2 to 5",IF(HelpMe7[[#This Row],[Age]]&lt;10,"From 5 to 10","More than 10")))</f>
        <v>From 2 to 5</v>
      </c>
      <c r="AI9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45628.998611111114</v>
      </c>
      <c r="AJ9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45631.4375</v>
      </c>
    </row>
    <row r="965" spans="1:36" ht="26">
      <c r="A965" s="237" t="s">
        <v>7384</v>
      </c>
      <c r="B965" s="224" t="s">
        <v>156</v>
      </c>
      <c r="C965" s="224" t="s">
        <v>906</v>
      </c>
      <c r="D965" s="1" t="s">
        <v>563</v>
      </c>
      <c r="E965" s="224" t="s">
        <v>1024</v>
      </c>
      <c r="F965" s="224" t="s">
        <v>518</v>
      </c>
      <c r="G965" s="224" t="s">
        <v>942</v>
      </c>
      <c r="H965" s="224" t="s">
        <v>746</v>
      </c>
      <c r="I965" s="227" t="s">
        <v>7385</v>
      </c>
      <c r="J965" s="225" t="s">
        <v>7386</v>
      </c>
      <c r="K965" s="224" t="s">
        <v>845</v>
      </c>
      <c r="L965" s="225" t="s">
        <v>1260</v>
      </c>
      <c r="M965" s="224" t="s">
        <v>1024</v>
      </c>
      <c r="N965" s="224" t="s">
        <v>860</v>
      </c>
      <c r="O965" s="224" t="s">
        <v>848</v>
      </c>
      <c r="P965" s="225" t="s">
        <v>7347</v>
      </c>
      <c r="Q965" s="224" t="s">
        <v>861</v>
      </c>
      <c r="R965" s="225" t="s">
        <v>1260</v>
      </c>
      <c r="S965" s="225" t="s">
        <v>7387</v>
      </c>
      <c r="T965" s="225" t="s">
        <v>7386</v>
      </c>
      <c r="U965" s="224" t="s">
        <v>1260</v>
      </c>
      <c r="V965" s="224" t="s">
        <v>1260</v>
      </c>
      <c r="W965" s="224" t="s">
        <v>850</v>
      </c>
      <c r="X965" s="228" t="str">
        <f>VLOOKUP(HelpMe7[[#This Row],[Technician]],Technicians[#All],3,FALSE)</f>
        <v>Capgemini</v>
      </c>
      <c r="Y965" s="228" t="str">
        <f>VLOOKUP(HelpMe7[[#This Row],[Technician]],Technicians[#All],2,FALSE)</f>
        <v>SAP SD</v>
      </c>
      <c r="Z965" s="230" t="e">
        <f>IF((TEXT("Oct 28, 2024 00:00 AM","mmm dd, yyyy hh:mm") - TEXT(HelpMe7[[#This Row],[Updated Creation Date]],"mmm dd, yyyy hh:mm"))&gt;0, "Yes","No")</f>
        <v>#VALUE!</v>
      </c>
      <c r="AA965" s="230">
        <f ca="1">IF(HelpMe7[[#This Row],[Updated Resolved Date]]="-",NOW()-TEXT(HelpMe7[[#This Row],[Updated Creation Date]],"mmm dd, yyyy hh:mm"),HelpMe7[[#This Row],[Updated Resolved Date]]-HelpMe7[[#This Row],[Updated Creation Date]])</f>
        <v>24.395029050923767</v>
      </c>
      <c r="AB965" s="231" t="e">
        <f>YEAR(TEXT(HelpMe7[[#This Row],[Updated Creation Date]],"mmm dd, yyyy hh:mm"))</f>
        <v>#VALUE!</v>
      </c>
      <c r="AC965" s="228" t="e">
        <f>WEEKNUM(TEXT(HelpMe7[[#This Row],[Updated Creation Date]],"mmm dd, yyyy hh:mm"),2)</f>
        <v>#VALUE!</v>
      </c>
      <c r="AD965" s="228" t="e">
        <f>_xlfn.CONCAT(HelpMe7[[#This Row],[Year]],"-W",HelpMe7[[#This Row],[Week'#]])</f>
        <v>#VALUE!</v>
      </c>
      <c r="AE965" s="228" t="str">
        <f>IFERROR(VLOOKUP(HelpMe7[[#This Row],[ID]],CGTracker[#All],11,FALSE),"No CG Status Found")</f>
        <v>No CG Status Found</v>
      </c>
      <c r="AF965" s="228" t="e">
        <f>MONTH(TEXT(HelpMe7[[#This Row],[Updated Creation Date]],"mmm dd, yyyy hh:mm"))</f>
        <v>#VALUE!</v>
      </c>
      <c r="AG965" s="234" t="e">
        <f>_xlfn.CONCAT(HelpMe7[[#This Row],[Year]],"-M",HelpMe7[[#This Row],[Month]])</f>
        <v>#VALUE!</v>
      </c>
      <c r="AH965" s="228" t="str">
        <f ca="1">IF(HelpMe7[[#This Row],[Age]]&lt;2,"Less than 2",IF(HelpMe7[[#This Row],[Age]]&lt;5,"From 2 to 5",IF(HelpMe7[[#This Row],[Age]]&lt;10,"From 5 to 10","More than 10")))</f>
        <v>More than 10</v>
      </c>
      <c r="AI9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45628.390277777777</v>
      </c>
      <c r="AJ9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66" spans="1:36" ht="14.5">
      <c r="A966" s="237" t="s">
        <v>7388</v>
      </c>
      <c r="B966" s="224" t="s">
        <v>156</v>
      </c>
      <c r="C966" s="224" t="s">
        <v>906</v>
      </c>
      <c r="D966" s="1" t="s">
        <v>624</v>
      </c>
      <c r="E966" s="224" t="s">
        <v>1873</v>
      </c>
      <c r="F966" s="224" t="s">
        <v>941</v>
      </c>
      <c r="G966" s="224" t="s">
        <v>942</v>
      </c>
      <c r="H966" s="224" t="s">
        <v>403</v>
      </c>
      <c r="I966" s="227" t="s">
        <v>6895</v>
      </c>
      <c r="J966" s="225" t="s">
        <v>7389</v>
      </c>
      <c r="K966" s="224" t="s">
        <v>845</v>
      </c>
      <c r="L966" s="225" t="s">
        <v>7390</v>
      </c>
      <c r="M966" s="224" t="s">
        <v>1873</v>
      </c>
      <c r="N966" s="224" t="s">
        <v>860</v>
      </c>
      <c r="O966" s="224" t="s">
        <v>848</v>
      </c>
      <c r="P966" s="225" t="s">
        <v>7390</v>
      </c>
      <c r="Q966" s="224" t="s">
        <v>861</v>
      </c>
      <c r="R966" s="225" t="s">
        <v>7391</v>
      </c>
      <c r="S966" s="225" t="s">
        <v>7392</v>
      </c>
      <c r="T966" s="225" t="s">
        <v>7389</v>
      </c>
      <c r="U966" s="224" t="s">
        <v>1260</v>
      </c>
      <c r="V966" s="224" t="s">
        <v>1260</v>
      </c>
      <c r="W966" s="224" t="s">
        <v>850</v>
      </c>
      <c r="X966" s="228" t="str">
        <f>VLOOKUP(HelpMe7[[#This Row],[Technician]],Technicians[#All],3,FALSE)</f>
        <v>Capgemini</v>
      </c>
      <c r="Y966" s="228" t="str">
        <f>VLOOKUP(HelpMe7[[#This Row],[Technician]],Technicians[#All],2,FALSE)</f>
        <v>SAP FICO</v>
      </c>
      <c r="Z966" s="230" t="e">
        <f>IF((TEXT("Oct 28, 2024 00:00 AM","mmm dd, yyyy hh:mm") - TEXT(HelpMe7[[#This Row],[Updated Creation Date]],"mmm dd, yyyy hh:mm"))&gt;0, "Yes","No")</f>
        <v>#VALUE!</v>
      </c>
      <c r="AA966" s="230">
        <f ca="1">IF(HelpMe7[[#This Row],[Updated Resolved Date]]="-",NOW()-TEXT(HelpMe7[[#This Row],[Updated Creation Date]],"mmm dd, yyyy hh:mm"),HelpMe7[[#This Row],[Updated Resolved Date]]-HelpMe7[[#This Row],[Updated Creation Date]])</f>
        <v>6.9666666666671517</v>
      </c>
      <c r="AB966" s="231" t="e">
        <f>YEAR(TEXT(HelpMe7[[#This Row],[Updated Creation Date]],"mmm dd, yyyy hh:mm"))</f>
        <v>#VALUE!</v>
      </c>
      <c r="AC966" s="228" t="e">
        <f>WEEKNUM(TEXT(HelpMe7[[#This Row],[Updated Creation Date]],"mmm dd, yyyy hh:mm"),2)</f>
        <v>#VALUE!</v>
      </c>
      <c r="AD966" s="228" t="e">
        <f>_xlfn.CONCAT(HelpMe7[[#This Row],[Year]],"-W",HelpMe7[[#This Row],[Week'#]])</f>
        <v>#VALUE!</v>
      </c>
      <c r="AE966" s="228" t="str">
        <f>IFERROR(VLOOKUP(HelpMe7[[#This Row],[ID]],CGTracker[#All],11,FALSE),"No CG Status Found")</f>
        <v>No CG Status Found</v>
      </c>
      <c r="AF966" s="228" t="e">
        <f>MONTH(TEXT(HelpMe7[[#This Row],[Updated Creation Date]],"mmm dd, yyyy hh:mm"))</f>
        <v>#VALUE!</v>
      </c>
      <c r="AG966" s="234" t="e">
        <f>_xlfn.CONCAT(HelpMe7[[#This Row],[Year]],"-M",HelpMe7[[#This Row],[Month]])</f>
        <v>#VALUE!</v>
      </c>
      <c r="AH966" s="228" t="str">
        <f ca="1">IF(HelpMe7[[#This Row],[Age]]&lt;2,"Less than 2",IF(HelpMe7[[#This Row],[Age]]&lt;5,"From 2 to 5",IF(HelpMe7[[#This Row],[Age]]&lt;10,"From 5 to 10","More than 10")))</f>
        <v>From 5 to 10</v>
      </c>
      <c r="AI9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45629.455555555556</v>
      </c>
      <c r="AJ9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45636.422222222223</v>
      </c>
    </row>
    <row r="967" spans="1:36" ht="14.5">
      <c r="A967" s="237" t="s">
        <v>7393</v>
      </c>
      <c r="B967" s="224" t="s">
        <v>156</v>
      </c>
      <c r="C967" s="224" t="s">
        <v>861</v>
      </c>
      <c r="D967" s="1" t="s">
        <v>726</v>
      </c>
      <c r="E967" s="224" t="s">
        <v>966</v>
      </c>
      <c r="F967" s="224" t="s">
        <v>870</v>
      </c>
      <c r="G967" s="224" t="s">
        <v>864</v>
      </c>
      <c r="H967" s="224" t="s">
        <v>403</v>
      </c>
      <c r="I967" s="227" t="s">
        <v>7394</v>
      </c>
      <c r="J967" s="225" t="s">
        <v>7395</v>
      </c>
      <c r="K967" s="224" t="s">
        <v>845</v>
      </c>
      <c r="L967" s="225" t="s">
        <v>5024</v>
      </c>
      <c r="M967" s="224" t="s">
        <v>966</v>
      </c>
      <c r="N967" s="224" t="s">
        <v>968</v>
      </c>
      <c r="O967" s="224" t="s">
        <v>848</v>
      </c>
      <c r="P967" s="225" t="s">
        <v>5024</v>
      </c>
      <c r="Q967" s="224" t="s">
        <v>795</v>
      </c>
      <c r="R967" s="225" t="s">
        <v>7396</v>
      </c>
      <c r="S967" s="225" t="s">
        <v>7396</v>
      </c>
      <c r="T967" s="225" t="s">
        <v>7395</v>
      </c>
      <c r="U967" s="224" t="s">
        <v>1260</v>
      </c>
      <c r="V967" s="224" t="s">
        <v>1260</v>
      </c>
      <c r="W967" s="224" t="s">
        <v>850</v>
      </c>
      <c r="X967" s="228" t="str">
        <f>VLOOKUP(HelpMe7[[#This Row],[Technician]],Technicians[#All],3,FALSE)</f>
        <v>Capgemini</v>
      </c>
      <c r="Y967" s="228" t="str">
        <f>VLOOKUP(HelpMe7[[#This Row],[Technician]],Technicians[#All],2,FALSE)</f>
        <v>SAP MM</v>
      </c>
      <c r="Z967" s="230" t="e">
        <f>IF((TEXT("Oct 28, 2024 00:00 AM","mmm dd, yyyy hh:mm") - TEXT(HelpMe7[[#This Row],[Updated Creation Date]],"mmm dd, yyyy hh:mm"))&gt;0, "Yes","No")</f>
        <v>#VALUE!</v>
      </c>
      <c r="AA967" s="230">
        <f ca="1">IF(HelpMe7[[#This Row],[Updated Resolved Date]]="-",NOW()-TEXT(HelpMe7[[#This Row],[Updated Creation Date]],"mmm dd, yyyy hh:mm"),HelpMe7[[#This Row],[Updated Resolved Date]]-HelpMe7[[#This Row],[Updated Creation Date]])</f>
        <v>4.8680555555547471</v>
      </c>
      <c r="AB967" s="231" t="e">
        <f>YEAR(TEXT(HelpMe7[[#This Row],[Updated Creation Date]],"mmm dd, yyyy hh:mm"))</f>
        <v>#VALUE!</v>
      </c>
      <c r="AC967" s="228" t="e">
        <f>WEEKNUM(TEXT(HelpMe7[[#This Row],[Updated Creation Date]],"mmm dd, yyyy hh:mm"),2)</f>
        <v>#VALUE!</v>
      </c>
      <c r="AD967" s="228" t="e">
        <f>_xlfn.CONCAT(HelpMe7[[#This Row],[Year]],"-W",HelpMe7[[#This Row],[Week'#]])</f>
        <v>#VALUE!</v>
      </c>
      <c r="AE967" s="228" t="str">
        <f>IFERROR(VLOOKUP(HelpMe7[[#This Row],[ID]],CGTracker[#All],11,FALSE),"No CG Status Found")</f>
        <v>No CG Status Found</v>
      </c>
      <c r="AF967" s="228" t="e">
        <f>MONTH(TEXT(HelpMe7[[#This Row],[Updated Creation Date]],"mmm dd, yyyy hh:mm"))</f>
        <v>#VALUE!</v>
      </c>
      <c r="AG967" s="234" t="e">
        <f>_xlfn.CONCAT(HelpMe7[[#This Row],[Year]],"-M",HelpMe7[[#This Row],[Month]])</f>
        <v>#VALUE!</v>
      </c>
      <c r="AH967" s="228" t="str">
        <f ca="1">IF(HelpMe7[[#This Row],[Age]]&lt;2,"Less than 2",IF(HelpMe7[[#This Row],[Age]]&lt;5,"From 2 to 5",IF(HelpMe7[[#This Row],[Age]]&lt;10,"From 5 to 10","More than 10")))</f>
        <v>From 2 to 5</v>
      </c>
      <c r="AI9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v>
      </c>
      <c r="AJ9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45635.518055555556</v>
      </c>
    </row>
    <row r="968" spans="1:36" ht="14.5">
      <c r="A968" s="237" t="s">
        <v>7397</v>
      </c>
      <c r="B968" s="224" t="s">
        <v>117</v>
      </c>
      <c r="C968" s="224" t="s">
        <v>795</v>
      </c>
      <c r="D968" s="1" t="s">
        <v>1241</v>
      </c>
      <c r="E968" s="224" t="s">
        <v>1094</v>
      </c>
      <c r="F968" s="224" t="s">
        <v>843</v>
      </c>
      <c r="G968" s="224" t="s">
        <v>844</v>
      </c>
      <c r="H968" s="224" t="s">
        <v>403</v>
      </c>
      <c r="I968" s="227" t="s">
        <v>7398</v>
      </c>
      <c r="J968" s="225" t="s">
        <v>7399</v>
      </c>
      <c r="K968" s="224" t="s">
        <v>845</v>
      </c>
      <c r="L968" s="225" t="s">
        <v>6939</v>
      </c>
      <c r="M968" s="224" t="s">
        <v>1094</v>
      </c>
      <c r="N968" s="224" t="s">
        <v>1214</v>
      </c>
      <c r="O968" s="224" t="s">
        <v>848</v>
      </c>
      <c r="P968" s="225" t="s">
        <v>6939</v>
      </c>
      <c r="Q968" s="224" t="s">
        <v>795</v>
      </c>
      <c r="R968" s="225" t="s">
        <v>7400</v>
      </c>
      <c r="S968" s="225" t="s">
        <v>7400</v>
      </c>
      <c r="T968" s="225" t="s">
        <v>7399</v>
      </c>
      <c r="U968" s="224" t="s">
        <v>885</v>
      </c>
      <c r="V968" s="224" t="s">
        <v>1260</v>
      </c>
      <c r="W968" s="224" t="s">
        <v>850</v>
      </c>
      <c r="X968" s="228" t="str">
        <f>VLOOKUP(HelpMe7[[#This Row],[Technician]],Technicians[#All],3,FALSE)</f>
        <v>RAK Ceramics</v>
      </c>
      <c r="Y968" s="228" t="str">
        <f>VLOOKUP(HelpMe7[[#This Row],[Technician]],Technicians[#All],2,FALSE)</f>
        <v>SAP Basis</v>
      </c>
      <c r="Z968" s="230" t="e">
        <f>IF((TEXT("Oct 28, 2024 00:00 AM","mmm dd, yyyy hh:mm") - TEXT(HelpMe7[[#This Row],[Updated Creation Date]],"mmm dd, yyyy hh:mm"))&gt;0, "Yes","No")</f>
        <v>#VALUE!</v>
      </c>
      <c r="AA968" s="230">
        <f ca="1">IF(HelpMe7[[#This Row],[Updated Resolved Date]]="-",NOW()-TEXT(HelpMe7[[#This Row],[Updated Creation Date]],"mmm dd, yyyy hh:mm"),HelpMe7[[#This Row],[Updated Resolved Date]]-HelpMe7[[#This Row],[Updated Creation Date]])</f>
        <v>1.0340277777795563</v>
      </c>
      <c r="AB968" s="231" t="e">
        <f>YEAR(TEXT(HelpMe7[[#This Row],[Updated Creation Date]],"mmm dd, yyyy hh:mm"))</f>
        <v>#VALUE!</v>
      </c>
      <c r="AC968" s="228" t="e">
        <f>WEEKNUM(TEXT(HelpMe7[[#This Row],[Updated Creation Date]],"mmm dd, yyyy hh:mm"),2)</f>
        <v>#VALUE!</v>
      </c>
      <c r="AD968" s="228" t="e">
        <f>_xlfn.CONCAT(HelpMe7[[#This Row],[Year]],"-W",HelpMe7[[#This Row],[Week'#]])</f>
        <v>#VALUE!</v>
      </c>
      <c r="AE968" s="228" t="str">
        <f>IFERROR(VLOOKUP(HelpMe7[[#This Row],[ID]],CGTracker[#All],11,FALSE),"No CG Status Found")</f>
        <v>No CG Status Found</v>
      </c>
      <c r="AF968" s="228" t="e">
        <f>MONTH(TEXT(HelpMe7[[#This Row],[Updated Creation Date]],"mmm dd, yyyy hh:mm"))</f>
        <v>#VALUE!</v>
      </c>
      <c r="AG968" s="234" t="e">
        <f>_xlfn.CONCAT(HelpMe7[[#This Row],[Year]],"-M",HelpMe7[[#This Row],[Month]])</f>
        <v>#VALUE!</v>
      </c>
      <c r="AH968" s="228" t="str">
        <f ca="1">IF(HelpMe7[[#This Row],[Age]]&lt;2,"Less than 2",IF(HelpMe7[[#This Row],[Age]]&lt;5,"From 2 to 5",IF(HelpMe7[[#This Row],[Age]]&lt;10,"From 5 to 10","More than 10")))</f>
        <v>Less than 2</v>
      </c>
      <c r="AI9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45630.401388888888</v>
      </c>
      <c r="AJ9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45631.435416666667</v>
      </c>
    </row>
    <row r="969" spans="1:36" ht="26">
      <c r="A969" s="237" t="s">
        <v>7401</v>
      </c>
      <c r="B969" s="224" t="s">
        <v>117</v>
      </c>
      <c r="C969" s="224" t="s">
        <v>861</v>
      </c>
      <c r="D969" s="1" t="s">
        <v>1718</v>
      </c>
      <c r="E969" s="224" t="s">
        <v>1332</v>
      </c>
      <c r="F969" s="224" t="s">
        <v>1260</v>
      </c>
      <c r="G969" s="224" t="s">
        <v>844</v>
      </c>
      <c r="H969" s="224" t="s">
        <v>1521</v>
      </c>
      <c r="I969" s="227" t="s">
        <v>7402</v>
      </c>
      <c r="J969" s="225" t="s">
        <v>7403</v>
      </c>
      <c r="K969" s="224" t="s">
        <v>885</v>
      </c>
      <c r="L969" s="225" t="s">
        <v>1260</v>
      </c>
      <c r="M969" s="224" t="s">
        <v>1332</v>
      </c>
      <c r="N969" s="224" t="s">
        <v>939</v>
      </c>
      <c r="O969" s="224" t="s">
        <v>848</v>
      </c>
      <c r="P969" s="225" t="s">
        <v>7370</v>
      </c>
      <c r="Q969" s="224" t="s">
        <v>795</v>
      </c>
      <c r="R969" s="225" t="s">
        <v>1260</v>
      </c>
      <c r="S969" s="225" t="s">
        <v>1260</v>
      </c>
      <c r="T969" s="225" t="s">
        <v>7403</v>
      </c>
      <c r="U969" s="224" t="s">
        <v>885</v>
      </c>
      <c r="V969" s="224" t="s">
        <v>1260</v>
      </c>
      <c r="W969" s="224" t="s">
        <v>888</v>
      </c>
      <c r="X969" s="228" t="str">
        <f>VLOOKUP(HelpMe7[[#This Row],[Technician]],Technicians[#All],3,FALSE)</f>
        <v>Unkown</v>
      </c>
      <c r="Y969" s="228" t="str">
        <f>VLOOKUP(HelpMe7[[#This Row],[Technician]],Technicians[#All],2,FALSE)</f>
        <v>Unkown</v>
      </c>
      <c r="Z969" s="230" t="e">
        <f>IF((TEXT("Oct 28, 2024 00:00 AM","mmm dd, yyyy hh:mm") - TEXT(HelpMe7[[#This Row],[Updated Creation Date]],"mmm dd, yyyy hh:mm"))&gt;0, "Yes","No")</f>
        <v>#VALUE!</v>
      </c>
      <c r="AA969" s="230">
        <f ca="1">IF(HelpMe7[[#This Row],[Updated Resolved Date]]="-",NOW()-TEXT(HelpMe7[[#This Row],[Updated Creation Date]],"mmm dd, yyyy hh:mm"),HelpMe7[[#This Row],[Updated Resolved Date]]-HelpMe7[[#This Row],[Updated Creation Date]])</f>
        <v>22.165862384259526</v>
      </c>
      <c r="AB969" s="231" t="e">
        <f>YEAR(TEXT(HelpMe7[[#This Row],[Updated Creation Date]],"mmm dd, yyyy hh:mm"))</f>
        <v>#VALUE!</v>
      </c>
      <c r="AC969" s="228" t="e">
        <f>WEEKNUM(TEXT(HelpMe7[[#This Row],[Updated Creation Date]],"mmm dd, yyyy hh:mm"),2)</f>
        <v>#VALUE!</v>
      </c>
      <c r="AD969" s="228" t="e">
        <f>_xlfn.CONCAT(HelpMe7[[#This Row],[Year]],"-W",HelpMe7[[#This Row],[Week'#]])</f>
        <v>#VALUE!</v>
      </c>
      <c r="AE969" s="228" t="str">
        <f>IFERROR(VLOOKUP(HelpMe7[[#This Row],[ID]],CGTracker[#All],11,FALSE),"No CG Status Found")</f>
        <v>No CG Status Found</v>
      </c>
      <c r="AF969" s="228" t="e">
        <f>MONTH(TEXT(HelpMe7[[#This Row],[Updated Creation Date]],"mmm dd, yyyy hh:mm"))</f>
        <v>#VALUE!</v>
      </c>
      <c r="AG969" s="234" t="e">
        <f>_xlfn.CONCAT(HelpMe7[[#This Row],[Year]],"-M",HelpMe7[[#This Row],[Month]])</f>
        <v>#VALUE!</v>
      </c>
      <c r="AH969" s="228" t="str">
        <f ca="1">IF(HelpMe7[[#This Row],[Age]]&lt;2,"Less than 2",IF(HelpMe7[[#This Row],[Age]]&lt;5,"From 2 to 5",IF(HelpMe7[[#This Row],[Age]]&lt;10,"From 5 to 10","More than 10")))</f>
        <v>More than 10</v>
      </c>
      <c r="AI9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45630.619444444441</v>
      </c>
      <c r="AJ9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0" spans="1:36" ht="26">
      <c r="A970" s="237" t="s">
        <v>7404</v>
      </c>
      <c r="B970" s="224" t="s">
        <v>156</v>
      </c>
      <c r="C970" s="224" t="s">
        <v>906</v>
      </c>
      <c r="D970" s="1" t="s">
        <v>2165</v>
      </c>
      <c r="E970" s="224" t="s">
        <v>2166</v>
      </c>
      <c r="F970" s="224" t="s">
        <v>603</v>
      </c>
      <c r="G970" s="224" t="s">
        <v>899</v>
      </c>
      <c r="H970" s="224" t="s">
        <v>268</v>
      </c>
      <c r="I970" s="227" t="s">
        <v>7405</v>
      </c>
      <c r="J970" s="225" t="s">
        <v>7406</v>
      </c>
      <c r="K970" s="224" t="s">
        <v>845</v>
      </c>
      <c r="L970" s="225" t="s">
        <v>1260</v>
      </c>
      <c r="M970" s="224" t="s">
        <v>947</v>
      </c>
      <c r="N970" s="224" t="s">
        <v>880</v>
      </c>
      <c r="O970" s="224" t="s">
        <v>848</v>
      </c>
      <c r="P970" s="225" t="s">
        <v>7407</v>
      </c>
      <c r="Q970" s="224" t="s">
        <v>861</v>
      </c>
      <c r="R970" s="225" t="s">
        <v>1260</v>
      </c>
      <c r="S970" s="225" t="s">
        <v>7408</v>
      </c>
      <c r="T970" s="225" t="s">
        <v>7406</v>
      </c>
      <c r="U970" s="224" t="s">
        <v>1260</v>
      </c>
      <c r="V970" s="224" t="s">
        <v>1260</v>
      </c>
      <c r="W970" s="224" t="s">
        <v>945</v>
      </c>
      <c r="X970" s="228" t="str">
        <f>VLOOKUP(HelpMe7[[#This Row],[Technician]],Technicians[#All],3,FALSE)</f>
        <v>RAK Ceramics</v>
      </c>
      <c r="Y970" s="228" t="str">
        <f>VLOOKUP(HelpMe7[[#This Row],[Technician]],Technicians[#All],2,FALSE)</f>
        <v>SAP ABAP</v>
      </c>
      <c r="Z970" s="230" t="e">
        <f>IF((TEXT("Oct 28, 2024 00:00 AM","mmm dd, yyyy hh:mm") - TEXT(HelpMe7[[#This Row],[Updated Creation Date]],"mmm dd, yyyy hh:mm"))&gt;0, "Yes","No")</f>
        <v>#VALUE!</v>
      </c>
      <c r="AA970" s="230">
        <f ca="1">IF(HelpMe7[[#This Row],[Updated Resolved Date]]="-",NOW()-TEXT(HelpMe7[[#This Row],[Updated Creation Date]],"mmm dd, yyyy hh:mm"),HelpMe7[[#This Row],[Updated Resolved Date]]-HelpMe7[[#This Row],[Updated Creation Date]])</f>
        <v>20.346417939814273</v>
      </c>
      <c r="AB970" s="231" t="e">
        <f>YEAR(TEXT(HelpMe7[[#This Row],[Updated Creation Date]],"mmm dd, yyyy hh:mm"))</f>
        <v>#VALUE!</v>
      </c>
      <c r="AC970" s="228" t="e">
        <f>WEEKNUM(TEXT(HelpMe7[[#This Row],[Updated Creation Date]],"mmm dd, yyyy hh:mm"),2)</f>
        <v>#VALUE!</v>
      </c>
      <c r="AD970" s="228" t="e">
        <f>_xlfn.CONCAT(HelpMe7[[#This Row],[Year]],"-W",HelpMe7[[#This Row],[Week'#]])</f>
        <v>#VALUE!</v>
      </c>
      <c r="AE970" s="228" t="str">
        <f>IFERROR(VLOOKUP(HelpMe7[[#This Row],[ID]],CGTracker[#All],11,FALSE),"No CG Status Found")</f>
        <v>No CG Status Found</v>
      </c>
      <c r="AF970" s="228" t="e">
        <f>MONTH(TEXT(HelpMe7[[#This Row],[Updated Creation Date]],"mmm dd, yyyy hh:mm"))</f>
        <v>#VALUE!</v>
      </c>
      <c r="AG970" s="234" t="e">
        <f>_xlfn.CONCAT(HelpMe7[[#This Row],[Year]],"-M",HelpMe7[[#This Row],[Month]])</f>
        <v>#VALUE!</v>
      </c>
      <c r="AH970" s="228" t="str">
        <f ca="1">IF(HelpMe7[[#This Row],[Age]]&lt;2,"Less than 2",IF(HelpMe7[[#This Row],[Age]]&lt;5,"From 2 to 5",IF(HelpMe7[[#This Row],[Age]]&lt;10,"From 5 to 10","More than 10")))</f>
        <v>More than 10</v>
      </c>
      <c r="AI9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45632.438888888886</v>
      </c>
      <c r="AJ9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1" spans="1:36" ht="14.5">
      <c r="A971" s="237" t="s">
        <v>7409</v>
      </c>
      <c r="B971" s="224" t="s">
        <v>156</v>
      </c>
      <c r="C971" s="224" t="s">
        <v>795</v>
      </c>
      <c r="D971" s="1" t="s">
        <v>1110</v>
      </c>
      <c r="E971" s="224" t="s">
        <v>1111</v>
      </c>
      <c r="F971" s="224" t="s">
        <v>843</v>
      </c>
      <c r="G971" s="224" t="s">
        <v>844</v>
      </c>
      <c r="H971" s="224" t="s">
        <v>403</v>
      </c>
      <c r="I971" s="227" t="s">
        <v>7410</v>
      </c>
      <c r="J971" s="225" t="s">
        <v>7411</v>
      </c>
      <c r="K971" s="224" t="s">
        <v>845</v>
      </c>
      <c r="L971" s="225" t="s">
        <v>6939</v>
      </c>
      <c r="M971" s="224" t="s">
        <v>1111</v>
      </c>
      <c r="N971" s="224" t="s">
        <v>997</v>
      </c>
      <c r="O971" s="224" t="s">
        <v>848</v>
      </c>
      <c r="P971" s="225" t="s">
        <v>6939</v>
      </c>
      <c r="Q971" s="224" t="s">
        <v>795</v>
      </c>
      <c r="R971" s="225" t="s">
        <v>7412</v>
      </c>
      <c r="S971" s="225" t="s">
        <v>7413</v>
      </c>
      <c r="T971" s="225" t="s">
        <v>7411</v>
      </c>
      <c r="U971" s="224" t="s">
        <v>1260</v>
      </c>
      <c r="V971" s="224" t="s">
        <v>1260</v>
      </c>
      <c r="W971" s="224" t="s">
        <v>850</v>
      </c>
      <c r="X971" s="228" t="str">
        <f>VLOOKUP(HelpMe7[[#This Row],[Technician]],Technicians[#All],3,FALSE)</f>
        <v>RAK Ceramics</v>
      </c>
      <c r="Y971" s="228" t="str">
        <f>VLOOKUP(HelpMe7[[#This Row],[Technician]],Technicians[#All],2,FALSE)</f>
        <v>SAP Basis</v>
      </c>
      <c r="Z971" s="230" t="e">
        <f>IF((TEXT("Oct 28, 2024 00:00 AM","mmm dd, yyyy hh:mm") - TEXT(HelpMe7[[#This Row],[Updated Creation Date]],"mmm dd, yyyy hh:mm"))&gt;0, "Yes","No")</f>
        <v>#VALUE!</v>
      </c>
      <c r="AA971" s="230">
        <f ca="1">IF(HelpMe7[[#This Row],[Updated Resolved Date]]="-",NOW()-TEXT(HelpMe7[[#This Row],[Updated Creation Date]],"mmm dd, yyyy hh:mm"),HelpMe7[[#This Row],[Updated Resolved Date]]-HelpMe7[[#This Row],[Updated Creation Date]])</f>
        <v>0.99583333333430346</v>
      </c>
      <c r="AB971" s="231" t="e">
        <f>YEAR(TEXT(HelpMe7[[#This Row],[Updated Creation Date]],"mmm dd, yyyy hh:mm"))</f>
        <v>#VALUE!</v>
      </c>
      <c r="AC971" s="228" t="e">
        <f>WEEKNUM(TEXT(HelpMe7[[#This Row],[Updated Creation Date]],"mmm dd, yyyy hh:mm"),2)</f>
        <v>#VALUE!</v>
      </c>
      <c r="AD971" s="228" t="e">
        <f>_xlfn.CONCAT(HelpMe7[[#This Row],[Year]],"-W",HelpMe7[[#This Row],[Week'#]])</f>
        <v>#VALUE!</v>
      </c>
      <c r="AE971" s="228" t="str">
        <f>IFERROR(VLOOKUP(HelpMe7[[#This Row],[ID]],CGTracker[#All],11,FALSE),"No CG Status Found")</f>
        <v>No CG Status Found</v>
      </c>
      <c r="AF971" s="228" t="e">
        <f>MONTH(TEXT(HelpMe7[[#This Row],[Updated Creation Date]],"mmm dd, yyyy hh:mm"))</f>
        <v>#VALUE!</v>
      </c>
      <c r="AG971" s="234" t="e">
        <f>_xlfn.CONCAT(HelpMe7[[#This Row],[Year]],"-M",HelpMe7[[#This Row],[Month]])</f>
        <v>#VALUE!</v>
      </c>
      <c r="AH971" s="228" t="str">
        <f ca="1">IF(HelpMe7[[#This Row],[Age]]&lt;2,"Less than 2",IF(HelpMe7[[#This Row],[Age]]&lt;5,"From 2 to 5",IF(HelpMe7[[#This Row],[Age]]&lt;10,"From 5 to 10","More than 10")))</f>
        <v>Less than 2</v>
      </c>
      <c r="AI9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45630.438888888886</v>
      </c>
      <c r="AJ9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45631.43472222222</v>
      </c>
    </row>
    <row r="972" spans="1:36" ht="26">
      <c r="A972" s="237" t="s">
        <v>7414</v>
      </c>
      <c r="B972" s="224" t="s">
        <v>117</v>
      </c>
      <c r="C972" s="224" t="s">
        <v>906</v>
      </c>
      <c r="D972" s="1" t="s">
        <v>657</v>
      </c>
      <c r="E972" s="224" t="s">
        <v>955</v>
      </c>
      <c r="F972" s="224" t="s">
        <v>867</v>
      </c>
      <c r="G972" s="224" t="s">
        <v>855</v>
      </c>
      <c r="H972" s="224" t="s">
        <v>268</v>
      </c>
      <c r="I972" s="227" t="s">
        <v>7415</v>
      </c>
      <c r="J972" s="225" t="s">
        <v>7416</v>
      </c>
      <c r="K972" s="224" t="s">
        <v>845</v>
      </c>
      <c r="L972" s="225" t="s">
        <v>1260</v>
      </c>
      <c r="M972" s="224" t="s">
        <v>955</v>
      </c>
      <c r="N972" s="224" t="s">
        <v>956</v>
      </c>
      <c r="O972" s="224" t="s">
        <v>848</v>
      </c>
      <c r="P972" s="225" t="s">
        <v>7417</v>
      </c>
      <c r="Q972" s="224" t="s">
        <v>861</v>
      </c>
      <c r="R972" s="225" t="s">
        <v>1260</v>
      </c>
      <c r="S972" s="225" t="s">
        <v>1260</v>
      </c>
      <c r="T972" s="225" t="s">
        <v>7416</v>
      </c>
      <c r="U972" s="224" t="s">
        <v>885</v>
      </c>
      <c r="V972" s="224" t="s">
        <v>1260</v>
      </c>
      <c r="W972" s="224" t="s">
        <v>850</v>
      </c>
      <c r="X972" s="228" t="str">
        <f>VLOOKUP(HelpMe7[[#This Row],[Technician]],Technicians[#All],3,FALSE)</f>
        <v>Capgemini</v>
      </c>
      <c r="Y972" s="228" t="str">
        <f>VLOOKUP(HelpMe7[[#This Row],[Technician]],Technicians[#All],2,FALSE)</f>
        <v>SAP PP</v>
      </c>
      <c r="Z972" s="230" t="e">
        <f>IF((TEXT("Oct 28, 2024 00:00 AM","mmm dd, yyyy hh:mm") - TEXT(HelpMe7[[#This Row],[Updated Creation Date]],"mmm dd, yyyy hh:mm"))&gt;0, "Yes","No")</f>
        <v>#VALUE!</v>
      </c>
      <c r="AA972" s="230">
        <f ca="1">IF(HelpMe7[[#This Row],[Updated Resolved Date]]="-",NOW()-TEXT(HelpMe7[[#This Row],[Updated Creation Date]],"mmm dd, yyyy hh:mm"),HelpMe7[[#This Row],[Updated Resolved Date]]-HelpMe7[[#This Row],[Updated Creation Date]])</f>
        <v>21.317945717586554</v>
      </c>
      <c r="AB972" s="231" t="e">
        <f>YEAR(TEXT(HelpMe7[[#This Row],[Updated Creation Date]],"mmm dd, yyyy hh:mm"))</f>
        <v>#VALUE!</v>
      </c>
      <c r="AC972" s="228" t="e">
        <f>WEEKNUM(TEXT(HelpMe7[[#This Row],[Updated Creation Date]],"mmm dd, yyyy hh:mm"),2)</f>
        <v>#VALUE!</v>
      </c>
      <c r="AD972" s="228" t="e">
        <f>_xlfn.CONCAT(HelpMe7[[#This Row],[Year]],"-W",HelpMe7[[#This Row],[Week'#]])</f>
        <v>#VALUE!</v>
      </c>
      <c r="AE972" s="228" t="str">
        <f>IFERROR(VLOOKUP(HelpMe7[[#This Row],[ID]],CGTracker[#All],11,FALSE),"No CG Status Found")</f>
        <v>No CG Status Found</v>
      </c>
      <c r="AF972" s="228" t="e">
        <f>MONTH(TEXT(HelpMe7[[#This Row],[Updated Creation Date]],"mmm dd, yyyy hh:mm"))</f>
        <v>#VALUE!</v>
      </c>
      <c r="AG972" s="234" t="e">
        <f>_xlfn.CONCAT(HelpMe7[[#This Row],[Year]],"-M",HelpMe7[[#This Row],[Month]])</f>
        <v>#VALUE!</v>
      </c>
      <c r="AH972" s="228" t="str">
        <f ca="1">IF(HelpMe7[[#This Row],[Age]]&lt;2,"Less than 2",IF(HelpMe7[[#This Row],[Age]]&lt;5,"From 2 to 5",IF(HelpMe7[[#This Row],[Age]]&lt;10,"From 5 to 10","More than 10")))</f>
        <v>More than 10</v>
      </c>
      <c r="AI9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45631.467361111114</v>
      </c>
      <c r="AJ9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3" spans="1:36" ht="14.5">
      <c r="A973" s="237" t="s">
        <v>7418</v>
      </c>
      <c r="B973" s="224" t="s">
        <v>156</v>
      </c>
      <c r="C973" s="224" t="s">
        <v>795</v>
      </c>
      <c r="D973" s="1" t="s">
        <v>2414</v>
      </c>
      <c r="E973" s="224" t="s">
        <v>1756</v>
      </c>
      <c r="F973" s="224" t="s">
        <v>941</v>
      </c>
      <c r="G973" s="224" t="s">
        <v>942</v>
      </c>
      <c r="H973" s="224" t="s">
        <v>268</v>
      </c>
      <c r="I973" s="227" t="s">
        <v>7419</v>
      </c>
      <c r="J973" s="225" t="s">
        <v>7420</v>
      </c>
      <c r="K973" s="224" t="s">
        <v>845</v>
      </c>
      <c r="L973" s="225" t="s">
        <v>1260</v>
      </c>
      <c r="M973" s="224" t="s">
        <v>846</v>
      </c>
      <c r="N973" s="224" t="s">
        <v>1610</v>
      </c>
      <c r="O973" s="224" t="s">
        <v>848</v>
      </c>
      <c r="P973" s="225" t="s">
        <v>7421</v>
      </c>
      <c r="Q973" s="224" t="s">
        <v>795</v>
      </c>
      <c r="R973" s="225" t="s">
        <v>1260</v>
      </c>
      <c r="S973" s="225" t="s">
        <v>7422</v>
      </c>
      <c r="T973" s="225" t="s">
        <v>7420</v>
      </c>
      <c r="U973" s="224" t="s">
        <v>1260</v>
      </c>
      <c r="V973" s="224" t="s">
        <v>7423</v>
      </c>
      <c r="W973" s="224" t="s">
        <v>850</v>
      </c>
      <c r="X973" s="228" t="str">
        <f>VLOOKUP(HelpMe7[[#This Row],[Technician]],Technicians[#All],3,FALSE)</f>
        <v>Capgemini</v>
      </c>
      <c r="Y973" s="228" t="str">
        <f>VLOOKUP(HelpMe7[[#This Row],[Technician]],Technicians[#All],2,FALSE)</f>
        <v>SAP FICO</v>
      </c>
      <c r="Z973" s="230" t="e">
        <f>IF((TEXT("Oct 28, 2024 00:00 AM","mmm dd, yyyy hh:mm") - TEXT(HelpMe7[[#This Row],[Updated Creation Date]],"mmm dd, yyyy hh:mm"))&gt;0, "Yes","No")</f>
        <v>#VALUE!</v>
      </c>
      <c r="AA973" s="230">
        <f ca="1">IF(HelpMe7[[#This Row],[Updated Resolved Date]]="-",NOW()-TEXT(HelpMe7[[#This Row],[Updated Creation Date]],"mmm dd, yyyy hh:mm"),HelpMe7[[#This Row],[Updated Resolved Date]]-HelpMe7[[#This Row],[Updated Creation Date]])</f>
        <v>23.360306828697503</v>
      </c>
      <c r="AB973" s="231" t="e">
        <f>YEAR(TEXT(HelpMe7[[#This Row],[Updated Creation Date]],"mmm dd, yyyy hh:mm"))</f>
        <v>#VALUE!</v>
      </c>
      <c r="AC973" s="228" t="e">
        <f>WEEKNUM(TEXT(HelpMe7[[#This Row],[Updated Creation Date]],"mmm dd, yyyy hh:mm"),2)</f>
        <v>#VALUE!</v>
      </c>
      <c r="AD973" s="228" t="e">
        <f>_xlfn.CONCAT(HelpMe7[[#This Row],[Year]],"-W",HelpMe7[[#This Row],[Week'#]])</f>
        <v>#VALUE!</v>
      </c>
      <c r="AE973" s="228" t="str">
        <f>IFERROR(VLOOKUP(HelpMe7[[#This Row],[ID]],CGTracker[#All],11,FALSE),"No CG Status Found")</f>
        <v>No CG Status Found</v>
      </c>
      <c r="AF973" s="228" t="e">
        <f>MONTH(TEXT(HelpMe7[[#This Row],[Updated Creation Date]],"mmm dd, yyyy hh:mm"))</f>
        <v>#VALUE!</v>
      </c>
      <c r="AG973" s="234" t="e">
        <f>_xlfn.CONCAT(HelpMe7[[#This Row],[Year]],"-M",HelpMe7[[#This Row],[Month]])</f>
        <v>#VALUE!</v>
      </c>
      <c r="AH973" s="228" t="str">
        <f ca="1">IF(HelpMe7[[#This Row],[Age]]&lt;2,"Less than 2",IF(HelpMe7[[#This Row],[Age]]&lt;5,"From 2 to 5",IF(HelpMe7[[#This Row],[Age]]&lt;10,"From 5 to 10","More than 10")))</f>
        <v>More than 10</v>
      </c>
      <c r="AI9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45629.425000000003</v>
      </c>
      <c r="AJ9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4" spans="1:36" ht="14.5">
      <c r="A974" s="237" t="s">
        <v>7424</v>
      </c>
      <c r="B974" s="224" t="s">
        <v>156</v>
      </c>
      <c r="C974" s="224" t="s">
        <v>795</v>
      </c>
      <c r="D974" s="1" t="s">
        <v>1571</v>
      </c>
      <c r="E974" s="224" t="s">
        <v>1568</v>
      </c>
      <c r="F974" s="224" t="s">
        <v>1062</v>
      </c>
      <c r="G974" s="224" t="s">
        <v>864</v>
      </c>
      <c r="H974" s="224" t="s">
        <v>268</v>
      </c>
      <c r="I974" s="227" t="s">
        <v>7425</v>
      </c>
      <c r="J974" s="225" t="s">
        <v>7426</v>
      </c>
      <c r="K974" s="224" t="s">
        <v>845</v>
      </c>
      <c r="L974" s="225" t="s">
        <v>1260</v>
      </c>
      <c r="M974" s="224" t="s">
        <v>846</v>
      </c>
      <c r="N974" s="224" t="s">
        <v>1348</v>
      </c>
      <c r="O974" s="224" t="s">
        <v>848</v>
      </c>
      <c r="P974" s="225" t="s">
        <v>7427</v>
      </c>
      <c r="Q974" s="224" t="s">
        <v>795</v>
      </c>
      <c r="R974" s="225" t="s">
        <v>1260</v>
      </c>
      <c r="S974" s="225" t="s">
        <v>1260</v>
      </c>
      <c r="T974" s="225" t="s">
        <v>7426</v>
      </c>
      <c r="U974" s="224" t="s">
        <v>1260</v>
      </c>
      <c r="V974" s="224" t="s">
        <v>1260</v>
      </c>
      <c r="W974" s="224" t="s">
        <v>850</v>
      </c>
      <c r="X974" s="228" t="str">
        <f>VLOOKUP(HelpMe7[[#This Row],[Technician]],Technicians[#All],3,FALSE)</f>
        <v>RAK Ceramics</v>
      </c>
      <c r="Y974" s="228" t="str">
        <f>VLOOKUP(HelpMe7[[#This Row],[Technician]],Technicians[#All],2,FALSE)</f>
        <v>SAP MM</v>
      </c>
      <c r="Z974" s="230" t="e">
        <f>IF((TEXT("Oct 28, 2024 00:00 AM","mmm dd, yyyy hh:mm") - TEXT(HelpMe7[[#This Row],[Updated Creation Date]],"mmm dd, yyyy hh:mm"))&gt;0, "Yes","No")</f>
        <v>#VALUE!</v>
      </c>
      <c r="AA974" s="230">
        <f ca="1">IF(HelpMe7[[#This Row],[Updated Resolved Date]]="-",NOW()-TEXT(HelpMe7[[#This Row],[Updated Creation Date]],"mmm dd, yyyy hh:mm"),HelpMe7[[#This Row],[Updated Resolved Date]]-HelpMe7[[#This Row],[Updated Creation Date]])</f>
        <v>22.326279050925223</v>
      </c>
      <c r="AB974" s="231" t="e">
        <f>YEAR(TEXT(HelpMe7[[#This Row],[Updated Creation Date]],"mmm dd, yyyy hh:mm"))</f>
        <v>#VALUE!</v>
      </c>
      <c r="AC974" s="228" t="e">
        <f>WEEKNUM(TEXT(HelpMe7[[#This Row],[Updated Creation Date]],"mmm dd, yyyy hh:mm"),2)</f>
        <v>#VALUE!</v>
      </c>
      <c r="AD974" s="228" t="e">
        <f>_xlfn.CONCAT(HelpMe7[[#This Row],[Year]],"-W",HelpMe7[[#This Row],[Week'#]])</f>
        <v>#VALUE!</v>
      </c>
      <c r="AE974" s="228" t="str">
        <f>IFERROR(VLOOKUP(HelpMe7[[#This Row],[ID]],CGTracker[#All],11,FALSE),"No CG Status Found")</f>
        <v>No CG Status Found</v>
      </c>
      <c r="AF974" s="228" t="e">
        <f>MONTH(TEXT(HelpMe7[[#This Row],[Updated Creation Date]],"mmm dd, yyyy hh:mm"))</f>
        <v>#VALUE!</v>
      </c>
      <c r="AG974" s="234" t="e">
        <f>_xlfn.CONCAT(HelpMe7[[#This Row],[Year]],"-M",HelpMe7[[#This Row],[Month]])</f>
        <v>#VALUE!</v>
      </c>
      <c r="AH974" s="228" t="str">
        <f ca="1">IF(HelpMe7[[#This Row],[Age]]&lt;2,"Less than 2",IF(HelpMe7[[#This Row],[Age]]&lt;5,"From 2 to 5",IF(HelpMe7[[#This Row],[Age]]&lt;10,"From 5 to 10","More than 10")))</f>
        <v>More than 10</v>
      </c>
      <c r="AI9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45630.459027777775</v>
      </c>
      <c r="AJ9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5" spans="1:36" ht="14.5">
      <c r="A975" s="237" t="s">
        <v>7428</v>
      </c>
      <c r="B975" s="224" t="s">
        <v>117</v>
      </c>
      <c r="C975" s="224" t="s">
        <v>795</v>
      </c>
      <c r="D975" s="1" t="s">
        <v>1625</v>
      </c>
      <c r="E975" s="224" t="s">
        <v>897</v>
      </c>
      <c r="F975" s="224" t="s">
        <v>843</v>
      </c>
      <c r="G975" s="224" t="s">
        <v>844</v>
      </c>
      <c r="H975" s="224" t="s">
        <v>131</v>
      </c>
      <c r="I975" s="227" t="s">
        <v>7429</v>
      </c>
      <c r="J975" s="225" t="s">
        <v>7430</v>
      </c>
      <c r="K975" s="224" t="s">
        <v>845</v>
      </c>
      <c r="L975" s="225" t="s">
        <v>1260</v>
      </c>
      <c r="M975" s="224" t="s">
        <v>846</v>
      </c>
      <c r="N975" s="224" t="s">
        <v>860</v>
      </c>
      <c r="O975" s="224" t="s">
        <v>848</v>
      </c>
      <c r="P975" s="225" t="s">
        <v>7431</v>
      </c>
      <c r="Q975" s="224" t="s">
        <v>795</v>
      </c>
      <c r="R975" s="225" t="s">
        <v>1260</v>
      </c>
      <c r="S975" s="225" t="s">
        <v>7431</v>
      </c>
      <c r="T975" s="225" t="s">
        <v>7430</v>
      </c>
      <c r="U975" s="224" t="s">
        <v>885</v>
      </c>
      <c r="V975" s="224" t="s">
        <v>1260</v>
      </c>
      <c r="W975" s="224" t="s">
        <v>850</v>
      </c>
      <c r="X975" s="228" t="str">
        <f>VLOOKUP(HelpMe7[[#This Row],[Technician]],Technicians[#All],3,FALSE)</f>
        <v>RAK Ceramics</v>
      </c>
      <c r="Y975" s="228" t="str">
        <f>VLOOKUP(HelpMe7[[#This Row],[Technician]],Technicians[#All],2,FALSE)</f>
        <v>SAP Basis</v>
      </c>
      <c r="Z975" s="230" t="e">
        <f>IF((TEXT("Oct 28, 2024 00:00 AM","mmm dd, yyyy hh:mm") - TEXT(HelpMe7[[#This Row],[Updated Creation Date]],"mmm dd, yyyy hh:mm"))&gt;0, "Yes","No")</f>
        <v>#VALUE!</v>
      </c>
      <c r="AA975" s="230">
        <f ca="1">IF(HelpMe7[[#This Row],[Updated Resolved Date]]="-",NOW()-TEXT(HelpMe7[[#This Row],[Updated Creation Date]],"mmm dd, yyyy hh:mm"),HelpMe7[[#This Row],[Updated Resolved Date]]-HelpMe7[[#This Row],[Updated Creation Date]])</f>
        <v>22.28808460647997</v>
      </c>
      <c r="AB975" s="231" t="e">
        <f>YEAR(TEXT(HelpMe7[[#This Row],[Updated Creation Date]],"mmm dd, yyyy hh:mm"))</f>
        <v>#VALUE!</v>
      </c>
      <c r="AC975" s="228" t="e">
        <f>WEEKNUM(TEXT(HelpMe7[[#This Row],[Updated Creation Date]],"mmm dd, yyyy hh:mm"),2)</f>
        <v>#VALUE!</v>
      </c>
      <c r="AD975" s="228" t="e">
        <f>_xlfn.CONCAT(HelpMe7[[#This Row],[Year]],"-W",HelpMe7[[#This Row],[Week'#]])</f>
        <v>#VALUE!</v>
      </c>
      <c r="AE975" s="228" t="str">
        <f>IFERROR(VLOOKUP(HelpMe7[[#This Row],[ID]],CGTracker[#All],11,FALSE),"No CG Status Found")</f>
        <v>No CG Status Found</v>
      </c>
      <c r="AF975" s="228" t="e">
        <f>MONTH(TEXT(HelpMe7[[#This Row],[Updated Creation Date]],"mmm dd, yyyy hh:mm"))</f>
        <v>#VALUE!</v>
      </c>
      <c r="AG975" s="234" t="e">
        <f>_xlfn.CONCAT(HelpMe7[[#This Row],[Year]],"-M",HelpMe7[[#This Row],[Month]])</f>
        <v>#VALUE!</v>
      </c>
      <c r="AH975" s="228" t="str">
        <f ca="1">IF(HelpMe7[[#This Row],[Age]]&lt;2,"Less than 2",IF(HelpMe7[[#This Row],[Age]]&lt;5,"From 2 to 5",IF(HelpMe7[[#This Row],[Age]]&lt;10,"From 5 to 10","More than 10")))</f>
        <v>More than 10</v>
      </c>
      <c r="AI9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45630.49722222222</v>
      </c>
      <c r="AJ9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76" spans="1:36" ht="14.5">
      <c r="A976" s="237" t="s">
        <v>7432</v>
      </c>
      <c r="B976" s="224" t="s">
        <v>156</v>
      </c>
      <c r="C976" s="224" t="s">
        <v>795</v>
      </c>
      <c r="D976" s="1" t="s">
        <v>1254</v>
      </c>
      <c r="E976" s="224" t="s">
        <v>1255</v>
      </c>
      <c r="F976" s="224" t="s">
        <v>518</v>
      </c>
      <c r="G976" s="224" t="s">
        <v>516</v>
      </c>
      <c r="H976" s="224" t="s">
        <v>403</v>
      </c>
      <c r="I976" s="227" t="s">
        <v>7433</v>
      </c>
      <c r="J976" s="225" t="s">
        <v>7434</v>
      </c>
      <c r="K976" s="224" t="s">
        <v>845</v>
      </c>
      <c r="L976" s="225" t="s">
        <v>7435</v>
      </c>
      <c r="M976" s="224" t="s">
        <v>846</v>
      </c>
      <c r="N976" s="224" t="s">
        <v>880</v>
      </c>
      <c r="O976" s="224" t="s">
        <v>848</v>
      </c>
      <c r="P976" s="225" t="s">
        <v>7435</v>
      </c>
      <c r="Q976" s="224" t="s">
        <v>795</v>
      </c>
      <c r="R976" s="225" t="s">
        <v>7436</v>
      </c>
      <c r="S976" s="225" t="s">
        <v>7436</v>
      </c>
      <c r="T976" s="225" t="s">
        <v>7434</v>
      </c>
      <c r="U976" s="224" t="s">
        <v>1260</v>
      </c>
      <c r="V976" s="224" t="s">
        <v>1260</v>
      </c>
      <c r="W976" s="224" t="s">
        <v>850</v>
      </c>
      <c r="X976" s="228" t="str">
        <f>VLOOKUP(HelpMe7[[#This Row],[Technician]],Technicians[#All],3,FALSE)</f>
        <v>Capgemini</v>
      </c>
      <c r="Y976" s="228" t="str">
        <f>VLOOKUP(HelpMe7[[#This Row],[Technician]],Technicians[#All],2,FALSE)</f>
        <v>SAP SD</v>
      </c>
      <c r="Z976" s="230" t="e">
        <f>IF((TEXT("Oct 28, 2024 00:00 AM","mmm dd, yyyy hh:mm") - TEXT(HelpMe7[[#This Row],[Updated Creation Date]],"mmm dd, yyyy hh:mm"))&gt;0, "Yes","No")</f>
        <v>#VALUE!</v>
      </c>
      <c r="AA976" s="230">
        <f ca="1">IF(HelpMe7[[#This Row],[Updated Resolved Date]]="-",NOW()-TEXT(HelpMe7[[#This Row],[Updated Creation Date]],"mmm dd, yyyy hh:mm"),HelpMe7[[#This Row],[Updated Resolved Date]]-HelpMe7[[#This Row],[Updated Creation Date]])</f>
        <v>1.8840277777781012</v>
      </c>
      <c r="AB976" s="231" t="e">
        <f>YEAR(TEXT(HelpMe7[[#This Row],[Updated Creation Date]],"mmm dd, yyyy hh:mm"))</f>
        <v>#VALUE!</v>
      </c>
      <c r="AC976" s="228" t="e">
        <f>WEEKNUM(TEXT(HelpMe7[[#This Row],[Updated Creation Date]],"mmm dd, yyyy hh:mm"),2)</f>
        <v>#VALUE!</v>
      </c>
      <c r="AD976" s="228" t="e">
        <f>_xlfn.CONCAT(HelpMe7[[#This Row],[Year]],"-W",HelpMe7[[#This Row],[Week'#]])</f>
        <v>#VALUE!</v>
      </c>
      <c r="AE976" s="228" t="str">
        <f>IFERROR(VLOOKUP(HelpMe7[[#This Row],[ID]],CGTracker[#All],11,FALSE),"No CG Status Found")</f>
        <v>No CG Status Found</v>
      </c>
      <c r="AF976" s="228" t="e">
        <f>MONTH(TEXT(HelpMe7[[#This Row],[Updated Creation Date]],"mmm dd, yyyy hh:mm"))</f>
        <v>#VALUE!</v>
      </c>
      <c r="AG976" s="234" t="e">
        <f>_xlfn.CONCAT(HelpMe7[[#This Row],[Year]],"-M",HelpMe7[[#This Row],[Month]])</f>
        <v>#VALUE!</v>
      </c>
      <c r="AH976" s="228" t="str">
        <f ca="1">IF(HelpMe7[[#This Row],[Age]]&lt;2,"Less than 2",IF(HelpMe7[[#This Row],[Age]]&lt;5,"From 2 to 5",IF(HelpMe7[[#This Row],[Age]]&lt;10,"From 5 to 10","More than 10")))</f>
        <v>Less than 2</v>
      </c>
      <c r="AI9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45630.519444444442</v>
      </c>
      <c r="AJ9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45632.40347222222</v>
      </c>
    </row>
    <row r="977" spans="1:36" ht="26">
      <c r="A977" s="237" t="s">
        <v>7437</v>
      </c>
      <c r="B977" s="224" t="s">
        <v>156</v>
      </c>
      <c r="C977" s="224" t="s">
        <v>861</v>
      </c>
      <c r="D977" s="1" t="s">
        <v>1586</v>
      </c>
      <c r="E977" s="224" t="s">
        <v>1335</v>
      </c>
      <c r="F977" s="224" t="s">
        <v>867</v>
      </c>
      <c r="G977" s="224" t="s">
        <v>942</v>
      </c>
      <c r="H977" s="224" t="s">
        <v>403</v>
      </c>
      <c r="I977" s="227" t="s">
        <v>7438</v>
      </c>
      <c r="J977" s="225" t="s">
        <v>7439</v>
      </c>
      <c r="K977" s="224" t="s">
        <v>845</v>
      </c>
      <c r="L977" s="225" t="s">
        <v>6887</v>
      </c>
      <c r="M977" s="224" t="s">
        <v>1587</v>
      </c>
      <c r="N977" s="224" t="s">
        <v>1020</v>
      </c>
      <c r="O977" s="224" t="s">
        <v>964</v>
      </c>
      <c r="P977" s="225" t="s">
        <v>6887</v>
      </c>
      <c r="Q977" s="224" t="s">
        <v>861</v>
      </c>
      <c r="R977" s="225" t="s">
        <v>7082</v>
      </c>
      <c r="S977" s="225" t="s">
        <v>7082</v>
      </c>
      <c r="T977" s="225" t="s">
        <v>7439</v>
      </c>
      <c r="U977" s="224" t="s">
        <v>1260</v>
      </c>
      <c r="V977" s="224" t="s">
        <v>1260</v>
      </c>
      <c r="W977" s="224" t="s">
        <v>850</v>
      </c>
      <c r="X977" s="228" t="str">
        <f>VLOOKUP(HelpMe7[[#This Row],[Technician]],Technicians[#All],3,FALSE)</f>
        <v>Capgemini</v>
      </c>
      <c r="Y977" s="228" t="str">
        <f>VLOOKUP(HelpMe7[[#This Row],[Technician]],Technicians[#All],2,FALSE)</f>
        <v>SAP PP</v>
      </c>
      <c r="Z977" s="230" t="e">
        <f>IF((TEXT("Oct 28, 2024 00:00 AM","mmm dd, yyyy hh:mm") - TEXT(HelpMe7[[#This Row],[Updated Creation Date]],"mmm dd, yyyy hh:mm"))&gt;0, "Yes","No")</f>
        <v>#VALUE!</v>
      </c>
      <c r="AA977" s="230">
        <f ca="1">IF(HelpMe7[[#This Row],[Updated Resolved Date]]="-",NOW()-TEXT(HelpMe7[[#This Row],[Updated Creation Date]],"mmm dd, yyyy hh:mm"),HelpMe7[[#This Row],[Updated Resolved Date]]-HelpMe7[[#This Row],[Updated Creation Date]])</f>
        <v>7.2701388888890506</v>
      </c>
      <c r="AB977" s="231" t="e">
        <f>YEAR(TEXT(HelpMe7[[#This Row],[Updated Creation Date]],"mmm dd, yyyy hh:mm"))</f>
        <v>#VALUE!</v>
      </c>
      <c r="AC977" s="228" t="e">
        <f>WEEKNUM(TEXT(HelpMe7[[#This Row],[Updated Creation Date]],"mmm dd, yyyy hh:mm"),2)</f>
        <v>#VALUE!</v>
      </c>
      <c r="AD977" s="228" t="e">
        <f>_xlfn.CONCAT(HelpMe7[[#This Row],[Year]],"-W",HelpMe7[[#This Row],[Week'#]])</f>
        <v>#VALUE!</v>
      </c>
      <c r="AE977" s="228" t="str">
        <f>IFERROR(VLOOKUP(HelpMe7[[#This Row],[ID]],CGTracker[#All],11,FALSE),"No CG Status Found")</f>
        <v>No CG Status Found</v>
      </c>
      <c r="AF977" s="228" t="e">
        <f>MONTH(TEXT(HelpMe7[[#This Row],[Updated Creation Date]],"mmm dd, yyyy hh:mm"))</f>
        <v>#VALUE!</v>
      </c>
      <c r="AG977" s="234" t="e">
        <f>_xlfn.CONCAT(HelpMe7[[#This Row],[Year]],"-M",HelpMe7[[#This Row],[Month]])</f>
        <v>#VALUE!</v>
      </c>
      <c r="AH977" s="228" t="str">
        <f ca="1">IF(HelpMe7[[#This Row],[Age]]&lt;2,"Less than 2",IF(HelpMe7[[#This Row],[Age]]&lt;5,"From 2 to 5",IF(HelpMe7[[#This Row],[Age]]&lt;10,"From 5 to 10","More than 10")))</f>
        <v>From 5 to 10</v>
      </c>
      <c r="AI9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45630.447222222225</v>
      </c>
      <c r="AJ9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45637.717361111114</v>
      </c>
    </row>
    <row r="978" spans="1:36" ht="14.5">
      <c r="A978" s="237" t="s">
        <v>7440</v>
      </c>
      <c r="B978" s="224" t="s">
        <v>156</v>
      </c>
      <c r="C978" s="224" t="s">
        <v>881</v>
      </c>
      <c r="D978" s="1" t="s">
        <v>629</v>
      </c>
      <c r="E978" s="224" t="s">
        <v>1635</v>
      </c>
      <c r="F978" s="224" t="s">
        <v>870</v>
      </c>
      <c r="G978" s="224" t="s">
        <v>844</v>
      </c>
      <c r="H978" s="224" t="s">
        <v>403</v>
      </c>
      <c r="I978" s="227" t="s">
        <v>7441</v>
      </c>
      <c r="J978" s="225" t="s">
        <v>7442</v>
      </c>
      <c r="K978" s="224" t="s">
        <v>845</v>
      </c>
      <c r="L978" s="225" t="s">
        <v>7443</v>
      </c>
      <c r="M978" s="224" t="s">
        <v>846</v>
      </c>
      <c r="N978" s="224" t="s">
        <v>1636</v>
      </c>
      <c r="O978" s="224" t="s">
        <v>848</v>
      </c>
      <c r="P978" s="225" t="s">
        <v>7443</v>
      </c>
      <c r="Q978" s="224" t="s">
        <v>881</v>
      </c>
      <c r="R978" s="225" t="s">
        <v>7444</v>
      </c>
      <c r="S978" s="225" t="s">
        <v>7445</v>
      </c>
      <c r="T978" s="225" t="s">
        <v>7442</v>
      </c>
      <c r="U978" s="224" t="s">
        <v>1260</v>
      </c>
      <c r="V978" s="224" t="s">
        <v>1260</v>
      </c>
      <c r="W978" s="224" t="s">
        <v>850</v>
      </c>
      <c r="X978" s="228" t="str">
        <f>VLOOKUP(HelpMe7[[#This Row],[Technician]],Technicians[#All],3,FALSE)</f>
        <v>Capgemini</v>
      </c>
      <c r="Y978" s="228" t="str">
        <f>VLOOKUP(HelpMe7[[#This Row],[Technician]],Technicians[#All],2,FALSE)</f>
        <v>SAP MM</v>
      </c>
      <c r="Z978" s="230" t="e">
        <f>IF((TEXT("Oct 28, 2024 00:00 AM","mmm dd, yyyy hh:mm") - TEXT(HelpMe7[[#This Row],[Updated Creation Date]],"mmm dd, yyyy hh:mm"))&gt;0, "Yes","No")</f>
        <v>#VALUE!</v>
      </c>
      <c r="AA978" s="230">
        <f ca="1">IF(HelpMe7[[#This Row],[Updated Resolved Date]]="-",NOW()-TEXT(HelpMe7[[#This Row],[Updated Creation Date]],"mmm dd, yyyy hh:mm"),HelpMe7[[#This Row],[Updated Resolved Date]]-HelpMe7[[#This Row],[Updated Creation Date]])</f>
        <v>5.8527777777781012</v>
      </c>
      <c r="AB978" s="231" t="e">
        <f>YEAR(TEXT(HelpMe7[[#This Row],[Updated Creation Date]],"mmm dd, yyyy hh:mm"))</f>
        <v>#VALUE!</v>
      </c>
      <c r="AC978" s="228" t="e">
        <f>WEEKNUM(TEXT(HelpMe7[[#This Row],[Updated Creation Date]],"mmm dd, yyyy hh:mm"),2)</f>
        <v>#VALUE!</v>
      </c>
      <c r="AD978" s="228" t="e">
        <f>_xlfn.CONCAT(HelpMe7[[#This Row],[Year]],"-W",HelpMe7[[#This Row],[Week'#]])</f>
        <v>#VALUE!</v>
      </c>
      <c r="AE978" s="228" t="str">
        <f>IFERROR(VLOOKUP(HelpMe7[[#This Row],[ID]],CGTracker[#All],11,FALSE),"No CG Status Found")</f>
        <v>No CG Status Found</v>
      </c>
      <c r="AF978" s="228" t="e">
        <f>MONTH(TEXT(HelpMe7[[#This Row],[Updated Creation Date]],"mmm dd, yyyy hh:mm"))</f>
        <v>#VALUE!</v>
      </c>
      <c r="AG978" s="234" t="e">
        <f>_xlfn.CONCAT(HelpMe7[[#This Row],[Year]],"-M",HelpMe7[[#This Row],[Month]])</f>
        <v>#VALUE!</v>
      </c>
      <c r="AH978" s="228" t="str">
        <f ca="1">IF(HelpMe7[[#This Row],[Age]]&lt;2,"Less than 2",IF(HelpMe7[[#This Row],[Age]]&lt;5,"From 2 to 5",IF(HelpMe7[[#This Row],[Age]]&lt;10,"From 5 to 10","More than 10")))</f>
        <v>From 5 to 10</v>
      </c>
      <c r="AI9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45630.60833333333</v>
      </c>
      <c r="AJ9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45636.461111111108</v>
      </c>
    </row>
    <row r="979" spans="1:36" ht="14.5">
      <c r="A979" s="237" t="s">
        <v>7446</v>
      </c>
      <c r="B979" s="224" t="s">
        <v>156</v>
      </c>
      <c r="C979" s="224" t="s">
        <v>795</v>
      </c>
      <c r="D979" s="1" t="s">
        <v>1256</v>
      </c>
      <c r="E979" s="224" t="s">
        <v>985</v>
      </c>
      <c r="F979" s="224" t="s">
        <v>843</v>
      </c>
      <c r="G979" s="224" t="s">
        <v>844</v>
      </c>
      <c r="H979" s="224" t="s">
        <v>403</v>
      </c>
      <c r="I979" s="227" t="s">
        <v>7447</v>
      </c>
      <c r="J979" s="225" t="s">
        <v>7448</v>
      </c>
      <c r="K979" s="224" t="s">
        <v>845</v>
      </c>
      <c r="L979" s="225" t="s">
        <v>6939</v>
      </c>
      <c r="M979" s="224" t="s">
        <v>846</v>
      </c>
      <c r="N979" s="224" t="s">
        <v>891</v>
      </c>
      <c r="O979" s="224" t="s">
        <v>848</v>
      </c>
      <c r="P979" s="225" t="s">
        <v>6939</v>
      </c>
      <c r="Q979" s="224" t="s">
        <v>795</v>
      </c>
      <c r="R979" s="225" t="s">
        <v>7449</v>
      </c>
      <c r="S979" s="225" t="s">
        <v>7449</v>
      </c>
      <c r="T979" s="225" t="s">
        <v>7448</v>
      </c>
      <c r="U979" s="224" t="s">
        <v>1260</v>
      </c>
      <c r="V979" s="224" t="s">
        <v>1260</v>
      </c>
      <c r="W979" s="224" t="s">
        <v>850</v>
      </c>
      <c r="X979" s="228" t="str">
        <f>VLOOKUP(HelpMe7[[#This Row],[Technician]],Technicians[#All],3,FALSE)</f>
        <v>RAK Ceramics</v>
      </c>
      <c r="Y979" s="228" t="str">
        <f>VLOOKUP(HelpMe7[[#This Row],[Technician]],Technicians[#All],2,FALSE)</f>
        <v>SAP Basis</v>
      </c>
      <c r="Z979" s="230" t="e">
        <f>IF((TEXT("Oct 28, 2024 00:00 AM","mmm dd, yyyy hh:mm") - TEXT(HelpMe7[[#This Row],[Updated Creation Date]],"mmm dd, yyyy hh:mm"))&gt;0, "Yes","No")</f>
        <v>#VALUE!</v>
      </c>
      <c r="AA979" s="230">
        <f ca="1">IF(HelpMe7[[#This Row],[Updated Resolved Date]]="-",NOW()-TEXT(HelpMe7[[#This Row],[Updated Creation Date]],"mmm dd, yyyy hh:mm"),HelpMe7[[#This Row],[Updated Resolved Date]]-HelpMe7[[#This Row],[Updated Creation Date]])</f>
        <v>0.78402777777228039</v>
      </c>
      <c r="AB979" s="231" t="e">
        <f>YEAR(TEXT(HelpMe7[[#This Row],[Updated Creation Date]],"mmm dd, yyyy hh:mm"))</f>
        <v>#VALUE!</v>
      </c>
      <c r="AC979" s="228" t="e">
        <f>WEEKNUM(TEXT(HelpMe7[[#This Row],[Updated Creation Date]],"mmm dd, yyyy hh:mm"),2)</f>
        <v>#VALUE!</v>
      </c>
      <c r="AD979" s="228" t="e">
        <f>_xlfn.CONCAT(HelpMe7[[#This Row],[Year]],"-W",HelpMe7[[#This Row],[Week'#]])</f>
        <v>#VALUE!</v>
      </c>
      <c r="AE979" s="228" t="str">
        <f>IFERROR(VLOOKUP(HelpMe7[[#This Row],[ID]],CGTracker[#All],11,FALSE),"No CG Status Found")</f>
        <v>No CG Status Found</v>
      </c>
      <c r="AF979" s="228" t="e">
        <f>MONTH(TEXT(HelpMe7[[#This Row],[Updated Creation Date]],"mmm dd, yyyy hh:mm"))</f>
        <v>#VALUE!</v>
      </c>
      <c r="AG979" s="234" t="e">
        <f>_xlfn.CONCAT(HelpMe7[[#This Row],[Year]],"-M",HelpMe7[[#This Row],[Month]])</f>
        <v>#VALUE!</v>
      </c>
      <c r="AH979" s="228" t="str">
        <f ca="1">IF(HelpMe7[[#This Row],[Age]]&lt;2,"Less than 2",IF(HelpMe7[[#This Row],[Age]]&lt;5,"From 2 to 5",IF(HelpMe7[[#This Row],[Age]]&lt;10,"From 5 to 10","More than 10")))</f>
        <v>Less than 2</v>
      </c>
      <c r="AI9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45630.652777777781</v>
      </c>
      <c r="AJ9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45631.436805555553</v>
      </c>
    </row>
    <row r="980" spans="1:36" ht="26">
      <c r="A980" s="237" t="s">
        <v>7450</v>
      </c>
      <c r="B980" s="224" t="s">
        <v>117</v>
      </c>
      <c r="C980" s="224" t="s">
        <v>795</v>
      </c>
      <c r="D980" s="1" t="s">
        <v>1322</v>
      </c>
      <c r="E980" s="224" t="s">
        <v>1323</v>
      </c>
      <c r="F980" s="224" t="s">
        <v>843</v>
      </c>
      <c r="G980" s="224" t="s">
        <v>844</v>
      </c>
      <c r="H980" s="224" t="s">
        <v>403</v>
      </c>
      <c r="I980" s="227" t="s">
        <v>7451</v>
      </c>
      <c r="J980" s="225" t="s">
        <v>7452</v>
      </c>
      <c r="K980" s="224" t="s">
        <v>885</v>
      </c>
      <c r="L980" s="225" t="s">
        <v>5024</v>
      </c>
      <c r="M980" s="224" t="s">
        <v>846</v>
      </c>
      <c r="N980" s="224" t="s">
        <v>871</v>
      </c>
      <c r="O980" s="224" t="s">
        <v>848</v>
      </c>
      <c r="P980" s="225" t="s">
        <v>5024</v>
      </c>
      <c r="Q980" s="224" t="s">
        <v>795</v>
      </c>
      <c r="R980" s="225" t="s">
        <v>7453</v>
      </c>
      <c r="S980" s="225" t="s">
        <v>7453</v>
      </c>
      <c r="T980" s="225" t="s">
        <v>7452</v>
      </c>
      <c r="U980" s="224" t="s">
        <v>885</v>
      </c>
      <c r="V980" s="224" t="s">
        <v>1260</v>
      </c>
      <c r="W980" s="224" t="s">
        <v>888</v>
      </c>
      <c r="X980" s="228" t="str">
        <f>VLOOKUP(HelpMe7[[#This Row],[Technician]],Technicians[#All],3,FALSE)</f>
        <v>RAK Ceramics</v>
      </c>
      <c r="Y980" s="228" t="str">
        <f>VLOOKUP(HelpMe7[[#This Row],[Technician]],Technicians[#All],2,FALSE)</f>
        <v>SAP Basis</v>
      </c>
      <c r="Z980" s="230" t="e">
        <f>IF((TEXT("Oct 28, 2024 00:00 AM","mmm dd, yyyy hh:mm") - TEXT(HelpMe7[[#This Row],[Updated Creation Date]],"mmm dd, yyyy hh:mm"))&gt;0, "Yes","No")</f>
        <v>#VALUE!</v>
      </c>
      <c r="AA980" s="230">
        <f ca="1">IF(HelpMe7[[#This Row],[Updated Resolved Date]]="-",NOW()-TEXT(HelpMe7[[#This Row],[Updated Creation Date]],"mmm dd, yyyy hh:mm"),HelpMe7[[#This Row],[Updated Resolved Date]]-HelpMe7[[#This Row],[Updated Creation Date]])</f>
        <v>4.8173611111124046</v>
      </c>
      <c r="AB980" s="231" t="e">
        <f>YEAR(TEXT(HelpMe7[[#This Row],[Updated Creation Date]],"mmm dd, yyyy hh:mm"))</f>
        <v>#VALUE!</v>
      </c>
      <c r="AC980" s="228" t="e">
        <f>WEEKNUM(TEXT(HelpMe7[[#This Row],[Updated Creation Date]],"mmm dd, yyyy hh:mm"),2)</f>
        <v>#VALUE!</v>
      </c>
      <c r="AD980" s="228" t="e">
        <f>_xlfn.CONCAT(HelpMe7[[#This Row],[Year]],"-W",HelpMe7[[#This Row],[Week'#]])</f>
        <v>#VALUE!</v>
      </c>
      <c r="AE980" s="228" t="str">
        <f>IFERROR(VLOOKUP(HelpMe7[[#This Row],[ID]],CGTracker[#All],11,FALSE),"No CG Status Found")</f>
        <v>No CG Status Found</v>
      </c>
      <c r="AF980" s="228" t="e">
        <f>MONTH(TEXT(HelpMe7[[#This Row],[Updated Creation Date]],"mmm dd, yyyy hh:mm"))</f>
        <v>#VALUE!</v>
      </c>
      <c r="AG980" s="234" t="e">
        <f>_xlfn.CONCAT(HelpMe7[[#This Row],[Year]],"-M",HelpMe7[[#This Row],[Month]])</f>
        <v>#VALUE!</v>
      </c>
      <c r="AH980" s="228" t="str">
        <f ca="1">IF(HelpMe7[[#This Row],[Age]]&lt;2,"Less than 2",IF(HelpMe7[[#This Row],[Age]]&lt;5,"From 2 to 5",IF(HelpMe7[[#This Row],[Age]]&lt;10,"From 5 to 10","More than 10")))</f>
        <v>From 2 to 5</v>
      </c>
      <c r="AI9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45630.706944444442</v>
      </c>
      <c r="AJ9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45635.524305555555</v>
      </c>
    </row>
    <row r="981" spans="1:36" ht="14.5">
      <c r="A981" s="237" t="s">
        <v>7454</v>
      </c>
      <c r="B981" s="224" t="s">
        <v>156</v>
      </c>
      <c r="C981" s="224" t="s">
        <v>861</v>
      </c>
      <c r="D981" s="1" t="s">
        <v>2241</v>
      </c>
      <c r="E981" s="224" t="s">
        <v>948</v>
      </c>
      <c r="F981" s="224" t="s">
        <v>843</v>
      </c>
      <c r="G981" s="224" t="s">
        <v>844</v>
      </c>
      <c r="H981" s="224" t="s">
        <v>403</v>
      </c>
      <c r="I981" s="227" t="s">
        <v>7455</v>
      </c>
      <c r="J981" s="225" t="s">
        <v>7456</v>
      </c>
      <c r="K981" s="224" t="s">
        <v>845</v>
      </c>
      <c r="L981" s="225" t="s">
        <v>7457</v>
      </c>
      <c r="M981" s="224" t="s">
        <v>948</v>
      </c>
      <c r="N981" s="224" t="s">
        <v>912</v>
      </c>
      <c r="O981" s="224" t="s">
        <v>920</v>
      </c>
      <c r="P981" s="225" t="s">
        <v>7457</v>
      </c>
      <c r="Q981" s="224" t="s">
        <v>861</v>
      </c>
      <c r="R981" s="225" t="s">
        <v>7458</v>
      </c>
      <c r="S981" s="225" t="s">
        <v>7458</v>
      </c>
      <c r="T981" s="225" t="s">
        <v>7456</v>
      </c>
      <c r="U981" s="224" t="s">
        <v>1260</v>
      </c>
      <c r="V981" s="224" t="s">
        <v>1260</v>
      </c>
      <c r="W981" s="224" t="s">
        <v>850</v>
      </c>
      <c r="X981" s="228" t="str">
        <f>VLOOKUP(HelpMe7[[#This Row],[Technician]],Technicians[#All],3,FALSE)</f>
        <v>RAK Ceramics</v>
      </c>
      <c r="Y981" s="228" t="str">
        <f>VLOOKUP(HelpMe7[[#This Row],[Technician]],Technicians[#All],2,FALSE)</f>
        <v>SAP Basis</v>
      </c>
      <c r="Z981" s="230" t="e">
        <f>IF((TEXT("Oct 28, 2024 00:00 AM","mmm dd, yyyy hh:mm") - TEXT(HelpMe7[[#This Row],[Updated Creation Date]],"mmm dd, yyyy hh:mm"))&gt;0, "Yes","No")</f>
        <v>#VALUE!</v>
      </c>
      <c r="AA981" s="230">
        <f ca="1">IF(HelpMe7[[#This Row],[Updated Resolved Date]]="-",NOW()-TEXT(HelpMe7[[#This Row],[Updated Creation Date]],"mmm dd, yyyy hh:mm"),HelpMe7[[#This Row],[Updated Resolved Date]]-HelpMe7[[#This Row],[Updated Creation Date]])</f>
        <v>2.0083333333313931</v>
      </c>
      <c r="AB981" s="231" t="e">
        <f>YEAR(TEXT(HelpMe7[[#This Row],[Updated Creation Date]],"mmm dd, yyyy hh:mm"))</f>
        <v>#VALUE!</v>
      </c>
      <c r="AC981" s="228" t="e">
        <f>WEEKNUM(TEXT(HelpMe7[[#This Row],[Updated Creation Date]],"mmm dd, yyyy hh:mm"),2)</f>
        <v>#VALUE!</v>
      </c>
      <c r="AD981" s="228" t="e">
        <f>_xlfn.CONCAT(HelpMe7[[#This Row],[Year]],"-W",HelpMe7[[#This Row],[Week'#]])</f>
        <v>#VALUE!</v>
      </c>
      <c r="AE981" s="228" t="str">
        <f>IFERROR(VLOOKUP(HelpMe7[[#This Row],[ID]],CGTracker[#All],11,FALSE),"No CG Status Found")</f>
        <v>No CG Status Found</v>
      </c>
      <c r="AF981" s="228" t="e">
        <f>MONTH(TEXT(HelpMe7[[#This Row],[Updated Creation Date]],"mmm dd, yyyy hh:mm"))</f>
        <v>#VALUE!</v>
      </c>
      <c r="AG981" s="234" t="e">
        <f>_xlfn.CONCAT(HelpMe7[[#This Row],[Year]],"-M",HelpMe7[[#This Row],[Month]])</f>
        <v>#VALUE!</v>
      </c>
      <c r="AH981" s="228" t="str">
        <f ca="1">IF(HelpMe7[[#This Row],[Age]]&lt;2,"Less than 2",IF(HelpMe7[[#This Row],[Age]]&lt;5,"From 2 to 5",IF(HelpMe7[[#This Row],[Age]]&lt;10,"From 5 to 10","More than 10")))</f>
        <v>From 2 to 5</v>
      </c>
      <c r="AI9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45630.704861111109</v>
      </c>
      <c r="AJ9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45632.713194444441</v>
      </c>
    </row>
    <row r="982" spans="1:36" ht="14.5">
      <c r="A982" s="237" t="s">
        <v>7459</v>
      </c>
      <c r="B982" s="224" t="s">
        <v>117</v>
      </c>
      <c r="C982" s="224" t="s">
        <v>795</v>
      </c>
      <c r="D982" s="1" t="s">
        <v>992</v>
      </c>
      <c r="E982" s="224" t="s">
        <v>993</v>
      </c>
      <c r="F982" s="224" t="s">
        <v>843</v>
      </c>
      <c r="G982" s="224" t="s">
        <v>844</v>
      </c>
      <c r="H982" s="224" t="s">
        <v>403</v>
      </c>
      <c r="I982" s="227" t="s">
        <v>7460</v>
      </c>
      <c r="J982" s="225" t="s">
        <v>7461</v>
      </c>
      <c r="K982" s="224" t="s">
        <v>845</v>
      </c>
      <c r="L982" s="225" t="s">
        <v>3705</v>
      </c>
      <c r="M982" s="224" t="s">
        <v>846</v>
      </c>
      <c r="N982" s="224" t="s">
        <v>847</v>
      </c>
      <c r="O982" s="224" t="s">
        <v>848</v>
      </c>
      <c r="P982" s="225" t="s">
        <v>3705</v>
      </c>
      <c r="Q982" s="224" t="s">
        <v>795</v>
      </c>
      <c r="R982" s="225" t="s">
        <v>7462</v>
      </c>
      <c r="S982" s="225" t="s">
        <v>7462</v>
      </c>
      <c r="T982" s="225" t="s">
        <v>7461</v>
      </c>
      <c r="U982" s="224" t="s">
        <v>885</v>
      </c>
      <c r="V982" s="224" t="s">
        <v>1260</v>
      </c>
      <c r="W982" s="224" t="s">
        <v>850</v>
      </c>
      <c r="X982" s="228" t="str">
        <f>VLOOKUP(HelpMe7[[#This Row],[Technician]],Technicians[#All],3,FALSE)</f>
        <v>RAK Ceramics</v>
      </c>
      <c r="Y982" s="228" t="str">
        <f>VLOOKUP(HelpMe7[[#This Row],[Technician]],Technicians[#All],2,FALSE)</f>
        <v>SAP Basis</v>
      </c>
      <c r="Z982" s="230" t="e">
        <f>IF((TEXT("Oct 28, 2024 00:00 AM","mmm dd, yyyy hh:mm") - TEXT(HelpMe7[[#This Row],[Updated Creation Date]],"mmm dd, yyyy hh:mm"))&gt;0, "Yes","No")</f>
        <v>#VALUE!</v>
      </c>
      <c r="AA982" s="230">
        <f ca="1">IF(HelpMe7[[#This Row],[Updated Resolved Date]]="-",NOW()-TEXT(HelpMe7[[#This Row],[Updated Creation Date]],"mmm dd, yyyy hh:mm"),HelpMe7[[#This Row],[Updated Resolved Date]]-HelpMe7[[#This Row],[Updated Creation Date]])</f>
        <v>6.882638888891961</v>
      </c>
      <c r="AB982" s="231" t="e">
        <f>YEAR(TEXT(HelpMe7[[#This Row],[Updated Creation Date]],"mmm dd, yyyy hh:mm"))</f>
        <v>#VALUE!</v>
      </c>
      <c r="AC982" s="228" t="e">
        <f>WEEKNUM(TEXT(HelpMe7[[#This Row],[Updated Creation Date]],"mmm dd, yyyy hh:mm"),2)</f>
        <v>#VALUE!</v>
      </c>
      <c r="AD982" s="228" t="e">
        <f>_xlfn.CONCAT(HelpMe7[[#This Row],[Year]],"-W",HelpMe7[[#This Row],[Week'#]])</f>
        <v>#VALUE!</v>
      </c>
      <c r="AE982" s="228" t="str">
        <f>IFERROR(VLOOKUP(HelpMe7[[#This Row],[ID]],CGTracker[#All],11,FALSE),"No CG Status Found")</f>
        <v>No CG Status Found</v>
      </c>
      <c r="AF982" s="228" t="e">
        <f>MONTH(TEXT(HelpMe7[[#This Row],[Updated Creation Date]],"mmm dd, yyyy hh:mm"))</f>
        <v>#VALUE!</v>
      </c>
      <c r="AG982" s="234" t="e">
        <f>_xlfn.CONCAT(HelpMe7[[#This Row],[Year]],"-M",HelpMe7[[#This Row],[Month]])</f>
        <v>#VALUE!</v>
      </c>
      <c r="AH982" s="228" t="str">
        <f ca="1">IF(HelpMe7[[#This Row],[Age]]&lt;2,"Less than 2",IF(HelpMe7[[#This Row],[Age]]&lt;5,"From 2 to 5",IF(HelpMe7[[#This Row],[Age]]&lt;10,"From 5 to 10","More than 10")))</f>
        <v>From 5 to 10</v>
      </c>
      <c r="AI9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45631.770138888889</v>
      </c>
      <c r="AJ9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45638.652777777781</v>
      </c>
    </row>
    <row r="983" spans="1:36" ht="14.5">
      <c r="A983" s="237" t="s">
        <v>7463</v>
      </c>
      <c r="B983" s="224" t="s">
        <v>156</v>
      </c>
      <c r="C983" s="224" t="s">
        <v>795</v>
      </c>
      <c r="D983" s="1" t="s">
        <v>617</v>
      </c>
      <c r="E983" s="224" t="s">
        <v>1649</v>
      </c>
      <c r="F983" s="224" t="s">
        <v>941</v>
      </c>
      <c r="G983" s="224" t="s">
        <v>980</v>
      </c>
      <c r="H983" s="224" t="s">
        <v>268</v>
      </c>
      <c r="I983" s="227" t="s">
        <v>7464</v>
      </c>
      <c r="J983" s="225" t="s">
        <v>7465</v>
      </c>
      <c r="K983" s="224" t="s">
        <v>845</v>
      </c>
      <c r="L983" s="225" t="s">
        <v>1260</v>
      </c>
      <c r="M983" s="224" t="s">
        <v>846</v>
      </c>
      <c r="N983" s="224" t="s">
        <v>1650</v>
      </c>
      <c r="O983" s="224" t="s">
        <v>848</v>
      </c>
      <c r="P983" s="225" t="s">
        <v>7466</v>
      </c>
      <c r="Q983" s="224" t="s">
        <v>795</v>
      </c>
      <c r="R983" s="225" t="s">
        <v>1260</v>
      </c>
      <c r="S983" s="225" t="s">
        <v>7466</v>
      </c>
      <c r="T983" s="225" t="s">
        <v>7465</v>
      </c>
      <c r="U983" s="224" t="s">
        <v>1260</v>
      </c>
      <c r="V983" s="224" t="s">
        <v>1260</v>
      </c>
      <c r="W983" s="224" t="s">
        <v>850</v>
      </c>
      <c r="X983" s="228" t="str">
        <f>VLOOKUP(HelpMe7[[#This Row],[Technician]],Technicians[#All],3,FALSE)</f>
        <v>Capgemini</v>
      </c>
      <c r="Y983" s="228" t="str">
        <f>VLOOKUP(HelpMe7[[#This Row],[Technician]],Technicians[#All],2,FALSE)</f>
        <v>SAP FICO</v>
      </c>
      <c r="Z983" s="230" t="e">
        <f>IF((TEXT("Oct 28, 2024 00:00 AM","mmm dd, yyyy hh:mm") - TEXT(HelpMe7[[#This Row],[Updated Creation Date]],"mmm dd, yyyy hh:mm"))&gt;0, "Yes","No")</f>
        <v>#VALUE!</v>
      </c>
      <c r="AA983" s="230">
        <f ca="1">IF(HelpMe7[[#This Row],[Updated Resolved Date]]="-",NOW()-TEXT(HelpMe7[[#This Row],[Updated Creation Date]],"mmm dd, yyyy hh:mm"),HelpMe7[[#This Row],[Updated Resolved Date]]-HelpMe7[[#This Row],[Updated Creation Date]])</f>
        <v>20.93322349536902</v>
      </c>
      <c r="AB983" s="231" t="e">
        <f>YEAR(TEXT(HelpMe7[[#This Row],[Updated Creation Date]],"mmm dd, yyyy hh:mm"))</f>
        <v>#VALUE!</v>
      </c>
      <c r="AC983" s="228" t="e">
        <f>WEEKNUM(TEXT(HelpMe7[[#This Row],[Updated Creation Date]],"mmm dd, yyyy hh:mm"),2)</f>
        <v>#VALUE!</v>
      </c>
      <c r="AD983" s="228" t="e">
        <f>_xlfn.CONCAT(HelpMe7[[#This Row],[Year]],"-W",HelpMe7[[#This Row],[Week'#]])</f>
        <v>#VALUE!</v>
      </c>
      <c r="AE983" s="228" t="str">
        <f>IFERROR(VLOOKUP(HelpMe7[[#This Row],[ID]],CGTracker[#All],11,FALSE),"No CG Status Found")</f>
        <v>No CG Status Found</v>
      </c>
      <c r="AF983" s="228" t="e">
        <f>MONTH(TEXT(HelpMe7[[#This Row],[Updated Creation Date]],"mmm dd, yyyy hh:mm"))</f>
        <v>#VALUE!</v>
      </c>
      <c r="AG983" s="234" t="e">
        <f>_xlfn.CONCAT(HelpMe7[[#This Row],[Year]],"-M",HelpMe7[[#This Row],[Month]])</f>
        <v>#VALUE!</v>
      </c>
      <c r="AH983" s="228" t="str">
        <f ca="1">IF(HelpMe7[[#This Row],[Age]]&lt;2,"Less than 2",IF(HelpMe7[[#This Row],[Age]]&lt;5,"From 2 to 5",IF(HelpMe7[[#This Row],[Age]]&lt;10,"From 5 to 10","More than 10")))</f>
        <v>More than 10</v>
      </c>
      <c r="AI9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45631.852083333331</v>
      </c>
      <c r="AJ9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84" spans="1:36" ht="13.5" customHeight="1">
      <c r="A984" s="237" t="s">
        <v>7467</v>
      </c>
      <c r="B984" s="224" t="s">
        <v>156</v>
      </c>
      <c r="C984" s="224" t="s">
        <v>795</v>
      </c>
      <c r="D984" s="1" t="s">
        <v>1261</v>
      </c>
      <c r="E984" s="224" t="s">
        <v>970</v>
      </c>
      <c r="F984" s="224" t="s">
        <v>843</v>
      </c>
      <c r="G984" s="224" t="s">
        <v>844</v>
      </c>
      <c r="H984" s="224" t="s">
        <v>403</v>
      </c>
      <c r="I984" s="227" t="s">
        <v>7468</v>
      </c>
      <c r="J984" s="225" t="s">
        <v>7469</v>
      </c>
      <c r="K984" s="224" t="s">
        <v>845</v>
      </c>
      <c r="L984" s="225" t="s">
        <v>5024</v>
      </c>
      <c r="M984" s="224" t="s">
        <v>846</v>
      </c>
      <c r="N984" s="224" t="s">
        <v>971</v>
      </c>
      <c r="O984" s="224" t="s">
        <v>848</v>
      </c>
      <c r="P984" s="225" t="s">
        <v>5024</v>
      </c>
      <c r="Q984" s="224" t="s">
        <v>795</v>
      </c>
      <c r="R984" s="225" t="s">
        <v>7470</v>
      </c>
      <c r="S984" s="225" t="s">
        <v>7470</v>
      </c>
      <c r="T984" s="225" t="s">
        <v>7469</v>
      </c>
      <c r="U984" s="224" t="s">
        <v>1260</v>
      </c>
      <c r="V984" s="224" t="s">
        <v>1260</v>
      </c>
      <c r="W984" s="224" t="s">
        <v>850</v>
      </c>
      <c r="X984" s="228" t="str">
        <f>VLOOKUP(HelpMe7[[#This Row],[Technician]],Technicians[#All],3,FALSE)</f>
        <v>RAK Ceramics</v>
      </c>
      <c r="Y984" s="228" t="str">
        <f>VLOOKUP(HelpMe7[[#This Row],[Technician]],Technicians[#All],2,FALSE)</f>
        <v>SAP Basis</v>
      </c>
      <c r="Z984" s="230" t="e">
        <f>IF((TEXT("Oct 28, 2024 00:00 AM","mmm dd, yyyy hh:mm") - TEXT(HelpMe7[[#This Row],[Updated Creation Date]],"mmm dd, yyyy hh:mm"))&gt;0, "Yes","No")</f>
        <v>#VALUE!</v>
      </c>
      <c r="AA984" s="230">
        <f ca="1">IF(HelpMe7[[#This Row],[Updated Resolved Date]]="-",NOW()-TEXT(HelpMe7[[#This Row],[Updated Creation Date]],"mmm dd, yyyy hh:mm"),HelpMe7[[#This Row],[Updated Resolved Date]]-HelpMe7[[#This Row],[Updated Creation Date]])</f>
        <v>3.0888888888875954</v>
      </c>
      <c r="AB984" s="231" t="e">
        <f>YEAR(TEXT(HelpMe7[[#This Row],[Updated Creation Date]],"mmm dd, yyyy hh:mm"))</f>
        <v>#VALUE!</v>
      </c>
      <c r="AC984" s="228" t="e">
        <f>WEEKNUM(TEXT(HelpMe7[[#This Row],[Updated Creation Date]],"mmm dd, yyyy hh:mm"),2)</f>
        <v>#VALUE!</v>
      </c>
      <c r="AD984" s="228" t="e">
        <f>_xlfn.CONCAT(HelpMe7[[#This Row],[Year]],"-W",HelpMe7[[#This Row],[Week'#]])</f>
        <v>#VALUE!</v>
      </c>
      <c r="AE984" s="228" t="str">
        <f>IFERROR(VLOOKUP(HelpMe7[[#This Row],[ID]],CGTracker[#All],11,FALSE),"No CG Status Found")</f>
        <v>No CG Status Found</v>
      </c>
      <c r="AF984" s="228" t="e">
        <f>MONTH(TEXT(HelpMe7[[#This Row],[Updated Creation Date]],"mmm dd, yyyy hh:mm"))</f>
        <v>#VALUE!</v>
      </c>
      <c r="AG984" s="228" t="e">
        <f>_xlfn.CONCAT(HelpMe7[[#This Row],[Year]],"-M",HelpMe7[[#This Row],[Month]])</f>
        <v>#VALUE!</v>
      </c>
      <c r="AH984" s="228" t="str">
        <f ca="1">IF(HelpMe7[[#This Row],[Age]]&lt;2,"Less than 2",IF(HelpMe7[[#This Row],[Age]]&lt;5,"From 2 to 5",IF(HelpMe7[[#This Row],[Age]]&lt;10,"From 5 to 10","More than 10")))</f>
        <v>From 2 to 5</v>
      </c>
      <c r="AI9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45632.43472222222</v>
      </c>
      <c r="AJ9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45635.523611111108</v>
      </c>
    </row>
    <row r="985" spans="1:36" ht="13.5" customHeight="1">
      <c r="A985" s="237" t="s">
        <v>7471</v>
      </c>
      <c r="B985" s="224" t="s">
        <v>117</v>
      </c>
      <c r="C985" s="224" t="s">
        <v>795</v>
      </c>
      <c r="D985" s="1" t="s">
        <v>1918</v>
      </c>
      <c r="E985" s="224" t="s">
        <v>1919</v>
      </c>
      <c r="F985" s="224" t="s">
        <v>843</v>
      </c>
      <c r="G985" s="224" t="s">
        <v>844</v>
      </c>
      <c r="H985" s="224" t="s">
        <v>403</v>
      </c>
      <c r="I985" s="227" t="s">
        <v>7472</v>
      </c>
      <c r="J985" s="225" t="s">
        <v>7473</v>
      </c>
      <c r="K985" s="224" t="s">
        <v>845</v>
      </c>
      <c r="L985" s="225" t="s">
        <v>3705</v>
      </c>
      <c r="M985" s="224" t="s">
        <v>846</v>
      </c>
      <c r="N985" s="224" t="s">
        <v>927</v>
      </c>
      <c r="O985" s="224" t="s">
        <v>848</v>
      </c>
      <c r="P985" s="225" t="s">
        <v>3705</v>
      </c>
      <c r="Q985" s="224" t="s">
        <v>795</v>
      </c>
      <c r="R985" s="225" t="s">
        <v>7474</v>
      </c>
      <c r="S985" s="225" t="s">
        <v>7474</v>
      </c>
      <c r="T985" s="225" t="s">
        <v>7473</v>
      </c>
      <c r="U985" s="224" t="s">
        <v>885</v>
      </c>
      <c r="V985" s="224" t="s">
        <v>1260</v>
      </c>
      <c r="W985" s="224" t="s">
        <v>850</v>
      </c>
      <c r="X985" s="228" t="str">
        <f>VLOOKUP(HelpMe7[[#This Row],[Technician]],Technicians[#All],3,FALSE)</f>
        <v>RAK Ceramics</v>
      </c>
      <c r="Y985" s="228" t="str">
        <f>VLOOKUP(HelpMe7[[#This Row],[Technician]],Technicians[#All],2,FALSE)</f>
        <v>SAP Basis</v>
      </c>
      <c r="Z985" s="230" t="e">
        <f>IF((TEXT("Oct 28, 2024 00:00 AM","mmm dd, yyyy hh:mm") - TEXT(HelpMe7[[#This Row],[Updated Creation Date]],"mmm dd, yyyy hh:mm"))&gt;0, "Yes","No")</f>
        <v>#VALUE!</v>
      </c>
      <c r="AA985" s="230">
        <f ca="1">IF(HelpMe7[[#This Row],[Updated Resolved Date]]="-",NOW()-TEXT(HelpMe7[[#This Row],[Updated Creation Date]],"mmm dd, yyyy hh:mm"),HelpMe7[[#This Row],[Updated Resolved Date]]-HelpMe7[[#This Row],[Updated Creation Date]])</f>
        <v>6.1916666666656965</v>
      </c>
      <c r="AB985" s="231" t="e">
        <f>YEAR(TEXT(HelpMe7[[#This Row],[Updated Creation Date]],"mmm dd, yyyy hh:mm"))</f>
        <v>#VALUE!</v>
      </c>
      <c r="AC985" s="228" t="e">
        <f>WEEKNUM(TEXT(HelpMe7[[#This Row],[Updated Creation Date]],"mmm dd, yyyy hh:mm"),2)</f>
        <v>#VALUE!</v>
      </c>
      <c r="AD985" s="228" t="e">
        <f>_xlfn.CONCAT(HelpMe7[[#This Row],[Year]],"-W",HelpMe7[[#This Row],[Week'#]])</f>
        <v>#VALUE!</v>
      </c>
      <c r="AE985" s="228" t="str">
        <f>IFERROR(VLOOKUP(HelpMe7[[#This Row],[ID]],CGTracker[#All],11,FALSE),"No CG Status Found")</f>
        <v>No CG Status Found</v>
      </c>
      <c r="AF985" s="228" t="e">
        <f>MONTH(TEXT(HelpMe7[[#This Row],[Updated Creation Date]],"mmm dd, yyyy hh:mm"))</f>
        <v>#VALUE!</v>
      </c>
      <c r="AG985" s="228" t="e">
        <f>_xlfn.CONCAT(HelpMe7[[#This Row],[Year]],"-M",HelpMe7[[#This Row],[Month]])</f>
        <v>#VALUE!</v>
      </c>
      <c r="AH985" s="228" t="str">
        <f ca="1">IF(HelpMe7[[#This Row],[Age]]&lt;2,"Less than 2",IF(HelpMe7[[#This Row],[Age]]&lt;5,"From 2 to 5",IF(HelpMe7[[#This Row],[Age]]&lt;10,"From 5 to 10","More than 10")))</f>
        <v>From 5 to 10</v>
      </c>
      <c r="AI9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45632.443055555559</v>
      </c>
      <c r="AJ9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45638.634722222225</v>
      </c>
    </row>
    <row r="986" spans="1:36" ht="13.5" customHeight="1">
      <c r="A986" s="237" t="s">
        <v>7475</v>
      </c>
      <c r="B986" s="224" t="s">
        <v>117</v>
      </c>
      <c r="C986" s="224" t="s">
        <v>795</v>
      </c>
      <c r="D986" s="1" t="s">
        <v>925</v>
      </c>
      <c r="E986" s="224" t="s">
        <v>926</v>
      </c>
      <c r="F986" s="224" t="s">
        <v>843</v>
      </c>
      <c r="G986" s="224" t="s">
        <v>844</v>
      </c>
      <c r="H986" s="224" t="s">
        <v>268</v>
      </c>
      <c r="I986" s="227" t="s">
        <v>7476</v>
      </c>
      <c r="J986" s="225" t="s">
        <v>849</v>
      </c>
      <c r="K986" s="224" t="s">
        <v>845</v>
      </c>
      <c r="L986" s="225" t="s">
        <v>1260</v>
      </c>
      <c r="M986" s="224" t="s">
        <v>846</v>
      </c>
      <c r="N986" s="224" t="s">
        <v>927</v>
      </c>
      <c r="O986" s="224" t="s">
        <v>1260</v>
      </c>
      <c r="P986" s="225" t="s">
        <v>7477</v>
      </c>
      <c r="Q986" s="224" t="s">
        <v>1260</v>
      </c>
      <c r="R986" s="225" t="s">
        <v>1260</v>
      </c>
      <c r="S986" s="225" t="s">
        <v>1260</v>
      </c>
      <c r="T986" s="225" t="s">
        <v>849</v>
      </c>
      <c r="U986" s="224" t="s">
        <v>885</v>
      </c>
      <c r="V986" s="224" t="s">
        <v>1260</v>
      </c>
      <c r="W986" s="224" t="s">
        <v>850</v>
      </c>
      <c r="X986" s="228" t="str">
        <f>VLOOKUP(HelpMe7[[#This Row],[Technician]],Technicians[#All],3,FALSE)</f>
        <v>RAK Ceramics</v>
      </c>
      <c r="Y986" s="228" t="str">
        <f>VLOOKUP(HelpMe7[[#This Row],[Technician]],Technicians[#All],2,FALSE)</f>
        <v>SAP Basis</v>
      </c>
      <c r="Z986" s="230" t="e">
        <f>IF((TEXT("Oct 28, 2024 00:00 AM","mmm dd, yyyy hh:mm") - TEXT(HelpMe7[[#This Row],[Updated Creation Date]],"mmm dd, yyyy hh:mm"))&gt;0, "Yes","No")</f>
        <v>#VALUE!</v>
      </c>
      <c r="AA986" s="230">
        <f ca="1">IF(HelpMe7[[#This Row],[Updated Resolved Date]]="-",NOW()-TEXT(HelpMe7[[#This Row],[Updated Creation Date]],"mmm dd, yyyy hh:mm"),HelpMe7[[#This Row],[Updated Resolved Date]]-HelpMe7[[#This Row],[Updated Creation Date]])</f>
        <v>20.341556828701869</v>
      </c>
      <c r="AB986" s="231" t="e">
        <f>YEAR(TEXT(HelpMe7[[#This Row],[Updated Creation Date]],"mmm dd, yyyy hh:mm"))</f>
        <v>#VALUE!</v>
      </c>
      <c r="AC986" s="228" t="e">
        <f>WEEKNUM(TEXT(HelpMe7[[#This Row],[Updated Creation Date]],"mmm dd, yyyy hh:mm"),2)</f>
        <v>#VALUE!</v>
      </c>
      <c r="AD986" s="228" t="e">
        <f>_xlfn.CONCAT(HelpMe7[[#This Row],[Year]],"-W",HelpMe7[[#This Row],[Week'#]])</f>
        <v>#VALUE!</v>
      </c>
      <c r="AE986" s="228" t="str">
        <f>IFERROR(VLOOKUP(HelpMe7[[#This Row],[ID]],CGTracker[#All],11,FALSE),"No CG Status Found")</f>
        <v>No CG Status Found</v>
      </c>
      <c r="AF986" s="228" t="e">
        <f>MONTH(TEXT(HelpMe7[[#This Row],[Updated Creation Date]],"mmm dd, yyyy hh:mm"))</f>
        <v>#VALUE!</v>
      </c>
      <c r="AG986" s="228" t="e">
        <f>_xlfn.CONCAT(HelpMe7[[#This Row],[Year]],"-M",HelpMe7[[#This Row],[Month]])</f>
        <v>#VALUE!</v>
      </c>
      <c r="AH986" s="228" t="str">
        <f ca="1">IF(HelpMe7[[#This Row],[Age]]&lt;2,"Less than 2",IF(HelpMe7[[#This Row],[Age]]&lt;5,"From 2 to 5",IF(HelpMe7[[#This Row],[Age]]&lt;10,"From 5 to 10","More than 10")))</f>
        <v>More than 10</v>
      </c>
      <c r="AI9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45632.443749999999</v>
      </c>
      <c r="AJ9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87" spans="1:36" ht="13.5" customHeight="1">
      <c r="A987" s="237" t="s">
        <v>7478</v>
      </c>
      <c r="B987" s="224" t="s">
        <v>156</v>
      </c>
      <c r="C987" s="224" t="s">
        <v>861</v>
      </c>
      <c r="D987" s="1" t="s">
        <v>594</v>
      </c>
      <c r="E987" s="224" t="s">
        <v>2417</v>
      </c>
      <c r="F987" s="224" t="s">
        <v>518</v>
      </c>
      <c r="G987" s="224" t="s">
        <v>516</v>
      </c>
      <c r="H987" s="224" t="s">
        <v>746</v>
      </c>
      <c r="I987" s="227" t="s">
        <v>7479</v>
      </c>
      <c r="J987" s="225" t="s">
        <v>7480</v>
      </c>
      <c r="K987" s="224" t="s">
        <v>845</v>
      </c>
      <c r="L987" s="225" t="s">
        <v>1260</v>
      </c>
      <c r="M987" s="224" t="s">
        <v>846</v>
      </c>
      <c r="N987" s="224" t="s">
        <v>934</v>
      </c>
      <c r="O987" s="224" t="s">
        <v>848</v>
      </c>
      <c r="P987" s="225" t="s">
        <v>7481</v>
      </c>
      <c r="Q987" s="224" t="s">
        <v>795</v>
      </c>
      <c r="R987" s="225" t="s">
        <v>1260</v>
      </c>
      <c r="S987" s="225" t="s">
        <v>7481</v>
      </c>
      <c r="T987" s="225" t="s">
        <v>7480</v>
      </c>
      <c r="U987" s="224" t="s">
        <v>1260</v>
      </c>
      <c r="V987" s="224" t="s">
        <v>1260</v>
      </c>
      <c r="W987" s="224" t="s">
        <v>850</v>
      </c>
      <c r="X987" s="228" t="str">
        <f>VLOOKUP(HelpMe7[[#This Row],[Technician]],Technicians[#All],3,FALSE)</f>
        <v>Capgemini</v>
      </c>
      <c r="Y987" s="228" t="str">
        <f>VLOOKUP(HelpMe7[[#This Row],[Technician]],Technicians[#All],2,FALSE)</f>
        <v>SAP SD</v>
      </c>
      <c r="Z987" s="230" t="e">
        <f>IF((TEXT("Oct 28, 2024 00:00 AM","mmm dd, yyyy hh:mm") - TEXT(HelpMe7[[#This Row],[Updated Creation Date]],"mmm dd, yyyy hh:mm"))&gt;0, "Yes","No")</f>
        <v>#VALUE!</v>
      </c>
      <c r="AA987" s="230">
        <f ca="1">IF(HelpMe7[[#This Row],[Updated Resolved Date]]="-",NOW()-TEXT(HelpMe7[[#This Row],[Updated Creation Date]],"mmm dd, yyyy hh:mm"),HelpMe7[[#This Row],[Updated Resolved Date]]-HelpMe7[[#This Row],[Updated Creation Date]])</f>
        <v>20.136695717592374</v>
      </c>
      <c r="AB987" s="231" t="e">
        <f>YEAR(TEXT(HelpMe7[[#This Row],[Updated Creation Date]],"mmm dd, yyyy hh:mm"))</f>
        <v>#VALUE!</v>
      </c>
      <c r="AC987" s="228" t="e">
        <f>WEEKNUM(TEXT(HelpMe7[[#This Row],[Updated Creation Date]],"mmm dd, yyyy hh:mm"),2)</f>
        <v>#VALUE!</v>
      </c>
      <c r="AD987" s="228" t="e">
        <f>_xlfn.CONCAT(HelpMe7[[#This Row],[Year]],"-W",HelpMe7[[#This Row],[Week'#]])</f>
        <v>#VALUE!</v>
      </c>
      <c r="AE987" s="228" t="str">
        <f>IFERROR(VLOOKUP(HelpMe7[[#This Row],[ID]],CGTracker[#All],11,FALSE),"No CG Status Found")</f>
        <v>No CG Status Found</v>
      </c>
      <c r="AF987" s="228" t="e">
        <f>MONTH(TEXT(HelpMe7[[#This Row],[Updated Creation Date]],"mmm dd, yyyy hh:mm"))</f>
        <v>#VALUE!</v>
      </c>
      <c r="AG987" s="228" t="e">
        <f>_xlfn.CONCAT(HelpMe7[[#This Row],[Year]],"-M",HelpMe7[[#This Row],[Month]])</f>
        <v>#VALUE!</v>
      </c>
      <c r="AH987" s="228" t="str">
        <f ca="1">IF(HelpMe7[[#This Row],[Age]]&lt;2,"Less than 2",IF(HelpMe7[[#This Row],[Age]]&lt;5,"From 2 to 5",IF(HelpMe7[[#This Row],[Age]]&lt;10,"From 5 to 10","More than 10")))</f>
        <v>More than 10</v>
      </c>
      <c r="AI9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45632.648611111108</v>
      </c>
      <c r="AJ9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88" spans="1:36" ht="13.5" customHeight="1">
      <c r="A988" s="237" t="s">
        <v>7482</v>
      </c>
      <c r="B988" s="224" t="s">
        <v>156</v>
      </c>
      <c r="C988" s="224" t="s">
        <v>795</v>
      </c>
      <c r="D988" s="1" t="s">
        <v>7483</v>
      </c>
      <c r="E988" s="224" t="s">
        <v>1620</v>
      </c>
      <c r="F988" s="224" t="s">
        <v>518</v>
      </c>
      <c r="G988" s="224" t="s">
        <v>516</v>
      </c>
      <c r="H988" s="224" t="s">
        <v>746</v>
      </c>
      <c r="I988" s="227" t="s">
        <v>7484</v>
      </c>
      <c r="J988" s="225" t="s">
        <v>7485</v>
      </c>
      <c r="K988" s="224" t="s">
        <v>845</v>
      </c>
      <c r="L988" s="225" t="s">
        <v>1260</v>
      </c>
      <c r="M988" s="224" t="s">
        <v>846</v>
      </c>
      <c r="N988" s="224" t="s">
        <v>871</v>
      </c>
      <c r="O988" s="224" t="s">
        <v>848</v>
      </c>
      <c r="P988" s="225" t="s">
        <v>7486</v>
      </c>
      <c r="Q988" s="224" t="s">
        <v>795</v>
      </c>
      <c r="R988" s="225" t="s">
        <v>1260</v>
      </c>
      <c r="S988" s="225" t="s">
        <v>7487</v>
      </c>
      <c r="T988" s="225" t="s">
        <v>7485</v>
      </c>
      <c r="U988" s="224" t="s">
        <v>1260</v>
      </c>
      <c r="V988" s="224" t="s">
        <v>1260</v>
      </c>
      <c r="W988" s="224" t="s">
        <v>850</v>
      </c>
      <c r="X988" s="228" t="str">
        <f>VLOOKUP(HelpMe7[[#This Row],[Technician]],Technicians[#All],3,FALSE)</f>
        <v>Capgemini</v>
      </c>
      <c r="Y988" s="228" t="str">
        <f>VLOOKUP(HelpMe7[[#This Row],[Technician]],Technicians[#All],2,FALSE)</f>
        <v>SAP SD</v>
      </c>
      <c r="Z988" s="230" t="e">
        <f>IF((TEXT("Oct 28, 2024 00:00 AM","mmm dd, yyyy hh:mm") - TEXT(HelpMe7[[#This Row],[Updated Creation Date]],"mmm dd, yyyy hh:mm"))&gt;0, "Yes","No")</f>
        <v>#VALUE!</v>
      </c>
      <c r="AA988" s="230">
        <f ca="1">IF(HelpMe7[[#This Row],[Updated Resolved Date]]="-",NOW()-TEXT(HelpMe7[[#This Row],[Updated Creation Date]],"mmm dd, yyyy hh:mm"),HelpMe7[[#This Row],[Updated Resolved Date]]-HelpMe7[[#This Row],[Updated Creation Date]])</f>
        <v>20.125584606481425</v>
      </c>
      <c r="AB988" s="231" t="e">
        <f>YEAR(TEXT(HelpMe7[[#This Row],[Updated Creation Date]],"mmm dd, yyyy hh:mm"))</f>
        <v>#VALUE!</v>
      </c>
      <c r="AC988" s="228" t="e">
        <f>WEEKNUM(TEXT(HelpMe7[[#This Row],[Updated Creation Date]],"mmm dd, yyyy hh:mm"),2)</f>
        <v>#VALUE!</v>
      </c>
      <c r="AD988" s="228" t="e">
        <f>_xlfn.CONCAT(HelpMe7[[#This Row],[Year]],"-W",HelpMe7[[#This Row],[Week'#]])</f>
        <v>#VALUE!</v>
      </c>
      <c r="AE988" s="228" t="str">
        <f>IFERROR(VLOOKUP(HelpMe7[[#This Row],[ID]],CGTracker[#All],11,FALSE),"No CG Status Found")</f>
        <v>No CG Status Found</v>
      </c>
      <c r="AF988" s="228" t="e">
        <f>MONTH(TEXT(HelpMe7[[#This Row],[Updated Creation Date]],"mmm dd, yyyy hh:mm"))</f>
        <v>#VALUE!</v>
      </c>
      <c r="AG988" s="228" t="e">
        <f>_xlfn.CONCAT(HelpMe7[[#This Row],[Year]],"-M",HelpMe7[[#This Row],[Month]])</f>
        <v>#VALUE!</v>
      </c>
      <c r="AH988" s="228" t="str">
        <f ca="1">IF(HelpMe7[[#This Row],[Age]]&lt;2,"Less than 2",IF(HelpMe7[[#This Row],[Age]]&lt;5,"From 2 to 5",IF(HelpMe7[[#This Row],[Age]]&lt;10,"From 5 to 10","More than 10")))</f>
        <v>More than 10</v>
      </c>
      <c r="AI9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45632.659722222219</v>
      </c>
      <c r="AJ9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89" spans="1:36" ht="13.5" customHeight="1">
      <c r="A989" s="237" t="s">
        <v>7488</v>
      </c>
      <c r="B989" s="224" t="s">
        <v>117</v>
      </c>
      <c r="C989" s="224" t="s">
        <v>795</v>
      </c>
      <c r="D989" s="1" t="s">
        <v>994</v>
      </c>
      <c r="E989" s="224" t="s">
        <v>936</v>
      </c>
      <c r="F989" s="224" t="s">
        <v>843</v>
      </c>
      <c r="G989" s="224" t="s">
        <v>844</v>
      </c>
      <c r="H989" s="224" t="s">
        <v>268</v>
      </c>
      <c r="I989" s="227" t="s">
        <v>7489</v>
      </c>
      <c r="J989" s="225" t="s">
        <v>7490</v>
      </c>
      <c r="K989" s="224" t="s">
        <v>845</v>
      </c>
      <c r="L989" s="225" t="s">
        <v>1260</v>
      </c>
      <c r="M989" s="224" t="s">
        <v>846</v>
      </c>
      <c r="N989" s="224" t="s">
        <v>1260</v>
      </c>
      <c r="O989" s="224" t="s">
        <v>848</v>
      </c>
      <c r="P989" s="225" t="s">
        <v>7491</v>
      </c>
      <c r="Q989" s="224" t="s">
        <v>795</v>
      </c>
      <c r="R989" s="225" t="s">
        <v>1260</v>
      </c>
      <c r="S989" s="225" t="s">
        <v>7492</v>
      </c>
      <c r="T989" s="225" t="s">
        <v>7490</v>
      </c>
      <c r="U989" s="224" t="s">
        <v>885</v>
      </c>
      <c r="V989" s="224" t="s">
        <v>1260</v>
      </c>
      <c r="W989" s="224" t="s">
        <v>850</v>
      </c>
      <c r="X989" s="228" t="str">
        <f>VLOOKUP(HelpMe7[[#This Row],[Technician]],Technicians[#All],3,FALSE)</f>
        <v>RAK Ceramics</v>
      </c>
      <c r="Y989" s="228" t="str">
        <f>VLOOKUP(HelpMe7[[#This Row],[Technician]],Technicians[#All],2,FALSE)</f>
        <v>SAP Basis</v>
      </c>
      <c r="Z989" s="230" t="e">
        <f>IF((TEXT("Oct 28, 2024 00:00 AM","mmm dd, yyyy hh:mm") - TEXT(HelpMe7[[#This Row],[Updated Creation Date]],"mmm dd, yyyy hh:mm"))&gt;0, "Yes","No")</f>
        <v>#VALUE!</v>
      </c>
      <c r="AA989" s="230">
        <f ca="1">IF(HelpMe7[[#This Row],[Updated Resolved Date]]="-",NOW()-TEXT(HelpMe7[[#This Row],[Updated Creation Date]],"mmm dd, yyyy hh:mm"),HelpMe7[[#This Row],[Updated Resolved Date]]-HelpMe7[[#This Row],[Updated Creation Date]])</f>
        <v>20.095029050920857</v>
      </c>
      <c r="AB989" s="231" t="e">
        <f>YEAR(TEXT(HelpMe7[[#This Row],[Updated Creation Date]],"mmm dd, yyyy hh:mm"))</f>
        <v>#VALUE!</v>
      </c>
      <c r="AC989" s="228" t="e">
        <f>WEEKNUM(TEXT(HelpMe7[[#This Row],[Updated Creation Date]],"mmm dd, yyyy hh:mm"),2)</f>
        <v>#VALUE!</v>
      </c>
      <c r="AD989" s="228" t="e">
        <f>_xlfn.CONCAT(HelpMe7[[#This Row],[Year]],"-W",HelpMe7[[#This Row],[Week'#]])</f>
        <v>#VALUE!</v>
      </c>
      <c r="AE989" s="228" t="str">
        <f>IFERROR(VLOOKUP(HelpMe7[[#This Row],[ID]],CGTracker[#All],11,FALSE),"No CG Status Found")</f>
        <v>No CG Status Found</v>
      </c>
      <c r="AF989" s="228" t="e">
        <f>MONTH(TEXT(HelpMe7[[#This Row],[Updated Creation Date]],"mmm dd, yyyy hh:mm"))</f>
        <v>#VALUE!</v>
      </c>
      <c r="AG989" s="228" t="e">
        <f>_xlfn.CONCAT(HelpMe7[[#This Row],[Year]],"-M",HelpMe7[[#This Row],[Month]])</f>
        <v>#VALUE!</v>
      </c>
      <c r="AH989" s="228" t="str">
        <f ca="1">IF(HelpMe7[[#This Row],[Age]]&lt;2,"Less than 2",IF(HelpMe7[[#This Row],[Age]]&lt;5,"From 2 to 5",IF(HelpMe7[[#This Row],[Age]]&lt;10,"From 5 to 10","More than 10")))</f>
        <v>More than 10</v>
      </c>
      <c r="AI9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45632.69027777778</v>
      </c>
      <c r="AJ9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90" spans="1:36" ht="13.5" customHeight="1">
      <c r="A990" s="237" t="s">
        <v>7493</v>
      </c>
      <c r="B990" s="224" t="s">
        <v>156</v>
      </c>
      <c r="C990" s="224" t="s">
        <v>795</v>
      </c>
      <c r="D990" s="1" t="s">
        <v>610</v>
      </c>
      <c r="E990" s="224" t="s">
        <v>1222</v>
      </c>
      <c r="F990" s="224" t="s">
        <v>518</v>
      </c>
      <c r="G990" s="224" t="s">
        <v>516</v>
      </c>
      <c r="H990" s="224" t="s">
        <v>268</v>
      </c>
      <c r="I990" s="227" t="s">
        <v>7494</v>
      </c>
      <c r="J990" s="225" t="s">
        <v>7495</v>
      </c>
      <c r="K990" s="224" t="s">
        <v>845</v>
      </c>
      <c r="L990" s="225" t="s">
        <v>1260</v>
      </c>
      <c r="M990" s="224" t="s">
        <v>846</v>
      </c>
      <c r="N990" s="224" t="s">
        <v>847</v>
      </c>
      <c r="O990" s="224" t="s">
        <v>848</v>
      </c>
      <c r="P990" s="225" t="s">
        <v>7496</v>
      </c>
      <c r="Q990" s="224" t="s">
        <v>795</v>
      </c>
      <c r="R990" s="225" t="s">
        <v>1260</v>
      </c>
      <c r="S990" s="225" t="s">
        <v>7496</v>
      </c>
      <c r="T990" s="225" t="s">
        <v>7495</v>
      </c>
      <c r="U990" s="224" t="s">
        <v>1260</v>
      </c>
      <c r="V990" s="224" t="s">
        <v>1260</v>
      </c>
      <c r="W990" s="224" t="s">
        <v>1260</v>
      </c>
      <c r="X990" s="228" t="str">
        <f>VLOOKUP(HelpMe7[[#This Row],[Technician]],Technicians[#All],3,FALSE)</f>
        <v>Capgemini</v>
      </c>
      <c r="Y990" s="228" t="str">
        <f>VLOOKUP(HelpMe7[[#This Row],[Technician]],Technicians[#All],2,FALSE)</f>
        <v>SAP SD</v>
      </c>
      <c r="Z990" s="230" t="e">
        <f>IF((TEXT("Oct 28, 2024 00:00 AM","mmm dd, yyyy hh:mm") - TEXT(HelpMe7[[#This Row],[Updated Creation Date]],"mmm dd, yyyy hh:mm"))&gt;0, "Yes","No")</f>
        <v>#VALUE!</v>
      </c>
      <c r="AA990" s="230">
        <f ca="1">IF(HelpMe7[[#This Row],[Updated Resolved Date]]="-",NOW()-TEXT(HelpMe7[[#This Row],[Updated Creation Date]],"mmm dd, yyyy hh:mm"),HelpMe7[[#This Row],[Updated Resolved Date]]-HelpMe7[[#This Row],[Updated Creation Date]])</f>
        <v>20.056140162036172</v>
      </c>
      <c r="AB990" s="231" t="e">
        <f>YEAR(TEXT(HelpMe7[[#This Row],[Updated Creation Date]],"mmm dd, yyyy hh:mm"))</f>
        <v>#VALUE!</v>
      </c>
      <c r="AC990" s="228" t="e">
        <f>WEEKNUM(TEXT(HelpMe7[[#This Row],[Updated Creation Date]],"mmm dd, yyyy hh:mm"),2)</f>
        <v>#VALUE!</v>
      </c>
      <c r="AD990" s="228" t="e">
        <f>_xlfn.CONCAT(HelpMe7[[#This Row],[Year]],"-W",HelpMe7[[#This Row],[Week'#]])</f>
        <v>#VALUE!</v>
      </c>
      <c r="AE990" s="228" t="str">
        <f>IFERROR(VLOOKUP(HelpMe7[[#This Row],[ID]],CGTracker[#All],11,FALSE),"No CG Status Found")</f>
        <v>No CG Status Found</v>
      </c>
      <c r="AF990" s="228" t="e">
        <f>MONTH(TEXT(HelpMe7[[#This Row],[Updated Creation Date]],"mmm dd, yyyy hh:mm"))</f>
        <v>#VALUE!</v>
      </c>
      <c r="AG990" s="228" t="e">
        <f>_xlfn.CONCAT(HelpMe7[[#This Row],[Year]],"-M",HelpMe7[[#This Row],[Month]])</f>
        <v>#VALUE!</v>
      </c>
      <c r="AH990" s="228" t="str">
        <f ca="1">IF(HelpMe7[[#This Row],[Age]]&lt;2,"Less than 2",IF(HelpMe7[[#This Row],[Age]]&lt;5,"From 2 to 5",IF(HelpMe7[[#This Row],[Age]]&lt;10,"From 5 to 10","More than 10")))</f>
        <v>More than 10</v>
      </c>
      <c r="AI9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45632.729166666664</v>
      </c>
      <c r="AJ9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91" spans="1:36" ht="13.5" customHeight="1">
      <c r="A991" s="237" t="s">
        <v>7497</v>
      </c>
      <c r="B991" s="224" t="s">
        <v>117</v>
      </c>
      <c r="C991" s="224" t="s">
        <v>906</v>
      </c>
      <c r="D991" s="1" t="s">
        <v>954</v>
      </c>
      <c r="E991" s="224" t="s">
        <v>955</v>
      </c>
      <c r="F991" s="224" t="s">
        <v>867</v>
      </c>
      <c r="G991" s="224" t="s">
        <v>855</v>
      </c>
      <c r="H991" s="224" t="s">
        <v>746</v>
      </c>
      <c r="I991" s="227" t="s">
        <v>7498</v>
      </c>
      <c r="J991" s="225" t="s">
        <v>849</v>
      </c>
      <c r="K991" s="224" t="s">
        <v>845</v>
      </c>
      <c r="L991" s="225" t="s">
        <v>1260</v>
      </c>
      <c r="M991" s="224" t="s">
        <v>955</v>
      </c>
      <c r="N991" s="224" t="s">
        <v>956</v>
      </c>
      <c r="O991" s="224" t="s">
        <v>1260</v>
      </c>
      <c r="P991" s="225" t="s">
        <v>7499</v>
      </c>
      <c r="Q991" s="224" t="s">
        <v>1260</v>
      </c>
      <c r="R991" s="225" t="s">
        <v>1260</v>
      </c>
      <c r="S991" s="225" t="s">
        <v>1260</v>
      </c>
      <c r="T991" s="225" t="s">
        <v>849</v>
      </c>
      <c r="U991" s="224" t="s">
        <v>885</v>
      </c>
      <c r="V991" s="224" t="s">
        <v>1260</v>
      </c>
      <c r="W991" s="224" t="s">
        <v>850</v>
      </c>
      <c r="X991" s="228" t="str">
        <f>VLOOKUP(HelpMe7[[#This Row],[Technician]],Technicians[#All],3,FALSE)</f>
        <v>Capgemini</v>
      </c>
      <c r="Y991" s="228" t="str">
        <f>VLOOKUP(HelpMe7[[#This Row],[Technician]],Technicians[#All],2,FALSE)</f>
        <v>SAP PP</v>
      </c>
      <c r="Z991" s="230" t="e">
        <f>IF((TEXT("Oct 28, 2024 00:00 AM","mmm dd, yyyy hh:mm") - TEXT(HelpMe7[[#This Row],[Updated Creation Date]],"mmm dd, yyyy hh:mm"))&gt;0, "Yes","No")</f>
        <v>#VALUE!</v>
      </c>
      <c r="AA991" s="230">
        <f ca="1">IF(HelpMe7[[#This Row],[Updated Resolved Date]]="-",NOW()-TEXT(HelpMe7[[#This Row],[Updated Creation Date]],"mmm dd, yyyy hh:mm"),HelpMe7[[#This Row],[Updated Resolved Date]]-HelpMe7[[#This Row],[Updated Creation Date]])</f>
        <v>20.074195717592374</v>
      </c>
      <c r="AB991" s="231" t="e">
        <f>YEAR(TEXT(HelpMe7[[#This Row],[Updated Creation Date]],"mmm dd, yyyy hh:mm"))</f>
        <v>#VALUE!</v>
      </c>
      <c r="AC991" s="228" t="e">
        <f>WEEKNUM(TEXT(HelpMe7[[#This Row],[Updated Creation Date]],"mmm dd, yyyy hh:mm"),2)</f>
        <v>#VALUE!</v>
      </c>
      <c r="AD991" s="228" t="e">
        <f>_xlfn.CONCAT(HelpMe7[[#This Row],[Year]],"-W",HelpMe7[[#This Row],[Week'#]])</f>
        <v>#VALUE!</v>
      </c>
      <c r="AE991" s="228" t="str">
        <f>IFERROR(VLOOKUP(HelpMe7[[#This Row],[ID]],CGTracker[#All],11,FALSE),"No CG Status Found")</f>
        <v>No CG Status Found</v>
      </c>
      <c r="AF991" s="228" t="e">
        <f>MONTH(TEXT(HelpMe7[[#This Row],[Updated Creation Date]],"mmm dd, yyyy hh:mm"))</f>
        <v>#VALUE!</v>
      </c>
      <c r="AG991" s="228" t="e">
        <f>_xlfn.CONCAT(HelpMe7[[#This Row],[Year]],"-M",HelpMe7[[#This Row],[Month]])</f>
        <v>#VALUE!</v>
      </c>
      <c r="AH991" s="228" t="str">
        <f ca="1">IF(HelpMe7[[#This Row],[Age]]&lt;2,"Less than 2",IF(HelpMe7[[#This Row],[Age]]&lt;5,"From 2 to 5",IF(HelpMe7[[#This Row],[Age]]&lt;10,"From 5 to 10","More than 10")))</f>
        <v>More than 10</v>
      </c>
      <c r="AI9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45632.711111111108</v>
      </c>
      <c r="AJ9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92" spans="1:36" ht="13.5" customHeight="1">
      <c r="A992" s="237" t="s">
        <v>7500</v>
      </c>
      <c r="B992" s="224" t="s">
        <v>117</v>
      </c>
      <c r="C992" s="224" t="s">
        <v>861</v>
      </c>
      <c r="D992" s="1" t="s">
        <v>1767</v>
      </c>
      <c r="E992" s="224" t="s">
        <v>970</v>
      </c>
      <c r="F992" s="224" t="s">
        <v>843</v>
      </c>
      <c r="G992" s="224" t="s">
        <v>844</v>
      </c>
      <c r="H992" s="224" t="s">
        <v>403</v>
      </c>
      <c r="I992" s="227" t="s">
        <v>7501</v>
      </c>
      <c r="J992" s="225" t="s">
        <v>7502</v>
      </c>
      <c r="K992" s="224" t="s">
        <v>845</v>
      </c>
      <c r="L992" s="225" t="s">
        <v>5024</v>
      </c>
      <c r="M992" s="224" t="s">
        <v>970</v>
      </c>
      <c r="N992" s="224" t="s">
        <v>971</v>
      </c>
      <c r="O992" s="224" t="s">
        <v>848</v>
      </c>
      <c r="P992" s="225" t="s">
        <v>5024</v>
      </c>
      <c r="Q992" s="224" t="s">
        <v>795</v>
      </c>
      <c r="R992" s="225" t="s">
        <v>7503</v>
      </c>
      <c r="S992" s="225" t="s">
        <v>7503</v>
      </c>
      <c r="T992" s="225" t="s">
        <v>7502</v>
      </c>
      <c r="U992" s="224" t="s">
        <v>885</v>
      </c>
      <c r="V992" s="224" t="s">
        <v>1260</v>
      </c>
      <c r="W992" s="224" t="s">
        <v>850</v>
      </c>
      <c r="X992" s="228" t="str">
        <f>VLOOKUP(HelpMe7[[#This Row],[Technician]],Technicians[#All],3,FALSE)</f>
        <v>RAK Ceramics</v>
      </c>
      <c r="Y992" s="228" t="str">
        <f>VLOOKUP(HelpMe7[[#This Row],[Technician]],Technicians[#All],2,FALSE)</f>
        <v>SAP Basis</v>
      </c>
      <c r="Z992" s="230" t="e">
        <f>IF((TEXT("Oct 28, 2024 00:00 AM","mmm dd, yyyy hh:mm") - TEXT(HelpMe7[[#This Row],[Updated Creation Date]],"mmm dd, yyyy hh:mm"))&gt;0, "Yes","No")</f>
        <v>#VALUE!</v>
      </c>
      <c r="AA992" s="230">
        <f ca="1">IF(HelpMe7[[#This Row],[Updated Resolved Date]]="-",NOW()-TEXT(HelpMe7[[#This Row],[Updated Creation Date]],"mmm dd, yyyy hh:mm"),HelpMe7[[#This Row],[Updated Resolved Date]]-HelpMe7[[#This Row],[Updated Creation Date]])</f>
        <v>2.8798611111124046</v>
      </c>
      <c r="AB992" s="231" t="e">
        <f>YEAR(TEXT(HelpMe7[[#This Row],[Updated Creation Date]],"mmm dd, yyyy hh:mm"))</f>
        <v>#VALUE!</v>
      </c>
      <c r="AC992" s="228" t="e">
        <f>WEEKNUM(TEXT(HelpMe7[[#This Row],[Updated Creation Date]],"mmm dd, yyyy hh:mm"),2)</f>
        <v>#VALUE!</v>
      </c>
      <c r="AD992" s="228" t="e">
        <f>_xlfn.CONCAT(HelpMe7[[#This Row],[Year]],"-W",HelpMe7[[#This Row],[Week'#]])</f>
        <v>#VALUE!</v>
      </c>
      <c r="AE992" s="228" t="str">
        <f>IFERROR(VLOOKUP(HelpMe7[[#This Row],[ID]],CGTracker[#All],11,FALSE),"No CG Status Found")</f>
        <v>No CG Status Found</v>
      </c>
      <c r="AF992" s="228" t="e">
        <f>MONTH(TEXT(HelpMe7[[#This Row],[Updated Creation Date]],"mmm dd, yyyy hh:mm"))</f>
        <v>#VALUE!</v>
      </c>
      <c r="AG992" s="228" t="e">
        <f>_xlfn.CONCAT(HelpMe7[[#This Row],[Year]],"-M",HelpMe7[[#This Row],[Month]])</f>
        <v>#VALUE!</v>
      </c>
      <c r="AH992" s="228" t="str">
        <f ca="1">IF(HelpMe7[[#This Row],[Age]]&lt;2,"Less than 2",IF(HelpMe7[[#This Row],[Age]]&lt;5,"From 2 to 5",IF(HelpMe7[[#This Row],[Age]]&lt;10,"From 5 to 10","More than 10")))</f>
        <v>From 2 to 5</v>
      </c>
      <c r="AI9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45632.645138888889</v>
      </c>
      <c r="AJ9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45635.525000000001</v>
      </c>
    </row>
    <row r="993" spans="1:36" ht="13.5" customHeight="1">
      <c r="A993" s="237" t="s">
        <v>7504</v>
      </c>
      <c r="B993" s="224" t="s">
        <v>117</v>
      </c>
      <c r="C993" s="224" t="s">
        <v>795</v>
      </c>
      <c r="D993" s="1" t="s">
        <v>1666</v>
      </c>
      <c r="E993" s="224" t="s">
        <v>1667</v>
      </c>
      <c r="F993" s="224" t="s">
        <v>843</v>
      </c>
      <c r="G993" s="224" t="s">
        <v>844</v>
      </c>
      <c r="H993" s="224" t="s">
        <v>403</v>
      </c>
      <c r="I993" s="227" t="s">
        <v>7505</v>
      </c>
      <c r="J993" s="225" t="s">
        <v>7506</v>
      </c>
      <c r="K993" s="224" t="s">
        <v>845</v>
      </c>
      <c r="L993" s="225" t="s">
        <v>7378</v>
      </c>
      <c r="M993" s="224" t="s">
        <v>1667</v>
      </c>
      <c r="N993" s="224" t="s">
        <v>1127</v>
      </c>
      <c r="O993" s="224" t="s">
        <v>848</v>
      </c>
      <c r="P993" s="225" t="s">
        <v>7378</v>
      </c>
      <c r="Q993" s="224" t="s">
        <v>795</v>
      </c>
      <c r="R993" s="225" t="s">
        <v>7507</v>
      </c>
      <c r="S993" s="225" t="s">
        <v>7508</v>
      </c>
      <c r="T993" s="225" t="s">
        <v>7506</v>
      </c>
      <c r="U993" s="224" t="s">
        <v>885</v>
      </c>
      <c r="V993" s="224" t="s">
        <v>1260</v>
      </c>
      <c r="W993" s="224" t="s">
        <v>850</v>
      </c>
      <c r="X993" s="228" t="str">
        <f>VLOOKUP(HelpMe7[[#This Row],[Technician]],Technicians[#All],3,FALSE)</f>
        <v>RAK Ceramics</v>
      </c>
      <c r="Y993" s="228" t="str">
        <f>VLOOKUP(HelpMe7[[#This Row],[Technician]],Technicians[#All],2,FALSE)</f>
        <v>SAP Basis</v>
      </c>
      <c r="Z993" s="230" t="e">
        <f>IF((TEXT("Oct 28, 2024 00:00 AM","mmm dd, yyyy hh:mm") - TEXT(HelpMe7[[#This Row],[Updated Creation Date]],"mmm dd, yyyy hh:mm"))&gt;0, "Yes","No")</f>
        <v>#VALUE!</v>
      </c>
      <c r="AA993" s="230">
        <f ca="1">IF(HelpMe7[[#This Row],[Updated Resolved Date]]="-",NOW()-TEXT(HelpMe7[[#This Row],[Updated Creation Date]],"mmm dd, yyyy hh:mm"),HelpMe7[[#This Row],[Updated Resolved Date]]-HelpMe7[[#This Row],[Updated Creation Date]])</f>
        <v>4.1270833333328483</v>
      </c>
      <c r="AB993" s="231" t="e">
        <f>YEAR(TEXT(HelpMe7[[#This Row],[Updated Creation Date]],"mmm dd, yyyy hh:mm"))</f>
        <v>#VALUE!</v>
      </c>
      <c r="AC993" s="228" t="e">
        <f>WEEKNUM(TEXT(HelpMe7[[#This Row],[Updated Creation Date]],"mmm dd, yyyy hh:mm"),2)</f>
        <v>#VALUE!</v>
      </c>
      <c r="AD993" s="228" t="e">
        <f>_xlfn.CONCAT(HelpMe7[[#This Row],[Year]],"-W",HelpMe7[[#This Row],[Week'#]])</f>
        <v>#VALUE!</v>
      </c>
      <c r="AE993" s="228" t="str">
        <f>IFERROR(VLOOKUP(HelpMe7[[#This Row],[ID]],CGTracker[#All],11,FALSE),"No CG Status Found")</f>
        <v>No CG Status Found</v>
      </c>
      <c r="AF993" s="228" t="e">
        <f>MONTH(TEXT(HelpMe7[[#This Row],[Updated Creation Date]],"mmm dd, yyyy hh:mm"))</f>
        <v>#VALUE!</v>
      </c>
      <c r="AG993" s="228" t="e">
        <f>_xlfn.CONCAT(HelpMe7[[#This Row],[Year]],"-M",HelpMe7[[#This Row],[Month]])</f>
        <v>#VALUE!</v>
      </c>
      <c r="AH993" s="228" t="str">
        <f ca="1">IF(HelpMe7[[#This Row],[Age]]&lt;2,"Less than 2",IF(HelpMe7[[#This Row],[Age]]&lt;5,"From 2 to 5",IF(HelpMe7[[#This Row],[Age]]&lt;10,"From 5 to 10","More than 10")))</f>
        <v>From 2 to 5</v>
      </c>
      <c r="AI9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45632.594444444447</v>
      </c>
      <c r="AJ9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45636.72152777778</v>
      </c>
    </row>
    <row r="994" spans="1:36" ht="13.5" customHeight="1">
      <c r="A994" s="237" t="s">
        <v>7509</v>
      </c>
      <c r="B994" s="224" t="s">
        <v>156</v>
      </c>
      <c r="C994" s="224" t="s">
        <v>881</v>
      </c>
      <c r="D994" s="1" t="s">
        <v>1579</v>
      </c>
      <c r="E994" s="224" t="s">
        <v>1002</v>
      </c>
      <c r="F994" s="224" t="s">
        <v>941</v>
      </c>
      <c r="G994" s="224" t="s">
        <v>942</v>
      </c>
      <c r="H994" s="224" t="s">
        <v>403</v>
      </c>
      <c r="I994" s="227" t="s">
        <v>7510</v>
      </c>
      <c r="J994" s="225" t="s">
        <v>7511</v>
      </c>
      <c r="K994" s="224" t="s">
        <v>845</v>
      </c>
      <c r="L994" s="225" t="s">
        <v>7512</v>
      </c>
      <c r="M994" s="224" t="s">
        <v>846</v>
      </c>
      <c r="N994" s="224" t="s">
        <v>959</v>
      </c>
      <c r="O994" s="224" t="s">
        <v>848</v>
      </c>
      <c r="P994" s="225" t="s">
        <v>7512</v>
      </c>
      <c r="Q994" s="224" t="s">
        <v>881</v>
      </c>
      <c r="R994" s="225" t="s">
        <v>7513</v>
      </c>
      <c r="S994" s="225" t="s">
        <v>7514</v>
      </c>
      <c r="T994" s="225" t="s">
        <v>7511</v>
      </c>
      <c r="U994" s="224" t="s">
        <v>1260</v>
      </c>
      <c r="V994" s="224" t="s">
        <v>7515</v>
      </c>
      <c r="W994" s="224" t="s">
        <v>850</v>
      </c>
      <c r="X994" s="228" t="str">
        <f>VLOOKUP(HelpMe7[[#This Row],[Technician]],Technicians[#All],3,FALSE)</f>
        <v>Capgemini</v>
      </c>
      <c r="Y994" s="228" t="str">
        <f>VLOOKUP(HelpMe7[[#This Row],[Technician]],Technicians[#All],2,FALSE)</f>
        <v>SAP FICO</v>
      </c>
      <c r="Z994" s="230" t="e">
        <f>IF((TEXT("Oct 28, 2024 00:00 AM","mmm dd, yyyy hh:mm") - TEXT(HelpMe7[[#This Row],[Updated Creation Date]],"mmm dd, yyyy hh:mm"))&gt;0, "Yes","No")</f>
        <v>#VALUE!</v>
      </c>
      <c r="AA994" s="230">
        <f ca="1">IF(HelpMe7[[#This Row],[Updated Resolved Date]]="-",NOW()-TEXT(HelpMe7[[#This Row],[Updated Creation Date]],"mmm dd, yyyy hh:mm"),HelpMe7[[#This Row],[Updated Resolved Date]]-HelpMe7[[#This Row],[Updated Creation Date]])</f>
        <v>3.1388888888905058</v>
      </c>
      <c r="AB994" s="231" t="e">
        <f>YEAR(TEXT(HelpMe7[[#This Row],[Updated Creation Date]],"mmm dd, yyyy hh:mm"))</f>
        <v>#VALUE!</v>
      </c>
      <c r="AC994" s="228" t="e">
        <f>WEEKNUM(TEXT(HelpMe7[[#This Row],[Updated Creation Date]],"mmm dd, yyyy hh:mm"),2)</f>
        <v>#VALUE!</v>
      </c>
      <c r="AD994" s="228" t="e">
        <f>_xlfn.CONCAT(HelpMe7[[#This Row],[Year]],"-W",HelpMe7[[#This Row],[Week'#]])</f>
        <v>#VALUE!</v>
      </c>
      <c r="AE994" s="228" t="str">
        <f>IFERROR(VLOOKUP(HelpMe7[[#This Row],[ID]],CGTracker[#All],11,FALSE),"No CG Status Found")</f>
        <v>No CG Status Found</v>
      </c>
      <c r="AF994" s="228" t="e">
        <f>MONTH(TEXT(HelpMe7[[#This Row],[Updated Creation Date]],"mmm dd, yyyy hh:mm"))</f>
        <v>#VALUE!</v>
      </c>
      <c r="AG994" s="228" t="e">
        <f>_xlfn.CONCAT(HelpMe7[[#This Row],[Year]],"-M",HelpMe7[[#This Row],[Month]])</f>
        <v>#VALUE!</v>
      </c>
      <c r="AH994" s="228" t="str">
        <f ca="1">IF(HelpMe7[[#This Row],[Age]]&lt;2,"Less than 2",IF(HelpMe7[[#This Row],[Age]]&lt;5,"From 2 to 5",IF(HelpMe7[[#This Row],[Age]]&lt;10,"From 5 to 10","More than 10")))</f>
        <v>From 2 to 5</v>
      </c>
      <c r="AI9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45634.509027777778</v>
      </c>
      <c r="AJ9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45637.647916666669</v>
      </c>
    </row>
    <row r="995" spans="1:36" ht="13.5" customHeight="1">
      <c r="A995" s="237" t="s">
        <v>7516</v>
      </c>
      <c r="B995" s="224" t="s">
        <v>156</v>
      </c>
      <c r="C995" s="224" t="s">
        <v>795</v>
      </c>
      <c r="D995" s="1" t="s">
        <v>607</v>
      </c>
      <c r="E995" s="224" t="s">
        <v>1115</v>
      </c>
      <c r="F995" s="224" t="s">
        <v>518</v>
      </c>
      <c r="G995" s="224" t="s">
        <v>516</v>
      </c>
      <c r="H995" s="224" t="s">
        <v>268</v>
      </c>
      <c r="I995" s="227" t="s">
        <v>7517</v>
      </c>
      <c r="J995" s="225" t="s">
        <v>7518</v>
      </c>
      <c r="K995" s="224" t="s">
        <v>845</v>
      </c>
      <c r="L995" s="225" t="s">
        <v>1260</v>
      </c>
      <c r="M995" s="224" t="s">
        <v>1115</v>
      </c>
      <c r="N995" s="224" t="s">
        <v>968</v>
      </c>
      <c r="O995" s="224" t="s">
        <v>848</v>
      </c>
      <c r="P995" s="225" t="s">
        <v>6673</v>
      </c>
      <c r="Q995" s="224" t="s">
        <v>795</v>
      </c>
      <c r="R995" s="225" t="s">
        <v>1260</v>
      </c>
      <c r="S995" s="225" t="s">
        <v>1260</v>
      </c>
      <c r="T995" s="225" t="s">
        <v>7518</v>
      </c>
      <c r="U995" s="224" t="s">
        <v>1260</v>
      </c>
      <c r="V995" s="224" t="s">
        <v>1260</v>
      </c>
      <c r="W995" s="224" t="s">
        <v>850</v>
      </c>
      <c r="X995" s="228" t="str">
        <f>VLOOKUP(HelpMe7[[#This Row],[Technician]],Technicians[#All],3,FALSE)</f>
        <v>Capgemini</v>
      </c>
      <c r="Y995" s="228" t="str">
        <f>VLOOKUP(HelpMe7[[#This Row],[Technician]],Technicians[#All],2,FALSE)</f>
        <v>SAP SD</v>
      </c>
      <c r="Z995" s="230" t="e">
        <f>IF((TEXT("Oct 28, 2024 00:00 AM","mmm dd, yyyy hh:mm") - TEXT(HelpMe7[[#This Row],[Updated Creation Date]],"mmm dd, yyyy hh:mm"))&gt;0, "Yes","No")</f>
        <v>#VALUE!</v>
      </c>
      <c r="AA995" s="230">
        <f ca="1">IF(HelpMe7[[#This Row],[Updated Resolved Date]]="-",NOW()-TEXT(HelpMe7[[#This Row],[Updated Creation Date]],"mmm dd, yyyy hh:mm"),HelpMe7[[#This Row],[Updated Resolved Date]]-HelpMe7[[#This Row],[Updated Creation Date]])</f>
        <v>19.104751273145666</v>
      </c>
      <c r="AB995" s="231" t="e">
        <f>YEAR(TEXT(HelpMe7[[#This Row],[Updated Creation Date]],"mmm dd, yyyy hh:mm"))</f>
        <v>#VALUE!</v>
      </c>
      <c r="AC995" s="228" t="e">
        <f>WEEKNUM(TEXT(HelpMe7[[#This Row],[Updated Creation Date]],"mmm dd, yyyy hh:mm"),2)</f>
        <v>#VALUE!</v>
      </c>
      <c r="AD995" s="228" t="e">
        <f>_xlfn.CONCAT(HelpMe7[[#This Row],[Year]],"-W",HelpMe7[[#This Row],[Week'#]])</f>
        <v>#VALUE!</v>
      </c>
      <c r="AE995" s="228" t="str">
        <f>IFERROR(VLOOKUP(HelpMe7[[#This Row],[ID]],CGTracker[#All],11,FALSE),"No CG Status Found")</f>
        <v>No CG Status Found</v>
      </c>
      <c r="AF995" s="228" t="e">
        <f>MONTH(TEXT(HelpMe7[[#This Row],[Updated Creation Date]],"mmm dd, yyyy hh:mm"))</f>
        <v>#VALUE!</v>
      </c>
      <c r="AG995" s="228" t="e">
        <f>_xlfn.CONCAT(HelpMe7[[#This Row],[Year]],"-M",HelpMe7[[#This Row],[Month]])</f>
        <v>#VALUE!</v>
      </c>
      <c r="AH995" s="228" t="str">
        <f ca="1">IF(HelpMe7[[#This Row],[Age]]&lt;2,"Less than 2",IF(HelpMe7[[#This Row],[Age]]&lt;5,"From 2 to 5",IF(HelpMe7[[#This Row],[Age]]&lt;10,"From 5 to 10","More than 10")))</f>
        <v>More than 10</v>
      </c>
      <c r="AI9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45633.680555555555</v>
      </c>
      <c r="AJ9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996" spans="1:36" ht="13.5" customHeight="1">
      <c r="A996" s="237" t="s">
        <v>7519</v>
      </c>
      <c r="B996" s="224" t="s">
        <v>117</v>
      </c>
      <c r="C996" s="224" t="s">
        <v>861</v>
      </c>
      <c r="D996" s="1" t="s">
        <v>1692</v>
      </c>
      <c r="E996" s="224" t="s">
        <v>931</v>
      </c>
      <c r="F996" s="224" t="s">
        <v>843</v>
      </c>
      <c r="G996" s="224" t="s">
        <v>844</v>
      </c>
      <c r="H996" s="224" t="s">
        <v>403</v>
      </c>
      <c r="I996" s="227" t="s">
        <v>7520</v>
      </c>
      <c r="J996" s="225" t="s">
        <v>7521</v>
      </c>
      <c r="K996" s="224" t="s">
        <v>845</v>
      </c>
      <c r="L996" s="225" t="s">
        <v>3705</v>
      </c>
      <c r="M996" s="224" t="s">
        <v>931</v>
      </c>
      <c r="N996" s="224" t="s">
        <v>895</v>
      </c>
      <c r="O996" s="224" t="s">
        <v>848</v>
      </c>
      <c r="P996" s="225" t="s">
        <v>3705</v>
      </c>
      <c r="Q996" s="224" t="s">
        <v>795</v>
      </c>
      <c r="R996" s="225" t="s">
        <v>7522</v>
      </c>
      <c r="S996" s="225" t="s">
        <v>7522</v>
      </c>
      <c r="T996" s="225" t="s">
        <v>7521</v>
      </c>
      <c r="U996" s="224" t="s">
        <v>885</v>
      </c>
      <c r="V996" s="224" t="s">
        <v>1260</v>
      </c>
      <c r="W996" s="224" t="s">
        <v>850</v>
      </c>
      <c r="X996" s="228" t="str">
        <f>VLOOKUP(HelpMe7[[#This Row],[Technician]],Technicians[#All],3,FALSE)</f>
        <v>RAK Ceramics</v>
      </c>
      <c r="Y996" s="228" t="str">
        <f>VLOOKUP(HelpMe7[[#This Row],[Technician]],Technicians[#All],2,FALSE)</f>
        <v>SAP Basis</v>
      </c>
      <c r="Z996" s="230" t="e">
        <f>IF((TEXT("Oct 28, 2024 00:00 AM","mmm dd, yyyy hh:mm") - TEXT(HelpMe7[[#This Row],[Updated Creation Date]],"mmm dd, yyyy hh:mm"))&gt;0, "Yes","No")</f>
        <v>#VALUE!</v>
      </c>
      <c r="AA996" s="230">
        <f ca="1">IF(HelpMe7[[#This Row],[Updated Resolved Date]]="-",NOW()-TEXT(HelpMe7[[#This Row],[Updated Creation Date]],"mmm dd, yyyy hh:mm"),HelpMe7[[#This Row],[Updated Resolved Date]]-HelpMe7[[#This Row],[Updated Creation Date]])</f>
        <v>5.0493055555562023</v>
      </c>
      <c r="AB996" s="231" t="e">
        <f>YEAR(TEXT(HelpMe7[[#This Row],[Updated Creation Date]],"mmm dd, yyyy hh:mm"))</f>
        <v>#VALUE!</v>
      </c>
      <c r="AC996" s="228" t="e">
        <f>WEEKNUM(TEXT(HelpMe7[[#This Row],[Updated Creation Date]],"mmm dd, yyyy hh:mm"),2)</f>
        <v>#VALUE!</v>
      </c>
      <c r="AD996" s="228" t="e">
        <f>_xlfn.CONCAT(HelpMe7[[#This Row],[Year]],"-W",HelpMe7[[#This Row],[Week'#]])</f>
        <v>#VALUE!</v>
      </c>
      <c r="AE996" s="228" t="str">
        <f>IFERROR(VLOOKUP(HelpMe7[[#This Row],[ID]],CGTracker[#All],11,FALSE),"No CG Status Found")</f>
        <v>No CG Status Found</v>
      </c>
      <c r="AF996" s="228" t="e">
        <f>MONTH(TEXT(HelpMe7[[#This Row],[Updated Creation Date]],"mmm dd, yyyy hh:mm"))</f>
        <v>#VALUE!</v>
      </c>
      <c r="AG996" s="228" t="e">
        <f>_xlfn.CONCAT(HelpMe7[[#This Row],[Year]],"-M",HelpMe7[[#This Row],[Month]])</f>
        <v>#VALUE!</v>
      </c>
      <c r="AH996" s="228" t="str">
        <f ca="1">IF(HelpMe7[[#This Row],[Age]]&lt;2,"Less than 2",IF(HelpMe7[[#This Row],[Age]]&lt;5,"From 2 to 5",IF(HelpMe7[[#This Row],[Age]]&lt;10,"From 5 to 10","More than 10")))</f>
        <v>From 5 to 10</v>
      </c>
      <c r="AI9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45633.602083333331</v>
      </c>
      <c r="AJ9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45638.651388888888</v>
      </c>
    </row>
    <row r="997" spans="1:36" ht="13.5" customHeight="1">
      <c r="A997" s="237" t="s">
        <v>7523</v>
      </c>
      <c r="B997" s="224" t="s">
        <v>117</v>
      </c>
      <c r="C997" s="224" t="s">
        <v>795</v>
      </c>
      <c r="D997" s="1" t="s">
        <v>1720</v>
      </c>
      <c r="E997" s="224" t="s">
        <v>1721</v>
      </c>
      <c r="F997" s="224" t="s">
        <v>843</v>
      </c>
      <c r="G997" s="224" t="s">
        <v>844</v>
      </c>
      <c r="H997" s="224" t="s">
        <v>403</v>
      </c>
      <c r="I997" s="227" t="s">
        <v>7524</v>
      </c>
      <c r="J997" s="225" t="s">
        <v>7521</v>
      </c>
      <c r="K997" s="224" t="s">
        <v>845</v>
      </c>
      <c r="L997" s="225" t="s">
        <v>2947</v>
      </c>
      <c r="M997" s="224" t="s">
        <v>1721</v>
      </c>
      <c r="N997" s="224" t="s">
        <v>895</v>
      </c>
      <c r="O997" s="224" t="s">
        <v>848</v>
      </c>
      <c r="P997" s="225" t="s">
        <v>2947</v>
      </c>
      <c r="Q997" s="224" t="s">
        <v>795</v>
      </c>
      <c r="R997" s="225" t="s">
        <v>7525</v>
      </c>
      <c r="S997" s="225" t="s">
        <v>7525</v>
      </c>
      <c r="T997" s="225" t="s">
        <v>7521</v>
      </c>
      <c r="U997" s="224" t="s">
        <v>885</v>
      </c>
      <c r="V997" s="224" t="s">
        <v>1260</v>
      </c>
      <c r="W997" s="224" t="s">
        <v>850</v>
      </c>
      <c r="X997" s="228" t="str">
        <f>VLOOKUP(HelpMe7[[#This Row],[Technician]],Technicians[#All],3,FALSE)</f>
        <v>RAK Ceramics</v>
      </c>
      <c r="Y997" s="228" t="str">
        <f>VLOOKUP(HelpMe7[[#This Row],[Technician]],Technicians[#All],2,FALSE)</f>
        <v>SAP Basis</v>
      </c>
      <c r="Z997" s="230" t="e">
        <f>IF((TEXT("Oct 28, 2024 00:00 AM","mmm dd, yyyy hh:mm") - TEXT(HelpMe7[[#This Row],[Updated Creation Date]],"mmm dd, yyyy hh:mm"))&gt;0, "Yes","No")</f>
        <v>#VALUE!</v>
      </c>
      <c r="AA997" s="230">
        <f ca="1">IF(HelpMe7[[#This Row],[Updated Resolved Date]]="-",NOW()-TEXT(HelpMe7[[#This Row],[Updated Creation Date]],"mmm dd, yyyy hh:mm"),HelpMe7[[#This Row],[Updated Resolved Date]]-HelpMe7[[#This Row],[Updated Creation Date]])</f>
        <v>2.0513888888890506</v>
      </c>
      <c r="AB997" s="231" t="e">
        <f>YEAR(TEXT(HelpMe7[[#This Row],[Updated Creation Date]],"mmm dd, yyyy hh:mm"))</f>
        <v>#VALUE!</v>
      </c>
      <c r="AC997" s="228" t="e">
        <f>WEEKNUM(TEXT(HelpMe7[[#This Row],[Updated Creation Date]],"mmm dd, yyyy hh:mm"),2)</f>
        <v>#VALUE!</v>
      </c>
      <c r="AD997" s="228" t="e">
        <f>_xlfn.CONCAT(HelpMe7[[#This Row],[Year]],"-W",HelpMe7[[#This Row],[Week'#]])</f>
        <v>#VALUE!</v>
      </c>
      <c r="AE997" s="228" t="str">
        <f>IFERROR(VLOOKUP(HelpMe7[[#This Row],[ID]],CGTracker[#All],11,FALSE),"No CG Status Found")</f>
        <v>No CG Status Found</v>
      </c>
      <c r="AF997" s="228" t="e">
        <f>MONTH(TEXT(HelpMe7[[#This Row],[Updated Creation Date]],"mmm dd, yyyy hh:mm"))</f>
        <v>#VALUE!</v>
      </c>
      <c r="AG997" s="228" t="e">
        <f>_xlfn.CONCAT(HelpMe7[[#This Row],[Year]],"-M",HelpMe7[[#This Row],[Month]])</f>
        <v>#VALUE!</v>
      </c>
      <c r="AH997" s="228" t="str">
        <f ca="1">IF(HelpMe7[[#This Row],[Age]]&lt;2,"Less than 2",IF(HelpMe7[[#This Row],[Age]]&lt;5,"From 2 to 5",IF(HelpMe7[[#This Row],[Age]]&lt;10,"From 5 to 10","More than 10")))</f>
        <v>From 2 to 5</v>
      </c>
      <c r="AI9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45633.484722222223</v>
      </c>
      <c r="AJ9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45635.536111111112</v>
      </c>
    </row>
    <row r="998" spans="1:36" ht="13.5" customHeight="1">
      <c r="A998" s="237" t="s">
        <v>7526</v>
      </c>
      <c r="B998" s="224" t="s">
        <v>156</v>
      </c>
      <c r="C998" s="224" t="s">
        <v>795</v>
      </c>
      <c r="D998" s="1" t="s">
        <v>661</v>
      </c>
      <c r="E998" s="224" t="s">
        <v>1050</v>
      </c>
      <c r="F998" s="224" t="s">
        <v>518</v>
      </c>
      <c r="G998" s="224" t="s">
        <v>516</v>
      </c>
      <c r="H998" s="224" t="s">
        <v>40</v>
      </c>
      <c r="I998" s="227" t="s">
        <v>7527</v>
      </c>
      <c r="J998" s="225" t="s">
        <v>7528</v>
      </c>
      <c r="K998" s="224" t="s">
        <v>845</v>
      </c>
      <c r="L998" s="225" t="s">
        <v>1260</v>
      </c>
      <c r="M998" s="224" t="s">
        <v>1050</v>
      </c>
      <c r="N998" s="224" t="s">
        <v>871</v>
      </c>
      <c r="O998" s="224" t="s">
        <v>848</v>
      </c>
      <c r="P998" s="225" t="s">
        <v>7529</v>
      </c>
      <c r="Q998" s="224" t="s">
        <v>795</v>
      </c>
      <c r="R998" s="225" t="s">
        <v>7529</v>
      </c>
      <c r="S998" s="225" t="s">
        <v>7529</v>
      </c>
      <c r="T998" s="225" t="s">
        <v>7528</v>
      </c>
      <c r="U998" s="224" t="s">
        <v>1260</v>
      </c>
      <c r="V998" s="224" t="s">
        <v>1260</v>
      </c>
      <c r="W998" s="224" t="s">
        <v>850</v>
      </c>
      <c r="X998" s="228" t="str">
        <f>VLOOKUP(HelpMe7[[#This Row],[Technician]],Technicians[#All],3,FALSE)</f>
        <v>Capgemini</v>
      </c>
      <c r="Y998" s="228" t="str">
        <f>VLOOKUP(HelpMe7[[#This Row],[Technician]],Technicians[#All],2,FALSE)</f>
        <v>SAP SD</v>
      </c>
      <c r="Z998" s="230" t="e">
        <f>IF((TEXT("Oct 28, 2024 00:00 AM","mmm dd, yyyy hh:mm") - TEXT(HelpMe7[[#This Row],[Updated Creation Date]],"mmm dd, yyyy hh:mm"))&gt;0, "Yes","No")</f>
        <v>#VALUE!</v>
      </c>
      <c r="AA998" s="230">
        <f ca="1">IF(HelpMe7[[#This Row],[Updated Resolved Date]]="-",NOW()-TEXT(HelpMe7[[#This Row],[Updated Creation Date]],"mmm dd, yyyy hh:mm"),HelpMe7[[#This Row],[Updated Resolved Date]]-HelpMe7[[#This Row],[Updated Creation Date]])</f>
        <v>2.2388888888890506</v>
      </c>
      <c r="AB998" s="231" t="e">
        <f>YEAR(TEXT(HelpMe7[[#This Row],[Updated Creation Date]],"mmm dd, yyyy hh:mm"))</f>
        <v>#VALUE!</v>
      </c>
      <c r="AC998" s="228" t="e">
        <f>WEEKNUM(TEXT(HelpMe7[[#This Row],[Updated Creation Date]],"mmm dd, yyyy hh:mm"),2)</f>
        <v>#VALUE!</v>
      </c>
      <c r="AD998" s="228" t="e">
        <f>_xlfn.CONCAT(HelpMe7[[#This Row],[Year]],"-W",HelpMe7[[#This Row],[Week'#]])</f>
        <v>#VALUE!</v>
      </c>
      <c r="AE998" s="228" t="str">
        <f>IFERROR(VLOOKUP(HelpMe7[[#This Row],[ID]],CGTracker[#All],11,FALSE),"No CG Status Found")</f>
        <v>No CG Status Found</v>
      </c>
      <c r="AF998" s="228" t="e">
        <f>MONTH(TEXT(HelpMe7[[#This Row],[Updated Creation Date]],"mmm dd, yyyy hh:mm"))</f>
        <v>#VALUE!</v>
      </c>
      <c r="AG998" s="228" t="e">
        <f>_xlfn.CONCAT(HelpMe7[[#This Row],[Year]],"-M",HelpMe7[[#This Row],[Month]])</f>
        <v>#VALUE!</v>
      </c>
      <c r="AH998" s="228" t="str">
        <f ca="1">IF(HelpMe7[[#This Row],[Age]]&lt;2,"Less than 2",IF(HelpMe7[[#This Row],[Age]]&lt;5,"From 2 to 5",IF(HelpMe7[[#This Row],[Age]]&lt;10,"From 5 to 10","More than 10")))</f>
        <v>From 2 to 5</v>
      </c>
      <c r="AI9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45637.460416666669</v>
      </c>
      <c r="AJ9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999" spans="1:36" ht="13.5" customHeight="1">
      <c r="A999" s="237" t="s">
        <v>7530</v>
      </c>
      <c r="B999" s="224" t="s">
        <v>156</v>
      </c>
      <c r="C999" s="224" t="s">
        <v>795</v>
      </c>
      <c r="D999" s="1" t="s">
        <v>648</v>
      </c>
      <c r="E999" s="224" t="s">
        <v>603</v>
      </c>
      <c r="F999" s="224" t="s">
        <v>1924</v>
      </c>
      <c r="G999" s="224" t="s">
        <v>874</v>
      </c>
      <c r="H999" s="224" t="s">
        <v>268</v>
      </c>
      <c r="I999" s="227" t="s">
        <v>7396</v>
      </c>
      <c r="J999" s="225" t="s">
        <v>7531</v>
      </c>
      <c r="K999" s="224" t="s">
        <v>845</v>
      </c>
      <c r="L999" s="225" t="s">
        <v>1260</v>
      </c>
      <c r="M999" s="224" t="s">
        <v>846</v>
      </c>
      <c r="N999" s="224" t="s">
        <v>1167</v>
      </c>
      <c r="O999" s="224" t="s">
        <v>848</v>
      </c>
      <c r="P999" s="225" t="s">
        <v>7532</v>
      </c>
      <c r="Q999" s="224" t="s">
        <v>795</v>
      </c>
      <c r="R999" s="225" t="s">
        <v>1260</v>
      </c>
      <c r="S999" s="225" t="s">
        <v>1260</v>
      </c>
      <c r="T999" s="225" t="s">
        <v>7531</v>
      </c>
      <c r="U999" s="224" t="s">
        <v>1260</v>
      </c>
      <c r="V999" s="224" t="s">
        <v>1260</v>
      </c>
      <c r="W999" s="224" t="s">
        <v>1260</v>
      </c>
      <c r="X999" s="228" t="str">
        <f>VLOOKUP(HelpMe7[[#This Row],[Technician]],Technicians[#All],3,FALSE)</f>
        <v>Capgemini</v>
      </c>
      <c r="Y999" s="228" t="str">
        <f>VLOOKUP(HelpMe7[[#This Row],[Technician]],Technicians[#All],2,FALSE)</f>
        <v>Management</v>
      </c>
      <c r="Z999" s="230" t="e">
        <f>IF((TEXT("Oct 28, 2024 00:00 AM","mmm dd, yyyy hh:mm") - TEXT(HelpMe7[[#This Row],[Updated Creation Date]],"mmm dd, yyyy hh:mm"))&gt;0, "Yes","No")</f>
        <v>#VALUE!</v>
      </c>
      <c r="AA999" s="230">
        <f ca="1">IF(HelpMe7[[#This Row],[Updated Resolved Date]]="-",NOW()-TEXT(HelpMe7[[#This Row],[Updated Creation Date]],"mmm dd, yyyy hh:mm"),HelpMe7[[#This Row],[Updated Resolved Date]]-HelpMe7[[#This Row],[Updated Creation Date]])</f>
        <v>17.267251273144211</v>
      </c>
      <c r="AB999" s="231" t="e">
        <f>YEAR(TEXT(HelpMe7[[#This Row],[Updated Creation Date]],"mmm dd, yyyy hh:mm"))</f>
        <v>#VALUE!</v>
      </c>
      <c r="AC999" s="228" t="e">
        <f>WEEKNUM(TEXT(HelpMe7[[#This Row],[Updated Creation Date]],"mmm dd, yyyy hh:mm"),2)</f>
        <v>#VALUE!</v>
      </c>
      <c r="AD999" s="228" t="e">
        <f>_xlfn.CONCAT(HelpMe7[[#This Row],[Year]],"-W",HelpMe7[[#This Row],[Week'#]])</f>
        <v>#VALUE!</v>
      </c>
      <c r="AE999" s="228" t="str">
        <f>IFERROR(VLOOKUP(HelpMe7[[#This Row],[ID]],CGTracker[#All],11,FALSE),"No CG Status Found")</f>
        <v>No CG Status Found</v>
      </c>
      <c r="AF999" s="228" t="e">
        <f>MONTH(TEXT(HelpMe7[[#This Row],[Updated Creation Date]],"mmm dd, yyyy hh:mm"))</f>
        <v>#VALUE!</v>
      </c>
      <c r="AG999" s="228" t="e">
        <f>_xlfn.CONCAT(HelpMe7[[#This Row],[Year]],"-M",HelpMe7[[#This Row],[Month]])</f>
        <v>#VALUE!</v>
      </c>
      <c r="AH999" s="228" t="str">
        <f ca="1">IF(HelpMe7[[#This Row],[Age]]&lt;2,"Less than 2",IF(HelpMe7[[#This Row],[Age]]&lt;5,"From 2 to 5",IF(HelpMe7[[#This Row],[Age]]&lt;10,"From 5 to 10","More than 10")))</f>
        <v>More than 10</v>
      </c>
      <c r="AI9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45635.518055555556</v>
      </c>
      <c r="AJ9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0" spans="1:36" ht="13.5" customHeight="1">
      <c r="A1000" s="237" t="s">
        <v>7533</v>
      </c>
      <c r="B1000" s="224" t="s">
        <v>156</v>
      </c>
      <c r="C1000" s="224" t="s">
        <v>795</v>
      </c>
      <c r="D1000" s="1" t="s">
        <v>977</v>
      </c>
      <c r="E1000" s="224" t="s">
        <v>978</v>
      </c>
      <c r="F1000" s="224" t="s">
        <v>898</v>
      </c>
      <c r="G1000" s="224" t="s">
        <v>899</v>
      </c>
      <c r="H1000" s="224" t="s">
        <v>268</v>
      </c>
      <c r="I1000" s="227" t="s">
        <v>7534</v>
      </c>
      <c r="J1000" s="225" t="s">
        <v>7535</v>
      </c>
      <c r="K1000" s="224" t="s">
        <v>845</v>
      </c>
      <c r="L1000" s="225" t="s">
        <v>1260</v>
      </c>
      <c r="M1000" s="224" t="s">
        <v>846</v>
      </c>
      <c r="N1000" s="224" t="s">
        <v>912</v>
      </c>
      <c r="O1000" s="224" t="s">
        <v>848</v>
      </c>
      <c r="P1000" s="225" t="s">
        <v>7536</v>
      </c>
      <c r="Q1000" s="224" t="s">
        <v>795</v>
      </c>
      <c r="R1000" s="225" t="s">
        <v>1260</v>
      </c>
      <c r="S1000" s="225" t="s">
        <v>1260</v>
      </c>
      <c r="T1000" s="225" t="s">
        <v>7535</v>
      </c>
      <c r="U1000" s="224" t="s">
        <v>1260</v>
      </c>
      <c r="V1000" s="224" t="s">
        <v>1260</v>
      </c>
      <c r="W1000" s="224" t="s">
        <v>850</v>
      </c>
      <c r="X1000" s="228" t="str">
        <f>VLOOKUP(HelpMe7[[#This Row],[Technician]],Technicians[#All],3,FALSE)</f>
        <v>Capgemini</v>
      </c>
      <c r="Y1000" s="228" t="str">
        <f>VLOOKUP(HelpMe7[[#This Row],[Technician]],Technicians[#All],2,FALSE)</f>
        <v>SAP ABAP</v>
      </c>
      <c r="Z1000" s="230" t="e">
        <f>IF((TEXT("Oct 28, 2024 00:00 AM","mmm dd, yyyy hh:mm") - TEXT(HelpMe7[[#This Row],[Updated Creation Date]],"mmm dd, yyyy hh:mm"))&gt;0, "Yes","No")</f>
        <v>#VALUE!</v>
      </c>
      <c r="AA1000" s="230">
        <f ca="1">IF(HelpMe7[[#This Row],[Updated Resolved Date]]="-",NOW()-TEXT(HelpMe7[[#This Row],[Updated Creation Date]],"mmm dd, yyyy hh:mm"),HelpMe7[[#This Row],[Updated Resolved Date]]-HelpMe7[[#This Row],[Updated Creation Date]])</f>
        <v>17.208223495370476</v>
      </c>
      <c r="AB1000" s="231" t="e">
        <f>YEAR(TEXT(HelpMe7[[#This Row],[Updated Creation Date]],"mmm dd, yyyy hh:mm"))</f>
        <v>#VALUE!</v>
      </c>
      <c r="AC1000" s="228" t="e">
        <f>WEEKNUM(TEXT(HelpMe7[[#This Row],[Updated Creation Date]],"mmm dd, yyyy hh:mm"),2)</f>
        <v>#VALUE!</v>
      </c>
      <c r="AD1000" s="228" t="e">
        <f>_xlfn.CONCAT(HelpMe7[[#This Row],[Year]],"-W",HelpMe7[[#This Row],[Week'#]])</f>
        <v>#VALUE!</v>
      </c>
      <c r="AE1000" s="228" t="str">
        <f>IFERROR(VLOOKUP(HelpMe7[[#This Row],[ID]],CGTracker[#All],11,FALSE),"No CG Status Found")</f>
        <v>No CG Status Found</v>
      </c>
      <c r="AF1000" s="228" t="e">
        <f>MONTH(TEXT(HelpMe7[[#This Row],[Updated Creation Date]],"mmm dd, yyyy hh:mm"))</f>
        <v>#VALUE!</v>
      </c>
      <c r="AG1000" s="228" t="e">
        <f>_xlfn.CONCAT(HelpMe7[[#This Row],[Year]],"-M",HelpMe7[[#This Row],[Month]])</f>
        <v>#VALUE!</v>
      </c>
      <c r="AH1000" s="228" t="str">
        <f ca="1">IF(HelpMe7[[#This Row],[Age]]&lt;2,"Less than 2",IF(HelpMe7[[#This Row],[Age]]&lt;5,"From 2 to 5",IF(HelpMe7[[#This Row],[Age]]&lt;10,"From 5 to 10","More than 10")))</f>
        <v>More than 10</v>
      </c>
      <c r="AI10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45635.57708333333</v>
      </c>
      <c r="AJ10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1" spans="1:36" ht="13.5" customHeight="1">
      <c r="A1001" s="237" t="s">
        <v>7537</v>
      </c>
      <c r="B1001" s="224" t="s">
        <v>156</v>
      </c>
      <c r="C1001" s="224" t="s">
        <v>795</v>
      </c>
      <c r="D1001" s="1" t="s">
        <v>2264</v>
      </c>
      <c r="E1001" s="224" t="s">
        <v>1362</v>
      </c>
      <c r="F1001" s="224" t="s">
        <v>603</v>
      </c>
      <c r="G1001" s="224" t="s">
        <v>899</v>
      </c>
      <c r="H1001" s="224" t="s">
        <v>268</v>
      </c>
      <c r="I1001" s="227" t="s">
        <v>7538</v>
      </c>
      <c r="J1001" s="225" t="s">
        <v>7539</v>
      </c>
      <c r="K1001" s="224" t="s">
        <v>845</v>
      </c>
      <c r="L1001" s="225" t="s">
        <v>1260</v>
      </c>
      <c r="M1001" s="224" t="s">
        <v>1362</v>
      </c>
      <c r="N1001" s="224" t="s">
        <v>983</v>
      </c>
      <c r="O1001" s="224" t="s">
        <v>848</v>
      </c>
      <c r="P1001" s="225" t="s">
        <v>7540</v>
      </c>
      <c r="Q1001" s="224" t="s">
        <v>795</v>
      </c>
      <c r="R1001" s="225" t="s">
        <v>1260</v>
      </c>
      <c r="S1001" s="225" t="s">
        <v>7540</v>
      </c>
      <c r="T1001" s="225" t="s">
        <v>7539</v>
      </c>
      <c r="U1001" s="224" t="s">
        <v>1260</v>
      </c>
      <c r="V1001" s="224" t="s">
        <v>1260</v>
      </c>
      <c r="W1001" s="224" t="s">
        <v>850</v>
      </c>
      <c r="X1001" s="228" t="str">
        <f>VLOOKUP(HelpMe7[[#This Row],[Technician]],Technicians[#All],3,FALSE)</f>
        <v>RAK Ceramics</v>
      </c>
      <c r="Y1001" s="228" t="str">
        <f>VLOOKUP(HelpMe7[[#This Row],[Technician]],Technicians[#All],2,FALSE)</f>
        <v>SAP ABAP</v>
      </c>
      <c r="Z1001" s="230" t="e">
        <f>IF((TEXT("Oct 28, 2024 00:00 AM","mmm dd, yyyy hh:mm") - TEXT(HelpMe7[[#This Row],[Updated Creation Date]],"mmm dd, yyyy hh:mm"))&gt;0, "Yes","No")</f>
        <v>#VALUE!</v>
      </c>
      <c r="AA1001" s="230">
        <f ca="1">IF(HelpMe7[[#This Row],[Updated Resolved Date]]="-",NOW()-TEXT(HelpMe7[[#This Row],[Updated Creation Date]],"mmm dd, yyyy hh:mm"),HelpMe7[[#This Row],[Updated Resolved Date]]-HelpMe7[[#This Row],[Updated Creation Date]])</f>
        <v>15.166556828698958</v>
      </c>
      <c r="AB1001" s="231" t="e">
        <f>YEAR(TEXT(HelpMe7[[#This Row],[Updated Creation Date]],"mmm dd, yyyy hh:mm"))</f>
        <v>#VALUE!</v>
      </c>
      <c r="AC1001" s="228" t="e">
        <f>WEEKNUM(TEXT(HelpMe7[[#This Row],[Updated Creation Date]],"mmm dd, yyyy hh:mm"),2)</f>
        <v>#VALUE!</v>
      </c>
      <c r="AD1001" s="228" t="e">
        <f>_xlfn.CONCAT(HelpMe7[[#This Row],[Year]],"-W",HelpMe7[[#This Row],[Week'#]])</f>
        <v>#VALUE!</v>
      </c>
      <c r="AE1001" s="228" t="str">
        <f>IFERROR(VLOOKUP(HelpMe7[[#This Row],[ID]],CGTracker[#All],11,FALSE),"No CG Status Found")</f>
        <v>No CG Status Found</v>
      </c>
      <c r="AF1001" s="228" t="e">
        <f>MONTH(TEXT(HelpMe7[[#This Row],[Updated Creation Date]],"mmm dd, yyyy hh:mm"))</f>
        <v>#VALUE!</v>
      </c>
      <c r="AG1001" s="228" t="e">
        <f>_xlfn.CONCAT(HelpMe7[[#This Row],[Year]],"-M",HelpMe7[[#This Row],[Month]])</f>
        <v>#VALUE!</v>
      </c>
      <c r="AH1001" s="228" t="str">
        <f ca="1">IF(HelpMe7[[#This Row],[Age]]&lt;2,"Less than 2",IF(HelpMe7[[#This Row],[Age]]&lt;5,"From 2 to 5",IF(HelpMe7[[#This Row],[Age]]&lt;10,"From 5 to 10","More than 10")))</f>
        <v>More than 10</v>
      </c>
      <c r="AI10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45637.618750000001</v>
      </c>
      <c r="AJ10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2" spans="1:36" ht="13.5" customHeight="1">
      <c r="A1002" s="237" t="s">
        <v>7541</v>
      </c>
      <c r="B1002" s="224" t="s">
        <v>156</v>
      </c>
      <c r="C1002" s="224" t="s">
        <v>861</v>
      </c>
      <c r="D1002" s="1" t="s">
        <v>665</v>
      </c>
      <c r="E1002" s="224" t="s">
        <v>1362</v>
      </c>
      <c r="F1002" s="224" t="s">
        <v>518</v>
      </c>
      <c r="G1002" s="224" t="s">
        <v>516</v>
      </c>
      <c r="H1002" s="224" t="s">
        <v>268</v>
      </c>
      <c r="I1002" s="227" t="s">
        <v>7542</v>
      </c>
      <c r="J1002" s="225" t="s">
        <v>7543</v>
      </c>
      <c r="K1002" s="224" t="s">
        <v>845</v>
      </c>
      <c r="L1002" s="225" t="s">
        <v>1260</v>
      </c>
      <c r="M1002" s="224" t="s">
        <v>1362</v>
      </c>
      <c r="N1002" s="224" t="s">
        <v>983</v>
      </c>
      <c r="O1002" s="224" t="s">
        <v>848</v>
      </c>
      <c r="P1002" s="225" t="s">
        <v>7544</v>
      </c>
      <c r="Q1002" s="224" t="s">
        <v>795</v>
      </c>
      <c r="R1002" s="225" t="s">
        <v>1260</v>
      </c>
      <c r="S1002" s="225" t="s">
        <v>1260</v>
      </c>
      <c r="T1002" s="225" t="s">
        <v>7543</v>
      </c>
      <c r="U1002" s="224" t="s">
        <v>1260</v>
      </c>
      <c r="V1002" s="224" t="s">
        <v>1260</v>
      </c>
      <c r="W1002" s="224" t="s">
        <v>850</v>
      </c>
      <c r="X1002" s="228" t="str">
        <f>VLOOKUP(HelpMe7[[#This Row],[Technician]],Technicians[#All],3,FALSE)</f>
        <v>Capgemini</v>
      </c>
      <c r="Y1002" s="228" t="str">
        <f>VLOOKUP(HelpMe7[[#This Row],[Technician]],Technicians[#All],2,FALSE)</f>
        <v>SAP SD</v>
      </c>
      <c r="Z1002" s="230" t="e">
        <f>IF((TEXT("Oct 28, 2024 00:00 AM","mmm dd, yyyy hh:mm") - TEXT(HelpMe7[[#This Row],[Updated Creation Date]],"mmm dd, yyyy hh:mm"))&gt;0, "Yes","No")</f>
        <v>#VALUE!</v>
      </c>
      <c r="AA1002" s="230">
        <f ca="1">IF(HelpMe7[[#This Row],[Updated Resolved Date]]="-",NOW()-TEXT(HelpMe7[[#This Row],[Updated Creation Date]],"mmm dd, yyyy hh:mm"),HelpMe7[[#This Row],[Updated Resolved Date]]-HelpMe7[[#This Row],[Updated Creation Date]])</f>
        <v>15.143640162030351</v>
      </c>
      <c r="AB1002" s="231" t="e">
        <f>YEAR(TEXT(HelpMe7[[#This Row],[Updated Creation Date]],"mmm dd, yyyy hh:mm"))</f>
        <v>#VALUE!</v>
      </c>
      <c r="AC1002" s="228" t="e">
        <f>WEEKNUM(TEXT(HelpMe7[[#This Row],[Updated Creation Date]],"mmm dd, yyyy hh:mm"),2)</f>
        <v>#VALUE!</v>
      </c>
      <c r="AD1002" s="228" t="e">
        <f>_xlfn.CONCAT(HelpMe7[[#This Row],[Year]],"-W",HelpMe7[[#This Row],[Week'#]])</f>
        <v>#VALUE!</v>
      </c>
      <c r="AE1002" s="228" t="str">
        <f>IFERROR(VLOOKUP(HelpMe7[[#This Row],[ID]],CGTracker[#All],11,FALSE),"No CG Status Found")</f>
        <v>No CG Status Found</v>
      </c>
      <c r="AF1002" s="228" t="e">
        <f>MONTH(TEXT(HelpMe7[[#This Row],[Updated Creation Date]],"mmm dd, yyyy hh:mm"))</f>
        <v>#VALUE!</v>
      </c>
      <c r="AG1002" s="228" t="e">
        <f>_xlfn.CONCAT(HelpMe7[[#This Row],[Year]],"-M",HelpMe7[[#This Row],[Month]])</f>
        <v>#VALUE!</v>
      </c>
      <c r="AH1002" s="228" t="str">
        <f ca="1">IF(HelpMe7[[#This Row],[Age]]&lt;2,"Less than 2",IF(HelpMe7[[#This Row],[Age]]&lt;5,"From 2 to 5",IF(HelpMe7[[#This Row],[Age]]&lt;10,"From 5 to 10","More than 10")))</f>
        <v>More than 10</v>
      </c>
      <c r="AI10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45637.64166666667</v>
      </c>
      <c r="AJ10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3" spans="1:36" ht="13.5" customHeight="1">
      <c r="A1003" s="237" t="s">
        <v>7545</v>
      </c>
      <c r="B1003" s="224" t="s">
        <v>117</v>
      </c>
      <c r="C1003" s="224" t="s">
        <v>861</v>
      </c>
      <c r="D1003" s="1" t="s">
        <v>7546</v>
      </c>
      <c r="E1003" s="224" t="s">
        <v>1210</v>
      </c>
      <c r="F1003" s="224" t="s">
        <v>1260</v>
      </c>
      <c r="G1003" s="224" t="s">
        <v>980</v>
      </c>
      <c r="H1003" s="224" t="s">
        <v>131</v>
      </c>
      <c r="I1003" s="227" t="s">
        <v>7547</v>
      </c>
      <c r="J1003" s="225" t="s">
        <v>7548</v>
      </c>
      <c r="K1003" s="224" t="s">
        <v>845</v>
      </c>
      <c r="L1003" s="225" t="s">
        <v>1260</v>
      </c>
      <c r="M1003" s="224" t="s">
        <v>1210</v>
      </c>
      <c r="N1003" s="224" t="s">
        <v>878</v>
      </c>
      <c r="O1003" s="224" t="s">
        <v>920</v>
      </c>
      <c r="P1003" s="225" t="s">
        <v>7549</v>
      </c>
      <c r="Q1003" s="224" t="s">
        <v>861</v>
      </c>
      <c r="R1003" s="225" t="s">
        <v>1260</v>
      </c>
      <c r="S1003" s="225" t="s">
        <v>7549</v>
      </c>
      <c r="T1003" s="225" t="s">
        <v>7548</v>
      </c>
      <c r="U1003" s="224" t="s">
        <v>885</v>
      </c>
      <c r="V1003" s="224" t="s">
        <v>1260</v>
      </c>
      <c r="W1003" s="224" t="s">
        <v>850</v>
      </c>
      <c r="X1003" s="228" t="str">
        <f>VLOOKUP(HelpMe7[[#This Row],[Technician]],Technicians[#All],3,FALSE)</f>
        <v>Unkown</v>
      </c>
      <c r="Y1003" s="228" t="str">
        <f>VLOOKUP(HelpMe7[[#This Row],[Technician]],Technicians[#All],2,FALSE)</f>
        <v>Unkown</v>
      </c>
      <c r="Z1003" s="230" t="e">
        <f>IF((TEXT("Oct 28, 2024 00:00 AM","mmm dd, yyyy hh:mm") - TEXT(HelpMe7[[#This Row],[Updated Creation Date]],"mmm dd, yyyy hh:mm"))&gt;0, "Yes","No")</f>
        <v>#VALUE!</v>
      </c>
      <c r="AA1003" s="230">
        <f ca="1">IF(HelpMe7[[#This Row],[Updated Resolved Date]]="-",NOW()-TEXT(HelpMe7[[#This Row],[Updated Creation Date]],"mmm dd, yyyy hh:mm"),HelpMe7[[#This Row],[Updated Resolved Date]]-HelpMe7[[#This Row],[Updated Creation Date]])</f>
        <v>15.12072349536902</v>
      </c>
      <c r="AB1003" s="231" t="e">
        <f>YEAR(TEXT(HelpMe7[[#This Row],[Updated Creation Date]],"mmm dd, yyyy hh:mm"))</f>
        <v>#VALUE!</v>
      </c>
      <c r="AC1003" s="228" t="e">
        <f>WEEKNUM(TEXT(HelpMe7[[#This Row],[Updated Creation Date]],"mmm dd, yyyy hh:mm"),2)</f>
        <v>#VALUE!</v>
      </c>
      <c r="AD1003" s="228" t="e">
        <f>_xlfn.CONCAT(HelpMe7[[#This Row],[Year]],"-W",HelpMe7[[#This Row],[Week'#]])</f>
        <v>#VALUE!</v>
      </c>
      <c r="AE1003" s="228" t="str">
        <f>IFERROR(VLOOKUP(HelpMe7[[#This Row],[ID]],CGTracker[#All],11,FALSE),"No CG Status Found")</f>
        <v>No CG Status Found</v>
      </c>
      <c r="AF1003" s="228" t="e">
        <f>MONTH(TEXT(HelpMe7[[#This Row],[Updated Creation Date]],"mmm dd, yyyy hh:mm"))</f>
        <v>#VALUE!</v>
      </c>
      <c r="AG1003" s="228" t="e">
        <f>_xlfn.CONCAT(HelpMe7[[#This Row],[Year]],"-M",HelpMe7[[#This Row],[Month]])</f>
        <v>#VALUE!</v>
      </c>
      <c r="AH1003" s="228" t="str">
        <f ca="1">IF(HelpMe7[[#This Row],[Age]]&lt;2,"Less than 2",IF(HelpMe7[[#This Row],[Age]]&lt;5,"From 2 to 5",IF(HelpMe7[[#This Row],[Age]]&lt;10,"From 5 to 10","More than 10")))</f>
        <v>More than 10</v>
      </c>
      <c r="AI10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45637.664583333331</v>
      </c>
      <c r="AJ10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4" spans="1:36" ht="13.5" customHeight="1">
      <c r="A1004" s="237" t="s">
        <v>7550</v>
      </c>
      <c r="B1004" s="224" t="s">
        <v>117</v>
      </c>
      <c r="C1004" s="224" t="s">
        <v>795</v>
      </c>
      <c r="D1004" s="1" t="s">
        <v>1820</v>
      </c>
      <c r="E1004" s="224" t="s">
        <v>1102</v>
      </c>
      <c r="F1004" s="224" t="s">
        <v>843</v>
      </c>
      <c r="G1004" s="224" t="s">
        <v>844</v>
      </c>
      <c r="H1004" s="224" t="s">
        <v>403</v>
      </c>
      <c r="I1004" s="227" t="s">
        <v>7551</v>
      </c>
      <c r="J1004" s="225" t="s">
        <v>7552</v>
      </c>
      <c r="K1004" s="224" t="s">
        <v>845</v>
      </c>
      <c r="L1004" s="225" t="s">
        <v>3705</v>
      </c>
      <c r="M1004" s="224" t="s">
        <v>1102</v>
      </c>
      <c r="N1004" s="224" t="s">
        <v>971</v>
      </c>
      <c r="O1004" s="224" t="s">
        <v>848</v>
      </c>
      <c r="P1004" s="225" t="s">
        <v>3705</v>
      </c>
      <c r="Q1004" s="224" t="s">
        <v>795</v>
      </c>
      <c r="R1004" s="225" t="s">
        <v>7553</v>
      </c>
      <c r="S1004" s="225" t="s">
        <v>7553</v>
      </c>
      <c r="T1004" s="225" t="s">
        <v>7552</v>
      </c>
      <c r="U1004" s="224" t="s">
        <v>885</v>
      </c>
      <c r="V1004" s="224" t="s">
        <v>1260</v>
      </c>
      <c r="W1004" s="224" t="s">
        <v>850</v>
      </c>
      <c r="X1004" s="228" t="str">
        <f>VLOOKUP(HelpMe7[[#This Row],[Technician]],Technicians[#All],3,FALSE)</f>
        <v>RAK Ceramics</v>
      </c>
      <c r="Y1004" s="228" t="str">
        <f>VLOOKUP(HelpMe7[[#This Row],[Technician]],Technicians[#All],2,FALSE)</f>
        <v>SAP Basis</v>
      </c>
      <c r="Z1004" s="230" t="e">
        <f>IF((TEXT("Oct 28, 2024 00:00 AM","mmm dd, yyyy hh:mm") - TEXT(HelpMe7[[#This Row],[Updated Creation Date]],"mmm dd, yyyy hh:mm"))&gt;0, "Yes","No")</f>
        <v>#VALUE!</v>
      </c>
      <c r="AA1004" s="230">
        <f ca="1">IF(HelpMe7[[#This Row],[Updated Resolved Date]]="-",NOW()-TEXT(HelpMe7[[#This Row],[Updated Creation Date]],"mmm dd, yyyy hh:mm"),HelpMe7[[#This Row],[Updated Resolved Date]]-HelpMe7[[#This Row],[Updated Creation Date]])</f>
        <v>0.97152777777955635</v>
      </c>
      <c r="AB1004" s="231" t="e">
        <f>YEAR(TEXT(HelpMe7[[#This Row],[Updated Creation Date]],"mmm dd, yyyy hh:mm"))</f>
        <v>#VALUE!</v>
      </c>
      <c r="AC1004" s="228" t="e">
        <f>WEEKNUM(TEXT(HelpMe7[[#This Row],[Updated Creation Date]],"mmm dd, yyyy hh:mm"),2)</f>
        <v>#VALUE!</v>
      </c>
      <c r="AD1004" s="228" t="e">
        <f>_xlfn.CONCAT(HelpMe7[[#This Row],[Year]],"-W",HelpMe7[[#This Row],[Week'#]])</f>
        <v>#VALUE!</v>
      </c>
      <c r="AE1004" s="228" t="str">
        <f>IFERROR(VLOOKUP(HelpMe7[[#This Row],[ID]],CGTracker[#All],11,FALSE),"No CG Status Found")</f>
        <v>No CG Status Found</v>
      </c>
      <c r="AF1004" s="228" t="e">
        <f>MONTH(TEXT(HelpMe7[[#This Row],[Updated Creation Date]],"mmm dd, yyyy hh:mm"))</f>
        <v>#VALUE!</v>
      </c>
      <c r="AG1004" s="228" t="e">
        <f>_xlfn.CONCAT(HelpMe7[[#This Row],[Year]],"-M",HelpMe7[[#This Row],[Month]])</f>
        <v>#VALUE!</v>
      </c>
      <c r="AH1004" s="228" t="str">
        <f ca="1">IF(HelpMe7[[#This Row],[Age]]&lt;2,"Less than 2",IF(HelpMe7[[#This Row],[Age]]&lt;5,"From 2 to 5",IF(HelpMe7[[#This Row],[Age]]&lt;10,"From 5 to 10","More than 10")))</f>
        <v>Less than 2</v>
      </c>
      <c r="AI10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45637.667361111111</v>
      </c>
      <c r="AJ10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45638.638888888891</v>
      </c>
    </row>
    <row r="1005" spans="1:36" ht="13.5" customHeight="1">
      <c r="A1005" s="237" t="s">
        <v>7554</v>
      </c>
      <c r="B1005" s="224" t="s">
        <v>156</v>
      </c>
      <c r="C1005" s="224" t="s">
        <v>861</v>
      </c>
      <c r="D1005" s="1" t="s">
        <v>612</v>
      </c>
      <c r="E1005" s="224" t="s">
        <v>1018</v>
      </c>
      <c r="F1005" s="224" t="s">
        <v>941</v>
      </c>
      <c r="G1005" s="224" t="s">
        <v>980</v>
      </c>
      <c r="H1005" s="224" t="s">
        <v>403</v>
      </c>
      <c r="I1005" s="227" t="s">
        <v>7555</v>
      </c>
      <c r="J1005" s="225" t="s">
        <v>7556</v>
      </c>
      <c r="K1005" s="224" t="s">
        <v>845</v>
      </c>
      <c r="L1005" s="225" t="s">
        <v>7557</v>
      </c>
      <c r="M1005" s="224" t="s">
        <v>1018</v>
      </c>
      <c r="N1005" s="224" t="s">
        <v>1005</v>
      </c>
      <c r="O1005" s="224" t="s">
        <v>920</v>
      </c>
      <c r="P1005" s="225" t="s">
        <v>7557</v>
      </c>
      <c r="Q1005" s="224" t="s">
        <v>861</v>
      </c>
      <c r="R1005" s="225" t="s">
        <v>7558</v>
      </c>
      <c r="S1005" s="225" t="s">
        <v>7558</v>
      </c>
      <c r="T1005" s="225" t="s">
        <v>7556</v>
      </c>
      <c r="U1005" s="224" t="s">
        <v>1260</v>
      </c>
      <c r="V1005" s="224" t="s">
        <v>1260</v>
      </c>
      <c r="W1005" s="224" t="s">
        <v>850</v>
      </c>
      <c r="X1005" s="228" t="str">
        <f>VLOOKUP(HelpMe7[[#This Row],[Technician]],Technicians[#All],3,FALSE)</f>
        <v>Capgemini</v>
      </c>
      <c r="Y1005" s="228" t="str">
        <f>VLOOKUP(HelpMe7[[#This Row],[Technician]],Technicians[#All],2,FALSE)</f>
        <v>SAP FICO</v>
      </c>
      <c r="Z1005" s="230" t="e">
        <f>IF((TEXT("Oct 28, 2024 00:00 AM","mmm dd, yyyy hh:mm") - TEXT(HelpMe7[[#This Row],[Updated Creation Date]],"mmm dd, yyyy hh:mm"))&gt;0, "Yes","No")</f>
        <v>#VALUE!</v>
      </c>
      <c r="AA1005" s="230">
        <f ca="1">IF(HelpMe7[[#This Row],[Updated Resolved Date]]="-",NOW()-TEXT(HelpMe7[[#This Row],[Updated Creation Date]],"mmm dd, yyyy hh:mm"),HelpMe7[[#This Row],[Updated Resolved Date]]-HelpMe7[[#This Row],[Updated Creation Date]])</f>
        <v>1.2680555555562023</v>
      </c>
      <c r="AB1005" s="231" t="e">
        <f>YEAR(TEXT(HelpMe7[[#This Row],[Updated Creation Date]],"mmm dd, yyyy hh:mm"))</f>
        <v>#VALUE!</v>
      </c>
      <c r="AC1005" s="228" t="e">
        <f>WEEKNUM(TEXT(HelpMe7[[#This Row],[Updated Creation Date]],"mmm dd, yyyy hh:mm"),2)</f>
        <v>#VALUE!</v>
      </c>
      <c r="AD1005" s="228" t="e">
        <f>_xlfn.CONCAT(HelpMe7[[#This Row],[Year]],"-W",HelpMe7[[#This Row],[Week'#]])</f>
        <v>#VALUE!</v>
      </c>
      <c r="AE1005" s="228" t="str">
        <f>IFERROR(VLOOKUP(HelpMe7[[#This Row],[ID]],CGTracker[#All],11,FALSE),"No CG Status Found")</f>
        <v>No CG Status Found</v>
      </c>
      <c r="AF1005" s="228" t="e">
        <f>MONTH(TEXT(HelpMe7[[#This Row],[Updated Creation Date]],"mmm dd, yyyy hh:mm"))</f>
        <v>#VALUE!</v>
      </c>
      <c r="AG1005" s="228" t="e">
        <f>_xlfn.CONCAT(HelpMe7[[#This Row],[Year]],"-M",HelpMe7[[#This Row],[Month]])</f>
        <v>#VALUE!</v>
      </c>
      <c r="AH1005" s="228" t="str">
        <f ca="1">IF(HelpMe7[[#This Row],[Age]]&lt;2,"Less than 2",IF(HelpMe7[[#This Row],[Age]]&lt;5,"From 2 to 5",IF(HelpMe7[[#This Row],[Age]]&lt;10,"From 5 to 10","More than 10")))</f>
        <v>Less than 2</v>
      </c>
      <c r="AI10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45635.4</v>
      </c>
      <c r="AJ10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45636.668055555558</v>
      </c>
    </row>
    <row r="1006" spans="1:36" ht="13.5" customHeight="1">
      <c r="A1006" s="237" t="s">
        <v>7559</v>
      </c>
      <c r="B1006" s="224" t="s">
        <v>117</v>
      </c>
      <c r="C1006" s="224" t="s">
        <v>861</v>
      </c>
      <c r="D1006" s="1" t="s">
        <v>1707</v>
      </c>
      <c r="E1006" s="224" t="s">
        <v>1407</v>
      </c>
      <c r="F1006" s="224" t="s">
        <v>843</v>
      </c>
      <c r="G1006" s="224" t="s">
        <v>844</v>
      </c>
      <c r="H1006" s="224" t="s">
        <v>403</v>
      </c>
      <c r="I1006" s="227" t="s">
        <v>7560</v>
      </c>
      <c r="J1006" s="225" t="s">
        <v>7561</v>
      </c>
      <c r="K1006" s="224" t="s">
        <v>845</v>
      </c>
      <c r="L1006" s="225" t="s">
        <v>3705</v>
      </c>
      <c r="M1006" s="224" t="s">
        <v>1407</v>
      </c>
      <c r="N1006" s="224" t="s">
        <v>860</v>
      </c>
      <c r="O1006" s="224" t="s">
        <v>848</v>
      </c>
      <c r="P1006" s="225" t="s">
        <v>3705</v>
      </c>
      <c r="Q1006" s="224" t="s">
        <v>795</v>
      </c>
      <c r="R1006" s="225" t="s">
        <v>7562</v>
      </c>
      <c r="S1006" s="225" t="s">
        <v>7562</v>
      </c>
      <c r="T1006" s="225" t="s">
        <v>7561</v>
      </c>
      <c r="U1006" s="224" t="s">
        <v>885</v>
      </c>
      <c r="V1006" s="224" t="s">
        <v>1260</v>
      </c>
      <c r="W1006" s="224" t="s">
        <v>850</v>
      </c>
      <c r="X1006" s="228" t="str">
        <f>VLOOKUP(HelpMe7[[#This Row],[Technician]],Technicians[#All],3,FALSE)</f>
        <v>RAK Ceramics</v>
      </c>
      <c r="Y1006" s="228" t="str">
        <f>VLOOKUP(HelpMe7[[#This Row],[Technician]],Technicians[#All],2,FALSE)</f>
        <v>SAP Basis</v>
      </c>
      <c r="Z1006" s="230" t="e">
        <f>IF((TEXT("Oct 28, 2024 00:00 AM","mmm dd, yyyy hh:mm") - TEXT(HelpMe7[[#This Row],[Updated Creation Date]],"mmm dd, yyyy hh:mm"))&gt;0, "Yes","No")</f>
        <v>#VALUE!</v>
      </c>
      <c r="AA1006" s="230">
        <f ca="1">IF(HelpMe7[[#This Row],[Updated Resolved Date]]="-",NOW()-TEXT(HelpMe7[[#This Row],[Updated Creation Date]],"mmm dd, yyyy hh:mm"),HelpMe7[[#This Row],[Updated Resolved Date]]-HelpMe7[[#This Row],[Updated Creation Date]])</f>
        <v>2.8687500000014552</v>
      </c>
      <c r="AB1006" s="231" t="e">
        <f>YEAR(TEXT(HelpMe7[[#This Row],[Updated Creation Date]],"mmm dd, yyyy hh:mm"))</f>
        <v>#VALUE!</v>
      </c>
      <c r="AC1006" s="228" t="e">
        <f>WEEKNUM(TEXT(HelpMe7[[#This Row],[Updated Creation Date]],"mmm dd, yyyy hh:mm"),2)</f>
        <v>#VALUE!</v>
      </c>
      <c r="AD1006" s="228" t="e">
        <f>_xlfn.CONCAT(HelpMe7[[#This Row],[Year]],"-W",HelpMe7[[#This Row],[Week'#]])</f>
        <v>#VALUE!</v>
      </c>
      <c r="AE1006" s="228" t="str">
        <f>IFERROR(VLOOKUP(HelpMe7[[#This Row],[ID]],CGTracker[#All],11,FALSE),"No CG Status Found")</f>
        <v>No CG Status Found</v>
      </c>
      <c r="AF1006" s="228" t="e">
        <f>MONTH(TEXT(HelpMe7[[#This Row],[Updated Creation Date]],"mmm dd, yyyy hh:mm"))</f>
        <v>#VALUE!</v>
      </c>
      <c r="AG1006" s="228" t="e">
        <f>_xlfn.CONCAT(HelpMe7[[#This Row],[Year]],"-M",HelpMe7[[#This Row],[Month]])</f>
        <v>#VALUE!</v>
      </c>
      <c r="AH1006" s="228" t="str">
        <f ca="1">IF(HelpMe7[[#This Row],[Age]]&lt;2,"Less than 2",IF(HelpMe7[[#This Row],[Age]]&lt;5,"From 2 to 5",IF(HelpMe7[[#This Row],[Age]]&lt;10,"From 5 to 10","More than 10")))</f>
        <v>From 2 to 5</v>
      </c>
      <c r="AI10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45635.756944444445</v>
      </c>
      <c r="AJ10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45638.625694444447</v>
      </c>
    </row>
    <row r="1007" spans="1:36" ht="13.5" customHeight="1">
      <c r="A1007" s="237" t="s">
        <v>7563</v>
      </c>
      <c r="B1007" s="224" t="s">
        <v>117</v>
      </c>
      <c r="C1007" s="224" t="s">
        <v>861</v>
      </c>
      <c r="D1007" s="1" t="s">
        <v>7564</v>
      </c>
      <c r="E1007" s="224" t="s">
        <v>948</v>
      </c>
      <c r="F1007" s="224" t="s">
        <v>742</v>
      </c>
      <c r="G1007" s="224" t="s">
        <v>864</v>
      </c>
      <c r="H1007" s="224" t="s">
        <v>268</v>
      </c>
      <c r="I1007" s="227" t="s">
        <v>7565</v>
      </c>
      <c r="J1007" s="225" t="s">
        <v>7566</v>
      </c>
      <c r="K1007" s="224" t="s">
        <v>845</v>
      </c>
      <c r="L1007" s="225" t="s">
        <v>1260</v>
      </c>
      <c r="M1007" s="224" t="s">
        <v>948</v>
      </c>
      <c r="N1007" s="224" t="s">
        <v>1167</v>
      </c>
      <c r="O1007" s="224" t="s">
        <v>920</v>
      </c>
      <c r="P1007" s="225" t="s">
        <v>7567</v>
      </c>
      <c r="Q1007" s="224" t="s">
        <v>861</v>
      </c>
      <c r="R1007" s="225" t="s">
        <v>1260</v>
      </c>
      <c r="S1007" s="225" t="s">
        <v>7568</v>
      </c>
      <c r="T1007" s="225" t="s">
        <v>7566</v>
      </c>
      <c r="U1007" s="224" t="s">
        <v>845</v>
      </c>
      <c r="V1007" s="224" t="s">
        <v>1260</v>
      </c>
      <c r="W1007" s="224" t="s">
        <v>850</v>
      </c>
      <c r="X1007" s="228" t="str">
        <f>VLOOKUP(HelpMe7[[#This Row],[Technician]],Technicians[#All],3,FALSE)</f>
        <v>RAK Ceramics</v>
      </c>
      <c r="Y1007" s="228" t="str">
        <f>VLOOKUP(HelpMe7[[#This Row],[Technician]],Technicians[#All],2,FALSE)</f>
        <v>SAP SD</v>
      </c>
      <c r="Z1007" s="230" t="e">
        <f>IF((TEXT("Oct 28, 2024 00:00 AM","mmm dd, yyyy hh:mm") - TEXT(HelpMe7[[#This Row],[Updated Creation Date]],"mmm dd, yyyy hh:mm"))&gt;0, "Yes","No")</f>
        <v>#VALUE!</v>
      </c>
      <c r="AA1007" s="230">
        <f ca="1">IF(HelpMe7[[#This Row],[Updated Resolved Date]]="-",NOW()-TEXT(HelpMe7[[#This Row],[Updated Creation Date]],"mmm dd, yyyy hh:mm"),HelpMe7[[#This Row],[Updated Resolved Date]]-HelpMe7[[#This Row],[Updated Creation Date]])</f>
        <v>16.362390162030351</v>
      </c>
      <c r="AB1007" s="231" t="e">
        <f>YEAR(TEXT(HelpMe7[[#This Row],[Updated Creation Date]],"mmm dd, yyyy hh:mm"))</f>
        <v>#VALUE!</v>
      </c>
      <c r="AC1007" s="228" t="e">
        <f>WEEKNUM(TEXT(HelpMe7[[#This Row],[Updated Creation Date]],"mmm dd, yyyy hh:mm"),2)</f>
        <v>#VALUE!</v>
      </c>
      <c r="AD1007" s="228" t="e">
        <f>_xlfn.CONCAT(HelpMe7[[#This Row],[Year]],"-W",HelpMe7[[#This Row],[Week'#]])</f>
        <v>#VALUE!</v>
      </c>
      <c r="AE1007" s="228" t="str">
        <f>IFERROR(VLOOKUP(HelpMe7[[#This Row],[ID]],CGTracker[#All],11,FALSE),"No CG Status Found")</f>
        <v>No CG Status Found</v>
      </c>
      <c r="AF1007" s="228" t="e">
        <f>MONTH(TEXT(HelpMe7[[#This Row],[Updated Creation Date]],"mmm dd, yyyy hh:mm"))</f>
        <v>#VALUE!</v>
      </c>
      <c r="AG1007" s="228" t="e">
        <f>_xlfn.CONCAT(HelpMe7[[#This Row],[Year]],"-M",HelpMe7[[#This Row],[Month]])</f>
        <v>#VALUE!</v>
      </c>
      <c r="AH1007" s="228" t="str">
        <f ca="1">IF(HelpMe7[[#This Row],[Age]]&lt;2,"Less than 2",IF(HelpMe7[[#This Row],[Age]]&lt;5,"From 2 to 5",IF(HelpMe7[[#This Row],[Age]]&lt;10,"From 5 to 10","More than 10")))</f>
        <v>More than 10</v>
      </c>
      <c r="AI10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45636.42291666667</v>
      </c>
      <c r="AJ10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8" spans="1:36" ht="13.5" customHeight="1">
      <c r="A1008" s="237" t="s">
        <v>7569</v>
      </c>
      <c r="B1008" s="224" t="s">
        <v>117</v>
      </c>
      <c r="C1008" s="224" t="s">
        <v>795</v>
      </c>
      <c r="D1008" s="1" t="s">
        <v>2150</v>
      </c>
      <c r="E1008" s="224" t="s">
        <v>2151</v>
      </c>
      <c r="F1008" s="224" t="s">
        <v>843</v>
      </c>
      <c r="G1008" s="224" t="s">
        <v>844</v>
      </c>
      <c r="H1008" s="224" t="s">
        <v>268</v>
      </c>
      <c r="I1008" s="227" t="s">
        <v>7570</v>
      </c>
      <c r="J1008" s="225" t="s">
        <v>7571</v>
      </c>
      <c r="K1008" s="224" t="s">
        <v>845</v>
      </c>
      <c r="L1008" s="225" t="s">
        <v>1260</v>
      </c>
      <c r="M1008" s="224" t="s">
        <v>2151</v>
      </c>
      <c r="N1008" s="224" t="s">
        <v>1084</v>
      </c>
      <c r="O1008" s="224" t="s">
        <v>848</v>
      </c>
      <c r="P1008" s="225" t="s">
        <v>7572</v>
      </c>
      <c r="Q1008" s="224" t="s">
        <v>795</v>
      </c>
      <c r="R1008" s="225" t="s">
        <v>1260</v>
      </c>
      <c r="S1008" s="225" t="s">
        <v>7572</v>
      </c>
      <c r="T1008" s="225" t="s">
        <v>7571</v>
      </c>
      <c r="U1008" s="224" t="s">
        <v>885</v>
      </c>
      <c r="V1008" s="224" t="s">
        <v>1260</v>
      </c>
      <c r="W1008" s="224" t="s">
        <v>850</v>
      </c>
      <c r="X1008" s="228" t="str">
        <f>VLOOKUP(HelpMe7[[#This Row],[Technician]],Technicians[#All],3,FALSE)</f>
        <v>RAK Ceramics</v>
      </c>
      <c r="Y1008" s="228" t="str">
        <f>VLOOKUP(HelpMe7[[#This Row],[Technician]],Technicians[#All],2,FALSE)</f>
        <v>SAP Basis</v>
      </c>
      <c r="Z1008" s="230" t="e">
        <f>IF((TEXT("Oct 28, 2024 00:00 AM","mmm dd, yyyy hh:mm") - TEXT(HelpMe7[[#This Row],[Updated Creation Date]],"mmm dd, yyyy hh:mm"))&gt;0, "Yes","No")</f>
        <v>#VALUE!</v>
      </c>
      <c r="AA1008" s="230">
        <f ca="1">IF(HelpMe7[[#This Row],[Updated Resolved Date]]="-",NOW()-TEXT(HelpMe7[[#This Row],[Updated Creation Date]],"mmm dd, yyyy hh:mm"),HelpMe7[[#This Row],[Updated Resolved Date]]-HelpMe7[[#This Row],[Updated Creation Date]])</f>
        <v>16.376973495367565</v>
      </c>
      <c r="AB1008" s="231" t="e">
        <f>YEAR(TEXT(HelpMe7[[#This Row],[Updated Creation Date]],"mmm dd, yyyy hh:mm"))</f>
        <v>#VALUE!</v>
      </c>
      <c r="AC1008" s="228" t="e">
        <f>WEEKNUM(TEXT(HelpMe7[[#This Row],[Updated Creation Date]],"mmm dd, yyyy hh:mm"),2)</f>
        <v>#VALUE!</v>
      </c>
      <c r="AD1008" s="228" t="e">
        <f>_xlfn.CONCAT(HelpMe7[[#This Row],[Year]],"-W",HelpMe7[[#This Row],[Week'#]])</f>
        <v>#VALUE!</v>
      </c>
      <c r="AE1008" s="228" t="str">
        <f>IFERROR(VLOOKUP(HelpMe7[[#This Row],[ID]],CGTracker[#All],11,FALSE),"No CG Status Found")</f>
        <v>No CG Status Found</v>
      </c>
      <c r="AF1008" s="228" t="e">
        <f>MONTH(TEXT(HelpMe7[[#This Row],[Updated Creation Date]],"mmm dd, yyyy hh:mm"))</f>
        <v>#VALUE!</v>
      </c>
      <c r="AG1008" s="228" t="e">
        <f>_xlfn.CONCAT(HelpMe7[[#This Row],[Year]],"-M",HelpMe7[[#This Row],[Month]])</f>
        <v>#VALUE!</v>
      </c>
      <c r="AH1008" s="228" t="str">
        <f ca="1">IF(HelpMe7[[#This Row],[Age]]&lt;2,"Less than 2",IF(HelpMe7[[#This Row],[Age]]&lt;5,"From 2 to 5",IF(HelpMe7[[#This Row],[Age]]&lt;10,"From 5 to 10","More than 10")))</f>
        <v>More than 10</v>
      </c>
      <c r="AI10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45636.408333333333</v>
      </c>
      <c r="AJ10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09" spans="1:36" ht="13.5" customHeight="1">
      <c r="A1009" s="237" t="s">
        <v>7573</v>
      </c>
      <c r="B1009" s="224" t="s">
        <v>156</v>
      </c>
      <c r="C1009" s="224" t="s">
        <v>795</v>
      </c>
      <c r="D1009" s="1" t="s">
        <v>2266</v>
      </c>
      <c r="E1009" s="224" t="s">
        <v>1362</v>
      </c>
      <c r="F1009" s="224" t="s">
        <v>518</v>
      </c>
      <c r="G1009" s="224" t="s">
        <v>516</v>
      </c>
      <c r="H1009" s="224" t="s">
        <v>268</v>
      </c>
      <c r="I1009" s="227" t="s">
        <v>7574</v>
      </c>
      <c r="J1009" s="225" t="s">
        <v>7575</v>
      </c>
      <c r="K1009" s="224" t="s">
        <v>845</v>
      </c>
      <c r="L1009" s="225" t="s">
        <v>1260</v>
      </c>
      <c r="M1009" s="224" t="s">
        <v>1362</v>
      </c>
      <c r="N1009" s="224" t="s">
        <v>983</v>
      </c>
      <c r="O1009" s="224" t="s">
        <v>848</v>
      </c>
      <c r="P1009" s="225" t="s">
        <v>7576</v>
      </c>
      <c r="Q1009" s="224" t="s">
        <v>795</v>
      </c>
      <c r="R1009" s="225" t="s">
        <v>1260</v>
      </c>
      <c r="S1009" s="225" t="s">
        <v>1260</v>
      </c>
      <c r="T1009" s="225" t="s">
        <v>7575</v>
      </c>
      <c r="U1009" s="224" t="s">
        <v>1260</v>
      </c>
      <c r="V1009" s="224" t="s">
        <v>1260</v>
      </c>
      <c r="W1009" s="224" t="s">
        <v>850</v>
      </c>
      <c r="X1009" s="228" t="str">
        <f>VLOOKUP(HelpMe7[[#This Row],[Technician]],Technicians[#All],3,FALSE)</f>
        <v>Capgemini</v>
      </c>
      <c r="Y1009" s="228" t="str">
        <f>VLOOKUP(HelpMe7[[#This Row],[Technician]],Technicians[#All],2,FALSE)</f>
        <v>SAP SD</v>
      </c>
      <c r="Z1009" s="230" t="e">
        <f>IF((TEXT("Oct 28, 2024 00:00 AM","mmm dd, yyyy hh:mm") - TEXT(HelpMe7[[#This Row],[Updated Creation Date]],"mmm dd, yyyy hh:mm"))&gt;0, "Yes","No")</f>
        <v>#VALUE!</v>
      </c>
      <c r="AA1009" s="230">
        <f ca="1">IF(HelpMe7[[#This Row],[Updated Resolved Date]]="-",NOW()-TEXT(HelpMe7[[#This Row],[Updated Creation Date]],"mmm dd, yyyy hh:mm"),HelpMe7[[#This Row],[Updated Resolved Date]]-HelpMe7[[#This Row],[Updated Creation Date]])</f>
        <v>15.128362384253705</v>
      </c>
      <c r="AB1009" s="231" t="e">
        <f>YEAR(TEXT(HelpMe7[[#This Row],[Updated Creation Date]],"mmm dd, yyyy hh:mm"))</f>
        <v>#VALUE!</v>
      </c>
      <c r="AC1009" s="228" t="e">
        <f>WEEKNUM(TEXT(HelpMe7[[#This Row],[Updated Creation Date]],"mmm dd, yyyy hh:mm"),2)</f>
        <v>#VALUE!</v>
      </c>
      <c r="AD1009" s="228" t="e">
        <f>_xlfn.CONCAT(HelpMe7[[#This Row],[Year]],"-W",HelpMe7[[#This Row],[Week'#]])</f>
        <v>#VALUE!</v>
      </c>
      <c r="AE1009" s="228" t="str">
        <f>IFERROR(VLOOKUP(HelpMe7[[#This Row],[ID]],CGTracker[#All],11,FALSE),"No CG Status Found")</f>
        <v>No CG Status Found</v>
      </c>
      <c r="AF1009" s="228" t="e">
        <f>MONTH(TEXT(HelpMe7[[#This Row],[Updated Creation Date]],"mmm dd, yyyy hh:mm"))</f>
        <v>#VALUE!</v>
      </c>
      <c r="AG1009" s="228" t="e">
        <f>_xlfn.CONCAT(HelpMe7[[#This Row],[Year]],"-M",HelpMe7[[#This Row],[Month]])</f>
        <v>#VALUE!</v>
      </c>
      <c r="AH1009" s="228" t="str">
        <f ca="1">IF(HelpMe7[[#This Row],[Age]]&lt;2,"Less than 2",IF(HelpMe7[[#This Row],[Age]]&lt;5,"From 2 to 5",IF(HelpMe7[[#This Row],[Age]]&lt;10,"From 5 to 10","More than 10")))</f>
        <v>More than 10</v>
      </c>
      <c r="AI10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45637.656944444447</v>
      </c>
      <c r="AJ10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0" spans="1:36" ht="13.5" customHeight="1">
      <c r="A1010" s="237" t="s">
        <v>7577</v>
      </c>
      <c r="B1010" s="224" t="s">
        <v>117</v>
      </c>
      <c r="C1010" s="224" t="s">
        <v>795</v>
      </c>
      <c r="D1010" s="1" t="s">
        <v>2101</v>
      </c>
      <c r="E1010" s="224" t="s">
        <v>2102</v>
      </c>
      <c r="F1010" s="224" t="s">
        <v>843</v>
      </c>
      <c r="G1010" s="224" t="s">
        <v>844</v>
      </c>
      <c r="H1010" s="224" t="s">
        <v>268</v>
      </c>
      <c r="I1010" s="227" t="s">
        <v>7578</v>
      </c>
      <c r="J1010" s="225" t="s">
        <v>7579</v>
      </c>
      <c r="K1010" s="224" t="s">
        <v>845</v>
      </c>
      <c r="L1010" s="225" t="s">
        <v>1260</v>
      </c>
      <c r="M1010" s="224" t="s">
        <v>2102</v>
      </c>
      <c r="N1010" s="224" t="s">
        <v>968</v>
      </c>
      <c r="O1010" s="224" t="s">
        <v>848</v>
      </c>
      <c r="P1010" s="225" t="s">
        <v>7580</v>
      </c>
      <c r="Q1010" s="224" t="s">
        <v>795</v>
      </c>
      <c r="R1010" s="225" t="s">
        <v>1260</v>
      </c>
      <c r="S1010" s="225" t="s">
        <v>1260</v>
      </c>
      <c r="T1010" s="225" t="s">
        <v>7579</v>
      </c>
      <c r="U1010" s="224" t="s">
        <v>885</v>
      </c>
      <c r="V1010" s="224" t="s">
        <v>1260</v>
      </c>
      <c r="W1010" s="224" t="s">
        <v>850</v>
      </c>
      <c r="X1010" s="228" t="str">
        <f>VLOOKUP(HelpMe7[[#This Row],[Technician]],Technicians[#All],3,FALSE)</f>
        <v>RAK Ceramics</v>
      </c>
      <c r="Y1010" s="228" t="str">
        <f>VLOOKUP(HelpMe7[[#This Row],[Technician]],Technicians[#All],2,FALSE)</f>
        <v>SAP Basis</v>
      </c>
      <c r="Z1010" s="230" t="e">
        <f>IF((TEXT("Oct 28, 2024 00:00 AM","mmm dd, yyyy hh:mm") - TEXT(HelpMe7[[#This Row],[Updated Creation Date]],"mmm dd, yyyy hh:mm"))&gt;0, "Yes","No")</f>
        <v>#VALUE!</v>
      </c>
      <c r="AA1010" s="230">
        <f ca="1">IF(HelpMe7[[#This Row],[Updated Resolved Date]]="-",NOW()-TEXT(HelpMe7[[#This Row],[Updated Creation Date]],"mmm dd, yyyy hh:mm"),HelpMe7[[#This Row],[Updated Resolved Date]]-HelpMe7[[#This Row],[Updated Creation Date]])</f>
        <v>15.308917939808453</v>
      </c>
      <c r="AB1010" s="231" t="e">
        <f>YEAR(TEXT(HelpMe7[[#This Row],[Updated Creation Date]],"mmm dd, yyyy hh:mm"))</f>
        <v>#VALUE!</v>
      </c>
      <c r="AC1010" s="228" t="e">
        <f>WEEKNUM(TEXT(HelpMe7[[#This Row],[Updated Creation Date]],"mmm dd, yyyy hh:mm"),2)</f>
        <v>#VALUE!</v>
      </c>
      <c r="AD1010" s="228" t="e">
        <f>_xlfn.CONCAT(HelpMe7[[#This Row],[Year]],"-W",HelpMe7[[#This Row],[Week'#]])</f>
        <v>#VALUE!</v>
      </c>
      <c r="AE1010" s="228" t="str">
        <f>IFERROR(VLOOKUP(HelpMe7[[#This Row],[ID]],CGTracker[#All],11,FALSE),"No CG Status Found")</f>
        <v>No CG Status Found</v>
      </c>
      <c r="AF1010" s="228" t="e">
        <f>MONTH(TEXT(HelpMe7[[#This Row],[Updated Creation Date]],"mmm dd, yyyy hh:mm"))</f>
        <v>#VALUE!</v>
      </c>
      <c r="AG1010" s="228" t="e">
        <f>_xlfn.CONCAT(HelpMe7[[#This Row],[Year]],"-M",HelpMe7[[#This Row],[Month]])</f>
        <v>#VALUE!</v>
      </c>
      <c r="AH1010" s="228" t="str">
        <f ca="1">IF(HelpMe7[[#This Row],[Age]]&lt;2,"Less than 2",IF(HelpMe7[[#This Row],[Age]]&lt;5,"From 2 to 5",IF(HelpMe7[[#This Row],[Age]]&lt;10,"From 5 to 10","More than 10")))</f>
        <v>More than 10</v>
      </c>
      <c r="AI10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45637.476388888892</v>
      </c>
      <c r="AJ10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1" spans="1:36" ht="13.5" customHeight="1">
      <c r="A1011" s="237" t="s">
        <v>7581</v>
      </c>
      <c r="B1011" s="224" t="s">
        <v>117</v>
      </c>
      <c r="C1011" s="224" t="s">
        <v>795</v>
      </c>
      <c r="D1011" s="1" t="s">
        <v>1762</v>
      </c>
      <c r="E1011" s="224" t="s">
        <v>1075</v>
      </c>
      <c r="F1011" s="224" t="s">
        <v>843</v>
      </c>
      <c r="G1011" s="224" t="s">
        <v>844</v>
      </c>
      <c r="H1011" s="224" t="s">
        <v>40</v>
      </c>
      <c r="I1011" s="227" t="s">
        <v>7582</v>
      </c>
      <c r="J1011" s="225" t="s">
        <v>7583</v>
      </c>
      <c r="K1011" s="224" t="s">
        <v>845</v>
      </c>
      <c r="L1011" s="225" t="s">
        <v>1260</v>
      </c>
      <c r="M1011" s="224" t="s">
        <v>1075</v>
      </c>
      <c r="N1011" s="224" t="s">
        <v>968</v>
      </c>
      <c r="O1011" s="224" t="s">
        <v>848</v>
      </c>
      <c r="P1011" s="225" t="s">
        <v>7584</v>
      </c>
      <c r="Q1011" s="224" t="s">
        <v>795</v>
      </c>
      <c r="R1011" s="225" t="s">
        <v>7584</v>
      </c>
      <c r="S1011" s="225" t="s">
        <v>7584</v>
      </c>
      <c r="T1011" s="225" t="s">
        <v>7583</v>
      </c>
      <c r="U1011" s="224" t="s">
        <v>845</v>
      </c>
      <c r="V1011" s="224" t="s">
        <v>1260</v>
      </c>
      <c r="W1011" s="224" t="s">
        <v>850</v>
      </c>
      <c r="X1011" s="228" t="str">
        <f>VLOOKUP(HelpMe7[[#This Row],[Technician]],Technicians[#All],3,FALSE)</f>
        <v>RAK Ceramics</v>
      </c>
      <c r="Y1011" s="228" t="str">
        <f>VLOOKUP(HelpMe7[[#This Row],[Technician]],Technicians[#All],2,FALSE)</f>
        <v>SAP Basis</v>
      </c>
      <c r="Z1011" s="230" t="e">
        <f>IF((TEXT("Oct 28, 2024 00:00 AM","mmm dd, yyyy hh:mm") - TEXT(HelpMe7[[#This Row],[Updated Creation Date]],"mmm dd, yyyy hh:mm"))&gt;0, "Yes","No")</f>
        <v>#VALUE!</v>
      </c>
      <c r="AA1011" s="230">
        <f ca="1">IF(HelpMe7[[#This Row],[Updated Resolved Date]]="-",NOW()-TEXT(HelpMe7[[#This Row],[Updated Creation Date]],"mmm dd, yyyy hh:mm"),HelpMe7[[#This Row],[Updated Resolved Date]]-HelpMe7[[#This Row],[Updated Creation Date]])</f>
        <v>2.8256944444437977</v>
      </c>
      <c r="AB1011" s="231" t="e">
        <f>YEAR(TEXT(HelpMe7[[#This Row],[Updated Creation Date]],"mmm dd, yyyy hh:mm"))</f>
        <v>#VALUE!</v>
      </c>
      <c r="AC1011" s="228" t="e">
        <f>WEEKNUM(TEXT(HelpMe7[[#This Row],[Updated Creation Date]],"mmm dd, yyyy hh:mm"),2)</f>
        <v>#VALUE!</v>
      </c>
      <c r="AD1011" s="228" t="e">
        <f>_xlfn.CONCAT(HelpMe7[[#This Row],[Year]],"-W",HelpMe7[[#This Row],[Week'#]])</f>
        <v>#VALUE!</v>
      </c>
      <c r="AE1011" s="228" t="str">
        <f>IFERROR(VLOOKUP(HelpMe7[[#This Row],[ID]],CGTracker[#All],11,FALSE),"No CG Status Found")</f>
        <v>No CG Status Found</v>
      </c>
      <c r="AF1011" s="228" t="e">
        <f>MONTH(TEXT(HelpMe7[[#This Row],[Updated Creation Date]],"mmm dd, yyyy hh:mm"))</f>
        <v>#VALUE!</v>
      </c>
      <c r="AG1011" s="228" t="e">
        <f>_xlfn.CONCAT(HelpMe7[[#This Row],[Year]],"-M",HelpMe7[[#This Row],[Month]])</f>
        <v>#VALUE!</v>
      </c>
      <c r="AH1011" s="228" t="str">
        <f ca="1">IF(HelpMe7[[#This Row],[Age]]&lt;2,"Less than 2",IF(HelpMe7[[#This Row],[Age]]&lt;5,"From 2 to 5",IF(HelpMe7[[#This Row],[Age]]&lt;10,"From 5 to 10","More than 10")))</f>
        <v>From 2 to 5</v>
      </c>
      <c r="AI10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45636.629166666666</v>
      </c>
      <c r="AJ10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45639.454861111109</v>
      </c>
    </row>
    <row r="1012" spans="1:36" ht="13.5" customHeight="1">
      <c r="A1012" s="237" t="s">
        <v>7585</v>
      </c>
      <c r="B1012" s="224" t="s">
        <v>156</v>
      </c>
      <c r="C1012" s="224" t="s">
        <v>795</v>
      </c>
      <c r="D1012" s="1" t="s">
        <v>730</v>
      </c>
      <c r="E1012" s="224" t="s">
        <v>1075</v>
      </c>
      <c r="F1012" s="224" t="s">
        <v>870</v>
      </c>
      <c r="G1012" s="224" t="s">
        <v>864</v>
      </c>
      <c r="H1012" s="224" t="s">
        <v>268</v>
      </c>
      <c r="I1012" s="227" t="s">
        <v>7586</v>
      </c>
      <c r="J1012" s="225" t="s">
        <v>7587</v>
      </c>
      <c r="K1012" s="224" t="s">
        <v>845</v>
      </c>
      <c r="L1012" s="225" t="s">
        <v>1260</v>
      </c>
      <c r="M1012" s="224" t="s">
        <v>1075</v>
      </c>
      <c r="N1012" s="224" t="s">
        <v>968</v>
      </c>
      <c r="O1012" s="224" t="s">
        <v>848</v>
      </c>
      <c r="P1012" s="225" t="s">
        <v>7588</v>
      </c>
      <c r="Q1012" s="224" t="s">
        <v>795</v>
      </c>
      <c r="R1012" s="225" t="s">
        <v>1260</v>
      </c>
      <c r="S1012" s="225" t="s">
        <v>1260</v>
      </c>
      <c r="T1012" s="225" t="s">
        <v>7587</v>
      </c>
      <c r="U1012" s="224" t="s">
        <v>1260</v>
      </c>
      <c r="V1012" s="224" t="s">
        <v>1260</v>
      </c>
      <c r="W1012" s="224" t="s">
        <v>850</v>
      </c>
      <c r="X1012" s="228" t="str">
        <f>VLOOKUP(HelpMe7[[#This Row],[Technician]],Technicians[#All],3,FALSE)</f>
        <v>Capgemini</v>
      </c>
      <c r="Y1012" s="228" t="str">
        <f>VLOOKUP(HelpMe7[[#This Row],[Technician]],Technicians[#All],2,FALSE)</f>
        <v>SAP MM</v>
      </c>
      <c r="Z1012" s="230" t="e">
        <f>IF((TEXT("Oct 28, 2024 00:00 AM","mmm dd, yyyy hh:mm") - TEXT(HelpMe7[[#This Row],[Updated Creation Date]],"mmm dd, yyyy hh:mm"))&gt;0, "Yes","No")</f>
        <v>#VALUE!</v>
      </c>
      <c r="AA1012" s="230">
        <f ca="1">IF(HelpMe7[[#This Row],[Updated Resolved Date]]="-",NOW()-TEXT(HelpMe7[[#This Row],[Updated Creation Date]],"mmm dd, yyyy hh:mm"),HelpMe7[[#This Row],[Updated Resolved Date]]-HelpMe7[[#This Row],[Updated Creation Date]])</f>
        <v>16.153362384255161</v>
      </c>
      <c r="AB1012" s="231" t="e">
        <f>YEAR(TEXT(HelpMe7[[#This Row],[Updated Creation Date]],"mmm dd, yyyy hh:mm"))</f>
        <v>#VALUE!</v>
      </c>
      <c r="AC1012" s="228" t="e">
        <f>WEEKNUM(TEXT(HelpMe7[[#This Row],[Updated Creation Date]],"mmm dd, yyyy hh:mm"),2)</f>
        <v>#VALUE!</v>
      </c>
      <c r="AD1012" s="228" t="e">
        <f>_xlfn.CONCAT(HelpMe7[[#This Row],[Year]],"-W",HelpMe7[[#This Row],[Week'#]])</f>
        <v>#VALUE!</v>
      </c>
      <c r="AE1012" s="228" t="str">
        <f>IFERROR(VLOOKUP(HelpMe7[[#This Row],[ID]],CGTracker[#All],11,FALSE),"No CG Status Found")</f>
        <v>No CG Status Found</v>
      </c>
      <c r="AF1012" s="228" t="e">
        <f>MONTH(TEXT(HelpMe7[[#This Row],[Updated Creation Date]],"mmm dd, yyyy hh:mm"))</f>
        <v>#VALUE!</v>
      </c>
      <c r="AG1012" s="228" t="e">
        <f>_xlfn.CONCAT(HelpMe7[[#This Row],[Year]],"-M",HelpMe7[[#This Row],[Month]])</f>
        <v>#VALUE!</v>
      </c>
      <c r="AH1012" s="228" t="str">
        <f ca="1">IF(HelpMe7[[#This Row],[Age]]&lt;2,"Less than 2",IF(HelpMe7[[#This Row],[Age]]&lt;5,"From 2 to 5",IF(HelpMe7[[#This Row],[Age]]&lt;10,"From 5 to 10","More than 10")))</f>
        <v>More than 10</v>
      </c>
      <c r="AI10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45636.631944444445</v>
      </c>
      <c r="AJ10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3" spans="1:36" ht="13.5" customHeight="1">
      <c r="A1013" s="237" t="s">
        <v>7589</v>
      </c>
      <c r="B1013" s="224" t="s">
        <v>156</v>
      </c>
      <c r="C1013" s="224" t="s">
        <v>795</v>
      </c>
      <c r="D1013" s="1" t="s">
        <v>2442</v>
      </c>
      <c r="E1013" s="224" t="s">
        <v>2401</v>
      </c>
      <c r="F1013" s="224" t="s">
        <v>941</v>
      </c>
      <c r="G1013" s="224" t="s">
        <v>980</v>
      </c>
      <c r="H1013" s="224" t="s">
        <v>746</v>
      </c>
      <c r="I1013" s="227" t="s">
        <v>7590</v>
      </c>
      <c r="J1013" s="225" t="s">
        <v>7591</v>
      </c>
      <c r="K1013" s="224" t="s">
        <v>845</v>
      </c>
      <c r="L1013" s="225" t="s">
        <v>1260</v>
      </c>
      <c r="M1013" s="224" t="s">
        <v>2401</v>
      </c>
      <c r="N1013" s="224" t="s">
        <v>968</v>
      </c>
      <c r="O1013" s="224" t="s">
        <v>848</v>
      </c>
      <c r="P1013" s="225" t="s">
        <v>7592</v>
      </c>
      <c r="Q1013" s="224" t="s">
        <v>795</v>
      </c>
      <c r="R1013" s="225" t="s">
        <v>1260</v>
      </c>
      <c r="S1013" s="225" t="s">
        <v>1260</v>
      </c>
      <c r="T1013" s="225" t="s">
        <v>7591</v>
      </c>
      <c r="U1013" s="224" t="s">
        <v>1260</v>
      </c>
      <c r="V1013" s="224" t="s">
        <v>7593</v>
      </c>
      <c r="W1013" s="224" t="s">
        <v>850</v>
      </c>
      <c r="X1013" s="228" t="str">
        <f>VLOOKUP(HelpMe7[[#This Row],[Technician]],Technicians[#All],3,FALSE)</f>
        <v>Capgemini</v>
      </c>
      <c r="Y1013" s="228" t="str">
        <f>VLOOKUP(HelpMe7[[#This Row],[Technician]],Technicians[#All],2,FALSE)</f>
        <v>SAP FICO</v>
      </c>
      <c r="Z1013" s="230" t="e">
        <f>IF((TEXT("Oct 28, 2024 00:00 AM","mmm dd, yyyy hh:mm") - TEXT(HelpMe7[[#This Row],[Updated Creation Date]],"mmm dd, yyyy hh:mm"))&gt;0, "Yes","No")</f>
        <v>#VALUE!</v>
      </c>
      <c r="AA1013" s="230">
        <f ca="1">IF(HelpMe7[[#This Row],[Updated Resolved Date]]="-",NOW()-TEXT(HelpMe7[[#This Row],[Updated Creation Date]],"mmm dd, yyyy hh:mm"),HelpMe7[[#This Row],[Updated Resolved Date]]-HelpMe7[[#This Row],[Updated Creation Date]])</f>
        <v>16.370029050922312</v>
      </c>
      <c r="AB1013" s="231" t="e">
        <f>YEAR(TEXT(HelpMe7[[#This Row],[Updated Creation Date]],"mmm dd, yyyy hh:mm"))</f>
        <v>#VALUE!</v>
      </c>
      <c r="AC1013" s="228" t="e">
        <f>WEEKNUM(TEXT(HelpMe7[[#This Row],[Updated Creation Date]],"mmm dd, yyyy hh:mm"),2)</f>
        <v>#VALUE!</v>
      </c>
      <c r="AD1013" s="228" t="e">
        <f>_xlfn.CONCAT(HelpMe7[[#This Row],[Year]],"-W",HelpMe7[[#This Row],[Week'#]])</f>
        <v>#VALUE!</v>
      </c>
      <c r="AE1013" s="228" t="str">
        <f>IFERROR(VLOOKUP(HelpMe7[[#This Row],[ID]],CGTracker[#All],11,FALSE),"No CG Status Found")</f>
        <v>No CG Status Found</v>
      </c>
      <c r="AF1013" s="228" t="e">
        <f>MONTH(TEXT(HelpMe7[[#This Row],[Updated Creation Date]],"mmm dd, yyyy hh:mm"))</f>
        <v>#VALUE!</v>
      </c>
      <c r="AG1013" s="228" t="e">
        <f>_xlfn.CONCAT(HelpMe7[[#This Row],[Year]],"-M",HelpMe7[[#This Row],[Month]])</f>
        <v>#VALUE!</v>
      </c>
      <c r="AH1013" s="228" t="str">
        <f ca="1">IF(HelpMe7[[#This Row],[Age]]&lt;2,"Less than 2",IF(HelpMe7[[#This Row],[Age]]&lt;5,"From 2 to 5",IF(HelpMe7[[#This Row],[Age]]&lt;10,"From 5 to 10","More than 10")))</f>
        <v>More than 10</v>
      </c>
      <c r="AI10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45636.415277777778</v>
      </c>
      <c r="AJ10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4" spans="1:36" ht="13.5" customHeight="1">
      <c r="A1014" s="237" t="s">
        <v>7594</v>
      </c>
      <c r="B1014" s="224" t="s">
        <v>117</v>
      </c>
      <c r="C1014" s="224" t="s">
        <v>861</v>
      </c>
      <c r="D1014" s="1" t="s">
        <v>1352</v>
      </c>
      <c r="E1014" s="224" t="s">
        <v>1353</v>
      </c>
      <c r="F1014" s="224" t="s">
        <v>867</v>
      </c>
      <c r="G1014" s="224" t="s">
        <v>855</v>
      </c>
      <c r="H1014" s="224" t="s">
        <v>268</v>
      </c>
      <c r="I1014" s="227" t="s">
        <v>7595</v>
      </c>
      <c r="J1014" s="225" t="s">
        <v>7596</v>
      </c>
      <c r="K1014" s="224" t="s">
        <v>845</v>
      </c>
      <c r="L1014" s="225" t="s">
        <v>1260</v>
      </c>
      <c r="M1014" s="224" t="s">
        <v>1120</v>
      </c>
      <c r="N1014" s="224" t="s">
        <v>968</v>
      </c>
      <c r="O1014" s="224" t="s">
        <v>964</v>
      </c>
      <c r="P1014" s="225" t="s">
        <v>7597</v>
      </c>
      <c r="Q1014" s="224" t="s">
        <v>861</v>
      </c>
      <c r="R1014" s="225" t="s">
        <v>1260</v>
      </c>
      <c r="S1014" s="225" t="s">
        <v>1260</v>
      </c>
      <c r="T1014" s="225" t="s">
        <v>7596</v>
      </c>
      <c r="U1014" s="224" t="s">
        <v>845</v>
      </c>
      <c r="V1014" s="224" t="s">
        <v>1354</v>
      </c>
      <c r="W1014" s="224" t="s">
        <v>850</v>
      </c>
      <c r="X1014" s="228" t="str">
        <f>VLOOKUP(HelpMe7[[#This Row],[Technician]],Technicians[#All],3,FALSE)</f>
        <v>Capgemini</v>
      </c>
      <c r="Y1014" s="228" t="str">
        <f>VLOOKUP(HelpMe7[[#This Row],[Technician]],Technicians[#All],2,FALSE)</f>
        <v>SAP PP</v>
      </c>
      <c r="Z1014" s="230" t="e">
        <f>IF((TEXT("Oct 28, 2024 00:00 AM","mmm dd, yyyy hh:mm") - TEXT(HelpMe7[[#This Row],[Updated Creation Date]],"mmm dd, yyyy hh:mm"))&gt;0, "Yes","No")</f>
        <v>#VALUE!</v>
      </c>
      <c r="AA1014" s="230">
        <f ca="1">IF(HelpMe7[[#This Row],[Updated Resolved Date]]="-",NOW()-TEXT(HelpMe7[[#This Row],[Updated Creation Date]],"mmm dd, yyyy hh:mm"),HelpMe7[[#This Row],[Updated Resolved Date]]-HelpMe7[[#This Row],[Updated Creation Date]])</f>
        <v>16.295029050925223</v>
      </c>
      <c r="AB1014" s="231" t="e">
        <f>YEAR(TEXT(HelpMe7[[#This Row],[Updated Creation Date]],"mmm dd, yyyy hh:mm"))</f>
        <v>#VALUE!</v>
      </c>
      <c r="AC1014" s="228" t="e">
        <f>WEEKNUM(TEXT(HelpMe7[[#This Row],[Updated Creation Date]],"mmm dd, yyyy hh:mm"),2)</f>
        <v>#VALUE!</v>
      </c>
      <c r="AD1014" s="228" t="e">
        <f>_xlfn.CONCAT(HelpMe7[[#This Row],[Year]],"-W",HelpMe7[[#This Row],[Week'#]])</f>
        <v>#VALUE!</v>
      </c>
      <c r="AE1014" s="228" t="str">
        <f>IFERROR(VLOOKUP(HelpMe7[[#This Row],[ID]],CGTracker[#All],11,FALSE),"No CG Status Found")</f>
        <v>No CG Status Found</v>
      </c>
      <c r="AF1014" s="228" t="e">
        <f>MONTH(TEXT(HelpMe7[[#This Row],[Updated Creation Date]],"mmm dd, yyyy hh:mm"))</f>
        <v>#VALUE!</v>
      </c>
      <c r="AG1014" s="228" t="e">
        <f>_xlfn.CONCAT(HelpMe7[[#This Row],[Year]],"-M",HelpMe7[[#This Row],[Month]])</f>
        <v>#VALUE!</v>
      </c>
      <c r="AH1014" s="228" t="str">
        <f ca="1">IF(HelpMe7[[#This Row],[Age]]&lt;2,"Less than 2",IF(HelpMe7[[#This Row],[Age]]&lt;5,"From 2 to 5",IF(HelpMe7[[#This Row],[Age]]&lt;10,"From 5 to 10","More than 10")))</f>
        <v>More than 10</v>
      </c>
      <c r="AI10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45636.490277777775</v>
      </c>
      <c r="AJ10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5" spans="1:36" ht="13.5" customHeight="1">
      <c r="A1015" s="237" t="s">
        <v>7598</v>
      </c>
      <c r="B1015" s="224" t="s">
        <v>156</v>
      </c>
      <c r="C1015" s="224" t="s">
        <v>861</v>
      </c>
      <c r="D1015" s="1" t="s">
        <v>650</v>
      </c>
      <c r="E1015" s="224" t="s">
        <v>1162</v>
      </c>
      <c r="F1015" s="224" t="s">
        <v>518</v>
      </c>
      <c r="G1015" s="224" t="s">
        <v>516</v>
      </c>
      <c r="H1015" s="224" t="s">
        <v>40</v>
      </c>
      <c r="I1015" s="227" t="s">
        <v>7599</v>
      </c>
      <c r="J1015" s="225" t="s">
        <v>7600</v>
      </c>
      <c r="K1015" s="224" t="s">
        <v>845</v>
      </c>
      <c r="L1015" s="225" t="s">
        <v>1260</v>
      </c>
      <c r="M1015" s="224" t="s">
        <v>1162</v>
      </c>
      <c r="N1015" s="224" t="s">
        <v>847</v>
      </c>
      <c r="O1015" s="224" t="s">
        <v>848</v>
      </c>
      <c r="P1015" s="225" t="s">
        <v>7529</v>
      </c>
      <c r="Q1015" s="224" t="s">
        <v>795</v>
      </c>
      <c r="R1015" s="225" t="s">
        <v>7529</v>
      </c>
      <c r="S1015" s="225" t="s">
        <v>7529</v>
      </c>
      <c r="T1015" s="225" t="s">
        <v>7600</v>
      </c>
      <c r="U1015" s="224" t="s">
        <v>1260</v>
      </c>
      <c r="V1015" s="224" t="s">
        <v>1260</v>
      </c>
      <c r="W1015" s="224" t="s">
        <v>850</v>
      </c>
      <c r="X1015" s="228" t="str">
        <f>VLOOKUP(HelpMe7[[#This Row],[Technician]],Technicians[#All],3,FALSE)</f>
        <v>Capgemini</v>
      </c>
      <c r="Y1015" s="228" t="str">
        <f>VLOOKUP(HelpMe7[[#This Row],[Technician]],Technicians[#All],2,FALSE)</f>
        <v>SAP SD</v>
      </c>
      <c r="Z1015" s="230" t="e">
        <f>IF((TEXT("Oct 28, 2024 00:00 AM","mmm dd, yyyy hh:mm") - TEXT(HelpMe7[[#This Row],[Updated Creation Date]],"mmm dd, yyyy hh:mm"))&gt;0, "Yes","No")</f>
        <v>#VALUE!</v>
      </c>
      <c r="AA1015" s="230">
        <f ca="1">IF(HelpMe7[[#This Row],[Updated Resolved Date]]="-",NOW()-TEXT(HelpMe7[[#This Row],[Updated Creation Date]],"mmm dd, yyyy hh:mm"),HelpMe7[[#This Row],[Updated Resolved Date]]-HelpMe7[[#This Row],[Updated Creation Date]])</f>
        <v>3.0986111111124046</v>
      </c>
      <c r="AB1015" s="231" t="e">
        <f>YEAR(TEXT(HelpMe7[[#This Row],[Updated Creation Date]],"mmm dd, yyyy hh:mm"))</f>
        <v>#VALUE!</v>
      </c>
      <c r="AC1015" s="228" t="e">
        <f>WEEKNUM(TEXT(HelpMe7[[#This Row],[Updated Creation Date]],"mmm dd, yyyy hh:mm"),2)</f>
        <v>#VALUE!</v>
      </c>
      <c r="AD1015" s="228" t="e">
        <f>_xlfn.CONCAT(HelpMe7[[#This Row],[Year]],"-W",HelpMe7[[#This Row],[Week'#]])</f>
        <v>#VALUE!</v>
      </c>
      <c r="AE1015" s="228" t="str">
        <f>IFERROR(VLOOKUP(HelpMe7[[#This Row],[ID]],CGTracker[#All],11,FALSE),"No CG Status Found")</f>
        <v>No CG Status Found</v>
      </c>
      <c r="AF1015" s="228" t="e">
        <f>MONTH(TEXT(HelpMe7[[#This Row],[Updated Creation Date]],"mmm dd, yyyy hh:mm"))</f>
        <v>#VALUE!</v>
      </c>
      <c r="AG1015" s="228" t="e">
        <f>_xlfn.CONCAT(HelpMe7[[#This Row],[Year]],"-M",HelpMe7[[#This Row],[Month]])</f>
        <v>#VALUE!</v>
      </c>
      <c r="AH1015" s="228" t="str">
        <f ca="1">IF(HelpMe7[[#This Row],[Age]]&lt;2,"Less than 2",IF(HelpMe7[[#This Row],[Age]]&lt;5,"From 2 to 5",IF(HelpMe7[[#This Row],[Age]]&lt;10,"From 5 to 10","More than 10")))</f>
        <v>From 2 to 5</v>
      </c>
      <c r="AI10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45636.600694444445</v>
      </c>
      <c r="AJ10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16" spans="1:36" ht="13.5" customHeight="1">
      <c r="A1016" s="237" t="s">
        <v>7601</v>
      </c>
      <c r="B1016" s="224" t="s">
        <v>156</v>
      </c>
      <c r="C1016" s="224" t="s">
        <v>795</v>
      </c>
      <c r="D1016" s="1" t="s">
        <v>1578</v>
      </c>
      <c r="E1016" s="224" t="s">
        <v>1237</v>
      </c>
      <c r="F1016" s="224" t="s">
        <v>867</v>
      </c>
      <c r="G1016" s="224" t="s">
        <v>980</v>
      </c>
      <c r="H1016" s="224" t="s">
        <v>403</v>
      </c>
      <c r="I1016" s="227" t="s">
        <v>7602</v>
      </c>
      <c r="J1016" s="225" t="s">
        <v>7603</v>
      </c>
      <c r="K1016" s="224" t="s">
        <v>845</v>
      </c>
      <c r="L1016" s="225" t="s">
        <v>5855</v>
      </c>
      <c r="M1016" s="224" t="s">
        <v>1237</v>
      </c>
      <c r="N1016" s="224" t="s">
        <v>1027</v>
      </c>
      <c r="O1016" s="224" t="s">
        <v>848</v>
      </c>
      <c r="P1016" s="225" t="s">
        <v>5855</v>
      </c>
      <c r="Q1016" s="224" t="s">
        <v>795</v>
      </c>
      <c r="R1016" s="225" t="s">
        <v>7604</v>
      </c>
      <c r="S1016" s="225" t="s">
        <v>7605</v>
      </c>
      <c r="T1016" s="225" t="s">
        <v>7603</v>
      </c>
      <c r="U1016" s="224" t="s">
        <v>1260</v>
      </c>
      <c r="V1016" s="224" t="s">
        <v>1260</v>
      </c>
      <c r="W1016" s="224" t="s">
        <v>850</v>
      </c>
      <c r="X1016" s="228" t="str">
        <f>VLOOKUP(HelpMe7[[#This Row],[Technician]],Technicians[#All],3,FALSE)</f>
        <v>Capgemini</v>
      </c>
      <c r="Y1016" s="228" t="str">
        <f>VLOOKUP(HelpMe7[[#This Row],[Technician]],Technicians[#All],2,FALSE)</f>
        <v>SAP PP</v>
      </c>
      <c r="Z1016" s="230" t="e">
        <f>IF((TEXT("Oct 28, 2024 00:00 AM","mmm dd, yyyy hh:mm") - TEXT(HelpMe7[[#This Row],[Updated Creation Date]],"mmm dd, yyyy hh:mm"))&gt;0, "Yes","No")</f>
        <v>#VALUE!</v>
      </c>
      <c r="AA1016" s="230">
        <f ca="1">IF(HelpMe7[[#This Row],[Updated Resolved Date]]="-",NOW()-TEXT(HelpMe7[[#This Row],[Updated Creation Date]],"mmm dd, yyyy hh:mm"),HelpMe7[[#This Row],[Updated Resolved Date]]-HelpMe7[[#This Row],[Updated Creation Date]])</f>
        <v>0.97291666666569654</v>
      </c>
      <c r="AB1016" s="231" t="e">
        <f>YEAR(TEXT(HelpMe7[[#This Row],[Updated Creation Date]],"mmm dd, yyyy hh:mm"))</f>
        <v>#VALUE!</v>
      </c>
      <c r="AC1016" s="228" t="e">
        <f>WEEKNUM(TEXT(HelpMe7[[#This Row],[Updated Creation Date]],"mmm dd, yyyy hh:mm"),2)</f>
        <v>#VALUE!</v>
      </c>
      <c r="AD1016" s="228" t="e">
        <f>_xlfn.CONCAT(HelpMe7[[#This Row],[Year]],"-W",HelpMe7[[#This Row],[Week'#]])</f>
        <v>#VALUE!</v>
      </c>
      <c r="AE1016" s="228" t="str">
        <f>IFERROR(VLOOKUP(HelpMe7[[#This Row],[ID]],CGTracker[#All],11,FALSE),"No CG Status Found")</f>
        <v>No CG Status Found</v>
      </c>
      <c r="AF1016" s="228" t="e">
        <f>MONTH(TEXT(HelpMe7[[#This Row],[Updated Creation Date]],"mmm dd, yyyy hh:mm"))</f>
        <v>#VALUE!</v>
      </c>
      <c r="AG1016" s="228" t="e">
        <f>_xlfn.CONCAT(HelpMe7[[#This Row],[Year]],"-M",HelpMe7[[#This Row],[Month]])</f>
        <v>#VALUE!</v>
      </c>
      <c r="AH1016" s="228" t="str">
        <f ca="1">IF(HelpMe7[[#This Row],[Age]]&lt;2,"Less than 2",IF(HelpMe7[[#This Row],[Age]]&lt;5,"From 2 to 5",IF(HelpMe7[[#This Row],[Age]]&lt;10,"From 5 to 10","More than 10")))</f>
        <v>Less than 2</v>
      </c>
      <c r="AI10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45636.504861111112</v>
      </c>
      <c r="AJ10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45637.477777777778</v>
      </c>
    </row>
    <row r="1017" spans="1:36" ht="13.5" customHeight="1">
      <c r="A1017" s="237" t="s">
        <v>7606</v>
      </c>
      <c r="B1017" s="224" t="s">
        <v>156</v>
      </c>
      <c r="C1017" s="224" t="s">
        <v>795</v>
      </c>
      <c r="D1017" s="1" t="s">
        <v>7607</v>
      </c>
      <c r="E1017" s="224" t="s">
        <v>1237</v>
      </c>
      <c r="F1017" s="224" t="s">
        <v>867</v>
      </c>
      <c r="G1017" s="224" t="s">
        <v>855</v>
      </c>
      <c r="H1017" s="224" t="s">
        <v>268</v>
      </c>
      <c r="I1017" s="227" t="s">
        <v>7608</v>
      </c>
      <c r="J1017" s="225" t="s">
        <v>7609</v>
      </c>
      <c r="K1017" s="224" t="s">
        <v>845</v>
      </c>
      <c r="L1017" s="225" t="s">
        <v>1260</v>
      </c>
      <c r="M1017" s="224" t="s">
        <v>1237</v>
      </c>
      <c r="N1017" s="224" t="s">
        <v>1027</v>
      </c>
      <c r="O1017" s="224" t="s">
        <v>848</v>
      </c>
      <c r="P1017" s="225" t="s">
        <v>7610</v>
      </c>
      <c r="Q1017" s="224" t="s">
        <v>795</v>
      </c>
      <c r="R1017" s="225" t="s">
        <v>1260</v>
      </c>
      <c r="S1017" s="225" t="s">
        <v>1260</v>
      </c>
      <c r="T1017" s="225" t="s">
        <v>7609</v>
      </c>
      <c r="U1017" s="224" t="s">
        <v>1260</v>
      </c>
      <c r="V1017" s="224" t="s">
        <v>1260</v>
      </c>
      <c r="W1017" s="224" t="s">
        <v>850</v>
      </c>
      <c r="X1017" s="228" t="str">
        <f>VLOOKUP(HelpMe7[[#This Row],[Technician]],Technicians[#All],3,FALSE)</f>
        <v>Capgemini</v>
      </c>
      <c r="Y1017" s="228" t="str">
        <f>VLOOKUP(HelpMe7[[#This Row],[Technician]],Technicians[#All],2,FALSE)</f>
        <v>SAP PP</v>
      </c>
      <c r="Z1017" s="230" t="e">
        <f>IF((TEXT("Oct 28, 2024 00:00 AM","mmm dd, yyyy hh:mm") - TEXT(HelpMe7[[#This Row],[Updated Creation Date]],"mmm dd, yyyy hh:mm"))&gt;0, "Yes","No")</f>
        <v>#VALUE!</v>
      </c>
      <c r="AA1017" s="230">
        <f ca="1">IF(HelpMe7[[#This Row],[Updated Resolved Date]]="-",NOW()-TEXT(HelpMe7[[#This Row],[Updated Creation Date]],"mmm dd, yyyy hh:mm"),HelpMe7[[#This Row],[Updated Resolved Date]]-HelpMe7[[#This Row],[Updated Creation Date]])</f>
        <v>15.320029050919402</v>
      </c>
      <c r="AB1017" s="231" t="e">
        <f>YEAR(TEXT(HelpMe7[[#This Row],[Updated Creation Date]],"mmm dd, yyyy hh:mm"))</f>
        <v>#VALUE!</v>
      </c>
      <c r="AC1017" s="228" t="e">
        <f>WEEKNUM(TEXT(HelpMe7[[#This Row],[Updated Creation Date]],"mmm dd, yyyy hh:mm"),2)</f>
        <v>#VALUE!</v>
      </c>
      <c r="AD1017" s="228" t="e">
        <f>_xlfn.CONCAT(HelpMe7[[#This Row],[Year]],"-W",HelpMe7[[#This Row],[Week'#]])</f>
        <v>#VALUE!</v>
      </c>
      <c r="AE1017" s="228" t="str">
        <f>IFERROR(VLOOKUP(HelpMe7[[#This Row],[ID]],CGTracker[#All],11,FALSE),"No CG Status Found")</f>
        <v>No CG Status Found</v>
      </c>
      <c r="AF1017" s="228" t="e">
        <f>MONTH(TEXT(HelpMe7[[#This Row],[Updated Creation Date]],"mmm dd, yyyy hh:mm"))</f>
        <v>#VALUE!</v>
      </c>
      <c r="AG1017" s="228" t="e">
        <f>_xlfn.CONCAT(HelpMe7[[#This Row],[Year]],"-M",HelpMe7[[#This Row],[Month]])</f>
        <v>#VALUE!</v>
      </c>
      <c r="AH1017" s="228" t="str">
        <f ca="1">IF(HelpMe7[[#This Row],[Age]]&lt;2,"Less than 2",IF(HelpMe7[[#This Row],[Age]]&lt;5,"From 2 to 5",IF(HelpMe7[[#This Row],[Age]]&lt;10,"From 5 to 10","More than 10")))</f>
        <v>More than 10</v>
      </c>
      <c r="AI10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45637.465277777781</v>
      </c>
      <c r="AJ10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8" spans="1:36" ht="13.5" customHeight="1">
      <c r="A1018" s="237" t="s">
        <v>7611</v>
      </c>
      <c r="B1018" s="224" t="s">
        <v>117</v>
      </c>
      <c r="C1018" s="224" t="s">
        <v>861</v>
      </c>
      <c r="D1018" s="1" t="s">
        <v>719</v>
      </c>
      <c r="E1018" s="224" t="s">
        <v>1102</v>
      </c>
      <c r="F1018" s="224" t="s">
        <v>870</v>
      </c>
      <c r="G1018" s="224" t="s">
        <v>864</v>
      </c>
      <c r="H1018" s="224" t="s">
        <v>746</v>
      </c>
      <c r="I1018" s="227" t="s">
        <v>7612</v>
      </c>
      <c r="J1018" s="225" t="s">
        <v>7613</v>
      </c>
      <c r="K1018" s="224" t="s">
        <v>845</v>
      </c>
      <c r="L1018" s="225" t="s">
        <v>1260</v>
      </c>
      <c r="M1018" s="224" t="s">
        <v>1102</v>
      </c>
      <c r="N1018" s="224" t="s">
        <v>971</v>
      </c>
      <c r="O1018" s="224" t="s">
        <v>920</v>
      </c>
      <c r="P1018" s="225" t="s">
        <v>7614</v>
      </c>
      <c r="Q1018" s="224" t="s">
        <v>861</v>
      </c>
      <c r="R1018" s="225" t="s">
        <v>1260</v>
      </c>
      <c r="S1018" s="225" t="s">
        <v>1260</v>
      </c>
      <c r="T1018" s="225" t="s">
        <v>7613</v>
      </c>
      <c r="U1018" s="224" t="s">
        <v>845</v>
      </c>
      <c r="V1018" s="224" t="s">
        <v>7615</v>
      </c>
      <c r="W1018" s="224" t="s">
        <v>850</v>
      </c>
      <c r="X1018" s="228" t="str">
        <f>VLOOKUP(HelpMe7[[#This Row],[Technician]],Technicians[#All],3,FALSE)</f>
        <v>Capgemini</v>
      </c>
      <c r="Y1018" s="228" t="str">
        <f>VLOOKUP(HelpMe7[[#This Row],[Technician]],Technicians[#All],2,FALSE)</f>
        <v>SAP MM</v>
      </c>
      <c r="Z1018" s="230" t="e">
        <f>IF((TEXT("Oct 28, 2024 00:00 AM","mmm dd, yyyy hh:mm") - TEXT(HelpMe7[[#This Row],[Updated Creation Date]],"mmm dd, yyyy hh:mm"))&gt;0, "Yes","No")</f>
        <v>#VALUE!</v>
      </c>
      <c r="AA1018" s="230">
        <f ca="1">IF(HelpMe7[[#This Row],[Updated Resolved Date]]="-",NOW()-TEXT(HelpMe7[[#This Row],[Updated Creation Date]],"mmm dd, yyyy hh:mm"),HelpMe7[[#This Row],[Updated Resolved Date]]-HelpMe7[[#This Row],[Updated Creation Date]])</f>
        <v>16.02697349536902</v>
      </c>
      <c r="AB1018" s="231" t="e">
        <f>YEAR(TEXT(HelpMe7[[#This Row],[Updated Creation Date]],"mmm dd, yyyy hh:mm"))</f>
        <v>#VALUE!</v>
      </c>
      <c r="AC1018" s="228" t="e">
        <f>WEEKNUM(TEXT(HelpMe7[[#This Row],[Updated Creation Date]],"mmm dd, yyyy hh:mm"),2)</f>
        <v>#VALUE!</v>
      </c>
      <c r="AD1018" s="228" t="e">
        <f>_xlfn.CONCAT(HelpMe7[[#This Row],[Year]],"-W",HelpMe7[[#This Row],[Week'#]])</f>
        <v>#VALUE!</v>
      </c>
      <c r="AE1018" s="228" t="str">
        <f>IFERROR(VLOOKUP(HelpMe7[[#This Row],[ID]],CGTracker[#All],11,FALSE),"No CG Status Found")</f>
        <v>No CG Status Found</v>
      </c>
      <c r="AF1018" s="228" t="e">
        <f>MONTH(TEXT(HelpMe7[[#This Row],[Updated Creation Date]],"mmm dd, yyyy hh:mm"))</f>
        <v>#VALUE!</v>
      </c>
      <c r="AG1018" s="228" t="e">
        <f>_xlfn.CONCAT(HelpMe7[[#This Row],[Year]],"-M",HelpMe7[[#This Row],[Month]])</f>
        <v>#VALUE!</v>
      </c>
      <c r="AH1018" s="228" t="str">
        <f ca="1">IF(HelpMe7[[#This Row],[Age]]&lt;2,"Less than 2",IF(HelpMe7[[#This Row],[Age]]&lt;5,"From 2 to 5",IF(HelpMe7[[#This Row],[Age]]&lt;10,"From 5 to 10","More than 10")))</f>
        <v>More than 10</v>
      </c>
      <c r="AI10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45636.758333333331</v>
      </c>
      <c r="AJ10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19" spans="1:36" ht="13.5" customHeight="1">
      <c r="A1019" s="237" t="s">
        <v>7616</v>
      </c>
      <c r="B1019" s="224" t="s">
        <v>156</v>
      </c>
      <c r="C1019" s="224" t="s">
        <v>795</v>
      </c>
      <c r="D1019" s="1" t="s">
        <v>731</v>
      </c>
      <c r="E1019" s="224" t="s">
        <v>970</v>
      </c>
      <c r="F1019" s="224" t="s">
        <v>854</v>
      </c>
      <c r="G1019" s="224" t="s">
        <v>855</v>
      </c>
      <c r="H1019" s="224" t="s">
        <v>268</v>
      </c>
      <c r="I1019" s="227" t="s">
        <v>7617</v>
      </c>
      <c r="J1019" s="225" t="s">
        <v>7618</v>
      </c>
      <c r="K1019" s="224" t="s">
        <v>845</v>
      </c>
      <c r="L1019" s="225" t="s">
        <v>1260</v>
      </c>
      <c r="M1019" s="224" t="s">
        <v>846</v>
      </c>
      <c r="N1019" s="224" t="s">
        <v>971</v>
      </c>
      <c r="O1019" s="224" t="s">
        <v>972</v>
      </c>
      <c r="P1019" s="225" t="s">
        <v>7619</v>
      </c>
      <c r="Q1019" s="224" t="s">
        <v>861</v>
      </c>
      <c r="R1019" s="225" t="s">
        <v>1260</v>
      </c>
      <c r="S1019" s="225" t="s">
        <v>1260</v>
      </c>
      <c r="T1019" s="225" t="s">
        <v>7618</v>
      </c>
      <c r="U1019" s="224" t="s">
        <v>1260</v>
      </c>
      <c r="V1019" s="224" t="s">
        <v>1260</v>
      </c>
      <c r="W1019" s="224" t="s">
        <v>850</v>
      </c>
      <c r="X1019" s="228" t="str">
        <f>VLOOKUP(HelpMe7[[#This Row],[Technician]],Technicians[#All],3,FALSE)</f>
        <v>RAK Ceramics</v>
      </c>
      <c r="Y1019" s="228" t="str">
        <f>VLOOKUP(HelpMe7[[#This Row],[Technician]],Technicians[#All],2,FALSE)</f>
        <v>SAP PP</v>
      </c>
      <c r="Z1019" s="230" t="e">
        <f>IF((TEXT("Oct 28, 2024 00:00 AM","mmm dd, yyyy hh:mm") - TEXT(HelpMe7[[#This Row],[Updated Creation Date]],"mmm dd, yyyy hh:mm"))&gt;0, "Yes","No")</f>
        <v>#VALUE!</v>
      </c>
      <c r="AA1019" s="230">
        <f ca="1">IF(HelpMe7[[#This Row],[Updated Resolved Date]]="-",NOW()-TEXT(HelpMe7[[#This Row],[Updated Creation Date]],"mmm dd, yyyy hh:mm"),HelpMe7[[#This Row],[Updated Resolved Date]]-HelpMe7[[#This Row],[Updated Creation Date]])</f>
        <v>16.401279050922312</v>
      </c>
      <c r="AB1019" s="231" t="e">
        <f>YEAR(TEXT(HelpMe7[[#This Row],[Updated Creation Date]],"mmm dd, yyyy hh:mm"))</f>
        <v>#VALUE!</v>
      </c>
      <c r="AC1019" s="228" t="e">
        <f>WEEKNUM(TEXT(HelpMe7[[#This Row],[Updated Creation Date]],"mmm dd, yyyy hh:mm"),2)</f>
        <v>#VALUE!</v>
      </c>
      <c r="AD1019" s="228" t="e">
        <f>_xlfn.CONCAT(HelpMe7[[#This Row],[Year]],"-W",HelpMe7[[#This Row],[Week'#]])</f>
        <v>#VALUE!</v>
      </c>
      <c r="AE1019" s="228" t="str">
        <f>IFERROR(VLOOKUP(HelpMe7[[#This Row],[ID]],CGTracker[#All],11,FALSE),"No CG Status Found")</f>
        <v>No CG Status Found</v>
      </c>
      <c r="AF1019" s="228" t="e">
        <f>MONTH(TEXT(HelpMe7[[#This Row],[Updated Creation Date]],"mmm dd, yyyy hh:mm"))</f>
        <v>#VALUE!</v>
      </c>
      <c r="AG1019" s="228" t="e">
        <f>_xlfn.CONCAT(HelpMe7[[#This Row],[Year]],"-M",HelpMe7[[#This Row],[Month]])</f>
        <v>#VALUE!</v>
      </c>
      <c r="AH1019" s="228" t="str">
        <f ca="1">IF(HelpMe7[[#This Row],[Age]]&lt;2,"Less than 2",IF(HelpMe7[[#This Row],[Age]]&lt;5,"From 2 to 5",IF(HelpMe7[[#This Row],[Age]]&lt;10,"From 5 to 10","More than 10")))</f>
        <v>More than 10</v>
      </c>
      <c r="AI10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45636.384027777778</v>
      </c>
      <c r="AJ10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20" spans="1:36" ht="13.5" customHeight="1">
      <c r="A1020" s="237" t="s">
        <v>7620</v>
      </c>
      <c r="B1020" s="224" t="s">
        <v>156</v>
      </c>
      <c r="C1020" s="224" t="s">
        <v>795</v>
      </c>
      <c r="D1020" s="1" t="s">
        <v>645</v>
      </c>
      <c r="E1020" s="224" t="s">
        <v>1559</v>
      </c>
      <c r="F1020" s="224" t="s">
        <v>518</v>
      </c>
      <c r="G1020" s="224" t="s">
        <v>516</v>
      </c>
      <c r="H1020" s="224" t="s">
        <v>40</v>
      </c>
      <c r="I1020" s="227" t="s">
        <v>7621</v>
      </c>
      <c r="J1020" s="225" t="s">
        <v>7622</v>
      </c>
      <c r="K1020" s="224" t="s">
        <v>845</v>
      </c>
      <c r="L1020" s="225" t="s">
        <v>1260</v>
      </c>
      <c r="M1020" s="224" t="s">
        <v>846</v>
      </c>
      <c r="N1020" s="224" t="s">
        <v>880</v>
      </c>
      <c r="O1020" s="224" t="s">
        <v>848</v>
      </c>
      <c r="P1020" s="225" t="s">
        <v>7623</v>
      </c>
      <c r="Q1020" s="224" t="s">
        <v>795</v>
      </c>
      <c r="R1020" s="225" t="s">
        <v>7623</v>
      </c>
      <c r="S1020" s="225" t="s">
        <v>7623</v>
      </c>
      <c r="T1020" s="225" t="s">
        <v>7622</v>
      </c>
      <c r="U1020" s="224" t="s">
        <v>1260</v>
      </c>
      <c r="V1020" s="224" t="s">
        <v>1260</v>
      </c>
      <c r="W1020" s="224" t="s">
        <v>850</v>
      </c>
      <c r="X1020" s="228" t="str">
        <f>VLOOKUP(HelpMe7[[#This Row],[Technician]],Technicians[#All],3,FALSE)</f>
        <v>Capgemini</v>
      </c>
      <c r="Y1020" s="228" t="str">
        <f>VLOOKUP(HelpMe7[[#This Row],[Technician]],Technicians[#All],2,FALSE)</f>
        <v>SAP SD</v>
      </c>
      <c r="Z1020" s="230" t="e">
        <f>IF((TEXT("Oct 28, 2024 00:00 AM","mmm dd, yyyy hh:mm") - TEXT(HelpMe7[[#This Row],[Updated Creation Date]],"mmm dd, yyyy hh:mm"))&gt;0, "Yes","No")</f>
        <v>#VALUE!</v>
      </c>
      <c r="AA1020" s="230">
        <f ca="1">IF(HelpMe7[[#This Row],[Updated Resolved Date]]="-",NOW()-TEXT(HelpMe7[[#This Row],[Updated Creation Date]],"mmm dd, yyyy hh:mm"),HelpMe7[[#This Row],[Updated Resolved Date]]-HelpMe7[[#This Row],[Updated Creation Date]])</f>
        <v>3.2687499999956344</v>
      </c>
      <c r="AB1020" s="231" t="e">
        <f>YEAR(TEXT(HelpMe7[[#This Row],[Updated Creation Date]],"mmm dd, yyyy hh:mm"))</f>
        <v>#VALUE!</v>
      </c>
      <c r="AC1020" s="228" t="e">
        <f>WEEKNUM(TEXT(HelpMe7[[#This Row],[Updated Creation Date]],"mmm dd, yyyy hh:mm"),2)</f>
        <v>#VALUE!</v>
      </c>
      <c r="AD1020" s="228" t="e">
        <f>_xlfn.CONCAT(HelpMe7[[#This Row],[Year]],"-W",HelpMe7[[#This Row],[Week'#]])</f>
        <v>#VALUE!</v>
      </c>
      <c r="AE1020" s="228" t="str">
        <f>IFERROR(VLOOKUP(HelpMe7[[#This Row],[ID]],CGTracker[#All],11,FALSE),"No CG Status Found")</f>
        <v>No CG Status Found</v>
      </c>
      <c r="AF1020" s="228" t="e">
        <f>MONTH(TEXT(HelpMe7[[#This Row],[Updated Creation Date]],"mmm dd, yyyy hh:mm"))</f>
        <v>#VALUE!</v>
      </c>
      <c r="AG1020" s="228" t="e">
        <f>_xlfn.CONCAT(HelpMe7[[#This Row],[Year]],"-M",HelpMe7[[#This Row],[Month]])</f>
        <v>#VALUE!</v>
      </c>
      <c r="AH1020" s="228" t="str">
        <f ca="1">IF(HelpMe7[[#This Row],[Age]]&lt;2,"Less than 2",IF(HelpMe7[[#This Row],[Age]]&lt;5,"From 2 to 5",IF(HelpMe7[[#This Row],[Age]]&lt;10,"From 5 to 10","More than 10")))</f>
        <v>From 2 to 5</v>
      </c>
      <c r="AI10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45636.429166666669</v>
      </c>
      <c r="AJ10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45639.697916666664</v>
      </c>
    </row>
    <row r="1021" spans="1:36" ht="13.5" customHeight="1">
      <c r="A1021" s="237" t="s">
        <v>7624</v>
      </c>
      <c r="B1021" s="224" t="s">
        <v>156</v>
      </c>
      <c r="C1021" s="224" t="s">
        <v>795</v>
      </c>
      <c r="D1021" s="1" t="s">
        <v>647</v>
      </c>
      <c r="E1021" s="224" t="s">
        <v>1251</v>
      </c>
      <c r="F1021" s="224" t="s">
        <v>518</v>
      </c>
      <c r="G1021" s="224" t="s">
        <v>516</v>
      </c>
      <c r="H1021" s="224" t="s">
        <v>40</v>
      </c>
      <c r="I1021" s="227" t="s">
        <v>7625</v>
      </c>
      <c r="J1021" s="225" t="s">
        <v>7626</v>
      </c>
      <c r="K1021" s="224" t="s">
        <v>845</v>
      </c>
      <c r="L1021" s="225" t="s">
        <v>1260</v>
      </c>
      <c r="M1021" s="224" t="s">
        <v>846</v>
      </c>
      <c r="N1021" s="224" t="s">
        <v>847</v>
      </c>
      <c r="O1021" s="224" t="s">
        <v>848</v>
      </c>
      <c r="P1021" s="225" t="s">
        <v>7627</v>
      </c>
      <c r="Q1021" s="224" t="s">
        <v>795</v>
      </c>
      <c r="R1021" s="225" t="s">
        <v>7627</v>
      </c>
      <c r="S1021" s="225" t="s">
        <v>7627</v>
      </c>
      <c r="T1021" s="225" t="s">
        <v>7626</v>
      </c>
      <c r="U1021" s="224" t="s">
        <v>1260</v>
      </c>
      <c r="V1021" s="224" t="s">
        <v>1260</v>
      </c>
      <c r="W1021" s="224" t="s">
        <v>850</v>
      </c>
      <c r="X1021" s="228" t="str">
        <f>VLOOKUP(HelpMe7[[#This Row],[Technician]],Technicians[#All],3,FALSE)</f>
        <v>Capgemini</v>
      </c>
      <c r="Y1021" s="228" t="str">
        <f>VLOOKUP(HelpMe7[[#This Row],[Technician]],Technicians[#All],2,FALSE)</f>
        <v>SAP SD</v>
      </c>
      <c r="Z1021" s="230" t="e">
        <f>IF((TEXT("Oct 28, 2024 00:00 AM","mmm dd, yyyy hh:mm") - TEXT(HelpMe7[[#This Row],[Updated Creation Date]],"mmm dd, yyyy hh:mm"))&gt;0, "Yes","No")</f>
        <v>#VALUE!</v>
      </c>
      <c r="AA1021" s="230">
        <f ca="1">IF(HelpMe7[[#This Row],[Updated Resolved Date]]="-",NOW()-TEXT(HelpMe7[[#This Row],[Updated Creation Date]],"mmm dd, yyyy hh:mm"),HelpMe7[[#This Row],[Updated Resolved Date]]-HelpMe7[[#This Row],[Updated Creation Date]])</f>
        <v>3.2604166666642413</v>
      </c>
      <c r="AB1021" s="231" t="e">
        <f>YEAR(TEXT(HelpMe7[[#This Row],[Updated Creation Date]],"mmm dd, yyyy hh:mm"))</f>
        <v>#VALUE!</v>
      </c>
      <c r="AC1021" s="228" t="e">
        <f>WEEKNUM(TEXT(HelpMe7[[#This Row],[Updated Creation Date]],"mmm dd, yyyy hh:mm"),2)</f>
        <v>#VALUE!</v>
      </c>
      <c r="AD1021" s="228" t="e">
        <f>_xlfn.CONCAT(HelpMe7[[#This Row],[Year]],"-W",HelpMe7[[#This Row],[Week'#]])</f>
        <v>#VALUE!</v>
      </c>
      <c r="AE1021" s="228" t="str">
        <f>IFERROR(VLOOKUP(HelpMe7[[#This Row],[ID]],CGTracker[#All],11,FALSE),"No CG Status Found")</f>
        <v>No CG Status Found</v>
      </c>
      <c r="AF1021" s="228" t="e">
        <f>MONTH(TEXT(HelpMe7[[#This Row],[Updated Creation Date]],"mmm dd, yyyy hh:mm"))</f>
        <v>#VALUE!</v>
      </c>
      <c r="AG1021" s="228" t="e">
        <f>_xlfn.CONCAT(HelpMe7[[#This Row],[Year]],"-M",HelpMe7[[#This Row],[Month]])</f>
        <v>#VALUE!</v>
      </c>
      <c r="AH1021" s="228" t="str">
        <f ca="1">IF(HelpMe7[[#This Row],[Age]]&lt;2,"Less than 2",IF(HelpMe7[[#This Row],[Age]]&lt;5,"From 2 to 5",IF(HelpMe7[[#This Row],[Age]]&lt;10,"From 5 to 10","More than 10")))</f>
        <v>From 2 to 5</v>
      </c>
      <c r="AI10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45636.438194444447</v>
      </c>
      <c r="AJ10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2" spans="1:36" ht="13.5" customHeight="1">
      <c r="A1022" s="237" t="s">
        <v>7628</v>
      </c>
      <c r="B1022" s="224" t="s">
        <v>156</v>
      </c>
      <c r="C1022" s="224" t="s">
        <v>795</v>
      </c>
      <c r="D1022" s="1" t="s">
        <v>648</v>
      </c>
      <c r="E1022" s="224" t="s">
        <v>1168</v>
      </c>
      <c r="F1022" s="224" t="s">
        <v>518</v>
      </c>
      <c r="G1022" s="224" t="s">
        <v>516</v>
      </c>
      <c r="H1022" s="224" t="s">
        <v>40</v>
      </c>
      <c r="I1022" s="227" t="s">
        <v>7629</v>
      </c>
      <c r="J1022" s="225" t="s">
        <v>7630</v>
      </c>
      <c r="K1022" s="224" t="s">
        <v>845</v>
      </c>
      <c r="L1022" s="225" t="s">
        <v>1260</v>
      </c>
      <c r="M1022" s="224" t="s">
        <v>846</v>
      </c>
      <c r="N1022" s="224" t="s">
        <v>880</v>
      </c>
      <c r="O1022" s="224" t="s">
        <v>848</v>
      </c>
      <c r="P1022" s="225" t="s">
        <v>7627</v>
      </c>
      <c r="Q1022" s="224" t="s">
        <v>795</v>
      </c>
      <c r="R1022" s="225" t="s">
        <v>7627</v>
      </c>
      <c r="S1022" s="225" t="s">
        <v>7627</v>
      </c>
      <c r="T1022" s="225" t="s">
        <v>7630</v>
      </c>
      <c r="U1022" s="224" t="s">
        <v>1260</v>
      </c>
      <c r="V1022" s="224" t="s">
        <v>1260</v>
      </c>
      <c r="W1022" s="224" t="s">
        <v>850</v>
      </c>
      <c r="X1022" s="228" t="str">
        <f>VLOOKUP(HelpMe7[[#This Row],[Technician]],Technicians[#All],3,FALSE)</f>
        <v>Capgemini</v>
      </c>
      <c r="Y1022" s="228" t="str">
        <f>VLOOKUP(HelpMe7[[#This Row],[Technician]],Technicians[#All],2,FALSE)</f>
        <v>SAP SD</v>
      </c>
      <c r="Z1022" s="230" t="e">
        <f>IF((TEXT("Oct 28, 2024 00:00 AM","mmm dd, yyyy hh:mm") - TEXT(HelpMe7[[#This Row],[Updated Creation Date]],"mmm dd, yyyy hh:mm"))&gt;0, "Yes","No")</f>
        <v>#VALUE!</v>
      </c>
      <c r="AA1022" s="230">
        <f ca="1">IF(HelpMe7[[#This Row],[Updated Resolved Date]]="-",NOW()-TEXT(HelpMe7[[#This Row],[Updated Creation Date]],"mmm dd, yyyy hh:mm"),HelpMe7[[#This Row],[Updated Resolved Date]]-HelpMe7[[#This Row],[Updated Creation Date]])</f>
        <v>3.1256944444467081</v>
      </c>
      <c r="AB1022" s="231" t="e">
        <f>YEAR(TEXT(HelpMe7[[#This Row],[Updated Creation Date]],"mmm dd, yyyy hh:mm"))</f>
        <v>#VALUE!</v>
      </c>
      <c r="AC1022" s="228" t="e">
        <f>WEEKNUM(TEXT(HelpMe7[[#This Row],[Updated Creation Date]],"mmm dd, yyyy hh:mm"),2)</f>
        <v>#VALUE!</v>
      </c>
      <c r="AD1022" s="228" t="e">
        <f>_xlfn.CONCAT(HelpMe7[[#This Row],[Year]],"-W",HelpMe7[[#This Row],[Week'#]])</f>
        <v>#VALUE!</v>
      </c>
      <c r="AE1022" s="228" t="str">
        <f>IFERROR(VLOOKUP(HelpMe7[[#This Row],[ID]],CGTracker[#All],11,FALSE),"No CG Status Found")</f>
        <v>No CG Status Found</v>
      </c>
      <c r="AF1022" s="228" t="e">
        <f>MONTH(TEXT(HelpMe7[[#This Row],[Updated Creation Date]],"mmm dd, yyyy hh:mm"))</f>
        <v>#VALUE!</v>
      </c>
      <c r="AG1022" s="228" t="e">
        <f>_xlfn.CONCAT(HelpMe7[[#This Row],[Year]],"-M",HelpMe7[[#This Row],[Month]])</f>
        <v>#VALUE!</v>
      </c>
      <c r="AH1022" s="228" t="str">
        <f ca="1">IF(HelpMe7[[#This Row],[Age]]&lt;2,"Less than 2",IF(HelpMe7[[#This Row],[Age]]&lt;5,"From 2 to 5",IF(HelpMe7[[#This Row],[Age]]&lt;10,"From 5 to 10","More than 10")))</f>
        <v>From 2 to 5</v>
      </c>
      <c r="AI10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45636.572916666664</v>
      </c>
      <c r="AJ10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3" spans="1:36" ht="13.5" customHeight="1">
      <c r="A1023" s="237" t="s">
        <v>7631</v>
      </c>
      <c r="B1023" s="224" t="s">
        <v>156</v>
      </c>
      <c r="C1023" s="224" t="s">
        <v>795</v>
      </c>
      <c r="D1023" s="1" t="s">
        <v>1250</v>
      </c>
      <c r="E1023" s="224" t="s">
        <v>1251</v>
      </c>
      <c r="F1023" s="224" t="s">
        <v>518</v>
      </c>
      <c r="G1023" s="224" t="s">
        <v>516</v>
      </c>
      <c r="H1023" s="224" t="s">
        <v>40</v>
      </c>
      <c r="I1023" s="227" t="s">
        <v>7632</v>
      </c>
      <c r="J1023" s="225" t="s">
        <v>7633</v>
      </c>
      <c r="K1023" s="224" t="s">
        <v>845</v>
      </c>
      <c r="L1023" s="225" t="s">
        <v>1260</v>
      </c>
      <c r="M1023" s="224" t="s">
        <v>846</v>
      </c>
      <c r="N1023" s="224" t="s">
        <v>847</v>
      </c>
      <c r="O1023" s="224" t="s">
        <v>848</v>
      </c>
      <c r="P1023" s="225" t="s">
        <v>7529</v>
      </c>
      <c r="Q1023" s="224" t="s">
        <v>795</v>
      </c>
      <c r="R1023" s="225" t="s">
        <v>7529</v>
      </c>
      <c r="S1023" s="225" t="s">
        <v>7529</v>
      </c>
      <c r="T1023" s="225" t="s">
        <v>7633</v>
      </c>
      <c r="U1023" s="224" t="s">
        <v>1260</v>
      </c>
      <c r="V1023" s="224" t="s">
        <v>1260</v>
      </c>
      <c r="W1023" s="224" t="s">
        <v>850</v>
      </c>
      <c r="X1023" s="228" t="str">
        <f>VLOOKUP(HelpMe7[[#This Row],[Technician]],Technicians[#All],3,FALSE)</f>
        <v>Capgemini</v>
      </c>
      <c r="Y1023" s="228" t="str">
        <f>VLOOKUP(HelpMe7[[#This Row],[Technician]],Technicians[#All],2,FALSE)</f>
        <v>SAP SD</v>
      </c>
      <c r="Z1023" s="230" t="e">
        <f>IF((TEXT("Oct 28, 2024 00:00 AM","mmm dd, yyyy hh:mm") - TEXT(HelpMe7[[#This Row],[Updated Creation Date]],"mmm dd, yyyy hh:mm"))&gt;0, "Yes","No")</f>
        <v>#VALUE!</v>
      </c>
      <c r="AA1023" s="230">
        <f ca="1">IF(HelpMe7[[#This Row],[Updated Resolved Date]]="-",NOW()-TEXT(HelpMe7[[#This Row],[Updated Creation Date]],"mmm dd, yyyy hh:mm"),HelpMe7[[#This Row],[Updated Resolved Date]]-HelpMe7[[#This Row],[Updated Creation Date]])</f>
        <v>3.09375</v>
      </c>
      <c r="AB1023" s="231" t="e">
        <f>YEAR(TEXT(HelpMe7[[#This Row],[Updated Creation Date]],"mmm dd, yyyy hh:mm"))</f>
        <v>#VALUE!</v>
      </c>
      <c r="AC1023" s="228" t="e">
        <f>WEEKNUM(TEXT(HelpMe7[[#This Row],[Updated Creation Date]],"mmm dd, yyyy hh:mm"),2)</f>
        <v>#VALUE!</v>
      </c>
      <c r="AD1023" s="228" t="e">
        <f>_xlfn.CONCAT(HelpMe7[[#This Row],[Year]],"-W",HelpMe7[[#This Row],[Week'#]])</f>
        <v>#VALUE!</v>
      </c>
      <c r="AE1023" s="228" t="str">
        <f>IFERROR(VLOOKUP(HelpMe7[[#This Row],[ID]],CGTracker[#All],11,FALSE),"No CG Status Found")</f>
        <v>No CG Status Found</v>
      </c>
      <c r="AF1023" s="228" t="e">
        <f>MONTH(TEXT(HelpMe7[[#This Row],[Updated Creation Date]],"mmm dd, yyyy hh:mm"))</f>
        <v>#VALUE!</v>
      </c>
      <c r="AG1023" s="228" t="e">
        <f>_xlfn.CONCAT(HelpMe7[[#This Row],[Year]],"-M",HelpMe7[[#This Row],[Month]])</f>
        <v>#VALUE!</v>
      </c>
      <c r="AH1023" s="228" t="str">
        <f ca="1">IF(HelpMe7[[#This Row],[Age]]&lt;2,"Less than 2",IF(HelpMe7[[#This Row],[Age]]&lt;5,"From 2 to 5",IF(HelpMe7[[#This Row],[Age]]&lt;10,"From 5 to 10","More than 10")))</f>
        <v>From 2 to 5</v>
      </c>
      <c r="AI10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45636.605555555558</v>
      </c>
      <c r="AJ10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24" spans="1:36" ht="13.5" customHeight="1">
      <c r="A1024" s="237" t="s">
        <v>7634</v>
      </c>
      <c r="B1024" s="224" t="s">
        <v>156</v>
      </c>
      <c r="C1024" s="224" t="s">
        <v>795</v>
      </c>
      <c r="D1024" s="1" t="s">
        <v>731</v>
      </c>
      <c r="E1024" s="224" t="s">
        <v>970</v>
      </c>
      <c r="F1024" s="224" t="s">
        <v>518</v>
      </c>
      <c r="G1024" s="224" t="s">
        <v>516</v>
      </c>
      <c r="H1024" s="224" t="s">
        <v>40</v>
      </c>
      <c r="I1024" s="227" t="s">
        <v>7635</v>
      </c>
      <c r="J1024" s="225" t="s">
        <v>7636</v>
      </c>
      <c r="K1024" s="224" t="s">
        <v>845</v>
      </c>
      <c r="L1024" s="225" t="s">
        <v>1260</v>
      </c>
      <c r="M1024" s="224" t="s">
        <v>846</v>
      </c>
      <c r="N1024" s="224" t="s">
        <v>971</v>
      </c>
      <c r="O1024" s="224" t="s">
        <v>848</v>
      </c>
      <c r="P1024" s="225" t="s">
        <v>7637</v>
      </c>
      <c r="Q1024" s="224" t="s">
        <v>795</v>
      </c>
      <c r="R1024" s="225" t="s">
        <v>7637</v>
      </c>
      <c r="S1024" s="225" t="s">
        <v>7637</v>
      </c>
      <c r="T1024" s="225" t="s">
        <v>7636</v>
      </c>
      <c r="U1024" s="224" t="s">
        <v>1260</v>
      </c>
      <c r="V1024" s="224" t="s">
        <v>1260</v>
      </c>
      <c r="W1024" s="224" t="s">
        <v>850</v>
      </c>
      <c r="X1024" s="228" t="str">
        <f>VLOOKUP(HelpMe7[[#This Row],[Technician]],Technicians[#All],3,FALSE)</f>
        <v>Capgemini</v>
      </c>
      <c r="Y1024" s="228" t="str">
        <f>VLOOKUP(HelpMe7[[#This Row],[Technician]],Technicians[#All],2,FALSE)</f>
        <v>SAP SD</v>
      </c>
      <c r="Z1024" s="230" t="e">
        <f>IF((TEXT("Oct 28, 2024 00:00 AM","mmm dd, yyyy hh:mm") - TEXT(HelpMe7[[#This Row],[Updated Creation Date]],"mmm dd, yyyy hh:mm"))&gt;0, "Yes","No")</f>
        <v>#VALUE!</v>
      </c>
      <c r="AA1024" s="230">
        <f ca="1">IF(HelpMe7[[#This Row],[Updated Resolved Date]]="-",NOW()-TEXT(HelpMe7[[#This Row],[Updated Creation Date]],"mmm dd, yyyy hh:mm"),HelpMe7[[#This Row],[Updated Resolved Date]]-HelpMe7[[#This Row],[Updated Creation Date]])</f>
        <v>3.0374999999985448</v>
      </c>
      <c r="AB1024" s="231" t="e">
        <f>YEAR(TEXT(HelpMe7[[#This Row],[Updated Creation Date]],"mmm dd, yyyy hh:mm"))</f>
        <v>#VALUE!</v>
      </c>
      <c r="AC1024" s="228" t="e">
        <f>WEEKNUM(TEXT(HelpMe7[[#This Row],[Updated Creation Date]],"mmm dd, yyyy hh:mm"),2)</f>
        <v>#VALUE!</v>
      </c>
      <c r="AD1024" s="228" t="e">
        <f>_xlfn.CONCAT(HelpMe7[[#This Row],[Year]],"-W",HelpMe7[[#This Row],[Week'#]])</f>
        <v>#VALUE!</v>
      </c>
      <c r="AE1024" s="228" t="str">
        <f>IFERROR(VLOOKUP(HelpMe7[[#This Row],[ID]],CGTracker[#All],11,FALSE),"No CG Status Found")</f>
        <v>No CG Status Found</v>
      </c>
      <c r="AF1024" s="228" t="e">
        <f>MONTH(TEXT(HelpMe7[[#This Row],[Updated Creation Date]],"mmm dd, yyyy hh:mm"))</f>
        <v>#VALUE!</v>
      </c>
      <c r="AG1024" s="228" t="e">
        <f>_xlfn.CONCAT(HelpMe7[[#This Row],[Year]],"-M",HelpMe7[[#This Row],[Month]])</f>
        <v>#VALUE!</v>
      </c>
      <c r="AH1024" s="228" t="str">
        <f ca="1">IF(HelpMe7[[#This Row],[Age]]&lt;2,"Less than 2",IF(HelpMe7[[#This Row],[Age]]&lt;5,"From 2 to 5",IF(HelpMe7[[#This Row],[Age]]&lt;10,"From 5 to 10","More than 10")))</f>
        <v>From 2 to 5</v>
      </c>
      <c r="AI10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45636.662499999999</v>
      </c>
      <c r="AJ10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45639.7</v>
      </c>
    </row>
    <row r="1025" spans="1:36" ht="13.5" customHeight="1">
      <c r="A1025" s="237" t="s">
        <v>7638</v>
      </c>
      <c r="B1025" s="224" t="s">
        <v>117</v>
      </c>
      <c r="C1025" s="224" t="s">
        <v>795</v>
      </c>
      <c r="D1025" s="1" t="s">
        <v>1242</v>
      </c>
      <c r="E1025" s="224" t="s">
        <v>1243</v>
      </c>
      <c r="F1025" s="224" t="s">
        <v>843</v>
      </c>
      <c r="G1025" s="224" t="s">
        <v>844</v>
      </c>
      <c r="H1025" s="224" t="s">
        <v>403</v>
      </c>
      <c r="I1025" s="227" t="s">
        <v>7639</v>
      </c>
      <c r="J1025" s="225" t="s">
        <v>7230</v>
      </c>
      <c r="K1025" s="224" t="s">
        <v>845</v>
      </c>
      <c r="L1025" s="225" t="s">
        <v>7378</v>
      </c>
      <c r="M1025" s="224" t="s">
        <v>846</v>
      </c>
      <c r="N1025" s="224" t="s">
        <v>934</v>
      </c>
      <c r="O1025" s="224" t="s">
        <v>848</v>
      </c>
      <c r="P1025" s="225" t="s">
        <v>7378</v>
      </c>
      <c r="Q1025" s="224" t="s">
        <v>795</v>
      </c>
      <c r="R1025" s="225" t="s">
        <v>7379</v>
      </c>
      <c r="S1025" s="225" t="s">
        <v>7379</v>
      </c>
      <c r="T1025" s="225" t="s">
        <v>7230</v>
      </c>
      <c r="U1025" s="224" t="s">
        <v>885</v>
      </c>
      <c r="V1025" s="224" t="s">
        <v>1260</v>
      </c>
      <c r="W1025" s="224" t="s">
        <v>850</v>
      </c>
      <c r="X1025" s="228" t="str">
        <f>VLOOKUP(HelpMe7[[#This Row],[Technician]],Technicians[#All],3,FALSE)</f>
        <v>RAK Ceramics</v>
      </c>
      <c r="Y1025" s="228" t="str">
        <f>VLOOKUP(HelpMe7[[#This Row],[Technician]],Technicians[#All],2,FALSE)</f>
        <v>SAP Basis</v>
      </c>
      <c r="Z1025" s="230" t="e">
        <f>IF((TEXT("Oct 28, 2024 00:00 AM","mmm dd, yyyy hh:mm") - TEXT(HelpMe7[[#This Row],[Updated Creation Date]],"mmm dd, yyyy hh:mm"))&gt;0, "Yes","No")</f>
        <v>#VALUE!</v>
      </c>
      <c r="AA1025" s="230">
        <f ca="1">IF(HelpMe7[[#This Row],[Updated Resolved Date]]="-",NOW()-TEXT(HelpMe7[[#This Row],[Updated Creation Date]],"mmm dd, yyyy hh:mm"),HelpMe7[[#This Row],[Updated Resolved Date]]-HelpMe7[[#This Row],[Updated Creation Date]])</f>
        <v>3.1944444446708076E-2</v>
      </c>
      <c r="AB1025" s="231" t="e">
        <f>YEAR(TEXT(HelpMe7[[#This Row],[Updated Creation Date]],"mmm dd, yyyy hh:mm"))</f>
        <v>#VALUE!</v>
      </c>
      <c r="AC1025" s="228" t="e">
        <f>WEEKNUM(TEXT(HelpMe7[[#This Row],[Updated Creation Date]],"mmm dd, yyyy hh:mm"),2)</f>
        <v>#VALUE!</v>
      </c>
      <c r="AD1025" s="228" t="e">
        <f>_xlfn.CONCAT(HelpMe7[[#This Row],[Year]],"-W",HelpMe7[[#This Row],[Week'#]])</f>
        <v>#VALUE!</v>
      </c>
      <c r="AE1025" s="228" t="str">
        <f>IFERROR(VLOOKUP(HelpMe7[[#This Row],[ID]],CGTracker[#All],11,FALSE),"No CG Status Found")</f>
        <v>No CG Status Found</v>
      </c>
      <c r="AF1025" s="228" t="e">
        <f>MONTH(TEXT(HelpMe7[[#This Row],[Updated Creation Date]],"mmm dd, yyyy hh:mm"))</f>
        <v>#VALUE!</v>
      </c>
      <c r="AG1025" s="228" t="e">
        <f>_xlfn.CONCAT(HelpMe7[[#This Row],[Year]],"-M",HelpMe7[[#This Row],[Month]])</f>
        <v>#VALUE!</v>
      </c>
      <c r="AH1025" s="228" t="str">
        <f ca="1">IF(HelpMe7[[#This Row],[Age]]&lt;2,"Less than 2",IF(HelpMe7[[#This Row],[Age]]&lt;5,"From 2 to 5",IF(HelpMe7[[#This Row],[Age]]&lt;10,"From 5 to 10","More than 10")))</f>
        <v>Less than 2</v>
      </c>
      <c r="AI10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45636.686805555553</v>
      </c>
      <c r="AJ10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1026" spans="1:36" ht="13.5" customHeight="1">
      <c r="A1026" s="237" t="s">
        <v>7640</v>
      </c>
      <c r="B1026" s="224" t="s">
        <v>156</v>
      </c>
      <c r="C1026" s="224" t="s">
        <v>795</v>
      </c>
      <c r="D1026" s="1" t="s">
        <v>692</v>
      </c>
      <c r="E1026" s="224" t="s">
        <v>879</v>
      </c>
      <c r="F1026" s="224" t="s">
        <v>518</v>
      </c>
      <c r="G1026" s="224" t="s">
        <v>516</v>
      </c>
      <c r="H1026" s="224" t="s">
        <v>40</v>
      </c>
      <c r="I1026" s="227" t="s">
        <v>7641</v>
      </c>
      <c r="J1026" s="225" t="s">
        <v>7642</v>
      </c>
      <c r="K1026" s="224" t="s">
        <v>845</v>
      </c>
      <c r="L1026" s="225" t="s">
        <v>1260</v>
      </c>
      <c r="M1026" s="224" t="s">
        <v>846</v>
      </c>
      <c r="N1026" s="224" t="s">
        <v>880</v>
      </c>
      <c r="O1026" s="224" t="s">
        <v>848</v>
      </c>
      <c r="P1026" s="225" t="s">
        <v>7643</v>
      </c>
      <c r="Q1026" s="224" t="s">
        <v>795</v>
      </c>
      <c r="R1026" s="225" t="s">
        <v>7643</v>
      </c>
      <c r="S1026" s="225" t="s">
        <v>7643</v>
      </c>
      <c r="T1026" s="225" t="s">
        <v>7642</v>
      </c>
      <c r="U1026" s="224" t="s">
        <v>1260</v>
      </c>
      <c r="V1026" s="224" t="s">
        <v>1260</v>
      </c>
      <c r="W1026" s="224" t="s">
        <v>850</v>
      </c>
      <c r="X1026" s="228" t="str">
        <f>VLOOKUP(HelpMe7[[#This Row],[Technician]],Technicians[#All],3,FALSE)</f>
        <v>Capgemini</v>
      </c>
      <c r="Y1026" s="228" t="str">
        <f>VLOOKUP(HelpMe7[[#This Row],[Technician]],Technicians[#All],2,FALSE)</f>
        <v>SAP SD</v>
      </c>
      <c r="Z1026" s="230" t="e">
        <f>IF((TEXT("Oct 28, 2024 00:00 AM","mmm dd, yyyy hh:mm") - TEXT(HelpMe7[[#This Row],[Updated Creation Date]],"mmm dd, yyyy hh:mm"))&gt;0, "Yes","No")</f>
        <v>#VALUE!</v>
      </c>
      <c r="AA1026" s="230">
        <f ca="1">IF(HelpMe7[[#This Row],[Updated Resolved Date]]="-",NOW()-TEXT(HelpMe7[[#This Row],[Updated Creation Date]],"mmm dd, yyyy hh:mm"),HelpMe7[[#This Row],[Updated Resolved Date]]-HelpMe7[[#This Row],[Updated Creation Date]])</f>
        <v>2.7472222222204437</v>
      </c>
      <c r="AB1026" s="231" t="e">
        <f>YEAR(TEXT(HelpMe7[[#This Row],[Updated Creation Date]],"mmm dd, yyyy hh:mm"))</f>
        <v>#VALUE!</v>
      </c>
      <c r="AC1026" s="228" t="e">
        <f>WEEKNUM(TEXT(HelpMe7[[#This Row],[Updated Creation Date]],"mmm dd, yyyy hh:mm"),2)</f>
        <v>#VALUE!</v>
      </c>
      <c r="AD1026" s="228" t="e">
        <f>_xlfn.CONCAT(HelpMe7[[#This Row],[Year]],"-W",HelpMe7[[#This Row],[Week'#]])</f>
        <v>#VALUE!</v>
      </c>
      <c r="AE1026" s="228" t="str">
        <f>IFERROR(VLOOKUP(HelpMe7[[#This Row],[ID]],CGTracker[#All],11,FALSE),"No CG Status Found")</f>
        <v>No CG Status Found</v>
      </c>
      <c r="AF1026" s="228" t="e">
        <f>MONTH(TEXT(HelpMe7[[#This Row],[Updated Creation Date]],"mmm dd, yyyy hh:mm"))</f>
        <v>#VALUE!</v>
      </c>
      <c r="AG1026" s="228" t="e">
        <f>_xlfn.CONCAT(HelpMe7[[#This Row],[Year]],"-M",HelpMe7[[#This Row],[Month]])</f>
        <v>#VALUE!</v>
      </c>
      <c r="AH1026" s="228" t="str">
        <f ca="1">IF(HelpMe7[[#This Row],[Age]]&lt;2,"Less than 2",IF(HelpMe7[[#This Row],[Age]]&lt;5,"From 2 to 5",IF(HelpMe7[[#This Row],[Age]]&lt;10,"From 5 to 10","More than 10")))</f>
        <v>From 2 to 5</v>
      </c>
      <c r="AI10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45636.710416666669</v>
      </c>
      <c r="AJ10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45639.457638888889</v>
      </c>
    </row>
    <row r="1027" spans="1:36" ht="13.5" customHeight="1">
      <c r="A1027" s="237" t="s">
        <v>7644</v>
      </c>
      <c r="B1027" s="224" t="s">
        <v>117</v>
      </c>
      <c r="C1027" s="224" t="s">
        <v>795</v>
      </c>
      <c r="D1027" s="1" t="s">
        <v>1346</v>
      </c>
      <c r="E1027" s="224" t="s">
        <v>1347</v>
      </c>
      <c r="F1027" s="224" t="s">
        <v>843</v>
      </c>
      <c r="G1027" s="224" t="s">
        <v>844</v>
      </c>
      <c r="H1027" s="224" t="s">
        <v>268</v>
      </c>
      <c r="I1027" s="227" t="s">
        <v>7645</v>
      </c>
      <c r="J1027" s="225" t="s">
        <v>7646</v>
      </c>
      <c r="K1027" s="224" t="s">
        <v>845</v>
      </c>
      <c r="L1027" s="225" t="s">
        <v>1260</v>
      </c>
      <c r="M1027" s="224" t="s">
        <v>1347</v>
      </c>
      <c r="N1027" s="224" t="s">
        <v>1348</v>
      </c>
      <c r="O1027" s="224" t="s">
        <v>848</v>
      </c>
      <c r="P1027" s="225" t="s">
        <v>7647</v>
      </c>
      <c r="Q1027" s="224" t="s">
        <v>795</v>
      </c>
      <c r="R1027" s="225" t="s">
        <v>1260</v>
      </c>
      <c r="S1027" s="225" t="s">
        <v>7648</v>
      </c>
      <c r="T1027" s="225" t="s">
        <v>7646</v>
      </c>
      <c r="U1027" s="224" t="s">
        <v>885</v>
      </c>
      <c r="V1027" s="224" t="s">
        <v>1260</v>
      </c>
      <c r="W1027" s="224" t="s">
        <v>850</v>
      </c>
      <c r="X1027" s="228" t="str">
        <f>VLOOKUP(HelpMe7[[#This Row],[Technician]],Technicians[#All],3,FALSE)</f>
        <v>RAK Ceramics</v>
      </c>
      <c r="Y1027" s="228" t="str">
        <f>VLOOKUP(HelpMe7[[#This Row],[Technician]],Technicians[#All],2,FALSE)</f>
        <v>SAP Basis</v>
      </c>
      <c r="Z1027" s="230" t="e">
        <f>IF((TEXT("Oct 28, 2024 00:00 AM","mmm dd, yyyy hh:mm") - TEXT(HelpMe7[[#This Row],[Updated Creation Date]],"mmm dd, yyyy hh:mm"))&gt;0, "Yes","No")</f>
        <v>#VALUE!</v>
      </c>
      <c r="AA1027" s="230">
        <f ca="1">IF(HelpMe7[[#This Row],[Updated Resolved Date]]="-",NOW()-TEXT(HelpMe7[[#This Row],[Updated Creation Date]],"mmm dd, yyyy hh:mm"),HelpMe7[[#This Row],[Updated Resolved Date]]-HelpMe7[[#This Row],[Updated Creation Date]])</f>
        <v>16.126279050920857</v>
      </c>
      <c r="AB1027" s="231" t="e">
        <f>YEAR(TEXT(HelpMe7[[#This Row],[Updated Creation Date]],"mmm dd, yyyy hh:mm"))</f>
        <v>#VALUE!</v>
      </c>
      <c r="AC1027" s="228" t="e">
        <f>WEEKNUM(TEXT(HelpMe7[[#This Row],[Updated Creation Date]],"mmm dd, yyyy hh:mm"),2)</f>
        <v>#VALUE!</v>
      </c>
      <c r="AD1027" s="228" t="e">
        <f>_xlfn.CONCAT(HelpMe7[[#This Row],[Year]],"-W",HelpMe7[[#This Row],[Week'#]])</f>
        <v>#VALUE!</v>
      </c>
      <c r="AE1027" s="228" t="str">
        <f>IFERROR(VLOOKUP(HelpMe7[[#This Row],[ID]],CGTracker[#All],11,FALSE),"No CG Status Found")</f>
        <v>No CG Status Found</v>
      </c>
      <c r="AF1027" s="228" t="e">
        <f>MONTH(TEXT(HelpMe7[[#This Row],[Updated Creation Date]],"mmm dd, yyyy hh:mm"))</f>
        <v>#VALUE!</v>
      </c>
      <c r="AG1027" s="228" t="e">
        <f>_xlfn.CONCAT(HelpMe7[[#This Row],[Year]],"-M",HelpMe7[[#This Row],[Month]])</f>
        <v>#VALUE!</v>
      </c>
      <c r="AH1027" s="228" t="str">
        <f ca="1">IF(HelpMe7[[#This Row],[Age]]&lt;2,"Less than 2",IF(HelpMe7[[#This Row],[Age]]&lt;5,"From 2 to 5",IF(HelpMe7[[#This Row],[Age]]&lt;10,"From 5 to 10","More than 10")))</f>
        <v>More than 10</v>
      </c>
      <c r="AI10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45636.65902777778</v>
      </c>
      <c r="AJ10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28" spans="1:36" ht="13.5" customHeight="1">
      <c r="A1028" s="237" t="s">
        <v>7649</v>
      </c>
      <c r="B1028" s="224" t="s">
        <v>117</v>
      </c>
      <c r="C1028" s="224" t="s">
        <v>795</v>
      </c>
      <c r="D1028" s="1" t="s">
        <v>1793</v>
      </c>
      <c r="E1028" s="224" t="s">
        <v>1111</v>
      </c>
      <c r="F1028" s="224" t="s">
        <v>843</v>
      </c>
      <c r="G1028" s="224" t="s">
        <v>844</v>
      </c>
      <c r="H1028" s="224" t="s">
        <v>268</v>
      </c>
      <c r="I1028" s="227" t="s">
        <v>7650</v>
      </c>
      <c r="J1028" s="225" t="s">
        <v>7247</v>
      </c>
      <c r="K1028" s="224" t="s">
        <v>885</v>
      </c>
      <c r="L1028" s="225" t="s">
        <v>1260</v>
      </c>
      <c r="M1028" s="224" t="s">
        <v>1111</v>
      </c>
      <c r="N1028" s="224" t="s">
        <v>997</v>
      </c>
      <c r="O1028" s="224" t="s">
        <v>848</v>
      </c>
      <c r="P1028" s="225" t="s">
        <v>7212</v>
      </c>
      <c r="Q1028" s="224" t="s">
        <v>795</v>
      </c>
      <c r="R1028" s="225" t="s">
        <v>1260</v>
      </c>
      <c r="S1028" s="225" t="s">
        <v>1260</v>
      </c>
      <c r="T1028" s="225" t="s">
        <v>7247</v>
      </c>
      <c r="U1028" s="224" t="s">
        <v>845</v>
      </c>
      <c r="V1028" s="224" t="s">
        <v>1260</v>
      </c>
      <c r="W1028" s="224" t="s">
        <v>888</v>
      </c>
      <c r="X1028" s="228" t="str">
        <f>VLOOKUP(HelpMe7[[#This Row],[Technician]],Technicians[#All],3,FALSE)</f>
        <v>RAK Ceramics</v>
      </c>
      <c r="Y1028" s="228" t="str">
        <f>VLOOKUP(HelpMe7[[#This Row],[Technician]],Technicians[#All],2,FALSE)</f>
        <v>SAP Basis</v>
      </c>
      <c r="Z1028" s="230" t="e">
        <f>IF((TEXT("Oct 28, 2024 00:00 AM","mmm dd, yyyy hh:mm") - TEXT(HelpMe7[[#This Row],[Updated Creation Date]],"mmm dd, yyyy hh:mm"))&gt;0, "Yes","No")</f>
        <v>#VALUE!</v>
      </c>
      <c r="AA1028" s="230">
        <f ca="1">IF(HelpMe7[[#This Row],[Updated Resolved Date]]="-",NOW()-TEXT(HelpMe7[[#This Row],[Updated Creation Date]],"mmm dd, yyyy hh:mm"),HelpMe7[[#This Row],[Updated Resolved Date]]-HelpMe7[[#This Row],[Updated Creation Date]])</f>
        <v>15.149195717589464</v>
      </c>
      <c r="AB1028" s="231" t="e">
        <f>YEAR(TEXT(HelpMe7[[#This Row],[Updated Creation Date]],"mmm dd, yyyy hh:mm"))</f>
        <v>#VALUE!</v>
      </c>
      <c r="AC1028" s="228" t="e">
        <f>WEEKNUM(TEXT(HelpMe7[[#This Row],[Updated Creation Date]],"mmm dd, yyyy hh:mm"),2)</f>
        <v>#VALUE!</v>
      </c>
      <c r="AD1028" s="228" t="e">
        <f>_xlfn.CONCAT(HelpMe7[[#This Row],[Year]],"-W",HelpMe7[[#This Row],[Week'#]])</f>
        <v>#VALUE!</v>
      </c>
      <c r="AE1028" s="228" t="str">
        <f>IFERROR(VLOOKUP(HelpMe7[[#This Row],[ID]],CGTracker[#All],11,FALSE),"No CG Status Found")</f>
        <v>No CG Status Found</v>
      </c>
      <c r="AF1028" s="228" t="e">
        <f>MONTH(TEXT(HelpMe7[[#This Row],[Updated Creation Date]],"mmm dd, yyyy hh:mm"))</f>
        <v>#VALUE!</v>
      </c>
      <c r="AG1028" s="228" t="e">
        <f>_xlfn.CONCAT(HelpMe7[[#This Row],[Year]],"-M",HelpMe7[[#This Row],[Month]])</f>
        <v>#VALUE!</v>
      </c>
      <c r="AH1028" s="228" t="str">
        <f ca="1">IF(HelpMe7[[#This Row],[Age]]&lt;2,"Less than 2",IF(HelpMe7[[#This Row],[Age]]&lt;5,"From 2 to 5",IF(HelpMe7[[#This Row],[Age]]&lt;10,"From 5 to 10","More than 10")))</f>
        <v>More than 10</v>
      </c>
      <c r="AI10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45637.636111111111</v>
      </c>
      <c r="AJ10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29" spans="1:36" ht="13.5" customHeight="1">
      <c r="A1029" s="237" t="s">
        <v>7651</v>
      </c>
      <c r="B1029" s="224" t="s">
        <v>117</v>
      </c>
      <c r="C1029" s="224" t="s">
        <v>795</v>
      </c>
      <c r="D1029" s="1" t="s">
        <v>1253</v>
      </c>
      <c r="E1029" s="224" t="s">
        <v>1016</v>
      </c>
      <c r="F1029" s="224" t="s">
        <v>843</v>
      </c>
      <c r="G1029" s="224" t="s">
        <v>844</v>
      </c>
      <c r="H1029" s="224" t="s">
        <v>403</v>
      </c>
      <c r="I1029" s="227" t="s">
        <v>7652</v>
      </c>
      <c r="J1029" s="225" t="s">
        <v>7653</v>
      </c>
      <c r="K1029" s="224" t="s">
        <v>845</v>
      </c>
      <c r="L1029" s="225" t="s">
        <v>3705</v>
      </c>
      <c r="M1029" s="224" t="s">
        <v>846</v>
      </c>
      <c r="N1029" s="224" t="s">
        <v>1167</v>
      </c>
      <c r="O1029" s="224" t="s">
        <v>848</v>
      </c>
      <c r="P1029" s="225" t="s">
        <v>3705</v>
      </c>
      <c r="Q1029" s="224" t="s">
        <v>795</v>
      </c>
      <c r="R1029" s="225" t="s">
        <v>7654</v>
      </c>
      <c r="S1029" s="225" t="s">
        <v>7654</v>
      </c>
      <c r="T1029" s="225" t="s">
        <v>7653</v>
      </c>
      <c r="U1029" s="224" t="s">
        <v>1260</v>
      </c>
      <c r="V1029" s="224" t="s">
        <v>1260</v>
      </c>
      <c r="W1029" s="224" t="s">
        <v>850</v>
      </c>
      <c r="X1029" s="228" t="str">
        <f>VLOOKUP(HelpMe7[[#This Row],[Technician]],Technicians[#All],3,FALSE)</f>
        <v>RAK Ceramics</v>
      </c>
      <c r="Y1029" s="228" t="str">
        <f>VLOOKUP(HelpMe7[[#This Row],[Technician]],Technicians[#All],2,FALSE)</f>
        <v>SAP Basis</v>
      </c>
      <c r="Z1029" s="230" t="e">
        <f>IF((TEXT("Oct 28, 2024 00:00 AM","mmm dd, yyyy hh:mm") - TEXT(HelpMe7[[#This Row],[Updated Creation Date]],"mmm dd, yyyy hh:mm"))&gt;0, "Yes","No")</f>
        <v>#VALUE!</v>
      </c>
      <c r="AA1029" s="230">
        <f ca="1">IF(HelpMe7[[#This Row],[Updated Resolved Date]]="-",NOW()-TEXT(HelpMe7[[#This Row],[Updated Creation Date]],"mmm dd, yyyy hh:mm"),HelpMe7[[#This Row],[Updated Resolved Date]]-HelpMe7[[#This Row],[Updated Creation Date]])</f>
        <v>1.1284722222262644</v>
      </c>
      <c r="AB1029" s="231" t="e">
        <f>YEAR(TEXT(HelpMe7[[#This Row],[Updated Creation Date]],"mmm dd, yyyy hh:mm"))</f>
        <v>#VALUE!</v>
      </c>
      <c r="AC1029" s="228" t="e">
        <f>WEEKNUM(TEXT(HelpMe7[[#This Row],[Updated Creation Date]],"mmm dd, yyyy hh:mm"),2)</f>
        <v>#VALUE!</v>
      </c>
      <c r="AD1029" s="228" t="e">
        <f>_xlfn.CONCAT(HelpMe7[[#This Row],[Year]],"-W",HelpMe7[[#This Row],[Week'#]])</f>
        <v>#VALUE!</v>
      </c>
      <c r="AE1029" s="228" t="str">
        <f>IFERROR(VLOOKUP(HelpMe7[[#This Row],[ID]],CGTracker[#All],11,FALSE),"No CG Status Found")</f>
        <v>No CG Status Found</v>
      </c>
      <c r="AF1029" s="228" t="e">
        <f>MONTH(TEXT(HelpMe7[[#This Row],[Updated Creation Date]],"mmm dd, yyyy hh:mm"))</f>
        <v>#VALUE!</v>
      </c>
      <c r="AG1029" s="228" t="e">
        <f>_xlfn.CONCAT(HelpMe7[[#This Row],[Year]],"-M",HelpMe7[[#This Row],[Month]])</f>
        <v>#VALUE!</v>
      </c>
      <c r="AH1029" s="228" t="str">
        <f ca="1">IF(HelpMe7[[#This Row],[Age]]&lt;2,"Less than 2",IF(HelpMe7[[#This Row],[Age]]&lt;5,"From 2 to 5",IF(HelpMe7[[#This Row],[Age]]&lt;10,"From 5 to 10","More than 10")))</f>
        <v>Less than 2</v>
      </c>
      <c r="AI10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45637.495138888888</v>
      </c>
      <c r="AJ10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45638.623611111114</v>
      </c>
    </row>
    <row r="1030" spans="1:36" ht="13.5" customHeight="1">
      <c r="A1030" s="237" t="s">
        <v>7655</v>
      </c>
      <c r="B1030" s="224" t="s">
        <v>156</v>
      </c>
      <c r="C1030" s="224" t="s">
        <v>795</v>
      </c>
      <c r="D1030" s="1" t="s">
        <v>733</v>
      </c>
      <c r="E1030" s="224" t="s">
        <v>99</v>
      </c>
      <c r="F1030" s="224" t="s">
        <v>518</v>
      </c>
      <c r="G1030" s="224" t="s">
        <v>516</v>
      </c>
      <c r="H1030" s="224" t="s">
        <v>268</v>
      </c>
      <c r="I1030" s="227" t="s">
        <v>7656</v>
      </c>
      <c r="J1030" s="225" t="s">
        <v>7657</v>
      </c>
      <c r="K1030" s="224" t="s">
        <v>845</v>
      </c>
      <c r="L1030" s="225" t="s">
        <v>1260</v>
      </c>
      <c r="M1030" s="224" t="s">
        <v>846</v>
      </c>
      <c r="N1030" s="224" t="s">
        <v>912</v>
      </c>
      <c r="O1030" s="224" t="s">
        <v>848</v>
      </c>
      <c r="P1030" s="225" t="s">
        <v>7658</v>
      </c>
      <c r="Q1030" s="224" t="s">
        <v>795</v>
      </c>
      <c r="R1030" s="225" t="s">
        <v>1260</v>
      </c>
      <c r="S1030" s="225" t="s">
        <v>1260</v>
      </c>
      <c r="T1030" s="225" t="s">
        <v>7657</v>
      </c>
      <c r="U1030" s="224" t="s">
        <v>1260</v>
      </c>
      <c r="V1030" s="224" t="s">
        <v>1260</v>
      </c>
      <c r="W1030" s="224" t="s">
        <v>850</v>
      </c>
      <c r="X1030" s="228" t="str">
        <f>VLOOKUP(HelpMe7[[#This Row],[Technician]],Technicians[#All],3,FALSE)</f>
        <v>Capgemini</v>
      </c>
      <c r="Y1030" s="228" t="str">
        <f>VLOOKUP(HelpMe7[[#This Row],[Technician]],Technicians[#All],2,FALSE)</f>
        <v>SAP SD</v>
      </c>
      <c r="Z1030" s="230" t="e">
        <f>IF((TEXT("Oct 28, 2024 00:00 AM","mmm dd, yyyy hh:mm") - TEXT(HelpMe7[[#This Row],[Updated Creation Date]],"mmm dd, yyyy hh:mm"))&gt;0, "Yes","No")</f>
        <v>#VALUE!</v>
      </c>
      <c r="AA1030" s="230">
        <f ca="1">IF(HelpMe7[[#This Row],[Updated Resolved Date]]="-",NOW()-TEXT(HelpMe7[[#This Row],[Updated Creation Date]],"mmm dd, yyyy hh:mm"),HelpMe7[[#This Row],[Updated Resolved Date]]-HelpMe7[[#This Row],[Updated Creation Date]])</f>
        <v>15.254751273147122</v>
      </c>
      <c r="AB1030" s="231" t="e">
        <f>YEAR(TEXT(HelpMe7[[#This Row],[Updated Creation Date]],"mmm dd, yyyy hh:mm"))</f>
        <v>#VALUE!</v>
      </c>
      <c r="AC1030" s="228" t="e">
        <f>WEEKNUM(TEXT(HelpMe7[[#This Row],[Updated Creation Date]],"mmm dd, yyyy hh:mm"),2)</f>
        <v>#VALUE!</v>
      </c>
      <c r="AD1030" s="228" t="e">
        <f>_xlfn.CONCAT(HelpMe7[[#This Row],[Year]],"-W",HelpMe7[[#This Row],[Week'#]])</f>
        <v>#VALUE!</v>
      </c>
      <c r="AE1030" s="228" t="str">
        <f>IFERROR(VLOOKUP(HelpMe7[[#This Row],[ID]],CGTracker[#All],11,FALSE),"No CG Status Found")</f>
        <v>No CG Status Found</v>
      </c>
      <c r="AF1030" s="228" t="e">
        <f>MONTH(TEXT(HelpMe7[[#This Row],[Updated Creation Date]],"mmm dd, yyyy hh:mm"))</f>
        <v>#VALUE!</v>
      </c>
      <c r="AG1030" s="228" t="e">
        <f>_xlfn.CONCAT(HelpMe7[[#This Row],[Year]],"-M",HelpMe7[[#This Row],[Month]])</f>
        <v>#VALUE!</v>
      </c>
      <c r="AH1030" s="228" t="str">
        <f ca="1">IF(HelpMe7[[#This Row],[Age]]&lt;2,"Less than 2",IF(HelpMe7[[#This Row],[Age]]&lt;5,"From 2 to 5",IF(HelpMe7[[#This Row],[Age]]&lt;10,"From 5 to 10","More than 10")))</f>
        <v>More than 10</v>
      </c>
      <c r="AI10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45637.530555555553</v>
      </c>
      <c r="AJ10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1" spans="1:36" ht="13.5" customHeight="1">
      <c r="A1031" s="237" t="s">
        <v>7659</v>
      </c>
      <c r="B1031" s="224" t="s">
        <v>117</v>
      </c>
      <c r="C1031" s="224" t="s">
        <v>795</v>
      </c>
      <c r="D1031" s="1" t="s">
        <v>2421</v>
      </c>
      <c r="E1031" s="224" t="s">
        <v>1004</v>
      </c>
      <c r="F1031" s="224" t="s">
        <v>843</v>
      </c>
      <c r="G1031" s="224" t="s">
        <v>844</v>
      </c>
      <c r="H1031" s="224" t="s">
        <v>403</v>
      </c>
      <c r="I1031" s="227" t="s">
        <v>7660</v>
      </c>
      <c r="J1031" s="225" t="s">
        <v>7661</v>
      </c>
      <c r="K1031" s="224" t="s">
        <v>845</v>
      </c>
      <c r="L1031" s="225" t="s">
        <v>3705</v>
      </c>
      <c r="M1031" s="224" t="s">
        <v>846</v>
      </c>
      <c r="N1031" s="224" t="s">
        <v>1005</v>
      </c>
      <c r="O1031" s="224" t="s">
        <v>848</v>
      </c>
      <c r="P1031" s="225" t="s">
        <v>3705</v>
      </c>
      <c r="Q1031" s="224" t="s">
        <v>795</v>
      </c>
      <c r="R1031" s="225" t="s">
        <v>7662</v>
      </c>
      <c r="S1031" s="225" t="s">
        <v>7662</v>
      </c>
      <c r="T1031" s="225" t="s">
        <v>7661</v>
      </c>
      <c r="U1031" s="224" t="s">
        <v>885</v>
      </c>
      <c r="V1031" s="224" t="s">
        <v>1260</v>
      </c>
      <c r="W1031" s="224" t="s">
        <v>850</v>
      </c>
      <c r="X1031" s="228" t="str">
        <f>VLOOKUP(HelpMe7[[#This Row],[Technician]],Technicians[#All],3,FALSE)</f>
        <v>RAK Ceramics</v>
      </c>
      <c r="Y1031" s="228" t="str">
        <f>VLOOKUP(HelpMe7[[#This Row],[Technician]],Technicians[#All],2,FALSE)</f>
        <v>SAP Basis</v>
      </c>
      <c r="Z1031" s="230" t="e">
        <f>IF((TEXT("Oct 28, 2024 00:00 AM","mmm dd, yyyy hh:mm") - TEXT(HelpMe7[[#This Row],[Updated Creation Date]],"mmm dd, yyyy hh:mm"))&gt;0, "Yes","No")</f>
        <v>#VALUE!</v>
      </c>
      <c r="AA1031" s="230">
        <f ca="1">IF(HelpMe7[[#This Row],[Updated Resolved Date]]="-",NOW()-TEXT(HelpMe7[[#This Row],[Updated Creation Date]],"mmm dd, yyyy hh:mm"),HelpMe7[[#This Row],[Updated Resolved Date]]-HelpMe7[[#This Row],[Updated Creation Date]])</f>
        <v>0.95833333333575865</v>
      </c>
      <c r="AB1031" s="231" t="e">
        <f>YEAR(TEXT(HelpMe7[[#This Row],[Updated Creation Date]],"mmm dd, yyyy hh:mm"))</f>
        <v>#VALUE!</v>
      </c>
      <c r="AC1031" s="228" t="e">
        <f>WEEKNUM(TEXT(HelpMe7[[#This Row],[Updated Creation Date]],"mmm dd, yyyy hh:mm"),2)</f>
        <v>#VALUE!</v>
      </c>
      <c r="AD1031" s="228" t="e">
        <f>_xlfn.CONCAT(HelpMe7[[#This Row],[Year]],"-W",HelpMe7[[#This Row],[Week'#]])</f>
        <v>#VALUE!</v>
      </c>
      <c r="AE1031" s="228" t="str">
        <f>IFERROR(VLOOKUP(HelpMe7[[#This Row],[ID]],CGTracker[#All],11,FALSE),"No CG Status Found")</f>
        <v>No CG Status Found</v>
      </c>
      <c r="AF1031" s="228" t="e">
        <f>MONTH(TEXT(HelpMe7[[#This Row],[Updated Creation Date]],"mmm dd, yyyy hh:mm"))</f>
        <v>#VALUE!</v>
      </c>
      <c r="AG1031" s="228" t="e">
        <f>_xlfn.CONCAT(HelpMe7[[#This Row],[Year]],"-M",HelpMe7[[#This Row],[Month]])</f>
        <v>#VALUE!</v>
      </c>
      <c r="AH1031" s="228" t="str">
        <f ca="1">IF(HelpMe7[[#This Row],[Age]]&lt;2,"Less than 2",IF(HelpMe7[[#This Row],[Age]]&lt;5,"From 2 to 5",IF(HelpMe7[[#This Row],[Age]]&lt;10,"From 5 to 10","More than 10")))</f>
        <v>Less than 2</v>
      </c>
      <c r="AI10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45637.668749999997</v>
      </c>
      <c r="AJ10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45638.627083333333</v>
      </c>
    </row>
    <row r="1032" spans="1:36" ht="13.5" customHeight="1">
      <c r="A1032" s="237" t="s">
        <v>7663</v>
      </c>
      <c r="B1032" s="224" t="s">
        <v>156</v>
      </c>
      <c r="C1032" s="224" t="s">
        <v>795</v>
      </c>
      <c r="D1032" s="1" t="s">
        <v>2356</v>
      </c>
      <c r="E1032" s="224" t="s">
        <v>2357</v>
      </c>
      <c r="F1032" s="224" t="s">
        <v>843</v>
      </c>
      <c r="G1032" s="224" t="s">
        <v>844</v>
      </c>
      <c r="H1032" s="224" t="s">
        <v>268</v>
      </c>
      <c r="I1032" s="227" t="s">
        <v>7664</v>
      </c>
      <c r="J1032" s="225" t="s">
        <v>7665</v>
      </c>
      <c r="K1032" s="224" t="s">
        <v>845</v>
      </c>
      <c r="L1032" s="225" t="s">
        <v>1260</v>
      </c>
      <c r="M1032" s="224" t="s">
        <v>2357</v>
      </c>
      <c r="N1032" s="224" t="s">
        <v>860</v>
      </c>
      <c r="O1032" s="224" t="s">
        <v>848</v>
      </c>
      <c r="P1032" s="225" t="s">
        <v>7666</v>
      </c>
      <c r="Q1032" s="224" t="s">
        <v>795</v>
      </c>
      <c r="R1032" s="225" t="s">
        <v>1260</v>
      </c>
      <c r="S1032" s="225" t="s">
        <v>1260</v>
      </c>
      <c r="T1032" s="225" t="s">
        <v>7665</v>
      </c>
      <c r="U1032" s="224" t="s">
        <v>1260</v>
      </c>
      <c r="V1032" s="224" t="s">
        <v>1260</v>
      </c>
      <c r="W1032" s="224" t="s">
        <v>850</v>
      </c>
      <c r="X1032" s="228" t="str">
        <f>VLOOKUP(HelpMe7[[#This Row],[Technician]],Technicians[#All],3,FALSE)</f>
        <v>RAK Ceramics</v>
      </c>
      <c r="Y1032" s="228" t="str">
        <f>VLOOKUP(HelpMe7[[#This Row],[Technician]],Technicians[#All],2,FALSE)</f>
        <v>SAP Basis</v>
      </c>
      <c r="Z1032" s="230" t="e">
        <f>IF((TEXT("Oct 28, 2024 00:00 AM","mmm dd, yyyy hh:mm") - TEXT(HelpMe7[[#This Row],[Updated Creation Date]],"mmm dd, yyyy hh:mm"))&gt;0, "Yes","No")</f>
        <v>#VALUE!</v>
      </c>
      <c r="AA1032" s="230">
        <f ca="1">IF(HelpMe7[[#This Row],[Updated Resolved Date]]="-",NOW()-TEXT(HelpMe7[[#This Row],[Updated Creation Date]],"mmm dd, yyyy hh:mm"),HelpMe7[[#This Row],[Updated Resolved Date]]-HelpMe7[[#This Row],[Updated Creation Date]])</f>
        <v>13.316556828700413</v>
      </c>
      <c r="AB1032" s="231" t="e">
        <f>YEAR(TEXT(HelpMe7[[#This Row],[Updated Creation Date]],"mmm dd, yyyy hh:mm"))</f>
        <v>#VALUE!</v>
      </c>
      <c r="AC1032" s="228" t="e">
        <f>WEEKNUM(TEXT(HelpMe7[[#This Row],[Updated Creation Date]],"mmm dd, yyyy hh:mm"),2)</f>
        <v>#VALUE!</v>
      </c>
      <c r="AD1032" s="228" t="e">
        <f>_xlfn.CONCAT(HelpMe7[[#This Row],[Year]],"-W",HelpMe7[[#This Row],[Week'#]])</f>
        <v>#VALUE!</v>
      </c>
      <c r="AE1032" s="228" t="str">
        <f>IFERROR(VLOOKUP(HelpMe7[[#This Row],[ID]],CGTracker[#All],11,FALSE),"No CG Status Found")</f>
        <v>No CG Status Found</v>
      </c>
      <c r="AF1032" s="228" t="e">
        <f>MONTH(TEXT(HelpMe7[[#This Row],[Updated Creation Date]],"mmm dd, yyyy hh:mm"))</f>
        <v>#VALUE!</v>
      </c>
      <c r="AG1032" s="228" t="e">
        <f>_xlfn.CONCAT(HelpMe7[[#This Row],[Year]],"-M",HelpMe7[[#This Row],[Month]])</f>
        <v>#VALUE!</v>
      </c>
      <c r="AH1032" s="228" t="str">
        <f ca="1">IF(HelpMe7[[#This Row],[Age]]&lt;2,"Less than 2",IF(HelpMe7[[#This Row],[Age]]&lt;5,"From 2 to 5",IF(HelpMe7[[#This Row],[Age]]&lt;10,"From 5 to 10","More than 10")))</f>
        <v>More than 10</v>
      </c>
      <c r="AI10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45639.46875</v>
      </c>
      <c r="AJ10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3" spans="1:36" ht="13.5" customHeight="1">
      <c r="A1033" s="237" t="s">
        <v>7667</v>
      </c>
      <c r="B1033" s="224" t="s">
        <v>117</v>
      </c>
      <c r="C1033" s="224" t="s">
        <v>906</v>
      </c>
      <c r="D1033" s="1" t="s">
        <v>2446</v>
      </c>
      <c r="E1033" s="224" t="s">
        <v>1407</v>
      </c>
      <c r="F1033" s="224" t="s">
        <v>843</v>
      </c>
      <c r="G1033" s="224" t="s">
        <v>844</v>
      </c>
      <c r="H1033" s="224" t="s">
        <v>268</v>
      </c>
      <c r="I1033" s="227" t="s">
        <v>7668</v>
      </c>
      <c r="J1033" s="225" t="s">
        <v>7669</v>
      </c>
      <c r="K1033" s="224" t="s">
        <v>845</v>
      </c>
      <c r="L1033" s="225" t="s">
        <v>1260</v>
      </c>
      <c r="M1033" s="224" t="s">
        <v>1407</v>
      </c>
      <c r="N1033" s="224" t="s">
        <v>860</v>
      </c>
      <c r="O1033" s="224" t="s">
        <v>920</v>
      </c>
      <c r="P1033" s="225" t="s">
        <v>7670</v>
      </c>
      <c r="Q1033" s="224" t="s">
        <v>861</v>
      </c>
      <c r="R1033" s="225" t="s">
        <v>1260</v>
      </c>
      <c r="S1033" s="225" t="s">
        <v>1260</v>
      </c>
      <c r="T1033" s="225" t="s">
        <v>7669</v>
      </c>
      <c r="U1033" s="224" t="s">
        <v>885</v>
      </c>
      <c r="V1033" s="224" t="s">
        <v>1260</v>
      </c>
      <c r="W1033" s="224" t="s">
        <v>850</v>
      </c>
      <c r="X1033" s="228" t="str">
        <f>VLOOKUP(HelpMe7[[#This Row],[Technician]],Technicians[#All],3,FALSE)</f>
        <v>RAK Ceramics</v>
      </c>
      <c r="Y1033" s="228" t="str">
        <f>VLOOKUP(HelpMe7[[#This Row],[Technician]],Technicians[#All],2,FALSE)</f>
        <v>SAP Basis</v>
      </c>
      <c r="Z1033" s="230" t="e">
        <f>IF((TEXT("Oct 28, 2024 00:00 AM","mmm dd, yyyy hh:mm") - TEXT(HelpMe7[[#This Row],[Updated Creation Date]],"mmm dd, yyyy hh:mm"))&gt;0, "Yes","No")</f>
        <v>#VALUE!</v>
      </c>
      <c r="AA1033" s="230">
        <f ca="1">IF(HelpMe7[[#This Row],[Updated Resolved Date]]="-",NOW()-TEXT(HelpMe7[[#This Row],[Updated Creation Date]],"mmm dd, yyyy hh:mm"),HelpMe7[[#This Row],[Updated Resolved Date]]-HelpMe7[[#This Row],[Updated Creation Date]])</f>
        <v>14.059612384255161</v>
      </c>
      <c r="AB1033" s="231" t="e">
        <f>YEAR(TEXT(HelpMe7[[#This Row],[Updated Creation Date]],"mmm dd, yyyy hh:mm"))</f>
        <v>#VALUE!</v>
      </c>
      <c r="AC1033" s="228" t="e">
        <f>WEEKNUM(TEXT(HelpMe7[[#This Row],[Updated Creation Date]],"mmm dd, yyyy hh:mm"),2)</f>
        <v>#VALUE!</v>
      </c>
      <c r="AD1033" s="228" t="e">
        <f>_xlfn.CONCAT(HelpMe7[[#This Row],[Year]],"-W",HelpMe7[[#This Row],[Week'#]])</f>
        <v>#VALUE!</v>
      </c>
      <c r="AE1033" s="228" t="str">
        <f>IFERROR(VLOOKUP(HelpMe7[[#This Row],[ID]],CGTracker[#All],11,FALSE),"No CG Status Found")</f>
        <v>No CG Status Found</v>
      </c>
      <c r="AF1033" s="228" t="e">
        <f>MONTH(TEXT(HelpMe7[[#This Row],[Updated Creation Date]],"mmm dd, yyyy hh:mm"))</f>
        <v>#VALUE!</v>
      </c>
      <c r="AG1033" s="228" t="e">
        <f>_xlfn.CONCAT(HelpMe7[[#This Row],[Year]],"-M",HelpMe7[[#This Row],[Month]])</f>
        <v>#VALUE!</v>
      </c>
      <c r="AH1033" s="228" t="str">
        <f ca="1">IF(HelpMe7[[#This Row],[Age]]&lt;2,"Less than 2",IF(HelpMe7[[#This Row],[Age]]&lt;5,"From 2 to 5",IF(HelpMe7[[#This Row],[Age]]&lt;10,"From 5 to 10","More than 10")))</f>
        <v>More than 10</v>
      </c>
      <c r="AI10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45638.725694444445</v>
      </c>
      <c r="AJ10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4" spans="1:36" ht="13.5" customHeight="1">
      <c r="A1034" s="237" t="s">
        <v>7671</v>
      </c>
      <c r="B1034" s="224" t="s">
        <v>117</v>
      </c>
      <c r="C1034" s="224" t="s">
        <v>861</v>
      </c>
      <c r="D1034" s="1" t="s">
        <v>1837</v>
      </c>
      <c r="E1034" s="224" t="s">
        <v>1382</v>
      </c>
      <c r="F1034" s="224" t="s">
        <v>843</v>
      </c>
      <c r="G1034" s="224" t="s">
        <v>844</v>
      </c>
      <c r="H1034" s="224" t="s">
        <v>268</v>
      </c>
      <c r="I1034" s="227" t="s">
        <v>7672</v>
      </c>
      <c r="J1034" s="225" t="s">
        <v>7673</v>
      </c>
      <c r="K1034" s="224" t="s">
        <v>845</v>
      </c>
      <c r="L1034" s="225" t="s">
        <v>1260</v>
      </c>
      <c r="M1034" s="224" t="s">
        <v>1382</v>
      </c>
      <c r="N1034" s="224" t="s">
        <v>871</v>
      </c>
      <c r="O1034" s="224" t="s">
        <v>848</v>
      </c>
      <c r="P1034" s="225" t="s">
        <v>7674</v>
      </c>
      <c r="Q1034" s="224" t="s">
        <v>795</v>
      </c>
      <c r="R1034" s="225" t="s">
        <v>1260</v>
      </c>
      <c r="S1034" s="225" t="s">
        <v>1260</v>
      </c>
      <c r="T1034" s="225" t="s">
        <v>7673</v>
      </c>
      <c r="U1034" s="224" t="s">
        <v>845</v>
      </c>
      <c r="V1034" s="224" t="s">
        <v>1260</v>
      </c>
      <c r="W1034" s="224" t="s">
        <v>850</v>
      </c>
      <c r="X1034" s="228" t="str">
        <f>VLOOKUP(HelpMe7[[#This Row],[Technician]],Technicians[#All],3,FALSE)</f>
        <v>RAK Ceramics</v>
      </c>
      <c r="Y1034" s="228" t="str">
        <f>VLOOKUP(HelpMe7[[#This Row],[Technician]],Technicians[#All],2,FALSE)</f>
        <v>SAP Basis</v>
      </c>
      <c r="Z1034" s="230" t="e">
        <f>IF((TEXT("Oct 28, 2024 00:00 AM","mmm dd, yyyy hh:mm") - TEXT(HelpMe7[[#This Row],[Updated Creation Date]],"mmm dd, yyyy hh:mm"))&gt;0, "Yes","No")</f>
        <v>#VALUE!</v>
      </c>
      <c r="AA1034" s="230">
        <f ca="1">IF(HelpMe7[[#This Row],[Updated Resolved Date]]="-",NOW()-TEXT(HelpMe7[[#This Row],[Updated Creation Date]],"mmm dd, yyyy hh:mm"),HelpMe7[[#This Row],[Updated Resolved Date]]-HelpMe7[[#This Row],[Updated Creation Date]])</f>
        <v>13.167945717592374</v>
      </c>
      <c r="AB1034" s="231" t="e">
        <f>YEAR(TEXT(HelpMe7[[#This Row],[Updated Creation Date]],"mmm dd, yyyy hh:mm"))</f>
        <v>#VALUE!</v>
      </c>
      <c r="AC1034" s="228" t="e">
        <f>WEEKNUM(TEXT(HelpMe7[[#This Row],[Updated Creation Date]],"mmm dd, yyyy hh:mm"),2)</f>
        <v>#VALUE!</v>
      </c>
      <c r="AD1034" s="228" t="e">
        <f>_xlfn.CONCAT(HelpMe7[[#This Row],[Year]],"-W",HelpMe7[[#This Row],[Week'#]])</f>
        <v>#VALUE!</v>
      </c>
      <c r="AE1034" s="228" t="str">
        <f>IFERROR(VLOOKUP(HelpMe7[[#This Row],[ID]],CGTracker[#All],11,FALSE),"No CG Status Found")</f>
        <v>No CG Status Found</v>
      </c>
      <c r="AF1034" s="228" t="e">
        <f>MONTH(TEXT(HelpMe7[[#This Row],[Updated Creation Date]],"mmm dd, yyyy hh:mm"))</f>
        <v>#VALUE!</v>
      </c>
      <c r="AG1034" s="228" t="e">
        <f>_xlfn.CONCAT(HelpMe7[[#This Row],[Year]],"-M",HelpMe7[[#This Row],[Month]])</f>
        <v>#VALUE!</v>
      </c>
      <c r="AH1034" s="228" t="str">
        <f ca="1">IF(HelpMe7[[#This Row],[Age]]&lt;2,"Less than 2",IF(HelpMe7[[#This Row],[Age]]&lt;5,"From 2 to 5",IF(HelpMe7[[#This Row],[Age]]&lt;10,"From 5 to 10","More than 10")))</f>
        <v>More than 10</v>
      </c>
      <c r="AI10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45639.617361111108</v>
      </c>
      <c r="AJ10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5" spans="1:36" ht="13.5" customHeight="1">
      <c r="A1035" s="237" t="s">
        <v>7675</v>
      </c>
      <c r="B1035" s="224" t="s">
        <v>156</v>
      </c>
      <c r="C1035" s="224" t="s">
        <v>795</v>
      </c>
      <c r="D1035" s="1" t="s">
        <v>734</v>
      </c>
      <c r="E1035" s="224" t="s">
        <v>1210</v>
      </c>
      <c r="F1035" s="224" t="s">
        <v>941</v>
      </c>
      <c r="G1035" s="224" t="s">
        <v>980</v>
      </c>
      <c r="H1035" s="224" t="s">
        <v>40</v>
      </c>
      <c r="I1035" s="227" t="s">
        <v>7676</v>
      </c>
      <c r="J1035" s="225" t="s">
        <v>7677</v>
      </c>
      <c r="K1035" s="224" t="s">
        <v>845</v>
      </c>
      <c r="L1035" s="225" t="s">
        <v>1260</v>
      </c>
      <c r="M1035" s="224" t="s">
        <v>948</v>
      </c>
      <c r="N1035" s="224" t="s">
        <v>878</v>
      </c>
      <c r="O1035" s="224" t="s">
        <v>848</v>
      </c>
      <c r="P1035" s="225" t="s">
        <v>5239</v>
      </c>
      <c r="Q1035" s="224" t="s">
        <v>795</v>
      </c>
      <c r="R1035" s="225" t="s">
        <v>7678</v>
      </c>
      <c r="S1035" s="225" t="s">
        <v>7679</v>
      </c>
      <c r="T1035" s="225" t="s">
        <v>7677</v>
      </c>
      <c r="U1035" s="224" t="s">
        <v>1260</v>
      </c>
      <c r="V1035" s="224" t="s">
        <v>7680</v>
      </c>
      <c r="W1035" s="224" t="s">
        <v>850</v>
      </c>
      <c r="X1035" s="228" t="str">
        <f>VLOOKUP(HelpMe7[[#This Row],[Technician]],Technicians[#All],3,FALSE)</f>
        <v>Capgemini</v>
      </c>
      <c r="Y1035" s="228" t="str">
        <f>VLOOKUP(HelpMe7[[#This Row],[Technician]],Technicians[#All],2,FALSE)</f>
        <v>SAP FICO</v>
      </c>
      <c r="Z1035" s="230" t="e">
        <f>IF((TEXT("Oct 28, 2024 00:00 AM","mmm dd, yyyy hh:mm") - TEXT(HelpMe7[[#This Row],[Updated Creation Date]],"mmm dd, yyyy hh:mm"))&gt;0, "Yes","No")</f>
        <v>#VALUE!</v>
      </c>
      <c r="AA1035" s="230">
        <f ca="1">IF(HelpMe7[[#This Row],[Updated Resolved Date]]="-",NOW()-TEXT(HelpMe7[[#This Row],[Updated Creation Date]],"mmm dd, yyyy hh:mm"),HelpMe7[[#This Row],[Updated Resolved Date]]-HelpMe7[[#This Row],[Updated Creation Date]])</f>
        <v>0.24791666666715173</v>
      </c>
      <c r="AB1035" s="231" t="e">
        <f>YEAR(TEXT(HelpMe7[[#This Row],[Updated Creation Date]],"mmm dd, yyyy hh:mm"))</f>
        <v>#VALUE!</v>
      </c>
      <c r="AC1035" s="228" t="e">
        <f>WEEKNUM(TEXT(HelpMe7[[#This Row],[Updated Creation Date]],"mmm dd, yyyy hh:mm"),2)</f>
        <v>#VALUE!</v>
      </c>
      <c r="AD1035" s="228" t="e">
        <f>_xlfn.CONCAT(HelpMe7[[#This Row],[Year]],"-W",HelpMe7[[#This Row],[Week'#]])</f>
        <v>#VALUE!</v>
      </c>
      <c r="AE1035" s="228" t="str">
        <f>IFERROR(VLOOKUP(HelpMe7[[#This Row],[ID]],CGTracker[#All],11,FALSE),"No CG Status Found")</f>
        <v>No CG Status Found</v>
      </c>
      <c r="AF1035" s="228" t="e">
        <f>MONTH(TEXT(HelpMe7[[#This Row],[Updated Creation Date]],"mmm dd, yyyy hh:mm"))</f>
        <v>#VALUE!</v>
      </c>
      <c r="AG1035" s="228" t="e">
        <f>_xlfn.CONCAT(HelpMe7[[#This Row],[Year]],"-M",HelpMe7[[#This Row],[Month]])</f>
        <v>#VALUE!</v>
      </c>
      <c r="AH1035" s="228" t="str">
        <f ca="1">IF(HelpMe7[[#This Row],[Age]]&lt;2,"Less than 2",IF(HelpMe7[[#This Row],[Age]]&lt;5,"From 2 to 5",IF(HelpMe7[[#This Row],[Age]]&lt;10,"From 5 to 10","More than 10")))</f>
        <v>Less than 2</v>
      </c>
      <c r="AI10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45639.425694444442</v>
      </c>
      <c r="AJ10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45639.673611111109</v>
      </c>
    </row>
    <row r="1036" spans="1:36" ht="13.5" customHeight="1">
      <c r="A1036" s="237" t="s">
        <v>7681</v>
      </c>
      <c r="B1036" s="224" t="s">
        <v>156</v>
      </c>
      <c r="C1036" s="224" t="s">
        <v>795</v>
      </c>
      <c r="D1036" s="1" t="s">
        <v>1238</v>
      </c>
      <c r="E1036" s="224" t="s">
        <v>1239</v>
      </c>
      <c r="F1036" s="224" t="s">
        <v>843</v>
      </c>
      <c r="G1036" s="224" t="s">
        <v>844</v>
      </c>
      <c r="H1036" s="224" t="s">
        <v>268</v>
      </c>
      <c r="I1036" s="227" t="s">
        <v>7682</v>
      </c>
      <c r="J1036" s="225" t="s">
        <v>7683</v>
      </c>
      <c r="K1036" s="224" t="s">
        <v>885</v>
      </c>
      <c r="L1036" s="225" t="s">
        <v>1260</v>
      </c>
      <c r="M1036" s="224" t="s">
        <v>846</v>
      </c>
      <c r="N1036" s="224" t="s">
        <v>1240</v>
      </c>
      <c r="O1036" s="224" t="s">
        <v>848</v>
      </c>
      <c r="P1036" s="225" t="s">
        <v>7684</v>
      </c>
      <c r="Q1036" s="224" t="s">
        <v>795</v>
      </c>
      <c r="R1036" s="225" t="s">
        <v>1260</v>
      </c>
      <c r="S1036" s="225" t="s">
        <v>1260</v>
      </c>
      <c r="T1036" s="225" t="s">
        <v>7683</v>
      </c>
      <c r="U1036" s="224" t="s">
        <v>1260</v>
      </c>
      <c r="V1036" s="224" t="s">
        <v>1260</v>
      </c>
      <c r="W1036" s="224" t="s">
        <v>888</v>
      </c>
      <c r="X1036" s="228" t="str">
        <f>VLOOKUP(HelpMe7[[#This Row],[Technician]],Technicians[#All],3,FALSE)</f>
        <v>RAK Ceramics</v>
      </c>
      <c r="Y1036" s="228" t="str">
        <f>VLOOKUP(HelpMe7[[#This Row],[Technician]],Technicians[#All],2,FALSE)</f>
        <v>SAP Basis</v>
      </c>
      <c r="Z1036" s="230" t="e">
        <f>IF((TEXT("Oct 28, 2024 00:00 AM","mmm dd, yyyy hh:mm") - TEXT(HelpMe7[[#This Row],[Updated Creation Date]],"mmm dd, yyyy hh:mm"))&gt;0, "Yes","No")</f>
        <v>#VALUE!</v>
      </c>
      <c r="AA1036" s="230">
        <f ca="1">IF(HelpMe7[[#This Row],[Updated Resolved Date]]="-",NOW()-TEXT(HelpMe7[[#This Row],[Updated Creation Date]],"mmm dd, yyyy hh:mm"),HelpMe7[[#This Row],[Updated Resolved Date]]-HelpMe7[[#This Row],[Updated Creation Date]])</f>
        <v>14.105445717592374</v>
      </c>
      <c r="AB1036" s="231" t="e">
        <f>YEAR(TEXT(HelpMe7[[#This Row],[Updated Creation Date]],"mmm dd, yyyy hh:mm"))</f>
        <v>#VALUE!</v>
      </c>
      <c r="AC1036" s="228" t="e">
        <f>WEEKNUM(TEXT(HelpMe7[[#This Row],[Updated Creation Date]],"mmm dd, yyyy hh:mm"),2)</f>
        <v>#VALUE!</v>
      </c>
      <c r="AD1036" s="228" t="e">
        <f>_xlfn.CONCAT(HelpMe7[[#This Row],[Year]],"-W",HelpMe7[[#This Row],[Week'#]])</f>
        <v>#VALUE!</v>
      </c>
      <c r="AE1036" s="228" t="str">
        <f>IFERROR(VLOOKUP(HelpMe7[[#This Row],[ID]],CGTracker[#All],11,FALSE),"No CG Status Found")</f>
        <v>No CG Status Found</v>
      </c>
      <c r="AF1036" s="228" t="e">
        <f>MONTH(TEXT(HelpMe7[[#This Row],[Updated Creation Date]],"mmm dd, yyyy hh:mm"))</f>
        <v>#VALUE!</v>
      </c>
      <c r="AG1036" s="228" t="e">
        <f>_xlfn.CONCAT(HelpMe7[[#This Row],[Year]],"-M",HelpMe7[[#This Row],[Month]])</f>
        <v>#VALUE!</v>
      </c>
      <c r="AH1036" s="228" t="str">
        <f ca="1">IF(HelpMe7[[#This Row],[Age]]&lt;2,"Less than 2",IF(HelpMe7[[#This Row],[Age]]&lt;5,"From 2 to 5",IF(HelpMe7[[#This Row],[Age]]&lt;10,"From 5 to 10","More than 10")))</f>
        <v>More than 10</v>
      </c>
      <c r="AI10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45638.679861111108</v>
      </c>
      <c r="AJ10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7" spans="1:36" ht="13.5" customHeight="1">
      <c r="A1037" s="237" t="s">
        <v>7685</v>
      </c>
      <c r="B1037" s="224" t="s">
        <v>117</v>
      </c>
      <c r="C1037" s="224" t="s">
        <v>795</v>
      </c>
      <c r="D1037" s="1" t="s">
        <v>1827</v>
      </c>
      <c r="E1037" s="224" t="s">
        <v>1102</v>
      </c>
      <c r="F1037" s="224" t="s">
        <v>843</v>
      </c>
      <c r="G1037" s="224" t="s">
        <v>844</v>
      </c>
      <c r="H1037" s="224" t="s">
        <v>268</v>
      </c>
      <c r="I1037" s="227" t="s">
        <v>7686</v>
      </c>
      <c r="J1037" s="225" t="s">
        <v>7687</v>
      </c>
      <c r="K1037" s="224" t="s">
        <v>845</v>
      </c>
      <c r="L1037" s="225" t="s">
        <v>1260</v>
      </c>
      <c r="M1037" s="224" t="s">
        <v>1102</v>
      </c>
      <c r="N1037" s="224" t="s">
        <v>971</v>
      </c>
      <c r="O1037" s="224" t="s">
        <v>848</v>
      </c>
      <c r="P1037" s="225" t="s">
        <v>7688</v>
      </c>
      <c r="Q1037" s="224" t="s">
        <v>795</v>
      </c>
      <c r="R1037" s="225" t="s">
        <v>1260</v>
      </c>
      <c r="S1037" s="225" t="s">
        <v>1260</v>
      </c>
      <c r="T1037" s="225" t="s">
        <v>7687</v>
      </c>
      <c r="U1037" s="224" t="s">
        <v>885</v>
      </c>
      <c r="V1037" s="224" t="s">
        <v>1260</v>
      </c>
      <c r="W1037" s="224" t="s">
        <v>850</v>
      </c>
      <c r="X1037" s="228" t="str">
        <f>VLOOKUP(HelpMe7[[#This Row],[Technician]],Technicians[#All],3,FALSE)</f>
        <v>RAK Ceramics</v>
      </c>
      <c r="Y1037" s="228" t="str">
        <f>VLOOKUP(HelpMe7[[#This Row],[Technician]],Technicians[#All],2,FALSE)</f>
        <v>SAP Basis</v>
      </c>
      <c r="Z1037" s="230" t="e">
        <f>IF((TEXT("Oct 28, 2024 00:00 AM","mmm dd, yyyy hh:mm") - TEXT(HelpMe7[[#This Row],[Updated Creation Date]],"mmm dd, yyyy hh:mm"))&gt;0, "Yes","No")</f>
        <v>#VALUE!</v>
      </c>
      <c r="AA1037" s="230">
        <f ca="1">IF(HelpMe7[[#This Row],[Updated Resolved Date]]="-",NOW()-TEXT(HelpMe7[[#This Row],[Updated Creation Date]],"mmm dd, yyyy hh:mm"),HelpMe7[[#This Row],[Updated Resolved Date]]-HelpMe7[[#This Row],[Updated Creation Date]])</f>
        <v>14.333917939809908</v>
      </c>
      <c r="AB1037" s="231" t="e">
        <f>YEAR(TEXT(HelpMe7[[#This Row],[Updated Creation Date]],"mmm dd, yyyy hh:mm"))</f>
        <v>#VALUE!</v>
      </c>
      <c r="AC1037" s="228" t="e">
        <f>WEEKNUM(TEXT(HelpMe7[[#This Row],[Updated Creation Date]],"mmm dd, yyyy hh:mm"),2)</f>
        <v>#VALUE!</v>
      </c>
      <c r="AD1037" s="228" t="e">
        <f>_xlfn.CONCAT(HelpMe7[[#This Row],[Year]],"-W",HelpMe7[[#This Row],[Week'#]])</f>
        <v>#VALUE!</v>
      </c>
      <c r="AE1037" s="228" t="str">
        <f>IFERROR(VLOOKUP(HelpMe7[[#This Row],[ID]],CGTracker[#All],11,FALSE),"No CG Status Found")</f>
        <v>No CG Status Found</v>
      </c>
      <c r="AF1037" s="228" t="e">
        <f>MONTH(TEXT(HelpMe7[[#This Row],[Updated Creation Date]],"mmm dd, yyyy hh:mm"))</f>
        <v>#VALUE!</v>
      </c>
      <c r="AG1037" s="228" t="e">
        <f>_xlfn.CONCAT(HelpMe7[[#This Row],[Year]],"-M",HelpMe7[[#This Row],[Month]])</f>
        <v>#VALUE!</v>
      </c>
      <c r="AH1037" s="228" t="str">
        <f ca="1">IF(HelpMe7[[#This Row],[Age]]&lt;2,"Less than 2",IF(HelpMe7[[#This Row],[Age]]&lt;5,"From 2 to 5",IF(HelpMe7[[#This Row],[Age]]&lt;10,"From 5 to 10","More than 10")))</f>
        <v>More than 10</v>
      </c>
      <c r="AI10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45638.451388888891</v>
      </c>
      <c r="AJ10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8" spans="1:36" ht="13.5" customHeight="1">
      <c r="A1038" s="237" t="s">
        <v>7689</v>
      </c>
      <c r="B1038" s="224" t="s">
        <v>117</v>
      </c>
      <c r="C1038" s="224" t="s">
        <v>861</v>
      </c>
      <c r="D1038" s="1" t="s">
        <v>1637</v>
      </c>
      <c r="E1038" s="224" t="s">
        <v>919</v>
      </c>
      <c r="F1038" s="224" t="s">
        <v>870</v>
      </c>
      <c r="G1038" s="224" t="s">
        <v>864</v>
      </c>
      <c r="H1038" s="224" t="s">
        <v>268</v>
      </c>
      <c r="I1038" s="227" t="s">
        <v>7690</v>
      </c>
      <c r="J1038" s="225" t="s">
        <v>7691</v>
      </c>
      <c r="K1038" s="224" t="s">
        <v>845</v>
      </c>
      <c r="L1038" s="225" t="s">
        <v>1260</v>
      </c>
      <c r="M1038" s="224" t="s">
        <v>919</v>
      </c>
      <c r="N1038" s="224" t="s">
        <v>968</v>
      </c>
      <c r="O1038" s="224" t="s">
        <v>920</v>
      </c>
      <c r="P1038" s="225" t="s">
        <v>7692</v>
      </c>
      <c r="Q1038" s="224" t="s">
        <v>861</v>
      </c>
      <c r="R1038" s="225" t="s">
        <v>1260</v>
      </c>
      <c r="S1038" s="225" t="s">
        <v>1260</v>
      </c>
      <c r="T1038" s="225" t="s">
        <v>7691</v>
      </c>
      <c r="U1038" s="224" t="s">
        <v>845</v>
      </c>
      <c r="V1038" s="224" t="s">
        <v>7693</v>
      </c>
      <c r="W1038" s="224" t="s">
        <v>850</v>
      </c>
      <c r="X1038" s="228" t="str">
        <f>VLOOKUP(HelpMe7[[#This Row],[Technician]],Technicians[#All],3,FALSE)</f>
        <v>Capgemini</v>
      </c>
      <c r="Y1038" s="228" t="str">
        <f>VLOOKUP(HelpMe7[[#This Row],[Technician]],Technicians[#All],2,FALSE)</f>
        <v>SAP MM</v>
      </c>
      <c r="Z1038" s="230" t="e">
        <f>IF((TEXT("Oct 28, 2024 00:00 AM","mmm dd, yyyy hh:mm") - TEXT(HelpMe7[[#This Row],[Updated Creation Date]],"mmm dd, yyyy hh:mm"))&gt;0, "Yes","No")</f>
        <v>#VALUE!</v>
      </c>
      <c r="AA1038" s="230">
        <f ca="1">IF(HelpMe7[[#This Row],[Updated Resolved Date]]="-",NOW()-TEXT(HelpMe7[[#This Row],[Updated Creation Date]],"mmm dd, yyyy hh:mm"),HelpMe7[[#This Row],[Updated Resolved Date]]-HelpMe7[[#This Row],[Updated Creation Date]])</f>
        <v>14.180445717589464</v>
      </c>
      <c r="AB1038" s="231" t="e">
        <f>YEAR(TEXT(HelpMe7[[#This Row],[Updated Creation Date]],"mmm dd, yyyy hh:mm"))</f>
        <v>#VALUE!</v>
      </c>
      <c r="AC1038" s="228" t="e">
        <f>WEEKNUM(TEXT(HelpMe7[[#This Row],[Updated Creation Date]],"mmm dd, yyyy hh:mm"),2)</f>
        <v>#VALUE!</v>
      </c>
      <c r="AD1038" s="228" t="e">
        <f>_xlfn.CONCAT(HelpMe7[[#This Row],[Year]],"-W",HelpMe7[[#This Row],[Week'#]])</f>
        <v>#VALUE!</v>
      </c>
      <c r="AE1038" s="228" t="str">
        <f>IFERROR(VLOOKUP(HelpMe7[[#This Row],[ID]],CGTracker[#All],11,FALSE),"No CG Status Found")</f>
        <v>No CG Status Found</v>
      </c>
      <c r="AF1038" s="228" t="e">
        <f>MONTH(TEXT(HelpMe7[[#This Row],[Updated Creation Date]],"mmm dd, yyyy hh:mm"))</f>
        <v>#VALUE!</v>
      </c>
      <c r="AG1038" s="228" t="e">
        <f>_xlfn.CONCAT(HelpMe7[[#This Row],[Year]],"-M",HelpMe7[[#This Row],[Month]])</f>
        <v>#VALUE!</v>
      </c>
      <c r="AH1038" s="228" t="str">
        <f ca="1">IF(HelpMe7[[#This Row],[Age]]&lt;2,"Less than 2",IF(HelpMe7[[#This Row],[Age]]&lt;5,"From 2 to 5",IF(HelpMe7[[#This Row],[Age]]&lt;10,"From 5 to 10","More than 10")))</f>
        <v>More than 10</v>
      </c>
      <c r="AI10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45638.604861111111</v>
      </c>
      <c r="AJ10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39" spans="1:36" ht="13.5" customHeight="1">
      <c r="A1039" s="237" t="s">
        <v>7694</v>
      </c>
      <c r="B1039" s="224" t="s">
        <v>117</v>
      </c>
      <c r="C1039" s="224" t="s">
        <v>795</v>
      </c>
      <c r="D1039" s="1" t="s">
        <v>1305</v>
      </c>
      <c r="E1039" s="224" t="s">
        <v>1104</v>
      </c>
      <c r="F1039" s="224" t="s">
        <v>843</v>
      </c>
      <c r="G1039" s="224" t="s">
        <v>844</v>
      </c>
      <c r="H1039" s="224" t="s">
        <v>268</v>
      </c>
      <c r="I1039" s="227" t="s">
        <v>7695</v>
      </c>
      <c r="J1039" s="225" t="s">
        <v>849</v>
      </c>
      <c r="K1039" s="224" t="s">
        <v>885</v>
      </c>
      <c r="L1039" s="225" t="s">
        <v>1260</v>
      </c>
      <c r="M1039" s="224" t="s">
        <v>846</v>
      </c>
      <c r="N1039" s="224" t="s">
        <v>860</v>
      </c>
      <c r="O1039" s="224" t="s">
        <v>1260</v>
      </c>
      <c r="P1039" s="225" t="s">
        <v>7696</v>
      </c>
      <c r="Q1039" s="224" t="s">
        <v>1260</v>
      </c>
      <c r="R1039" s="225" t="s">
        <v>1260</v>
      </c>
      <c r="S1039" s="225" t="s">
        <v>1260</v>
      </c>
      <c r="T1039" s="225" t="s">
        <v>849</v>
      </c>
      <c r="U1039" s="224" t="s">
        <v>885</v>
      </c>
      <c r="V1039" s="224" t="s">
        <v>1260</v>
      </c>
      <c r="W1039" s="224" t="s">
        <v>888</v>
      </c>
      <c r="X1039" s="228" t="str">
        <f>VLOOKUP(HelpMe7[[#This Row],[Technician]],Technicians[#All],3,FALSE)</f>
        <v>RAK Ceramics</v>
      </c>
      <c r="Y1039" s="228" t="str">
        <f>VLOOKUP(HelpMe7[[#This Row],[Technician]],Technicians[#All],2,FALSE)</f>
        <v>SAP Basis</v>
      </c>
      <c r="Z1039" s="230" t="e">
        <f>IF((TEXT("Oct 28, 2024 00:00 AM","mmm dd, yyyy hh:mm") - TEXT(HelpMe7[[#This Row],[Updated Creation Date]],"mmm dd, yyyy hh:mm"))&gt;0, "Yes","No")</f>
        <v>#VALUE!</v>
      </c>
      <c r="AA1039" s="230">
        <f ca="1">IF(HelpMe7[[#This Row],[Updated Resolved Date]]="-",NOW()-TEXT(HelpMe7[[#This Row],[Updated Creation Date]],"mmm dd, yyyy hh:mm"),HelpMe7[[#This Row],[Updated Resolved Date]]-HelpMe7[[#This Row],[Updated Creation Date]])</f>
        <v>13.235306828697503</v>
      </c>
      <c r="AB1039" s="231" t="e">
        <f>YEAR(TEXT(HelpMe7[[#This Row],[Updated Creation Date]],"mmm dd, yyyy hh:mm"))</f>
        <v>#VALUE!</v>
      </c>
      <c r="AC1039" s="228" t="e">
        <f>WEEKNUM(TEXT(HelpMe7[[#This Row],[Updated Creation Date]],"mmm dd, yyyy hh:mm"),2)</f>
        <v>#VALUE!</v>
      </c>
      <c r="AD1039" s="228" t="e">
        <f>_xlfn.CONCAT(HelpMe7[[#This Row],[Year]],"-W",HelpMe7[[#This Row],[Week'#]])</f>
        <v>#VALUE!</v>
      </c>
      <c r="AE1039" s="228" t="str">
        <f>IFERROR(VLOOKUP(HelpMe7[[#This Row],[ID]],CGTracker[#All],11,FALSE),"No CG Status Found")</f>
        <v>No CG Status Found</v>
      </c>
      <c r="AF1039" s="228" t="e">
        <f>MONTH(TEXT(HelpMe7[[#This Row],[Updated Creation Date]],"mmm dd, yyyy hh:mm"))</f>
        <v>#VALUE!</v>
      </c>
      <c r="AG1039" s="228" t="e">
        <f>_xlfn.CONCAT(HelpMe7[[#This Row],[Year]],"-M",HelpMe7[[#This Row],[Month]])</f>
        <v>#VALUE!</v>
      </c>
      <c r="AH1039" s="228" t="str">
        <f ca="1">IF(HelpMe7[[#This Row],[Age]]&lt;2,"Less than 2",IF(HelpMe7[[#This Row],[Age]]&lt;5,"From 2 to 5",IF(HelpMe7[[#This Row],[Age]]&lt;10,"From 5 to 10","More than 10")))</f>
        <v>More than 10</v>
      </c>
      <c r="AI10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45639.55</v>
      </c>
      <c r="AJ10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40" spans="1:36" ht="13.5" customHeight="1">
      <c r="A1040" s="237" t="s">
        <v>7697</v>
      </c>
      <c r="B1040" s="224" t="s">
        <v>156</v>
      </c>
      <c r="C1040" s="224" t="s">
        <v>881</v>
      </c>
      <c r="D1040" s="1" t="s">
        <v>2195</v>
      </c>
      <c r="E1040" s="224" t="s">
        <v>2196</v>
      </c>
      <c r="F1040" s="224" t="s">
        <v>843</v>
      </c>
      <c r="G1040" s="224" t="s">
        <v>844</v>
      </c>
      <c r="H1040" s="224" t="s">
        <v>268</v>
      </c>
      <c r="I1040" s="227" t="s">
        <v>7698</v>
      </c>
      <c r="J1040" s="225" t="s">
        <v>7699</v>
      </c>
      <c r="K1040" s="224" t="s">
        <v>885</v>
      </c>
      <c r="L1040" s="225" t="s">
        <v>1260</v>
      </c>
      <c r="M1040" s="224" t="s">
        <v>846</v>
      </c>
      <c r="N1040" s="224" t="s">
        <v>860</v>
      </c>
      <c r="O1040" s="224" t="s">
        <v>848</v>
      </c>
      <c r="P1040" s="225" t="s">
        <v>7700</v>
      </c>
      <c r="Q1040" s="224" t="s">
        <v>881</v>
      </c>
      <c r="R1040" s="225" t="s">
        <v>1260</v>
      </c>
      <c r="S1040" s="225" t="s">
        <v>7701</v>
      </c>
      <c r="T1040" s="225" t="s">
        <v>7699</v>
      </c>
      <c r="U1040" s="224" t="s">
        <v>1260</v>
      </c>
      <c r="V1040" s="224" t="s">
        <v>1260</v>
      </c>
      <c r="W1040" s="224" t="s">
        <v>888</v>
      </c>
      <c r="X1040" s="228" t="str">
        <f>VLOOKUP(HelpMe7[[#This Row],[Technician]],Technicians[#All],3,FALSE)</f>
        <v>RAK Ceramics</v>
      </c>
      <c r="Y1040" s="228" t="str">
        <f>VLOOKUP(HelpMe7[[#This Row],[Technician]],Technicians[#All],2,FALSE)</f>
        <v>SAP Basis</v>
      </c>
      <c r="Z1040" s="230" t="e">
        <f>IF((TEXT("Oct 28, 2024 00:00 AM","mmm dd, yyyy hh:mm") - TEXT(HelpMe7[[#This Row],[Updated Creation Date]],"mmm dd, yyyy hh:mm"))&gt;0, "Yes","No")</f>
        <v>#VALUE!</v>
      </c>
      <c r="AA1040" s="230">
        <f ca="1">IF(HelpMe7[[#This Row],[Updated Resolved Date]]="-",NOW()-TEXT(HelpMe7[[#This Row],[Updated Creation Date]],"mmm dd, yyyy hh:mm"),HelpMe7[[#This Row],[Updated Resolved Date]]-HelpMe7[[#This Row],[Updated Creation Date]])</f>
        <v>13.075584606478515</v>
      </c>
      <c r="AB1040" s="231" t="e">
        <f>YEAR(TEXT(HelpMe7[[#This Row],[Updated Creation Date]],"mmm dd, yyyy hh:mm"))</f>
        <v>#VALUE!</v>
      </c>
      <c r="AC1040" s="228" t="e">
        <f>WEEKNUM(TEXT(HelpMe7[[#This Row],[Updated Creation Date]],"mmm dd, yyyy hh:mm"),2)</f>
        <v>#VALUE!</v>
      </c>
      <c r="AD1040" s="228" t="e">
        <f>_xlfn.CONCAT(HelpMe7[[#This Row],[Year]],"-W",HelpMe7[[#This Row],[Week'#]])</f>
        <v>#VALUE!</v>
      </c>
      <c r="AE1040" s="228" t="str">
        <f>IFERROR(VLOOKUP(HelpMe7[[#This Row],[ID]],CGTracker[#All],11,FALSE),"No CG Status Found")</f>
        <v>No CG Status Found</v>
      </c>
      <c r="AF1040" s="228" t="e">
        <f>MONTH(TEXT(HelpMe7[[#This Row],[Updated Creation Date]],"mmm dd, yyyy hh:mm"))</f>
        <v>#VALUE!</v>
      </c>
      <c r="AG1040" s="228" t="e">
        <f>_xlfn.CONCAT(HelpMe7[[#This Row],[Year]],"-M",HelpMe7[[#This Row],[Month]])</f>
        <v>#VALUE!</v>
      </c>
      <c r="AH1040" s="228" t="str">
        <f ca="1">IF(HelpMe7[[#This Row],[Age]]&lt;2,"Less than 2",IF(HelpMe7[[#This Row],[Age]]&lt;5,"From 2 to 5",IF(HelpMe7[[#This Row],[Age]]&lt;10,"From 5 to 10","More than 10")))</f>
        <v>More than 10</v>
      </c>
      <c r="AI10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45639.709722222222</v>
      </c>
      <c r="AJ10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41" spans="1:36" ht="13.5" customHeight="1">
      <c r="A1041" s="237" t="s">
        <v>7702</v>
      </c>
      <c r="B1041" s="224" t="s">
        <v>156</v>
      </c>
      <c r="C1041" s="224" t="s">
        <v>795</v>
      </c>
      <c r="D1041" s="1" t="s">
        <v>1630</v>
      </c>
      <c r="E1041" s="224" t="s">
        <v>603</v>
      </c>
      <c r="F1041" s="224" t="s">
        <v>223</v>
      </c>
      <c r="G1041" s="224" t="s">
        <v>874</v>
      </c>
      <c r="H1041" s="224" t="s">
        <v>268</v>
      </c>
      <c r="I1041" s="227" t="s">
        <v>7703</v>
      </c>
      <c r="J1041" s="225" t="s">
        <v>7704</v>
      </c>
      <c r="K1041" s="224" t="s">
        <v>845</v>
      </c>
      <c r="L1041" s="225" t="s">
        <v>1260</v>
      </c>
      <c r="M1041" s="224" t="s">
        <v>846</v>
      </c>
      <c r="N1041" s="224" t="s">
        <v>1167</v>
      </c>
      <c r="O1041" s="224" t="s">
        <v>920</v>
      </c>
      <c r="P1041" s="225" t="s">
        <v>7705</v>
      </c>
      <c r="Q1041" s="224" t="s">
        <v>795</v>
      </c>
      <c r="R1041" s="225" t="s">
        <v>1260</v>
      </c>
      <c r="S1041" s="225" t="s">
        <v>1260</v>
      </c>
      <c r="T1041" s="225" t="s">
        <v>7704</v>
      </c>
      <c r="U1041" s="224" t="s">
        <v>1260</v>
      </c>
      <c r="V1041" s="224" t="s">
        <v>1260</v>
      </c>
      <c r="W1041" s="224" t="s">
        <v>850</v>
      </c>
      <c r="X1041" s="228" t="str">
        <f>VLOOKUP(HelpMe7[[#This Row],[Technician]],Technicians[#All],3,FALSE)</f>
        <v>Capgemini</v>
      </c>
      <c r="Y1041" s="228" t="str">
        <f>VLOOKUP(HelpMe7[[#This Row],[Technician]],Technicians[#All],2,FALSE)</f>
        <v>SAP HCM</v>
      </c>
      <c r="Z1041" s="230" t="e">
        <f>IF((TEXT("Oct 28, 2024 00:00 AM","mmm dd, yyyy hh:mm") - TEXT(HelpMe7[[#This Row],[Updated Creation Date]],"mmm dd, yyyy hh:mm"))&gt;0, "Yes","No")</f>
        <v>#VALUE!</v>
      </c>
      <c r="AA1041" s="230">
        <f ca="1">IF(HelpMe7[[#This Row],[Updated Resolved Date]]="-",NOW()-TEXT(HelpMe7[[#This Row],[Updated Creation Date]],"mmm dd, yyyy hh:mm"),HelpMe7[[#This Row],[Updated Resolved Date]]-HelpMe7[[#This Row],[Updated Creation Date]])</f>
        <v>13.024890162036172</v>
      </c>
      <c r="AB1041" s="231" t="e">
        <f>YEAR(TEXT(HelpMe7[[#This Row],[Updated Creation Date]],"mmm dd, yyyy hh:mm"))</f>
        <v>#VALUE!</v>
      </c>
      <c r="AC1041" s="228" t="e">
        <f>WEEKNUM(TEXT(HelpMe7[[#This Row],[Updated Creation Date]],"mmm dd, yyyy hh:mm"),2)</f>
        <v>#VALUE!</v>
      </c>
      <c r="AD1041" s="228" t="e">
        <f>_xlfn.CONCAT(HelpMe7[[#This Row],[Year]],"-W",HelpMe7[[#This Row],[Week'#]])</f>
        <v>#VALUE!</v>
      </c>
      <c r="AE1041" s="228" t="str">
        <f>IFERROR(VLOOKUP(HelpMe7[[#This Row],[ID]],CGTracker[#All],11,FALSE),"No CG Status Found")</f>
        <v>No CG Status Found</v>
      </c>
      <c r="AF1041" s="228" t="e">
        <f>MONTH(TEXT(HelpMe7[[#This Row],[Updated Creation Date]],"mmm dd, yyyy hh:mm"))</f>
        <v>#VALUE!</v>
      </c>
      <c r="AG1041" s="228" t="e">
        <f>_xlfn.CONCAT(HelpMe7[[#This Row],[Year]],"-M",HelpMe7[[#This Row],[Month]])</f>
        <v>#VALUE!</v>
      </c>
      <c r="AH1041" s="228" t="str">
        <f ca="1">IF(HelpMe7[[#This Row],[Age]]&lt;2,"Less than 2",IF(HelpMe7[[#This Row],[Age]]&lt;5,"From 2 to 5",IF(HelpMe7[[#This Row],[Age]]&lt;10,"From 5 to 10","More than 10")))</f>
        <v>More than 10</v>
      </c>
      <c r="AI10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45639.760416666664</v>
      </c>
      <c r="AJ10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row r="1042" spans="1:36" ht="13.5" customHeight="1">
      <c r="A1042" s="237" t="s">
        <v>7706</v>
      </c>
      <c r="B1042" s="224" t="s">
        <v>156</v>
      </c>
      <c r="C1042" s="224" t="s">
        <v>795</v>
      </c>
      <c r="D1042" s="1" t="s">
        <v>1526</v>
      </c>
      <c r="E1042" s="224" t="s">
        <v>1075</v>
      </c>
      <c r="F1042" s="224" t="s">
        <v>742</v>
      </c>
      <c r="G1042" s="224" t="s">
        <v>864</v>
      </c>
      <c r="H1042" s="224" t="s">
        <v>268</v>
      </c>
      <c r="I1042" s="227" t="s">
        <v>7637</v>
      </c>
      <c r="J1042" s="225" t="s">
        <v>7707</v>
      </c>
      <c r="K1042" s="224" t="s">
        <v>845</v>
      </c>
      <c r="L1042" s="225" t="s">
        <v>1260</v>
      </c>
      <c r="M1042" s="224" t="s">
        <v>1075</v>
      </c>
      <c r="N1042" s="224" t="s">
        <v>968</v>
      </c>
      <c r="O1042" s="224" t="s">
        <v>848</v>
      </c>
      <c r="P1042" s="225" t="s">
        <v>7708</v>
      </c>
      <c r="Q1042" s="224" t="s">
        <v>795</v>
      </c>
      <c r="R1042" s="225" t="s">
        <v>1260</v>
      </c>
      <c r="S1042" s="225" t="s">
        <v>1260</v>
      </c>
      <c r="T1042" s="225" t="s">
        <v>7707</v>
      </c>
      <c r="U1042" s="224" t="s">
        <v>1260</v>
      </c>
      <c r="V1042" s="224" t="s">
        <v>1260</v>
      </c>
      <c r="W1042" s="224" t="s">
        <v>850</v>
      </c>
      <c r="X1042" s="228" t="str">
        <f>VLOOKUP(HelpMe7[[#This Row],[Technician]],Technicians[#All],3,FALSE)</f>
        <v>RAK Ceramics</v>
      </c>
      <c r="Y1042" s="228" t="str">
        <f>VLOOKUP(HelpMe7[[#This Row],[Technician]],Technicians[#All],2,FALSE)</f>
        <v>SAP SD</v>
      </c>
      <c r="Z1042" s="230" t="e">
        <f>IF((TEXT("Oct 28, 2024 00:00 AM","mmm dd, yyyy hh:mm") - TEXT(HelpMe7[[#This Row],[Updated Creation Date]],"mmm dd, yyyy hh:mm"))&gt;0, "Yes","No")</f>
        <v>#VALUE!</v>
      </c>
      <c r="AA1042" s="230">
        <f ca="1">IF(HelpMe7[[#This Row],[Updated Resolved Date]]="-",NOW()-TEXT(HelpMe7[[#This Row],[Updated Creation Date]],"mmm dd, yyyy hh:mm"),HelpMe7[[#This Row],[Updated Resolved Date]]-HelpMe7[[#This Row],[Updated Creation Date]])</f>
        <v>13.085306828703324</v>
      </c>
      <c r="AB1042" s="231" t="e">
        <f>YEAR(TEXT(HelpMe7[[#This Row],[Updated Creation Date]],"mmm dd, yyyy hh:mm"))</f>
        <v>#VALUE!</v>
      </c>
      <c r="AC1042" s="228" t="e">
        <f>WEEKNUM(TEXT(HelpMe7[[#This Row],[Updated Creation Date]],"mmm dd, yyyy hh:mm"),2)</f>
        <v>#VALUE!</v>
      </c>
      <c r="AD1042" s="228" t="e">
        <f>_xlfn.CONCAT(HelpMe7[[#This Row],[Year]],"-W",HelpMe7[[#This Row],[Week'#]])</f>
        <v>#VALUE!</v>
      </c>
      <c r="AE1042" s="228" t="str">
        <f>IFERROR(VLOOKUP(HelpMe7[[#This Row],[ID]],CGTracker[#All],11,FALSE),"No CG Status Found")</f>
        <v>No CG Status Found</v>
      </c>
      <c r="AF1042" s="228" t="e">
        <f>MONTH(TEXT(HelpMe7[[#This Row],[Updated Creation Date]],"mmm dd, yyyy hh:mm"))</f>
        <v>#VALUE!</v>
      </c>
      <c r="AG1042" s="228" t="e">
        <f>_xlfn.CONCAT(HelpMe7[[#This Row],[Year]],"-M",HelpMe7[[#This Row],[Month]])</f>
        <v>#VALUE!</v>
      </c>
      <c r="AH1042" s="228" t="str">
        <f ca="1">IF(HelpMe7[[#This Row],[Age]]&lt;2,"Less than 2",IF(HelpMe7[[#This Row],[Age]]&lt;5,"From 2 to 5",IF(HelpMe7[[#This Row],[Age]]&lt;10,"From 5 to 10","More than 10")))</f>
        <v>More than 10</v>
      </c>
      <c r="AI10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v>
      </c>
      <c r="AJ10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45652.7853068287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400B-E616-481B-9C1A-A76A3273CC09}">
  <sheetPr codeName="Sheet6" filterMode="1"/>
  <dimension ref="A1:U107"/>
  <sheetViews>
    <sheetView zoomScale="90" zoomScaleNormal="90" workbookViewId="0">
      <pane ySplit="1" topLeftCell="A20" activePane="bottomLeft" state="frozen"/>
      <selection activeCell="N1" sqref="N1"/>
      <selection pane="bottomLeft" activeCell="F32" sqref="F32"/>
    </sheetView>
  </sheetViews>
  <sheetFormatPr defaultColWidth="8.7265625" defaultRowHeight="14.5"/>
  <cols>
    <col min="1" max="1" width="55.1796875" style="50" customWidth="1"/>
    <col min="2" max="2" width="9.7265625" style="57" customWidth="1"/>
    <col min="3" max="3" width="13.81640625" style="57" customWidth="1"/>
    <col min="4" max="4" width="12.81640625" style="57" bestFit="1" customWidth="1"/>
    <col min="5" max="5" width="49" style="58" customWidth="1"/>
    <col min="6" max="7" width="10.1796875" style="50" customWidth="1"/>
    <col min="8" max="9" width="12" style="58" customWidth="1"/>
    <col min="10" max="10" width="12" style="50" customWidth="1"/>
    <col min="11" max="15" width="12.453125" style="50" customWidth="1"/>
    <col min="16" max="18" width="11.1796875" style="50" customWidth="1"/>
    <col min="19" max="19" width="59.81640625" style="58" customWidth="1"/>
    <col min="20" max="20" width="60.54296875" style="58" customWidth="1"/>
    <col min="21" max="21" width="56.7265625" style="50" customWidth="1"/>
    <col min="22" max="16384" width="8.7265625" style="50"/>
  </cols>
  <sheetData>
    <row r="1" spans="1:21" s="49" customFormat="1" ht="43.5">
      <c r="A1" s="48" t="s">
        <v>27</v>
      </c>
      <c r="B1" s="162" t="s">
        <v>7709</v>
      </c>
      <c r="C1" s="162" t="s">
        <v>2</v>
      </c>
      <c r="D1" s="162" t="s">
        <v>0</v>
      </c>
      <c r="E1" s="163" t="s">
        <v>7</v>
      </c>
      <c r="F1" s="163" t="s">
        <v>820</v>
      </c>
      <c r="G1" s="163" t="s">
        <v>7710</v>
      </c>
      <c r="H1" s="164" t="s">
        <v>2526</v>
      </c>
      <c r="I1" s="165" t="s">
        <v>7711</v>
      </c>
      <c r="J1" s="164" t="s">
        <v>7712</v>
      </c>
      <c r="K1" s="163" t="s">
        <v>14</v>
      </c>
      <c r="L1" s="164" t="s">
        <v>15</v>
      </c>
      <c r="M1" s="164" t="s">
        <v>16</v>
      </c>
      <c r="N1" s="165" t="s">
        <v>18</v>
      </c>
      <c r="O1" s="163" t="s">
        <v>19</v>
      </c>
      <c r="P1" s="164" t="s">
        <v>7713</v>
      </c>
      <c r="Q1" s="164" t="s">
        <v>22</v>
      </c>
      <c r="R1" s="164" t="s">
        <v>23</v>
      </c>
      <c r="S1" s="165" t="s">
        <v>24</v>
      </c>
      <c r="T1" s="164" t="s">
        <v>25</v>
      </c>
      <c r="U1" s="164" t="s">
        <v>26</v>
      </c>
    </row>
    <row r="2" spans="1:21" s="1" customFormat="1" ht="246.5" hidden="1">
      <c r="A2" s="7" t="s">
        <v>7714</v>
      </c>
      <c r="B2" s="39" t="s">
        <v>7715</v>
      </c>
      <c r="C2" s="39" t="s">
        <v>29</v>
      </c>
      <c r="D2" s="39">
        <v>4000002954</v>
      </c>
      <c r="E2" s="9" t="s">
        <v>30</v>
      </c>
      <c r="F2" s="9" t="s">
        <v>7716</v>
      </c>
      <c r="G2" s="9" t="s">
        <v>7717</v>
      </c>
      <c r="H2" s="9" t="s">
        <v>7718</v>
      </c>
      <c r="I2" s="10" t="s">
        <v>268</v>
      </c>
      <c r="J2" s="9" t="s">
        <v>7719</v>
      </c>
      <c r="K2" s="9" t="s">
        <v>32</v>
      </c>
      <c r="L2" s="9"/>
      <c r="M2" s="9"/>
      <c r="N2" s="9"/>
      <c r="O2" s="9" t="s">
        <v>33</v>
      </c>
      <c r="P2" s="9" t="s">
        <v>93</v>
      </c>
      <c r="Q2" s="9" t="s">
        <v>34</v>
      </c>
      <c r="R2" s="9"/>
      <c r="S2" s="10" t="s">
        <v>7720</v>
      </c>
      <c r="T2" s="10" t="s">
        <v>36</v>
      </c>
      <c r="U2" s="10" t="s">
        <v>7721</v>
      </c>
    </row>
    <row r="3" spans="1:21" s="1" customFormat="1" ht="87" hidden="1">
      <c r="A3" s="7"/>
      <c r="B3" s="39" t="s">
        <v>7715</v>
      </c>
      <c r="C3" s="39" t="s">
        <v>29</v>
      </c>
      <c r="D3" s="39">
        <v>4000004723</v>
      </c>
      <c r="E3" s="10" t="s">
        <v>39</v>
      </c>
      <c r="F3" s="9" t="s">
        <v>7716</v>
      </c>
      <c r="G3" s="9" t="s">
        <v>1521</v>
      </c>
      <c r="H3" s="9" t="s">
        <v>7718</v>
      </c>
      <c r="I3" s="10" t="s">
        <v>40</v>
      </c>
      <c r="J3" s="9"/>
      <c r="K3" s="9" t="s">
        <v>41</v>
      </c>
      <c r="L3" s="9"/>
      <c r="M3" s="9"/>
      <c r="N3" s="9" t="s">
        <v>42</v>
      </c>
      <c r="O3" s="9" t="s">
        <v>33</v>
      </c>
      <c r="P3" s="9" t="s">
        <v>93</v>
      </c>
      <c r="Q3" s="9" t="s">
        <v>34</v>
      </c>
      <c r="R3" s="9"/>
      <c r="S3" s="11" t="s">
        <v>43</v>
      </c>
      <c r="T3" s="11" t="s">
        <v>44</v>
      </c>
      <c r="U3" s="10" t="s">
        <v>45</v>
      </c>
    </row>
    <row r="4" spans="1:21" s="1" customFormat="1" ht="127" hidden="1" customHeight="1">
      <c r="A4" s="7" t="s">
        <v>55</v>
      </c>
      <c r="B4" s="42" t="s">
        <v>7715</v>
      </c>
      <c r="C4" s="39" t="s">
        <v>29</v>
      </c>
      <c r="D4" s="39">
        <v>4000003035</v>
      </c>
      <c r="E4" s="10" t="s">
        <v>47</v>
      </c>
      <c r="F4" s="9" t="s">
        <v>7716</v>
      </c>
      <c r="G4" s="9" t="s">
        <v>7717</v>
      </c>
      <c r="H4" s="10" t="s">
        <v>2521</v>
      </c>
      <c r="I4" s="10" t="s">
        <v>429</v>
      </c>
      <c r="J4" s="10"/>
      <c r="K4" s="9" t="s">
        <v>49</v>
      </c>
      <c r="L4" s="9"/>
      <c r="M4" s="9"/>
      <c r="N4" s="9"/>
      <c r="O4" s="9" t="s">
        <v>50</v>
      </c>
      <c r="P4" s="9" t="s">
        <v>51</v>
      </c>
      <c r="Q4" s="9" t="s">
        <v>51</v>
      </c>
      <c r="R4" s="9" t="s">
        <v>52</v>
      </c>
      <c r="S4" s="10" t="s">
        <v>53</v>
      </c>
      <c r="T4" s="10"/>
      <c r="U4" s="10" t="s">
        <v>54</v>
      </c>
    </row>
    <row r="5" spans="1:21" s="1" customFormat="1" ht="200.15" hidden="1" customHeight="1">
      <c r="A5" s="8" t="s">
        <v>7722</v>
      </c>
      <c r="B5" s="42" t="s">
        <v>7715</v>
      </c>
      <c r="C5" s="39" t="s">
        <v>29</v>
      </c>
      <c r="D5" s="87">
        <v>4000003260</v>
      </c>
      <c r="E5" s="10" t="s">
        <v>57</v>
      </c>
      <c r="F5" s="9" t="s">
        <v>7723</v>
      </c>
      <c r="G5" s="9" t="s">
        <v>7717</v>
      </c>
      <c r="H5" s="9" t="s">
        <v>7718</v>
      </c>
      <c r="I5" s="10" t="s">
        <v>268</v>
      </c>
      <c r="J5" s="9"/>
      <c r="K5" s="9" t="s">
        <v>41</v>
      </c>
      <c r="L5" s="9"/>
      <c r="M5" s="9"/>
      <c r="N5" s="9"/>
      <c r="O5" s="9" t="s">
        <v>59</v>
      </c>
      <c r="P5" s="9" t="s">
        <v>142</v>
      </c>
      <c r="Q5" s="9" t="s">
        <v>60</v>
      </c>
      <c r="R5" s="9" t="s">
        <v>61</v>
      </c>
      <c r="S5" s="10" t="s">
        <v>7724</v>
      </c>
      <c r="T5" s="10"/>
      <c r="U5" s="10" t="s">
        <v>7725</v>
      </c>
    </row>
    <row r="6" spans="1:21" s="1" customFormat="1" ht="232" hidden="1">
      <c r="A6" s="7" t="s">
        <v>71</v>
      </c>
      <c r="B6" s="39" t="s">
        <v>7715</v>
      </c>
      <c r="C6" s="39" t="s">
        <v>29</v>
      </c>
      <c r="D6" s="39">
        <v>4000003522</v>
      </c>
      <c r="E6" s="10" t="s">
        <v>66</v>
      </c>
      <c r="F6" s="9" t="s">
        <v>7716</v>
      </c>
      <c r="G6" s="9" t="s">
        <v>7717</v>
      </c>
      <c r="H6" s="10" t="s">
        <v>2521</v>
      </c>
      <c r="I6" s="10" t="s">
        <v>7726</v>
      </c>
      <c r="J6" s="10"/>
      <c r="K6" s="9" t="s">
        <v>41</v>
      </c>
      <c r="L6" s="9"/>
      <c r="M6" s="9"/>
      <c r="N6" s="9"/>
      <c r="O6" s="9" t="s">
        <v>67</v>
      </c>
      <c r="P6" s="9" t="s">
        <v>51</v>
      </c>
      <c r="Q6" s="9" t="s">
        <v>68</v>
      </c>
      <c r="R6" s="9" t="s">
        <v>99</v>
      </c>
      <c r="S6" s="10" t="s">
        <v>7727</v>
      </c>
      <c r="T6" s="10"/>
      <c r="U6" s="9"/>
    </row>
    <row r="7" spans="1:21" s="1" customFormat="1" ht="58" hidden="1">
      <c r="A7" s="7" t="s">
        <v>87</v>
      </c>
      <c r="B7" s="6" t="s">
        <v>7715</v>
      </c>
      <c r="C7" s="6" t="s">
        <v>29</v>
      </c>
      <c r="D7" s="43">
        <v>4000004753</v>
      </c>
      <c r="E7" s="10" t="s">
        <v>73</v>
      </c>
      <c r="F7" s="12" t="s">
        <v>7716</v>
      </c>
      <c r="G7" s="13" t="s">
        <v>1521</v>
      </c>
      <c r="H7" s="14" t="s">
        <v>7718</v>
      </c>
      <c r="I7" s="10" t="s">
        <v>40</v>
      </c>
      <c r="J7" s="13"/>
      <c r="K7" s="12" t="s">
        <v>42</v>
      </c>
      <c r="L7" s="13"/>
      <c r="M7" s="13"/>
      <c r="N7" s="9" t="s">
        <v>42</v>
      </c>
      <c r="O7" s="13" t="s">
        <v>33</v>
      </c>
      <c r="P7" s="9" t="s">
        <v>93</v>
      </c>
      <c r="Q7" s="9" t="s">
        <v>34</v>
      </c>
      <c r="R7" s="12"/>
      <c r="S7" s="15" t="s">
        <v>74</v>
      </c>
      <c r="T7" s="15" t="s">
        <v>75</v>
      </c>
      <c r="U7" s="10" t="s">
        <v>45</v>
      </c>
    </row>
    <row r="8" spans="1:21" s="1" customFormat="1" ht="29" hidden="1">
      <c r="A8" s="7"/>
      <c r="B8" s="38" t="s">
        <v>7715</v>
      </c>
      <c r="C8" s="39" t="s">
        <v>76</v>
      </c>
      <c r="D8" s="39">
        <v>4000003533</v>
      </c>
      <c r="E8" s="10" t="s">
        <v>77</v>
      </c>
      <c r="F8" s="9" t="s">
        <v>7716</v>
      </c>
      <c r="G8" s="9" t="s">
        <v>7717</v>
      </c>
      <c r="H8" s="9" t="s">
        <v>40</v>
      </c>
      <c r="I8" s="10" t="s">
        <v>40</v>
      </c>
      <c r="J8" s="9"/>
      <c r="K8" s="9" t="s">
        <v>41</v>
      </c>
      <c r="L8" s="9"/>
      <c r="M8" s="9"/>
      <c r="N8" s="9" t="s">
        <v>41</v>
      </c>
      <c r="O8" s="9" t="s">
        <v>78</v>
      </c>
      <c r="P8" s="9" t="s">
        <v>85</v>
      </c>
      <c r="Q8" s="9" t="s">
        <v>79</v>
      </c>
      <c r="R8" s="9"/>
      <c r="S8" s="10" t="s">
        <v>80</v>
      </c>
      <c r="T8" s="10"/>
      <c r="U8" s="9"/>
    </row>
    <row r="9" spans="1:21" s="1" customFormat="1" ht="246.5" hidden="1">
      <c r="A9" s="7" t="s">
        <v>87</v>
      </c>
      <c r="B9" s="39" t="s">
        <v>7715</v>
      </c>
      <c r="C9" s="39" t="s">
        <v>76</v>
      </c>
      <c r="D9" s="39">
        <v>4000003574</v>
      </c>
      <c r="E9" s="10" t="s">
        <v>82</v>
      </c>
      <c r="F9" s="9" t="s">
        <v>7716</v>
      </c>
      <c r="G9" s="9" t="s">
        <v>7717</v>
      </c>
      <c r="H9" s="9" t="s">
        <v>2521</v>
      </c>
      <c r="I9" s="10" t="s">
        <v>40</v>
      </c>
      <c r="J9" s="9" t="s">
        <v>7728</v>
      </c>
      <c r="K9" s="9" t="s">
        <v>49</v>
      </c>
      <c r="L9" s="16"/>
      <c r="M9" s="16"/>
      <c r="N9" s="9" t="s">
        <v>83</v>
      </c>
      <c r="O9" s="9" t="s">
        <v>84</v>
      </c>
      <c r="P9" s="9" t="s">
        <v>85</v>
      </c>
      <c r="Q9" s="9" t="s">
        <v>85</v>
      </c>
      <c r="R9" s="9" t="s">
        <v>85</v>
      </c>
      <c r="S9" s="10" t="s">
        <v>86</v>
      </c>
      <c r="T9" s="10"/>
      <c r="U9" s="9"/>
    </row>
    <row r="10" spans="1:21" s="1" customFormat="1" ht="43.5" hidden="1">
      <c r="A10" s="127" t="s">
        <v>87</v>
      </c>
      <c r="B10" s="128" t="s">
        <v>7715</v>
      </c>
      <c r="C10" s="128" t="s">
        <v>29</v>
      </c>
      <c r="D10" s="128">
        <v>4000003605</v>
      </c>
      <c r="E10" s="81" t="s">
        <v>88</v>
      </c>
      <c r="F10" s="96" t="s">
        <v>7716</v>
      </c>
      <c r="G10" s="96" t="s">
        <v>1521</v>
      </c>
      <c r="H10" s="81" t="s">
        <v>40</v>
      </c>
      <c r="I10" s="81" t="s">
        <v>40</v>
      </c>
      <c r="J10" s="96"/>
      <c r="K10" s="96" t="s">
        <v>41</v>
      </c>
      <c r="L10" s="96"/>
      <c r="M10" s="96"/>
      <c r="N10" s="96" t="s">
        <v>32</v>
      </c>
      <c r="O10" s="96" t="s">
        <v>50</v>
      </c>
      <c r="P10" s="96" t="s">
        <v>51</v>
      </c>
      <c r="Q10" s="96" t="s">
        <v>89</v>
      </c>
      <c r="R10" s="96" t="s">
        <v>7729</v>
      </c>
      <c r="S10" s="81" t="s">
        <v>90</v>
      </c>
      <c r="T10" s="81"/>
      <c r="U10" s="96"/>
    </row>
    <row r="11" spans="1:21" s="1" customFormat="1" ht="116" hidden="1">
      <c r="A11" s="7" t="s">
        <v>87</v>
      </c>
      <c r="B11" s="38" t="s">
        <v>7715</v>
      </c>
      <c r="C11" s="39" t="s">
        <v>29</v>
      </c>
      <c r="D11" s="39">
        <v>4000003530</v>
      </c>
      <c r="E11" s="10" t="s">
        <v>91</v>
      </c>
      <c r="F11" s="9" t="s">
        <v>7716</v>
      </c>
      <c r="G11" s="9" t="s">
        <v>7717</v>
      </c>
      <c r="H11" s="9" t="s">
        <v>40</v>
      </c>
      <c r="I11" s="10" t="s">
        <v>40</v>
      </c>
      <c r="J11" s="9"/>
      <c r="K11" s="9" t="s">
        <v>41</v>
      </c>
      <c r="L11" s="9"/>
      <c r="M11" s="9"/>
      <c r="N11" s="9" t="s">
        <v>42</v>
      </c>
      <c r="O11" s="9" t="s">
        <v>92</v>
      </c>
      <c r="P11" s="9" t="s">
        <v>93</v>
      </c>
      <c r="Q11" s="9" t="s">
        <v>93</v>
      </c>
      <c r="R11" s="9"/>
      <c r="S11" s="11" t="s">
        <v>94</v>
      </c>
      <c r="T11" s="11" t="s">
        <v>95</v>
      </c>
      <c r="U11" s="9"/>
    </row>
    <row r="12" spans="1:21" s="1" customFormat="1" ht="203">
      <c r="A12" s="7" t="s">
        <v>101</v>
      </c>
      <c r="B12" s="39" t="s">
        <v>7715</v>
      </c>
      <c r="C12" s="39" t="s">
        <v>29</v>
      </c>
      <c r="D12" s="39">
        <v>4000003646</v>
      </c>
      <c r="E12" s="10" t="s">
        <v>7730</v>
      </c>
      <c r="F12" s="9" t="s">
        <v>7723</v>
      </c>
      <c r="G12" s="9" t="s">
        <v>7717</v>
      </c>
      <c r="H12" s="10" t="s">
        <v>2521</v>
      </c>
      <c r="I12" s="10" t="s">
        <v>268</v>
      </c>
      <c r="J12" s="9"/>
      <c r="K12" s="9" t="s">
        <v>32</v>
      </c>
      <c r="L12" s="9"/>
      <c r="M12" s="9"/>
      <c r="N12" s="9"/>
      <c r="O12" s="9" t="s">
        <v>67</v>
      </c>
      <c r="P12" s="9" t="s">
        <v>51</v>
      </c>
      <c r="Q12" s="7" t="s">
        <v>99</v>
      </c>
      <c r="R12" s="9" t="s">
        <v>99</v>
      </c>
      <c r="S12" s="10" t="s">
        <v>7731</v>
      </c>
      <c r="T12" s="10"/>
      <c r="U12" s="9"/>
    </row>
    <row r="13" spans="1:21" s="1" customFormat="1" ht="116" hidden="1">
      <c r="A13" s="7" t="s">
        <v>108</v>
      </c>
      <c r="B13" s="6" t="s">
        <v>7715</v>
      </c>
      <c r="C13" s="6" t="s">
        <v>29</v>
      </c>
      <c r="D13" s="6">
        <v>4000003592</v>
      </c>
      <c r="E13" s="10" t="s">
        <v>102</v>
      </c>
      <c r="F13" s="12" t="s">
        <v>7716</v>
      </c>
      <c r="G13" s="13" t="s">
        <v>7717</v>
      </c>
      <c r="H13" s="14" t="s">
        <v>7718</v>
      </c>
      <c r="I13" s="20" t="s">
        <v>40</v>
      </c>
      <c r="J13" s="13"/>
      <c r="K13" s="12" t="s">
        <v>42</v>
      </c>
      <c r="L13" s="13"/>
      <c r="M13" s="13"/>
      <c r="N13" s="12" t="s">
        <v>104</v>
      </c>
      <c r="O13" s="13" t="s">
        <v>92</v>
      </c>
      <c r="P13" s="12" t="s">
        <v>93</v>
      </c>
      <c r="Q13" s="13" t="s">
        <v>105</v>
      </c>
      <c r="R13" s="12"/>
      <c r="S13" s="17" t="s">
        <v>106</v>
      </c>
      <c r="T13" s="17" t="s">
        <v>107</v>
      </c>
      <c r="U13" s="12"/>
    </row>
    <row r="14" spans="1:21" s="1" customFormat="1" ht="203" hidden="1">
      <c r="A14" s="7" t="s">
        <v>7732</v>
      </c>
      <c r="B14" s="38" t="s">
        <v>7733</v>
      </c>
      <c r="C14" s="39" t="s">
        <v>29</v>
      </c>
      <c r="D14" s="39">
        <v>4000003636</v>
      </c>
      <c r="E14" s="10" t="s">
        <v>109</v>
      </c>
      <c r="F14" s="9" t="s">
        <v>7716</v>
      </c>
      <c r="G14" s="9" t="s">
        <v>7717</v>
      </c>
      <c r="H14" s="9" t="s">
        <v>7718</v>
      </c>
      <c r="I14" s="20" t="s">
        <v>7734</v>
      </c>
      <c r="J14" s="9"/>
      <c r="K14" s="9" t="s">
        <v>32</v>
      </c>
      <c r="L14" s="9"/>
      <c r="M14" s="9"/>
      <c r="N14" s="9"/>
      <c r="O14" s="9" t="s">
        <v>92</v>
      </c>
      <c r="P14" s="9" t="s">
        <v>93</v>
      </c>
      <c r="Q14" s="9" t="s">
        <v>105</v>
      </c>
      <c r="R14" s="9"/>
      <c r="S14" s="17" t="s">
        <v>7735</v>
      </c>
      <c r="T14" s="17"/>
      <c r="U14" s="9" t="s">
        <v>271</v>
      </c>
    </row>
    <row r="15" spans="1:21" s="1" customFormat="1" ht="203" hidden="1">
      <c r="A15" s="67" t="s">
        <v>7736</v>
      </c>
      <c r="B15" s="42" t="s">
        <v>7715</v>
      </c>
      <c r="C15" s="39" t="s">
        <v>29</v>
      </c>
      <c r="D15" s="39">
        <v>4000004263</v>
      </c>
      <c r="E15" s="10" t="s">
        <v>114</v>
      </c>
      <c r="F15" s="9" t="s">
        <v>7716</v>
      </c>
      <c r="G15" s="9" t="s">
        <v>7717</v>
      </c>
      <c r="H15" s="10" t="s">
        <v>2521</v>
      </c>
      <c r="I15" s="10" t="s">
        <v>268</v>
      </c>
      <c r="J15" s="9" t="s">
        <v>7737</v>
      </c>
      <c r="K15" s="9" t="s">
        <v>49</v>
      </c>
      <c r="L15" s="9"/>
      <c r="M15" s="9"/>
      <c r="N15" s="9"/>
      <c r="O15" s="9" t="s">
        <v>50</v>
      </c>
      <c r="P15" s="9" t="s">
        <v>51</v>
      </c>
      <c r="Q15" s="9" t="s">
        <v>51</v>
      </c>
      <c r="R15" s="9" t="s">
        <v>115</v>
      </c>
      <c r="S15" s="10" t="s">
        <v>7738</v>
      </c>
      <c r="T15" s="10"/>
      <c r="U15" s="10" t="s">
        <v>7739</v>
      </c>
    </row>
    <row r="16" spans="1:21" s="1" customFormat="1" ht="35.15" hidden="1" customHeight="1">
      <c r="A16" s="7" t="s">
        <v>123</v>
      </c>
      <c r="B16" s="39" t="s">
        <v>7715</v>
      </c>
      <c r="C16" s="39" t="s">
        <v>29</v>
      </c>
      <c r="D16" s="39">
        <v>4000004310</v>
      </c>
      <c r="E16" s="10" t="s">
        <v>120</v>
      </c>
      <c r="F16" s="9" t="s">
        <v>7716</v>
      </c>
      <c r="G16" s="9" t="s">
        <v>7717</v>
      </c>
      <c r="H16" s="9" t="s">
        <v>2521</v>
      </c>
      <c r="I16" s="10" t="s">
        <v>268</v>
      </c>
      <c r="J16" s="9"/>
      <c r="K16" s="9" t="s">
        <v>49</v>
      </c>
      <c r="L16" s="16"/>
      <c r="M16" s="16"/>
      <c r="N16" s="9"/>
      <c r="O16" s="40" t="s">
        <v>59</v>
      </c>
      <c r="P16" s="9" t="s">
        <v>121</v>
      </c>
      <c r="Q16" s="9" t="s">
        <v>121</v>
      </c>
      <c r="R16" s="9" t="s">
        <v>7729</v>
      </c>
      <c r="S16" s="10" t="s">
        <v>7740</v>
      </c>
      <c r="T16" s="10"/>
      <c r="U16" s="10"/>
    </row>
    <row r="17" spans="1:21" s="1" customFormat="1" ht="200.15" hidden="1" customHeight="1">
      <c r="A17" s="127" t="s">
        <v>128</v>
      </c>
      <c r="B17" s="128" t="s">
        <v>7715</v>
      </c>
      <c r="C17" s="128" t="s">
        <v>29</v>
      </c>
      <c r="D17" s="128">
        <v>4000004382</v>
      </c>
      <c r="E17" s="81" t="s">
        <v>124</v>
      </c>
      <c r="F17" s="96" t="s">
        <v>7723</v>
      </c>
      <c r="G17" s="96" t="s">
        <v>7717</v>
      </c>
      <c r="H17" s="81" t="s">
        <v>2521</v>
      </c>
      <c r="I17" s="81" t="s">
        <v>7726</v>
      </c>
      <c r="J17" s="81"/>
      <c r="K17" s="96" t="s">
        <v>126</v>
      </c>
      <c r="L17" s="96"/>
      <c r="M17" s="96"/>
      <c r="N17" s="96"/>
      <c r="O17" s="96" t="s">
        <v>50</v>
      </c>
      <c r="P17" s="96" t="s">
        <v>51</v>
      </c>
      <c r="Q17" s="96" t="s">
        <v>89</v>
      </c>
      <c r="R17" s="96" t="s">
        <v>115</v>
      </c>
      <c r="S17" s="81" t="s">
        <v>7741</v>
      </c>
      <c r="T17" s="81"/>
      <c r="U17" s="81"/>
    </row>
    <row r="18" spans="1:21" s="1" customFormat="1" ht="29" hidden="1">
      <c r="A18" s="127"/>
      <c r="B18" s="129" t="s">
        <v>7715</v>
      </c>
      <c r="C18" s="128" t="s">
        <v>29</v>
      </c>
      <c r="D18" s="128">
        <v>4000004513</v>
      </c>
      <c r="E18" s="81" t="s">
        <v>130</v>
      </c>
      <c r="F18" s="96" t="s">
        <v>7716</v>
      </c>
      <c r="G18" s="96" t="s">
        <v>7717</v>
      </c>
      <c r="H18" s="81" t="s">
        <v>131</v>
      </c>
      <c r="I18" s="81" t="s">
        <v>40</v>
      </c>
      <c r="J18" s="96"/>
      <c r="K18" s="96" t="s">
        <v>132</v>
      </c>
      <c r="L18" s="96"/>
      <c r="M18" s="96"/>
      <c r="N18" s="96" t="s">
        <v>132</v>
      </c>
      <c r="O18" s="96" t="s">
        <v>50</v>
      </c>
      <c r="P18" s="96" t="s">
        <v>51</v>
      </c>
      <c r="Q18" s="96" t="s">
        <v>89</v>
      </c>
      <c r="R18" s="96"/>
      <c r="S18" s="81" t="s">
        <v>133</v>
      </c>
      <c r="T18" s="81"/>
      <c r="U18" s="81"/>
    </row>
    <row r="19" spans="1:21" s="1" customFormat="1" ht="33" hidden="1" customHeight="1">
      <c r="A19" s="7" t="s">
        <v>87</v>
      </c>
      <c r="B19" s="38" t="s">
        <v>7715</v>
      </c>
      <c r="C19" s="39" t="s">
        <v>29</v>
      </c>
      <c r="D19" s="39">
        <v>4000004515</v>
      </c>
      <c r="E19" s="10" t="s">
        <v>136</v>
      </c>
      <c r="F19" s="9" t="s">
        <v>7716</v>
      </c>
      <c r="G19" s="9" t="s">
        <v>7717</v>
      </c>
      <c r="H19" s="10" t="s">
        <v>40</v>
      </c>
      <c r="I19" s="10" t="s">
        <v>40</v>
      </c>
      <c r="J19" s="10"/>
      <c r="K19" s="9" t="s">
        <v>49</v>
      </c>
      <c r="L19" s="9"/>
      <c r="M19" s="9"/>
      <c r="N19" s="9" t="s">
        <v>49</v>
      </c>
      <c r="O19" s="9" t="s">
        <v>50</v>
      </c>
      <c r="P19" s="9" t="s">
        <v>51</v>
      </c>
      <c r="Q19" s="9" t="s">
        <v>51</v>
      </c>
      <c r="R19" s="9"/>
      <c r="S19" s="33" t="s">
        <v>7742</v>
      </c>
      <c r="T19" s="10"/>
      <c r="U19" s="10"/>
    </row>
    <row r="20" spans="1:21" s="1" customFormat="1" ht="304.5" hidden="1">
      <c r="A20" s="138" t="s">
        <v>7743</v>
      </c>
      <c r="B20" s="128" t="s">
        <v>7715</v>
      </c>
      <c r="C20" s="128" t="s">
        <v>29</v>
      </c>
      <c r="D20" s="128">
        <v>4000004584</v>
      </c>
      <c r="E20" s="81" t="s">
        <v>139</v>
      </c>
      <c r="F20" s="96" t="s">
        <v>7744</v>
      </c>
      <c r="G20" s="96" t="s">
        <v>1521</v>
      </c>
      <c r="H20" s="96" t="s">
        <v>2521</v>
      </c>
      <c r="I20" s="81" t="s">
        <v>7726</v>
      </c>
      <c r="J20" s="96"/>
      <c r="K20" s="96" t="s">
        <v>49</v>
      </c>
      <c r="L20" s="130"/>
      <c r="M20" s="130"/>
      <c r="N20" s="96"/>
      <c r="O20" s="131" t="s">
        <v>50</v>
      </c>
      <c r="P20" s="96" t="s">
        <v>51</v>
      </c>
      <c r="Q20" s="131" t="s">
        <v>89</v>
      </c>
      <c r="R20" s="96" t="s">
        <v>52</v>
      </c>
      <c r="S20" s="132" t="s">
        <v>7745</v>
      </c>
      <c r="T20" s="132"/>
      <c r="U20" s="81"/>
    </row>
    <row r="21" spans="1:21" s="1" customFormat="1" ht="58" hidden="1">
      <c r="A21" s="7" t="s">
        <v>87</v>
      </c>
      <c r="B21" s="39" t="s">
        <v>7715</v>
      </c>
      <c r="C21" s="39" t="s">
        <v>29</v>
      </c>
      <c r="D21" s="39">
        <v>4000004601</v>
      </c>
      <c r="E21" s="10" t="s">
        <v>141</v>
      </c>
      <c r="F21" s="9" t="s">
        <v>7716</v>
      </c>
      <c r="G21" s="9" t="s">
        <v>1521</v>
      </c>
      <c r="H21" s="9" t="s">
        <v>403</v>
      </c>
      <c r="I21" s="10" t="s">
        <v>40</v>
      </c>
      <c r="J21" s="9"/>
      <c r="K21" s="9" t="s">
        <v>49</v>
      </c>
      <c r="L21" s="9"/>
      <c r="M21" s="9"/>
      <c r="N21" s="9" t="s">
        <v>49</v>
      </c>
      <c r="O21" s="9" t="s">
        <v>59</v>
      </c>
      <c r="P21" s="9" t="s">
        <v>142</v>
      </c>
      <c r="Q21" s="9" t="s">
        <v>142</v>
      </c>
      <c r="R21" s="9"/>
      <c r="S21" s="10" t="s">
        <v>143</v>
      </c>
      <c r="T21" s="10"/>
      <c r="U21" s="10"/>
    </row>
    <row r="22" spans="1:21" s="1" customFormat="1" ht="130.5" hidden="1">
      <c r="A22" s="67" t="s">
        <v>146</v>
      </c>
      <c r="B22" s="39" t="s">
        <v>7715</v>
      </c>
      <c r="C22" s="39" t="s">
        <v>29</v>
      </c>
      <c r="D22" s="39">
        <v>4000004647</v>
      </c>
      <c r="E22" s="10" t="s">
        <v>144</v>
      </c>
      <c r="F22" s="9" t="s">
        <v>7716</v>
      </c>
      <c r="G22" s="9" t="s">
        <v>1521</v>
      </c>
      <c r="H22" s="10" t="s">
        <v>2521</v>
      </c>
      <c r="I22" s="10" t="s">
        <v>7746</v>
      </c>
      <c r="J22" s="10" t="s">
        <v>41</v>
      </c>
      <c r="K22" s="9" t="s">
        <v>49</v>
      </c>
      <c r="L22" s="9"/>
      <c r="M22" s="9"/>
      <c r="N22" s="9"/>
      <c r="O22" s="9" t="s">
        <v>50</v>
      </c>
      <c r="P22" s="9" t="s">
        <v>51</v>
      </c>
      <c r="Q22" s="9" t="s">
        <v>51</v>
      </c>
      <c r="R22" s="9" t="s">
        <v>494</v>
      </c>
      <c r="S22" s="10" t="s">
        <v>7747</v>
      </c>
      <c r="T22" s="10"/>
      <c r="U22" s="10"/>
    </row>
    <row r="23" spans="1:21" s="1" customFormat="1" ht="58" hidden="1">
      <c r="A23" s="7" t="s">
        <v>153</v>
      </c>
      <c r="B23" s="39" t="s">
        <v>7715</v>
      </c>
      <c r="C23" s="39" t="s">
        <v>29</v>
      </c>
      <c r="D23" s="39">
        <v>4000004655</v>
      </c>
      <c r="E23" s="10" t="s">
        <v>148</v>
      </c>
      <c r="F23" s="9" t="s">
        <v>7716</v>
      </c>
      <c r="G23" s="9" t="s">
        <v>1521</v>
      </c>
      <c r="H23" s="9" t="s">
        <v>7718</v>
      </c>
      <c r="I23" s="10" t="s">
        <v>429</v>
      </c>
      <c r="J23" s="9"/>
      <c r="K23" s="9" t="s">
        <v>49</v>
      </c>
      <c r="L23" s="16"/>
      <c r="M23" s="16"/>
      <c r="N23" s="9"/>
      <c r="O23" s="9" t="s">
        <v>150</v>
      </c>
      <c r="P23" s="9" t="s">
        <v>121</v>
      </c>
      <c r="Q23" s="9" t="s">
        <v>151</v>
      </c>
      <c r="R23" s="9" t="s">
        <v>7729</v>
      </c>
      <c r="S23" s="10" t="s">
        <v>7748</v>
      </c>
      <c r="T23" s="10"/>
      <c r="U23" s="10"/>
    </row>
    <row r="24" spans="1:21" s="1" customFormat="1" ht="29" hidden="1">
      <c r="A24" s="127" t="s">
        <v>87</v>
      </c>
      <c r="B24" s="129" t="s">
        <v>7715</v>
      </c>
      <c r="C24" s="128" t="s">
        <v>29</v>
      </c>
      <c r="D24" s="128">
        <v>4000004663</v>
      </c>
      <c r="E24" s="81" t="s">
        <v>154</v>
      </c>
      <c r="F24" s="96" t="s">
        <v>7723</v>
      </c>
      <c r="G24" s="96" t="s">
        <v>1521</v>
      </c>
      <c r="H24" s="81" t="s">
        <v>40</v>
      </c>
      <c r="I24" s="81" t="s">
        <v>40</v>
      </c>
      <c r="J24" s="81"/>
      <c r="K24" s="96" t="s">
        <v>49</v>
      </c>
      <c r="L24" s="96"/>
      <c r="M24" s="96"/>
      <c r="N24" s="96" t="s">
        <v>49</v>
      </c>
      <c r="O24" s="96" t="s">
        <v>50</v>
      </c>
      <c r="P24" s="96" t="s">
        <v>51</v>
      </c>
      <c r="Q24" s="96" t="s">
        <v>89</v>
      </c>
      <c r="R24" s="96"/>
      <c r="S24" s="81" t="s">
        <v>155</v>
      </c>
      <c r="T24" s="81"/>
      <c r="U24" s="81"/>
    </row>
    <row r="25" spans="1:21" s="1" customFormat="1" ht="58" hidden="1">
      <c r="A25" s="7" t="s">
        <v>87</v>
      </c>
      <c r="B25" s="38" t="s">
        <v>7715</v>
      </c>
      <c r="C25" s="39" t="s">
        <v>29</v>
      </c>
      <c r="D25" s="39">
        <v>4000004667</v>
      </c>
      <c r="E25" s="10" t="s">
        <v>157</v>
      </c>
      <c r="F25" s="9" t="s">
        <v>7716</v>
      </c>
      <c r="G25" s="9" t="s">
        <v>1521</v>
      </c>
      <c r="H25" s="10" t="s">
        <v>40</v>
      </c>
      <c r="I25" s="10" t="s">
        <v>40</v>
      </c>
      <c r="J25" s="9"/>
      <c r="K25" s="9" t="s">
        <v>49</v>
      </c>
      <c r="L25" s="16"/>
      <c r="M25" s="16"/>
      <c r="N25" s="9" t="s">
        <v>49</v>
      </c>
      <c r="O25" s="9" t="s">
        <v>50</v>
      </c>
      <c r="P25" s="9" t="s">
        <v>51</v>
      </c>
      <c r="Q25" s="9" t="s">
        <v>51</v>
      </c>
      <c r="R25" s="9"/>
      <c r="S25" s="10" t="s">
        <v>158</v>
      </c>
      <c r="T25" s="10"/>
      <c r="U25" s="10"/>
    </row>
    <row r="26" spans="1:21" s="1" customFormat="1" ht="116" hidden="1">
      <c r="A26" s="7" t="s">
        <v>164</v>
      </c>
      <c r="B26" s="39" t="s">
        <v>7715</v>
      </c>
      <c r="C26" s="39" t="s">
        <v>29</v>
      </c>
      <c r="D26" s="39">
        <v>4000004668</v>
      </c>
      <c r="E26" s="10" t="s">
        <v>160</v>
      </c>
      <c r="F26" s="9" t="s">
        <v>7716</v>
      </c>
      <c r="G26" s="9" t="s">
        <v>1521</v>
      </c>
      <c r="H26" s="9" t="s">
        <v>40</v>
      </c>
      <c r="I26" s="10" t="s">
        <v>40</v>
      </c>
      <c r="J26" s="9"/>
      <c r="K26" s="9" t="s">
        <v>49</v>
      </c>
      <c r="L26" s="16"/>
      <c r="M26" s="16"/>
      <c r="N26" s="9" t="s">
        <v>161</v>
      </c>
      <c r="O26" s="40" t="s">
        <v>150</v>
      </c>
      <c r="P26" s="9" t="s">
        <v>121</v>
      </c>
      <c r="Q26" s="9" t="s">
        <v>121</v>
      </c>
      <c r="R26" s="9" t="s">
        <v>495</v>
      </c>
      <c r="S26" s="10" t="s">
        <v>162</v>
      </c>
      <c r="T26" s="10"/>
      <c r="U26" s="10" t="s">
        <v>163</v>
      </c>
    </row>
    <row r="27" spans="1:21" s="1" customFormat="1" ht="43.5" hidden="1">
      <c r="A27" s="7" t="s">
        <v>87</v>
      </c>
      <c r="B27" s="38" t="s">
        <v>7715</v>
      </c>
      <c r="C27" s="39" t="s">
        <v>29</v>
      </c>
      <c r="D27" s="39">
        <v>4000004679</v>
      </c>
      <c r="E27" s="10" t="s">
        <v>165</v>
      </c>
      <c r="F27" s="9" t="s">
        <v>7716</v>
      </c>
      <c r="G27" s="9" t="s">
        <v>1521</v>
      </c>
      <c r="H27" s="10" t="s">
        <v>40</v>
      </c>
      <c r="I27" s="10" t="s">
        <v>40</v>
      </c>
      <c r="J27" s="10"/>
      <c r="K27" s="9" t="s">
        <v>49</v>
      </c>
      <c r="L27" s="9"/>
      <c r="M27" s="9"/>
      <c r="N27" s="9" t="s">
        <v>49</v>
      </c>
      <c r="O27" s="9" t="s">
        <v>50</v>
      </c>
      <c r="P27" s="9" t="s">
        <v>51</v>
      </c>
      <c r="Q27" s="9" t="s">
        <v>51</v>
      </c>
      <c r="R27" s="9"/>
      <c r="S27" s="10" t="s">
        <v>7749</v>
      </c>
      <c r="T27" s="10"/>
      <c r="U27" s="10"/>
    </row>
    <row r="28" spans="1:21" s="1" customFormat="1" ht="29" hidden="1">
      <c r="A28" s="127"/>
      <c r="B28" s="129" t="s">
        <v>7715</v>
      </c>
      <c r="C28" s="128" t="s">
        <v>29</v>
      </c>
      <c r="D28" s="128">
        <v>4000004685</v>
      </c>
      <c r="E28" s="81" t="s">
        <v>167</v>
      </c>
      <c r="F28" s="96" t="s">
        <v>7716</v>
      </c>
      <c r="G28" s="96" t="s">
        <v>1521</v>
      </c>
      <c r="H28" s="81" t="s">
        <v>40</v>
      </c>
      <c r="I28" s="81" t="s">
        <v>40</v>
      </c>
      <c r="J28" s="81"/>
      <c r="K28" s="96" t="s">
        <v>49</v>
      </c>
      <c r="L28" s="96"/>
      <c r="M28" s="96"/>
      <c r="N28" s="96" t="s">
        <v>49</v>
      </c>
      <c r="O28" s="96" t="s">
        <v>50</v>
      </c>
      <c r="P28" s="96" t="s">
        <v>51</v>
      </c>
      <c r="Q28" s="96" t="s">
        <v>89</v>
      </c>
      <c r="R28" s="96"/>
      <c r="S28" s="133" t="s">
        <v>7750</v>
      </c>
      <c r="T28" s="81"/>
      <c r="U28" s="81"/>
    </row>
    <row r="29" spans="1:21" s="1" customFormat="1" ht="29" hidden="1">
      <c r="A29" s="7" t="s">
        <v>172</v>
      </c>
      <c r="B29" s="6" t="s">
        <v>7715</v>
      </c>
      <c r="C29" s="6" t="s">
        <v>29</v>
      </c>
      <c r="D29" s="6">
        <v>4000004725</v>
      </c>
      <c r="E29" s="10" t="s">
        <v>169</v>
      </c>
      <c r="F29" s="10" t="s">
        <v>7716</v>
      </c>
      <c r="G29" s="10" t="s">
        <v>1521</v>
      </c>
      <c r="H29" s="10" t="s">
        <v>403</v>
      </c>
      <c r="I29" s="10" t="s">
        <v>40</v>
      </c>
      <c r="J29" s="13"/>
      <c r="K29" s="12" t="s">
        <v>32</v>
      </c>
      <c r="L29" s="13"/>
      <c r="M29" s="13"/>
      <c r="N29" s="12" t="s">
        <v>42</v>
      </c>
      <c r="O29" s="13" t="s">
        <v>67</v>
      </c>
      <c r="P29" s="12" t="s">
        <v>99</v>
      </c>
      <c r="Q29" s="12" t="s">
        <v>99</v>
      </c>
      <c r="R29" s="12" t="s">
        <v>99</v>
      </c>
      <c r="S29" s="10" t="s">
        <v>170</v>
      </c>
      <c r="T29" s="13"/>
      <c r="U29" s="10" t="s">
        <v>171</v>
      </c>
    </row>
    <row r="30" spans="1:21" s="1" customFormat="1" ht="101.5" hidden="1">
      <c r="A30" s="7" t="s">
        <v>108</v>
      </c>
      <c r="B30" s="6" t="s">
        <v>7715</v>
      </c>
      <c r="C30" s="6" t="s">
        <v>29</v>
      </c>
      <c r="D30" s="6">
        <v>4000003970</v>
      </c>
      <c r="E30" s="10" t="s">
        <v>173</v>
      </c>
      <c r="F30" s="12" t="s">
        <v>7716</v>
      </c>
      <c r="G30" s="13" t="s">
        <v>7717</v>
      </c>
      <c r="H30" s="14" t="s">
        <v>7718</v>
      </c>
      <c r="I30" s="20" t="s">
        <v>7726</v>
      </c>
      <c r="J30" s="13"/>
      <c r="K30" s="12" t="s">
        <v>32</v>
      </c>
      <c r="L30" s="13"/>
      <c r="M30" s="13"/>
      <c r="N30" s="12"/>
      <c r="O30" s="13" t="s">
        <v>92</v>
      </c>
      <c r="P30" s="12" t="s">
        <v>93</v>
      </c>
      <c r="Q30" s="13" t="s">
        <v>105</v>
      </c>
      <c r="R30" s="12"/>
      <c r="S30" s="10" t="s">
        <v>7751</v>
      </c>
      <c r="T30" s="10"/>
      <c r="U30" s="10"/>
    </row>
    <row r="31" spans="1:21" s="1" customFormat="1" ht="130.5" hidden="1">
      <c r="A31" s="7" t="s">
        <v>108</v>
      </c>
      <c r="B31" s="6" t="s">
        <v>7715</v>
      </c>
      <c r="C31" s="6" t="s">
        <v>29</v>
      </c>
      <c r="D31" s="46" t="s">
        <v>7752</v>
      </c>
      <c r="E31" s="10" t="s">
        <v>175</v>
      </c>
      <c r="F31" s="12" t="s">
        <v>7716</v>
      </c>
      <c r="G31" s="13" t="s">
        <v>7717</v>
      </c>
      <c r="H31" s="14" t="s">
        <v>7718</v>
      </c>
      <c r="I31" s="20" t="s">
        <v>7726</v>
      </c>
      <c r="J31" s="13"/>
      <c r="K31" s="12" t="s">
        <v>32</v>
      </c>
      <c r="L31" s="13"/>
      <c r="M31" s="13"/>
      <c r="N31" s="12"/>
      <c r="O31" s="13" t="s">
        <v>92</v>
      </c>
      <c r="P31" s="12" t="s">
        <v>93</v>
      </c>
      <c r="Q31" s="13" t="s">
        <v>105</v>
      </c>
      <c r="R31" s="12"/>
      <c r="S31" s="10" t="s">
        <v>7753</v>
      </c>
      <c r="T31" s="10"/>
      <c r="U31" s="10" t="s">
        <v>271</v>
      </c>
    </row>
    <row r="32" spans="1:21" s="3" customFormat="1" ht="159.5" hidden="1">
      <c r="A32" s="134" t="s">
        <v>182</v>
      </c>
      <c r="B32" s="134" t="s">
        <v>7754</v>
      </c>
      <c r="C32" s="128" t="s">
        <v>29</v>
      </c>
      <c r="D32" s="135">
        <v>4000004039</v>
      </c>
      <c r="E32" s="81" t="s">
        <v>178</v>
      </c>
      <c r="F32" s="96" t="s">
        <v>7716</v>
      </c>
      <c r="G32" s="136" t="s">
        <v>7717</v>
      </c>
      <c r="H32" s="137" t="s">
        <v>7718</v>
      </c>
      <c r="I32" s="81" t="s">
        <v>7726</v>
      </c>
      <c r="J32" s="136"/>
      <c r="K32" s="74" t="s">
        <v>42</v>
      </c>
      <c r="L32" s="136"/>
      <c r="M32" s="136"/>
      <c r="N32" s="137"/>
      <c r="O32" s="136" t="s">
        <v>180</v>
      </c>
      <c r="P32" s="137" t="s">
        <v>115</v>
      </c>
      <c r="Q32" s="136" t="s">
        <v>89</v>
      </c>
      <c r="R32" s="137" t="s">
        <v>115</v>
      </c>
      <c r="S32" s="136" t="s">
        <v>7755</v>
      </c>
      <c r="T32" s="136"/>
      <c r="U32" s="81"/>
    </row>
    <row r="33" spans="1:21" s="1" customFormat="1" ht="116" hidden="1">
      <c r="A33" s="7" t="s">
        <v>187</v>
      </c>
      <c r="B33" s="6" t="s">
        <v>7733</v>
      </c>
      <c r="C33" s="6" t="s">
        <v>29</v>
      </c>
      <c r="D33" s="43">
        <v>4000004057</v>
      </c>
      <c r="E33" s="10" t="s">
        <v>184</v>
      </c>
      <c r="F33" s="7" t="s">
        <v>7744</v>
      </c>
      <c r="G33" s="19" t="s">
        <v>7717</v>
      </c>
      <c r="H33" s="8" t="s">
        <v>7718</v>
      </c>
      <c r="I33" s="18" t="s">
        <v>7734</v>
      </c>
      <c r="J33" s="19"/>
      <c r="K33" s="7" t="s">
        <v>42</v>
      </c>
      <c r="L33" s="19"/>
      <c r="M33" s="19"/>
      <c r="N33" s="7"/>
      <c r="O33" s="19" t="s">
        <v>92</v>
      </c>
      <c r="P33" s="7" t="s">
        <v>93</v>
      </c>
      <c r="Q33" s="19" t="s">
        <v>105</v>
      </c>
      <c r="R33" s="7"/>
      <c r="S33" s="10" t="s">
        <v>7756</v>
      </c>
      <c r="T33" s="10"/>
      <c r="U33" s="10" t="s">
        <v>271</v>
      </c>
    </row>
    <row r="34" spans="1:21" s="1" customFormat="1" ht="130.5" hidden="1">
      <c r="A34" s="7" t="s">
        <v>190</v>
      </c>
      <c r="B34" s="44" t="s">
        <v>7754</v>
      </c>
      <c r="C34" s="44" t="s">
        <v>29</v>
      </c>
      <c r="D34" s="43">
        <v>4000004226</v>
      </c>
      <c r="E34" s="10" t="s">
        <v>7757</v>
      </c>
      <c r="F34" s="9" t="s">
        <v>7723</v>
      </c>
      <c r="G34" s="9" t="s">
        <v>7717</v>
      </c>
      <c r="H34" s="9" t="s">
        <v>2521</v>
      </c>
      <c r="I34" s="10" t="s">
        <v>7726</v>
      </c>
      <c r="J34" s="9"/>
      <c r="K34" s="9" t="s">
        <v>42</v>
      </c>
      <c r="L34" s="9"/>
      <c r="M34" s="9"/>
      <c r="N34" s="8"/>
      <c r="O34" s="18" t="s">
        <v>67</v>
      </c>
      <c r="P34" s="8" t="s">
        <v>51</v>
      </c>
      <c r="Q34" s="12" t="s">
        <v>68</v>
      </c>
      <c r="R34" s="12" t="s">
        <v>99</v>
      </c>
      <c r="S34" s="10" t="s">
        <v>7758</v>
      </c>
      <c r="T34" s="18"/>
      <c r="U34" s="10"/>
    </row>
    <row r="35" spans="1:21" s="1" customFormat="1" ht="232" hidden="1">
      <c r="A35" s="7" t="s">
        <v>196</v>
      </c>
      <c r="B35" s="6" t="s">
        <v>7715</v>
      </c>
      <c r="C35" s="6" t="s">
        <v>29</v>
      </c>
      <c r="D35" s="86">
        <v>4000004212</v>
      </c>
      <c r="E35" s="10" t="s">
        <v>191</v>
      </c>
      <c r="F35" s="7" t="s">
        <v>7744</v>
      </c>
      <c r="G35" s="19" t="s">
        <v>7717</v>
      </c>
      <c r="H35" s="8" t="s">
        <v>7718</v>
      </c>
      <c r="I35" s="10" t="s">
        <v>268</v>
      </c>
      <c r="J35" s="19"/>
      <c r="K35" s="7" t="s">
        <v>42</v>
      </c>
      <c r="L35" s="19"/>
      <c r="M35" s="19"/>
      <c r="N35" s="7"/>
      <c r="O35" s="19" t="s">
        <v>192</v>
      </c>
      <c r="P35" s="7" t="s">
        <v>142</v>
      </c>
      <c r="Q35" s="19" t="s">
        <v>60</v>
      </c>
      <c r="R35" s="9" t="s">
        <v>61</v>
      </c>
      <c r="S35" s="10" t="s">
        <v>7759</v>
      </c>
      <c r="T35" s="10"/>
      <c r="U35" s="10"/>
    </row>
    <row r="36" spans="1:21" s="1" customFormat="1" ht="217.5" hidden="1">
      <c r="A36" s="138" t="s">
        <v>200</v>
      </c>
      <c r="B36" s="139" t="s">
        <v>7754</v>
      </c>
      <c r="C36" s="139" t="s">
        <v>29</v>
      </c>
      <c r="D36" s="140">
        <v>4000004756</v>
      </c>
      <c r="E36" s="81" t="s">
        <v>197</v>
      </c>
      <c r="F36" s="96" t="s">
        <v>7716</v>
      </c>
      <c r="G36" s="141" t="s">
        <v>1521</v>
      </c>
      <c r="H36" s="137" t="s">
        <v>2521</v>
      </c>
      <c r="I36" s="81" t="s">
        <v>7746</v>
      </c>
      <c r="J36" s="74" t="s">
        <v>42</v>
      </c>
      <c r="K36" s="74" t="s">
        <v>42</v>
      </c>
      <c r="L36" s="141"/>
      <c r="M36" s="141"/>
      <c r="N36" s="127"/>
      <c r="O36" s="141" t="s">
        <v>50</v>
      </c>
      <c r="P36" s="127" t="s">
        <v>198</v>
      </c>
      <c r="Q36" s="141" t="s">
        <v>198</v>
      </c>
      <c r="R36" s="127"/>
      <c r="S36" s="136" t="s">
        <v>7760</v>
      </c>
      <c r="T36" s="141"/>
      <c r="U36" s="81"/>
    </row>
    <row r="37" spans="1:21" s="1" customFormat="1" ht="101.5" hidden="1">
      <c r="A37" s="7" t="s">
        <v>7761</v>
      </c>
      <c r="B37" s="44" t="s">
        <v>7754</v>
      </c>
      <c r="C37" s="44" t="s">
        <v>29</v>
      </c>
      <c r="D37" s="44">
        <v>4000004371</v>
      </c>
      <c r="E37" s="10" t="s">
        <v>202</v>
      </c>
      <c r="F37" s="9" t="s">
        <v>7723</v>
      </c>
      <c r="G37" s="8" t="s">
        <v>7717</v>
      </c>
      <c r="H37" s="8" t="s">
        <v>40</v>
      </c>
      <c r="I37" s="10" t="s">
        <v>40</v>
      </c>
      <c r="J37" s="8"/>
      <c r="K37" s="12" t="s">
        <v>42</v>
      </c>
      <c r="L37" s="8"/>
      <c r="M37" s="8"/>
      <c r="N37" s="8" t="s">
        <v>203</v>
      </c>
      <c r="O37" s="8" t="s">
        <v>50</v>
      </c>
      <c r="P37" s="8" t="s">
        <v>51</v>
      </c>
      <c r="Q37" s="8" t="s">
        <v>51</v>
      </c>
      <c r="R37" s="8" t="s">
        <v>115</v>
      </c>
      <c r="S37" s="8" t="s">
        <v>204</v>
      </c>
      <c r="T37" s="8"/>
      <c r="U37" s="10" t="s">
        <v>7762</v>
      </c>
    </row>
    <row r="38" spans="1:21" s="1" customFormat="1" ht="116" hidden="1">
      <c r="A38" s="7" t="s">
        <v>209</v>
      </c>
      <c r="B38" s="6" t="s">
        <v>7715</v>
      </c>
      <c r="C38" s="6" t="s">
        <v>29</v>
      </c>
      <c r="D38" s="43">
        <v>4000004427</v>
      </c>
      <c r="E38" s="10" t="s">
        <v>207</v>
      </c>
      <c r="F38" s="7" t="s">
        <v>7716</v>
      </c>
      <c r="G38" s="7" t="s">
        <v>7717</v>
      </c>
      <c r="H38" s="8" t="s">
        <v>7718</v>
      </c>
      <c r="I38" s="10" t="s">
        <v>429</v>
      </c>
      <c r="J38" s="7"/>
      <c r="K38" s="7" t="s">
        <v>42</v>
      </c>
      <c r="L38" s="7"/>
      <c r="M38" s="7"/>
      <c r="N38" s="7"/>
      <c r="O38" s="7" t="s">
        <v>59</v>
      </c>
      <c r="P38" s="7" t="s">
        <v>142</v>
      </c>
      <c r="Q38" s="7" t="s">
        <v>142</v>
      </c>
      <c r="R38" s="9" t="s">
        <v>61</v>
      </c>
      <c r="S38" s="8" t="s">
        <v>7763</v>
      </c>
      <c r="T38" s="8"/>
      <c r="U38" s="10"/>
    </row>
    <row r="39" spans="1:21" s="1" customFormat="1" ht="174" hidden="1">
      <c r="A39" s="8" t="s">
        <v>216</v>
      </c>
      <c r="B39" s="6" t="s">
        <v>7715</v>
      </c>
      <c r="C39" s="6" t="s">
        <v>29</v>
      </c>
      <c r="D39" s="41">
        <v>4000004444</v>
      </c>
      <c r="E39" s="10" t="s">
        <v>211</v>
      </c>
      <c r="F39" s="7" t="s">
        <v>7716</v>
      </c>
      <c r="G39" s="9" t="s">
        <v>1521</v>
      </c>
      <c r="H39" s="8" t="s">
        <v>7718</v>
      </c>
      <c r="I39" s="18" t="s">
        <v>7726</v>
      </c>
      <c r="J39" s="7"/>
      <c r="K39" s="7" t="s">
        <v>42</v>
      </c>
      <c r="L39" s="7"/>
      <c r="M39" s="7"/>
      <c r="N39" s="7"/>
      <c r="O39" s="7" t="s">
        <v>150</v>
      </c>
      <c r="P39" s="7" t="s">
        <v>121</v>
      </c>
      <c r="Q39" s="7" t="s">
        <v>121</v>
      </c>
      <c r="R39" s="7"/>
      <c r="S39" s="8" t="s">
        <v>7764</v>
      </c>
      <c r="T39" s="8"/>
      <c r="U39" s="10" t="s">
        <v>215</v>
      </c>
    </row>
    <row r="40" spans="1:21" s="1" customFormat="1" ht="43.5" hidden="1">
      <c r="A40" s="7" t="s">
        <v>87</v>
      </c>
      <c r="B40" s="6" t="s">
        <v>7733</v>
      </c>
      <c r="C40" s="6" t="s">
        <v>29</v>
      </c>
      <c r="D40" s="43">
        <v>4000004812</v>
      </c>
      <c r="E40" s="10" t="s">
        <v>217</v>
      </c>
      <c r="F40" s="7" t="s">
        <v>7716</v>
      </c>
      <c r="G40" s="7" t="s">
        <v>1521</v>
      </c>
      <c r="H40" s="8" t="s">
        <v>40</v>
      </c>
      <c r="I40" s="8" t="s">
        <v>40</v>
      </c>
      <c r="J40" s="7" t="s">
        <v>83</v>
      </c>
      <c r="K40" s="7" t="s">
        <v>83</v>
      </c>
      <c r="L40" s="7"/>
      <c r="M40" s="7"/>
      <c r="N40" s="7" t="s">
        <v>83</v>
      </c>
      <c r="O40" s="7" t="s">
        <v>59</v>
      </c>
      <c r="P40" s="7" t="s">
        <v>142</v>
      </c>
      <c r="Q40" s="7" t="s">
        <v>142</v>
      </c>
      <c r="R40" s="7"/>
      <c r="S40" s="8" t="s">
        <v>218</v>
      </c>
      <c r="T40" s="8" t="s">
        <v>219</v>
      </c>
      <c r="U40" s="10"/>
    </row>
    <row r="41" spans="1:21" ht="43.5" hidden="1">
      <c r="A41" t="s">
        <v>226</v>
      </c>
      <c r="B41" s="166" t="s">
        <v>7765</v>
      </c>
      <c r="C41" s="166" t="s">
        <v>29</v>
      </c>
      <c r="D41" s="166">
        <v>4000001231</v>
      </c>
      <c r="E41" s="167" t="s">
        <v>220</v>
      </c>
      <c r="F41" s="168" t="s">
        <v>7744</v>
      </c>
      <c r="G41" s="169" t="s">
        <v>7717</v>
      </c>
      <c r="H41" s="168" t="s">
        <v>715</v>
      </c>
      <c r="I41" s="170" t="s">
        <v>2472</v>
      </c>
      <c r="J41" s="169" t="s">
        <v>7766</v>
      </c>
      <c r="K41" s="168" t="s">
        <v>49</v>
      </c>
      <c r="L41" s="169"/>
      <c r="M41" s="169"/>
      <c r="N41" s="168"/>
      <c r="O41" s="169" t="s">
        <v>222</v>
      </c>
      <c r="P41" s="168" t="s">
        <v>223</v>
      </c>
      <c r="Q41" s="169" t="s">
        <v>223</v>
      </c>
      <c r="R41" s="168" t="s">
        <v>7729</v>
      </c>
      <c r="S41" s="171" t="s">
        <v>7767</v>
      </c>
      <c r="T41" s="172"/>
      <c r="U41" s="79" t="s">
        <v>225</v>
      </c>
    </row>
    <row r="42" spans="1:21" s="1" customFormat="1" ht="200.15" hidden="1" customHeight="1">
      <c r="A42" s="127" t="s">
        <v>230</v>
      </c>
      <c r="B42" s="128" t="s">
        <v>7765</v>
      </c>
      <c r="C42" s="128" t="s">
        <v>29</v>
      </c>
      <c r="D42" s="142">
        <v>4000001070</v>
      </c>
      <c r="E42" s="81" t="s">
        <v>228</v>
      </c>
      <c r="F42" s="96" t="s">
        <v>7716</v>
      </c>
      <c r="G42" s="96" t="s">
        <v>7717</v>
      </c>
      <c r="H42" s="81" t="s">
        <v>7718</v>
      </c>
      <c r="I42" s="81" t="s">
        <v>7726</v>
      </c>
      <c r="J42" s="96"/>
      <c r="K42" s="96" t="s">
        <v>41</v>
      </c>
      <c r="L42" s="96"/>
      <c r="M42" s="96"/>
      <c r="N42" s="96"/>
      <c r="O42" s="96" t="s">
        <v>50</v>
      </c>
      <c r="P42" s="96" t="s">
        <v>198</v>
      </c>
      <c r="Q42" s="96" t="s">
        <v>89</v>
      </c>
      <c r="R42" s="96"/>
      <c r="S42" s="133" t="s">
        <v>7768</v>
      </c>
      <c r="T42" s="81"/>
      <c r="U42" s="77"/>
    </row>
    <row r="43" spans="1:21" s="1" customFormat="1" ht="72.5" hidden="1">
      <c r="A43" s="7"/>
      <c r="B43" s="39" t="s">
        <v>7765</v>
      </c>
      <c r="C43" s="39" t="s">
        <v>29</v>
      </c>
      <c r="D43" s="72">
        <v>4000001212</v>
      </c>
      <c r="E43" s="10" t="s">
        <v>232</v>
      </c>
      <c r="F43" s="9" t="s">
        <v>7716</v>
      </c>
      <c r="G43" s="9" t="s">
        <v>7717</v>
      </c>
      <c r="H43" s="9" t="s">
        <v>7718</v>
      </c>
      <c r="I43" s="10" t="s">
        <v>7726</v>
      </c>
      <c r="J43" s="9"/>
      <c r="K43" s="9" t="s">
        <v>41</v>
      </c>
      <c r="L43" s="9"/>
      <c r="M43" s="9"/>
      <c r="N43" s="9"/>
      <c r="O43" s="9" t="s">
        <v>150</v>
      </c>
      <c r="P43" s="9" t="s">
        <v>198</v>
      </c>
      <c r="Q43" s="9" t="s">
        <v>234</v>
      </c>
      <c r="R43" s="9" t="s">
        <v>61</v>
      </c>
      <c r="S43" s="10" t="s">
        <v>235</v>
      </c>
      <c r="T43" s="78"/>
      <c r="U43" s="77"/>
    </row>
    <row r="44" spans="1:21" s="1" customFormat="1" ht="130.5" hidden="1">
      <c r="A44" s="7" t="s">
        <v>242</v>
      </c>
      <c r="B44" s="39" t="s">
        <v>7765</v>
      </c>
      <c r="C44" s="39" t="s">
        <v>29</v>
      </c>
      <c r="D44" s="72">
        <v>4000001236</v>
      </c>
      <c r="E44" s="10" t="s">
        <v>237</v>
      </c>
      <c r="F44" s="9" t="s">
        <v>7744</v>
      </c>
      <c r="G44" s="9" t="s">
        <v>7717</v>
      </c>
      <c r="H44" s="9" t="s">
        <v>7718</v>
      </c>
      <c r="I44" s="18" t="s">
        <v>7734</v>
      </c>
      <c r="J44" s="9"/>
      <c r="K44" s="9" t="s">
        <v>41</v>
      </c>
      <c r="L44" s="9"/>
      <c r="M44" s="9"/>
      <c r="N44" s="9"/>
      <c r="O44" s="9" t="s">
        <v>239</v>
      </c>
      <c r="P44" s="9" t="s">
        <v>296</v>
      </c>
      <c r="Q44" s="9" t="s">
        <v>240</v>
      </c>
      <c r="R44" s="9" t="s">
        <v>115</v>
      </c>
      <c r="S44" s="10" t="s">
        <v>7769</v>
      </c>
      <c r="T44" s="78"/>
      <c r="U44" s="81"/>
    </row>
    <row r="45" spans="1:21" s="5" customFormat="1" ht="87" hidden="1">
      <c r="A45" s="68" t="s">
        <v>7770</v>
      </c>
      <c r="B45" s="39" t="s">
        <v>7765</v>
      </c>
      <c r="C45" s="39" t="s">
        <v>29</v>
      </c>
      <c r="D45" s="72">
        <v>4000001258</v>
      </c>
      <c r="E45" s="9" t="s">
        <v>244</v>
      </c>
      <c r="F45" s="9" t="s">
        <v>7744</v>
      </c>
      <c r="G45" s="9" t="s">
        <v>7717</v>
      </c>
      <c r="H45" s="9" t="s">
        <v>2521</v>
      </c>
      <c r="I45" s="10" t="s">
        <v>268</v>
      </c>
      <c r="J45" s="9"/>
      <c r="K45" s="9" t="s">
        <v>49</v>
      </c>
      <c r="L45" s="9"/>
      <c r="M45" s="9"/>
      <c r="N45" s="9"/>
      <c r="O45" s="9" t="s">
        <v>7771</v>
      </c>
      <c r="P45" s="9" t="s">
        <v>198</v>
      </c>
      <c r="Q45" s="9" t="s">
        <v>51</v>
      </c>
      <c r="R45" s="9" t="s">
        <v>99</v>
      </c>
      <c r="S45" s="10" t="s">
        <v>7772</v>
      </c>
      <c r="T45" s="78"/>
      <c r="U45" s="81"/>
    </row>
    <row r="46" spans="1:21" s="5" customFormat="1" ht="87" hidden="1">
      <c r="A46" s="8" t="s">
        <v>252</v>
      </c>
      <c r="B46" s="39" t="s">
        <v>7765</v>
      </c>
      <c r="C46" s="39" t="s">
        <v>29</v>
      </c>
      <c r="D46" s="72">
        <v>4000001301</v>
      </c>
      <c r="E46" s="10" t="s">
        <v>248</v>
      </c>
      <c r="F46" s="9" t="s">
        <v>7744</v>
      </c>
      <c r="G46" s="9" t="s">
        <v>7717</v>
      </c>
      <c r="H46" s="9" t="s">
        <v>403</v>
      </c>
      <c r="I46" s="10" t="s">
        <v>429</v>
      </c>
      <c r="J46" s="9"/>
      <c r="K46" s="9" t="s">
        <v>41</v>
      </c>
      <c r="L46" s="9"/>
      <c r="M46" s="9"/>
      <c r="N46" s="9"/>
      <c r="O46" s="9" t="s">
        <v>150</v>
      </c>
      <c r="P46" s="9" t="s">
        <v>198</v>
      </c>
      <c r="Q46" s="9" t="s">
        <v>234</v>
      </c>
      <c r="R46" s="9" t="s">
        <v>256</v>
      </c>
      <c r="S46" s="10" t="s">
        <v>7773</v>
      </c>
      <c r="T46" s="78"/>
      <c r="U46" s="81"/>
    </row>
    <row r="47" spans="1:21" s="1" customFormat="1" ht="145" hidden="1">
      <c r="A47" s="67" t="s">
        <v>258</v>
      </c>
      <c r="B47" s="39" t="s">
        <v>7765</v>
      </c>
      <c r="C47" s="39" t="s">
        <v>29</v>
      </c>
      <c r="D47" s="72">
        <v>4000001440</v>
      </c>
      <c r="E47" s="10" t="s">
        <v>7774</v>
      </c>
      <c r="F47" s="9" t="s">
        <v>7716</v>
      </c>
      <c r="G47" s="9" t="s">
        <v>7717</v>
      </c>
      <c r="H47" s="10" t="s">
        <v>7718</v>
      </c>
      <c r="I47" s="10" t="s">
        <v>268</v>
      </c>
      <c r="J47" s="9" t="s">
        <v>7775</v>
      </c>
      <c r="K47" s="9" t="s">
        <v>32</v>
      </c>
      <c r="L47" s="9"/>
      <c r="M47" s="9"/>
      <c r="N47" s="9"/>
      <c r="O47" s="9" t="s">
        <v>50</v>
      </c>
      <c r="P47" s="9" t="s">
        <v>51</v>
      </c>
      <c r="Q47" s="9" t="s">
        <v>51</v>
      </c>
      <c r="R47" s="9" t="s">
        <v>256</v>
      </c>
      <c r="S47" s="10" t="s">
        <v>7776</v>
      </c>
      <c r="T47" s="78"/>
      <c r="U47" s="81"/>
    </row>
    <row r="48" spans="1:21" s="5" customFormat="1" ht="174" hidden="1">
      <c r="A48" s="137"/>
      <c r="B48" s="128" t="s">
        <v>7765</v>
      </c>
      <c r="C48" s="128" t="s">
        <v>29</v>
      </c>
      <c r="D48" s="142">
        <v>4000003078</v>
      </c>
      <c r="E48" s="81" t="s">
        <v>260</v>
      </c>
      <c r="F48" s="96" t="s">
        <v>7716</v>
      </c>
      <c r="G48" s="96" t="s">
        <v>7717</v>
      </c>
      <c r="H48" s="81" t="s">
        <v>7718</v>
      </c>
      <c r="I48" s="81" t="s">
        <v>7746</v>
      </c>
      <c r="J48" s="96"/>
      <c r="K48" s="96" t="s">
        <v>41</v>
      </c>
      <c r="L48" s="96"/>
      <c r="M48" s="96"/>
      <c r="N48" s="96"/>
      <c r="O48" s="96" t="s">
        <v>50</v>
      </c>
      <c r="P48" s="96" t="s">
        <v>198</v>
      </c>
      <c r="Q48" s="96" t="s">
        <v>198</v>
      </c>
      <c r="R48" s="96"/>
      <c r="S48" s="81" t="s">
        <v>261</v>
      </c>
      <c r="T48" s="81"/>
      <c r="U48" s="81"/>
    </row>
    <row r="49" spans="1:21" s="5" customFormat="1" ht="261" hidden="1">
      <c r="A49" s="67" t="s">
        <v>7777</v>
      </c>
      <c r="B49" s="6" t="s">
        <v>7765</v>
      </c>
      <c r="C49" s="6" t="s">
        <v>29</v>
      </c>
      <c r="D49" s="83">
        <v>4000003518</v>
      </c>
      <c r="E49" s="10" t="s">
        <v>262</v>
      </c>
      <c r="F49" s="12" t="s">
        <v>7716</v>
      </c>
      <c r="G49" s="13" t="s">
        <v>7717</v>
      </c>
      <c r="H49" s="14" t="s">
        <v>7718</v>
      </c>
      <c r="I49" s="10" t="s">
        <v>268</v>
      </c>
      <c r="J49" s="13" t="s">
        <v>7778</v>
      </c>
      <c r="K49" s="12" t="s">
        <v>32</v>
      </c>
      <c r="L49" s="13" t="s">
        <v>149</v>
      </c>
      <c r="M49" s="13"/>
      <c r="N49" s="12"/>
      <c r="O49" s="13" t="s">
        <v>239</v>
      </c>
      <c r="P49" s="12" t="s">
        <v>142</v>
      </c>
      <c r="Q49" s="9" t="s">
        <v>240</v>
      </c>
      <c r="R49" s="12" t="s">
        <v>115</v>
      </c>
      <c r="S49" s="10" t="s">
        <v>7779</v>
      </c>
      <c r="T49" s="78"/>
      <c r="U49" s="81" t="s">
        <v>7780</v>
      </c>
    </row>
    <row r="50" spans="1:21" s="5" customFormat="1" ht="217.5" hidden="1">
      <c r="A50" s="8" t="s">
        <v>272</v>
      </c>
      <c r="B50" s="39" t="s">
        <v>7765</v>
      </c>
      <c r="C50" s="39" t="s">
        <v>29</v>
      </c>
      <c r="D50" s="72">
        <v>4000001169</v>
      </c>
      <c r="E50" s="10" t="s">
        <v>267</v>
      </c>
      <c r="F50" s="9" t="s">
        <v>7744</v>
      </c>
      <c r="G50" s="9" t="s">
        <v>7717</v>
      </c>
      <c r="H50" s="10" t="s">
        <v>2521</v>
      </c>
      <c r="I50" s="10" t="s">
        <v>268</v>
      </c>
      <c r="J50" s="9"/>
      <c r="K50" s="9" t="s">
        <v>41</v>
      </c>
      <c r="L50" s="9"/>
      <c r="M50" s="9"/>
      <c r="N50" s="9"/>
      <c r="O50" s="9" t="s">
        <v>92</v>
      </c>
      <c r="P50" s="9" t="s">
        <v>198</v>
      </c>
      <c r="Q50" s="9" t="s">
        <v>93</v>
      </c>
      <c r="R50" s="9"/>
      <c r="S50" s="10" t="s">
        <v>7781</v>
      </c>
      <c r="T50" s="10"/>
      <c r="U50" s="80" t="s">
        <v>271</v>
      </c>
    </row>
    <row r="51" spans="1:21" ht="116" hidden="1">
      <c r="A51" s="51" t="s">
        <v>277</v>
      </c>
      <c r="B51" s="166" t="s">
        <v>7765</v>
      </c>
      <c r="C51" s="166" t="s">
        <v>29</v>
      </c>
      <c r="D51" s="166">
        <v>4000004360</v>
      </c>
      <c r="E51" s="173" t="s">
        <v>274</v>
      </c>
      <c r="F51" s="168" t="s">
        <v>7729</v>
      </c>
      <c r="G51" s="169" t="s">
        <v>1521</v>
      </c>
      <c r="H51" s="168" t="s">
        <v>7718</v>
      </c>
      <c r="I51" s="174" t="s">
        <v>268</v>
      </c>
      <c r="J51" s="169"/>
      <c r="K51" s="168" t="s">
        <v>49</v>
      </c>
      <c r="L51" s="169"/>
      <c r="M51" s="169"/>
      <c r="N51" s="168"/>
      <c r="O51" s="169" t="s">
        <v>222</v>
      </c>
      <c r="P51" s="168" t="s">
        <v>223</v>
      </c>
      <c r="Q51" s="168" t="s">
        <v>275</v>
      </c>
      <c r="R51" s="168" t="s">
        <v>115</v>
      </c>
      <c r="S51" s="171" t="s">
        <v>7782</v>
      </c>
      <c r="T51" s="172"/>
      <c r="U51" s="10"/>
    </row>
    <row r="52" spans="1:21" s="5" customFormat="1" ht="116" hidden="1">
      <c r="A52" s="68" t="s">
        <v>282</v>
      </c>
      <c r="B52" s="44" t="s">
        <v>7765</v>
      </c>
      <c r="C52" s="44" t="s">
        <v>29</v>
      </c>
      <c r="D52" s="44">
        <v>4000004530</v>
      </c>
      <c r="E52" s="10" t="s">
        <v>279</v>
      </c>
      <c r="F52" s="14" t="s">
        <v>7723</v>
      </c>
      <c r="G52" s="20" t="s">
        <v>1521</v>
      </c>
      <c r="H52" s="8" t="s">
        <v>2521</v>
      </c>
      <c r="I52" s="10" t="s">
        <v>7726</v>
      </c>
      <c r="J52" s="20" t="s">
        <v>132</v>
      </c>
      <c r="K52" s="12" t="s">
        <v>42</v>
      </c>
      <c r="L52" s="20"/>
      <c r="M52" s="20"/>
      <c r="N52" s="14"/>
      <c r="O52" s="20" t="s">
        <v>50</v>
      </c>
      <c r="P52" s="14" t="s">
        <v>51</v>
      </c>
      <c r="Q52" s="20" t="s">
        <v>51</v>
      </c>
      <c r="R52" s="14" t="s">
        <v>115</v>
      </c>
      <c r="S52" s="8" t="s">
        <v>281</v>
      </c>
      <c r="T52" s="8"/>
      <c r="U52" s="10"/>
    </row>
    <row r="53" spans="1:21" s="1" customFormat="1" ht="194.5" hidden="1" customHeight="1">
      <c r="A53" s="7" t="s">
        <v>347</v>
      </c>
      <c r="B53" s="39" t="s">
        <v>7765</v>
      </c>
      <c r="C53" s="39" t="s">
        <v>29</v>
      </c>
      <c r="D53" s="45">
        <v>4000003883</v>
      </c>
      <c r="E53" s="10" t="s">
        <v>283</v>
      </c>
      <c r="F53" s="9" t="s">
        <v>7716</v>
      </c>
      <c r="G53" s="9" t="s">
        <v>7717</v>
      </c>
      <c r="H53" s="9" t="s">
        <v>7718</v>
      </c>
      <c r="I53" s="10" t="s">
        <v>7726</v>
      </c>
      <c r="J53" s="9"/>
      <c r="K53" s="9" t="s">
        <v>41</v>
      </c>
      <c r="L53" s="9"/>
      <c r="M53" s="9"/>
      <c r="N53" s="9"/>
      <c r="O53" s="9" t="s">
        <v>92</v>
      </c>
      <c r="P53" s="9" t="s">
        <v>296</v>
      </c>
      <c r="Q53" s="9" t="s">
        <v>93</v>
      </c>
      <c r="R53" s="9"/>
      <c r="S53" s="10" t="s">
        <v>7783</v>
      </c>
      <c r="T53" s="10" t="s">
        <v>285</v>
      </c>
      <c r="U53" s="10" t="s">
        <v>7784</v>
      </c>
    </row>
    <row r="54" spans="1:21" s="5" customFormat="1" ht="145" hidden="1">
      <c r="A54" s="8" t="s">
        <v>87</v>
      </c>
      <c r="B54" s="44" t="s">
        <v>7785</v>
      </c>
      <c r="C54" s="44" t="s">
        <v>29</v>
      </c>
      <c r="D54" s="44">
        <v>4000002303</v>
      </c>
      <c r="E54" s="10" t="s">
        <v>288</v>
      </c>
      <c r="F54" s="9" t="s">
        <v>7744</v>
      </c>
      <c r="G54" s="18" t="s">
        <v>7717</v>
      </c>
      <c r="H54" s="8" t="s">
        <v>2521</v>
      </c>
      <c r="I54" s="10" t="s">
        <v>7726</v>
      </c>
      <c r="J54" s="18" t="s">
        <v>7786</v>
      </c>
      <c r="K54" s="12" t="s">
        <v>42</v>
      </c>
      <c r="L54" s="18"/>
      <c r="M54" s="18"/>
      <c r="N54" s="8"/>
      <c r="O54" s="18" t="s">
        <v>50</v>
      </c>
      <c r="P54" s="8" t="s">
        <v>51</v>
      </c>
      <c r="Q54" s="18" t="s">
        <v>51</v>
      </c>
      <c r="R54" s="8"/>
      <c r="S54" s="21" t="s">
        <v>7787</v>
      </c>
      <c r="T54" s="21"/>
      <c r="U54" s="10"/>
    </row>
    <row r="55" spans="1:21" s="1" customFormat="1" ht="362.5" hidden="1">
      <c r="A55" s="143" t="s">
        <v>293</v>
      </c>
      <c r="B55" s="134" t="s">
        <v>7765</v>
      </c>
      <c r="C55" s="134" t="s">
        <v>29</v>
      </c>
      <c r="D55" s="134">
        <v>4000001721</v>
      </c>
      <c r="E55" s="81" t="s">
        <v>291</v>
      </c>
      <c r="F55" s="96" t="s">
        <v>7723</v>
      </c>
      <c r="G55" s="136" t="s">
        <v>7717</v>
      </c>
      <c r="H55" s="137" t="s">
        <v>2521</v>
      </c>
      <c r="I55" s="136" t="s">
        <v>7726</v>
      </c>
      <c r="J55" s="136" t="s">
        <v>7788</v>
      </c>
      <c r="K55" s="74" t="s">
        <v>42</v>
      </c>
      <c r="L55" s="136"/>
      <c r="M55" s="136"/>
      <c r="N55" s="137"/>
      <c r="O55" s="136" t="s">
        <v>50</v>
      </c>
      <c r="P55" s="137" t="s">
        <v>51</v>
      </c>
      <c r="Q55" s="136" t="s">
        <v>89</v>
      </c>
      <c r="R55" s="137"/>
      <c r="S55" s="136" t="s">
        <v>7789</v>
      </c>
      <c r="T55" s="136"/>
      <c r="U55" s="81"/>
    </row>
    <row r="56" spans="1:21" s="1" customFormat="1" ht="43.5" hidden="1">
      <c r="A56" s="67" t="s">
        <v>299</v>
      </c>
      <c r="B56" s="6" t="s">
        <v>7765</v>
      </c>
      <c r="C56" s="6" t="s">
        <v>29</v>
      </c>
      <c r="D56" s="175" t="s">
        <v>7790</v>
      </c>
      <c r="E56" s="10" t="s">
        <v>7791</v>
      </c>
      <c r="F56" s="176" t="s">
        <v>7716</v>
      </c>
      <c r="G56" s="19" t="s">
        <v>1521</v>
      </c>
      <c r="H56" s="8" t="s">
        <v>7718</v>
      </c>
      <c r="I56" s="8" t="s">
        <v>7726</v>
      </c>
      <c r="J56" s="19"/>
      <c r="K56" s="7" t="s">
        <v>42</v>
      </c>
      <c r="L56" s="19"/>
      <c r="M56" s="19"/>
      <c r="N56" s="7"/>
      <c r="O56" s="19" t="s">
        <v>192</v>
      </c>
      <c r="P56" s="7" t="s">
        <v>142</v>
      </c>
      <c r="Q56" s="9" t="s">
        <v>296</v>
      </c>
      <c r="R56" s="9" t="s">
        <v>52</v>
      </c>
      <c r="S56" s="10" t="s">
        <v>297</v>
      </c>
      <c r="T56" s="10"/>
      <c r="U56" s="10"/>
    </row>
    <row r="57" spans="1:21" s="1" customFormat="1" ht="116" hidden="1">
      <c r="A57" s="7" t="s">
        <v>303</v>
      </c>
      <c r="B57" s="6" t="s">
        <v>7765</v>
      </c>
      <c r="C57" s="6" t="s">
        <v>29</v>
      </c>
      <c r="D57" s="43">
        <v>4000002384</v>
      </c>
      <c r="E57" s="10" t="s">
        <v>300</v>
      </c>
      <c r="F57" s="7" t="s">
        <v>7716</v>
      </c>
      <c r="G57" s="19" t="s">
        <v>7717</v>
      </c>
      <c r="H57" s="8" t="s">
        <v>7718</v>
      </c>
      <c r="I57" s="10" t="s">
        <v>268</v>
      </c>
      <c r="J57" s="19"/>
      <c r="K57" s="7" t="s">
        <v>32</v>
      </c>
      <c r="L57" s="19"/>
      <c r="M57" s="19"/>
      <c r="N57" s="7"/>
      <c r="O57" s="19" t="s">
        <v>59</v>
      </c>
      <c r="P57" s="7" t="s">
        <v>142</v>
      </c>
      <c r="Q57" s="7" t="s">
        <v>142</v>
      </c>
      <c r="R57" s="7" t="s">
        <v>115</v>
      </c>
      <c r="S57" s="10" t="s">
        <v>7792</v>
      </c>
      <c r="T57" s="10"/>
      <c r="U57" s="10"/>
    </row>
    <row r="58" spans="1:21" s="1" customFormat="1" ht="246.5" hidden="1">
      <c r="A58" s="8" t="s">
        <v>7793</v>
      </c>
      <c r="B58" s="6" t="s">
        <v>7765</v>
      </c>
      <c r="C58" s="6" t="s">
        <v>29</v>
      </c>
      <c r="D58" s="97">
        <v>4000004582</v>
      </c>
      <c r="E58" s="10" t="s">
        <v>305</v>
      </c>
      <c r="F58" s="7" t="s">
        <v>7716</v>
      </c>
      <c r="G58" s="19" t="s">
        <v>1521</v>
      </c>
      <c r="H58" s="8" t="s">
        <v>7718</v>
      </c>
      <c r="I58" s="10" t="s">
        <v>268</v>
      </c>
      <c r="J58" s="7"/>
      <c r="K58" s="7" t="s">
        <v>42</v>
      </c>
      <c r="L58" s="7"/>
      <c r="M58" s="7"/>
      <c r="N58" s="7"/>
      <c r="O58" s="7" t="s">
        <v>150</v>
      </c>
      <c r="P58" s="7" t="s">
        <v>121</v>
      </c>
      <c r="Q58" s="7" t="s">
        <v>34</v>
      </c>
      <c r="R58" s="9" t="s">
        <v>61</v>
      </c>
      <c r="S58" s="8" t="s">
        <v>7794</v>
      </c>
      <c r="T58" s="8"/>
      <c r="U58" s="10" t="s">
        <v>7795</v>
      </c>
    </row>
    <row r="59" spans="1:21" s="1" customFormat="1" ht="116" hidden="1">
      <c r="A59" s="7"/>
      <c r="B59" s="6" t="s">
        <v>7765</v>
      </c>
      <c r="C59" s="6" t="s">
        <v>29</v>
      </c>
      <c r="D59" s="6">
        <v>4000000908</v>
      </c>
      <c r="E59" s="8" t="s">
        <v>310</v>
      </c>
      <c r="F59" s="7" t="s">
        <v>7716</v>
      </c>
      <c r="G59" s="7" t="s">
        <v>7717</v>
      </c>
      <c r="H59" s="8" t="s">
        <v>7718</v>
      </c>
      <c r="I59" s="18" t="s">
        <v>7746</v>
      </c>
      <c r="J59" s="7"/>
      <c r="K59" s="12" t="s">
        <v>83</v>
      </c>
      <c r="L59" s="7"/>
      <c r="M59" s="7"/>
      <c r="N59" s="7"/>
      <c r="O59" s="7" t="s">
        <v>50</v>
      </c>
      <c r="P59" s="7" t="s">
        <v>311</v>
      </c>
      <c r="Q59" s="7" t="s">
        <v>311</v>
      </c>
      <c r="R59" s="7"/>
      <c r="S59" s="8" t="s">
        <v>312</v>
      </c>
      <c r="T59" s="8"/>
      <c r="U59" s="10"/>
    </row>
    <row r="60" spans="1:21" s="1" customFormat="1" ht="261" hidden="1">
      <c r="A60" s="143" t="s">
        <v>315</v>
      </c>
      <c r="B60" s="134" t="s">
        <v>7765</v>
      </c>
      <c r="C60" s="134" t="s">
        <v>29</v>
      </c>
      <c r="D60" s="134">
        <v>4000003598</v>
      </c>
      <c r="E60" s="81" t="s">
        <v>313</v>
      </c>
      <c r="F60" s="96" t="s">
        <v>7723</v>
      </c>
      <c r="G60" s="136" t="s">
        <v>1521</v>
      </c>
      <c r="H60" s="132" t="s">
        <v>2521</v>
      </c>
      <c r="I60" s="81" t="s">
        <v>7726</v>
      </c>
      <c r="J60" s="144" t="s">
        <v>7728</v>
      </c>
      <c r="K60" s="74" t="s">
        <v>42</v>
      </c>
      <c r="L60" s="144"/>
      <c r="M60" s="144"/>
      <c r="N60" s="132"/>
      <c r="O60" s="136" t="s">
        <v>180</v>
      </c>
      <c r="P60" s="137" t="s">
        <v>115</v>
      </c>
      <c r="Q60" s="136" t="s">
        <v>89</v>
      </c>
      <c r="R60" s="137" t="s">
        <v>115</v>
      </c>
      <c r="S60" s="136" t="s">
        <v>7796</v>
      </c>
      <c r="T60" s="144"/>
      <c r="U60" s="81"/>
    </row>
    <row r="61" spans="1:21" s="1" customFormat="1" ht="58" hidden="1">
      <c r="A61" s="7"/>
      <c r="B61" s="6" t="s">
        <v>7733</v>
      </c>
      <c r="C61" s="6" t="s">
        <v>29</v>
      </c>
      <c r="D61" s="41">
        <v>4000004770</v>
      </c>
      <c r="E61" s="10" t="s">
        <v>317</v>
      </c>
      <c r="F61" s="7" t="s">
        <v>7716</v>
      </c>
      <c r="G61" s="7" t="s">
        <v>1521</v>
      </c>
      <c r="H61" s="8" t="s">
        <v>40</v>
      </c>
      <c r="I61" s="8" t="s">
        <v>40</v>
      </c>
      <c r="J61" s="7"/>
      <c r="K61" s="7" t="s">
        <v>42</v>
      </c>
      <c r="L61" s="7"/>
      <c r="M61" s="7"/>
      <c r="N61" s="7" t="s">
        <v>83</v>
      </c>
      <c r="O61" s="7" t="s">
        <v>150</v>
      </c>
      <c r="P61" s="7" t="s">
        <v>121</v>
      </c>
      <c r="Q61" s="7" t="s">
        <v>213</v>
      </c>
      <c r="R61" s="7"/>
      <c r="S61" s="8" t="s">
        <v>318</v>
      </c>
      <c r="T61" s="8"/>
      <c r="U61" s="10"/>
    </row>
    <row r="62" spans="1:21" s="1" customFormat="1" ht="87" hidden="1">
      <c r="A62" s="7" t="s">
        <v>7797</v>
      </c>
      <c r="B62" s="6" t="s">
        <v>7715</v>
      </c>
      <c r="C62" s="6" t="s">
        <v>29</v>
      </c>
      <c r="D62" s="41">
        <v>4000004871</v>
      </c>
      <c r="E62" s="10" t="s">
        <v>319</v>
      </c>
      <c r="F62" s="7" t="s">
        <v>7716</v>
      </c>
      <c r="G62" s="7" t="s">
        <v>1521</v>
      </c>
      <c r="H62" s="8" t="s">
        <v>40</v>
      </c>
      <c r="I62" s="8" t="s">
        <v>40</v>
      </c>
      <c r="J62" s="7"/>
      <c r="K62" s="7" t="s">
        <v>233</v>
      </c>
      <c r="L62" s="7"/>
      <c r="M62" s="7"/>
      <c r="N62" s="7" t="s">
        <v>233</v>
      </c>
      <c r="O62" s="7" t="s">
        <v>150</v>
      </c>
      <c r="P62" s="7" t="s">
        <v>121</v>
      </c>
      <c r="Q62" s="7" t="s">
        <v>213</v>
      </c>
      <c r="R62" s="7"/>
      <c r="S62" s="8" t="s">
        <v>320</v>
      </c>
      <c r="T62" s="8"/>
      <c r="U62" s="10" t="s">
        <v>7798</v>
      </c>
    </row>
    <row r="63" spans="1:21" s="56" customFormat="1" ht="71.25" hidden="1" customHeight="1">
      <c r="A63" t="s">
        <v>277</v>
      </c>
      <c r="B63" s="73" t="s">
        <v>7733</v>
      </c>
      <c r="C63" s="53" t="s">
        <v>29</v>
      </c>
      <c r="D63" s="177">
        <v>4000004844</v>
      </c>
      <c r="E63" s="173" t="s">
        <v>7799</v>
      </c>
      <c r="F63" s="174" t="s">
        <v>7729</v>
      </c>
      <c r="G63" s="174" t="s">
        <v>1521</v>
      </c>
      <c r="H63" s="174" t="s">
        <v>7718</v>
      </c>
      <c r="I63" s="174" t="s">
        <v>268</v>
      </c>
      <c r="J63" s="52" t="s">
        <v>83</v>
      </c>
      <c r="K63" s="52" t="s">
        <v>233</v>
      </c>
      <c r="L63" s="52"/>
      <c r="M63" s="52"/>
      <c r="N63" s="52"/>
      <c r="O63" s="52" t="s">
        <v>222</v>
      </c>
      <c r="P63" s="52" t="s">
        <v>275</v>
      </c>
      <c r="Q63" s="52" t="s">
        <v>223</v>
      </c>
      <c r="R63" s="9" t="s">
        <v>61</v>
      </c>
      <c r="S63" s="33" t="s">
        <v>7800</v>
      </c>
      <c r="T63" s="54" t="s">
        <v>324</v>
      </c>
      <c r="U63" s="55"/>
    </row>
    <row r="64" spans="1:21" s="1" customFormat="1" ht="43.5" hidden="1">
      <c r="A64" s="10" t="s">
        <v>7801</v>
      </c>
      <c r="B64" s="10" t="s">
        <v>7733</v>
      </c>
      <c r="C64" s="10" t="s">
        <v>29</v>
      </c>
      <c r="D64" s="7">
        <v>4000004860</v>
      </c>
      <c r="E64" s="10" t="s">
        <v>327</v>
      </c>
      <c r="F64" s="10" t="s">
        <v>7716</v>
      </c>
      <c r="G64" s="10" t="s">
        <v>1521</v>
      </c>
      <c r="H64" s="10" t="s">
        <v>40</v>
      </c>
      <c r="I64" s="10" t="s">
        <v>40</v>
      </c>
      <c r="J64" s="10"/>
      <c r="K64" s="10" t="s">
        <v>328</v>
      </c>
      <c r="L64" s="10"/>
      <c r="M64" s="10"/>
      <c r="N64" s="10" t="s">
        <v>329</v>
      </c>
      <c r="O64" s="10" t="s">
        <v>50</v>
      </c>
      <c r="P64" s="10" t="s">
        <v>51</v>
      </c>
      <c r="Q64" s="10" t="s">
        <v>51</v>
      </c>
      <c r="R64" s="10"/>
      <c r="S64" s="10" t="s">
        <v>330</v>
      </c>
      <c r="T64" s="10"/>
      <c r="U64" s="10" t="s">
        <v>7802</v>
      </c>
    </row>
    <row r="65" spans="1:21" s="1" customFormat="1" ht="174" hidden="1">
      <c r="A65" s="10" t="s">
        <v>7803</v>
      </c>
      <c r="B65" s="10" t="s">
        <v>7715</v>
      </c>
      <c r="C65" s="10" t="s">
        <v>29</v>
      </c>
      <c r="D65" s="10">
        <v>4000004898</v>
      </c>
      <c r="E65" s="10" t="s">
        <v>332</v>
      </c>
      <c r="F65" s="10" t="s">
        <v>7716</v>
      </c>
      <c r="G65" s="10" t="s">
        <v>1521</v>
      </c>
      <c r="H65" s="10" t="s">
        <v>268</v>
      </c>
      <c r="I65" s="10" t="s">
        <v>7746</v>
      </c>
      <c r="J65" s="10"/>
      <c r="K65" s="10" t="s">
        <v>233</v>
      </c>
      <c r="L65" s="10"/>
      <c r="M65" s="10"/>
      <c r="N65" s="10"/>
      <c r="O65" s="10" t="s">
        <v>150</v>
      </c>
      <c r="P65" s="10" t="s">
        <v>234</v>
      </c>
      <c r="Q65" s="10" t="s">
        <v>234</v>
      </c>
      <c r="R65" s="10"/>
      <c r="S65" s="10" t="s">
        <v>333</v>
      </c>
      <c r="T65" s="10"/>
      <c r="U65" s="10" t="s">
        <v>7804</v>
      </c>
    </row>
    <row r="66" spans="1:21" s="1" customFormat="1" ht="275.5" hidden="1">
      <c r="A66" s="96" t="s">
        <v>7805</v>
      </c>
      <c r="B66" s="81" t="s">
        <v>7715</v>
      </c>
      <c r="C66" s="81" t="s">
        <v>29</v>
      </c>
      <c r="D66" s="81">
        <v>4000003855</v>
      </c>
      <c r="E66" s="81" t="s">
        <v>335</v>
      </c>
      <c r="F66" s="81" t="s">
        <v>7716</v>
      </c>
      <c r="G66" s="81" t="s">
        <v>7717</v>
      </c>
      <c r="H66" s="81" t="s">
        <v>40</v>
      </c>
      <c r="I66" s="81" t="s">
        <v>40</v>
      </c>
      <c r="J66" s="81"/>
      <c r="K66" s="81" t="s">
        <v>49</v>
      </c>
      <c r="L66" s="81"/>
      <c r="M66" s="81"/>
      <c r="N66" s="81" t="s">
        <v>42</v>
      </c>
      <c r="O66" s="81" t="s">
        <v>50</v>
      </c>
      <c r="P66" s="81" t="s">
        <v>51</v>
      </c>
      <c r="Q66" s="81" t="s">
        <v>89</v>
      </c>
      <c r="R66" s="81" t="s">
        <v>7729</v>
      </c>
      <c r="S66" s="81" t="s">
        <v>7806</v>
      </c>
      <c r="T66" s="81"/>
      <c r="U66" s="81" t="s">
        <v>7807</v>
      </c>
    </row>
    <row r="67" spans="1:21" s="1" customFormat="1" ht="101.5" hidden="1">
      <c r="A67" s="127" t="s">
        <v>87</v>
      </c>
      <c r="B67" s="74" t="s">
        <v>7765</v>
      </c>
      <c r="C67" s="74" t="s">
        <v>29</v>
      </c>
      <c r="D67" s="127">
        <v>4000004329</v>
      </c>
      <c r="E67" s="137" t="s">
        <v>338</v>
      </c>
      <c r="F67" s="127"/>
      <c r="G67" s="127" t="s">
        <v>1521</v>
      </c>
      <c r="H67" s="137" t="s">
        <v>40</v>
      </c>
      <c r="I67" s="81" t="s">
        <v>40</v>
      </c>
      <c r="J67" s="127"/>
      <c r="K67" s="127" t="s">
        <v>161</v>
      </c>
      <c r="L67" s="127"/>
      <c r="M67" s="127"/>
      <c r="N67" s="137" t="s">
        <v>203</v>
      </c>
      <c r="O67" s="127" t="s">
        <v>50</v>
      </c>
      <c r="P67" s="127" t="s">
        <v>51</v>
      </c>
      <c r="Q67" s="127" t="s">
        <v>89</v>
      </c>
      <c r="R67" s="127"/>
      <c r="S67" s="137" t="s">
        <v>7808</v>
      </c>
      <c r="T67" s="137"/>
      <c r="U67" s="127"/>
    </row>
    <row r="68" spans="1:21" s="1" customFormat="1" ht="72.5" hidden="1">
      <c r="A68" s="67" t="s">
        <v>343</v>
      </c>
      <c r="B68" s="12" t="s">
        <v>7765</v>
      </c>
      <c r="C68" s="12" t="s">
        <v>29</v>
      </c>
      <c r="D68" s="7">
        <v>4000004936</v>
      </c>
      <c r="E68" s="8" t="s">
        <v>340</v>
      </c>
      <c r="F68" s="7" t="s">
        <v>7723</v>
      </c>
      <c r="G68" s="7" t="s">
        <v>1521</v>
      </c>
      <c r="H68" s="8" t="s">
        <v>746</v>
      </c>
      <c r="I68" s="10" t="s">
        <v>7726</v>
      </c>
      <c r="J68" s="7"/>
      <c r="K68" s="7" t="s">
        <v>161</v>
      </c>
      <c r="L68" s="7"/>
      <c r="M68" s="7"/>
      <c r="N68" s="7"/>
      <c r="O68" s="7" t="s">
        <v>50</v>
      </c>
      <c r="P68" s="7" t="s">
        <v>51</v>
      </c>
      <c r="Q68" s="7" t="s">
        <v>51</v>
      </c>
      <c r="R68" s="7"/>
      <c r="S68" s="8" t="s">
        <v>7809</v>
      </c>
      <c r="T68" s="8"/>
      <c r="U68" s="7"/>
    </row>
    <row r="69" spans="1:21" s="1" customFormat="1" ht="261" hidden="1">
      <c r="A69" s="138" t="s">
        <v>7810</v>
      </c>
      <c r="B69" s="127" t="s">
        <v>7765</v>
      </c>
      <c r="C69" s="127" t="s">
        <v>29</v>
      </c>
      <c r="D69" s="127">
        <v>4000004946</v>
      </c>
      <c r="E69" s="127" t="s">
        <v>344</v>
      </c>
      <c r="F69" s="145" t="s">
        <v>7744</v>
      </c>
      <c r="G69" s="127" t="s">
        <v>1521</v>
      </c>
      <c r="H69" s="127" t="s">
        <v>2521</v>
      </c>
      <c r="I69" s="136" t="s">
        <v>7726</v>
      </c>
      <c r="J69" s="81" t="s">
        <v>329</v>
      </c>
      <c r="K69" s="127" t="s">
        <v>161</v>
      </c>
      <c r="L69" s="127"/>
      <c r="M69" s="127"/>
      <c r="N69" s="127"/>
      <c r="O69" s="127" t="s">
        <v>50</v>
      </c>
      <c r="P69" s="127" t="s">
        <v>51</v>
      </c>
      <c r="Q69" s="127" t="s">
        <v>89</v>
      </c>
      <c r="R69" s="127"/>
      <c r="S69" s="137" t="s">
        <v>7811</v>
      </c>
      <c r="T69" s="127"/>
      <c r="U69" s="127"/>
    </row>
    <row r="70" spans="1:21" s="1" customFormat="1" ht="58" hidden="1">
      <c r="A70" s="7" t="s">
        <v>350</v>
      </c>
      <c r="B70" s="6" t="s">
        <v>7765</v>
      </c>
      <c r="C70" s="6" t="s">
        <v>29</v>
      </c>
      <c r="D70" s="84">
        <v>4000004959</v>
      </c>
      <c r="E70" s="10" t="s">
        <v>348</v>
      </c>
      <c r="F70" s="7" t="s">
        <v>7723</v>
      </c>
      <c r="G70" s="7" t="s">
        <v>7717</v>
      </c>
      <c r="H70" s="8" t="s">
        <v>40</v>
      </c>
      <c r="I70" s="8" t="s">
        <v>40</v>
      </c>
      <c r="J70" s="7"/>
      <c r="K70" s="7" t="s">
        <v>161</v>
      </c>
      <c r="L70" s="7"/>
      <c r="M70" s="7"/>
      <c r="N70" s="7" t="s">
        <v>203</v>
      </c>
      <c r="O70" s="7" t="s">
        <v>150</v>
      </c>
      <c r="P70" s="7" t="s">
        <v>121</v>
      </c>
      <c r="Q70" s="7" t="s">
        <v>121</v>
      </c>
      <c r="R70" s="7" t="s">
        <v>52</v>
      </c>
      <c r="S70" s="8" t="s">
        <v>349</v>
      </c>
      <c r="T70" s="8"/>
      <c r="U70" s="7"/>
    </row>
    <row r="71" spans="1:21" s="1" customFormat="1" ht="145" hidden="1">
      <c r="A71" s="7" t="s">
        <v>354</v>
      </c>
      <c r="B71" s="6" t="s">
        <v>7715</v>
      </c>
      <c r="C71" s="6" t="s">
        <v>29</v>
      </c>
      <c r="D71" s="6">
        <v>4000004968</v>
      </c>
      <c r="E71" s="12" t="s">
        <v>351</v>
      </c>
      <c r="F71" s="7" t="s">
        <v>7723</v>
      </c>
      <c r="G71" s="7" t="s">
        <v>1521</v>
      </c>
      <c r="H71" s="8" t="s">
        <v>7718</v>
      </c>
      <c r="I71" s="8" t="s">
        <v>7726</v>
      </c>
      <c r="J71" s="7"/>
      <c r="K71" s="7" t="s">
        <v>161</v>
      </c>
      <c r="L71" s="7"/>
      <c r="M71" s="7"/>
      <c r="N71" s="7"/>
      <c r="O71" s="7" t="s">
        <v>92</v>
      </c>
      <c r="P71" s="7" t="s">
        <v>93</v>
      </c>
      <c r="Q71" s="7" t="s">
        <v>352</v>
      </c>
      <c r="R71" s="7"/>
      <c r="S71" s="8" t="s">
        <v>7812</v>
      </c>
      <c r="T71" s="8"/>
      <c r="U71" s="7"/>
    </row>
    <row r="72" spans="1:21" s="1" customFormat="1" hidden="1">
      <c r="A72" s="7" t="s">
        <v>360</v>
      </c>
      <c r="B72" s="6"/>
      <c r="C72" s="6" t="s">
        <v>29</v>
      </c>
      <c r="D72" s="64">
        <v>4000004563</v>
      </c>
      <c r="E72" s="8"/>
      <c r="F72" s="7"/>
      <c r="G72" s="7"/>
      <c r="H72" s="8" t="s">
        <v>403</v>
      </c>
      <c r="I72" s="8" t="s">
        <v>40</v>
      </c>
      <c r="J72" s="7"/>
      <c r="K72" s="7" t="s">
        <v>126</v>
      </c>
      <c r="L72" s="7"/>
      <c r="M72" s="7"/>
      <c r="N72" s="7" t="s">
        <v>126</v>
      </c>
      <c r="O72" s="7" t="s">
        <v>50</v>
      </c>
      <c r="P72" s="7"/>
      <c r="Q72" s="7"/>
      <c r="R72" s="7"/>
      <c r="S72" s="8"/>
      <c r="T72" s="8"/>
      <c r="U72" s="7"/>
    </row>
    <row r="73" spans="1:21" s="1" customFormat="1" ht="29" hidden="1">
      <c r="A73" s="7" t="s">
        <v>360</v>
      </c>
      <c r="B73" s="6" t="s">
        <v>7715</v>
      </c>
      <c r="C73" s="6" t="s">
        <v>29</v>
      </c>
      <c r="D73" s="6">
        <v>4000004909</v>
      </c>
      <c r="E73" s="8" t="s">
        <v>357</v>
      </c>
      <c r="F73" s="7" t="s">
        <v>7723</v>
      </c>
      <c r="G73" s="7" t="s">
        <v>1521</v>
      </c>
      <c r="H73" s="8" t="s">
        <v>7718</v>
      </c>
      <c r="I73" s="8" t="s">
        <v>7746</v>
      </c>
      <c r="J73" s="7" t="s">
        <v>329</v>
      </c>
      <c r="K73" s="7" t="s">
        <v>329</v>
      </c>
      <c r="L73" s="7"/>
      <c r="M73" s="7"/>
      <c r="N73" s="7"/>
      <c r="O73" s="7" t="s">
        <v>150</v>
      </c>
      <c r="P73" s="7" t="s">
        <v>234</v>
      </c>
      <c r="Q73" s="7"/>
      <c r="R73" s="7"/>
      <c r="S73" s="8" t="s">
        <v>359</v>
      </c>
      <c r="T73" s="8"/>
      <c r="U73" s="7"/>
    </row>
    <row r="74" spans="1:21" s="1" customFormat="1" hidden="1">
      <c r="A74" s="7" t="s">
        <v>360</v>
      </c>
      <c r="B74" s="6" t="s">
        <v>7715</v>
      </c>
      <c r="C74" s="6" t="s">
        <v>29</v>
      </c>
      <c r="D74" s="6">
        <v>4000004029</v>
      </c>
      <c r="E74" s="8" t="s">
        <v>361</v>
      </c>
      <c r="F74" s="7" t="s">
        <v>7716</v>
      </c>
      <c r="G74" s="7" t="s">
        <v>7717</v>
      </c>
      <c r="H74" s="8" t="s">
        <v>403</v>
      </c>
      <c r="I74" s="8" t="s">
        <v>40</v>
      </c>
      <c r="J74" s="7" t="s">
        <v>7813</v>
      </c>
      <c r="K74" s="7" t="s">
        <v>329</v>
      </c>
      <c r="L74" s="7"/>
      <c r="M74" s="7"/>
      <c r="N74" s="7" t="s">
        <v>329</v>
      </c>
      <c r="O74" s="7" t="s">
        <v>50</v>
      </c>
      <c r="P74" s="7" t="s">
        <v>51</v>
      </c>
      <c r="Q74" s="7" t="s">
        <v>51</v>
      </c>
      <c r="R74" s="7" t="s">
        <v>115</v>
      </c>
      <c r="S74" s="8"/>
      <c r="T74" s="8"/>
      <c r="U74" s="7"/>
    </row>
    <row r="75" spans="1:21" s="1" customFormat="1" ht="29" hidden="1">
      <c r="A75" s="7" t="s">
        <v>364</v>
      </c>
      <c r="B75" s="6" t="s">
        <v>7715</v>
      </c>
      <c r="C75" s="6" t="s">
        <v>29</v>
      </c>
      <c r="D75" s="6">
        <v>4000003693</v>
      </c>
      <c r="E75" s="8" t="s">
        <v>7814</v>
      </c>
      <c r="F75" s="7" t="s">
        <v>7716</v>
      </c>
      <c r="G75" s="7" t="s">
        <v>7717</v>
      </c>
      <c r="H75" s="8" t="s">
        <v>2521</v>
      </c>
      <c r="I75" s="8" t="s">
        <v>7746</v>
      </c>
      <c r="J75" s="7" t="s">
        <v>7815</v>
      </c>
      <c r="K75" s="7"/>
      <c r="L75" s="7"/>
      <c r="M75" s="7"/>
      <c r="N75" s="7"/>
      <c r="O75" s="7" t="s">
        <v>50</v>
      </c>
      <c r="P75" s="7" t="s">
        <v>198</v>
      </c>
      <c r="Q75" s="7"/>
      <c r="R75" s="7"/>
      <c r="S75" s="8" t="s">
        <v>363</v>
      </c>
      <c r="T75" s="8"/>
      <c r="U75" s="7"/>
    </row>
    <row r="76" spans="1:21" s="1" customFormat="1" ht="29" hidden="1">
      <c r="A76" s="7" t="s">
        <v>360</v>
      </c>
      <c r="B76" s="6" t="s">
        <v>7715</v>
      </c>
      <c r="C76" s="6" t="s">
        <v>29</v>
      </c>
      <c r="D76" s="6">
        <v>4000003332</v>
      </c>
      <c r="E76" s="8" t="s">
        <v>365</v>
      </c>
      <c r="F76" s="7" t="s">
        <v>7723</v>
      </c>
      <c r="G76" s="7" t="s">
        <v>7717</v>
      </c>
      <c r="H76" s="8" t="s">
        <v>403</v>
      </c>
      <c r="I76" s="8" t="s">
        <v>40</v>
      </c>
      <c r="J76" s="7" t="s">
        <v>7719</v>
      </c>
      <c r="K76" s="7" t="s">
        <v>126</v>
      </c>
      <c r="L76" s="7"/>
      <c r="M76" s="7"/>
      <c r="N76" s="7" t="s">
        <v>126</v>
      </c>
      <c r="O76" s="7" t="s">
        <v>150</v>
      </c>
      <c r="P76" s="7" t="s">
        <v>384</v>
      </c>
      <c r="Q76" s="7" t="s">
        <v>384</v>
      </c>
      <c r="R76" s="7"/>
      <c r="S76" s="8"/>
      <c r="T76" s="8"/>
      <c r="U76" s="7"/>
    </row>
    <row r="77" spans="1:21" s="1" customFormat="1" ht="72.5" hidden="1">
      <c r="A77" s="7"/>
      <c r="B77" s="6" t="s">
        <v>7765</v>
      </c>
      <c r="C77" s="6" t="s">
        <v>29</v>
      </c>
      <c r="D77" s="6">
        <v>4000004978</v>
      </c>
      <c r="E77" s="8" t="s">
        <v>366</v>
      </c>
      <c r="F77" s="7" t="s">
        <v>7744</v>
      </c>
      <c r="G77" s="7" t="s">
        <v>1521</v>
      </c>
      <c r="H77" s="8" t="s">
        <v>40</v>
      </c>
      <c r="I77" s="8" t="s">
        <v>40</v>
      </c>
      <c r="J77" s="7"/>
      <c r="K77" s="7" t="s">
        <v>203</v>
      </c>
      <c r="L77" s="7"/>
      <c r="M77" s="7"/>
      <c r="N77" s="7" t="s">
        <v>404</v>
      </c>
      <c r="O77" s="7" t="s">
        <v>33</v>
      </c>
      <c r="P77" s="7" t="s">
        <v>296</v>
      </c>
      <c r="Q77" s="7" t="s">
        <v>367</v>
      </c>
      <c r="R77" s="7"/>
      <c r="S77" s="8" t="s">
        <v>368</v>
      </c>
      <c r="T77" s="8"/>
      <c r="U77" s="7"/>
    </row>
    <row r="78" spans="1:21" s="1" customFormat="1" ht="145" hidden="1">
      <c r="A78" s="127"/>
      <c r="B78" s="139" t="s">
        <v>7715</v>
      </c>
      <c r="C78" s="139" t="s">
        <v>29</v>
      </c>
      <c r="D78" s="178">
        <v>4000005011</v>
      </c>
      <c r="E78" s="178" t="s">
        <v>369</v>
      </c>
      <c r="F78" s="127" t="s">
        <v>7716</v>
      </c>
      <c r="G78" s="127" t="s">
        <v>1521</v>
      </c>
      <c r="H78" s="137" t="s">
        <v>40</v>
      </c>
      <c r="I78" s="136" t="s">
        <v>40</v>
      </c>
      <c r="J78" s="127"/>
      <c r="K78" s="127" t="s">
        <v>203</v>
      </c>
      <c r="L78" s="127"/>
      <c r="M78" s="127"/>
      <c r="N78" s="127"/>
      <c r="O78" s="127" t="s">
        <v>50</v>
      </c>
      <c r="P78" s="127" t="s">
        <v>51</v>
      </c>
      <c r="Q78" s="127" t="s">
        <v>89</v>
      </c>
      <c r="R78" s="127"/>
      <c r="S78" s="137" t="s">
        <v>7816</v>
      </c>
      <c r="T78" s="137"/>
      <c r="U78" s="127"/>
    </row>
    <row r="79" spans="1:21" s="1" customFormat="1" ht="26.25" hidden="1" customHeight="1">
      <c r="A79" s="67" t="s">
        <v>7817</v>
      </c>
      <c r="B79" s="6" t="s">
        <v>7765</v>
      </c>
      <c r="C79" s="6" t="s">
        <v>29</v>
      </c>
      <c r="D79" s="179">
        <v>4000003493</v>
      </c>
      <c r="E79" s="180" t="s">
        <v>1794</v>
      </c>
      <c r="F79" s="7" t="s">
        <v>7716</v>
      </c>
      <c r="G79" s="7" t="s">
        <v>1521</v>
      </c>
      <c r="H79" s="8" t="s">
        <v>7718</v>
      </c>
      <c r="I79" s="8" t="s">
        <v>7726</v>
      </c>
      <c r="J79" s="7" t="s">
        <v>7818</v>
      </c>
      <c r="K79" s="7" t="s">
        <v>203</v>
      </c>
      <c r="L79" s="7"/>
      <c r="M79" s="7"/>
      <c r="N79" s="7"/>
      <c r="O79" s="7" t="s">
        <v>92</v>
      </c>
      <c r="P79" s="7" t="s">
        <v>93</v>
      </c>
      <c r="Q79" s="7" t="s">
        <v>352</v>
      </c>
      <c r="R79" s="7"/>
      <c r="S79" s="8" t="s">
        <v>7819</v>
      </c>
      <c r="T79" s="8"/>
      <c r="U79" s="7"/>
    </row>
    <row r="80" spans="1:21" s="1" customFormat="1" ht="17.25" hidden="1" customHeight="1">
      <c r="A80" s="7" t="s">
        <v>7820</v>
      </c>
      <c r="B80" s="6" t="s">
        <v>7715</v>
      </c>
      <c r="C80" s="6" t="s">
        <v>29</v>
      </c>
      <c r="D80" s="179">
        <v>4000005010</v>
      </c>
      <c r="E80" t="s">
        <v>374</v>
      </c>
      <c r="F80" s="7" t="s">
        <v>7716</v>
      </c>
      <c r="G80" s="7" t="s">
        <v>1521</v>
      </c>
      <c r="H80" s="8" t="s">
        <v>7718</v>
      </c>
      <c r="I80" s="18" t="s">
        <v>40</v>
      </c>
      <c r="J80" s="7"/>
      <c r="K80" s="7" t="s">
        <v>203</v>
      </c>
      <c r="L80" s="7"/>
      <c r="M80" s="7"/>
      <c r="N80" s="7"/>
      <c r="O80" s="7" t="s">
        <v>92</v>
      </c>
      <c r="P80" s="7" t="s">
        <v>93</v>
      </c>
      <c r="Q80" s="7" t="s">
        <v>352</v>
      </c>
      <c r="R80" s="7"/>
      <c r="S80" s="8" t="s">
        <v>375</v>
      </c>
      <c r="T80" s="8"/>
      <c r="U80" s="7"/>
    </row>
    <row r="81" spans="1:21" s="47" customFormat="1" ht="87" hidden="1">
      <c r="A81" s="69" t="s">
        <v>7821</v>
      </c>
      <c r="B81" s="166" t="s">
        <v>7765</v>
      </c>
      <c r="C81" s="166" t="s">
        <v>29</v>
      </c>
      <c r="D81" s="65">
        <v>4000002962</v>
      </c>
      <c r="E81" s="181" t="s">
        <v>376</v>
      </c>
      <c r="F81" s="168" t="s">
        <v>7716</v>
      </c>
      <c r="G81" s="168" t="s">
        <v>7717</v>
      </c>
      <c r="H81" s="182" t="s">
        <v>715</v>
      </c>
      <c r="I81" s="149" t="s">
        <v>7734</v>
      </c>
      <c r="J81" s="150" t="s">
        <v>7822</v>
      </c>
      <c r="K81" s="150" t="s">
        <v>329</v>
      </c>
      <c r="L81" s="168"/>
      <c r="M81" s="168"/>
      <c r="N81" s="168"/>
      <c r="O81" s="168" t="s">
        <v>222</v>
      </c>
      <c r="P81" s="150" t="s">
        <v>198</v>
      </c>
      <c r="Q81" s="168" t="s">
        <v>223</v>
      </c>
      <c r="R81" s="168"/>
      <c r="S81" s="76" t="s">
        <v>7823</v>
      </c>
      <c r="T81" s="166"/>
      <c r="U81" s="65" t="s">
        <v>7824</v>
      </c>
    </row>
    <row r="82" spans="1:21" s="1" customFormat="1" ht="116" hidden="1">
      <c r="A82" s="68" t="s">
        <v>387</v>
      </c>
      <c r="B82" s="6" t="s">
        <v>7733</v>
      </c>
      <c r="C82" s="6" t="s">
        <v>29</v>
      </c>
      <c r="D82" s="6">
        <v>4000005118</v>
      </c>
      <c r="E82" s="8" t="s">
        <v>381</v>
      </c>
      <c r="F82" s="7" t="s">
        <v>7716</v>
      </c>
      <c r="G82" s="7" t="s">
        <v>1521</v>
      </c>
      <c r="H82" s="8" t="s">
        <v>7718</v>
      </c>
      <c r="I82" s="8" t="s">
        <v>2472</v>
      </c>
      <c r="J82" s="7"/>
      <c r="K82" s="7" t="s">
        <v>382</v>
      </c>
      <c r="L82" s="7"/>
      <c r="M82" s="7"/>
      <c r="N82" s="7"/>
      <c r="O82" s="7" t="s">
        <v>383</v>
      </c>
      <c r="P82" s="7" t="s">
        <v>384</v>
      </c>
      <c r="Q82" s="7" t="s">
        <v>384</v>
      </c>
      <c r="R82" s="7"/>
      <c r="S82" s="59" t="s">
        <v>7825</v>
      </c>
      <c r="T82" s="8"/>
      <c r="U82" s="7"/>
    </row>
    <row r="83" spans="1:21" ht="87" hidden="1">
      <c r="A83" s="70" t="s">
        <v>392</v>
      </c>
      <c r="B83" s="43" t="s">
        <v>7733</v>
      </c>
      <c r="C83" s="43" t="s">
        <v>29</v>
      </c>
      <c r="D83" s="43">
        <v>4000005096</v>
      </c>
      <c r="E83" s="59" t="s">
        <v>389</v>
      </c>
      <c r="F83" s="60" t="s">
        <v>7723</v>
      </c>
      <c r="G83" s="60" t="s">
        <v>1521</v>
      </c>
      <c r="H83" s="59" t="s">
        <v>40</v>
      </c>
      <c r="I83" s="59" t="s">
        <v>40</v>
      </c>
      <c r="J83" t="s">
        <v>7826</v>
      </c>
      <c r="K83" s="7" t="s">
        <v>382</v>
      </c>
      <c r="L83" s="60"/>
      <c r="M83" s="60"/>
      <c r="N83" s="7" t="s">
        <v>382</v>
      </c>
      <c r="O83" s="60" t="s">
        <v>59</v>
      </c>
      <c r="P83" s="60" t="s">
        <v>142</v>
      </c>
      <c r="Q83" s="60" t="s">
        <v>142</v>
      </c>
      <c r="R83" s="60"/>
      <c r="S83" s="59" t="s">
        <v>390</v>
      </c>
      <c r="T83" s="59"/>
      <c r="U83" s="60"/>
    </row>
    <row r="84" spans="1:21" ht="58" hidden="1">
      <c r="A84" s="60" t="s">
        <v>396</v>
      </c>
      <c r="B84" s="43" t="s">
        <v>7765</v>
      </c>
      <c r="C84" s="43" t="s">
        <v>29</v>
      </c>
      <c r="D84" s="183">
        <v>4000001281</v>
      </c>
      <c r="E84" s="59" t="s">
        <v>393</v>
      </c>
      <c r="F84" s="60" t="s">
        <v>7716</v>
      </c>
      <c r="G84" s="60" t="s">
        <v>7717</v>
      </c>
      <c r="H84" s="59" t="s">
        <v>7718</v>
      </c>
      <c r="I84" t="s">
        <v>268</v>
      </c>
      <c r="J84" s="60" t="s">
        <v>7766</v>
      </c>
      <c r="K84" t="s">
        <v>382</v>
      </c>
      <c r="L84" s="60"/>
      <c r="M84" s="60"/>
      <c r="N84" s="60"/>
      <c r="O84" s="60" t="s">
        <v>92</v>
      </c>
      <c r="P84" s="60" t="s">
        <v>93</v>
      </c>
      <c r="Q84" s="60" t="s">
        <v>93</v>
      </c>
      <c r="R84" s="60"/>
      <c r="S84" s="59" t="s">
        <v>7827</v>
      </c>
      <c r="T84" s="59"/>
      <c r="U84" s="60"/>
    </row>
    <row r="85" spans="1:21" hidden="1">
      <c r="A85" s="60"/>
      <c r="B85" s="43" t="s">
        <v>7733</v>
      </c>
      <c r="C85" s="43" t="s">
        <v>29</v>
      </c>
      <c r="D85" s="43">
        <v>4000004887</v>
      </c>
      <c r="E85" s="61"/>
      <c r="F85" s="60" t="s">
        <v>7716</v>
      </c>
      <c r="G85" s="60" t="s">
        <v>1521</v>
      </c>
      <c r="H85" s="59" t="s">
        <v>40</v>
      </c>
      <c r="I85" s="59" t="s">
        <v>40</v>
      </c>
      <c r="J85" s="60"/>
      <c r="K85" s="60" t="s">
        <v>203</v>
      </c>
      <c r="L85" s="60"/>
      <c r="M85" s="60"/>
      <c r="N85" s="60" t="s">
        <v>203</v>
      </c>
      <c r="O85" s="60" t="s">
        <v>59</v>
      </c>
      <c r="P85" s="60" t="s">
        <v>296</v>
      </c>
      <c r="Q85" s="60" t="s">
        <v>398</v>
      </c>
      <c r="R85" s="60"/>
      <c r="S85" s="59" t="s">
        <v>399</v>
      </c>
      <c r="T85" s="59"/>
      <c r="U85" s="60"/>
    </row>
    <row r="86" spans="1:21" ht="43.5" hidden="1">
      <c r="A86" t="s">
        <v>407</v>
      </c>
      <c r="B86" s="43" t="s">
        <v>7765</v>
      </c>
      <c r="C86" s="43" t="s">
        <v>29</v>
      </c>
      <c r="D86" s="43">
        <v>4000003240</v>
      </c>
      <c r="E86" s="82" t="s">
        <v>402</v>
      </c>
      <c r="F86" s="60" t="s">
        <v>7716</v>
      </c>
      <c r="G86" s="60" t="s">
        <v>1521</v>
      </c>
      <c r="H86" t="s">
        <v>2521</v>
      </c>
      <c r="I86" t="s">
        <v>7726</v>
      </c>
      <c r="J86" s="60"/>
      <c r="K86" s="60" t="s">
        <v>404</v>
      </c>
      <c r="L86" s="60"/>
      <c r="M86" s="60"/>
      <c r="N86" s="60"/>
      <c r="O86" s="60" t="s">
        <v>59</v>
      </c>
      <c r="P86" s="60" t="s">
        <v>142</v>
      </c>
      <c r="Q86" s="60" t="s">
        <v>142</v>
      </c>
      <c r="R86" s="60"/>
      <c r="S86" s="59" t="s">
        <v>405</v>
      </c>
      <c r="T86" s="59"/>
      <c r="U86" s="60"/>
    </row>
    <row r="87" spans="1:21" ht="159.5" hidden="1">
      <c r="A87" s="146" t="s">
        <v>7828</v>
      </c>
      <c r="B87" s="43" t="s">
        <v>7765</v>
      </c>
      <c r="C87" s="43" t="s">
        <v>29</v>
      </c>
      <c r="D87" s="86">
        <v>4000005008</v>
      </c>
      <c r="E87" s="10" t="s">
        <v>409</v>
      </c>
      <c r="F87" s="60" t="s">
        <v>7716</v>
      </c>
      <c r="G87" s="60" t="s">
        <v>1521</v>
      </c>
      <c r="H87" s="59" t="s">
        <v>7718</v>
      </c>
      <c r="I87" s="59" t="s">
        <v>268</v>
      </c>
      <c r="J87" s="60"/>
      <c r="K87" s="60" t="s">
        <v>382</v>
      </c>
      <c r="L87" s="60"/>
      <c r="M87" s="60"/>
      <c r="N87" s="60"/>
      <c r="O87" s="60" t="s">
        <v>59</v>
      </c>
      <c r="P87" s="60" t="s">
        <v>142</v>
      </c>
      <c r="Q87" s="60" t="s">
        <v>193</v>
      </c>
      <c r="R87" s="60"/>
      <c r="S87" s="59" t="s">
        <v>7829</v>
      </c>
      <c r="T87" s="59"/>
      <c r="U87" s="60"/>
    </row>
    <row r="88" spans="1:21" ht="72.5" hidden="1">
      <c r="A88" s="69" t="s">
        <v>418</v>
      </c>
      <c r="B88" s="43" t="s">
        <v>7733</v>
      </c>
      <c r="C88" s="43" t="s">
        <v>29</v>
      </c>
      <c r="D88" s="43">
        <v>4000005100</v>
      </c>
      <c r="E88" s="12" t="s">
        <v>415</v>
      </c>
      <c r="F88" t="s">
        <v>7723</v>
      </c>
      <c r="G88" s="60" t="s">
        <v>1521</v>
      </c>
      <c r="H88" s="59" t="s">
        <v>40</v>
      </c>
      <c r="I88" s="59" t="s">
        <v>40</v>
      </c>
      <c r="J88" t="s">
        <v>382</v>
      </c>
      <c r="K88" s="60" t="s">
        <v>382</v>
      </c>
      <c r="L88" s="60"/>
      <c r="M88" s="60"/>
      <c r="N88" s="60"/>
      <c r="O88" s="60" t="s">
        <v>59</v>
      </c>
      <c r="P88" s="60" t="s">
        <v>142</v>
      </c>
      <c r="Q88" s="60" t="s">
        <v>142</v>
      </c>
      <c r="R88" s="9" t="s">
        <v>61</v>
      </c>
      <c r="S88" s="59" t="s">
        <v>416</v>
      </c>
      <c r="T88" t="s">
        <v>417</v>
      </c>
      <c r="U88" s="60"/>
    </row>
    <row r="89" spans="1:21" ht="29" hidden="1">
      <c r="A89" s="60"/>
      <c r="B89" s="140" t="s">
        <v>7733</v>
      </c>
      <c r="C89" s="140" t="s">
        <v>29</v>
      </c>
      <c r="D89" s="43">
        <v>4000005137</v>
      </c>
      <c r="E89" s="66" t="s">
        <v>419</v>
      </c>
      <c r="F89" s="176" t="s">
        <v>7716</v>
      </c>
      <c r="G89" s="176" t="s">
        <v>1521</v>
      </c>
      <c r="H89" s="184" t="s">
        <v>7718</v>
      </c>
      <c r="I89" s="184" t="s">
        <v>7726</v>
      </c>
      <c r="J89" s="60"/>
      <c r="K89" s="60" t="s">
        <v>382</v>
      </c>
      <c r="L89" s="60"/>
      <c r="M89" s="60"/>
      <c r="N89" s="60"/>
      <c r="O89" s="176" t="s">
        <v>33</v>
      </c>
      <c r="P89" s="176" t="s">
        <v>93</v>
      </c>
      <c r="Q89" s="176" t="s">
        <v>34</v>
      </c>
      <c r="R89" s="60"/>
      <c r="S89" t="s">
        <v>7830</v>
      </c>
      <c r="T89" s="59"/>
      <c r="U89" s="60"/>
    </row>
    <row r="90" spans="1:21" ht="87" hidden="1">
      <c r="A90" t="s">
        <v>426</v>
      </c>
      <c r="B90" s="1" t="s">
        <v>7765</v>
      </c>
      <c r="C90" s="6" t="s">
        <v>29</v>
      </c>
      <c r="D90" s="72">
        <v>4000001276</v>
      </c>
      <c r="E90" s="7" t="s">
        <v>423</v>
      </c>
      <c r="F90" s="60" t="s">
        <v>7744</v>
      </c>
      <c r="G90" s="7" t="s">
        <v>7717</v>
      </c>
      <c r="H90" s="7" t="s">
        <v>7718</v>
      </c>
      <c r="I90" s="7" t="s">
        <v>268</v>
      </c>
      <c r="J90" s="7" t="s">
        <v>7766</v>
      </c>
      <c r="K90" s="7" t="s">
        <v>161</v>
      </c>
      <c r="L90" s="60"/>
      <c r="M90" s="60"/>
      <c r="N90" s="60"/>
      <c r="O90" s="7" t="s">
        <v>92</v>
      </c>
      <c r="P90" s="7" t="s">
        <v>93</v>
      </c>
      <c r="Q90" s="7" t="s">
        <v>93</v>
      </c>
      <c r="R90" s="7" t="s">
        <v>115</v>
      </c>
      <c r="S90" s="59" t="s">
        <v>7831</v>
      </c>
      <c r="T90" s="59"/>
      <c r="U90" s="60"/>
    </row>
    <row r="91" spans="1:21" hidden="1">
      <c r="A91" t="s">
        <v>431</v>
      </c>
      <c r="B91" t="s">
        <v>7765</v>
      </c>
      <c r="C91" s="75" t="s">
        <v>29</v>
      </c>
      <c r="D91" s="140">
        <v>4000001167</v>
      </c>
      <c r="E91" t="s">
        <v>428</v>
      </c>
      <c r="F91" t="s">
        <v>7744</v>
      </c>
      <c r="G91" t="s">
        <v>7717</v>
      </c>
      <c r="H91" t="s">
        <v>403</v>
      </c>
      <c r="I91" s="185" t="s">
        <v>268</v>
      </c>
      <c r="J91" s="186"/>
      <c r="K91" s="186" t="s">
        <v>404</v>
      </c>
      <c r="L91" s="186"/>
      <c r="M91" s="186"/>
      <c r="N91" s="186"/>
      <c r="O91" s="186" t="s">
        <v>150</v>
      </c>
      <c r="P91" s="186"/>
      <c r="Q91" s="186" t="s">
        <v>34</v>
      </c>
      <c r="R91" t="s">
        <v>115</v>
      </c>
      <c r="S91" s="185" t="s">
        <v>7832</v>
      </c>
      <c r="T91" s="185"/>
      <c r="U91" s="186"/>
    </row>
    <row r="92" spans="1:21" s="62" customFormat="1" ht="29" hidden="1">
      <c r="A92" s="123" t="s">
        <v>435</v>
      </c>
      <c r="B92" s="140" t="s">
        <v>7754</v>
      </c>
      <c r="C92" s="140" t="s">
        <v>29</v>
      </c>
      <c r="D92" s="140">
        <v>4000005123</v>
      </c>
      <c r="E92" s="140" t="s">
        <v>433</v>
      </c>
      <c r="F92" s="176" t="s">
        <v>7716</v>
      </c>
      <c r="G92" s="176" t="s">
        <v>1521</v>
      </c>
      <c r="H92" s="184" t="s">
        <v>40</v>
      </c>
      <c r="I92" s="184" t="s">
        <v>40</v>
      </c>
      <c r="J92" s="176" t="s">
        <v>382</v>
      </c>
      <c r="K92" s="176" t="s">
        <v>382</v>
      </c>
      <c r="L92" s="176"/>
      <c r="M92" s="176"/>
      <c r="N92" s="176"/>
      <c r="O92" s="176" t="s">
        <v>67</v>
      </c>
      <c r="P92" s="176" t="s">
        <v>51</v>
      </c>
      <c r="Q92" s="176" t="s">
        <v>68</v>
      </c>
      <c r="R92" s="176"/>
      <c r="S92" s="184" t="s">
        <v>7833</v>
      </c>
      <c r="T92" s="184"/>
      <c r="U92" s="176"/>
    </row>
    <row r="93" spans="1:21" ht="87" hidden="1">
      <c r="A93" s="187"/>
      <c r="B93" s="187" t="s">
        <v>7754</v>
      </c>
      <c r="C93" s="187" t="s">
        <v>436</v>
      </c>
      <c r="D93" s="187">
        <v>4000005070</v>
      </c>
      <c r="E93" s="188" t="s">
        <v>437</v>
      </c>
      <c r="F93" s="189" t="s">
        <v>7716</v>
      </c>
      <c r="G93" s="189" t="s">
        <v>1521</v>
      </c>
      <c r="H93" s="190" t="s">
        <v>403</v>
      </c>
      <c r="I93" s="8" t="s">
        <v>40</v>
      </c>
      <c r="J93" s="189" t="s">
        <v>404</v>
      </c>
      <c r="K93" s="189" t="s">
        <v>438</v>
      </c>
      <c r="L93" s="189"/>
      <c r="M93" s="189"/>
      <c r="N93" s="189" t="s">
        <v>439</v>
      </c>
      <c r="O93" s="189" t="s">
        <v>50</v>
      </c>
      <c r="P93" s="189" t="s">
        <v>51</v>
      </c>
      <c r="Q93" s="189" t="s">
        <v>440</v>
      </c>
      <c r="R93" s="189"/>
      <c r="S93" s="190" t="s">
        <v>441</v>
      </c>
      <c r="T93" s="190"/>
      <c r="U93" s="191"/>
    </row>
    <row r="94" spans="1:21" ht="29" hidden="1">
      <c r="A94" t="s">
        <v>445</v>
      </c>
      <c r="B94" s="140" t="s">
        <v>7733</v>
      </c>
      <c r="C94" s="140" t="s">
        <v>29</v>
      </c>
      <c r="D94" s="140">
        <v>4000005128</v>
      </c>
      <c r="E94" s="184" t="s">
        <v>442</v>
      </c>
      <c r="F94" s="176" t="s">
        <v>7716</v>
      </c>
      <c r="G94" s="176" t="s">
        <v>1521</v>
      </c>
      <c r="H94" s="184" t="s">
        <v>7718</v>
      </c>
      <c r="I94" t="s">
        <v>7726</v>
      </c>
      <c r="J94" s="176" t="s">
        <v>382</v>
      </c>
      <c r="K94" s="176" t="s">
        <v>382</v>
      </c>
      <c r="L94" s="176"/>
      <c r="M94" s="176"/>
      <c r="N94" s="176"/>
      <c r="O94" s="176" t="s">
        <v>150</v>
      </c>
      <c r="P94" s="176" t="s">
        <v>384</v>
      </c>
      <c r="Q94" s="176" t="s">
        <v>213</v>
      </c>
      <c r="R94" s="176"/>
      <c r="S94" s="184" t="s">
        <v>7834</v>
      </c>
      <c r="T94" s="184"/>
      <c r="U94" s="60"/>
    </row>
    <row r="95" spans="1:21" hidden="1">
      <c r="A95" s="192" t="s">
        <v>7835</v>
      </c>
      <c r="B95" s="6" t="s">
        <v>7765</v>
      </c>
      <c r="C95" s="6" t="s">
        <v>29</v>
      </c>
      <c r="D95" s="175" t="s">
        <v>7790</v>
      </c>
      <c r="E95" s="63" t="s">
        <v>7836</v>
      </c>
      <c r="F95" s="176" t="s">
        <v>7716</v>
      </c>
      <c r="G95" s="176" t="s">
        <v>1521</v>
      </c>
      <c r="H95" s="193" t="s">
        <v>7718</v>
      </c>
      <c r="I95" s="184" t="s">
        <v>40</v>
      </c>
      <c r="J95" s="176" t="s">
        <v>42</v>
      </c>
      <c r="K95" s="176" t="s">
        <v>42</v>
      </c>
      <c r="L95" s="176"/>
      <c r="M95" s="176"/>
      <c r="N95" s="176"/>
      <c r="O95" s="176" t="s">
        <v>59</v>
      </c>
      <c r="P95" s="176" t="s">
        <v>142</v>
      </c>
      <c r="Q95" s="176" t="s">
        <v>142</v>
      </c>
      <c r="R95" s="176" t="s">
        <v>52</v>
      </c>
      <c r="S95" s="184"/>
      <c r="T95" s="184"/>
      <c r="U95" s="85"/>
    </row>
    <row r="96" spans="1:21" hidden="1">
      <c r="A96" s="71" t="s">
        <v>448</v>
      </c>
      <c r="B96" s="140" t="s">
        <v>7765</v>
      </c>
      <c r="C96" s="140" t="s">
        <v>29</v>
      </c>
      <c r="D96" s="175">
        <v>4000001209</v>
      </c>
      <c r="E96" s="74" t="s">
        <v>446</v>
      </c>
      <c r="F96" s="63" t="s">
        <v>7744</v>
      </c>
      <c r="G96" s="63" t="s">
        <v>7717</v>
      </c>
      <c r="H96" s="63" t="s">
        <v>2521</v>
      </c>
      <c r="I96" s="63" t="s">
        <v>268</v>
      </c>
      <c r="J96" s="63" t="s">
        <v>7837</v>
      </c>
      <c r="K96" s="63" t="s">
        <v>203</v>
      </c>
      <c r="L96" s="176"/>
      <c r="M96" s="176"/>
      <c r="N96" s="176"/>
      <c r="O96" s="63" t="s">
        <v>50</v>
      </c>
      <c r="P96" s="63" t="s">
        <v>51</v>
      </c>
      <c r="Q96" s="63" t="s">
        <v>51</v>
      </c>
      <c r="R96" s="176" t="s">
        <v>115</v>
      </c>
      <c r="S96" t="s">
        <v>7838</v>
      </c>
      <c r="T96" s="184"/>
      <c r="U96" s="85"/>
    </row>
    <row r="97" spans="1:21" ht="29" hidden="1">
      <c r="A97" s="194" t="s">
        <v>453</v>
      </c>
      <c r="B97" s="140" t="s">
        <v>7733</v>
      </c>
      <c r="C97" s="140" t="s">
        <v>29</v>
      </c>
      <c r="D97" s="178">
        <v>4000005121</v>
      </c>
      <c r="E97" s="195" t="s">
        <v>450</v>
      </c>
      <c r="F97" s="176" t="s">
        <v>7716</v>
      </c>
      <c r="G97" s="176" t="s">
        <v>1521</v>
      </c>
      <c r="H97" s="184" t="s">
        <v>7718</v>
      </c>
      <c r="I97" s="184" t="s">
        <v>7726</v>
      </c>
      <c r="J97" s="176"/>
      <c r="K97" s="176" t="s">
        <v>382</v>
      </c>
      <c r="L97" s="176"/>
      <c r="M97" s="176"/>
      <c r="N97" s="176"/>
      <c r="O97" s="176" t="s">
        <v>33</v>
      </c>
      <c r="P97" s="176" t="s">
        <v>93</v>
      </c>
      <c r="Q97" s="176" t="s">
        <v>34</v>
      </c>
      <c r="R97" s="176"/>
      <c r="S97" t="s">
        <v>7839</v>
      </c>
      <c r="T97" s="184"/>
      <c r="U97" s="85"/>
    </row>
    <row r="98" spans="1:21" hidden="1">
      <c r="A98" s="194" t="s">
        <v>457</v>
      </c>
      <c r="B98" s="140"/>
      <c r="C98" s="140"/>
      <c r="D98" s="140" t="s">
        <v>1501</v>
      </c>
      <c r="E98" s="184" t="s">
        <v>454</v>
      </c>
      <c r="F98" s="176"/>
      <c r="G98" s="176"/>
      <c r="H98" s="184"/>
      <c r="I98" s="184"/>
      <c r="J98" s="176"/>
      <c r="K98" s="176"/>
      <c r="L98" s="176"/>
      <c r="M98" s="176"/>
      <c r="N98" s="176"/>
      <c r="O98" s="176" t="s">
        <v>455</v>
      </c>
      <c r="P98" s="176"/>
      <c r="Q98" s="176" t="s">
        <v>456</v>
      </c>
      <c r="R98" s="176" t="s">
        <v>99</v>
      </c>
      <c r="S98" s="184"/>
      <c r="T98" s="184"/>
      <c r="U98" s="85"/>
    </row>
    <row r="99" spans="1:21" ht="116" hidden="1">
      <c r="A99" s="140"/>
      <c r="B99" s="140" t="s">
        <v>7715</v>
      </c>
      <c r="C99" s="140" t="s">
        <v>29</v>
      </c>
      <c r="D99" s="140">
        <v>4000005105</v>
      </c>
      <c r="E99" s="123" t="s">
        <v>459</v>
      </c>
      <c r="F99" s="176" t="s">
        <v>7716</v>
      </c>
      <c r="G99" s="176" t="s">
        <v>7840</v>
      </c>
      <c r="H99" s="184" t="s">
        <v>268</v>
      </c>
      <c r="I99" s="184" t="s">
        <v>7746</v>
      </c>
      <c r="J99" s="176" t="s">
        <v>382</v>
      </c>
      <c r="K99" s="176" t="s">
        <v>382</v>
      </c>
      <c r="L99" s="176"/>
      <c r="M99" s="176"/>
      <c r="N99" s="176"/>
      <c r="O99" s="176" t="s">
        <v>50</v>
      </c>
      <c r="P99" s="176" t="s">
        <v>198</v>
      </c>
      <c r="Q99" s="176" t="s">
        <v>198</v>
      </c>
      <c r="R99" s="176"/>
      <c r="S99" s="184" t="s">
        <v>7841</v>
      </c>
      <c r="T99" s="184"/>
      <c r="U99" s="176"/>
    </row>
    <row r="100" spans="1:21" ht="87" hidden="1">
      <c r="A100" t="s">
        <v>467</v>
      </c>
      <c r="B100" s="196" t="s">
        <v>7733</v>
      </c>
      <c r="C100" s="196" t="s">
        <v>29</v>
      </c>
      <c r="D100" s="196">
        <v>4000004609</v>
      </c>
      <c r="E100" t="s">
        <v>462</v>
      </c>
      <c r="F100" s="197" t="s">
        <v>7716</v>
      </c>
      <c r="G100" s="197" t="s">
        <v>1521</v>
      </c>
      <c r="H100" s="198" t="s">
        <v>7718</v>
      </c>
      <c r="I100" s="198" t="s">
        <v>7726</v>
      </c>
      <c r="J100" s="197" t="s">
        <v>463</v>
      </c>
      <c r="K100" s="197" t="s">
        <v>463</v>
      </c>
      <c r="L100" s="197"/>
      <c r="M100" s="197"/>
      <c r="N100" s="197"/>
      <c r="O100" s="197" t="s">
        <v>59</v>
      </c>
      <c r="P100" s="197" t="s">
        <v>142</v>
      </c>
      <c r="Q100" s="197" t="s">
        <v>142</v>
      </c>
      <c r="R100" s="197" t="s">
        <v>7842</v>
      </c>
      <c r="S100" s="198" t="s">
        <v>7843</v>
      </c>
      <c r="T100" s="198" t="s">
        <v>465</v>
      </c>
      <c r="U100" s="85"/>
    </row>
    <row r="101" spans="1:21" ht="72.5" hidden="1">
      <c r="A101" t="s">
        <v>7844</v>
      </c>
      <c r="B101" s="140" t="s">
        <v>7765</v>
      </c>
      <c r="C101" s="140" t="s">
        <v>29</v>
      </c>
      <c r="D101" s="199">
        <v>4000005213</v>
      </c>
      <c r="E101" s="199" t="s">
        <v>7845</v>
      </c>
      <c r="F101" s="176" t="s">
        <v>7716</v>
      </c>
      <c r="G101" s="176" t="s">
        <v>1521</v>
      </c>
      <c r="H101" s="184" t="s">
        <v>7729</v>
      </c>
      <c r="I101" s="184" t="s">
        <v>7846</v>
      </c>
      <c r="J101" s="176" t="s">
        <v>439</v>
      </c>
      <c r="K101" s="176" t="s">
        <v>439</v>
      </c>
      <c r="L101" s="176" t="s">
        <v>470</v>
      </c>
      <c r="M101" s="176"/>
      <c r="N101" s="176"/>
      <c r="O101" s="176" t="s">
        <v>222</v>
      </c>
      <c r="P101" s="176" t="s">
        <v>7847</v>
      </c>
      <c r="Q101" s="176" t="s">
        <v>223</v>
      </c>
      <c r="R101" s="176"/>
      <c r="S101" s="184" t="s">
        <v>7848</v>
      </c>
      <c r="T101" s="184"/>
      <c r="U101" s="184" t="s">
        <v>7849</v>
      </c>
    </row>
    <row r="102" spans="1:21" hidden="1">
      <c r="A102" t="s">
        <v>476</v>
      </c>
      <c r="B102" s="187" t="s">
        <v>7715</v>
      </c>
      <c r="C102" s="187" t="s">
        <v>29</v>
      </c>
      <c r="D102" s="200">
        <v>4000005216</v>
      </c>
      <c r="E102" s="200" t="s">
        <v>473</v>
      </c>
      <c r="F102" s="189" t="s">
        <v>7723</v>
      </c>
      <c r="G102" s="189" t="s">
        <v>1521</v>
      </c>
      <c r="H102" s="190"/>
      <c r="I102" s="190" t="s">
        <v>131</v>
      </c>
      <c r="J102" s="189" t="s">
        <v>474</v>
      </c>
      <c r="K102" s="189" t="s">
        <v>474</v>
      </c>
      <c r="L102" s="189"/>
      <c r="M102" s="189"/>
      <c r="N102" s="189"/>
      <c r="O102" s="189" t="s">
        <v>383</v>
      </c>
      <c r="P102" s="189" t="s">
        <v>121</v>
      </c>
      <c r="Q102" s="189" t="s">
        <v>121</v>
      </c>
      <c r="R102" s="189"/>
      <c r="S102" t="s">
        <v>7850</v>
      </c>
      <c r="T102" s="190"/>
      <c r="U102" s="189"/>
    </row>
    <row r="103" spans="1:21" hidden="1">
      <c r="A103" s="85" t="s">
        <v>479</v>
      </c>
      <c r="B103" s="187" t="s">
        <v>7715</v>
      </c>
      <c r="C103" s="140" t="s">
        <v>29</v>
      </c>
      <c r="D103" s="201">
        <v>4000005209</v>
      </c>
      <c r="E103" s="202" t="s">
        <v>477</v>
      </c>
      <c r="F103" s="197" t="s">
        <v>7716</v>
      </c>
      <c r="G103" s="176" t="s">
        <v>1521</v>
      </c>
      <c r="H103" s="59" t="s">
        <v>40</v>
      </c>
      <c r="I103" s="59" t="s">
        <v>40</v>
      </c>
      <c r="J103" s="197" t="s">
        <v>439</v>
      </c>
      <c r="K103" s="176" t="s">
        <v>439</v>
      </c>
      <c r="L103" s="176"/>
      <c r="M103" s="85"/>
      <c r="N103" s="176" t="s">
        <v>474</v>
      </c>
      <c r="O103" s="85" t="s">
        <v>59</v>
      </c>
      <c r="P103" s="197" t="s">
        <v>142</v>
      </c>
      <c r="Q103" s="197" t="s">
        <v>240</v>
      </c>
      <c r="R103" s="85"/>
      <c r="S103" s="88" t="s">
        <v>478</v>
      </c>
      <c r="T103" s="88"/>
      <c r="U103" s="85"/>
    </row>
    <row r="104" spans="1:21" hidden="1">
      <c r="A104" t="s">
        <v>483</v>
      </c>
      <c r="B104" s="140" t="s">
        <v>7765</v>
      </c>
      <c r="C104" s="140" t="s">
        <v>29</v>
      </c>
      <c r="D104" s="203" t="s">
        <v>7851</v>
      </c>
      <c r="E104" s="63" t="s">
        <v>480</v>
      </c>
      <c r="F104" s="85"/>
      <c r="G104" s="85" t="s">
        <v>1521</v>
      </c>
      <c r="H104" s="88"/>
      <c r="I104" s="88" t="s">
        <v>268</v>
      </c>
      <c r="J104" s="85"/>
      <c r="K104" s="176" t="s">
        <v>382</v>
      </c>
      <c r="L104" s="85"/>
      <c r="M104" s="85"/>
      <c r="N104" s="85"/>
      <c r="O104" s="85" t="s">
        <v>150</v>
      </c>
      <c r="P104" s="85" t="s">
        <v>121</v>
      </c>
      <c r="Q104" s="85" t="s">
        <v>121</v>
      </c>
      <c r="R104" s="9" t="s">
        <v>61</v>
      </c>
      <c r="S104" t="s">
        <v>7852</v>
      </c>
      <c r="T104" s="88"/>
      <c r="U104" s="85"/>
    </row>
    <row r="105" spans="1:21" ht="58" hidden="1">
      <c r="A105" s="85" t="s">
        <v>487</v>
      </c>
      <c r="B105" s="140" t="s">
        <v>7765</v>
      </c>
      <c r="C105" s="140" t="s">
        <v>29</v>
      </c>
      <c r="D105" s="201">
        <v>4000001219</v>
      </c>
      <c r="E105" s="88" t="s">
        <v>485</v>
      </c>
      <c r="F105" s="85" t="s">
        <v>7744</v>
      </c>
      <c r="G105" s="85" t="s">
        <v>7717</v>
      </c>
      <c r="H105" s="88" t="s">
        <v>7718</v>
      </c>
      <c r="I105" s="88" t="s">
        <v>268</v>
      </c>
      <c r="J105" s="85" t="s">
        <v>7766</v>
      </c>
      <c r="K105" s="85" t="s">
        <v>280</v>
      </c>
      <c r="L105" s="85"/>
      <c r="M105" s="85"/>
      <c r="N105" s="85"/>
      <c r="O105" s="85" t="s">
        <v>59</v>
      </c>
      <c r="P105" s="85" t="s">
        <v>142</v>
      </c>
      <c r="Q105" s="85"/>
      <c r="R105" s="85"/>
      <c r="S105" s="88" t="s">
        <v>7853</v>
      </c>
      <c r="T105" s="88"/>
      <c r="U105" s="85"/>
    </row>
    <row r="106" spans="1:21" ht="101.5" hidden="1">
      <c r="A106" s="88" t="s">
        <v>7854</v>
      </c>
      <c r="B106" s="140" t="s">
        <v>7765</v>
      </c>
      <c r="C106" s="140" t="s">
        <v>29</v>
      </c>
      <c r="D106" s="203">
        <v>4000000777</v>
      </c>
      <c r="E106" s="88" t="s">
        <v>489</v>
      </c>
      <c r="F106" s="85" t="s">
        <v>7723</v>
      </c>
      <c r="G106" s="85" t="s">
        <v>7717</v>
      </c>
      <c r="H106" s="88" t="s">
        <v>7855</v>
      </c>
      <c r="I106" s="88" t="s">
        <v>268</v>
      </c>
      <c r="J106" s="85" t="s">
        <v>7856</v>
      </c>
      <c r="K106" s="85" t="s">
        <v>382</v>
      </c>
      <c r="L106" s="85"/>
      <c r="M106" s="85"/>
      <c r="N106" s="85"/>
      <c r="O106" s="85" t="s">
        <v>50</v>
      </c>
      <c r="P106" s="85" t="s">
        <v>198</v>
      </c>
      <c r="Q106" s="85"/>
      <c r="R106" s="85"/>
      <c r="S106" s="88"/>
      <c r="T106" s="88"/>
      <c r="U106" s="85"/>
    </row>
    <row r="107" spans="1:21" ht="29" hidden="1">
      <c r="A107" s="85" t="s">
        <v>498</v>
      </c>
      <c r="B107" s="140" t="s">
        <v>7765</v>
      </c>
      <c r="C107" s="140" t="s">
        <v>29</v>
      </c>
      <c r="D107" s="204">
        <v>4000001241</v>
      </c>
      <c r="E107" s="88" t="s">
        <v>493</v>
      </c>
      <c r="F107" s="85" t="s">
        <v>7744</v>
      </c>
      <c r="G107" s="85" t="s">
        <v>7717</v>
      </c>
      <c r="H107" s="88" t="s">
        <v>2521</v>
      </c>
      <c r="I107" s="88" t="s">
        <v>268</v>
      </c>
      <c r="J107" s="85" t="s">
        <v>7766</v>
      </c>
      <c r="K107" s="85" t="s">
        <v>463</v>
      </c>
      <c r="L107" t="s">
        <v>98</v>
      </c>
      <c r="M107" s="85"/>
      <c r="N107" s="85"/>
      <c r="O107" t="s">
        <v>150</v>
      </c>
      <c r="P107" s="85" t="s">
        <v>198</v>
      </c>
      <c r="Q107" t="s">
        <v>384</v>
      </c>
      <c r="R107" t="s">
        <v>495</v>
      </c>
      <c r="S107" t="s">
        <v>496</v>
      </c>
      <c r="T107" s="88"/>
      <c r="U107" s="85"/>
    </row>
  </sheetData>
  <autoFilter ref="A1:W107" xr:uid="{2102400B-E616-481B-9C1A-A76A3273CC09}">
    <filterColumn colId="3">
      <filters>
        <filter val="4000003646"/>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AE8EB6E2252864CAAADDF98641AA254" ma:contentTypeVersion="12" ma:contentTypeDescription="Create a new document." ma:contentTypeScope="" ma:versionID="f0d57861922843a91b60b661b5c0db47">
  <xsd:schema xmlns:xsd="http://www.w3.org/2001/XMLSchema" xmlns:xs="http://www.w3.org/2001/XMLSchema" xmlns:p="http://schemas.microsoft.com/office/2006/metadata/properties" xmlns:ns2="c8707b7f-e190-4de2-a4a7-2d8251cdf842" xmlns:ns3="b7bba95a-0887-46b0-8749-0437e46b22f1" targetNamespace="http://schemas.microsoft.com/office/2006/metadata/properties" ma:root="true" ma:fieldsID="bed96310f7a0cb39aa70a755f27c1b90" ns2:_="" ns3:_="">
    <xsd:import namespace="c8707b7f-e190-4de2-a4a7-2d8251cdf842"/>
    <xsd:import namespace="b7bba95a-0887-46b0-8749-0437e46b22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707b7f-e190-4de2-a4a7-2d8251cdf8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7bba95a-0887-46b0-8749-0437e46b22f1"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7e3b4ae4-67d7-414c-9378-d3998bc81308}" ma:internalName="TaxCatchAll" ma:showField="CatchAllData" ma:web="b7bba95a-0887-46b0-8749-0437e46b22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7bba95a-0887-46b0-8749-0437e46b22f1" xsi:nil="true"/>
    <lcf76f155ced4ddcb4097134ff3c332f xmlns="c8707b7f-e190-4de2-a4a7-2d8251cdf84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26C5401-9774-47CE-B9E4-3B63FDB058A8}">
  <ds:schemaRefs>
    <ds:schemaRef ds:uri="http://schemas.microsoft.com/sharepoint/v3/contenttype/forms"/>
  </ds:schemaRefs>
</ds:datastoreItem>
</file>

<file path=customXml/itemProps2.xml><?xml version="1.0" encoding="utf-8"?>
<ds:datastoreItem xmlns:ds="http://schemas.openxmlformats.org/officeDocument/2006/customXml" ds:itemID="{AE66E7BB-57AD-4420-ACE7-3143F11076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707b7f-e190-4de2-a4a7-2d8251cdf842"/>
    <ds:schemaRef ds:uri="b7bba95a-0887-46b0-8749-0437e46b22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AC19F35-72F2-4E06-9593-8EEA364B9E76}">
  <ds:schemaRefs>
    <ds:schemaRef ds:uri="http://schemas.openxmlformats.org/package/2006/metadata/core-properties"/>
    <ds:schemaRef ds:uri="http://purl.org/dc/terms/"/>
    <ds:schemaRef ds:uri="b7bba95a-0887-46b0-8749-0437e46b22f1"/>
    <ds:schemaRef ds:uri="http://schemas.microsoft.com/office/2006/metadata/properties"/>
    <ds:schemaRef ds:uri="http://purl.org/dc/elements/1.1/"/>
    <ds:schemaRef ds:uri="http://schemas.microsoft.com/office/2006/documentManagement/types"/>
    <ds:schemaRef ds:uri="http://purl.org/dc/dcmitype/"/>
    <ds:schemaRef ds:uri="http://www.w3.org/XML/1998/namespace"/>
    <ds:schemaRef ds:uri="http://schemas.microsoft.com/office/infopath/2007/PartnerControls"/>
    <ds:schemaRef ds:uri="c8707b7f-e190-4de2-a4a7-2d8251cdf84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CG Internal Tracker</vt:lpstr>
      <vt:lpstr>HelpMe Extract</vt:lpstr>
      <vt:lpstr>Reference Data</vt:lpstr>
      <vt:lpstr>WSR Report</vt:lpstr>
      <vt:lpstr>Incidents Reports</vt:lpstr>
      <vt:lpstr>SRs Reports</vt:lpstr>
      <vt:lpstr>Incidents Monthly View</vt:lpstr>
      <vt:lpstr>SR Monthly View</vt:lpstr>
      <vt:lpstr>Leads DStum</vt:lpstr>
      <vt:lpstr>HelpMe Extract (2)</vt:lpstr>
      <vt:lpstr>Backup - DONT USE</vt:lpstr>
      <vt:lpstr>Incident</vt:lpstr>
      <vt:lpstr>IncidentStatus</vt:lpstr>
      <vt:lpstr>ServiceRequest</vt:lpstr>
      <vt:lpstr>SRStatus</vt:lpstr>
    </vt:vector>
  </TitlesOfParts>
  <Manager/>
  <Company>Capgemini</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Shaikh, Shoaib</dc:creator>
  <cp:keywords/>
  <dc:description/>
  <cp:lastModifiedBy>Rana, Hiren</cp:lastModifiedBy>
  <cp:revision/>
  <dcterms:created xsi:type="dcterms:W3CDTF">2024-11-05T05:44:17Z</dcterms:created>
  <dcterms:modified xsi:type="dcterms:W3CDTF">2024-12-26T13:32:18Z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0x0101002AE8EB6E2252864CAAADDF98641AA254</vt:lpwstr>
  </property>
  <property fmtid="{D5CDD505-2E9C-101B-9397-08002B2CF9AE}" pid="3" name="MediaServiceImageTags">
    <vt:lpwstr/>
  </property>
</Properties>
</file>